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alc_3" sheetId="6" state="visible" r:id="rId9"/>
    <sheet name="Checks" sheetId="7" state="visible" r:id="rId10"/>
  </sheets>
  <definedNames>
    <definedName function="false" hidden="false" name="AllIn_RtB_1_Stored" vbProcedure="false">Dashboard!$I$159:$Z$159</definedName>
    <definedName function="false" hidden="false" name="AllIn_RtB_2_Stored" vbProcedure="false">Dashboard!$I$160:$Z$160</definedName>
    <definedName function="false" hidden="false" name="AllIn_RtB_3_Stored" vbProcedure="false">Dashboard!$I$161:$Z$161</definedName>
    <definedName function="false" hidden="false" name="Bid_Labels" vbProcedure="false">Dashboard!$E$9:$G$9</definedName>
    <definedName function="false" hidden="false" name="Block_Names" vbProcedure="false">Curves!$C$121:$C$127</definedName>
    <definedName function="false" hidden="false" name="Block_Repower" vbProcedure="false">Curves!$E$121:$E$127</definedName>
    <definedName function="false" hidden="false" name="Buyer_RtB_IRR_1_Stored" vbProcedure="false">Dashboard!$I$162:$Z$162</definedName>
    <definedName function="false" hidden="false" name="Buyer_RtB_IRR_2_Stored" vbProcedure="false">Dashboard!$I$163:$Z$163</definedName>
    <definedName function="false" hidden="false" name="Buyer_RtB_IRR_3_Stored" vbProcedure="false">Dashboard!$I$164:$Z$164</definedName>
    <definedName function="false" hidden="false" name="Case_BESS_Curve" vbProcedure="false">Curves!$J$19:$L$19</definedName>
    <definedName function="false" hidden="false" name="Case_Clip" vbProcedure="false">Curves!$J$18:$L$18</definedName>
    <definedName function="false" hidden="false" name="Case_COD" vbProcedure="false">Curves!$J$27:$L$27</definedName>
    <definedName function="false" hidden="false" name="Case_Exit" vbProcedure="false">Curves!$J$25:$L$25</definedName>
    <definedName function="false" hidden="false" name="Case_Labels" vbProcedure="false">Curves!$J$15:$L$15</definedName>
    <definedName function="false" hidden="false" name="Case_MVA" vbProcedure="false">Curves!$J$22:$L$22</definedName>
    <definedName function="false" hidden="false" name="Case_MWp" vbProcedure="false">Curves!$J$21:$L$21</definedName>
    <definedName function="false" hidden="false" name="Case_Names" vbProcedure="false">Curves!$J$14:$L$14</definedName>
    <definedName function="false" hidden="false" name="Case_NTP" vbProcedure="false">Curves!$J$26:$L$26</definedName>
    <definedName function="false" hidden="false" name="Case_Offer" vbProcedure="false">Curves!$J$20:$L$20</definedName>
    <definedName function="false" hidden="false" name="Case_PV_Curve" vbProcedure="false">Curves!$J$16:$L$16</definedName>
    <definedName function="false" hidden="false" name="Case_PV_Transfer" vbProcedure="false">Curves!$J$17:$L$17</definedName>
    <definedName function="false" hidden="false" name="Case_RtB" vbProcedure="false">Curves!$J$24:$L$24</definedName>
    <definedName function="false" hidden="false" name="Case_Table" vbProcedure="false">Curves!$J$14:$L$27</definedName>
    <definedName function="false" hidden="false" name="Case_Yield" vbProcedure="false">Curves!$J$23:$L$23</definedName>
    <definedName function="false" hidden="false" name="ChargeGrid_Data" vbProcedure="false">Curves!$J$97:$AW$105</definedName>
    <definedName function="false" hidden="false" name="ChargeGrid_Labels" vbProcedure="false">Curves!$C$97:$C$105</definedName>
    <definedName function="false" hidden="false" name="ChargeGrid_Years" vbProcedure="false">Curves!$J$96:$AW$96</definedName>
    <definedName function="false" hidden="false" name="ChargeRES_Data" vbProcedure="false">Curves!$J$85:$AW$93</definedName>
    <definedName function="false" hidden="false" name="ChargeRES_Labels" vbProcedure="false">Curves!$C$85:$C$93</definedName>
    <definedName function="false" hidden="false" name="ChargeRES_Years" vbProcedure="false">Curves!$J$84:$AW$84</definedName>
    <definedName function="false" hidden="false" name="Checks_1_Stored" vbProcedure="false">Dashboard!$I$201:$Z$201</definedName>
    <definedName function="false" hidden="false" name="Checks_2_Stored" vbProcedure="false">Dashboard!$I$202:$Z$202</definedName>
    <definedName function="false" hidden="false" name="Checks_3_Stored" vbProcedure="false">Dashboard!$I$203:$Z$203</definedName>
    <definedName function="false" hidden="false" name="COD_MOIC_1_Stored" vbProcedure="false">Dashboard!$I$180:$Z$180</definedName>
    <definedName function="false" hidden="false" name="COD_MOIC_2_Stored" vbProcedure="false">Dashboard!$I$181:$Z$181</definedName>
    <definedName function="false" hidden="false" name="COD_MOIC_3_Stored" vbProcedure="false">Dashboard!$I$182:$Z$182</definedName>
    <definedName function="false" hidden="false" name="COD_Profit_1_Stored" vbProcedure="false">Dashboard!$I$177:$Z$177</definedName>
    <definedName function="false" hidden="false" name="COD_Profit_2_Stored" vbProcedure="false">Dashboard!$I$178:$Z$178</definedName>
    <definedName function="false" hidden="false" name="COD_Profit_3_Stored" vbProcedure="false">Dashboard!$I$179:$Z$179</definedName>
    <definedName function="false" hidden="false" name="Dash_Case" vbProcedure="false">Dashboard!$E$12:$G$12</definedName>
    <definedName function="false" hidden="false" name="Days_In_Year" vbProcedure="false">Inputs!$F$13</definedName>
    <definedName function="false" hidden="false" name="Debt_COD_1_Stored" vbProcedure="false">Dashboard!$I$198:$Z$198</definedName>
    <definedName function="false" hidden="false" name="Debt_COD_2_Stored" vbProcedure="false">Dashboard!$I$199:$Z$199</definedName>
    <definedName function="false" hidden="false" name="Debt_COD_3_Stored" vbProcedure="false">Dashboard!$I$200:$Z$200</definedName>
    <definedName function="false" hidden="false" name="Dep_Cash" vbProcedure="false">Curves!$M$189:$M$195</definedName>
    <definedName function="false" hidden="false" name="Dep_Exit" vbProcedure="false">Curves!$L$189:$L$195</definedName>
    <definedName function="false" hidden="false" name="Dep_Keur" vbProcedure="false">Curves!$I$189:$I$195</definedName>
    <definedName function="false" hidden="false" name="Dep_Paid" vbProcedure="false">Curves!$J$189:$J$195</definedName>
    <definedName function="false" hidden="false" name="Dep_Rel" vbProcedure="false">Curves!$K$189:$K$195</definedName>
    <definedName function="false" hidden="false" name="Discharge_Data" vbProcedure="false">Curves!$J$73:$AW$81</definedName>
    <definedName function="false" hidden="false" name="Discharge_Labels" vbProcedure="false">Curves!$C$73:$C$81</definedName>
    <definedName function="false" hidden="false" name="Discharge_Years" vbProcedure="false">Curves!$J$72:$AW$72</definedName>
    <definedName function="false" hidden="false" name="EB_dR" vbProcedure="false">Curves!$J$175:$N$176</definedName>
    <definedName function="false" hidden="false" name="EB_Floor" vbProcedure="false">Curves!$F$171:$F$172</definedName>
    <definedName function="false" hidden="false" name="EB_LB" vbProcedure="false">Curves!$J$171:$N$172</definedName>
    <definedName function="false" hidden="false" name="EB_Row" vbProcedure="false">Curves!$G$171:$G$172</definedName>
    <definedName function="false" hidden="false" name="EB_Years" vbProcedure="false">Curves!$E$171:$E$172</definedName>
    <definedName function="false" hidden="false" name="Euro_Index" vbProcedure="false">Curves!$J$57:$AW$57</definedName>
    <definedName function="false" hidden="false" name="EW_Date" vbProcedure="false">Curves!$J$180:$J$185</definedName>
    <definedName function="false" hidden="false" name="EW_Keur" vbProcedure="false">Curves!$I$180:$I$185</definedName>
    <definedName function="false" hidden="false" name="EW_Rank" vbProcedure="false">Curves!$K$180:$K$185</definedName>
    <definedName function="false" hidden="false" name="GoalSeek_Topics" vbProcedure="false">Inputs!$F$163</definedName>
    <definedName function="false" hidden="false" name="Hours_In_Day" vbProcedure="false">Inputs!$F$23</definedName>
    <definedName function="false" hidden="false" name="HTM_IRR_1_Stored" vbProcedure="false">Dashboard!$I$183:$Z$183</definedName>
    <definedName function="false" hidden="false" name="HTM_IRR_2_Stored" vbProcedure="false">Dashboard!$I$184:$Z$184</definedName>
    <definedName function="false" hidden="false" name="HTM_IRR_3_Stored" vbProcedure="false">Dashboard!$I$185:$Z$185</definedName>
    <definedName function="false" hidden="false" name="HTM_MOIC_1_Stored" vbProcedure="false">Dashboard!$I$186:$Z$186</definedName>
    <definedName function="false" hidden="false" name="HTM_MOIC_2_Stored" vbProcedure="false">Dashboard!$I$187:$Z$187</definedName>
    <definedName function="false" hidden="false" name="HTM_MOIC_3_Stored" vbProcedure="false">Dashboard!$I$188:$Z$188</definedName>
    <definedName function="false" hidden="false" name="HTM_NPV_1_Stored" vbProcedure="false">Dashboard!$I$189:$Z$189</definedName>
    <definedName function="false" hidden="false" name="HTM_NPV_2_Stored" vbProcedure="false">Dashboard!$I$190:$Z$190</definedName>
    <definedName function="false" hidden="false" name="HTM_NPV_3_Stored" vbProcedure="false">Dashboard!$I$191:$Z$191</definedName>
    <definedName function="false" hidden="false" name="Implied_COD_1_Stored" vbProcedure="false">Dashboard!$I$174:$Z$174</definedName>
    <definedName function="false" hidden="false" name="Implied_COD_2_Stored" vbProcedure="false">Dashboard!$I$175:$Z$175</definedName>
    <definedName function="false" hidden="false" name="Implied_COD_3_Stored" vbProcedure="false">Dashboard!$I$176:$Z$176</definedName>
    <definedName function="false" hidden="false" name="Implied_RtB_1_Stored" vbProcedure="false">Dashboard!$I$156:$Z$156</definedName>
    <definedName function="false" hidden="false" name="Implied_RtB_2_Stored" vbProcedure="false">Dashboard!$I$157:$Z$157</definedName>
    <definedName function="false" hidden="false" name="Implied_RtB_3_Stored" vbProcedure="false">Dashboard!$I$158:$Z$158</definedName>
    <definedName function="false" hidden="false" name="In_Acq" vbProcedure="false">Inputs!$F$25</definedName>
    <definedName function="false" hidden="false" name="In_Augment_Cost" vbProcedure="false">Inputs!$F$57</definedName>
    <definedName function="false" hidden="false" name="In_Augment_Year" vbProcedure="false">Inputs!$F$58</definedName>
    <definedName function="false" hidden="false" name="In_Augment_Year_v3" vbProcedure="false">Inputs!$F$60</definedName>
    <definedName function="false" hidden="false" name="In_Aurora_Avail" vbProcedure="false">Inputs!$F$52</definedName>
    <definedName function="false" hidden="false" name="In_Balancing" vbProcedure="false">Inputs!$F$90</definedName>
    <definedName function="false" hidden="false" name="In_BESS_Avail" vbProcedure="false">Inputs!$F$51</definedName>
    <definedName function="false" hidden="false" name="In_BESS_Block" vbProcedure="false">Inputs!$F$50</definedName>
    <definedName function="false" hidden="false" name="In_BESS_Capex" vbProcedure="false">Inputs!$F$56</definedName>
    <definedName function="false" hidden="false" name="In_BESS_Grid_Charge" vbProcedure="false">Inputs!$F$55</definedName>
    <definedName function="false" hidden="false" name="In_BESS_Haircut" vbProcedure="false">Inputs!$F$54</definedName>
    <definedName function="false" hidden="false" name="In_BESS_Hours" vbProcedure="false">Inputs!$F$49</definedName>
    <definedName function="false" hidden="false" name="In_BESS_MW" vbProcedure="false">Inputs!$F$48</definedName>
    <definedName function="false" hidden="false" name="In_BESS_On" vbProcedure="false">Inputs!$F$47</definedName>
    <definedName function="false" hidden="false" name="In_BESS_Opex" vbProcedure="false">Inputs!$F$61</definedName>
    <definedName function="false" hidden="false" name="In_BESS_RTE" vbProcedure="false">Inputs!$F$53</definedName>
    <definedName function="false" hidden="false" name="In_BG_Base" vbProcedure="false">Inputs!$F$99</definedName>
    <definedName function="false" hidden="false" name="In_BG_Margin" vbProcedure="false">Inputs!$F$100</definedName>
    <definedName function="false" hidden="false" name="In_Buyer_IRR_COD" vbProcedure="false">Inputs!$F$136</definedName>
    <definedName function="false" hidden="false" name="In_Buyer_IRR_RtB" vbProcedure="false">Inputs!$F$135</definedName>
    <definedName function="false" hidden="false" name="In_Cable_Capex" vbProcedure="false">Inputs!$F$73</definedName>
    <definedName function="false" hidden="false" name="In_Cable_OM" vbProcedure="false">Inputs!$F$89</definedName>
    <definedName function="false" hidden="false" name="In_Capex_Adj" vbProcedure="false">Inputs!$F$76</definedName>
    <definedName function="false" hidden="false" name="In_CIT" vbProcedure="false">Inputs!$F$153</definedName>
    <definedName function="false" hidden="false" name="In_Clip_Loss" vbProcedure="false">Inputs!$F$42</definedName>
    <definedName function="false" hidden="false" name="In_Clip_Loss_DC" vbProcedure="false">Inputs!$F$43</definedName>
    <definedName function="false" hidden="false" name="In_COD" vbProcedure="false">Inputs!$F$29</definedName>
    <definedName function="false" hidden="false" name="In_COD_Delay" vbProcedure="false">Inputs!$F$30</definedName>
    <definedName function="false" hidden="false" name="In_COD_Price" vbProcedure="false">Inputs!$F$104</definedName>
    <definedName function="false" hidden="false" name="In_COD_Share" vbProcedure="false">Inputs!$F$123</definedName>
    <definedName function="false" hidden="false" name="In_COD_Share_Basis" vbProcedure="false">Inputs!$F$122</definedName>
    <definedName function="false" hidden="false" name="In_Commitment_Fee" vbProcedure="false">Inputs!$F$148</definedName>
    <definedName function="false" hidden="false" name="In_Debt_Per_MW" vbProcedure="false">Inputs!$F$142</definedName>
    <definedName function="false" hidden="false" name="In_Debt_Rate" vbProcedure="false">Inputs!$F$146</definedName>
    <definedName function="false" hidden="false" name="In_Debt_Tenor" vbProcedure="false">Inputs!$F$145</definedName>
    <definedName function="false" hidden="false" name="In_Degradation" vbProcedure="false">Inputs!$F$41</definedName>
    <definedName function="false" hidden="false" name="In_Dep_BESS_Years" vbProcedure="false">Inputs!$F$157</definedName>
    <definedName function="false" hidden="false" name="In_Dep_Years" vbProcedure="false">Inputs!$F$156</definedName>
    <definedName function="false" hidden="false" name="In_Discount_Rate" vbProcedure="false">Inputs!$F$134</definedName>
    <definedName function="false" hidden="false" name="In_DSA_Per_MWp" vbProcedure="false">Inputs!$F$114</definedName>
    <definedName function="false" hidden="false" name="In_DSCR_Contracted" vbProcedure="false">Inputs!$F$143</definedName>
    <definedName function="false" hidden="false" name="In_DSCR_Merchant" vbProcedure="false">Inputs!$F$144</definedName>
    <definedName function="false" hidden="false" name="In_DSRA_Months" vbProcedure="false">Inputs!$F$149</definedName>
    <definedName function="false" hidden="false" name="In_EW_Interest" vbProcedure="false">Inputs!$F$84</definedName>
    <definedName function="false" hidden="false" name="In_EW_Reimbursed" vbProcedure="false">Inputs!$F$83</definedName>
    <definedName function="false" hidden="false" name="In_EW_To_PSH" vbProcedure="false">Inputs!$F$85</definedName>
    <definedName function="false" hidden="false" name="In_FEP_Share_High" vbProcedure="false">Inputs!$F$108</definedName>
    <definedName function="false" hidden="false" name="In_FEP_Share_Low" vbProcedure="false">Inputs!$F$107</definedName>
    <definedName function="false" hidden="false" name="In_Fix_Augment" vbProcedure="false">Inputs!$F$130</definedName>
    <definedName function="false" hidden="false" name="In_Fix_BESS" vbProcedure="false">Inputs!$F$129</definedName>
    <definedName function="false" hidden="false" name="In_Fix_BG" vbProcedure="false">Inputs!$F$127</definedName>
    <definedName function="false" hidden="false" name="In_Fix_Clip" vbProcedure="false">Inputs!$F$128</definedName>
    <definedName function="false" hidden="false" name="In_Fix_Interest" vbProcedure="false">Inputs!$F$131</definedName>
    <definedName function="false" hidden="false" name="In_Fix_Reimb" vbProcedure="false">Inputs!$F$126</definedName>
    <definedName function="false" hidden="false" name="In_FX" vbProcedure="false">Inputs!$F$98</definedName>
    <definedName function="false" hidden="false" name="In_Gearing" vbProcedure="false">Inputs!$F$141</definedName>
    <definedName function="false" hidden="false" name="In_GoO" vbProcedure="false">Inputs!$F$67</definedName>
    <definedName function="false" hidden="false" name="In_Grid_Import_MW" vbProcedure="false">Inputs!$F$44</definedName>
    <definedName function="false" hidden="false" name="In_Grid_MVA" vbProcedure="false">Inputs!$F$37</definedName>
    <definedName function="false" hidden="false" name="In_HIPA" vbProcedure="false">Inputs!$F$94</definedName>
    <definedName function="false" hidden="false" name="In_Innovation" vbProcedure="false">Inputs!$F$95</definedName>
    <definedName function="false" hidden="false" name="In_Land_Capex" vbProcedure="false">Inputs!$F$75</definedName>
    <definedName function="false" hidden="false" name="In_Lease" vbProcedure="false">Inputs!$F$91</definedName>
    <definedName function="false" hidden="false" name="In_Life" vbProcedure="false">Inputs!$F$31</definedName>
    <definedName function="false" hidden="false" name="In_Loan_Rate" vbProcedure="false">Inputs!$F$115</definedName>
    <definedName function="false" hidden="false" name="In_Loss_Cap" vbProcedure="false">Inputs!$F$158</definedName>
    <definedName function="false" hidden="false" name="In_Loss_Years" vbProcedure="false">Inputs!$F$159</definedName>
    <definedName function="false" hidden="false" name="In_Milestones_Late_To_Capex" vbProcedure="false">Inputs!$F$82</definedName>
    <definedName function="false" hidden="false" name="In_Milestones_Scope" vbProcedure="false">Inputs!$F$81</definedName>
    <definedName function="false" hidden="false" name="In_Model_Start" vbProcedure="false">Inputs!$F$19</definedName>
    <definedName function="false" hidden="false" name="In_MWp" vbProcedure="false">Inputs!$F$36</definedName>
    <definedName function="false" hidden="false" name="In_NTP" vbProcedure="false">Inputs!$F$28</definedName>
    <definedName function="false" hidden="false" name="In_Offer_BESS" vbProcedure="false">Inputs!$F$69</definedName>
    <definedName function="false" hidden="false" name="In_Offer_PV" vbProcedure="false">Inputs!$F$68</definedName>
    <definedName function="false" hidden="false" name="In_OM" vbProcedure="false">Inputs!$F$88</definedName>
    <definedName function="false" hidden="false" name="In_Opex_Adj" vbProcedure="false">Inputs!$F$93</definedName>
    <definedName function="false" hidden="false" name="In_PreRtB_Devex" vbProcedure="false">Inputs!$F$77</definedName>
    <definedName function="false" hidden="false" name="In_PreRtB_First" vbProcedure="false">Inputs!$F$32</definedName>
    <definedName function="false" hidden="false" name="In_PreRtB_Last" vbProcedure="false">Inputs!$F$33</definedName>
    <definedName function="false" hidden="false" name="In_PreRtB_Reimbursed" vbProcedure="false">Inputs!$F$78</definedName>
    <definedName function="false" hidden="false" name="In_Price_Step" vbProcedure="false">Inputs!$F$105</definedName>
    <definedName function="false" hidden="false" name="In_PSH_Devex" vbProcedure="false">Inputs!$F$118</definedName>
    <definedName function="false" hidden="false" name="In_PSH_Land" vbProcedure="false">Inputs!$F$116</definedName>
    <definedName function="false" hidden="false" name="In_PSH_Land_Step" vbProcedure="false">Inputs!$F$117</definedName>
    <definedName function="false" hidden="false" name="In_PSH_Stays" vbProcedure="false">Inputs!$F$121</definedName>
    <definedName function="false" hidden="false" name="In_PV_Avail" vbProcedure="false">Inputs!$F$40</definedName>
    <definedName function="false" hidden="false" name="In_PV_Capex" vbProcedure="false">Inputs!$F$72</definedName>
    <definedName function="false" hidden="false" name="In_PV_Curve" vbProcedure="false">Inputs!$F$64</definedName>
    <definedName function="false" hidden="false" name="In_PV_Price_Adj" vbProcedure="false">Inputs!$F$66</definedName>
    <definedName function="false" hidden="false" name="In_PV_Transfer_Curve" vbProcedure="false">Inputs!$F$65</definedName>
    <definedName function="false" hidden="false" name="In_Repower" vbProcedure="false">Inputs!$F$59</definedName>
    <definedName function="false" hidden="false" name="In_RH_On" vbProcedure="false">Inputs!$F$154</definedName>
    <definedName function="false" hidden="false" name="In_RH_Rate" vbProcedure="false">Inputs!$F$155</definedName>
    <definedName function="false" hidden="false" name="In_RtB" vbProcedure="false">Inputs!$F$26</definedName>
    <definedName function="false" hidden="false" name="In_RtB_Exit" vbProcedure="false">Inputs!$F$27</definedName>
    <definedName function="false" hidden="false" name="In_RtB_Price" vbProcedure="false">Inputs!$F$103</definedName>
    <definedName function="false" hidden="false" name="In_RTM" vbProcedure="false">Inputs!$F$92</definedName>
    <definedName function="false" hidden="false" name="In_Sale_Costs_COD" vbProcedure="false">Inputs!$F$120</definedName>
    <definedName function="false" hidden="false" name="In_Sale_Costs_RtB" vbProcedure="false">Inputs!$F$119</definedName>
    <definedName function="false" hidden="false" name="In_Sale_Form" vbProcedure="false">Inputs!$F$137</definedName>
    <definedName function="false" hidden="false" name="In_Sale_Gain_Taxed" vbProcedure="false">Inputs!$F$138</definedName>
    <definedName function="false" hidden="false" name="In_Share_Rule" vbProcedure="false">Inputs!$F$106</definedName>
    <definedName function="false" hidden="false" name="In_Share_Slide_End" vbProcedure="false">Inputs!$F$110</definedName>
    <definedName function="false" hidden="false" name="In_Share_Threshold" vbProcedure="false">Inputs!$F$109</definedName>
    <definedName function="false" hidden="false" name="In_SPV_Interest" vbProcedure="false">Inputs!$F$113</definedName>
    <definedName function="false" hidden="false" name="In_SPV_Price" vbProcedure="false">Inputs!$F$112</definedName>
    <definedName function="false" hidden="false" name="In_Substation" vbProcedure="false">Inputs!$F$74</definedName>
    <definedName function="false" hidden="false" name="In_Sweep" vbProcedure="false">Inputs!$F$150</definedName>
    <definedName function="false" hidden="false" name="In_Transaction" vbProcedure="false">Inputs!$F$111</definedName>
    <definedName function="false" hidden="false" name="In_Upfront_Fee" vbProcedure="false">Inputs!$F$147</definedName>
    <definedName function="false" hidden="false" name="In_Yield" vbProcedure="false">Inputs!$F$38</definedName>
    <definedName function="false" hidden="false" name="In_Yield_Adj" vbProcedure="false">Inputs!$F$39</definedName>
    <definedName function="false" hidden="false" name="Live_Results" vbProcedure="false">Dashboard!$E$156:$E$203</definedName>
    <definedName function="false" hidden="false" name="Master_Check" vbProcedure="false">Checks!$F$77</definedName>
    <definedName function="false" hidden="false" name="Million" vbProcedure="false">Inputs!$F$12</definedName>
    <definedName function="false" hidden="false" name="Model_Checks" vbProcedure="false">Checks!$F$75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B_Bands" vbProcedure="false">Curves!$J$164:$N$164</definedName>
    <definedName function="false" hidden="false" name="OB_Fixed" vbProcedure="false">Curves!$J$160:$N$160</definedName>
    <definedName function="false" hidden="false" name="OB_Grid" vbProcedure="false">Curves!$J$163:$N$163</definedName>
    <definedName function="false" hidden="false" name="OB_Hours" vbProcedure="false">Curves!$J$161:$N$161</definedName>
    <definedName function="false" hidden="false" name="OB_Names" vbProcedure="false">Curves!$J$159:$N$159</definedName>
    <definedName function="false" hidden="false" name="OB_Share" vbProcedure="false">Curves!$J$162:$N$162</definedName>
    <definedName function="false" hidden="false" name="OB_Start" vbProcedure="false">Curves!$J$165:$N$165</definedName>
    <definedName function="false" hidden="false" name="OB_Tenor" vbProcedure="false">Curves!$J$166:$N$166</definedName>
    <definedName function="false" hidden="false" name="OPV_Cost" vbProcedure="false">Curves!$J$154:$M$154</definedName>
    <definedName function="false" hidden="false" name="OPV_Fee" vbProcedure="false">Curves!$J$149:$M$149</definedName>
    <definedName function="false" hidden="false" name="OPV_Fee_Max" vbProcedure="false">Curves!$J$151:$M$151</definedName>
    <definedName function="false" hidden="false" name="OPV_Fee_Min" vbProcedure="false">Curves!$J$150:$M$150</definedName>
    <definedName function="false" hidden="false" name="OPV_Names" vbProcedure="false">Curves!$J$146:$M$146</definedName>
    <definedName function="false" hidden="false" name="OPV_Price" vbProcedure="false">Curves!$J$148:$M$148</definedName>
    <definedName function="false" hidden="false" name="OPV_Start" vbProcedure="false">Curves!$J$152:$M$152</definedName>
    <definedName function="false" hidden="false" name="OPV_Tenor" vbProcedure="false">Curves!$J$153:$M$153</definedName>
    <definedName function="false" hidden="false" name="OPV_Type" vbProcedure="false">Curves!$J$147:$M$147</definedName>
    <definedName function="false" hidden="false" name="Out_AllIn_RtB_1" vbProcedure="false">Dashboard!$E$34</definedName>
    <definedName function="false" hidden="false" name="Out_AllIn_RtB_2" vbProcedure="false">Dashboard!$F$34</definedName>
    <definedName function="false" hidden="false" name="Out_AllIn_RtB_3" vbProcedure="false">Dashboard!$G$34</definedName>
    <definedName function="false" hidden="false" name="Out_Buyer_COD_IRR_1" vbProcedure="false">Dashboard!$E$56</definedName>
    <definedName function="false" hidden="false" name="Out_Buyer_COD_IRR_2" vbProcedure="false">Dashboard!$F$56</definedName>
    <definedName function="false" hidden="false" name="Out_Buyer_COD_IRR_3" vbProcedure="false">Dashboard!$G$56</definedName>
    <definedName function="false" hidden="false" name="Out_Buyer_RtB_IRR_1" vbProcedure="false">Dashboard!$E$36</definedName>
    <definedName function="false" hidden="false" name="Out_Buyer_RtB_IRR_2" vbProcedure="false">Dashboard!$F$36</definedName>
    <definedName function="false" hidden="false" name="Out_Buyer_RtB_IRR_3" vbProcedure="false">Dashboard!$G$36</definedName>
    <definedName function="false" hidden="false" name="Out_Checks_1" vbProcedure="false">Dashboard!$E$153</definedName>
    <definedName function="false" hidden="false" name="Out_Checks_2" vbProcedure="false">Dashboard!$F$153</definedName>
    <definedName function="false" hidden="false" name="Out_Checks_3" vbProcedure="false">Dashboard!$G$153</definedName>
    <definedName function="false" hidden="false" name="Out_COD_IRR_1" vbProcedure="false">Dashboard!$E$63</definedName>
    <definedName function="false" hidden="false" name="Out_COD_IRR_2" vbProcedure="false">Dashboard!$F$63</definedName>
    <definedName function="false" hidden="false" name="Out_COD_IRR_3" vbProcedure="false">Dashboard!$G$63</definedName>
    <definedName function="false" hidden="false" name="Out_COD_MOIC_1" vbProcedure="false">Dashboard!$E$65</definedName>
    <definedName function="false" hidden="false" name="Out_COD_MOIC_2" vbProcedure="false">Dashboard!$F$65</definedName>
    <definedName function="false" hidden="false" name="Out_COD_MOIC_3" vbProcedure="false">Dashboard!$G$65</definedName>
    <definedName function="false" hidden="false" name="Out_COD_NPV_1" vbProcedure="false">Dashboard!$E$66</definedName>
    <definedName function="false" hidden="false" name="Out_COD_NPV_2" vbProcedure="false">Dashboard!$F$66</definedName>
    <definedName function="false" hidden="false" name="Out_COD_NPV_3" vbProcedure="false">Dashboard!$G$66</definedName>
    <definedName function="false" hidden="false" name="Out_COD_Price_1" vbProcedure="false">Dashboard!$E$53</definedName>
    <definedName function="false" hidden="false" name="Out_COD_Price_2" vbProcedure="false">Dashboard!$F$53</definedName>
    <definedName function="false" hidden="false" name="Out_COD_Price_3" vbProcedure="false">Dashboard!$G$53</definedName>
    <definedName function="false" hidden="false" name="Out_COD_Profit_1" vbProcedure="false">Dashboard!$E$62</definedName>
    <definedName function="false" hidden="false" name="Out_COD_Profit_2" vbProcedure="false">Dashboard!$F$62</definedName>
    <definedName function="false" hidden="false" name="Out_COD_Profit_3" vbProcedure="false">Dashboard!$G$62</definedName>
    <definedName function="false" hidden="false" name="Out_Debt_COD_1" vbProcedure="false">Dashboard!$E$114</definedName>
    <definedName function="false" hidden="false" name="Out_Debt_COD_2" vbProcedure="false">Dashboard!$F$114</definedName>
    <definedName function="false" hidden="false" name="Out_Debt_COD_3" vbProcedure="false">Dashboard!$G$114</definedName>
    <definedName function="false" hidden="false" name="Out_Debt_Share_1" vbProcedure="false">Dashboard!$E$121</definedName>
    <definedName function="false" hidden="false" name="Out_Debt_Share_2" vbProcedure="false">Dashboard!$F$121</definedName>
    <definedName function="false" hidden="false" name="Out_Debt_Share_3" vbProcedure="false">Dashboard!$G$121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Life_3" vbProcedure="false">Dashboard!$G$95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BITDA_Year1_3" vbProcedure="false">Dashboard!$G$93</definedName>
    <definedName function="false" hidden="false" name="Out_Equity_COD_1" vbProcedure="false">Dashboard!$E$115</definedName>
    <definedName function="false" hidden="false" name="Out_Equity_COD_2" vbProcedure="false">Dashboard!$F$115</definedName>
    <definedName function="false" hidden="false" name="Out_Equity_COD_3" vbProcedure="false">Dashboard!$G$115</definedName>
    <definedName function="false" hidden="false" name="Out_Equity_Peak_1" vbProcedure="false">Dashboard!$E$116</definedName>
    <definedName function="false" hidden="false" name="Out_Equity_Peak_2" vbProcedure="false">Dashboard!$F$116</definedName>
    <definedName function="false" hidden="false" name="Out_Equity_Peak_3" vbProcedure="false">Dashboard!$G$116</definedName>
    <definedName function="false" hidden="false" name="Out_FEP_Share_1" vbProcedure="false">Dashboard!$E$24</definedName>
    <definedName function="false" hidden="false" name="Out_FEP_Share_2" vbProcedure="false">Dashboard!$F$24</definedName>
    <definedName function="false" hidden="false" name="Out_FEP_Share_3" vbProcedure="false">Dashboard!$G$24</definedName>
    <definedName function="false" hidden="false" name="Out_Gearing_Uses_1" vbProcedure="false">Dashboard!$E$117</definedName>
    <definedName function="false" hidden="false" name="Out_Gearing_Uses_2" vbProcedure="false">Dashboard!$F$117</definedName>
    <definedName function="false" hidden="false" name="Out_Gearing_Uses_3" vbProcedure="false">Dashboard!$G$117</definedName>
    <definedName function="false" hidden="false" name="Out_Gen_Year1_1" vbProcedure="false">Dashboard!$E$88</definedName>
    <definedName function="false" hidden="false" name="Out_Gen_Year1_2" vbProcedure="false">Dashboard!$F$88</definedName>
    <definedName function="false" hidden="false" name="Out_Gen_Year1_3" vbProcedure="false">Dashboard!$G$88</definedName>
    <definedName function="false" hidden="false" name="Out_HTM_IRR_1" vbProcedure="false">Dashboard!$E$78</definedName>
    <definedName function="false" hidden="false" name="Out_HTM_IRR_2" vbProcedure="false">Dashboard!$F$78</definedName>
    <definedName function="false" hidden="false" name="Out_HTM_IRR_3" vbProcedure="false">Dashboard!$G$78</definedName>
    <definedName function="false" hidden="false" name="Out_HTM_MOIC_1" vbProcedure="false">Dashboard!$E$80</definedName>
    <definedName function="false" hidden="false" name="Out_HTM_MOIC_2" vbProcedure="false">Dashboard!$F$80</definedName>
    <definedName function="false" hidden="false" name="Out_HTM_MOIC_3" vbProcedure="false">Dashboard!$G$80</definedName>
    <definedName function="false" hidden="false" name="Out_HTM_NPV_1" vbProcedure="false">Dashboard!$E$81</definedName>
    <definedName function="false" hidden="false" name="Out_HTM_NPV_2" vbProcedure="false">Dashboard!$F$81</definedName>
    <definedName function="false" hidden="false" name="Out_HTM_NPV_3" vbProcedure="false">Dashboard!$G$81</definedName>
    <definedName function="false" hidden="false" name="Out_HTM_Profit_1" vbProcedure="false">Dashboard!$E$77</definedName>
    <definedName function="false" hidden="false" name="Out_HTM_Profit_2" vbProcedure="false">Dashboard!$F$77</definedName>
    <definedName function="false" hidden="false" name="Out_HTM_Profit_3" vbProcedure="false">Dashboard!$G$77</definedName>
    <definedName function="false" hidden="false" name="Out_Implied_COD_1" vbProcedure="false">Dashboard!$E$54</definedName>
    <definedName function="false" hidden="false" name="Out_Implied_COD_2" vbProcedure="false">Dashboard!$F$54</definedName>
    <definedName function="false" hidden="false" name="Out_Implied_COD_3" vbProcedure="false">Dashboard!$G$54</definedName>
    <definedName function="false" hidden="false" name="Out_Implied_RtB_1" vbProcedure="false">Dashboard!$E$32</definedName>
    <definedName function="false" hidden="false" name="Out_Implied_RtB_2" vbProcedure="false">Dashboard!$F$32</definedName>
    <definedName function="false" hidden="false" name="Out_Implied_RtB_3" vbProcedure="false">Dashboard!$G$32</definedName>
    <definedName function="false" hidden="false" name="Out_MWp_1" vbProcedure="false">Dashboard!$E$101</definedName>
    <definedName function="false" hidden="false" name="Out_MWp_2" vbProcedure="false">Dashboard!$F$101</definedName>
    <definedName function="false" hidden="false" name="Out_MWp_3" vbProcedure="false">Dashboard!$G$101</definedName>
    <definedName function="false" hidden="false" name="Out_Project_IRR_1" vbProcedure="false">Dashboard!$E$82</definedName>
    <definedName function="false" hidden="false" name="Out_Project_IRR_2" vbProcedure="false">Dashboard!$F$82</definedName>
    <definedName function="false" hidden="false" name="Out_Project_IRR_3" vbProcedure="false">Dashboard!$G$82</definedName>
    <definedName function="false" hidden="false" name="Out_PSH_COD_Profit_1" vbProcedure="false">Dashboard!$E$69</definedName>
    <definedName function="false" hidden="false" name="Out_PSH_COD_Profit_2" vbProcedure="false">Dashboard!$F$69</definedName>
    <definedName function="false" hidden="false" name="Out_PSH_COD_Profit_3" vbProcedure="false">Dashboard!$G$69</definedName>
    <definedName function="false" hidden="false" name="Out_PSH_RtB_Profit_1" vbProcedure="false">Dashboard!$E$47</definedName>
    <definedName function="false" hidden="false" name="Out_PSH_RtB_Profit_2" vbProcedure="false">Dashboard!$F$47</definedName>
    <definedName function="false" hidden="false" name="Out_PSH_RtB_Profit_3" vbProcedure="false">Dashboard!$G$47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Life_3" vbProcedure="false">Dashboard!$G$94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Revenue_Year1_3" vbProcedure="false">Dashboard!$G$92</definedName>
    <definedName function="false" hidden="false" name="Out_RtB_IRR_1" vbProcedure="false">Dashboard!$E$43</definedName>
    <definedName function="false" hidden="false" name="Out_RtB_IRR_2" vbProcedure="false">Dashboard!$F$43</definedName>
    <definedName function="false" hidden="false" name="Out_RtB_IRR_3" vbProcedure="false">Dashboard!$G$43</definedName>
    <definedName function="false" hidden="false" name="Out_RtB_MOIC_1" vbProcedure="false">Dashboard!$E$45</definedName>
    <definedName function="false" hidden="false" name="Out_RtB_MOIC_2" vbProcedure="false">Dashboard!$F$45</definedName>
    <definedName function="false" hidden="false" name="Out_RtB_MOIC_3" vbProcedure="false">Dashboard!$G$45</definedName>
    <definedName function="false" hidden="false" name="Out_RtB_NPV_1" vbProcedure="false">Dashboard!$E$46</definedName>
    <definedName function="false" hidden="false" name="Out_RtB_NPV_2" vbProcedure="false">Dashboard!$F$46</definedName>
    <definedName function="false" hidden="false" name="Out_RtB_NPV_3" vbProcedure="false">Dashboard!$G$46</definedName>
    <definedName function="false" hidden="false" name="Out_RtB_Price_1" vbProcedure="false">Dashboard!$E$31</definedName>
    <definedName function="false" hidden="false" name="Out_RtB_Price_2" vbProcedure="false">Dashboard!$F$31</definedName>
    <definedName function="false" hidden="false" name="Out_RtB_Price_3" vbProcedure="false">Dashboard!$G$31</definedName>
    <definedName function="false" hidden="false" name="Out_RtB_Profit_1" vbProcedure="false">Dashboard!$E$42</definedName>
    <definedName function="false" hidden="false" name="Out_RtB_Profit_2" vbProcedure="false">Dashboard!$F$42</definedName>
    <definedName function="false" hidden="false" name="Out_RtB_Profit_3" vbProcedure="false">Dashboard!$G$42</definedName>
    <definedName function="false" hidden="false" name="Out_Tax_Life_1" vbProcedure="false">Dashboard!$E$125</definedName>
    <definedName function="false" hidden="false" name="Out_Tax_Life_2" vbProcedure="false">Dashboard!$F$125</definedName>
    <definedName function="false" hidden="false" name="Out_Tax_Life_3" vbProcedure="false">Dashboard!$G$125</definedName>
    <definedName function="false" hidden="false" name="Out_Uses_Capex_1" vbProcedure="false">Dashboard!$E$111</definedName>
    <definedName function="false" hidden="false" name="Out_Uses_Capex_2" vbProcedure="false">Dashboard!$F$111</definedName>
    <definedName function="false" hidden="false" name="Out_Uses_Capex_3" vbProcedure="false">Dashboard!$G$111</definedName>
    <definedName function="false" hidden="false" name="Out_Uses_Development_1" vbProcedure="false">Dashboard!$E$110</definedName>
    <definedName function="false" hidden="false" name="Out_Uses_Development_2" vbProcedure="false">Dashboard!$F$110</definedName>
    <definedName function="false" hidden="false" name="Out_Uses_Development_3" vbProcedure="false">Dashboard!$G$110</definedName>
    <definedName function="false" hidden="false" name="Out_Uses_Financing_1" vbProcedure="false">Dashboard!$E$112</definedName>
    <definedName function="false" hidden="false" name="Out_Uses_Financing_2" vbProcedure="false">Dashboard!$F$112</definedName>
    <definedName function="false" hidden="false" name="Out_Uses_Financing_3" vbProcedure="false">Dashboard!$G$112</definedName>
    <definedName function="false" hidden="false" name="Out_Uses_Total_1" vbProcedure="false">Dashboard!$E$113</definedName>
    <definedName function="false" hidden="false" name="Out_Uses_Total_2" vbProcedure="false">Dashboard!$F$113</definedName>
    <definedName function="false" hidden="false" name="Out_Uses_Total_3" vbProcedure="false">Dashboard!$G$113</definedName>
    <definedName function="false" hidden="false" name="Price_Data" vbProcedure="false">Curves!$J$31:$AW$56</definedName>
    <definedName function="false" hidden="false" name="Price_Labels" vbProcedure="false">Curves!$C$31:$C$56</definedName>
    <definedName function="false" hidden="false" name="Price_Years" vbProcedure="false">Curves!$J$30:$AW$30</definedName>
    <definedName function="false" hidden="false" name="Project_IRR_1_Stored" vbProcedure="false">Dashboard!$I$192:$Z$192</definedName>
    <definedName function="false" hidden="false" name="Project_IRR_2_Stored" vbProcedure="false">Dashboard!$I$193:$Z$193</definedName>
    <definedName function="false" hidden="false" name="Project_IRR_3_Stored" vbProcedure="false">Dashboard!$I$194:$Z$194</definedName>
    <definedName function="false" hidden="false" name="Recon_buyer_irr" vbProcedure="false">Curves!$E$203</definedName>
    <definedName function="false" hidden="false" name="Recon_htm_irr" vbProcedure="false">Curves!$E$201</definedName>
    <definedName function="false" hidden="false" name="Recon_life_ebitda" vbProcedure="false">Curves!$E$205</definedName>
    <definedName function="false" hidden="false" name="Recon_life_revenue" vbProcedure="false">Curves!$E$204</definedName>
    <definedName function="false" hidden="false" name="Recon_proj_irr" vbProcedure="false">Curves!$E$202</definedName>
    <definedName function="false" hidden="false" name="Recon_rtb_irr" vbProcedure="false">Curves!$E$200</definedName>
    <definedName function="false" hidden="false" name="Recon_rtb_profit" vbProcedure="false">Curves!$E$199</definedName>
    <definedName function="false" hidden="false" name="Recon_Set" vbProcedure="false">Inputs!$F$24</definedName>
    <definedName function="false" hidden="false" name="Recon_Tol" vbProcedure="false">Curves!$E$206</definedName>
    <definedName function="false" hidden="false" name="Recon_Tol_buyer_irr" vbProcedure="false">Curves!$F$203</definedName>
    <definedName function="false" hidden="false" name="Recon_Tol_htm_irr" vbProcedure="false">Curves!$F$201</definedName>
    <definedName function="false" hidden="false" name="Recon_Tol_life_ebitda" vbProcedure="false">Curves!$F$205</definedName>
    <definedName function="false" hidden="false" name="Recon_Tol_life_revenue" vbProcedure="false">Curves!$F$204</definedName>
    <definedName function="false" hidden="false" name="Recon_Tol_proj_irr" vbProcedure="false">Curves!$F$202</definedName>
    <definedName function="false" hidden="false" name="Recon_Tol_rtb_irr" vbProcedure="false">Curves!$F$200</definedName>
    <definedName function="false" hidden="false" name="Recon_Tol_rtb_profit" vbProcedure="false">Curves!$F$199</definedName>
    <definedName function="false" hidden="false" name="ResShare_Data" vbProcedure="false">Curves!$J$109:$AW$117</definedName>
    <definedName function="false" hidden="false" name="ResShare_Labels" vbProcedure="false">Curves!$C$109:$C$117</definedName>
    <definedName function="false" hidden="false" name="ResShare_Years" vbProcedure="false">Curves!$J$108:$AW$108</definedName>
    <definedName function="false" hidden="false" name="Revenue_Life_1_Stored" vbProcedure="false">Dashboard!$I$195:$Z$195</definedName>
    <definedName function="false" hidden="false" name="Revenue_Life_2_Stored" vbProcedure="false">Dashboard!$I$196:$Z$196</definedName>
    <definedName function="false" hidden="false" name="Revenue_Life_3_Stored" vbProcedure="false">Dashboard!$I$197:$Z$197</definedName>
    <definedName function="false" hidden="false" name="RtB_IRR_1_Stored" vbProcedure="false">Dashboard!$I$168:$Z$168</definedName>
    <definedName function="false" hidden="false" name="RtB_IRR_2_Stored" vbProcedure="false">Dashboard!$I$169:$Z$169</definedName>
    <definedName function="false" hidden="false" name="RtB_IRR_3_Stored" vbProcedure="false">Dashboard!$I$170:$Z$170</definedName>
    <definedName function="false" hidden="false" name="RtB_MOIC_1_Stored" vbProcedure="false">Dashboard!$I$171:$Z$171</definedName>
    <definedName function="false" hidden="false" name="RtB_MOIC_2_Stored" vbProcedure="false">Dashboard!$I$172:$Z$172</definedName>
    <definedName function="false" hidden="false" name="RtB_MOIC_3_Stored" vbProcedure="false">Dashboard!$I$173:$Z$173</definedName>
    <definedName function="false" hidden="false" name="RtB_Profit_1_Stored" vbProcedure="false">Dashboard!$I$165:$Z$165</definedName>
    <definedName function="false" hidden="false" name="RtB_Profit_2_Stored" vbProcedure="false">Dashboard!$I$166:$Z$166</definedName>
    <definedName function="false" hidden="false" name="RtB_Profit_3_Stored" vbProcedure="false">Dashboard!$I$167:$Z$167</definedName>
    <definedName function="false" hidden="false" name="Scenario_Name" vbProcedure="false">Dashboard!$AD$12</definedName>
    <definedName function="false" hidden="false" name="Scenario_Names" vbProcedure="false">Inputs!$H$7:$Y$7</definedName>
    <definedName function="false" hidden="false" name="Scenario_Selected" vbProcedure="false">Inputs!$F$5</definedName>
    <definedName function="false" hidden="false" name="Sens_PP" vbProcedure="false">Inputs!$F$22</definedName>
    <definedName function="false" hidden="false" name="Sens_Step" vbProcedure="false">Inputs!$F$20</definedName>
    <definedName function="false" hidden="false" name="Sens_Step_Large" vbProcedure="false">Inputs!$F$21</definedName>
    <definedName function="false" hidden="false" name="Solver_Topics" vbProcedure="false">Inputs!$F$162</definedName>
    <definedName function="false" hidden="false" name="Stack_Data" vbProcedure="false">Curves!$J$61:$AW$69</definedName>
    <definedName function="false" hidden="false" name="Stack_Labels" vbProcedure="false">Curves!$C$61:$C$69</definedName>
    <definedName function="false" hidden="false" name="Stack_Years" vbProcedure="false">Curves!$J$60:$AW$60</definedName>
    <definedName function="false" hidden="false" name="Stored_Results" vbProcedure="false">Dashboard!$I$156:$Z$203</definedName>
    <definedName function="false" hidden="false" name="Tax_1_Copy" vbProcedure="false">Calc_1!$J$156:$FH$156</definedName>
    <definedName function="false" hidden="false" name="Tax_1_Delta" vbProcedure="false">Calc_1!$I$157</definedName>
    <definedName function="false" hidden="false" name="Tax_1_Paste" vbProcedure="false">Calc_1!$J$121:$FH$121</definedName>
    <definedName function="false" hidden="false" name="Tax_2_Copy" vbProcedure="false">Calc_2!$J$156:$FH$156</definedName>
    <definedName function="false" hidden="false" name="Tax_2_Delta" vbProcedure="false">Calc_2!$I$157</definedName>
    <definedName function="false" hidden="false" name="Tax_2_Paste" vbProcedure="false">Calc_2!$J$121:$FH$121</definedName>
    <definedName function="false" hidden="false" name="Tax_3_Copy" vbProcedure="false">Calc_3!$J$156:$FH$156</definedName>
    <definedName function="false" hidden="false" name="Tax_3_Delta" vbProcedure="false">Calc_3!$I$157</definedName>
    <definedName function="false" hidden="false" name="Tax_3_Paste" vbProcedure="false">Calc_3!$J$121:$FH$121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<sst xmlns="http://schemas.openxmlformats.org/spreadsheetml/2006/main" count="3073" uniqueCount="977">
  <si>
    <t xml:space="preserve">Project Zalahaláp</t>
  </si>
  <si>
    <t xml:space="preserve">63 MWp PV + 50 MW / 200 MWh BESS – sale at RtB, sale at COD or hold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</si>
  <si>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</si>
  <si>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</si>
  <si>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</si>
  <si>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</si>
  <si>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</si>
  <si>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</si>
  <si>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</si>
  <si>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A Original</t>
  </si>
  <si>
    <t xml:space="preserve">B Aurora</t>
  </si>
  <si>
    <t xml:space="preserve">C Offer</t>
  </si>
  <si>
    <t xml:space="preserve">Key assumptions</t>
  </si>
  <si>
    <t xml:space="preserve">Live</t>
  </si>
  <si>
    <t xml:space="preserve">x</t>
  </si>
  <si>
    <t xml:space="preserve">Levers (case per sheet; other inputs on Inputs, by set)</t>
  </si>
  <si>
    <t xml:space="preserve">Revenue case (A, B or C)</t>
  </si>
  <si>
    <t xml:space="preserve">text</t>
  </si>
  <si>
    <t xml:space="preserve">A</t>
  </si>
  <si>
    <t xml:space="preserve">B</t>
  </si>
  <si>
    <t xml:space="preserve">C</t>
  </si>
  <si>
    <t xml:space="preserve">Base</t>
  </si>
  <si>
    <t xml:space="preserve">Case name</t>
  </si>
  <si>
    <t xml:space="preserve">PV price curve, direct export</t>
  </si>
  <si>
    <t xml:space="preserve">Key assumptions (live)</t>
  </si>
  <si>
    <t xml:space="preserve">PV price curve, energy sent to the BESS</t>
  </si>
  <si>
    <t xml:space="preserve">RtB price (0 = implied)</t>
  </si>
  <si>
    <t xml:space="preserve">EUR k/MWp</t>
  </si>
  <si>
    <t xml:space="preserve">BESS revenue curve (Aurora block)</t>
  </si>
  <si>
    <t xml:space="preserve">COD price (0 = implied)</t>
  </si>
  <si>
    <t xml:space="preserve">Offers in case C: PV / BESS</t>
  </si>
  <si>
    <t xml:space="preserve">Buyer target IRR, RtB</t>
  </si>
  <si>
    <t xml:space="preserve">%</t>
  </si>
  <si>
    <t xml:space="preserve">BESS offer duration ≠ built (1 = yes)</t>
  </si>
  <si>
    <t xml:space="preserve">flag</t>
  </si>
  <si>
    <t xml:space="preserve">Buyer target IRR, COD</t>
  </si>
  <si>
    <t xml:space="preserve">BESS built</t>
  </si>
  <si>
    <t xml:space="preserve">MW</t>
  </si>
  <si>
    <t xml:space="preserve">Asset deal (1 = FEP gain taxed)</t>
  </si>
  <si>
    <t xml:space="preserve">BESS energy</t>
  </si>
  <si>
    <t xml:space="preserve">MWh</t>
  </si>
  <si>
    <t xml:space="preserve">PV merchant price change</t>
  </si>
  <si>
    <t xml:space="preserve">Grid import allowed for charging</t>
  </si>
  <si>
    <t xml:space="preserve">Yield, cases B and C</t>
  </si>
  <si>
    <t xml:space="preserve">MWh/MWp</t>
  </si>
  <si>
    <t xml:space="preserve">Stack kept with PV-only charging, COD year</t>
  </si>
  <si>
    <t xml:space="preserve">BESS power</t>
  </si>
  <si>
    <t xml:space="preserve">Buyer target IRR (unlevered, after tax)</t>
  </si>
  <si>
    <t xml:space="preserve">BESS duration</t>
  </si>
  <si>
    <t xml:space="preserve">h</t>
  </si>
  <si>
    <t xml:space="preserve">Futureal share at the RtB exit</t>
  </si>
  <si>
    <t xml:space="preserve">Futureal share at a COD sale</t>
  </si>
  <si>
    <t xml:space="preserve">BESS repowered</t>
  </si>
  <si>
    <t xml:space="preserve">BESS capex</t>
  </si>
  <si>
    <t xml:space="preserve">EUR k/MWh</t>
  </si>
  <si>
    <t xml:space="preserve">Returns at a glance</t>
  </si>
  <si>
    <t xml:space="preserve">BESS haircut</t>
  </si>
  <si>
    <t xml:space="preserve">Sale at RtB</t>
  </si>
  <si>
    <t xml:space="preserve">Grid import for charging</t>
  </si>
  <si>
    <t xml:space="preserve">Development costs (100 %)</t>
  </si>
  <si>
    <t xml:space="preserve">EUR m</t>
  </si>
  <si>
    <t xml:space="preserve">PV offer (case C)</t>
  </si>
  <si>
    <t xml:space="preserve">Construction capex (paid by the buyer)</t>
  </si>
  <si>
    <t xml:space="preserve">BESS offer (case C)</t>
  </si>
  <si>
    <t xml:space="preserve">RtB price used</t>
  </si>
  <si>
    <t xml:space="preserve">Gearing cap</t>
  </si>
  <si>
    <t xml:space="preserve">Implied RtB price at the buyer target IRR</t>
  </si>
  <si>
    <t xml:space="preserve">Debt rate</t>
  </si>
  <si>
    <t xml:space="preserve">Implied price below zero (floored, 1 = yes)</t>
  </si>
  <si>
    <t xml:space="preserve">DSCR merchant</t>
  </si>
  <si>
    <t xml:space="preserve">All-in implied price incl. reimbursements</t>
  </si>
  <si>
    <t xml:space="preserve">CIT</t>
  </si>
  <si>
    <t xml:space="preserve">Buyer all-in price at our price</t>
  </si>
  <si>
    <t xml:space="preserve">Discount rate</t>
  </si>
  <si>
    <t xml:space="preserve">Buyer IRR at our price, unlevered, after tax</t>
  </si>
  <si>
    <t xml:space="preserve">FX</t>
  </si>
  <si>
    <t xml:space="preserve">HUF/EUR</t>
  </si>
  <si>
    <t xml:space="preserve">Buyer IRR at our price, before tax</t>
  </si>
  <si>
    <t xml:space="preserve">COD, cases B and C</t>
  </si>
  <si>
    <t xml:space="preserve">date</t>
  </si>
  <si>
    <t xml:space="preserve">Buyer IRR at our price, levered</t>
  </si>
  <si>
    <t xml:space="preserve">RtB exit, cases B and C</t>
  </si>
  <si>
    <t xml:space="preserve">Buyer equity (price, reimbursements, to COD)</t>
  </si>
  <si>
    <t xml:space="preserve">Share rule (1 step, 0 v3)</t>
  </si>
  <si>
    <t xml:space="preserve">FEP equity contributed</t>
  </si>
  <si>
    <t xml:space="preserve">Early works lines in development</t>
  </si>
  <si>
    <t xml:space="preserve">#</t>
  </si>
  <si>
    <t xml:space="preserve">FEP proceeds</t>
  </si>
  <si>
    <t xml:space="preserve">FEP profit</t>
  </si>
  <si>
    <t xml:space="preserve">Not re-optimised in Excel</t>
  </si>
  <si>
    <t xml:space="preserve">FEP IRR, after tax (no debt before NTP)</t>
  </si>
  <si>
    <t xml:space="preserve">Aurora's BESS revenue is a fixed annual series per MW</t>
  </si>
  <si>
    <t xml:space="preserve">FEP IRR, before tax</t>
  </si>
  <si>
    <t xml:space="preserve">for one duration, cycle cap, RTE 0.86, availability</t>
  </si>
  <si>
    <t xml:space="preserve">FEP MOIC</t>
  </si>
  <si>
    <t xml:space="preserve">0.98, DC co-location 1:1:1 and entry year. MW</t>
  </si>
  <si>
    <t xml:space="preserve">FEP NPV</t>
  </si>
  <si>
    <t xml:space="preserve">scales it; hours/cycles switch blocks; grid import,</t>
  </si>
  <si>
    <t xml:space="preserve">PSH profit</t>
  </si>
  <si>
    <t xml:space="preserve">RTE or charging rules act only via the PV-only factor,</t>
  </si>
  <si>
    <t xml:space="preserve">PSH share of the exit proceeds</t>
  </si>
  <si>
    <t xml:space="preserve">haircut, availability and augmentation inputs.</t>
  </si>
  <si>
    <t xml:space="preserve">Memo: PSH IRR (150 k€ in-kind apport)</t>
  </si>
  <si>
    <t xml:space="preserve">Curve codes: see Curves (repower table, Aurora names).</t>
  </si>
  <si>
    <t xml:space="preserve">Sale at COD</t>
  </si>
  <si>
    <t xml:space="preserve">Construction capex (100 %)</t>
  </si>
  <si>
    <t xml:space="preserve">COD price used (enterprise value per MWp)</t>
  </si>
  <si>
    <t xml:space="preserve">Implied COD price at the buyer target IRR</t>
  </si>
  <si>
    <t xml:space="preserve">Buyer equity (price − debt + DSRA)</t>
  </si>
  <si>
    <t xml:space="preserve">FEP proceeds (incl. deposits back)</t>
  </si>
  <si>
    <t xml:space="preserve">FEP IRR, levered, after tax (n/a &lt; −99 %)</t>
  </si>
  <si>
    <t xml:space="preserve">FEP IRR, levered, before tax</t>
  </si>
  <si>
    <t xml:space="preserve">JV IRR (100 %), unlevered, after tax</t>
  </si>
  <si>
    <t xml:space="preserve">JV IRR (100 %), unlevered, before tax</t>
  </si>
  <si>
    <t xml:space="preserve">PSH share of the COD proceeds</t>
  </si>
  <si>
    <t xml:space="preserve">Hold to maturity</t>
  </si>
  <si>
    <t xml:space="preserve">FEP equity contributed (all outflows)</t>
  </si>
  <si>
    <t xml:space="preserve">FEP distributions (all inflows)</t>
  </si>
  <si>
    <t xml:space="preserve">FEP IRR, levered, after tax</t>
  </si>
  <si>
    <t xml:space="preserve">Project IRR, unlevered, after tax</t>
  </si>
  <si>
    <t xml:space="preserve">Project IRR, unlevered, before tax</t>
  </si>
  <si>
    <t xml:space="preserve">PSH profit (bought out at its RtB share)</t>
  </si>
  <si>
    <t xml:space="preserve">Revenue cases compared (live: A | B | C)</t>
  </si>
  <si>
    <t xml:space="preserve">PV generation, first full year</t>
  </si>
  <si>
    <t xml:space="preserve">GWh</t>
  </si>
  <si>
    <t xml:space="preserve">PV price received, lifetime average</t>
  </si>
  <si>
    <t xml:space="preserve">EUR/MWh</t>
  </si>
  <si>
    <t xml:space="preserve">PV revenue, first full year</t>
  </si>
  <si>
    <t xml:space="preserve">BESS revenue, first full year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</si>
  <si>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</si>
  <si>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</si>
  <si>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</si>
  <si>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</si>
  <si>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FEP IRR – hold to maturity</t>
  </si>
  <si>
    <t xml:space="preserve">Implied RtB price</t>
  </si>
  <si>
    <t xml:space="preserve">Capacity and energy</t>
  </si>
  <si>
    <t xml:space="preserve">PV capacity</t>
  </si>
  <si>
    <t xml:space="preserve">MWp</t>
  </si>
  <si>
    <t xml:space="preserve">Grid export capacity</t>
  </si>
  <si>
    <t xml:space="preserve">MVA</t>
  </si>
  <si>
    <t xml:space="preserve">PV clipped, lifetime</t>
  </si>
  <si>
    <t xml:space="preserve">PV sent to the BESS, lifetime</t>
  </si>
  <si>
    <t xml:space="preserve">Energy exported, first full year</t>
  </si>
  <si>
    <t xml:space="preserve">BESS discharge, lifetime</t>
  </si>
  <si>
    <t xml:space="preserve">BESS full cycles a year (lifetime average)</t>
  </si>
  <si>
    <t xml:space="preserve">Funding to COD (100 %)</t>
  </si>
  <si>
    <t xml:space="preserve">Development, deposits and guarantees</t>
  </si>
  <si>
    <t xml:space="preserve">Construction capex, early works at NTP</t>
  </si>
  <si>
    <t xml:space="preserve">Capitalised interest and debt fees</t>
  </si>
  <si>
    <t xml:space="preserve">Total uses</t>
  </si>
  <si>
    <t xml:space="preserve">Senior debt at COD (incl. IDC)</t>
  </si>
  <si>
    <t xml:space="preserve">Equity to COD</t>
  </si>
  <si>
    <t xml:space="preserve">Peak equity, hold (incl. DSRA)</t>
  </si>
  <si>
    <t xml:space="preserve">Debt share of total uses</t>
  </si>
  <si>
    <t xml:space="preserve">Debt and tax</t>
  </si>
  <si>
    <t xml:space="preserve">Debt capacity at the target DSCR (at COD)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</si>
  <si>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</si>
  <si>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</si>
  <si>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</si>
  <si>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 (n/a without debt)</t>
  </si>
  <si>
    <t xml:space="preserve">Lifetime tax, actual (levered)</t>
  </si>
  <si>
    <t xml:space="preserve">Lifetime tax, unlevered</t>
  </si>
  <si>
    <t xml:space="preserve">Tax losses lapsed</t>
  </si>
  <si>
    <t xml:space="preserve">JV waterfall at the RtB exit (paid)</t>
  </si>
  <si>
    <t xml:space="preserve">Consideration (price × MWp)</t>
  </si>
  <si>
    <t xml:space="preserve">Less sale costs</t>
  </si>
  <si>
    <t xml:space="preserve">Less FEP SPV acquisition price</t>
  </si>
  <si>
    <t xml:space="preserve">Less DSA loan principal</t>
  </si>
  <si>
    <t xml:space="preserve">Less FEP 12 % return</t>
  </si>
  <si>
    <t xml:space="preserve">Less guarantee fees paid by FEP</t>
  </si>
  <si>
    <t xml:space="preserve">Less PSH land and return (v3 rule)</t>
  </si>
  <si>
    <t xml:space="preserve">Distributable</t>
  </si>
  <si>
    <t xml:space="preserve">FEP receipts at the exit</t>
  </si>
  <si>
    <t xml:space="preserve">PSH receipts at the exit</t>
  </si>
  <si>
    <t xml:space="preserve">Memo: buyer reimbursements to FEP</t>
  </si>
  <si>
    <t xml:space="preserve">JV waterfall at COD (paid)</t>
  </si>
  <si>
    <t xml:space="preserve">Price (enterprise value)</t>
  </si>
  <si>
    <t xml:space="preserve">Less debt repaid</t>
  </si>
  <si>
    <t xml:space="preserve">Plus DSRA balance passed to the buyer</t>
  </si>
  <si>
    <t xml:space="preserve">Less FEP funding returned</t>
  </si>
  <si>
    <t xml:space="preserve">Less FEP 12 % return to COD</t>
  </si>
  <si>
    <t xml:space="preserve">FEP proceeds at COD</t>
  </si>
  <si>
    <t xml:space="preserve">PSH receipts at COD</t>
  </si>
  <si>
    <t xml:space="preserve">Checks failed in this set (0 = OK)</t>
  </si>
  <si>
    <t xml:space="preserve">Stored results by key-assumption set</t>
  </si>
  <si>
    <t xml:space="preserve">Implied RtB price at the buyer target IRR – A Original</t>
  </si>
  <si>
    <t xml:space="preserve">Implied RtB price at the buyer target IRR – B Aurora</t>
  </si>
  <si>
    <t xml:space="preserve">Implied RtB price at the buyer target IRR – C Offer</t>
  </si>
  <si>
    <t xml:space="preserve">All-in implied price incl. reimbursements – A Original</t>
  </si>
  <si>
    <t xml:space="preserve">All-in implied price incl. reimbursements – B Aurora</t>
  </si>
  <si>
    <t xml:space="preserve">All-in implied price incl. reimbursements – C Offer</t>
  </si>
  <si>
    <t xml:space="preserve">Buyer IRR at our price, unlevered, after tax – A Original</t>
  </si>
  <si>
    <t xml:space="preserve">Buyer IRR at our price, unlevered, after tax – B Aurora</t>
  </si>
  <si>
    <t xml:space="preserve">Buyer IRR at our price, unlevered, after tax – C Offer</t>
  </si>
  <si>
    <t xml:space="preserve">FEP profit – A Original</t>
  </si>
  <si>
    <t xml:space="preserve">FEP profit – B Aurora</t>
  </si>
  <si>
    <t xml:space="preserve">FEP profit – C Offer</t>
  </si>
  <si>
    <t xml:space="preserve">FEP IRR, after tax (no debt before NTP) – A Original</t>
  </si>
  <si>
    <t xml:space="preserve">FEP IRR, after tax (no debt before NTP) – B Aurora</t>
  </si>
  <si>
    <t xml:space="preserve">FEP IRR, after tax (no debt before NTP) – C Offer</t>
  </si>
  <si>
    <t xml:space="preserve">FEP MOIC – A Original</t>
  </si>
  <si>
    <t xml:space="preserve">FEP MOIC – B Aurora</t>
  </si>
  <si>
    <t xml:space="preserve">FEP MOIC – C Offer</t>
  </si>
  <si>
    <t xml:space="preserve">Implied COD price at the buyer target IRR – A Original</t>
  </si>
  <si>
    <t xml:space="preserve">Implied COD price at the buyer target IRR – B Aurora</t>
  </si>
  <si>
    <t xml:space="preserve">Implied COD price at the buyer target IRR – C Offer</t>
  </si>
  <si>
    <t xml:space="preserve">FEP IRR, levered, after tax – A Original</t>
  </si>
  <si>
    <t xml:space="preserve">FEP IRR, levered, after tax – B Aurora</t>
  </si>
  <si>
    <t xml:space="preserve">FEP IRR, levered, after tax – C Offer</t>
  </si>
  <si>
    <t xml:space="preserve">FEP NPV – A Original</t>
  </si>
  <si>
    <t xml:space="preserve">FEP NPV – B Aurora</t>
  </si>
  <si>
    <t xml:space="preserve">FEP NPV – C Offer</t>
  </si>
  <si>
    <t xml:space="preserve">Project IRR, unlevered, after tax – A Original</t>
  </si>
  <si>
    <t xml:space="preserve">Project IRR, unlevered, after tax – B Aurora</t>
  </si>
  <si>
    <t xml:space="preserve">Project IRR, unlevered, after tax – C Offer</t>
  </si>
  <si>
    <t xml:space="preserve">Lifetime revenue – A Original</t>
  </si>
  <si>
    <t xml:space="preserve">Lifetime revenue – B Aurora</t>
  </si>
  <si>
    <t xml:space="preserve">Lifetime revenue – C Offer</t>
  </si>
  <si>
    <t xml:space="preserve">Senior debt at COD (incl. IDC) – A Original</t>
  </si>
  <si>
    <t xml:space="preserve">Senior debt at COD (incl. IDC) – B Aurora</t>
  </si>
  <si>
    <t xml:space="preserve">Senior debt at COD (incl. IDC) – C Offer</t>
  </si>
  <si>
    <t xml:space="preserve">Checks failed in this set (0 = OK) – A Original</t>
  </si>
  <si>
    <t xml:space="preserve">Checks failed in this set (0 = OK) – B Aurora</t>
  </si>
  <si>
    <t xml:space="preserve">Checks failed in this set (0 = OK) – C Offer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</si>
  <si>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</si>
  <si>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</si>
  <si>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</si>
  <si>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</si>
  <si>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</si>
  <si>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</si>
  <si>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Reconciliation (v3 rules)</t>
  </si>
  <si>
    <t xml:space="preserve">PV price −10%</t>
  </si>
  <si>
    <t xml:space="preserve">PV yield −10%</t>
  </si>
  <si>
    <t xml:space="preserve">BESS revenue −20%</t>
  </si>
  <si>
    <t xml:space="preserve">Capex +10%</t>
  </si>
  <si>
    <t xml:space="preserve">Buyer IRR +1 pp</t>
  </si>
  <si>
    <t xml:space="preserve">RtB and COD price −10%</t>
  </si>
  <si>
    <t xml:space="preserve">RtB price = implied</t>
  </si>
  <si>
    <t xml:space="preserve">Gearing −10 pp</t>
  </si>
  <si>
    <t xml:space="preserve">COD +12 months</t>
  </si>
  <si>
    <t xml:space="preserve">BESS 2 h</t>
  </si>
  <si>
    <t xml:space="preserve">No BESS</t>
  </si>
  <si>
    <t xml:space="preserve">BESS capex 200 k€/MWh</t>
  </si>
  <si>
    <t xml:space="preserve">No BESS repower</t>
  </si>
  <si>
    <t xml:space="preserve">PV and BESS prices −20%</t>
  </si>
  <si>
    <t xml:space="preserve">C: E.ON PPA + option B</t>
  </si>
  <si>
    <t xml:space="preserve">C: MVM 45 + MET floor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</si>
  <si>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</si>
  <si>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</si>
  <si>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</si>
  <si>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</si>
  <si>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</si>
  <si>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</si>
  <si>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</si>
  <si>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</si>
  <si>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</si>
  <si>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Calendar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</si>
  <si>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</si>
  <si>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</si>
  <si>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</si>
  <si>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</si>
  <si>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</si>
  <si>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</si>
  <si>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</si>
  <si>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(price, yield, capex, opex sets)</t>
  </si>
  <si>
    <t xml:space="preserve">SPEC §10</t>
  </si>
  <si>
    <t xml:space="preserve">Large sensitivity step (BESS revenue, downside sets)</t>
  </si>
  <si>
    <t xml:space="preserve">Rate step (buyer IRR, debt rate sets)</t>
  </si>
  <si>
    <t xml:space="preserve">Hours in a day</t>
  </si>
  <si>
    <t xml:space="preserve">Grid export limit</t>
  </si>
  <si>
    <t xml:space="preserve">Key-assumption set of the reconciliation</t>
  </si>
  <si>
    <t xml:space="preserve">SPEC §10 set 2</t>
  </si>
  <si>
    <t xml:space="preserve">Acquisition, JV start, deposits paid</t>
  </si>
  <si>
    <t xml:space="preserve">ZHLP v3 Stat_inp E39</t>
  </si>
  <si>
    <t xml:space="preserve">Ready to build (cases B, C)</t>
  </si>
  <si>
    <t xml:space="preserve">Teaser p6; placeholder – pending user (SPEC §16 Q5)</t>
  </si>
  <si>
    <t xml:space="preserve">RtB sale closing (exit), cases B, C</t>
  </si>
  <si>
    <t xml:space="preserve">placeholder – pending user (SPEC §16 Q5)</t>
  </si>
  <si>
    <t xml:space="preserve">Notice to proceed (cases B, C)</t>
  </si>
  <si>
    <t xml:space="preserve">Commercial operation, PV and BESS (cases B, C)</t>
  </si>
  <si>
    <t xml:space="preserve">COD delay (construction longer)</t>
  </si>
  <si>
    <t xml:space="preserve">Operating life</t>
  </si>
  <si>
    <t xml:space="preserve">years</t>
  </si>
  <si>
    <t xml:space="preserve">ZHLP v3 Control D30</t>
  </si>
  <si>
    <t xml:space="preserve">Pre-RtB development costs: first month</t>
  </si>
  <si>
    <t xml:space="preserve">ZHLP v3 Control D116</t>
  </si>
  <si>
    <t xml:space="preserve">Pre-RtB development costs: last month</t>
  </si>
  <si>
    <t xml:space="preserve">ZHLP v3 Control D117</t>
  </si>
  <si>
    <t xml:space="preserve">PV and grid (cases B, C; case A on Curves)</t>
  </si>
  <si>
    <t xml:space="preserve">Teaser p1</t>
  </si>
  <si>
    <t xml:space="preserve">Specific yield</t>
  </si>
  <si>
    <t xml:space="preserve">Teaser p1 (v3: 1,250)</t>
  </si>
  <si>
    <t xml:space="preserve">Yield change (P90 proxy)</t>
  </si>
  <si>
    <t xml:space="preserve">PV availability</t>
  </si>
  <si>
    <t xml:space="preserve">ZHLP v3 Control D56</t>
  </si>
  <si>
    <t xml:space="preserve">PV degradation per year</t>
  </si>
  <si>
    <t xml:space="preserve">ZHLP v3 Control D57</t>
  </si>
  <si>
    <t xml:space="preserve">Clipping, case A (v3 + fix 5), share of DC energy</t>
  </si>
  <si>
    <t xml:space="preserve">placeholder – pending user (SPEC §16 Q13)</t>
  </si>
  <si>
    <t xml:space="preserve">Clipping, cases B, C (DC-coupled BESS)</t>
  </si>
  <si>
    <t xml:space="preserve">Aurora s+29 = 0; placeholder – pending user (SPEC §16 Q13)</t>
  </si>
  <si>
    <t xml:space="preserve">Grid import allowed for BESS charging</t>
  </si>
  <si>
    <t xml:space="preserve">placeholder – pending user: does the grid allow import?</t>
  </si>
  <si>
    <t xml:space="preserve">BESS</t>
  </si>
  <si>
    <t xml:space="preserve">BESS built (1 = yes)</t>
  </si>
  <si>
    <t xml:space="preserve">Teaser p1; SPEC §10</t>
  </si>
  <si>
    <t xml:space="preserve">Teaser p1; ZHLP v3 Control D91</t>
  </si>
  <si>
    <t xml:space="preserve">Teaser; placeholder – pending user (SPEC §16 Q6)</t>
  </si>
  <si>
    <t xml:space="preserve">Aurora battery block (Degraded batteries)</t>
  </si>
  <si>
    <t xml:space="preserve">Aurora Q2-26; placeholder – pending user (SPEC §16 Q6)</t>
  </si>
  <si>
    <t xml:space="preserve">DC 4h</t>
  </si>
  <si>
    <t xml:space="preserve">DC 2h</t>
  </si>
  <si>
    <t xml:space="preserve">BESS availability, project</t>
  </si>
  <si>
    <t xml:space="preserve">placeholder – pending user (SPEC §16 Q6)</t>
  </si>
  <si>
    <t xml:space="preserve">BESS availability inside Aurora's dispatch</t>
  </si>
  <si>
    <t xml:space="preserve">Aurora Q2-26 Inputs C18</t>
  </si>
  <si>
    <t xml:space="preserve">Round-trip efficiency (energy check only)</t>
  </si>
  <si>
    <t xml:space="preserve">Aurora Q2-26 Inputs C17</t>
  </si>
  <si>
    <t xml:space="preserve">Haircut on merchant BESS revenue</t>
  </si>
  <si>
    <t xml:space="preserve">SPEC §6.2, §10</t>
  </si>
  <si>
    <t xml:space="preserve">Grid charge on charging, offers that deduct it</t>
  </si>
  <si>
    <t xml:space="preserve">EUR k/MW</t>
  </si>
  <si>
    <t xml:space="preserve">placeholder – pending user (SPEC §16 Q12)</t>
  </si>
  <si>
    <t xml:space="preserve">v3 Control D94; placeholder – pending user (SPEC §16 Q6)</t>
  </si>
  <si>
    <t xml:space="preserve">BESS augmentation cost</t>
  </si>
  <si>
    <t xml:space="preserve">v3 Control D100; placeholder – pending user (SPEC §16 Q6)</t>
  </si>
  <si>
    <t xml:space="preserve">Augmentation year (0 = Aurora block repower year)</t>
  </si>
  <si>
    <t xml:space="preserve">year</t>
  </si>
  <si>
    <t xml:space="preserve">SPEC §6.2</t>
  </si>
  <si>
    <t xml:space="preserve">BESS repowered (0 = retired at the repower year)</t>
  </si>
  <si>
    <t xml:space="preserve">Aurora repower s+1; placeholder – pending user (SPEC §16 Q6)</t>
  </si>
  <si>
    <t xml:space="preserve">Augmentation year, v3 rule (fix 7 off)</t>
  </si>
  <si>
    <t xml:space="preserve">ZHLP v3 Control D101</t>
  </si>
  <si>
    <t xml:space="preserve">BESS fixed opex</t>
  </si>
  <si>
    <t xml:space="preserve">ZHLP v3 Control D96</t>
  </si>
  <si>
    <t xml:space="preserve">Prices and offers</t>
  </si>
  <si>
    <t xml:space="preserve">PV price, direct export (Curves, real 2025)</t>
  </si>
  <si>
    <t xml:space="preserve">SPEC §0.2, §6.2; fix round 1 M2</t>
  </si>
  <si>
    <t xml:space="preserve">DC 4h direct</t>
  </si>
  <si>
    <t xml:space="preserve">DC 2h direct</t>
  </si>
  <si>
    <t xml:space="preserve">PV price, energy sent to the BESS</t>
  </si>
  <si>
    <t xml:space="preserve">Aurora s+36/s+32; fix round 1 M2</t>
  </si>
  <si>
    <t xml:space="preserve">DC 4h transfer</t>
  </si>
  <si>
    <t xml:space="preserve">DC 2h transfer</t>
  </si>
  <si>
    <t xml:space="preserve">Guarantee of origin price, real 2025</t>
  </si>
  <si>
    <t xml:space="preserve">v3 Control D58; placeholder – pending user (SPEC §16 Q12)</t>
  </si>
  <si>
    <t xml:space="preserve">PV offer in case C (C1, C2a, C2b, C3)</t>
  </si>
  <si>
    <t xml:space="preserve">SPEC §6.3; placeholder – pending user (SPEC §16 Q12)</t>
  </si>
  <si>
    <t xml:space="preserve">C2a</t>
  </si>
  <si>
    <t xml:space="preserve">C1</t>
  </si>
  <si>
    <t xml:space="preserve">C3</t>
  </si>
  <si>
    <t xml:space="preserve">BESS offer in case C (C1A, C1B, C2c, C2d, none)</t>
  </si>
  <si>
    <t xml:space="preserve">C2c</t>
  </si>
  <si>
    <t xml:space="preserve">C1B</t>
  </si>
  <si>
    <t xml:space="preserve">C2d</t>
  </si>
  <si>
    <t xml:space="preserve">Capex</t>
  </si>
  <si>
    <t xml:space="preserve">PV equipment and balance of plant</t>
  </si>
  <si>
    <t xml:space="preserve">ZHLP v3 Control D82:D83</t>
  </si>
  <si>
    <t xml:space="preserve">MV cable to the grid connection point</t>
  </si>
  <si>
    <t xml:space="preserve">EUR k</t>
  </si>
  <si>
    <t xml:space="preserve">v3 Control D104; placeholder – pending user (SPEC §16 Q13)</t>
  </si>
  <si>
    <t xml:space="preserve">HV substation</t>
  </si>
  <si>
    <t xml:space="preserve">v3 Control D105; placeholder – pending user (SPEC §16 Q13)</t>
  </si>
  <si>
    <t xml:space="preserve">Land to COD (not depreciated)</t>
  </si>
  <si>
    <t xml:space="preserve">ZHLP v3 Control D106</t>
  </si>
  <si>
    <t xml:space="preserve">Capex change</t>
  </si>
  <si>
    <t xml:space="preserve">Pre-RtB development costs</t>
  </si>
  <si>
    <t xml:space="preserve">ZHLP v3 Control D115</t>
  </si>
  <si>
    <t xml:space="preserve">Buyer reimburses pre-RtB costs (1 = yes)</t>
  </si>
  <si>
    <t xml:space="preserve">ZHLP v3 Control D118</t>
  </si>
  <si>
    <t xml:space="preserve">Early works (provisional – to be revisited)</t>
  </si>
  <si>
    <t xml:space="preserve">Early-works lines paid in development (4 or 6)</t>
  </si>
  <si>
    <t xml:space="preserve">provisional – early works to be revisited (user 22-Oct-26)</t>
  </si>
  <si>
    <t xml:space="preserve">Lines outside the scope paid at NTP (1 = yes)</t>
  </si>
  <si>
    <t xml:space="preserve">Buyer reimburses early works at the exit (1 = yes)</t>
  </si>
  <si>
    <t xml:space="preserve">Early works earn the FEP return (1 = yes)</t>
  </si>
  <si>
    <t xml:space="preserve">Early works are PSH milestone income (v3)</t>
  </si>
  <si>
    <t xml:space="preserve">ZHLP v3 Calculation F221</t>
  </si>
  <si>
    <t xml:space="preserve">Opex and levies (real 2025, Aurora euro index)</t>
  </si>
  <si>
    <t xml:space="preserve">O&amp;M and fixed opex</t>
  </si>
  <si>
    <t xml:space="preserve">ZHLP v3 Control D59</t>
  </si>
  <si>
    <t xml:space="preserve">MV cable O&amp;M</t>
  </si>
  <si>
    <t xml:space="preserve">ZHLP v3 Control D62</t>
  </si>
  <si>
    <t xml:space="preserve">Balancing cost</t>
  </si>
  <si>
    <t xml:space="preserve">ZHLP v3 Control D60</t>
  </si>
  <si>
    <t xml:space="preserve">Land lease from COD</t>
  </si>
  <si>
    <t xml:space="preserve">ZHLP v3 Control D61</t>
  </si>
  <si>
    <t xml:space="preserve">Route-to-market fee on PV revenue</t>
  </si>
  <si>
    <t xml:space="preserve">ZHLP v3 Control D77</t>
  </si>
  <si>
    <t xml:space="preserve">Opex change</t>
  </si>
  <si>
    <t xml:space="preserve">SPEC §10 (no set)</t>
  </si>
  <si>
    <t xml:space="preserve">Local business tax (HIPA), on revenue</t>
  </si>
  <si>
    <t xml:space="preserve">Bana; placeholder – pending user (SPEC §16 Q10)</t>
  </si>
  <si>
    <t xml:space="preserve">Innovation contribution, on revenue</t>
  </si>
  <si>
    <t xml:space="preserve">Act LXXVI/2014; placeholder – pending user (SPEC §16 Q10)</t>
  </si>
  <si>
    <t xml:space="preserve">Deposits and guarantees</t>
  </si>
  <si>
    <t xml:space="preserve">FX rate</t>
  </si>
  <si>
    <t xml:space="preserve">ZHLP v3 Stat_inp E23 (Aurora 397.77)</t>
  </si>
  <si>
    <t xml:space="preserve">Bank guarantee base rate (1M EURIBOR)</t>
  </si>
  <si>
    <t xml:space="preserve">ZHLP v3 Dyn_Inp G50:Y50 average</t>
  </si>
  <si>
    <t xml:space="preserve">Bank guarantee margin</t>
  </si>
  <si>
    <t xml:space="preserve">ZHLP v3 Stat_inp E110</t>
  </si>
  <si>
    <t xml:space="preserve">JV, RtB exit and COD sale</t>
  </si>
  <si>
    <t xml:space="preserve">RtB price (0 = implied at the buyer target IRR)</t>
  </si>
  <si>
    <t xml:space="preserve">v3 Stat_inp E24; placeholder – pending user (SPEC §16 Q3)</t>
  </si>
  <si>
    <t xml:space="preserve">COD price (0 = implied at the buyer target IRR)</t>
  </si>
  <si>
    <t xml:space="preserve">placeholder – pending user (SPEC §16 Q8)</t>
  </si>
  <si>
    <t xml:space="preserve">RtB and COD price change</t>
  </si>
  <si>
    <t xml:space="preserve">Share rule (1 = step, 0 = v3 slide)</t>
  </si>
  <si>
    <t xml:space="preserve">SPEC §0.1; set 2 = v3</t>
  </si>
  <si>
    <t xml:space="preserve">Futureal share at or below the threshold</t>
  </si>
  <si>
    <t xml:space="preserve">User 22-Oct-26 (SPEC §0.1)</t>
  </si>
  <si>
    <t xml:space="preserve">Futureal share above the threshold</t>
  </si>
  <si>
    <t xml:space="preserve">Share threshold (60 % at or below)</t>
  </si>
  <si>
    <t xml:space="preserve">User 22-Oct-26: 60 % at 90</t>
  </si>
  <si>
    <t xml:space="preserve">v3 slide: 50 % reached at</t>
  </si>
  <si>
    <t xml:space="preserve">ZHLP v3 Stat_inp J36</t>
  </si>
  <si>
    <t xml:space="preserve">Transaction costs (FEP)</t>
  </si>
  <si>
    <t xml:space="preserve">ZHLP v3 Stat_inp E37</t>
  </si>
  <si>
    <t xml:space="preserve">FEP SPV acquisition price</t>
  </si>
  <si>
    <t xml:space="preserve">JV sheet G19; placeholder – pending user (SPEC §16 Q3)</t>
  </si>
  <si>
    <t xml:space="preserve">SPV price earns the FEP return (1 = yes)</t>
  </si>
  <si>
    <t xml:space="preserve">ZHLP v3 Stat_inp E66</t>
  </si>
  <si>
    <t xml:space="preserve">DSA loan to PSH</t>
  </si>
  <si>
    <t xml:space="preserve">JV sheet F55; placeholder – pending user (SPEC §16 Q3)</t>
  </si>
  <si>
    <t xml:space="preserve">FEP return on loans and costs</t>
  </si>
  <si>
    <t xml:space="preserve">JV sheet G30; v3 Stat_inp E69</t>
  </si>
  <si>
    <t xml:space="preserve">PSH land apport (in kind)</t>
  </si>
  <si>
    <t xml:space="preserve">ZHLP v3 Stat_inp E34</t>
  </si>
  <si>
    <t xml:space="preserve">PSH land and its return repaid before the split</t>
  </si>
  <si>
    <t xml:space="preserve">ZHLP v3 Calculation F155:F156</t>
  </si>
  <si>
    <t xml:space="preserve">PSH own development costs</t>
  </si>
  <si>
    <t xml:space="preserve">ZHLP v3 Stat_inp E79</t>
  </si>
  <si>
    <t xml:space="preserve">Sale costs at the RtB exit</t>
  </si>
  <si>
    <t xml:space="preserve">placeholder – pending user (SPEC §16 Q7)</t>
  </si>
  <si>
    <t xml:space="preserve">Sale costs at COD</t>
  </si>
  <si>
    <t xml:space="preserve">HTM: PSH keeps its share (0 = FEP buys it out)</t>
  </si>
  <si>
    <t xml:space="preserve">placeholder – pending user (SPEC §16 Q4)</t>
  </si>
  <si>
    <t xml:space="preserve">COD sale share (0 = RtB-price rule, 1 = fixed)</t>
  </si>
  <si>
    <t xml:space="preserve">Futureal share at COD if fixed</t>
  </si>
  <si>
    <t xml:space="preserve">Deliberate fixes vs v3 (SPEC §13; 0 = v3 method)</t>
  </si>
  <si>
    <t xml:space="preserve">Fix 2: pre-RtB costs reimbursed as spent</t>
  </si>
  <si>
    <t xml:space="preserve">v3 RTB_Model H69</t>
  </si>
  <si>
    <t xml:space="preserve">Fix 3: no bank-guarantee phantom</t>
  </si>
  <si>
    <t xml:space="preserve">v3 Calculation H118:H120</t>
  </si>
  <si>
    <t xml:space="preserve">Fix 5: PV export clipped at the grid</t>
  </si>
  <si>
    <t xml:space="preserve">v3 Control D16</t>
  </si>
  <si>
    <t xml:space="preserve">Fix 6: Aurora block total for case A</t>
  </si>
  <si>
    <t xml:space="preserve">v3 Control D97:D98</t>
  </si>
  <si>
    <t xml:space="preserve">Fix 7: augmentation indexed, at repower year</t>
  </si>
  <si>
    <t xml:space="preserve">v3 Control D101</t>
  </si>
  <si>
    <t xml:space="preserve">Fix 8: dated act/365 return, 31-Dec capitalised</t>
  </si>
  <si>
    <t xml:space="preserve">v3 Stat_inp E69</t>
  </si>
  <si>
    <t xml:space="preserve">Valuation</t>
  </si>
  <si>
    <t xml:space="preserve">FEP discount rate (NPV)</t>
  </si>
  <si>
    <t xml:space="preserve">ZHLP v3 Control D9</t>
  </si>
  <si>
    <t xml:space="preserve">Buyer target IRR at RtB (unlevered, post-tax)</t>
  </si>
  <si>
    <t xml:space="preserve">v3 Control D9; placeholder – pending user (SPEC §16 Q8)</t>
  </si>
  <si>
    <t xml:space="preserve">Buyer target IRR at COD (unlevered, post-tax)</t>
  </si>
  <si>
    <t xml:space="preserve">Deal form (1 = asset deal: FEP gain taxed)</t>
  </si>
  <si>
    <t xml:space="preserve">FEP gain on the sale taxed (0 = exempt)</t>
  </si>
  <si>
    <t xml:space="preserve">Senior debt (Bana indications, not ZHLP terms)</t>
  </si>
  <si>
    <t xml:space="preserve">Debt share of construction cost (cap)</t>
  </si>
  <si>
    <t xml:space="preserve">placeholder – pending user (SPEC §16 Q9)</t>
  </si>
  <si>
    <t xml:space="preserve">Debt per MWp (0 = gearing only)</t>
  </si>
  <si>
    <t xml:space="preserve">Sizing DSCR on contracted revenue</t>
  </si>
  <si>
    <t xml:space="preserve">Sizing DSCR on merchant and BESS revenue</t>
  </si>
  <si>
    <t xml:space="preserve">Annuity tenor from COD</t>
  </si>
  <si>
    <t xml:space="preserve">All-in fixed interest rate</t>
  </si>
  <si>
    <t xml:space="preserve">Upfront fee on the facility</t>
  </si>
  <si>
    <t xml:space="preserve">Commitment fee on undrawn debt</t>
  </si>
  <si>
    <t xml:space="preserve">DSRA: months of debt service, funded at COD</t>
  </si>
  <si>
    <t xml:space="preserve">Cash sweep, share of cash after debt service</t>
  </si>
  <si>
    <t xml:space="preserve">Tax (Hungary)</t>
  </si>
  <si>
    <t xml:space="preserve">Corporate income tax</t>
  </si>
  <si>
    <t xml:space="preserve">v3 Control D66; placeholder – pending user (SPEC §16 Q10)</t>
  </si>
  <si>
    <t xml:space="preserve">Robin Hood tax applies (1 = yes)</t>
  </si>
  <si>
    <t xml:space="preserve">placeholder – pending user (SPEC §16 Q10)</t>
  </si>
  <si>
    <t xml:space="preserve">Robin Hood tax on positive pre-tax profit</t>
  </si>
  <si>
    <t xml:space="preserve">Thtv. (Bana)</t>
  </si>
  <si>
    <t xml:space="preserve">Tax depreciation: PV, grid, development</t>
  </si>
  <si>
    <t xml:space="preserve">ZHLP v3 Control D65</t>
  </si>
  <si>
    <t xml:space="preserve">Tax depreciation: BESS and augmentation</t>
  </si>
  <si>
    <t xml:space="preserve">Tax losses usable, share of the tax base</t>
  </si>
  <si>
    <t xml:space="preserve">ZHLP v3 Control D102</t>
  </si>
  <si>
    <t xml:space="preserve">Tax losses lapse after NTP + (one date)</t>
  </si>
  <si>
    <t xml:space="preserve">Tao. 17. §; placeholder – pending user (SPEC §16 Q10)</t>
  </si>
  <si>
    <t xml:space="preserve">Macro control</t>
  </si>
  <si>
    <t xml:space="preserve">Solver Topics</t>
  </si>
  <si>
    <t xml:space="preserve">COPY/PASTE topics for Solver.bas</t>
  </si>
  <si>
    <t xml:space="preserve">Tax_1,Tax_2,Tax_3</t>
  </si>
  <si>
    <t xml:space="preserve">GoalSeek Topics</t>
  </si>
  <si>
    <t xml:space="preserve">Topics for GoalSeek.bas</t>
  </si>
  <si>
    <t xml:space="preserve">Notes</t>
  </si>
  <si>
    <t xml:space="preserve">Aurora battery revenue blocks (Degraded batteries) are fixed dispatch outputs of Aurora's model: they do NOT re-optimise when inputs change.</t>
  </si>
  <si>
    <t xml:space="preserve">BESS MW scales them linearly; hours and cycles switch blocks. RTE, degradation, grid cap, PV:BESS ratio and charging rules act only through the haircut, availability and augmentation inputs.</t>
  </si>
  <si>
    <t xml:space="preserve">Grid charging: the connection is export-only (teaser; v3 Control D90). With In_Grid_Import_MW = 0 the stack is scaled to charging from PV only (factor below); aFRR-down and grid-charge revenue are lost.</t>
  </si>
  <si>
    <t xml:space="preserve">The hourly export and charging limits live inside Aurora's dispatch (1 MW PV : 1 MW storage : 1 MW grid); Excel only checks the annual energy balance.</t>
  </si>
  <si>
    <t xml:space="preserve">Aurora data: data/aurora_extract.py → data/aurora_curves.csv (source rows cited per curve). Case A curves: data/old_engine/old_curves.csv (ZHLP v3 Aurora_Curve).</t>
  </si>
  <si>
    <t xml:space="preserve">Revenue-case table (one column per case; Calc picks the case on the Dashboard)</t>
  </si>
  <si>
    <t xml:space="preserve">SPEC §6.4</t>
  </si>
  <si>
    <t xml:space="preserve">Case</t>
  </si>
  <si>
    <t xml:space="preserve">v3 reconstruction</t>
  </si>
  <si>
    <t xml:space="preserve">Aurora merchant</t>
  </si>
  <si>
    <t xml:space="preserve">Offer + merchant tail</t>
  </si>
  <si>
    <t xml:space="preserve">ZHLP v3 Control D15:D29</t>
  </si>
  <si>
    <t xml:space="preserve">v3 capture</t>
  </si>
  <si>
    <t xml:space="preserve">Clipping, share of DC energy</t>
  </si>
  <si>
    <t xml:space="preserve">BESS revenue curve</t>
  </si>
  <si>
    <t xml:space="preserve">Offtake offer applies (1 = yes)</t>
  </si>
  <si>
    <t xml:space="preserve">PV capacity (MWp)</t>
  </si>
  <si>
    <t xml:space="preserve">Grid export capacity (MVA)</t>
  </si>
  <si>
    <t xml:space="preserve">Specific yield (MWh/MWp)</t>
  </si>
  <si>
    <t xml:space="preserve">Ready to build</t>
  </si>
  <si>
    <t xml:space="preserve">RtB sale closing (exit)</t>
  </si>
  <si>
    <t xml:space="preserve">NTP (construction start − 1 day)</t>
  </si>
  <si>
    <t xml:space="preserve">COD (operations from the next day)</t>
  </si>
  <si>
    <t xml:space="preserve">PV prices, real 2025: &lt;block&gt; direct = (s+34+s+35)/s+31, transfer = s+36/s+32, blended = s+37/(s+31+s+32), DA÷grid = s+34/s+31 (SPEC literal); v3 Low/High = ∓ 15 %</t>
  </si>
  <si>
    <t xml:space="preserve">v3 Aurora_Curve L; Aurora s+34:s+37 over s+31, s+32 (aurora_curves.csv)</t>
  </si>
  <si>
    <t xml:space="preserve">Year</t>
  </si>
  <si>
    <t xml:space="preserve">v3 capture Low</t>
  </si>
  <si>
    <t xml:space="preserve">v3 capture High</t>
  </si>
  <si>
    <t xml:space="preserve">DC 2h 1.5cy direct</t>
  </si>
  <si>
    <t xml:space="preserve">DC 4h 2030 direct</t>
  </si>
  <si>
    <t xml:space="preserve">DC 2h 1.5cy 2030 direct</t>
  </si>
  <si>
    <t xml:space="preserve">DC 2h 1.5cy transfer</t>
  </si>
  <si>
    <t xml:space="preserve">DC 4h 2030 transfer</t>
  </si>
  <si>
    <t xml:space="preserve">DC 2h 1.5cy 2030 transfer</t>
  </si>
  <si>
    <t xml:space="preserve">DC 4h blended</t>
  </si>
  <si>
    <t xml:space="preserve">DC 2h blended</t>
  </si>
  <si>
    <t xml:space="preserve">DC 2h 1.5cy blended</t>
  </si>
  <si>
    <t xml:space="preserve">DC 4h 2030 blended</t>
  </si>
  <si>
    <t xml:space="preserve">DC 2h 1.5cy 2030 blended</t>
  </si>
  <si>
    <t xml:space="preserve">DC 4h DA÷grid</t>
  </si>
  <si>
    <t xml:space="preserve">DC 2h DA÷grid</t>
  </si>
  <si>
    <t xml:space="preserve">DC 2h 1.5cy DA÷grid</t>
  </si>
  <si>
    <t xml:space="preserve">DC 4h 2030 DA÷grid</t>
  </si>
  <si>
    <t xml:space="preserve">DC 2h 1.5cy 2030 DA÷grid</t>
  </si>
  <si>
    <t xml:space="preserve">Baseload (info)</t>
  </si>
  <si>
    <t xml:space="preserve">Aurora euro inflation index (2025 = 1; +2 % a year after 2060)</t>
  </si>
  <si>
    <t xml:space="preserve">index</t>
  </si>
  <si>
    <t xml:space="preserve">Aurora Common Assumptions row 14</t>
  </si>
  <si>
    <t xml:space="preserve">BESS storage total cashflow, real 2025 (Aurora block row s+27; v3: Aurora_Curve AB)</t>
  </si>
  <si>
    <t xml:space="preserve">Fixed Aurora dispatch: no re-optimisation</t>
  </si>
  <si>
    <t xml:space="preserve">v3 BESS</t>
  </si>
  <si>
    <t xml:space="preserve">DC 2h 1.5cy</t>
  </si>
  <si>
    <t xml:space="preserve">Standalone 2h</t>
  </si>
  <si>
    <t xml:space="preserve">DC 4h 2030</t>
  </si>
  <si>
    <t xml:space="preserve">DC 2h 1.5cy 2030</t>
  </si>
  <si>
    <t xml:space="preserve">BESS discharge volume (s+11; v3: U)</t>
  </si>
  <si>
    <t xml:space="preserve">Aurora Q2-26 Degraded batteries</t>
  </si>
  <si>
    <t xml:space="preserve">MWh/MW</t>
  </si>
  <si>
    <t xml:space="preserve">BESS charge from PV (s+13, negative; v3: Z)</t>
  </si>
  <si>
    <t xml:space="preserve">BESS charge from the grid (s+12, negative)</t>
  </si>
  <si>
    <t xml:space="preserve">BESS stack kept with PV-only charging = charge from PV × RTE ÷ discharge (v3: already scaled, 1)</t>
  </si>
  <si>
    <t xml:space="preserve">Aurora s+13, s+11; Inputs BESS RTE</t>
  </si>
  <si>
    <t xml:space="preserve">factor</t>
  </si>
  <si>
    <t xml:space="preserve">Aurora battery blocks: repower year (first year with repower count ≥ 1, block row s+1)</t>
  </si>
  <si>
    <t xml:space="preserve">Aurora Degraded batteries</t>
  </si>
  <si>
    <t xml:space="preserve">Block (curve code)</t>
  </si>
  <si>
    <t xml:space="preserve">Repower</t>
  </si>
  <si>
    <t xml:space="preserve">Aurora block name</t>
  </si>
  <si>
    <t xml:space="preserve">v3 Aurora_Curve AB (0.591 scaling)</t>
  </si>
  <si>
    <t xml:space="preserve">Degraded batteries: 2027 solar DC 1.0cy 4h</t>
  </si>
  <si>
    <t xml:space="preserve">Degraded batteries: 2027 solar DC 1.0cy 2h</t>
  </si>
  <si>
    <t xml:space="preserve">Degraded batteries: 2027 solar DC 1.5cy 2h</t>
  </si>
  <si>
    <t xml:space="preserve">Degraded batteries: 2027 standalone 1.0cy 2h</t>
  </si>
  <si>
    <t xml:space="preserve">Degraded batteries: 2030 solar DC 1.0cy 4h</t>
  </si>
  <si>
    <t xml:space="preserve">Degraded batteries: 2030 solar DC 1.5cy 2h</t>
  </si>
  <si>
    <t xml:space="preserve">Information only: components of the storage total, block DC 4h (never added to the total)</t>
  </si>
  <si>
    <t xml:space="preserve">Aurora Degraded batteries s+14…s+26</t>
  </si>
  <si>
    <t xml:space="preserve">s+14 (Degraded batteries!153)</t>
  </si>
  <si>
    <t xml:space="preserve">s+15 (Degraded batteries!154)</t>
  </si>
  <si>
    <t xml:space="preserve">s+16 (Degraded batteries!155)</t>
  </si>
  <si>
    <t xml:space="preserve">s+17 (Degraded batteries!156)</t>
  </si>
  <si>
    <t xml:space="preserve">s+18 (Degraded batteries!157)</t>
  </si>
  <si>
    <t xml:space="preserve">s+19 (Degraded batteries!158)</t>
  </si>
  <si>
    <t xml:space="preserve">s+20 (Degraded batteries!159)</t>
  </si>
  <si>
    <t xml:space="preserve">s+21 (Degraded batteries!160)</t>
  </si>
  <si>
    <t xml:space="preserve">s+22 (Degraded batteries!161)</t>
  </si>
  <si>
    <t xml:space="preserve">s+23 (Degraded batteries!162)</t>
  </si>
  <si>
    <t xml:space="preserve">s+24 (Degraded batteries!163)</t>
  </si>
  <si>
    <t xml:space="preserve">s+25 (Degraded batteries!164)</t>
  </si>
  <si>
    <t xml:space="preserve">s+26 (Degraded batteries!165)</t>
  </si>
  <si>
    <t xml:space="preserve">PV offers (case C): pay-as-produced; indexed = merchant price − fee</t>
  </si>
  <si>
    <t xml:space="preserve">Offer PDFs, SPEC §6.3</t>
  </si>
  <si>
    <t xml:space="preserve">C1 E.ON</t>
  </si>
  <si>
    <t xml:space="preserve">C2a MET</t>
  </si>
  <si>
    <t xml:space="preserve">C2b MET</t>
  </si>
  <si>
    <t xml:space="preserve">C3 MVM</t>
  </si>
  <si>
    <t xml:space="preserve">Offer</t>
  </si>
  <si>
    <t xml:space="preserve">C2b</t>
  </si>
  <si>
    <t xml:space="preserve">Fixed price (1 = yes, 0 = indexed)</t>
  </si>
  <si>
    <t xml:space="preserve">Fixed price (nominal, 3-year tenor)</t>
  </si>
  <si>
    <t xml:space="preserve">Handling fee, share of the price</t>
  </si>
  <si>
    <t xml:space="preserve">Handling fee floor</t>
  </si>
  <si>
    <t xml:space="preserve">Handling fee cap</t>
  </si>
  <si>
    <t xml:space="preserve">Start (blank = day after COD)</t>
  </si>
  <si>
    <t xml:space="preserve">Tenor</t>
  </si>
  <si>
    <t xml:space="preserve">Fixed offer fee (E.ON balance group 250 €/month)</t>
  </si>
  <si>
    <t xml:space="preserve">E.ON p4 §5.1 (fee 7.6 %, min 5); MET p3 (43.96 €/MWh 2028-30) and p4 (fee 5 %, 5.75–10); MVM e-mail (45 €/MWh 2028-32). All indicative; fees applied to the annual price.</t>
  </si>
  <si>
    <t xml:space="preserve">BESS offers (case C): owner revenue = max(floor, fixed + share × (stack − grid charge − fixed) − E.ON fee)</t>
  </si>
  <si>
    <t xml:space="preserve">C1A E.ON</t>
  </si>
  <si>
    <t xml:space="preserve">C1B E.ON</t>
  </si>
  <si>
    <t xml:space="preserve">C2c MET</t>
  </si>
  <si>
    <t xml:space="preserve">C2d MET</t>
  </si>
  <si>
    <t xml:space="preserve">none</t>
  </si>
  <si>
    <t xml:space="preserve">C1A</t>
  </si>
  <si>
    <t xml:space="preserve">Fixed fee (tolling or floor), per MW-year</t>
  </si>
  <si>
    <t xml:space="preserve">Duration in the offer (scales the fixed fee)</t>
  </si>
  <si>
    <t xml:space="preserve">Owner share of the stack above the fixed fee</t>
  </si>
  <si>
    <t xml:space="preserve">Grid charge deducted before the share (1 = yes)</t>
  </si>
  <si>
    <t xml:space="preserve">E.ON option A band table applies (1 = yes)</t>
  </si>
  <si>
    <t xml:space="preserve">E.ON p3-5 (50 MW / 100 MWh; option B 90 %); MET p5-6 (tolling 49.7, floor 45.6 + 50/50, 3 years, 50 MW / 90 MWh, scaled to the built hours). MVM: no BESS instrument.</t>
  </si>
  <si>
    <t xml:space="preserve">E.ON option A: bands on the stack (EUR k/MW-yr) and E.ON fee per band; outside these years option B applies</t>
  </si>
  <si>
    <t xml:space="preserve">E.ON offer p5</t>
  </si>
  <si>
    <t xml:space="preserve">Floor</t>
  </si>
  <si>
    <t xml:space="preserve">Row</t>
  </si>
  <si>
    <t xml:space="preserve">Band 1</t>
  </si>
  <si>
    <t xml:space="preserve">Band 2</t>
  </si>
  <si>
    <t xml:space="preserve">Band 3</t>
  </si>
  <si>
    <t xml:space="preserve">Band 4</t>
  </si>
  <si>
    <t xml:space="preserve">Band 5</t>
  </si>
  <si>
    <t xml:space="preserve">Lower bound, 2027</t>
  </si>
  <si>
    <t xml:space="preserve">Lower bound, 2028</t>
  </si>
  <si>
    <t xml:space="preserve">E.ON fee in the band, 2027</t>
  </si>
  <si>
    <t xml:space="preserve">E.ON fee in the band, 2028</t>
  </si>
  <si>
    <t xml:space="preserve">Fee step at the band (marginal), row 173</t>
  </si>
  <si>
    <t xml:space="preserve">Fee step at the band (marginal), row 174</t>
  </si>
  <si>
    <t xml:space="preserve">Early works lines (provisional – early works to be revisited, user 22-Oct-2026)</t>
  </si>
  <si>
    <t xml:space="preserve">ZHLP v3 Stat_inp F44:F58</t>
  </si>
  <si>
    <t xml:space="preserve">Line (rank = order in Stat_inp)</t>
  </si>
  <si>
    <t xml:space="preserve">HUF m</t>
  </si>
  <si>
    <t xml:space="preserve">Paid</t>
  </si>
  <si>
    <t xml:space="preserve">Rank</t>
  </si>
  <si>
    <t xml:space="preserve">Land 1st payment</t>
  </si>
  <si>
    <t xml:space="preserve">Land 2nd payment</t>
  </si>
  <si>
    <t xml:space="preserve">ICS execution design 1st payment</t>
  </si>
  <si>
    <t xml:space="preserve">Critical equipment 1st (HV/ICS/substation, 132 kV transformer)</t>
  </si>
  <si>
    <t xml:space="preserve">ICS design 2nd + 132 kV transformer 2nd (Stat_inp E48)</t>
  </si>
  <si>
    <t xml:space="preserve">Land 3rd payment (Stat_inp E49)</t>
  </si>
  <si>
    <t xml:space="preserve">Grid deposits and guarantees (released blank = at the RtB exit, or at COD on the hold routes)</t>
  </si>
  <si>
    <t xml:space="preserve">ZHLP v3 Stat_inp E84:E106, Dyn_Inp rows 29-33</t>
  </si>
  <si>
    <t xml:space="preserve">Line</t>
  </si>
  <si>
    <t xml:space="preserve">Phantom</t>
  </si>
  <si>
    <t xml:space="preserve">Released</t>
  </si>
  <si>
    <t xml:space="preserve">At exit</t>
  </si>
  <si>
    <t xml:space="preserve">Cash</t>
  </si>
  <si>
    <t xml:space="preserve">Connection fee (reimbursement of seller)</t>
  </si>
  <si>
    <t xml:space="preserve">Capacity guarantee</t>
  </si>
  <si>
    <t xml:space="preserve">Cash additional guarantee (3 instalments paid by seller)</t>
  </si>
  <si>
    <t xml:space="preserve">Additional guarantee, first half</t>
  </si>
  <si>
    <t xml:space="preserve">Additional guarantee, second half</t>
  </si>
  <si>
    <t xml:space="preserve">Additional guarantee, final instalments</t>
  </si>
  <si>
    <t xml:space="preserve">v3 phantom guarantee (Calculation H119 one row high; fix 3)</t>
  </si>
  <si>
    <t xml:space="preserve">Scenario A, reconciliation set: independent Python shadow (reconcile.py) and the original v3 values</t>
  </si>
  <si>
    <t xml:space="preserve">out/reconciliation.md</t>
  </si>
  <si>
    <t xml:space="preserve">Headline (Calc_1)</t>
  </si>
  <si>
    <t xml:space="preserve">Shadow</t>
  </si>
  <si>
    <t xml:space="preserve">v3 original</t>
  </si>
  <si>
    <t xml:space="preserve">FEP profit – sale at RtB</t>
  </si>
  <si>
    <t xml:space="preserve">FEP IRR – sale at RtB</t>
  </si>
  <si>
    <t xml:space="preserve">Project IRR, unlevered, after actual tax</t>
  </si>
  <si>
    <t xml:space="preserve">Buyer IRR at the RtB price, unlevered, after tax</t>
  </si>
  <si>
    <t xml:space="preserve">Tolerance: 0.1 % of the value (0.1 pp on rates)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</si>
  <si>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</si>
  <si>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</si>
  <si>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</si>
  <si>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</si>
  <si>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</si>
  <si>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Period counter</t>
  </si>
  <si>
    <t xml:space="preserve">Case and timing</t>
  </si>
  <si>
    <t xml:space="preserve">Revenue case (E: lever, F: column of the case table)</t>
  </si>
  <si>
    <t xml:space="preserve">PV capacity (E: MWp) and grid export (F: MVA)</t>
  </si>
  <si>
    <t xml:space="preserve">Specific yield (E: case, F: after the yield set)</t>
  </si>
  <si>
    <t xml:space="preserve">RtB (E) and RtB exit (F)</t>
  </si>
  <si>
    <t xml:space="preserve">NTP (E) and COD (F)</t>
  </si>
  <si>
    <t xml:space="preserve">Clipping, share of DC energy (case table)</t>
  </si>
  <si>
    <t xml:space="preserve">BESS built (E: MW, F: MWh)</t>
  </si>
  <si>
    <t xml:space="preserve">Acquisition and JV start</t>
  </si>
  <si>
    <t xml:space="preserve">RtB exit (sale closing)</t>
  </si>
  <si>
    <t xml:space="preserve">NTP</t>
  </si>
  <si>
    <t xml:space="preserve">COD</t>
  </si>
  <si>
    <t xml:space="preserve">Exit column on the timeline (buyer view at RtB)</t>
  </si>
  <si>
    <t xml:space="preserve">COD column on the timeline (buyer view at COD)</t>
  </si>
  <si>
    <t xml:space="preserve">After the exit period</t>
  </si>
  <si>
    <t xml:space="preserve">After COD</t>
  </si>
  <si>
    <t xml:space="preserve">Construction spread (NTP → COD)</t>
  </si>
  <si>
    <t xml:space="preserve">Operations (COD → end of life)</t>
  </si>
  <si>
    <t xml:space="preserve">Operating years elapsed at the period start</t>
  </si>
  <si>
    <t xml:space="preserve">DSA loan spread (acquisition → RtB)</t>
  </si>
  <si>
    <t xml:space="preserve">Pre-RtB development cost spread</t>
  </si>
  <si>
    <t xml:space="preserve">Debt repayment period</t>
  </si>
  <si>
    <t xml:space="preserve">Last debt repayment</t>
  </si>
  <si>
    <t xml:space="preserve">Tax depreciation spread: PV, grid, development</t>
  </si>
  <si>
    <t xml:space="preserve">Tax depreciation spread: BESS</t>
  </si>
  <si>
    <t xml:space="preserve">Debt compounding index (E: at COD, F: rate per period)</t>
  </si>
  <si>
    <t xml:space="preserve">31-Dec capitalisation</t>
  </si>
  <si>
    <t xml:space="preserve">First quarter of the year</t>
  </si>
  <si>
    <t xml:space="preserve">Prices (real 2025 curves × Aurora euro index)</t>
  </si>
  <si>
    <t xml:space="preserve">Aurora euro index</t>
  </si>
  <si>
    <t xml:space="preserve">PV price, direct export, real 2025 (E: curve)</t>
  </si>
  <si>
    <t xml:space="preserve">PV price, energy sent to the BESS, real 2025 (E: curve)</t>
  </si>
  <si>
    <t xml:space="preserve">PV merchant price, direct export, nominal (price set applied)</t>
  </si>
  <si>
    <t xml:space="preserve">PV transfer price to the BESS, nominal (price set applied)</t>
  </si>
  <si>
    <t xml:space="preserve">Guarantee of origin price, nominal</t>
  </si>
  <si>
    <t xml:space="preserve">BESS storage total cashflow, real 2025 (E: curve)</t>
  </si>
  <si>
    <t xml:space="preserve">Stack kept with PV-only charging (E: curve)</t>
  </si>
  <si>
    <t xml:space="preserve">Grid charging allowed: import ÷ BESS MW (E)</t>
  </si>
  <si>
    <t xml:space="preserve">BESS merchant revenue per MW-year, nominal (haircut, availability, charging)</t>
  </si>
  <si>
    <t xml:space="preserve">BESS repower year (E: used, F: repower year of the curve)</t>
  </si>
  <si>
    <t xml:space="preserve">BESS in service (0 from the repower year if not repowered)</t>
  </si>
  <si>
    <t xml:space="preserve">Offtake offers (case C; merchant tail after the tenor)</t>
  </si>
  <si>
    <t xml:space="preserve">Offer applies on this sheet (case table)</t>
  </si>
  <si>
    <t xml:space="preserve">PV offer: column (E), fixed price (F: 1 = yes)</t>
  </si>
  <si>
    <t xml:space="preserve">PV offer handling fee: share (E), floor (F)</t>
  </si>
  <si>
    <t xml:space="preserve">PV offer: fee cap (E), fixed price (F)</t>
  </si>
  <si>
    <t xml:space="preserve">PV offer in force (E: start, F: end)</t>
  </si>
  <si>
    <t xml:space="preserve">PV offer handling fee</t>
  </si>
  <si>
    <t xml:space="preserve">PV price received on direct export (offer in force, else merchant)</t>
  </si>
  <si>
    <t xml:space="preserve">BESS offer: column (E), fixed fee per MW-year, not scaled above the offer (F)</t>
  </si>
  <si>
    <t xml:space="preserve">BESS offer duration ≠ built duration (E: 1 = yes)</t>
  </si>
  <si>
    <t xml:space="preserve">BESS offer: owner share (E), grid charge deducted (F)</t>
  </si>
  <si>
    <t xml:space="preserve">BESS offer in force (E: start, F: end)</t>
  </si>
  <si>
    <t xml:space="preserve">E.ON band table row this year (0 = none; E: bands apply)</t>
  </si>
  <si>
    <t xml:space="preserve">Band table row looked up</t>
  </si>
  <si>
    <t xml:space="preserve">E.ON fee on the stack, by band</t>
  </si>
  <si>
    <t xml:space="preserve">Guaranteed floor in band years</t>
  </si>
  <si>
    <t xml:space="preserve">Owner BESS revenue per MW-year under the offer</t>
  </si>
  <si>
    <t xml:space="preserve">BESS revenue per MW-year received</t>
  </si>
  <si>
    <t xml:space="preserve">Capacity and energy (annual balance; hourly limits inside Aurora's dispatch)</t>
  </si>
  <si>
    <t xml:space="preserve">PV generation after availability and degradation (E: first full year)</t>
  </si>
  <si>
    <t xml:space="preserve">Clipped (case table: v3 + fix 5 in A, DC-coupled 0 in B, C)</t>
  </si>
  <si>
    <t xml:space="preserve">Aurora block: charge from PV per MW (E: curve)</t>
  </si>
  <si>
    <t xml:space="preserve">Aurora block: charge from the grid per MW</t>
  </si>
  <si>
    <t xml:space="preserve">Aurora block: discharge per MW</t>
  </si>
  <si>
    <t xml:space="preserve">PV energy sent to the BESS</t>
  </si>
  <si>
    <t xml:space="preserve">PV energy exported directly</t>
  </si>
  <si>
    <t xml:space="preserve">BESS discharge (scaled to the charging allowed)</t>
  </si>
  <si>
    <t xml:space="preserve">BESS charge from the grid (within the import allowed)</t>
  </si>
  <si>
    <t xml:space="preserve">Energy exported (E: first full year)</t>
  </si>
  <si>
    <t xml:space="preserve">Revenue, opex and EBITDA</t>
  </si>
  <si>
    <t xml:space="preserve">PV revenue: direct export and energy sent to the BESS (E: first full year)</t>
  </si>
  <si>
    <t xml:space="preserve">Guarantee of origin revenue</t>
  </si>
  <si>
    <t xml:space="preserve">BESS revenue (E: first full year)</t>
  </si>
  <si>
    <t xml:space="preserve">Revenue (E: first full year)</t>
  </si>
  <si>
    <t xml:space="preserve">Of which contracted (fixed-price PV offer, BESS fixed fee)</t>
  </si>
  <si>
    <t xml:space="preserve">O&amp;M and MV cable O&amp;M</t>
  </si>
  <si>
    <t xml:space="preserve">Balancing</t>
  </si>
  <si>
    <t xml:space="preserve">Land lease</t>
  </si>
  <si>
    <t xml:space="preserve">Route-to-market and offer fees</t>
  </si>
  <si>
    <t xml:space="preserve">HIPA and innovation contribution</t>
  </si>
  <si>
    <t xml:space="preserve">EBITDA (E: first full year)</t>
  </si>
  <si>
    <t xml:space="preserve">Development, early works, deposits and guarantees (E: to the exit, F: to COD)</t>
  </si>
  <si>
    <t xml:space="preserve">FEP SPV acquisition price / connection rights</t>
  </si>
  <si>
    <t xml:space="preserve">Early works paid in development (lines in scope)</t>
  </si>
  <si>
    <t xml:space="preserve">Early works outside the scope, paid at NTP</t>
  </si>
  <si>
    <t xml:space="preserve">Cash deposits paid</t>
  </si>
  <si>
    <t xml:space="preserve">Cash deposits released on their date (E: outstanding until exit or COD)</t>
  </si>
  <si>
    <t xml:space="preserve">Cash deposits released at COD (hold routes)</t>
  </si>
  <si>
    <t xml:space="preserve">Guarantees outstanding, dated release (E: all-in rate)</t>
  </si>
  <si>
    <t xml:space="preserve">Guarantees outstanding, released at the exit or COD</t>
  </si>
  <si>
    <t xml:space="preserve">Guarantee fees, hold routes (to COD)</t>
  </si>
  <si>
    <t xml:space="preserve">Guarantee fees, RtB route (to the exit period)</t>
  </si>
  <si>
    <t xml:space="preserve">Construction</t>
  </si>
  <si>
    <t xml:space="preserve">Remaining construction capex (E: total incl. early works, F: of which BESS)</t>
  </si>
  <si>
    <t xml:space="preserve">BESS augmentation (Q1 of the year; indexed with fix 7)</t>
  </si>
  <si>
    <t xml:space="preserve">Construction cost (E: compounded to COD at the debt rate)</t>
  </si>
  <si>
    <t xml:space="preserve">Debt sizing on CFADS</t>
  </si>
  <si>
    <t xml:space="preserve">Corporate income tax – paste (macro)</t>
  </si>
  <si>
    <t xml:space="preserve">CFADS (EBITDA less tax, after COD)</t>
  </si>
  <si>
    <t xml:space="preserve">1 ÷ target DSCR, weighted by contracted and merchant revenue</t>
  </si>
  <si>
    <t xml:space="preserve">CFADS ÷ target DSCR (E: annuity debt capacity, F: lowest quarter)</t>
  </si>
  <si>
    <t xml:space="preserve">Debt quantum: per MWp (off: whole cost)</t>
  </si>
  <si>
    <t xml:space="preserve">Debt share of construction cost (E), share of the capacity used (F)</t>
  </si>
  <si>
    <t xml:space="preserve">Debt at COD (E) and level annuity per quarter (F)</t>
  </si>
  <si>
    <t xml:space="preserve">Senior debt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</si>
  <si>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</si>
  <si>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</si>
  <si>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</si>
  <si>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</si>
  <si>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</si>
  <si>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</si>
  <si>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</si>
  <si>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</si>
  <si>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</si>
  <si>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</si>
  <si>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</si>
  <si>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</si>
  <si>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</si>
  <si>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</si>
  <si>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 (levered: actual SPV tax; unlevered: no interest or fees, own loss carry-forward)</t>
  </si>
  <si>
    <t xml:space="preserve">Tax depreciation: PV, grid, pre-RtB development (E: base)</t>
  </si>
  <si>
    <t xml:space="preserve">Tax depreciation: capitalised interest (E: base)</t>
  </si>
  <si>
    <t xml:space="preserve">Tax depreciation: BESS (E: base)</t>
  </si>
  <si>
    <t xml:space="preserve">Tax depreciation: augmentation (E: start, F: end)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</si>
  <si>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</si>
  <si>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</si>
  <si>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</si>
  <si>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</si>
  <si>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on one date, NTP + carry-forward (E; simplification)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</si>
  <si>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</si>
  <si>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</si>
  <si>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</si>
  <si>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Unlevered tax (project and buyer unlevered views, implied prices)</t>
  </si>
  <si>
    <t xml:space="preserve">Tax base before losses, unlevered</t>
  </si>
  <si>
    <t xml:space="preserve">Tax losses, unlevered: opening</t>
  </si>
  <si>
    <t xml:space="preserve">Losses lapsed (same date)</t>
  </si>
  <si>
    <t xml:space="preserve">Tax losses, unlevered: closing</t>
  </si>
  <si>
    <t xml:space="preserve">Corporate income tax and Robin Hood tax, unlevered</t>
  </si>
  <si>
    <t xml:space="preserve">Project and equity cash flows (100 %)</t>
  </si>
  <si>
    <t xml:space="preserve">Project cash flow before financing and tax</t>
  </si>
  <si>
    <t xml:space="preserve">Project cash flow before financing, after unlevered tax</t>
  </si>
  <si>
    <t xml:space="preserve">Debt flows to equity (draws, fees, service, DSRA)</t>
  </si>
  <si>
    <t xml:space="preserve">Equity cash flow, levered, after actual tax</t>
  </si>
  <si>
    <t xml:space="preserve">Funding to COD (E: uses and sources)</t>
  </si>
  <si>
    <t xml:space="preserve">Development, deposits and guarantees (net)</t>
  </si>
  <si>
    <t xml:space="preserve">Construction capex and early works at NTP</t>
  </si>
  <si>
    <t xml:space="preserve">Equity to COD (E), peak including the DSRA (F)</t>
  </si>
  <si>
    <t xml:space="preserve">Debt share of total uses (E), check: equity + equity flows to COD (F)</t>
  </si>
  <si>
    <t xml:space="preserve">Development costs (E: SPV, transaction, DSA, early works, pre-RtB)</t>
  </si>
  <si>
    <t xml:space="preserve">Buyer view and implied prices (share deal: SPV tax base unchanged; unlevered tax)</t>
  </si>
  <si>
    <t xml:space="preserve">Buyer at the RtB exit</t>
  </si>
  <si>
    <t xml:space="preserve">Buyer reimburses at the exit: early works, cash deposits</t>
  </si>
  <si>
    <t xml:space="preserve">Buyer reimburses pre-RtB costs (E: at the exit; fix 2: as spent after it)</t>
  </si>
  <si>
    <t xml:space="preserve">Buyer flows after the exit before the price (unlevered, after tax)</t>
  </si>
  <si>
    <t xml:space="preserve">Implied RtB price at the target IRR, floored at 0 (E), closed form (F)</t>
  </si>
  <si>
    <t xml:space="preserve">Buyer reimbursements per MWp (E), all-in implied RtB price (F)</t>
  </si>
  <si>
    <t xml:space="preserve">RtB price used (E: EUR k/MWp, F: consideration EUR k)</t>
  </si>
  <si>
    <t xml:space="preserve">Buyer cash flow at the RtB price, unlevered, after tax</t>
  </si>
  <si>
    <t xml:space="preserve">Buyer IRR at RtB, unlevered, after tax</t>
  </si>
  <si>
    <t xml:space="preserve">Buyer cash flow at the RtB price, unlevered, before tax</t>
  </si>
  <si>
    <t xml:space="preserve">Buyer IRR at RtB, unlevered, before tax</t>
  </si>
  <si>
    <t xml:space="preserve">Buyer cash flow at the RtB price, levered, actual tax (E: equity to COD)</t>
  </si>
  <si>
    <t xml:space="preserve">Buyer IRR at RtB, levered, after tax</t>
  </si>
  <si>
    <t xml:space="preserve">Buyer at COD</t>
  </si>
  <si>
    <t xml:space="preserve">Buyer flows after COD before the price (unlevered, after tax)</t>
  </si>
  <si>
    <t xml:space="preserve">Implied COD price at the target IRR, floored at 0 (E), closed form (F)</t>
  </si>
  <si>
    <t xml:space="preserve">COD price used (E: EUR k/MWp, F: enterprise value EUR k)</t>
  </si>
  <si>
    <t xml:space="preserve">Buyer cash flow at the COD price, unlevered, after tax</t>
  </si>
  <si>
    <t xml:space="preserve">Buyer IRR at COD, unlevered, after tax</t>
  </si>
  <si>
    <t xml:space="preserve">Buyer cash flow at the COD price, unlevered, before tax</t>
  </si>
  <si>
    <t xml:space="preserve">Buyer IRR at COD, unlevered, before tax</t>
  </si>
  <si>
    <t xml:space="preserve">Buyer at COD, levered: price less debt plus the DSRA balance (E: equity)</t>
  </si>
  <si>
    <t xml:space="preserve">Buyer IRR at COD, levered, after tax</t>
  </si>
  <si>
    <t xml:space="preserve">FEP return on loans and costs (12 %; E: to the exit, F: to COD)</t>
  </si>
  <si>
    <t xml:space="preserve">Return per period (E: v3 monthly compounding; fix 8: act/365 simple)</t>
  </si>
  <si>
    <t xml:space="preserve">Principal: DSA, early works, deposits, guarantee fees, SPV price</t>
  </si>
  <si>
    <t xml:space="preserve">Opening balance (principal and capitalised return)</t>
  </si>
  <si>
    <t xml:space="preserve">Return accrued</t>
  </si>
  <si>
    <t xml:space="preserve">Return capitalised (31-Dec with fix 8, else every period)</t>
  </si>
  <si>
    <t xml:space="preserve">Closing balance</t>
  </si>
  <si>
    <t xml:space="preserve">PSH land: opening balance (v3 rule)</t>
  </si>
  <si>
    <t xml:space="preserve">PSH land: return accrued</t>
  </si>
  <si>
    <t xml:space="preserve">PSH land: return capitalised</t>
  </si>
  <si>
    <t xml:space="preserve">PSH land: closing balance</t>
  </si>
  <si>
    <t xml:space="preserve">Sale at RtB (JV split: 221025 sheet, step share rule)</t>
  </si>
  <si>
    <t xml:space="preserve">Share rule inputs (E: low − high share, F: v3 slide width)</t>
  </si>
  <si>
    <t xml:space="preserve">Futureal share by rule (E: step, F: v3 slide)</t>
  </si>
  <si>
    <t xml:space="preserve">Share of the distributable amount (E: Futureal, F: PSH)</t>
  </si>
  <si>
    <t xml:space="preserve">RtB waterfall (E: due, F: paid)</t>
  </si>
  <si>
    <t xml:space="preserve">Cash available: consideration (E and F)</t>
  </si>
  <si>
    <t xml:space="preserve">Sale costs</t>
  </si>
  <si>
    <t xml:space="preserve">DSA loan principal</t>
  </si>
  <si>
    <t xml:space="preserve">FEP 12 % return</t>
  </si>
  <si>
    <t xml:space="preserve">Guarantee fees paid by FEP</t>
  </si>
  <si>
    <t xml:space="preserve">PSH land apport and return (v3 rule)</t>
  </si>
  <si>
    <t xml:space="preserve">Check: paid + distributable − available (E), steps paid above due (F)</t>
  </si>
  <si>
    <t xml:space="preserve">FEP returns – sale at RtB</t>
  </si>
  <si>
    <t xml:space="preserve">FEP outlays – RtB route</t>
  </si>
  <si>
    <t xml:space="preserve">FEP receipts – RtB route</t>
  </si>
  <si>
    <t xml:space="preserve">FEP cash flow before tax on the gain</t>
  </si>
  <si>
    <t xml:space="preserve">FEP tax: 12 % return as interest, gain if taxed or asset deal (E)</t>
  </si>
  <si>
    <t xml:space="preserve">FEP cash flow – sale at RtB</t>
  </si>
  <si>
    <t xml:space="preserve">FEP IRR – sale at RtB, after tax</t>
  </si>
  <si>
    <t xml:space="preserve">FEP IRR – sale at RtB, before tax</t>
  </si>
  <si>
    <t xml:space="preserve">FEP MOIC – sale at RtB (receipts after tax ÷ outlays)</t>
  </si>
  <si>
    <t xml:space="preserve">FEP NPV – sale at RtB</t>
  </si>
  <si>
    <t xml:space="preserve">PSH cash flow – sale at RtB</t>
  </si>
  <si>
    <t xml:space="preserve">Memo: PSH IRR – sale at RtB (on a 150 k€ in-kind apport)</t>
  </si>
  <si>
    <t xml:space="preserve">PSH MOIC – sale at RtB</t>
  </si>
  <si>
    <t xml:space="preserve">Sale at COD (JV split of the net proceeds)</t>
  </si>
  <si>
    <t xml:space="preserve">Share at COD (E: Futureal, F: PSH; basis per In_COD_Share_Basis)</t>
  </si>
  <si>
    <t xml:space="preserve">FEP contributions to COD (equity, levered)</t>
  </si>
  <si>
    <t xml:space="preserve">Cash available: debt repaid (E), price − debt + DSRA balance (F)</t>
  </si>
  <si>
    <t xml:space="preserve">FEP funding returned</t>
  </si>
  <si>
    <t xml:space="preserve">FEP 12 % return to COD</t>
  </si>
  <si>
    <t xml:space="preserve">FEP cash flow – sale at COD, before FEP tax</t>
  </si>
  <si>
    <t xml:space="preserve">FEP cash flow – sale at COD</t>
  </si>
  <si>
    <t xml:space="preserve">FEP MOIC – sale at COD</t>
  </si>
  <si>
    <t xml:space="preserve">FEP IRR – sale at COD, levered, after tax (n/a below −99 %)</t>
  </si>
  <si>
    <t xml:space="preserve">FEP IRR – sale at COD, before tax (n/a below −99 %)</t>
  </si>
  <si>
    <t xml:space="preserve">FEP NPV – sale at COD</t>
  </si>
  <si>
    <t xml:space="preserve">JV (100 %) cash flow to the COD sale, unlevered, after tax</t>
  </si>
  <si>
    <t xml:space="preserve">JV IRR – sale at COD, unlevered, after tax</t>
  </si>
  <si>
    <t xml:space="preserve">JV (100 %) cash flow to the COD sale, unlevered, before tax</t>
  </si>
  <si>
    <t xml:space="preserve">JV IRR – sale at COD, unlevered, before tax</t>
  </si>
  <si>
    <t xml:space="preserve">PSH cash flow – sale at COD</t>
  </si>
  <si>
    <t xml:space="preserve">Memo: PSH IRR – sale at COD (on a 150 k€ in-kind apport)</t>
  </si>
  <si>
    <t xml:space="preserve">Hold to maturity (FEP buys PSH out at the exit at PSH's RtB entitlement)</t>
  </si>
  <si>
    <t xml:space="preserve">FEP share of equity flows after the exit (E), PSH buy-out = RtB entitlement (F)</t>
  </si>
  <si>
    <t xml:space="preserve">FEP share of the equity flows</t>
  </si>
  <si>
    <t xml:space="preserve">FEP cash flow – hold to maturity</t>
  </si>
  <si>
    <t xml:space="preserve">FEP IRR – hold to maturity, levered, after tax</t>
  </si>
  <si>
    <t xml:space="preserve">FEP cash flow – hold to maturity, before tax</t>
  </si>
  <si>
    <t xml:space="preserve">FEP IRR – hold to maturity, levered, before tax</t>
  </si>
  <si>
    <t xml:space="preserve">FEP MOIC – hold to maturity</t>
  </si>
  <si>
    <t xml:space="preserve">FEP NPV – hold to maturity</t>
  </si>
  <si>
    <t xml:space="preserve">FEP capital invested – hold to maturity (outflows)</t>
  </si>
  <si>
    <t xml:space="preserve">PSH cash flow – hold to maturity</t>
  </si>
  <si>
    <t xml:space="preserve">Memo: PSH IRR – hold to maturity (on a 150 k€ in-kind apport)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</si>
  <si>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</si>
  <si>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</si>
  <si>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</si>
  <si>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</si>
  <si>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</si>
  <si>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Solver Tax_3: delta = 0</t>
  </si>
  <si>
    <t xml:space="preserve">Revenue case, offers and BESS curve found – Calc_1</t>
  </si>
  <si>
    <t xml:space="preserve">Revenue case, offers and BESS curve found – Calc_2</t>
  </si>
  <si>
    <t xml:space="preserve">Revenue case, offers and BESS curve found – Calc_3</t>
  </si>
  <si>
    <t xml:space="preserve">Revenue-case table complete for the selected case – Calc_1</t>
  </si>
  <si>
    <t xml:space="preserve">Revenue-case table complete for the selected case – Calc_2</t>
  </si>
  <si>
    <t xml:space="preserve">Revenue-case table complete for the selected case – Calc_3</t>
  </si>
  <si>
    <t xml:space="preserve">COD falls on a quarter end – Calc_1</t>
  </si>
  <si>
    <t xml:space="preserve">COD falls on a quarter end – Calc_2</t>
  </si>
  <si>
    <t xml:space="preserve">COD falls on a quarter end – Calc_3</t>
  </si>
  <si>
    <t xml:space="preserve">Debt at COD within the DSCR capacity – Calc_1</t>
  </si>
  <si>
    <t xml:space="preserve">Debt at COD within the DSCR capacity – Calc_2</t>
  </si>
  <si>
    <t xml:space="preserve">Debt at COD within the DSCR capacity – Calc_3</t>
  </si>
  <si>
    <t xml:space="preserve">Debt repaid by the end of the tenor – Calc_1</t>
  </si>
  <si>
    <t xml:space="preserve">Debt repaid by the end of the tenor – Calc_2</t>
  </si>
  <si>
    <t xml:space="preserve">Debt repaid by the end of the tenor – Calc_3</t>
  </si>
  <si>
    <t xml:space="preserve">DSCR not below the weighted target – Calc_1</t>
  </si>
  <si>
    <t xml:space="preserve">DSCR not below the weighted target – Calc_2</t>
  </si>
  <si>
    <t xml:space="preserve">DSCR not below the weighted target – Calc_3</t>
  </si>
  <si>
    <t xml:space="preserve">Sources = uses to COD – Calc_1</t>
  </si>
  <si>
    <t xml:space="preserve">Sources = uses to COD – Calc_2</t>
  </si>
  <si>
    <t xml:space="preserve">Sources = uses to COD – Calc_3</t>
  </si>
  <si>
    <t xml:space="preserve">Grid charging ≤ import allowed × hours – Calc_1</t>
  </si>
  <si>
    <t xml:space="preserve">Grid charging ≤ import allowed × hours – Calc_2</t>
  </si>
  <si>
    <t xml:space="preserve">Grid charging ≤ import allowed × hours – Calc_3</t>
  </si>
  <si>
    <t xml:space="preserve">PV direct export + PV to the BESS ≤ PV generation – Calc_1</t>
  </si>
  <si>
    <t xml:space="preserve">PV direct export + PV to the BESS ≤ PV generation – Calc_2</t>
  </si>
  <si>
    <t xml:space="preserve">PV direct export + PV to the BESS ≤ PV generation – Calc_3</t>
  </si>
  <si>
    <t xml:space="preserve">Total export ≤ PV direct export + BESS discharge – Calc_1</t>
  </si>
  <si>
    <t xml:space="preserve">Total export ≤ PV direct export + BESS discharge – Calc_2</t>
  </si>
  <si>
    <t xml:space="preserve">Total export ≤ PV direct export + BESS discharge – Calc_3</t>
  </si>
  <si>
    <t xml:space="preserve">RtB waterfall: paid + distributable = available, no step above its due – Calc_1</t>
  </si>
  <si>
    <t xml:space="preserve">RtB waterfall: paid + distributable = available, no step above its due – Calc_2</t>
  </si>
  <si>
    <t xml:space="preserve">RtB waterfall: paid + distributable = available, no step above its due – Calc_3</t>
  </si>
  <si>
    <t xml:space="preserve">RtB: FEP + PSH + sale costs = consideration – Calc_1</t>
  </si>
  <si>
    <t xml:space="preserve">RtB: FEP + PSH + sale costs = consideration – Calc_2</t>
  </si>
  <si>
    <t xml:space="preserve">RtB: FEP + PSH + sale costs = consideration – Calc_3</t>
  </si>
  <si>
    <t xml:space="preserve">COD waterfall: paid + distributable = available, no step above its due – Calc_1</t>
  </si>
  <si>
    <t xml:space="preserve">COD waterfall: paid + distributable = available, no step above its due – Calc_2</t>
  </si>
  <si>
    <t xml:space="preserve">COD waterfall: paid + distributable = available, no step above its due – Calc_3</t>
  </si>
  <si>
    <t xml:space="preserve">COD: FEP + PSH + sale costs = price − debt + DSRA – Calc_1</t>
  </si>
  <si>
    <t xml:space="preserve">COD: FEP + PSH + sale costs = price − debt + DSRA – Calc_2</t>
  </si>
  <si>
    <t xml:space="preserve">COD: FEP + PSH + sale costs = price − debt + DSRA – Calc_3</t>
  </si>
  <si>
    <t xml:space="preserve">XIRR returned a number: FEP RtB and hold routes – Calc_1</t>
  </si>
  <si>
    <t xml:space="preserve">XIRR returned a number: FEP RtB and hold routes – Calc_2</t>
  </si>
  <si>
    <t xml:space="preserve">XIRR returned a number: FEP RtB and hold routes – Calc_3</t>
  </si>
  <si>
    <t xml:space="preserve">XIRR returned a number on the COD route when it makes money – Calc_1</t>
  </si>
  <si>
    <t xml:space="preserve">XIRR returned a number on the COD route when it makes money – Calc_2</t>
  </si>
  <si>
    <t xml:space="preserve">XIRR returned a number on the COD route when it makes money – Calc_3</t>
  </si>
  <si>
    <t xml:space="preserve">XIRR returned a number: project and buyers – Calc_1</t>
  </si>
  <si>
    <t xml:space="preserve">XIRR returned a number: project and buyers – Calc_2</t>
  </si>
  <si>
    <t xml:space="preserve">XIRR returned a number: project and buyers – Calc_3</t>
  </si>
  <si>
    <t xml:space="preserve">Scenario A = shadow, reconciliation set: FEP profit – sale at RtB – Calc_1</t>
  </si>
  <si>
    <t xml:space="preserve">Scenario A = shadow, reconciliation set: FEP IRR – sale at RtB – Calc_1</t>
  </si>
  <si>
    <t xml:space="preserve">Scenario A = shadow, reconciliation set: FEP IRR – hold to maturity – Calc_1</t>
  </si>
  <si>
    <t xml:space="preserve">Scenario A = shadow, reconciliation set: Project IRR, unlevered, after actual tax – Calc_1</t>
  </si>
  <si>
    <t xml:space="preserve">Scenario A = shadow, reconciliation set: Buyer IRR at the RtB price, unlevered, after tax – Calc_1</t>
  </si>
  <si>
    <t xml:space="preserve">Scenario A = shadow, reconciliation set: Lifetime revenue – Calc_1</t>
  </si>
  <si>
    <t xml:space="preserve">Scenario A = shadow, reconciliation set: Lifetime EBITDA – Calc_1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</si>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</sst>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.0;\(#,##0.0\);\–"/>
    <numFmt numFmtId="168" formatCode="0.0%;\(0.0%\);\–"/>
    <numFmt numFmtId="169" formatCode="0;\-0;\–"/>
    <numFmt numFmtId="170" formatCode="#,##0;\(#,##0\);\–"/>
    <numFmt numFmtId="171" formatCode="#,##0.00;\(#,##0.00\);\–"/>
    <numFmt numFmtId="172" formatCode="0.00\x"/>
    <numFmt numFmtId="173" formatCode="0"/>
    <numFmt numFmtId="174" formatCode="0.00%"/>
    <numFmt numFmtId="175" formatCode="0.0%"/>
    <numFmt numFmtId="176" formatCode="0.000;\(0.000\);\–"/>
    <numFmt numFmtId="177" formatCode="0.000%"/>
  </numFmts>
  <fonts count="16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800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  <font>
      <i val="true"/>
      <sz val="10"/>
      <color rgb="FFFFFFFF"/>
      <name val="Aptos Narrow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5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5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3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F2F2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D205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7" min="5" style="0" width="16"/>
    <col collapsed="false" customWidth="true" hidden="false" outlineLevel="0" max="8" min="8" style="0" width="2"/>
    <col collapsed="false" customWidth="true" hidden="false" outlineLevel="0" max="26" min="9" style="0" width="12"/>
    <col collapsed="false" customWidth="true" hidden="false" outlineLevel="0" max="27" min="27" style="0" width="3"/>
    <col collapsed="false" customWidth="true" hidden="false" outlineLevel="0" max="28" min="28" style="0" width="34"/>
    <col collapsed="false" customWidth="true" hidden="false" outlineLevel="0" max="29" min="29" style="0" width="10"/>
    <col collapsed="false" customWidth="true" hidden="false" outlineLevel="0" max="30" min="30" style="0" width="12"/>
    <col collapsed="false" customWidth="false" hidden="true" outlineLevel="1" max="16384" min="31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Zalahaláp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G9" s="8" t="s">
        <v>11</v>
      </c>
      <c r="AB9" s="7" t="s">
        <v>12</v>
      </c>
      <c r="AC9" s="7" t="s">
        <v>8</v>
      </c>
      <c r="AD9" s="8" t="s">
        <v>13</v>
      </c>
    </row>
    <row r="11" customFormat="false" ht="15" hidden="false" customHeight="false" outlineLevel="0" collapsed="false">
      <c r="A11" s="9" t="s">
        <v>14</v>
      </c>
      <c r="B11" s="9"/>
      <c r="C11" s="9" t="s">
        <v>15</v>
      </c>
      <c r="D11" s="9"/>
      <c r="E11" s="10" t="s">
        <v>9</v>
      </c>
      <c r="F11" s="10" t="s">
        <v>10</v>
      </c>
      <c r="G11" s="10" t="s">
        <v>11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B11" s="9" t="s">
        <v>5</v>
      </c>
      <c r="AC11" s="9"/>
      <c r="AD11" s="9"/>
    </row>
    <row r="12" customFormat="false" ht="15" hidden="false" customHeight="false" outlineLevel="0" collapsed="false">
      <c r="C12" s="0" t="s">
        <v>16</v>
      </c>
      <c r="D12" s="11" t="s">
        <v>17</v>
      </c>
      <c r="E12" s="3" t="s">
        <v>18</v>
      </c>
      <c r="F12" s="3" t="s">
        <v>19</v>
      </c>
      <c r="G12" s="3" t="s">
        <v>20</v>
      </c>
      <c r="AB12" s="12" t="s">
        <v>5</v>
      </c>
      <c r="AC12" s="11" t="s">
        <v>17</v>
      </c>
      <c r="AD12" s="13" t="s">
        <v>21</v>
      </c>
    </row>
    <row r="13" customFormat="false" ht="15" hidden="false" customHeight="false" outlineLevel="0" collapsed="false">
      <c r="C13" s="0" t="s">
        <v>22</v>
      </c>
      <c r="D13" s="11" t="s">
        <v>17</v>
      </c>
      <c r="E13" s="14" t="str">
        <f aca="false">INDEX(Case_Labels,1,Calc_1!$F12)</f>
        <v>v3 reconstruction</v>
      </c>
      <c r="F13" s="14" t="str">
        <f aca="false">INDEX(Case_Labels,1,Calc_2!$F12)</f>
        <v>Aurora merchant</v>
      </c>
      <c r="G13" s="14" t="str">
        <f aca="false">INDEX(Case_Labels,1,Calc_3!$F12)</f>
        <v>Offer + merchant tail</v>
      </c>
    </row>
    <row r="14" customFormat="false" ht="15" hidden="false" customHeight="false" outlineLevel="0" collapsed="false">
      <c r="C14" s="0" t="s">
        <v>23</v>
      </c>
      <c r="D14" s="11" t="s">
        <v>17</v>
      </c>
      <c r="E14" s="14" t="str">
        <f aca="false">Calc_1!$E42</f>
        <v>v3 capture</v>
      </c>
      <c r="F14" s="14" t="str">
        <f aca="false">Calc_2!$E42</f>
        <v>DC 4h direct</v>
      </c>
      <c r="G14" s="14" t="str">
        <f aca="false">Calc_3!$E42</f>
        <v>DC 4h direct</v>
      </c>
      <c r="AB14" s="9" t="s">
        <v>24</v>
      </c>
      <c r="AC14" s="9"/>
      <c r="AD14" s="9"/>
    </row>
    <row r="15" customFormat="false" ht="15" hidden="false" customHeight="false" outlineLevel="0" collapsed="false">
      <c r="C15" s="0" t="s">
        <v>25</v>
      </c>
      <c r="D15" s="11" t="s">
        <v>17</v>
      </c>
      <c r="E15" s="14" t="str">
        <f aca="false">Calc_1!$E43</f>
        <v>v3 capture</v>
      </c>
      <c r="F15" s="14" t="str">
        <f aca="false">Calc_2!$E43</f>
        <v>DC 4h transfer</v>
      </c>
      <c r="G15" s="14" t="str">
        <f aca="false">Calc_3!$E43</f>
        <v>DC 4h transfer</v>
      </c>
      <c r="AB15" s="12" t="s">
        <v>26</v>
      </c>
      <c r="AC15" s="11" t="s">
        <v>27</v>
      </c>
      <c r="AD15" s="15" t="n">
        <f aca="false">In_RtB_Price</f>
        <v>90</v>
      </c>
    </row>
    <row r="16" customFormat="false" ht="15" hidden="false" customHeight="false" outlineLevel="0" collapsed="false">
      <c r="C16" s="0" t="s">
        <v>28</v>
      </c>
      <c r="D16" s="11" t="s">
        <v>17</v>
      </c>
      <c r="E16" s="14" t="str">
        <f aca="false">Calc_1!$E47</f>
        <v>DC 4h</v>
      </c>
      <c r="F16" s="14" t="str">
        <f aca="false">Calc_2!$E47</f>
        <v>DC 4h</v>
      </c>
      <c r="G16" s="14" t="str">
        <f aca="false">Calc_3!$E47</f>
        <v>DC 4h</v>
      </c>
      <c r="AB16" s="12" t="s">
        <v>29</v>
      </c>
      <c r="AC16" s="11" t="s">
        <v>27</v>
      </c>
      <c r="AD16" s="15" t="n">
        <f aca="false">In_COD_Price</f>
        <v>0</v>
      </c>
    </row>
    <row r="17" customFormat="false" ht="15" hidden="false" customHeight="false" outlineLevel="0" collapsed="false">
      <c r="C17" s="0" t="s">
        <v>30</v>
      </c>
      <c r="D17" s="11" t="s">
        <v>17</v>
      </c>
      <c r="E17" s="14" t="str">
        <f aca="false">IF(Calc_1!$E55=1,In_Offer_PV&amp;" / "&amp;In_Offer_BESS,"–")</f>
        <v>–</v>
      </c>
      <c r="F17" s="14" t="str">
        <f aca="false">IF(Calc_2!$E55=1,In_Offer_PV&amp;" / "&amp;In_Offer_BESS,"–")</f>
        <v>–</v>
      </c>
      <c r="G17" s="14" t="str">
        <f aca="false">IF(Calc_3!$E55=1,In_Offer_PV&amp;" / "&amp;In_Offer_BESS,"–")</f>
        <v>C2a / C2c</v>
      </c>
      <c r="AB17" s="12" t="s">
        <v>31</v>
      </c>
      <c r="AC17" s="11" t="s">
        <v>32</v>
      </c>
      <c r="AD17" s="16" t="n">
        <f aca="false">In_Buyer_IRR_RtB</f>
        <v>0.08</v>
      </c>
    </row>
    <row r="18" customFormat="false" ht="15" hidden="false" customHeight="false" outlineLevel="0" collapsed="false">
      <c r="C18" s="0" t="s">
        <v>33</v>
      </c>
      <c r="D18" s="11" t="s">
        <v>34</v>
      </c>
      <c r="E18" s="17" t="n">
        <f aca="false">Calc_1!$E63</f>
        <v>0</v>
      </c>
      <c r="F18" s="17" t="n">
        <f aca="false">Calc_2!$E63</f>
        <v>0</v>
      </c>
      <c r="G18" s="17" t="n">
        <f aca="false">Calc_3!$E63</f>
        <v>1</v>
      </c>
      <c r="AB18" s="12" t="s">
        <v>35</v>
      </c>
      <c r="AC18" s="11" t="s">
        <v>32</v>
      </c>
      <c r="AD18" s="16" t="n">
        <f aca="false">In_Buyer_IRR_COD</f>
        <v>0.08</v>
      </c>
    </row>
    <row r="19" customFormat="false" ht="15" hidden="false" customHeight="false" outlineLevel="0" collapsed="false">
      <c r="C19" s="0" t="s">
        <v>36</v>
      </c>
      <c r="D19" s="11" t="s">
        <v>37</v>
      </c>
      <c r="E19" s="18" t="n">
        <f aca="false">Calc_1!$E18</f>
        <v>50</v>
      </c>
      <c r="F19" s="18" t="n">
        <f aca="false">Calc_2!$E18</f>
        <v>50</v>
      </c>
      <c r="G19" s="18" t="n">
        <f aca="false">Calc_3!$E18</f>
        <v>50</v>
      </c>
      <c r="AB19" s="12" t="s">
        <v>38</v>
      </c>
      <c r="AC19" s="11" t="s">
        <v>34</v>
      </c>
      <c r="AD19" s="19" t="n">
        <f aca="false">In_Sale_Form</f>
        <v>0</v>
      </c>
    </row>
    <row r="20" customFormat="false" ht="15" hidden="false" customHeight="false" outlineLevel="0" collapsed="false">
      <c r="C20" s="0" t="s">
        <v>39</v>
      </c>
      <c r="D20" s="11" t="s">
        <v>40</v>
      </c>
      <c r="E20" s="20" t="n">
        <f aca="false">Calc_1!$F18</f>
        <v>200</v>
      </c>
      <c r="F20" s="20" t="n">
        <f aca="false">Calc_2!$F18</f>
        <v>200</v>
      </c>
      <c r="G20" s="20" t="n">
        <f aca="false">Calc_3!$F18</f>
        <v>200</v>
      </c>
      <c r="AB20" s="12" t="s">
        <v>41</v>
      </c>
      <c r="AC20" s="11" t="s">
        <v>32</v>
      </c>
      <c r="AD20" s="16" t="n">
        <f aca="false">In_PV_Price_Adj</f>
        <v>0</v>
      </c>
    </row>
    <row r="21" customFormat="false" ht="15" hidden="false" customHeight="false" outlineLevel="0" collapsed="false">
      <c r="C21" s="0" t="s">
        <v>42</v>
      </c>
      <c r="D21" s="11" t="s">
        <v>37</v>
      </c>
      <c r="E21" s="18" t="n">
        <f aca="false">In_Grid_Import_MW</f>
        <v>0</v>
      </c>
      <c r="F21" s="18" t="n">
        <f aca="false">In_Grid_Import_MW</f>
        <v>0</v>
      </c>
      <c r="G21" s="18" t="n">
        <f aca="false">In_Grid_Import_MW</f>
        <v>0</v>
      </c>
      <c r="AB21" s="12" t="s">
        <v>43</v>
      </c>
      <c r="AC21" s="11" t="s">
        <v>44</v>
      </c>
      <c r="AD21" s="21" t="n">
        <f aca="false">In_Yield</f>
        <v>1265</v>
      </c>
    </row>
    <row r="22" customFormat="false" ht="15" hidden="false" customHeight="false" outlineLevel="0" collapsed="false">
      <c r="C22" s="0" t="s">
        <v>45</v>
      </c>
      <c r="D22" s="11" t="s">
        <v>32</v>
      </c>
      <c r="E22" s="22" t="n">
        <f aca="false">AVERAGEIF(Calc_1!$J$7:$FH$7,YEAR(Calc_1!$F16)+1,Calc_1!$J48:$FH48)</f>
        <v>0.649632495643151</v>
      </c>
      <c r="F22" s="22" t="n">
        <f aca="false">AVERAGEIF(Calc_2!$J$7:$FH$7,YEAR(Calc_2!$F16)+1,Calc_2!$J48:$FH48)</f>
        <v>0.649632495643151</v>
      </c>
      <c r="G22" s="22" t="n">
        <f aca="false">AVERAGEIF(Calc_3!$J$7:$FH$7,YEAR(Calc_3!$F16)+1,Calc_3!$J48:$FH48)</f>
        <v>0.649632495643151</v>
      </c>
      <c r="AB22" s="12" t="s">
        <v>46</v>
      </c>
      <c r="AC22" s="11" t="s">
        <v>37</v>
      </c>
      <c r="AD22" s="15" t="n">
        <f aca="false">In_BESS_MW</f>
        <v>50</v>
      </c>
    </row>
    <row r="23" customFormat="false" ht="15" hidden="false" customHeight="false" outlineLevel="0" collapsed="false">
      <c r="C23" s="0" t="s">
        <v>47</v>
      </c>
      <c r="D23" s="11" t="s">
        <v>32</v>
      </c>
      <c r="E23" s="22" t="n">
        <f aca="false">In_Buyer_IRR_RtB</f>
        <v>0.08</v>
      </c>
      <c r="F23" s="22" t="n">
        <f aca="false">In_Buyer_IRR_RtB</f>
        <v>0.08</v>
      </c>
      <c r="G23" s="22" t="n">
        <f aca="false">In_Buyer_IRR_RtB</f>
        <v>0.08</v>
      </c>
      <c r="AB23" s="12" t="s">
        <v>48</v>
      </c>
      <c r="AC23" s="11" t="s">
        <v>49</v>
      </c>
      <c r="AD23" s="15" t="n">
        <f aca="false">In_BESS_Hours</f>
        <v>4</v>
      </c>
    </row>
    <row r="24" customFormat="false" ht="15" hidden="false" customHeight="false" outlineLevel="0" collapsed="false">
      <c r="C24" s="0" t="s">
        <v>50</v>
      </c>
      <c r="D24" s="11" t="s">
        <v>32</v>
      </c>
      <c r="E24" s="22" t="n">
        <f aca="false">Calc_1!$E224</f>
        <v>0.6</v>
      </c>
      <c r="F24" s="22" t="n">
        <f aca="false">Calc_2!$E224</f>
        <v>0.6</v>
      </c>
      <c r="G24" s="22" t="n">
        <f aca="false">Calc_3!$E224</f>
        <v>0.6</v>
      </c>
      <c r="AB24" s="12" t="s">
        <v>36</v>
      </c>
      <c r="AC24" s="11" t="s">
        <v>34</v>
      </c>
      <c r="AD24" s="19" t="n">
        <f aca="false">In_BESS_On</f>
        <v>1</v>
      </c>
    </row>
    <row r="25" customFormat="false" ht="15" hidden="false" customHeight="false" outlineLevel="0" collapsed="false">
      <c r="C25" s="0" t="s">
        <v>51</v>
      </c>
      <c r="D25" s="11" t="s">
        <v>32</v>
      </c>
      <c r="E25" s="22" t="n">
        <f aca="false">Calc_1!$E252</f>
        <v>0.6</v>
      </c>
      <c r="F25" s="22" t="n">
        <f aca="false">Calc_2!$E252</f>
        <v>0.6</v>
      </c>
      <c r="G25" s="22" t="n">
        <f aca="false">Calc_3!$E252</f>
        <v>0.6</v>
      </c>
      <c r="AB25" s="12" t="s">
        <v>52</v>
      </c>
      <c r="AC25" s="11" t="s">
        <v>34</v>
      </c>
      <c r="AD25" s="19" t="n">
        <f aca="false">In_Repower</f>
        <v>1</v>
      </c>
    </row>
    <row r="26" customFormat="false" ht="15" hidden="false" customHeight="false" outlineLevel="0" collapsed="false">
      <c r="AB26" s="0" t="s">
        <v>53</v>
      </c>
      <c r="AC26" s="11" t="s">
        <v>54</v>
      </c>
      <c r="AD26" s="21" t="n">
        <f aca="false">In_BESS_Capex</f>
        <v>110</v>
      </c>
    </row>
    <row r="27" customFormat="false" ht="15" hidden="false" customHeight="false" outlineLevel="0" collapsed="false">
      <c r="A27" s="9" t="s">
        <v>14</v>
      </c>
      <c r="B27" s="9"/>
      <c r="C27" s="9" t="s">
        <v>55</v>
      </c>
      <c r="D27" s="9"/>
      <c r="E27" s="10" t="s">
        <v>9</v>
      </c>
      <c r="F27" s="10" t="s">
        <v>10</v>
      </c>
      <c r="G27" s="10" t="s">
        <v>11</v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B27" s="12" t="s">
        <v>56</v>
      </c>
      <c r="AC27" s="11" t="s">
        <v>32</v>
      </c>
      <c r="AD27" s="16" t="n">
        <f aca="false">In_BESS_Haircut</f>
        <v>0</v>
      </c>
    </row>
    <row r="28" customFormat="false" ht="15" hidden="false" customHeight="false" outlineLevel="0" collapsed="false">
      <c r="A28" s="23"/>
      <c r="B28" s="23"/>
      <c r="C28" s="23" t="s">
        <v>57</v>
      </c>
      <c r="D28" s="23"/>
      <c r="E28" s="24" t="s">
        <v>9</v>
      </c>
      <c r="F28" s="24" t="s">
        <v>10</v>
      </c>
      <c r="G28" s="24" t="s">
        <v>11</v>
      </c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B28" s="12" t="s">
        <v>58</v>
      </c>
      <c r="AC28" s="11" t="s">
        <v>37</v>
      </c>
      <c r="AD28" s="15" t="n">
        <f aca="false">In_Grid_Import_MW</f>
        <v>0</v>
      </c>
    </row>
    <row r="29" customFormat="false" ht="15" hidden="false" customHeight="false" outlineLevel="0" collapsed="false">
      <c r="C29" s="0" t="s">
        <v>59</v>
      </c>
      <c r="D29" s="11" t="s">
        <v>60</v>
      </c>
      <c r="E29" s="25" t="n">
        <f aca="false">Calc_1!$E182/Thousand</f>
        <v>5.631</v>
      </c>
      <c r="F29" s="25" t="n">
        <f aca="false">Calc_2!$E182/Thousand</f>
        <v>5.661</v>
      </c>
      <c r="G29" s="25" t="n">
        <f aca="false">Calc_3!$E182/Thousand</f>
        <v>5.661</v>
      </c>
      <c r="AB29" s="12" t="s">
        <v>61</v>
      </c>
      <c r="AC29" s="11" t="s">
        <v>17</v>
      </c>
      <c r="AD29" s="26" t="str">
        <f aca="false">In_Offer_PV</f>
        <v>C2a</v>
      </c>
    </row>
    <row r="30" customFormat="false" ht="15" hidden="false" customHeight="false" outlineLevel="0" collapsed="false">
      <c r="C30" s="0" t="s">
        <v>62</v>
      </c>
      <c r="D30" s="11" t="s">
        <v>60</v>
      </c>
      <c r="E30" s="25" t="n">
        <f aca="false">Calc_1!$E177/Thousand</f>
        <v>56.385</v>
      </c>
      <c r="F30" s="25" t="n">
        <f aca="false">Calc_2!$E177/Thousand</f>
        <v>57.085</v>
      </c>
      <c r="G30" s="25" t="n">
        <f aca="false">Calc_3!$E177/Thousand</f>
        <v>57.085</v>
      </c>
      <c r="AB30" s="12" t="s">
        <v>63</v>
      </c>
      <c r="AC30" s="11" t="s">
        <v>17</v>
      </c>
      <c r="AD30" s="26" t="str">
        <f aca="false">In_Offer_BESS</f>
        <v>C2c</v>
      </c>
    </row>
    <row r="31" customFormat="false" ht="15" hidden="false" customHeight="false" outlineLevel="0" collapsed="false">
      <c r="C31" s="0" t="s">
        <v>64</v>
      </c>
      <c r="D31" s="11" t="s">
        <v>27</v>
      </c>
      <c r="E31" s="18" t="n">
        <f aca="false">Calc_1!$E191</f>
        <v>90</v>
      </c>
      <c r="F31" s="18" t="n">
        <f aca="false">Calc_2!$E191</f>
        <v>90</v>
      </c>
      <c r="G31" s="18" t="n">
        <f aca="false">Calc_3!$E191</f>
        <v>90</v>
      </c>
      <c r="AB31" s="12" t="s">
        <v>65</v>
      </c>
      <c r="AC31" s="11" t="s">
        <v>32</v>
      </c>
      <c r="AD31" s="16" t="n">
        <f aca="false">In_Gearing</f>
        <v>0.55</v>
      </c>
    </row>
    <row r="32" customFormat="false" ht="15" hidden="false" customHeight="false" outlineLevel="0" collapsed="false">
      <c r="C32" s="27" t="s">
        <v>66</v>
      </c>
      <c r="D32" s="11" t="s">
        <v>27</v>
      </c>
      <c r="E32" s="28" t="n">
        <f aca="false">Calc_1!$E189</f>
        <v>0</v>
      </c>
      <c r="F32" s="28" t="n">
        <f aca="false">Calc_2!$E189</f>
        <v>0</v>
      </c>
      <c r="G32" s="28" t="n">
        <f aca="false">Calc_3!$E189</f>
        <v>0</v>
      </c>
      <c r="AB32" s="12" t="s">
        <v>67</v>
      </c>
      <c r="AC32" s="11" t="s">
        <v>32</v>
      </c>
      <c r="AD32" s="16" t="n">
        <f aca="false">In_Debt_Rate</f>
        <v>0.05</v>
      </c>
    </row>
    <row r="33" customFormat="false" ht="15" hidden="false" customHeight="false" outlineLevel="0" collapsed="false">
      <c r="C33" s="0" t="s">
        <v>68</v>
      </c>
      <c r="D33" s="11" t="s">
        <v>34</v>
      </c>
      <c r="E33" s="17" t="n">
        <f aca="false">N(Calc_1!$F189&lt;0)</f>
        <v>1</v>
      </c>
      <c r="F33" s="17" t="n">
        <f aca="false">N(Calc_2!$F189&lt;0)</f>
        <v>1</v>
      </c>
      <c r="G33" s="17" t="n">
        <f aca="false">N(Calc_3!$F189&lt;0)</f>
        <v>1</v>
      </c>
      <c r="AB33" s="12" t="s">
        <v>69</v>
      </c>
      <c r="AC33" s="11" t="s">
        <v>14</v>
      </c>
      <c r="AD33" s="29" t="n">
        <f aca="false">In_DSCR_Merchant</f>
        <v>1.35</v>
      </c>
    </row>
    <row r="34" customFormat="false" ht="15" hidden="false" customHeight="false" outlineLevel="0" collapsed="false">
      <c r="C34" s="0" t="s">
        <v>70</v>
      </c>
      <c r="D34" s="11" t="s">
        <v>27</v>
      </c>
      <c r="E34" s="18" t="n">
        <f aca="false">Calc_1!$F190</f>
        <v>74.2540983606557</v>
      </c>
      <c r="F34" s="18" t="n">
        <f aca="false">Calc_2!$F190</f>
        <v>71.8968253968254</v>
      </c>
      <c r="G34" s="18" t="n">
        <f aca="false">Calc_3!$F190</f>
        <v>71.8968253968254</v>
      </c>
      <c r="AB34" s="12" t="s">
        <v>71</v>
      </c>
      <c r="AC34" s="11" t="s">
        <v>32</v>
      </c>
      <c r="AD34" s="16" t="n">
        <f aca="false">In_CIT</f>
        <v>0.09</v>
      </c>
    </row>
    <row r="35" customFormat="false" ht="15" hidden="false" customHeight="false" outlineLevel="0" collapsed="false">
      <c r="C35" s="0" t="s">
        <v>72</v>
      </c>
      <c r="D35" s="11" t="s">
        <v>27</v>
      </c>
      <c r="E35" s="18" t="n">
        <f aca="false">Calc_1!$E191+Calc_1!$E190</f>
        <v>164.254098360656</v>
      </c>
      <c r="F35" s="18" t="n">
        <f aca="false">Calc_2!$E191+Calc_2!$E190</f>
        <v>161.896825396825</v>
      </c>
      <c r="G35" s="18" t="n">
        <f aca="false">Calc_3!$E191+Calc_3!$E190</f>
        <v>161.896825396825</v>
      </c>
      <c r="AB35" s="12" t="s">
        <v>73</v>
      </c>
      <c r="AC35" s="11" t="s">
        <v>32</v>
      </c>
      <c r="AD35" s="16" t="n">
        <f aca="false">In_Discount_Rate</f>
        <v>0.08</v>
      </c>
    </row>
    <row r="36" customFormat="false" ht="15" hidden="false" customHeight="false" outlineLevel="0" collapsed="false">
      <c r="C36" s="0" t="s">
        <v>74</v>
      </c>
      <c r="D36" s="11" t="s">
        <v>32</v>
      </c>
      <c r="E36" s="22" t="n">
        <f aca="false">Calc_1!$E193</f>
        <v>0.0674856612891606</v>
      </c>
      <c r="F36" s="22" t="n">
        <f aca="false">Calc_2!$E193</f>
        <v>0.0352150282691641</v>
      </c>
      <c r="G36" s="22" t="n">
        <f aca="false">Calc_3!$E193</f>
        <v>0.0253016490581742</v>
      </c>
      <c r="AB36" s="12" t="s">
        <v>75</v>
      </c>
      <c r="AC36" s="11" t="s">
        <v>76</v>
      </c>
      <c r="AD36" s="21" t="n">
        <f aca="false">In_FX</f>
        <v>400</v>
      </c>
    </row>
    <row r="37" customFormat="false" ht="15" hidden="false" customHeight="false" outlineLevel="0" collapsed="false">
      <c r="C37" s="0" t="s">
        <v>77</v>
      </c>
      <c r="D37" s="11" t="s">
        <v>32</v>
      </c>
      <c r="E37" s="22" t="n">
        <f aca="false">Calc_1!$E195</f>
        <v>0.0727021655803705</v>
      </c>
      <c r="F37" s="22" t="n">
        <f aca="false">Calc_2!$E195</f>
        <v>0.0387314576700748</v>
      </c>
      <c r="G37" s="22" t="n">
        <f aca="false">Calc_3!$E195</f>
        <v>0.0279942516340342</v>
      </c>
      <c r="AB37" s="12" t="s">
        <v>78</v>
      </c>
      <c r="AC37" s="11" t="s">
        <v>79</v>
      </c>
      <c r="AD37" s="30" t="n">
        <f aca="false">In_COD</f>
        <v>46843</v>
      </c>
    </row>
    <row r="38" customFormat="false" ht="15" hidden="false" customHeight="false" outlineLevel="0" collapsed="false">
      <c r="C38" s="0" t="s">
        <v>80</v>
      </c>
      <c r="D38" s="11" t="s">
        <v>32</v>
      </c>
      <c r="E38" s="22" t="n">
        <f aca="false">Calc_1!$E197</f>
        <v>0.0723991326068082</v>
      </c>
      <c r="F38" s="22" t="n">
        <f aca="false">Calc_2!$E197</f>
        <v>0.0301380924979769</v>
      </c>
      <c r="G38" s="22" t="n">
        <f aca="false">Calc_3!$E197</f>
        <v>0.0218168731104636</v>
      </c>
      <c r="AB38" s="12" t="s">
        <v>81</v>
      </c>
      <c r="AC38" s="11" t="s">
        <v>79</v>
      </c>
      <c r="AD38" s="30" t="n">
        <f aca="false">In_RtB_Exit</f>
        <v>46477</v>
      </c>
    </row>
    <row r="39" customFormat="false" ht="15" hidden="false" customHeight="false" outlineLevel="0" collapsed="false">
      <c r="C39" s="0" t="s">
        <v>82</v>
      </c>
      <c r="D39" s="11" t="s">
        <v>60</v>
      </c>
      <c r="E39" s="25" t="n">
        <f aca="false">Calc_1!$E196/Thousand</f>
        <v>37.0967486901143</v>
      </c>
      <c r="F39" s="25" t="n">
        <f aca="false">Calc_2!$E196/Thousand</f>
        <v>41.7745478656246</v>
      </c>
      <c r="G39" s="25" t="n">
        <f aca="false">Calc_3!$E196/Thousand</f>
        <v>53.1028469218533</v>
      </c>
      <c r="AB39" s="12" t="s">
        <v>83</v>
      </c>
      <c r="AC39" s="11" t="s">
        <v>34</v>
      </c>
      <c r="AD39" s="19" t="n">
        <f aca="false">In_Share_Rule</f>
        <v>1</v>
      </c>
    </row>
    <row r="40" customFormat="false" ht="15" hidden="false" customHeight="false" outlineLevel="0" collapsed="false">
      <c r="C40" s="0" t="s">
        <v>84</v>
      </c>
      <c r="D40" s="11" t="s">
        <v>60</v>
      </c>
      <c r="E40" s="25" t="n">
        <f aca="false">(-Calc_1!$I238)/Thousand</f>
        <v>7.43486400308219</v>
      </c>
      <c r="F40" s="25" t="n">
        <f aca="false">(-Calc_2!$I238)/Thousand</f>
        <v>7.47208739075342</v>
      </c>
      <c r="G40" s="25" t="n">
        <f aca="false">(-Calc_3!$I238)/Thousand</f>
        <v>7.47208739075342</v>
      </c>
      <c r="AB40" s="12" t="s">
        <v>85</v>
      </c>
      <c r="AC40" s="11" t="s">
        <v>86</v>
      </c>
      <c r="AD40" s="31" t="n">
        <f aca="false">In_Milestones_Scope</f>
        <v>4</v>
      </c>
    </row>
    <row r="41" customFormat="false" ht="15" hidden="false" customHeight="false" outlineLevel="0" collapsed="false">
      <c r="C41" s="0" t="s">
        <v>87</v>
      </c>
      <c r="D41" s="11" t="s">
        <v>60</v>
      </c>
      <c r="E41" s="25" t="n">
        <f aca="false">Calc_1!$I239/Thousand</f>
        <v>9.72802127262577</v>
      </c>
      <c r="F41" s="25" t="n">
        <f aca="false">Calc_2!$I239/Thousand</f>
        <v>9.87257208799113</v>
      </c>
      <c r="G41" s="25" t="n">
        <f aca="false">Calc_3!$I239/Thousand</f>
        <v>9.87257208799113</v>
      </c>
    </row>
    <row r="42" customFormat="false" ht="15" hidden="false" customHeight="false" outlineLevel="0" collapsed="false">
      <c r="C42" s="0" t="s">
        <v>88</v>
      </c>
      <c r="D42" s="11" t="s">
        <v>60</v>
      </c>
      <c r="E42" s="25" t="n">
        <f aca="false">Calc_1!$I242/Thousand</f>
        <v>2.27199586848017</v>
      </c>
      <c r="F42" s="25" t="n">
        <f aca="false">Calc_2!$I242/Thousand</f>
        <v>2.37444946760751</v>
      </c>
      <c r="G42" s="25" t="n">
        <f aca="false">Calc_3!$I242/Thousand</f>
        <v>2.37444946760751</v>
      </c>
      <c r="AB42" s="9" t="s">
        <v>89</v>
      </c>
      <c r="AC42" s="9"/>
      <c r="AD42" s="9"/>
    </row>
    <row r="43" customFormat="false" ht="15" hidden="false" customHeight="false" outlineLevel="0" collapsed="false">
      <c r="C43" s="27" t="s">
        <v>90</v>
      </c>
      <c r="D43" s="11" t="s">
        <v>32</v>
      </c>
      <c r="E43" s="32" t="n">
        <f aca="false">Calc_1!$E243</f>
        <v>0.847345583954844</v>
      </c>
      <c r="F43" s="32" t="n">
        <f aca="false">Calc_2!$E243</f>
        <v>0.625779468780036</v>
      </c>
      <c r="G43" s="32" t="n">
        <f aca="false">Calc_3!$E243</f>
        <v>0.625779468780036</v>
      </c>
      <c r="AB43" s="12" t="s">
        <v>91</v>
      </c>
    </row>
    <row r="44" customFormat="false" ht="15" hidden="false" customHeight="false" outlineLevel="0" collapsed="false">
      <c r="C44" s="0" t="s">
        <v>92</v>
      </c>
      <c r="D44" s="11" t="s">
        <v>32</v>
      </c>
      <c r="E44" s="22" t="n">
        <f aca="false">Calc_1!$E244</f>
        <v>0.855291699172596</v>
      </c>
      <c r="F44" s="22" t="n">
        <f aca="false">Calc_2!$E244</f>
        <v>0.632448788106442</v>
      </c>
      <c r="G44" s="22" t="n">
        <f aca="false">Calc_3!$E244</f>
        <v>0.632448788106442</v>
      </c>
      <c r="AB44" s="12" t="s">
        <v>93</v>
      </c>
    </row>
    <row r="45" customFormat="false" ht="15" hidden="false" customHeight="false" outlineLevel="0" collapsed="false">
      <c r="C45" s="0" t="s">
        <v>94</v>
      </c>
      <c r="D45" s="11" t="s">
        <v>14</v>
      </c>
      <c r="E45" s="33" t="n">
        <f aca="false">Calc_1!$E245</f>
        <v>1.30558674207602</v>
      </c>
      <c r="F45" s="33" t="n">
        <f aca="false">Calc_2!$E245</f>
        <v>1.31777592303669</v>
      </c>
      <c r="G45" s="33" t="n">
        <f aca="false">Calc_3!$E245</f>
        <v>1.31777592303669</v>
      </c>
      <c r="AB45" s="12" t="s">
        <v>95</v>
      </c>
    </row>
    <row r="46" customFormat="false" ht="15" hidden="false" customHeight="false" outlineLevel="0" collapsed="false">
      <c r="C46" s="0" t="s">
        <v>96</v>
      </c>
      <c r="D46" s="11" t="s">
        <v>60</v>
      </c>
      <c r="E46" s="25" t="n">
        <f aca="false">Calc_1!$E246/Thousand</f>
        <v>1.90335170676783</v>
      </c>
      <c r="F46" s="25" t="n">
        <f aca="false">Calc_2!$E246/Thousand</f>
        <v>1.88823443538213</v>
      </c>
      <c r="G46" s="25" t="n">
        <f aca="false">Calc_3!$E246/Thousand</f>
        <v>1.88823443538213</v>
      </c>
      <c r="AB46" s="12" t="s">
        <v>97</v>
      </c>
    </row>
    <row r="47" customFormat="false" ht="15" hidden="false" customHeight="false" outlineLevel="0" collapsed="false">
      <c r="C47" s="0" t="s">
        <v>98</v>
      </c>
      <c r="D47" s="11" t="s">
        <v>60</v>
      </c>
      <c r="E47" s="25" t="n">
        <f aca="false">Calc_1!$I247/Thousand</f>
        <v>1.35535372737423</v>
      </c>
      <c r="F47" s="25" t="n">
        <f aca="false">Calc_2!$I247/Thousand</f>
        <v>1.39080291200887</v>
      </c>
      <c r="G47" s="25" t="n">
        <f aca="false">Calc_3!$I247/Thousand</f>
        <v>1.39080291200887</v>
      </c>
      <c r="AB47" s="12" t="s">
        <v>99</v>
      </c>
    </row>
    <row r="48" customFormat="false" ht="15" hidden="false" customHeight="false" outlineLevel="0" collapsed="false">
      <c r="C48" s="0" t="s">
        <v>100</v>
      </c>
      <c r="D48" s="11" t="s">
        <v>32</v>
      </c>
      <c r="E48" s="22" t="n">
        <f aca="false">Calc_1!$F236/(Calc_1!$F235+Calc_1!$F236)</f>
        <v>0.274199221743941</v>
      </c>
      <c r="F48" s="22" t="n">
        <f aca="false">Calc_2!$F236/(Calc_2!$F235+Calc_2!$F236)</f>
        <v>0.271746545327843</v>
      </c>
      <c r="G48" s="22" t="n">
        <f aca="false">Calc_3!$F236/(Calc_3!$F235+Calc_3!$F236)</f>
        <v>0.271746545327843</v>
      </c>
      <c r="AB48" s="12" t="s">
        <v>101</v>
      </c>
    </row>
    <row r="49" customFormat="false" ht="15" hidden="false" customHeight="false" outlineLevel="0" collapsed="false">
      <c r="C49" s="0" t="s">
        <v>102</v>
      </c>
      <c r="D49" s="11" t="s">
        <v>32</v>
      </c>
      <c r="E49" s="22" t="n">
        <f aca="false">Calc_1!$E248</f>
        <v>9.03569151582823</v>
      </c>
      <c r="F49" s="22" t="n">
        <f aca="false">Calc_2!$E248</f>
        <v>5.47959832714897</v>
      </c>
      <c r="G49" s="22" t="n">
        <f aca="false">Calc_3!$E248</f>
        <v>5.47959832714897</v>
      </c>
      <c r="AB49" s="12" t="s">
        <v>103</v>
      </c>
    </row>
    <row r="50" customFormat="false" ht="15" hidden="false" customHeight="false" outlineLevel="0" collapsed="false">
      <c r="A50" s="23"/>
      <c r="B50" s="23"/>
      <c r="C50" s="23" t="s">
        <v>104</v>
      </c>
      <c r="D50" s="23"/>
      <c r="E50" s="24" t="s">
        <v>9</v>
      </c>
      <c r="F50" s="24" t="s">
        <v>10</v>
      </c>
      <c r="G50" s="24" t="s">
        <v>11</v>
      </c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customFormat="false" ht="15" hidden="false" customHeight="false" outlineLevel="0" collapsed="false">
      <c r="C51" s="0" t="s">
        <v>59</v>
      </c>
      <c r="D51" s="11" t="s">
        <v>60</v>
      </c>
      <c r="E51" s="25" t="n">
        <f aca="false">Calc_1!$E182/Thousand</f>
        <v>5.631</v>
      </c>
      <c r="F51" s="25" t="n">
        <f aca="false">Calc_2!$E182/Thousand</f>
        <v>5.661</v>
      </c>
      <c r="G51" s="25" t="n">
        <f aca="false">Calc_3!$E182/Thousand</f>
        <v>5.661</v>
      </c>
    </row>
    <row r="52" customFormat="false" ht="15" hidden="false" customHeight="false" outlineLevel="0" collapsed="false">
      <c r="C52" s="0" t="s">
        <v>105</v>
      </c>
      <c r="D52" s="11" t="s">
        <v>60</v>
      </c>
      <c r="E52" s="25" t="n">
        <f aca="false">Calc_1!$E177/Thousand</f>
        <v>56.385</v>
      </c>
      <c r="F52" s="25" t="n">
        <f aca="false">Calc_2!$E177/Thousand</f>
        <v>57.085</v>
      </c>
      <c r="G52" s="25" t="n">
        <f aca="false">Calc_3!$E177/Thousand</f>
        <v>57.085</v>
      </c>
    </row>
    <row r="53" customFormat="false" ht="15" hidden="false" customHeight="false" outlineLevel="0" collapsed="false">
      <c r="C53" s="0" t="s">
        <v>106</v>
      </c>
      <c r="D53" s="11" t="s">
        <v>27</v>
      </c>
      <c r="E53" s="18" t="n">
        <f aca="false">Calc_1!$E201</f>
        <v>992.703867513216</v>
      </c>
      <c r="F53" s="18" t="n">
        <f aca="false">Calc_2!$E201</f>
        <v>710.264210335051</v>
      </c>
      <c r="G53" s="18" t="n">
        <f aca="false">Calc_3!$E201</f>
        <v>580.039135858212</v>
      </c>
    </row>
    <row r="54" customFormat="false" ht="15" hidden="false" customHeight="false" outlineLevel="0" collapsed="false">
      <c r="C54" s="27" t="s">
        <v>107</v>
      </c>
      <c r="D54" s="11" t="s">
        <v>27</v>
      </c>
      <c r="E54" s="28" t="n">
        <f aca="false">Calc_1!$E200</f>
        <v>992.703867513216</v>
      </c>
      <c r="F54" s="28" t="n">
        <f aca="false">Calc_2!$E200</f>
        <v>710.264210335051</v>
      </c>
      <c r="G54" s="28" t="n">
        <f aca="false">Calc_3!$E200</f>
        <v>580.039135858212</v>
      </c>
    </row>
    <row r="55" customFormat="false" ht="15" hidden="false" customHeight="false" outlineLevel="0" collapsed="false">
      <c r="C55" s="0" t="s">
        <v>68</v>
      </c>
      <c r="D55" s="11" t="s">
        <v>34</v>
      </c>
      <c r="E55" s="17" t="n">
        <f aca="false">N(Calc_1!$F200&lt;0)</f>
        <v>0</v>
      </c>
      <c r="F55" s="17" t="n">
        <f aca="false">N(Calc_2!$F200&lt;0)</f>
        <v>0</v>
      </c>
      <c r="G55" s="17" t="n">
        <f aca="false">N(Calc_3!$F200&lt;0)</f>
        <v>0</v>
      </c>
    </row>
    <row r="56" customFormat="false" ht="15" hidden="false" customHeight="false" outlineLevel="0" collapsed="false">
      <c r="C56" s="0" t="s">
        <v>74</v>
      </c>
      <c r="D56" s="11" t="s">
        <v>32</v>
      </c>
      <c r="E56" s="22" t="n">
        <f aca="false">Calc_1!$E203</f>
        <v>0.0800000000000001</v>
      </c>
      <c r="F56" s="22" t="n">
        <f aca="false">Calc_2!$E203</f>
        <v>0.08</v>
      </c>
      <c r="G56" s="22" t="n">
        <f aca="false">Calc_3!$E203</f>
        <v>0.0800000000000002</v>
      </c>
    </row>
    <row r="57" customFormat="false" ht="15" hidden="false" customHeight="false" outlineLevel="0" collapsed="false">
      <c r="C57" s="0" t="s">
        <v>77</v>
      </c>
      <c r="D57" s="11" t="s">
        <v>32</v>
      </c>
      <c r="E57" s="22" t="n">
        <f aca="false">Calc_1!$E205</f>
        <v>0.0859575825766644</v>
      </c>
      <c r="F57" s="22" t="n">
        <f aca="false">Calc_2!$E205</f>
        <v>0.0851230462055855</v>
      </c>
      <c r="G57" s="22" t="n">
        <f aca="false">Calc_3!$E205</f>
        <v>0.0836075778258727</v>
      </c>
    </row>
    <row r="58" customFormat="false" ht="15" hidden="false" customHeight="false" outlineLevel="0" collapsed="false">
      <c r="C58" s="0" t="s">
        <v>80</v>
      </c>
      <c r="D58" s="11" t="s">
        <v>32</v>
      </c>
      <c r="E58" s="22" t="n">
        <f aca="false">Calc_1!$E207</f>
        <v>0.0944253294498103</v>
      </c>
      <c r="F58" s="22" t="n">
        <f aca="false">Calc_2!$E207</f>
        <v>0.105810713554889</v>
      </c>
      <c r="G58" s="22" t="n">
        <f aca="false">Calc_3!$E207</f>
        <v>0.0890224943570666</v>
      </c>
    </row>
    <row r="59" customFormat="false" ht="15" hidden="false" customHeight="false" outlineLevel="0" collapsed="false">
      <c r="C59" s="0" t="s">
        <v>108</v>
      </c>
      <c r="D59" s="11" t="s">
        <v>60</v>
      </c>
      <c r="E59" s="25" t="n">
        <f aca="false">Calc_1!$E206/Thousand</f>
        <v>30.4481321402319</v>
      </c>
      <c r="F59" s="25" t="n">
        <f aca="false">Calc_2!$E206/Thousand</f>
        <v>18.8265067632905</v>
      </c>
      <c r="G59" s="25" t="n">
        <f aca="false">Calc_3!$E206/Thousand</f>
        <v>22.3784671725348</v>
      </c>
    </row>
    <row r="60" customFormat="false" ht="15" hidden="false" customHeight="false" outlineLevel="0" collapsed="false">
      <c r="C60" s="0" t="s">
        <v>84</v>
      </c>
      <c r="D60" s="11" t="s">
        <v>60</v>
      </c>
      <c r="E60" s="25" t="n">
        <f aca="false">(-Calc_1!$I253)/Thousand</f>
        <v>33.8607376931965</v>
      </c>
      <c r="F60" s="25" t="n">
        <f aca="false">(-Calc_2!$I253)/Thousand</f>
        <v>38.395760256378</v>
      </c>
      <c r="G60" s="25" t="n">
        <f aca="false">(-Calc_3!$I253)/Thousand</f>
        <v>49.7240593126067</v>
      </c>
    </row>
    <row r="61" customFormat="false" ht="15" hidden="false" customHeight="false" outlineLevel="0" collapsed="false">
      <c r="C61" s="0" t="s">
        <v>109</v>
      </c>
      <c r="D61" s="11" t="s">
        <v>60</v>
      </c>
      <c r="E61" s="25" t="n">
        <f aca="false">(Calc_1!$F261+Calc_1!$I109)/Thousand</f>
        <v>31.0106321402319</v>
      </c>
      <c r="F61" s="25" t="n">
        <f aca="false">(Calc_2!$F261+Calc_2!$I109)/Thousand</f>
        <v>19.3890067632905</v>
      </c>
      <c r="G61" s="25" t="n">
        <f aca="false">(Calc_3!$F261+Calc_3!$I109)/Thousand</f>
        <v>22.9409671725348</v>
      </c>
    </row>
    <row r="62" customFormat="false" ht="15" hidden="false" customHeight="false" outlineLevel="0" collapsed="false">
      <c r="C62" s="0" t="s">
        <v>88</v>
      </c>
      <c r="D62" s="11" t="s">
        <v>60</v>
      </c>
      <c r="E62" s="25" t="n">
        <f aca="false">Calc_1!$I265/Thousand</f>
        <v>-2.8501055529646</v>
      </c>
      <c r="F62" s="25" t="n">
        <f aca="false">Calc_2!$I265/Thousand</f>
        <v>-19.0067534930876</v>
      </c>
      <c r="G62" s="25" t="n">
        <f aca="false">Calc_3!$I265/Thousand</f>
        <v>-26.783092140072</v>
      </c>
    </row>
    <row r="63" customFormat="false" ht="15" hidden="false" customHeight="false" outlineLevel="0" collapsed="false">
      <c r="C63" s="27" t="s">
        <v>110</v>
      </c>
      <c r="D63" s="11" t="s">
        <v>32</v>
      </c>
      <c r="E63" s="32" t="n">
        <f aca="false">Calc_1!$E267</f>
        <v>-0.140894186207084</v>
      </c>
      <c r="F63" s="32" t="n">
        <f aca="false">Calc_2!$E267</f>
        <v>-0.928263127474631</v>
      </c>
      <c r="G63" s="32" t="n">
        <f aca="false">Calc_3!$E267</f>
        <v>-0.970475554082481</v>
      </c>
    </row>
    <row r="64" customFormat="false" ht="15" hidden="false" customHeight="false" outlineLevel="0" collapsed="false">
      <c r="C64" s="0" t="s">
        <v>111</v>
      </c>
      <c r="D64" s="11" t="s">
        <v>32</v>
      </c>
      <c r="E64" s="22" t="n">
        <f aca="false">Calc_1!$E268</f>
        <v>-0.140894186207084</v>
      </c>
      <c r="F64" s="22" t="n">
        <f aca="false">Calc_2!$E268</f>
        <v>-0.928263127474631</v>
      </c>
      <c r="G64" s="22" t="n">
        <f aca="false">Calc_3!$E268</f>
        <v>-0.970475554082481</v>
      </c>
    </row>
    <row r="65" customFormat="false" ht="15" hidden="false" customHeight="false" outlineLevel="0" collapsed="false">
      <c r="C65" s="0" t="s">
        <v>94</v>
      </c>
      <c r="D65" s="11" t="s">
        <v>14</v>
      </c>
      <c r="E65" s="33" t="n">
        <f aca="false">Calc_1!$E266</f>
        <v>0.893650204568417</v>
      </c>
      <c r="F65" s="33" t="n">
        <f aca="false">Calc_2!$E266</f>
        <v>0.321682426650907</v>
      </c>
      <c r="G65" s="33" t="n">
        <f aca="false">Calc_3!$E266</f>
        <v>0.255274764765582</v>
      </c>
    </row>
    <row r="66" customFormat="false" ht="15" hidden="false" customHeight="false" outlineLevel="0" collapsed="false">
      <c r="C66" s="0" t="s">
        <v>96</v>
      </c>
      <c r="D66" s="11" t="s">
        <v>60</v>
      </c>
      <c r="E66" s="25" t="n">
        <f aca="false">Calc_1!$E269/Thousand</f>
        <v>-3.78794434553192</v>
      </c>
      <c r="F66" s="25" t="n">
        <f aca="false">Calc_2!$E269/Thousand</f>
        <v>-17.2162188880191</v>
      </c>
      <c r="G66" s="25" t="n">
        <f aca="false">Calc_3!$E269/Thousand</f>
        <v>-23.9509537566302</v>
      </c>
    </row>
    <row r="67" customFormat="false" ht="15" hidden="false" customHeight="false" outlineLevel="0" collapsed="false">
      <c r="C67" s="0" t="s">
        <v>112</v>
      </c>
      <c r="D67" s="11" t="s">
        <v>32</v>
      </c>
      <c r="E67" s="22" t="n">
        <f aca="false">Calc_1!$E271</f>
        <v>-0.0479812867594799</v>
      </c>
      <c r="F67" s="22" t="n">
        <f aca="false">Calc_2!$E271</f>
        <v>-0.671537153490482</v>
      </c>
      <c r="G67" s="22" t="n">
        <f aca="false">Calc_3!$E271</f>
        <v>-0.874261950184629</v>
      </c>
    </row>
    <row r="68" customFormat="false" ht="15" hidden="false" customHeight="false" outlineLevel="0" collapsed="false">
      <c r="C68" s="0" t="s">
        <v>113</v>
      </c>
      <c r="D68" s="11" t="s">
        <v>32</v>
      </c>
      <c r="E68" s="22" t="n">
        <f aca="false">Calc_1!$E273</f>
        <v>-0.0479812867594799</v>
      </c>
      <c r="F68" s="22" t="n">
        <f aca="false">Calc_2!$E273</f>
        <v>-0.671537153490482</v>
      </c>
      <c r="G68" s="22" t="n">
        <f aca="false">Calc_3!$E273</f>
        <v>-0.874261950184629</v>
      </c>
    </row>
    <row r="69" customFormat="false" ht="15" hidden="false" customHeight="false" outlineLevel="0" collapsed="false">
      <c r="C69" s="0" t="s">
        <v>98</v>
      </c>
      <c r="D69" s="11" t="s">
        <v>60</v>
      </c>
      <c r="E69" s="25" t="n">
        <f aca="false">Calc_1!$I274/Thousand</f>
        <v>-0.15</v>
      </c>
      <c r="F69" s="25" t="n">
        <f aca="false">Calc_2!$I274/Thousand</f>
        <v>-0.15</v>
      </c>
      <c r="G69" s="25" t="n">
        <f aca="false">Calc_3!$I274/Thousand</f>
        <v>-0.15</v>
      </c>
    </row>
    <row r="70" customFormat="false" ht="15" hidden="false" customHeight="false" outlineLevel="0" collapsed="false">
      <c r="C70" s="0" t="s">
        <v>114</v>
      </c>
      <c r="D70" s="11" t="s">
        <v>32</v>
      </c>
      <c r="E70" s="22" t="n">
        <f aca="false">Calc_1!$F262/(Calc_1!$F261+Calc_1!$F262)</f>
        <v>0</v>
      </c>
      <c r="F70" s="22" t="n">
        <f aca="false">Calc_2!$F262/(Calc_2!$F261+Calc_2!$F262)</f>
        <v>0</v>
      </c>
      <c r="G70" s="22" t="n">
        <f aca="false">Calc_3!$F262/(Calc_3!$F261+Calc_3!$F262)</f>
        <v>0</v>
      </c>
    </row>
    <row r="71" customFormat="false" ht="15" hidden="false" customHeight="false" outlineLevel="0" collapsed="false">
      <c r="C71" s="0" t="s">
        <v>102</v>
      </c>
      <c r="D71" s="11" t="s">
        <v>32</v>
      </c>
      <c r="E71" s="22" t="str">
        <f aca="false">Calc_1!$E275</f>
        <v>n/a</v>
      </c>
      <c r="F71" s="22" t="str">
        <f aca="false">Calc_2!$E275</f>
        <v>n/a</v>
      </c>
      <c r="G71" s="22" t="str">
        <f aca="false">Calc_3!$E275</f>
        <v>n/a</v>
      </c>
    </row>
    <row r="72" customFormat="false" ht="15" hidden="false" customHeight="false" outlineLevel="0" collapsed="false">
      <c r="A72" s="23"/>
      <c r="B72" s="23"/>
      <c r="C72" s="23" t="s">
        <v>115</v>
      </c>
      <c r="D72" s="23"/>
      <c r="E72" s="24" t="s">
        <v>9</v>
      </c>
      <c r="F72" s="24" t="s">
        <v>10</v>
      </c>
      <c r="G72" s="24" t="s">
        <v>11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customFormat="false" ht="15" hidden="false" customHeight="false" outlineLevel="0" collapsed="false">
      <c r="C73" s="0" t="s">
        <v>59</v>
      </c>
      <c r="D73" s="11" t="s">
        <v>60</v>
      </c>
      <c r="E73" s="25" t="n">
        <f aca="false">Calc_1!$E182/Thousand</f>
        <v>5.631</v>
      </c>
      <c r="F73" s="25" t="n">
        <f aca="false">Calc_2!$E182/Thousand</f>
        <v>5.661</v>
      </c>
      <c r="G73" s="25" t="n">
        <f aca="false">Calc_3!$E182/Thousand</f>
        <v>5.661</v>
      </c>
    </row>
    <row r="74" customFormat="false" ht="15" hidden="false" customHeight="false" outlineLevel="0" collapsed="false">
      <c r="C74" s="0" t="s">
        <v>105</v>
      </c>
      <c r="D74" s="11" t="s">
        <v>60</v>
      </c>
      <c r="E74" s="25" t="n">
        <f aca="false">Calc_1!$E177/Thousand</f>
        <v>56.385</v>
      </c>
      <c r="F74" s="25" t="n">
        <f aca="false">Calc_2!$E177/Thousand</f>
        <v>57.085</v>
      </c>
      <c r="G74" s="25" t="n">
        <f aca="false">Calc_3!$E177/Thousand</f>
        <v>57.085</v>
      </c>
    </row>
    <row r="75" customFormat="false" ht="15" hidden="false" customHeight="false" outlineLevel="0" collapsed="false">
      <c r="C75" s="0" t="s">
        <v>116</v>
      </c>
      <c r="D75" s="11" t="s">
        <v>60</v>
      </c>
      <c r="E75" s="25" t="n">
        <f aca="false">Calc_1!$E286/Thousand</f>
        <v>68.9378728217269</v>
      </c>
      <c r="F75" s="25" t="n">
        <f aca="false">Calc_2!$E286/Thousand</f>
        <v>74.0933033282098</v>
      </c>
      <c r="G75" s="25" t="n">
        <f aca="false">Calc_3!$E286/Thousand</f>
        <v>85.4217200677552</v>
      </c>
    </row>
    <row r="76" customFormat="false" ht="15" hidden="false" customHeight="false" outlineLevel="0" collapsed="false">
      <c r="C76" s="0" t="s">
        <v>117</v>
      </c>
      <c r="D76" s="11" t="s">
        <v>60</v>
      </c>
      <c r="E76" s="25" t="n">
        <f aca="false">(SUMIF(Calc_1!$J280:$FH280,"&gt;0"))/Thousand</f>
        <v>163.788786684708</v>
      </c>
      <c r="F76" s="25" t="n">
        <f aca="false">(SUMIF(Calc_2!$J280:$FH280,"&gt;0"))/Thousand</f>
        <v>107.892049011257</v>
      </c>
      <c r="G76" s="25" t="n">
        <f aca="false">(SUMIF(Calc_3!$J280:$FH280,"&gt;0"))/Thousand</f>
        <v>115.081064644406</v>
      </c>
    </row>
    <row r="77" customFormat="false" ht="15" hidden="false" customHeight="false" outlineLevel="0" collapsed="false">
      <c r="C77" s="0" t="s">
        <v>88</v>
      </c>
      <c r="D77" s="11" t="s">
        <v>60</v>
      </c>
      <c r="E77" s="25" t="n">
        <f aca="false">Calc_1!$I280/Thousand</f>
        <v>94.8509138629809</v>
      </c>
      <c r="F77" s="25" t="n">
        <f aca="false">Calc_2!$I280/Thousand</f>
        <v>33.798745683047</v>
      </c>
      <c r="G77" s="25" t="n">
        <f aca="false">Calc_3!$I280/Thousand</f>
        <v>29.6593445766507</v>
      </c>
    </row>
    <row r="78" customFormat="false" ht="15" hidden="false" customHeight="false" outlineLevel="0" collapsed="false">
      <c r="C78" s="27" t="s">
        <v>118</v>
      </c>
      <c r="D78" s="11" t="s">
        <v>32</v>
      </c>
      <c r="E78" s="32" t="n">
        <f aca="false">Calc_1!$E281</f>
        <v>0.0773025965064767</v>
      </c>
      <c r="F78" s="32" t="n">
        <f aca="false">Calc_2!$E281</f>
        <v>0.0337448178049024</v>
      </c>
      <c r="G78" s="32" t="n">
        <f aca="false">Calc_3!$E281</f>
        <v>0.0244360201884225</v>
      </c>
    </row>
    <row r="79" customFormat="false" ht="15" hidden="false" customHeight="false" outlineLevel="0" collapsed="false">
      <c r="C79" s="0" t="s">
        <v>111</v>
      </c>
      <c r="D79" s="11" t="s">
        <v>32</v>
      </c>
      <c r="E79" s="22" t="n">
        <f aca="false">Calc_1!$E283</f>
        <v>0.0826821589424383</v>
      </c>
      <c r="F79" s="22" t="n">
        <f aca="false">Calc_2!$E283</f>
        <v>0.0367890851946056</v>
      </c>
      <c r="G79" s="22" t="n">
        <f aca="false">Calc_3!$E283</f>
        <v>0.0271254282505994</v>
      </c>
    </row>
    <row r="80" customFormat="false" ht="15" hidden="false" customHeight="false" outlineLevel="0" collapsed="false">
      <c r="C80" s="0" t="s">
        <v>94</v>
      </c>
      <c r="D80" s="11" t="s">
        <v>14</v>
      </c>
      <c r="E80" s="33" t="n">
        <f aca="false">Calc_1!$E284</f>
        <v>2.3758897682884</v>
      </c>
      <c r="F80" s="33" t="n">
        <f aca="false">Calc_2!$E284</f>
        <v>1.45616464869071</v>
      </c>
      <c r="G80" s="33" t="n">
        <f aca="false">Calc_3!$E284</f>
        <v>1.34721080953562</v>
      </c>
    </row>
    <row r="81" customFormat="false" ht="15" hidden="false" customHeight="false" outlineLevel="0" collapsed="false">
      <c r="C81" s="0" t="s">
        <v>96</v>
      </c>
      <c r="D81" s="11" t="s">
        <v>60</v>
      </c>
      <c r="E81" s="25" t="n">
        <f aca="false">Calc_1!$E285/Thousand</f>
        <v>-0.981784050775474</v>
      </c>
      <c r="F81" s="25" t="n">
        <f aca="false">Calc_2!$E285/Thousand</f>
        <v>-15.0131729486077</v>
      </c>
      <c r="G81" s="25" t="n">
        <f aca="false">Calc_3!$E285/Thousand</f>
        <v>-23.5613530469927</v>
      </c>
    </row>
    <row r="82" customFormat="false" ht="15" hidden="false" customHeight="false" outlineLevel="0" collapsed="false">
      <c r="C82" s="0" t="s">
        <v>119</v>
      </c>
      <c r="D82" s="11" t="s">
        <v>32</v>
      </c>
      <c r="E82" s="22" t="n">
        <f aca="false">Calc_1!$E171</f>
        <v>0.0732935937745281</v>
      </c>
      <c r="F82" s="22" t="n">
        <f aca="false">Calc_2!$E171</f>
        <v>0.0404486665803073</v>
      </c>
      <c r="G82" s="22" t="n">
        <f aca="false">Calc_3!$E171</f>
        <v>0.0295470853204517</v>
      </c>
    </row>
    <row r="83" customFormat="false" ht="15" hidden="false" customHeight="false" outlineLevel="0" collapsed="false">
      <c r="C83" s="0" t="s">
        <v>120</v>
      </c>
      <c r="D83" s="11" t="s">
        <v>32</v>
      </c>
      <c r="E83" s="22" t="n">
        <f aca="false">Calc_1!$E172</f>
        <v>0.078701738404225</v>
      </c>
      <c r="F83" s="22" t="n">
        <f aca="false">Calc_2!$E172</f>
        <v>0.0441081972042169</v>
      </c>
      <c r="G83" s="22" t="n">
        <f aca="false">Calc_3!$E172</f>
        <v>0.0323007060532783</v>
      </c>
    </row>
    <row r="84" customFormat="false" ht="15" hidden="false" customHeight="false" outlineLevel="0" collapsed="false">
      <c r="C84" s="0" t="s">
        <v>121</v>
      </c>
      <c r="D84" s="11" t="s">
        <v>60</v>
      </c>
      <c r="E84" s="25" t="n">
        <f aca="false">Calc_1!$I287/Thousand</f>
        <v>1.35535372737423</v>
      </c>
      <c r="F84" s="25" t="n">
        <f aca="false">Calc_2!$I287/Thousand</f>
        <v>1.39080291200887</v>
      </c>
      <c r="G84" s="25" t="n">
        <f aca="false">Calc_3!$I287/Thousand</f>
        <v>1.39080291200887</v>
      </c>
    </row>
    <row r="85" customFormat="false" ht="15" hidden="false" customHeight="false" outlineLevel="0" collapsed="false">
      <c r="C85" s="0" t="s">
        <v>102</v>
      </c>
      <c r="D85" s="11" t="s">
        <v>32</v>
      </c>
      <c r="E85" s="22" t="n">
        <f aca="false">Calc_1!$E288</f>
        <v>9.03569151582823</v>
      </c>
      <c r="F85" s="22" t="n">
        <f aca="false">Calc_2!$E288</f>
        <v>5.47959832714897</v>
      </c>
      <c r="G85" s="22" t="n">
        <f aca="false">Calc_3!$E288</f>
        <v>5.47959832714897</v>
      </c>
    </row>
    <row r="87" customFormat="false" ht="15" hidden="false" customHeight="false" outlineLevel="0" collapsed="false">
      <c r="A87" s="9" t="s">
        <v>14</v>
      </c>
      <c r="B87" s="9"/>
      <c r="C87" s="9" t="s">
        <v>122</v>
      </c>
      <c r="D87" s="9"/>
      <c r="E87" s="10" t="s">
        <v>9</v>
      </c>
      <c r="F87" s="10" t="s">
        <v>10</v>
      </c>
      <c r="G87" s="10" t="s">
        <v>11</v>
      </c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customFormat="false" ht="15" hidden="false" customHeight="false" outlineLevel="0" collapsed="false">
      <c r="C88" s="0" t="s">
        <v>123</v>
      </c>
      <c r="D88" s="11" t="s">
        <v>124</v>
      </c>
      <c r="E88" s="18" t="n">
        <f aca="false">Calc_1!$E75/Thousand</f>
        <v>75.6119918179341</v>
      </c>
      <c r="F88" s="18" t="n">
        <f aca="false">Calc_2!$E75/Thousand</f>
        <v>79.0281663990854</v>
      </c>
      <c r="G88" s="18" t="n">
        <f aca="false">Calc_3!$E75/Thousand</f>
        <v>79.0281663990854</v>
      </c>
    </row>
    <row r="89" customFormat="false" ht="15" hidden="false" customHeight="false" outlineLevel="0" collapsed="false">
      <c r="C89" s="0" t="s">
        <v>125</v>
      </c>
      <c r="D89" s="11" t="s">
        <v>126</v>
      </c>
      <c r="E89" s="25" t="n">
        <f aca="false">Calc_1!$I87*Thousand/(Calc_1!$I75+Calc_1!$I76)</f>
        <v>92.1994300763036</v>
      </c>
      <c r="F89" s="25" t="n">
        <f aca="false">Calc_2!$I87*Thousand/(Calc_2!$I75+Calc_2!$I76)</f>
        <v>60.9766979967574</v>
      </c>
      <c r="G89" s="25" t="n">
        <f aca="false">Calc_3!$I87*Thousand/(Calc_3!$I75+Calc_3!$I76)</f>
        <v>59.4069148164391</v>
      </c>
    </row>
    <row r="90" customFormat="false" ht="15" hidden="false" customHeight="false" outlineLevel="0" collapsed="false">
      <c r="C90" s="0" t="s">
        <v>127</v>
      </c>
      <c r="D90" s="11" t="s">
        <v>60</v>
      </c>
      <c r="E90" s="25" t="n">
        <f aca="false">Calc_1!$E87/Thousand</f>
        <v>5.37704168921903</v>
      </c>
      <c r="F90" s="25" t="n">
        <f aca="false">Calc_2!$E87/Thousand</f>
        <v>4.75945220671866</v>
      </c>
      <c r="G90" s="25" t="n">
        <f aca="false">Calc_3!$E87/Thousand</f>
        <v>3.22218499936414</v>
      </c>
    </row>
    <row r="91" customFormat="false" ht="15" hidden="false" customHeight="false" outlineLevel="0" collapsed="false">
      <c r="C91" s="0" t="s">
        <v>128</v>
      </c>
      <c r="D91" s="11" t="s">
        <v>60</v>
      </c>
      <c r="E91" s="25" t="n">
        <f aca="false">Calc_1!$E89/Thousand</f>
        <v>4.43947420763969</v>
      </c>
      <c r="F91" s="25" t="n">
        <f aca="false">Calc_2!$E89/Thousand</f>
        <v>4.43947420763969</v>
      </c>
      <c r="G91" s="25" t="n">
        <f aca="false">Calc_3!$E89/Thousand</f>
        <v>2.485</v>
      </c>
    </row>
    <row r="92" customFormat="false" ht="15" hidden="false" customHeight="false" outlineLevel="0" collapsed="false">
      <c r="C92" s="0" t="s">
        <v>129</v>
      </c>
      <c r="D92" s="11" t="s">
        <v>60</v>
      </c>
      <c r="E92" s="25" t="n">
        <f aca="false">Calc_1!$E90/Thousand</f>
        <v>9.95695682334051</v>
      </c>
      <c r="F92" s="25" t="n">
        <f aca="false">Calc_2!$E90/Thousand</f>
        <v>9.34870814250778</v>
      </c>
      <c r="G92" s="25" t="n">
        <f aca="false">Calc_3!$E90/Thousand</f>
        <v>5.85696672751358</v>
      </c>
    </row>
    <row r="93" customFormat="false" ht="15" hidden="false" customHeight="false" outlineLevel="0" collapsed="false">
      <c r="C93" s="0" t="s">
        <v>130</v>
      </c>
      <c r="D93" s="11" t="s">
        <v>60</v>
      </c>
      <c r="E93" s="25" t="n">
        <f aca="false">Calc_1!$E98/Thousand</f>
        <v>6.23620735389569</v>
      </c>
      <c r="F93" s="25" t="n">
        <f aca="false">Calc_2!$E98/Thousand</f>
        <v>5.57202599003742</v>
      </c>
      <c r="G93" s="25" t="n">
        <f aca="false">Calc_3!$E98/Thousand</f>
        <v>2.16059462758809</v>
      </c>
    </row>
    <row r="94" customFormat="false" ht="15" hidden="false" customHeight="false" outlineLevel="0" collapsed="false">
      <c r="C94" s="0" t="s">
        <v>131</v>
      </c>
      <c r="D94" s="11" t="s">
        <v>60</v>
      </c>
      <c r="E94" s="25" t="n">
        <f aca="false">Calc_1!$I90/Thousand</f>
        <v>398.029829508017</v>
      </c>
      <c r="F94" s="25" t="n">
        <f aca="false">Calc_2!$I90/Thousand</f>
        <v>331.294149963124</v>
      </c>
      <c r="G94" s="25" t="n">
        <f aca="false">Calc_3!$I90/Thousand</f>
        <v>321.386141334416</v>
      </c>
    </row>
    <row r="95" customFormat="false" ht="15" hidden="false" customHeight="false" outlineLevel="0" collapsed="false">
      <c r="C95" s="0" t="s">
        <v>132</v>
      </c>
      <c r="D95" s="11" t="s">
        <v>60</v>
      </c>
      <c r="E95" s="25" t="n">
        <f aca="false">Calc_1!$I98/Thousand</f>
        <v>217.753379738907</v>
      </c>
      <c r="F95" s="25" t="n">
        <f aca="false">Calc_2!$I98/Thousand</f>
        <v>149.174610452384</v>
      </c>
      <c r="G95" s="25" t="n">
        <f aca="false">Calc_3!$I98/Thousand</f>
        <v>139.494486022137</v>
      </c>
    </row>
    <row r="96" customFormat="false" ht="15" hidden="false" customHeight="false" outlineLevel="0" collapsed="false">
      <c r="C96" s="0" t="s">
        <v>119</v>
      </c>
      <c r="D96" s="11" t="s">
        <v>32</v>
      </c>
      <c r="E96" s="22" t="n">
        <f aca="false">Calc_1!$E171</f>
        <v>0.0732935937745281</v>
      </c>
      <c r="F96" s="22" t="n">
        <f aca="false">Calc_2!$E171</f>
        <v>0.0404486665803073</v>
      </c>
      <c r="G96" s="22" t="n">
        <f aca="false">Calc_3!$E171</f>
        <v>0.0295470853204517</v>
      </c>
    </row>
    <row r="97" customFormat="false" ht="15" hidden="false" customHeight="false" outlineLevel="0" collapsed="false">
      <c r="C97" s="0" t="s">
        <v>133</v>
      </c>
      <c r="D97" s="11" t="s">
        <v>32</v>
      </c>
      <c r="E97" s="22" t="n">
        <f aca="false">Calc_1!$E281</f>
        <v>0.0773025965064767</v>
      </c>
      <c r="F97" s="22" t="n">
        <f aca="false">Calc_2!$E281</f>
        <v>0.0337448178049024</v>
      </c>
      <c r="G97" s="22" t="n">
        <f aca="false">Calc_3!$E281</f>
        <v>0.0244360201884225</v>
      </c>
    </row>
    <row r="98" customFormat="false" ht="15" hidden="false" customHeight="false" outlineLevel="0" collapsed="false">
      <c r="C98" s="0" t="s">
        <v>134</v>
      </c>
      <c r="D98" s="11" t="s">
        <v>27</v>
      </c>
      <c r="E98" s="18" t="n">
        <f aca="false">Calc_1!$E189</f>
        <v>0</v>
      </c>
      <c r="F98" s="18" t="n">
        <f aca="false">Calc_2!$E189</f>
        <v>0</v>
      </c>
      <c r="G98" s="18" t="n">
        <f aca="false">Calc_3!$E189</f>
        <v>0</v>
      </c>
    </row>
    <row r="100" customFormat="false" ht="15" hidden="false" customHeight="false" outlineLevel="0" collapsed="false">
      <c r="A100" s="9" t="s">
        <v>14</v>
      </c>
      <c r="B100" s="9"/>
      <c r="C100" s="9" t="s">
        <v>135</v>
      </c>
      <c r="D100" s="9"/>
      <c r="E100" s="10" t="s">
        <v>9</v>
      </c>
      <c r="F100" s="10" t="s">
        <v>10</v>
      </c>
      <c r="G100" s="10" t="s">
        <v>11</v>
      </c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customFormat="false" ht="15" hidden="false" customHeight="false" outlineLevel="0" collapsed="false">
      <c r="C101" s="0" t="s">
        <v>136</v>
      </c>
      <c r="D101" s="11" t="s">
        <v>137</v>
      </c>
      <c r="E101" s="18" t="n">
        <f aca="false">Calc_1!$E13</f>
        <v>61</v>
      </c>
      <c r="F101" s="18" t="n">
        <f aca="false">Calc_2!$E13</f>
        <v>63</v>
      </c>
      <c r="G101" s="18" t="n">
        <f aca="false">Calc_3!$E13</f>
        <v>63</v>
      </c>
    </row>
    <row r="102" customFormat="false" ht="15" hidden="false" customHeight="false" outlineLevel="0" collapsed="false">
      <c r="C102" s="0" t="s">
        <v>138</v>
      </c>
      <c r="D102" s="11" t="s">
        <v>139</v>
      </c>
      <c r="E102" s="18" t="n">
        <f aca="false">Calc_1!$F13</f>
        <v>50</v>
      </c>
      <c r="F102" s="18" t="n">
        <f aca="false">Calc_2!$F13</f>
        <v>49.9</v>
      </c>
      <c r="G102" s="18" t="n">
        <f aca="false">Calc_3!$F13</f>
        <v>49.9</v>
      </c>
    </row>
    <row r="103" customFormat="false" ht="15" hidden="false" customHeight="false" outlineLevel="0" collapsed="false">
      <c r="C103" s="0" t="s">
        <v>140</v>
      </c>
      <c r="D103" s="11" t="s">
        <v>124</v>
      </c>
      <c r="E103" s="18" t="n">
        <f aca="false">(-Calc_1!$I76)/Thousand</f>
        <v>50.4600138443408</v>
      </c>
      <c r="F103" s="18" t="n">
        <f aca="false">(-Calc_2!$I76)/Thousand</f>
        <v>-0</v>
      </c>
      <c r="G103" s="18" t="n">
        <f aca="false">(-Calc_3!$I76)/Thousand</f>
        <v>-0</v>
      </c>
    </row>
    <row r="104" customFormat="false" ht="15" hidden="false" customHeight="false" outlineLevel="0" collapsed="false">
      <c r="C104" s="0" t="s">
        <v>141</v>
      </c>
      <c r="D104" s="11" t="s">
        <v>124</v>
      </c>
      <c r="E104" s="18" t="n">
        <f aca="false">Calc_1!$I80/Thousand</f>
        <v>1572.73583404521</v>
      </c>
      <c r="F104" s="18" t="n">
        <f aca="false">Calc_2!$I80/Thousand</f>
        <v>1572.73583404521</v>
      </c>
      <c r="G104" s="18" t="n">
        <f aca="false">Calc_3!$I80/Thousand</f>
        <v>1572.73583404521</v>
      </c>
    </row>
    <row r="105" customFormat="false" ht="15" hidden="false" customHeight="false" outlineLevel="0" collapsed="false">
      <c r="C105" s="0" t="s">
        <v>142</v>
      </c>
      <c r="D105" s="11" t="s">
        <v>124</v>
      </c>
      <c r="E105" s="18" t="n">
        <f aca="false">Calc_1!$E84/Thousand</f>
        <v>67.0112850715754</v>
      </c>
      <c r="F105" s="18" t="n">
        <f aca="false">Calc_2!$E84/Thousand</f>
        <v>71.9396994890854</v>
      </c>
      <c r="G105" s="18" t="n">
        <f aca="false">Calc_3!$E84/Thousand</f>
        <v>71.9396994890854</v>
      </c>
    </row>
    <row r="106" customFormat="false" ht="15" hidden="false" customHeight="false" outlineLevel="0" collapsed="false">
      <c r="C106" s="0" t="s">
        <v>143</v>
      </c>
      <c r="D106" s="11" t="s">
        <v>124</v>
      </c>
      <c r="E106" s="18" t="n">
        <f aca="false">Calc_1!$I82/Thousand</f>
        <v>1352.55281727888</v>
      </c>
      <c r="F106" s="18" t="n">
        <f aca="false">Calc_2!$I82/Thousand</f>
        <v>1352.55281727888</v>
      </c>
      <c r="G106" s="18" t="n">
        <f aca="false">Calc_3!$I82/Thousand</f>
        <v>1352.55281727888</v>
      </c>
    </row>
    <row r="107" customFormat="false" ht="15" hidden="false" customHeight="false" outlineLevel="0" collapsed="false">
      <c r="C107" s="0" t="s">
        <v>144</v>
      </c>
      <c r="D107" s="11" t="s">
        <v>86</v>
      </c>
      <c r="E107" s="18" t="n">
        <f aca="false">Calc_1!$I82/MAX(1,Calc_1!$F18)/In_Life</f>
        <v>193.22183103984</v>
      </c>
      <c r="F107" s="18" t="n">
        <f aca="false">Calc_2!$I82/MAX(1,Calc_2!$F18)/In_Life</f>
        <v>193.22183103984</v>
      </c>
      <c r="G107" s="18" t="n">
        <f aca="false">Calc_3!$I82/MAX(1,Calc_3!$F18)/In_Life</f>
        <v>193.22183103984</v>
      </c>
    </row>
    <row r="109" customFormat="false" ht="15" hidden="false" customHeight="false" outlineLevel="0" collapsed="false">
      <c r="A109" s="9" t="s">
        <v>14</v>
      </c>
      <c r="B109" s="9"/>
      <c r="C109" s="9" t="s">
        <v>145</v>
      </c>
      <c r="D109" s="9"/>
      <c r="E109" s="10" t="s">
        <v>9</v>
      </c>
      <c r="F109" s="10" t="s">
        <v>10</v>
      </c>
      <c r="G109" s="10" t="s">
        <v>11</v>
      </c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customFormat="false" ht="15" hidden="false" customHeight="false" outlineLevel="0" collapsed="false">
      <c r="C110" s="0" t="s">
        <v>146</v>
      </c>
      <c r="D110" s="11" t="s">
        <v>60</v>
      </c>
      <c r="E110" s="25" t="n">
        <f aca="false">Calc_1!$E176/Thousand</f>
        <v>5.69508750061644</v>
      </c>
      <c r="F110" s="25" t="n">
        <f aca="false">Calc_2!$E176/Thousand</f>
        <v>5.72508750061644</v>
      </c>
      <c r="G110" s="25" t="n">
        <f aca="false">Calc_3!$E176/Thousand</f>
        <v>5.72508750061644</v>
      </c>
    </row>
    <row r="111" customFormat="false" ht="15" hidden="false" customHeight="false" outlineLevel="0" collapsed="false">
      <c r="C111" s="0" t="s">
        <v>147</v>
      </c>
      <c r="D111" s="11" t="s">
        <v>60</v>
      </c>
      <c r="E111" s="25" t="n">
        <f aca="false">Calc_1!$E177/Thousand</f>
        <v>56.385</v>
      </c>
      <c r="F111" s="25" t="n">
        <f aca="false">Calc_2!$E177/Thousand</f>
        <v>57.085</v>
      </c>
      <c r="G111" s="25" t="n">
        <f aca="false">Calc_3!$E177/Thousand</f>
        <v>57.085</v>
      </c>
    </row>
    <row r="112" customFormat="false" ht="15" hidden="false" customHeight="false" outlineLevel="0" collapsed="false">
      <c r="C112" s="0" t="s">
        <v>148</v>
      </c>
      <c r="D112" s="11" t="s">
        <v>60</v>
      </c>
      <c r="E112" s="25" t="n">
        <f aca="false">Calc_1!$E178/Thousand</f>
        <v>1.32495397065432</v>
      </c>
      <c r="F112" s="25" t="n">
        <f aca="false">Calc_2!$E178/Thousand</f>
        <v>0.943311243579356</v>
      </c>
      <c r="G112" s="25" t="n">
        <f aca="false">Calc_3!$E178/Thousand</f>
        <v>0.515470198522884</v>
      </c>
    </row>
    <row r="113" customFormat="false" ht="15" hidden="false" customHeight="false" outlineLevel="0" collapsed="false">
      <c r="C113" s="27" t="s">
        <v>149</v>
      </c>
      <c r="D113" s="11" t="s">
        <v>60</v>
      </c>
      <c r="E113" s="34" t="n">
        <f aca="false">Calc_1!$E179/Thousand</f>
        <v>63.4050414712708</v>
      </c>
      <c r="F113" s="34" t="n">
        <f aca="false">Calc_2!$E179/Thousand</f>
        <v>63.7533987441958</v>
      </c>
      <c r="G113" s="34" t="n">
        <f aca="false">Calc_3!$E179/Thousand</f>
        <v>63.3255576991393</v>
      </c>
    </row>
    <row r="114" customFormat="false" ht="15" hidden="false" customHeight="false" outlineLevel="0" collapsed="false">
      <c r="C114" s="0" t="s">
        <v>150</v>
      </c>
      <c r="D114" s="11" t="s">
        <v>60</v>
      </c>
      <c r="E114" s="25" t="n">
        <f aca="false">Calc_1!$E139/Thousand</f>
        <v>31.6108432813422</v>
      </c>
      <c r="F114" s="25" t="n">
        <f aca="false">Calc_2!$E139/Thousand</f>
        <v>27.2150256004858</v>
      </c>
      <c r="G114" s="25" t="n">
        <f aca="false">Calc_3!$E139/Thousand</f>
        <v>14.8715863873912</v>
      </c>
    </row>
    <row r="115" customFormat="false" ht="15" hidden="false" customHeight="false" outlineLevel="0" collapsed="false">
      <c r="C115" s="27" t="s">
        <v>151</v>
      </c>
      <c r="D115" s="11" t="s">
        <v>60</v>
      </c>
      <c r="E115" s="34" t="n">
        <f aca="false">Calc_1!$E180/Thousand</f>
        <v>31.7941981899285</v>
      </c>
      <c r="F115" s="34" t="n">
        <f aca="false">Calc_2!$E180/Thousand</f>
        <v>36.53837314371</v>
      </c>
      <c r="G115" s="34" t="n">
        <f aca="false">Calc_3!$E180/Thousand</f>
        <v>48.4539713117482</v>
      </c>
    </row>
    <row r="116" customFormat="false" ht="15" hidden="false" customHeight="false" outlineLevel="0" collapsed="false">
      <c r="C116" s="0" t="s">
        <v>152</v>
      </c>
      <c r="D116" s="11" t="s">
        <v>60</v>
      </c>
      <c r="E116" s="25" t="n">
        <f aca="false">Calc_1!$F180/Thousand</f>
        <v>33.2982376931965</v>
      </c>
      <c r="F116" s="25" t="n">
        <f aca="false">Calc_2!$F180/Thousand</f>
        <v>37.833260256378</v>
      </c>
      <c r="G116" s="25" t="n">
        <f aca="false">Calc_3!$F180/Thousand</f>
        <v>49.1615593126067</v>
      </c>
    </row>
    <row r="117" customFormat="false" ht="15" hidden="false" customHeight="false" outlineLevel="0" collapsed="false">
      <c r="C117" s="0" t="s">
        <v>153</v>
      </c>
      <c r="D117" s="11" t="s">
        <v>32</v>
      </c>
      <c r="E117" s="22" t="n">
        <f aca="false">Calc_1!$E181</f>
        <v>0.498554098346664</v>
      </c>
      <c r="F117" s="22" t="n">
        <f aca="false">Calc_2!$E181</f>
        <v>0.42687960385741</v>
      </c>
      <c r="G117" s="22" t="n">
        <f aca="false">Calc_3!$E181</f>
        <v>0.234843354369594</v>
      </c>
    </row>
    <row r="119" customFormat="false" ht="15" hidden="false" customHeight="false" outlineLevel="0" collapsed="false">
      <c r="A119" s="9" t="s">
        <v>14</v>
      </c>
      <c r="B119" s="9"/>
      <c r="C119" s="9" t="s">
        <v>154</v>
      </c>
      <c r="D119" s="9"/>
      <c r="E119" s="10" t="s">
        <v>9</v>
      </c>
      <c r="F119" s="10" t="s">
        <v>10</v>
      </c>
      <c r="G119" s="10" t="s">
        <v>11</v>
      </c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customFormat="false" ht="15" hidden="false" customHeight="false" outlineLevel="0" collapsed="false">
      <c r="C120" s="0" t="s">
        <v>155</v>
      </c>
      <c r="D120" s="11" t="s">
        <v>60</v>
      </c>
      <c r="E120" s="25" t="n">
        <f aca="false">Calc_1!$E124/Thousand</f>
        <v>39.2618436742217</v>
      </c>
      <c r="F120" s="25" t="n">
        <f aca="false">Calc_2!$E124/Thousand</f>
        <v>27.2150256004858</v>
      </c>
      <c r="G120" s="25" t="n">
        <f aca="false">Calc_3!$E124/Thousand</f>
        <v>14.8715863873912</v>
      </c>
    </row>
    <row r="121" customFormat="false" ht="15" hidden="false" customHeight="false" outlineLevel="0" collapsed="false">
      <c r="C121" s="0" t="s">
        <v>156</v>
      </c>
      <c r="D121" s="11" t="s">
        <v>32</v>
      </c>
      <c r="E121" s="22" t="n">
        <f aca="false">Calc_1!$E126</f>
        <v>0.55</v>
      </c>
      <c r="F121" s="22" t="n">
        <f aca="false">Calc_2!$E126</f>
        <v>0.470664677967059</v>
      </c>
      <c r="G121" s="22" t="n">
        <f aca="false">Calc_3!$E126</f>
        <v>0.257193600352734</v>
      </c>
    </row>
    <row r="122" customFormat="false" ht="15" hidden="false" customHeight="false" outlineLevel="0" collapsed="false">
      <c r="C122" s="0" t="s">
        <v>157</v>
      </c>
      <c r="D122" s="11" t="s">
        <v>32</v>
      </c>
      <c r="E122" s="22" t="n">
        <f aca="false">Calc_1!$F126</f>
        <v>0.805128855986381</v>
      </c>
      <c r="F122" s="22" t="n">
        <f aca="false">Calc_2!$F126</f>
        <v>1</v>
      </c>
      <c r="G122" s="22" t="n">
        <f aca="false">Calc_3!$F126</f>
        <v>1</v>
      </c>
    </row>
    <row r="123" customFormat="false" ht="15" hidden="false" customHeight="false" outlineLevel="0" collapsed="false">
      <c r="C123" s="0" t="s">
        <v>158</v>
      </c>
      <c r="D123" s="11" t="s">
        <v>60</v>
      </c>
      <c r="E123" s="25" t="n">
        <f aca="false">Calc_1!$E142/Thousand</f>
        <v>1.50403950326795</v>
      </c>
      <c r="F123" s="25" t="n">
        <f aca="false">Calc_2!$E142/Thousand</f>
        <v>1.29488711266804</v>
      </c>
      <c r="G123" s="25" t="n">
        <f aca="false">Calc_3!$E142/Thousand</f>
        <v>0.70758800085856</v>
      </c>
    </row>
    <row r="124" customFormat="false" ht="15" hidden="false" customHeight="false" outlineLevel="0" collapsed="false">
      <c r="C124" s="0" t="s">
        <v>159</v>
      </c>
      <c r="D124" s="11" t="s">
        <v>14</v>
      </c>
      <c r="E124" s="33" t="n">
        <f aca="false">Calc_1!$E143</f>
        <v>1.67675023688735</v>
      </c>
      <c r="F124" s="33" t="n">
        <f aca="false">Calc_2!$E143</f>
        <v>1.35</v>
      </c>
      <c r="G124" s="33" t="n">
        <f aca="false">Calc_3!$E143</f>
        <v>1.24518375273973</v>
      </c>
    </row>
    <row r="125" customFormat="false" ht="15" hidden="false" customHeight="false" outlineLevel="0" collapsed="false">
      <c r="C125" s="0" t="s">
        <v>160</v>
      </c>
      <c r="D125" s="11" t="s">
        <v>60</v>
      </c>
      <c r="E125" s="25" t="n">
        <f aca="false">(SUM(Calc_1!$J156:$FH156))/Thousand</f>
        <v>-9.75563086058458</v>
      </c>
      <c r="F125" s="25" t="n">
        <f aca="false">(SUM(Calc_2!$J156:$FH156))/Thousand</f>
        <v>-3.72397733357696</v>
      </c>
      <c r="G125" s="25" t="n">
        <f aca="false">(SUM(Calc_3!$J156:$FH156))/Thousand</f>
        <v>-3.88662919597231</v>
      </c>
    </row>
    <row r="126" customFormat="false" ht="15" hidden="false" customHeight="false" outlineLevel="0" collapsed="false">
      <c r="C126" s="0" t="s">
        <v>161</v>
      </c>
      <c r="D126" s="11" t="s">
        <v>60</v>
      </c>
      <c r="E126" s="25" t="n">
        <f aca="false">Calc_1!$I165/Thousand</f>
        <v>-11.0908074814461</v>
      </c>
      <c r="F126" s="25" t="n">
        <f aca="false">Calc_2!$I165/Thousand</f>
        <v>-4.85571824565909</v>
      </c>
      <c r="G126" s="25" t="n">
        <f aca="false">Calc_3!$I165/Thousand</f>
        <v>-4.25860405620271</v>
      </c>
    </row>
    <row r="127" customFormat="false" ht="15" hidden="false" customHeight="false" outlineLevel="0" collapsed="false">
      <c r="C127" s="0" t="s">
        <v>162</v>
      </c>
      <c r="D127" s="11" t="s">
        <v>60</v>
      </c>
      <c r="E127" s="25" t="n">
        <f aca="false">(-Calc_1!$I154)/Thousand</f>
        <v>-0</v>
      </c>
      <c r="F127" s="25" t="n">
        <f aca="false">(-Calc_2!$I154)/Thousand</f>
        <v>-0</v>
      </c>
      <c r="G127" s="25" t="n">
        <f aca="false">(-Calc_3!$I154)/Thousand</f>
        <v>5.78399215950492</v>
      </c>
    </row>
    <row r="129" customFormat="false" ht="15" hidden="false" customHeight="false" outlineLevel="0" collapsed="false">
      <c r="A129" s="9" t="s">
        <v>14</v>
      </c>
      <c r="B129" s="9"/>
      <c r="C129" s="9" t="s">
        <v>163</v>
      </c>
      <c r="D129" s="9"/>
      <c r="E129" s="10" t="s">
        <v>9</v>
      </c>
      <c r="F129" s="10" t="s">
        <v>10</v>
      </c>
      <c r="G129" s="10" t="s">
        <v>11</v>
      </c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customFormat="false" ht="15" hidden="false" customHeight="false" outlineLevel="0" collapsed="false">
      <c r="C130" s="27" t="s">
        <v>164</v>
      </c>
      <c r="D130" s="11" t="s">
        <v>60</v>
      </c>
      <c r="E130" s="34" t="n">
        <f aca="false">Calc_1!$E226/Thousand</f>
        <v>5.49</v>
      </c>
      <c r="F130" s="34" t="n">
        <f aca="false">Calc_2!$E226/Thousand</f>
        <v>5.67</v>
      </c>
      <c r="G130" s="34" t="n">
        <f aca="false">Calc_3!$E226/Thousand</f>
        <v>5.67</v>
      </c>
    </row>
    <row r="131" customFormat="false" ht="15" hidden="false" customHeight="false" outlineLevel="0" collapsed="false">
      <c r="C131" s="0" t="s">
        <v>165</v>
      </c>
      <c r="D131" s="11" t="s">
        <v>60</v>
      </c>
      <c r="E131" s="25" t="n">
        <f aca="false">(-Calc_1!$F227)/Thousand</f>
        <v>-0</v>
      </c>
      <c r="F131" s="25" t="n">
        <f aca="false">(-Calc_2!$F227)/Thousand</f>
        <v>-0</v>
      </c>
      <c r="G131" s="25" t="n">
        <f aca="false">(-Calc_3!$F227)/Thousand</f>
        <v>-0</v>
      </c>
    </row>
    <row r="132" customFormat="false" ht="15" hidden="false" customHeight="false" outlineLevel="0" collapsed="false">
      <c r="C132" s="0" t="s">
        <v>166</v>
      </c>
      <c r="D132" s="11" t="s">
        <v>60</v>
      </c>
      <c r="E132" s="25" t="n">
        <f aca="false">(-Calc_1!$F228)/Thousand</f>
        <v>-0.549</v>
      </c>
      <c r="F132" s="25" t="n">
        <f aca="false">(-Calc_2!$F228)/Thousand</f>
        <v>-0.549</v>
      </c>
      <c r="G132" s="25" t="n">
        <f aca="false">(-Calc_3!$F228)/Thousand</f>
        <v>-0.549</v>
      </c>
    </row>
    <row r="133" customFormat="false" ht="15" hidden="false" customHeight="false" outlineLevel="0" collapsed="false">
      <c r="C133" s="0" t="s">
        <v>167</v>
      </c>
      <c r="D133" s="11" t="s">
        <v>60</v>
      </c>
      <c r="E133" s="25" t="n">
        <f aca="false">(-Calc_1!$F229)/Thousand</f>
        <v>-0.915</v>
      </c>
      <c r="F133" s="25" t="n">
        <f aca="false">(-Calc_2!$F229)/Thousand</f>
        <v>-0.945</v>
      </c>
      <c r="G133" s="25" t="n">
        <f aca="false">(-Calc_3!$F229)/Thousand</f>
        <v>-0.945</v>
      </c>
    </row>
    <row r="134" customFormat="false" ht="15" hidden="false" customHeight="false" outlineLevel="0" collapsed="false">
      <c r="C134" s="0" t="s">
        <v>168</v>
      </c>
      <c r="D134" s="11" t="s">
        <v>60</v>
      </c>
      <c r="E134" s="25" t="n">
        <f aca="false">(-Calc_1!$F230)/Thousand</f>
        <v>-0.235126678482222</v>
      </c>
      <c r="F134" s="25" t="n">
        <f aca="false">(-Calc_2!$F230)/Thousand</f>
        <v>-0.289280329224406</v>
      </c>
      <c r="G134" s="25" t="n">
        <f aca="false">(-Calc_3!$F230)/Thousand</f>
        <v>-0.289280329224406</v>
      </c>
    </row>
    <row r="135" customFormat="false" ht="15" hidden="false" customHeight="false" outlineLevel="0" collapsed="false">
      <c r="C135" s="0" t="s">
        <v>169</v>
      </c>
      <c r="D135" s="11" t="s">
        <v>60</v>
      </c>
      <c r="E135" s="25" t="n">
        <f aca="false">(-Calc_1!$F231)/Thousand</f>
        <v>-0.0274890030821918</v>
      </c>
      <c r="F135" s="25" t="n">
        <f aca="false">(-Calc_2!$F231)/Thousand</f>
        <v>-0.0347123907534247</v>
      </c>
      <c r="G135" s="25" t="n">
        <f aca="false">(-Calc_3!$F231)/Thousand</f>
        <v>-0.0347123907534247</v>
      </c>
    </row>
    <row r="136" customFormat="false" ht="15" hidden="false" customHeight="false" outlineLevel="0" collapsed="false">
      <c r="C136" s="0" t="s">
        <v>170</v>
      </c>
      <c r="D136" s="11" t="s">
        <v>60</v>
      </c>
      <c r="E136" s="25" t="n">
        <f aca="false">(-Calc_1!$F232)/Thousand</f>
        <v>-0</v>
      </c>
      <c r="F136" s="25" t="n">
        <f aca="false">(-Calc_2!$F232)/Thousand</f>
        <v>-0</v>
      </c>
      <c r="G136" s="25" t="n">
        <f aca="false">(-Calc_3!$F232)/Thousand</f>
        <v>-0</v>
      </c>
    </row>
    <row r="137" customFormat="false" ht="15" hidden="false" customHeight="false" outlineLevel="0" collapsed="false">
      <c r="C137" s="27" t="s">
        <v>171</v>
      </c>
      <c r="D137" s="11" t="s">
        <v>60</v>
      </c>
      <c r="E137" s="34" t="n">
        <f aca="false">Calc_1!$F233/Thousand</f>
        <v>3.76338431843559</v>
      </c>
      <c r="F137" s="34" t="n">
        <f aca="false">Calc_2!$F233/Thousand</f>
        <v>3.85200728002217</v>
      </c>
      <c r="G137" s="34" t="n">
        <f aca="false">Calc_3!$F233/Thousand</f>
        <v>3.85200728002217</v>
      </c>
    </row>
    <row r="138" customFormat="false" ht="15" hidden="false" customHeight="false" outlineLevel="0" collapsed="false">
      <c r="C138" s="27" t="s">
        <v>172</v>
      </c>
      <c r="D138" s="11" t="s">
        <v>60</v>
      </c>
      <c r="E138" s="34" t="n">
        <f aca="false">Calc_1!$F235/Thousand</f>
        <v>3.98464627262577</v>
      </c>
      <c r="F138" s="34" t="n">
        <f aca="false">Calc_2!$F235/Thousand</f>
        <v>4.12919708799113</v>
      </c>
      <c r="G138" s="34" t="n">
        <f aca="false">Calc_3!$F235/Thousand</f>
        <v>4.12919708799113</v>
      </c>
    </row>
    <row r="139" customFormat="false" ht="15" hidden="false" customHeight="false" outlineLevel="0" collapsed="false">
      <c r="C139" s="27" t="s">
        <v>173</v>
      </c>
      <c r="D139" s="11" t="s">
        <v>60</v>
      </c>
      <c r="E139" s="34" t="n">
        <f aca="false">Calc_1!$F236/Thousand</f>
        <v>1.50535372737423</v>
      </c>
      <c r="F139" s="34" t="n">
        <f aca="false">Calc_2!$F236/Thousand</f>
        <v>1.54080291200887</v>
      </c>
      <c r="G139" s="34" t="n">
        <f aca="false">Calc_3!$F236/Thousand</f>
        <v>1.54080291200887</v>
      </c>
    </row>
    <row r="140" customFormat="false" ht="15" hidden="false" customHeight="false" outlineLevel="0" collapsed="false">
      <c r="C140" s="0" t="s">
        <v>174</v>
      </c>
      <c r="D140" s="11" t="s">
        <v>60</v>
      </c>
      <c r="E140" s="25" t="n">
        <f aca="false">(Calc_1!$I186+Calc_1!$I187)/Thousand</f>
        <v>4.5295</v>
      </c>
      <c r="F140" s="25" t="n">
        <f aca="false">(Calc_2!$I186+Calc_2!$I187)/Thousand</f>
        <v>4.5295</v>
      </c>
      <c r="G140" s="25" t="n">
        <f aca="false">(Calc_3!$I186+Calc_3!$I187)/Thousand</f>
        <v>4.5295</v>
      </c>
    </row>
    <row r="142" customFormat="false" ht="15" hidden="false" customHeight="false" outlineLevel="0" collapsed="false">
      <c r="A142" s="9" t="s">
        <v>14</v>
      </c>
      <c r="B142" s="9"/>
      <c r="C142" s="9" t="s">
        <v>175</v>
      </c>
      <c r="D142" s="9"/>
      <c r="E142" s="10" t="s">
        <v>9</v>
      </c>
      <c r="F142" s="10" t="s">
        <v>10</v>
      </c>
      <c r="G142" s="10" t="s">
        <v>11</v>
      </c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customFormat="false" ht="15" hidden="false" customHeight="false" outlineLevel="0" collapsed="false">
      <c r="C143" s="27" t="s">
        <v>176</v>
      </c>
      <c r="D143" s="11" t="s">
        <v>60</v>
      </c>
      <c r="E143" s="34" t="n">
        <f aca="false">Calc_1!$F201/Thousand</f>
        <v>60.5549359183062</v>
      </c>
      <c r="F143" s="34" t="n">
        <f aca="false">Calc_2!$F201/Thousand</f>
        <v>44.7466452511082</v>
      </c>
      <c r="G143" s="34" t="n">
        <f aca="false">Calc_3!$F201/Thousand</f>
        <v>36.5424655590674</v>
      </c>
    </row>
    <row r="144" customFormat="false" ht="15" hidden="false" customHeight="false" outlineLevel="0" collapsed="false">
      <c r="C144" s="0" t="s">
        <v>177</v>
      </c>
      <c r="D144" s="11" t="s">
        <v>60</v>
      </c>
      <c r="E144" s="25" t="n">
        <f aca="false">(-Calc_1!$E254)/Thousand</f>
        <v>-31.6108432813422</v>
      </c>
      <c r="F144" s="25" t="n">
        <f aca="false">(-Calc_2!$E254)/Thousand</f>
        <v>-27.2150256004858</v>
      </c>
      <c r="G144" s="25" t="n">
        <f aca="false">(-Calc_3!$E254)/Thousand</f>
        <v>-14.8715863873912</v>
      </c>
    </row>
    <row r="145" customFormat="false" ht="15" hidden="false" customHeight="false" outlineLevel="0" collapsed="false">
      <c r="C145" s="0" t="s">
        <v>178</v>
      </c>
      <c r="D145" s="11" t="s">
        <v>60</v>
      </c>
      <c r="E145" s="25" t="n">
        <f aca="false">Calc_1!$E142/Thousand</f>
        <v>1.50403950326795</v>
      </c>
      <c r="F145" s="25" t="n">
        <f aca="false">Calc_2!$E142/Thousand</f>
        <v>1.29488711266804</v>
      </c>
      <c r="G145" s="25" t="n">
        <f aca="false">Calc_3!$E142/Thousand</f>
        <v>0.70758800085856</v>
      </c>
    </row>
    <row r="146" customFormat="false" ht="15" hidden="false" customHeight="false" outlineLevel="0" collapsed="false">
      <c r="C146" s="0" t="s">
        <v>165</v>
      </c>
      <c r="D146" s="11" t="s">
        <v>60</v>
      </c>
      <c r="E146" s="25" t="n">
        <f aca="false">(-Calc_1!$F255)/Thousand</f>
        <v>-0</v>
      </c>
      <c r="F146" s="25" t="n">
        <f aca="false">(-Calc_2!$F255)/Thousand</f>
        <v>-0</v>
      </c>
      <c r="G146" s="25" t="n">
        <f aca="false">(-Calc_3!$F255)/Thousand</f>
        <v>-0</v>
      </c>
    </row>
    <row r="147" customFormat="false" ht="15" hidden="false" customHeight="false" outlineLevel="0" collapsed="false">
      <c r="C147" s="0" t="s">
        <v>179</v>
      </c>
      <c r="D147" s="11" t="s">
        <v>60</v>
      </c>
      <c r="E147" s="25" t="n">
        <f aca="false">(-Calc_1!$F256)/Thousand</f>
        <v>-30.4481321402319</v>
      </c>
      <c r="F147" s="25" t="n">
        <f aca="false">(-Calc_2!$F256)/Thousand</f>
        <v>-18.8265067632905</v>
      </c>
      <c r="G147" s="25" t="n">
        <f aca="false">(-Calc_3!$F256)/Thousand</f>
        <v>-22.3784671725348</v>
      </c>
    </row>
    <row r="148" customFormat="false" ht="15" hidden="false" customHeight="false" outlineLevel="0" collapsed="false">
      <c r="C148" s="0" t="s">
        <v>180</v>
      </c>
      <c r="D148" s="11" t="s">
        <v>60</v>
      </c>
      <c r="E148" s="25" t="n">
        <f aca="false">(-Calc_1!$F257)/Thousand</f>
        <v>-0</v>
      </c>
      <c r="F148" s="25" t="n">
        <f aca="false">(-Calc_2!$F257)/Thousand</f>
        <v>-0</v>
      </c>
      <c r="G148" s="25" t="n">
        <f aca="false">(-Calc_3!$F257)/Thousand</f>
        <v>-0</v>
      </c>
    </row>
    <row r="149" customFormat="false" ht="15" hidden="false" customHeight="false" outlineLevel="0" collapsed="false">
      <c r="C149" s="0" t="s">
        <v>170</v>
      </c>
      <c r="D149" s="11" t="s">
        <v>60</v>
      </c>
      <c r="E149" s="25" t="n">
        <f aca="false">(-Calc_1!$F258)/Thousand</f>
        <v>-0</v>
      </c>
      <c r="F149" s="25" t="n">
        <f aca="false">(-Calc_2!$F258)/Thousand</f>
        <v>-0</v>
      </c>
      <c r="G149" s="25" t="n">
        <f aca="false">(-Calc_3!$F258)/Thousand</f>
        <v>-0</v>
      </c>
    </row>
    <row r="150" customFormat="false" ht="15" hidden="false" customHeight="false" outlineLevel="0" collapsed="false">
      <c r="C150" s="27" t="s">
        <v>171</v>
      </c>
      <c r="D150" s="11" t="s">
        <v>60</v>
      </c>
      <c r="E150" s="34" t="n">
        <f aca="false">Calc_1!$F259/Thousand</f>
        <v>0</v>
      </c>
      <c r="F150" s="34" t="n">
        <f aca="false">Calc_2!$F259/Thousand</f>
        <v>0</v>
      </c>
      <c r="G150" s="34" t="n">
        <f aca="false">Calc_3!$F259/Thousand</f>
        <v>0</v>
      </c>
    </row>
    <row r="151" customFormat="false" ht="15" hidden="false" customHeight="false" outlineLevel="0" collapsed="false">
      <c r="C151" s="27" t="s">
        <v>181</v>
      </c>
      <c r="D151" s="11" t="s">
        <v>60</v>
      </c>
      <c r="E151" s="34" t="n">
        <f aca="false">Calc_1!$F261/Thousand</f>
        <v>30.4481321402319</v>
      </c>
      <c r="F151" s="34" t="n">
        <f aca="false">Calc_2!$F261/Thousand</f>
        <v>18.8265067632905</v>
      </c>
      <c r="G151" s="34" t="n">
        <f aca="false">Calc_3!$F261/Thousand</f>
        <v>22.3784671725348</v>
      </c>
    </row>
    <row r="152" customFormat="false" ht="15" hidden="false" customHeight="false" outlineLevel="0" collapsed="false">
      <c r="C152" s="27" t="s">
        <v>182</v>
      </c>
      <c r="D152" s="11" t="s">
        <v>60</v>
      </c>
      <c r="E152" s="34" t="n">
        <f aca="false">Calc_1!$F262/Thousand</f>
        <v>0</v>
      </c>
      <c r="F152" s="34" t="n">
        <f aca="false">Calc_2!$F262/Thousand</f>
        <v>0</v>
      </c>
      <c r="G152" s="34" t="n">
        <f aca="false">Calc_3!$F262/Thousand</f>
        <v>0</v>
      </c>
    </row>
    <row r="153" customFormat="false" ht="15" hidden="false" customHeight="false" outlineLevel="0" collapsed="false">
      <c r="C153" s="0" t="s">
        <v>183</v>
      </c>
      <c r="D153" s="11" t="s">
        <v>86</v>
      </c>
      <c r="E153" s="35" t="n">
        <f aca="false">Model_Checks</f>
        <v>0</v>
      </c>
      <c r="F153" s="35" t="n">
        <f aca="false">Model_Checks</f>
        <v>0</v>
      </c>
      <c r="G153" s="35" t="n">
        <f aca="false">Model_Checks</f>
        <v>0</v>
      </c>
    </row>
    <row r="155" customFormat="false" ht="15" hidden="false" customHeight="false" outlineLevel="0" collapsed="false">
      <c r="A155" s="9" t="s">
        <v>14</v>
      </c>
      <c r="B155" s="9"/>
      <c r="C155" s="9" t="s">
        <v>184</v>
      </c>
      <c r="D155" s="9"/>
      <c r="E155" s="10" t="s">
        <v>13</v>
      </c>
      <c r="F155" s="10"/>
      <c r="G155" s="10"/>
      <c r="H155" s="9"/>
      <c r="I155" s="10" t="str">
        <f aca="false">Inputs!H$7</f>
        <v>Base</v>
      </c>
      <c r="J155" s="10" t="str">
        <f aca="false">Inputs!I$7</f>
        <v>Reconciliation (v3 rules)</v>
      </c>
      <c r="K155" s="10" t="str">
        <f aca="false">Inputs!J$7</f>
        <v>PV price −10%</v>
      </c>
      <c r="L155" s="10" t="str">
        <f aca="false">Inputs!K$7</f>
        <v>PV yield −10%</v>
      </c>
      <c r="M155" s="10" t="str">
        <f aca="false">Inputs!L$7</f>
        <v>BESS revenue −20%</v>
      </c>
      <c r="N155" s="10" t="str">
        <f aca="false">Inputs!M$7</f>
        <v>Capex +10%</v>
      </c>
      <c r="O155" s="10" t="str">
        <f aca="false">Inputs!N$7</f>
        <v>Buyer IRR +1 pp</v>
      </c>
      <c r="P155" s="10" t="str">
        <f aca="false">Inputs!O$7</f>
        <v>RtB and COD price −10%</v>
      </c>
      <c r="Q155" s="10" t="str">
        <f aca="false">Inputs!P$7</f>
        <v>RtB price = implied</v>
      </c>
      <c r="R155" s="10" t="str">
        <f aca="false">Inputs!Q$7</f>
        <v>Gearing −10 pp</v>
      </c>
      <c r="S155" s="10" t="str">
        <f aca="false">Inputs!R$7</f>
        <v>COD +12 months</v>
      </c>
      <c r="T155" s="10" t="str">
        <f aca="false">Inputs!S$7</f>
        <v>BESS 2 h</v>
      </c>
      <c r="U155" s="10" t="str">
        <f aca="false">Inputs!T$7</f>
        <v>No BESS</v>
      </c>
      <c r="V155" s="10" t="str">
        <f aca="false">Inputs!U$7</f>
        <v>BESS capex 200 k€/MWh</v>
      </c>
      <c r="W155" s="10" t="str">
        <f aca="false">Inputs!V$7</f>
        <v>No BESS repower</v>
      </c>
      <c r="X155" s="10" t="str">
        <f aca="false">Inputs!W$7</f>
        <v>PV and BESS prices −20%</v>
      </c>
      <c r="Y155" s="10" t="str">
        <f aca="false">Inputs!X$7</f>
        <v>C: E.ON PPA + option B</v>
      </c>
      <c r="Z155" s="10" t="str">
        <f aca="false">Inputs!Y$7</f>
        <v>C: MVM 45 + MET floor</v>
      </c>
    </row>
    <row r="156" customFormat="false" ht="15" hidden="false" customHeight="false" outlineLevel="0" collapsed="false">
      <c r="C156" s="0" t="s">
        <v>185</v>
      </c>
      <c r="D156" s="11" t="s">
        <v>27</v>
      </c>
      <c r="E156" s="15" t="n">
        <f aca="false">Calc_1!$E189</f>
        <v>0</v>
      </c>
      <c r="I156" s="36" t="n">
        <v>0</v>
      </c>
      <c r="J156" s="36" t="n">
        <v>0</v>
      </c>
      <c r="K156" s="36" t="n">
        <v>0</v>
      </c>
      <c r="L156" s="36" t="n">
        <v>0</v>
      </c>
      <c r="M156" s="36" t="n">
        <v>0</v>
      </c>
      <c r="N156" s="36" t="n">
        <v>0</v>
      </c>
      <c r="O156" s="36" t="n">
        <v>0</v>
      </c>
      <c r="P156" s="36" t="n">
        <v>0</v>
      </c>
      <c r="Q156" s="36" t="n">
        <v>0</v>
      </c>
      <c r="R156" s="36" t="n">
        <v>0</v>
      </c>
      <c r="S156" s="36" t="n">
        <v>0</v>
      </c>
      <c r="T156" s="36" t="n">
        <v>0</v>
      </c>
      <c r="U156" s="36" t="n">
        <v>27.7775584255648</v>
      </c>
      <c r="V156" s="36" t="n">
        <v>0</v>
      </c>
      <c r="W156" s="36" t="n">
        <v>11.5869705733711</v>
      </c>
      <c r="X156" s="36" t="n">
        <v>0</v>
      </c>
      <c r="Y156" s="36" t="n">
        <v>0</v>
      </c>
      <c r="Z156" s="36" t="n">
        <v>0</v>
      </c>
    </row>
    <row r="157" customFormat="false" ht="15" hidden="false" customHeight="false" outlineLevel="0" collapsed="false">
      <c r="C157" s="0" t="s">
        <v>186</v>
      </c>
      <c r="D157" s="11" t="s">
        <v>27</v>
      </c>
      <c r="E157" s="15" t="n">
        <f aca="false">Calc_2!$E189</f>
        <v>0</v>
      </c>
      <c r="I157" s="36" t="n">
        <v>0</v>
      </c>
      <c r="J157" s="36" t="n">
        <v>0</v>
      </c>
      <c r="K157" s="36" t="n">
        <v>0</v>
      </c>
      <c r="L157" s="36" t="n">
        <v>0</v>
      </c>
      <c r="M157" s="36" t="n">
        <v>0</v>
      </c>
      <c r="N157" s="36" t="n">
        <v>0</v>
      </c>
      <c r="O157" s="36" t="n">
        <v>0</v>
      </c>
      <c r="P157" s="36" t="n">
        <v>0</v>
      </c>
      <c r="Q157" s="36" t="n">
        <v>0</v>
      </c>
      <c r="R157" s="36" t="n">
        <v>0</v>
      </c>
      <c r="S157" s="36" t="n">
        <v>0</v>
      </c>
      <c r="T157" s="36" t="n">
        <v>0</v>
      </c>
      <c r="U157" s="36" t="n">
        <v>222.204084169688</v>
      </c>
      <c r="V157" s="36" t="n">
        <v>0</v>
      </c>
      <c r="W157" s="36" t="n">
        <v>0</v>
      </c>
      <c r="X157" s="36" t="n">
        <v>0</v>
      </c>
      <c r="Y157" s="36" t="n">
        <v>0</v>
      </c>
      <c r="Z157" s="36" t="n">
        <v>0</v>
      </c>
    </row>
    <row r="158" customFormat="false" ht="15" hidden="false" customHeight="false" outlineLevel="0" collapsed="false">
      <c r="C158" s="0" t="s">
        <v>187</v>
      </c>
      <c r="D158" s="11" t="s">
        <v>27</v>
      </c>
      <c r="E158" s="15" t="n">
        <f aca="false">Calc_3!$E189</f>
        <v>0</v>
      </c>
      <c r="I158" s="36" t="n">
        <v>0</v>
      </c>
      <c r="J158" s="36" t="n">
        <v>0</v>
      </c>
      <c r="K158" s="36" t="n">
        <v>0</v>
      </c>
      <c r="L158" s="36" t="n">
        <v>0</v>
      </c>
      <c r="M158" s="36" t="n">
        <v>0</v>
      </c>
      <c r="N158" s="36" t="n">
        <v>0</v>
      </c>
      <c r="O158" s="36" t="n">
        <v>0</v>
      </c>
      <c r="P158" s="36" t="n">
        <v>0</v>
      </c>
      <c r="Q158" s="36" t="n">
        <v>0</v>
      </c>
      <c r="R158" s="36" t="n">
        <v>0</v>
      </c>
      <c r="S158" s="36" t="n">
        <v>0</v>
      </c>
      <c r="T158" s="36" t="n">
        <v>0</v>
      </c>
      <c r="U158" s="36" t="n">
        <v>86.8480617152959</v>
      </c>
      <c r="V158" s="36" t="n">
        <v>0</v>
      </c>
      <c r="W158" s="36" t="n">
        <v>0</v>
      </c>
      <c r="X158" s="36" t="n">
        <v>0</v>
      </c>
      <c r="Y158" s="36" t="n">
        <v>0</v>
      </c>
      <c r="Z158" s="36" t="n">
        <v>0</v>
      </c>
    </row>
    <row r="159" customFormat="false" ht="15" hidden="false" customHeight="false" outlineLevel="0" collapsed="false">
      <c r="C159" s="0" t="s">
        <v>188</v>
      </c>
      <c r="D159" s="11" t="s">
        <v>27</v>
      </c>
      <c r="E159" s="15" t="n">
        <f aca="false">Calc_1!$F190</f>
        <v>74.2540983606557</v>
      </c>
      <c r="I159" s="36" t="n">
        <v>74.2540983606557</v>
      </c>
      <c r="J159" s="36" t="n">
        <v>86.1393442622951</v>
      </c>
      <c r="K159" s="36" t="n">
        <v>74.2540983606557</v>
      </c>
      <c r="L159" s="36" t="n">
        <v>74.2540983606557</v>
      </c>
      <c r="M159" s="36" t="n">
        <v>74.2540983606557</v>
      </c>
      <c r="N159" s="36" t="n">
        <v>74.2540983606557</v>
      </c>
      <c r="O159" s="36" t="n">
        <v>74.2540983606557</v>
      </c>
      <c r="P159" s="36" t="n">
        <v>74.2540983606557</v>
      </c>
      <c r="Q159" s="36" t="n">
        <v>74.2540983606557</v>
      </c>
      <c r="R159" s="36" t="n">
        <v>74.2540983606557</v>
      </c>
      <c r="S159" s="36" t="n">
        <v>74.2540983606557</v>
      </c>
      <c r="T159" s="36" t="n">
        <v>74.2540983606557</v>
      </c>
      <c r="U159" s="36" t="n">
        <v>102.03165678622</v>
      </c>
      <c r="V159" s="36" t="n">
        <v>74.2540983606557</v>
      </c>
      <c r="W159" s="36" t="n">
        <v>85.8410689340269</v>
      </c>
      <c r="X159" s="36" t="n">
        <v>74.2540983606557</v>
      </c>
      <c r="Y159" s="36" t="n">
        <v>74.2540983606557</v>
      </c>
      <c r="Z159" s="36" t="n">
        <v>74.2540983606557</v>
      </c>
    </row>
    <row r="160" customFormat="false" ht="15" hidden="false" customHeight="false" outlineLevel="0" collapsed="false">
      <c r="C160" s="0" t="s">
        <v>189</v>
      </c>
      <c r="D160" s="11" t="s">
        <v>27</v>
      </c>
      <c r="E160" s="15" t="n">
        <f aca="false">Calc_2!$F190</f>
        <v>71.8968253968254</v>
      </c>
      <c r="I160" s="36" t="n">
        <v>71.8968253968254</v>
      </c>
      <c r="J160" s="36" t="n">
        <v>83.4047619047619</v>
      </c>
      <c r="K160" s="36" t="n">
        <v>71.8968253968254</v>
      </c>
      <c r="L160" s="36" t="n">
        <v>71.8968253968254</v>
      </c>
      <c r="M160" s="36" t="n">
        <v>71.8968253968254</v>
      </c>
      <c r="N160" s="36" t="n">
        <v>71.8968253968254</v>
      </c>
      <c r="O160" s="36" t="n">
        <v>71.8968253968254</v>
      </c>
      <c r="P160" s="36" t="n">
        <v>71.8968253968254</v>
      </c>
      <c r="Q160" s="36" t="n">
        <v>71.8968253968254</v>
      </c>
      <c r="R160" s="36" t="n">
        <v>71.8968253968254</v>
      </c>
      <c r="S160" s="36" t="n">
        <v>71.8968253968254</v>
      </c>
      <c r="T160" s="36" t="n">
        <v>71.8968253968254</v>
      </c>
      <c r="U160" s="36" t="n">
        <v>294.100909566514</v>
      </c>
      <c r="V160" s="36" t="n">
        <v>71.8968253968254</v>
      </c>
      <c r="W160" s="36" t="n">
        <v>71.8968253968254</v>
      </c>
      <c r="X160" s="36" t="n">
        <v>71.8968253968254</v>
      </c>
      <c r="Y160" s="36" t="n">
        <v>71.8968253968254</v>
      </c>
      <c r="Z160" s="36" t="n">
        <v>71.8968253968254</v>
      </c>
    </row>
    <row r="161" customFormat="false" ht="15" hidden="false" customHeight="false" outlineLevel="0" collapsed="false">
      <c r="C161" s="0" t="s">
        <v>190</v>
      </c>
      <c r="D161" s="11" t="s">
        <v>27</v>
      </c>
      <c r="E161" s="15" t="n">
        <f aca="false">Calc_3!$F190</f>
        <v>71.8968253968254</v>
      </c>
      <c r="I161" s="36" t="n">
        <v>71.8968253968254</v>
      </c>
      <c r="J161" s="36" t="n">
        <v>83.4047619047619</v>
      </c>
      <c r="K161" s="36" t="n">
        <v>71.8968253968254</v>
      </c>
      <c r="L161" s="36" t="n">
        <v>71.8968253968254</v>
      </c>
      <c r="M161" s="36" t="n">
        <v>71.8968253968254</v>
      </c>
      <c r="N161" s="36" t="n">
        <v>71.8968253968254</v>
      </c>
      <c r="O161" s="36" t="n">
        <v>71.8968253968254</v>
      </c>
      <c r="P161" s="36" t="n">
        <v>71.8968253968254</v>
      </c>
      <c r="Q161" s="36" t="n">
        <v>71.8968253968254</v>
      </c>
      <c r="R161" s="36" t="n">
        <v>71.8968253968254</v>
      </c>
      <c r="S161" s="36" t="n">
        <v>71.8968253968254</v>
      </c>
      <c r="T161" s="36" t="n">
        <v>71.8968253968254</v>
      </c>
      <c r="U161" s="36" t="n">
        <v>158.744887112121</v>
      </c>
      <c r="V161" s="36" t="n">
        <v>71.8968253968254</v>
      </c>
      <c r="W161" s="36" t="n">
        <v>71.8968253968254</v>
      </c>
      <c r="X161" s="36" t="n">
        <v>71.8968253968254</v>
      </c>
      <c r="Y161" s="36" t="n">
        <v>71.8968253968254</v>
      </c>
      <c r="Z161" s="36" t="n">
        <v>71.8968253968254</v>
      </c>
    </row>
    <row r="162" customFormat="false" ht="15" hidden="false" customHeight="false" outlineLevel="0" collapsed="false">
      <c r="C162" s="0" t="s">
        <v>191</v>
      </c>
      <c r="D162" s="11" t="s">
        <v>32</v>
      </c>
      <c r="E162" s="16" t="n">
        <f aca="false">Calc_1!$E193</f>
        <v>0.0674856612891606</v>
      </c>
      <c r="I162" s="37" t="n">
        <v>0.0674856612891606</v>
      </c>
      <c r="J162" s="37" t="n">
        <v>0.0521787021693845</v>
      </c>
      <c r="K162" s="37" t="n">
        <v>0.0570279086412916</v>
      </c>
      <c r="L162" s="37" t="n">
        <v>0.0576161272891044</v>
      </c>
      <c r="M162" s="37" t="n">
        <v>0.0519317807437196</v>
      </c>
      <c r="N162" s="37" t="n">
        <v>0.0602816880465657</v>
      </c>
      <c r="O162" s="37" t="n">
        <v>0.0674856612891606</v>
      </c>
      <c r="P162" s="37" t="n">
        <v>0.0683286504778634</v>
      </c>
      <c r="Q162" s="37" t="n">
        <v>0.0766329104999916</v>
      </c>
      <c r="R162" s="37" t="n">
        <v>0.0674856612891606</v>
      </c>
      <c r="S162" s="37" t="n">
        <v>0.0622768287116093</v>
      </c>
      <c r="T162" s="37" t="n">
        <v>0.063540225423914</v>
      </c>
      <c r="U162" s="37" t="n">
        <v>0.0715985873102143</v>
      </c>
      <c r="V162" s="37" t="n">
        <v>0.047747393877386</v>
      </c>
      <c r="W162" s="37" t="n">
        <v>0.0717550890660587</v>
      </c>
      <c r="X162" s="37" t="n">
        <v>0.0276103364965203</v>
      </c>
      <c r="Y162" s="37" t="n">
        <v>0.0674856612891606</v>
      </c>
      <c r="Z162" s="37" t="n">
        <v>0.0674856612891606</v>
      </c>
    </row>
    <row r="163" customFormat="false" ht="15" hidden="false" customHeight="false" outlineLevel="0" collapsed="false">
      <c r="C163" s="0" t="s">
        <v>192</v>
      </c>
      <c r="D163" s="11" t="s">
        <v>32</v>
      </c>
      <c r="E163" s="16" t="n">
        <f aca="false">Calc_2!$E193</f>
        <v>0.0352150282691641</v>
      </c>
      <c r="I163" s="37" t="n">
        <v>0.0352150282691641</v>
      </c>
      <c r="J163" s="37" t="n">
        <v>0.0454949224274458</v>
      </c>
      <c r="K163" s="37" t="n">
        <v>0.0244771437426346</v>
      </c>
      <c r="L163" s="37" t="n">
        <v>0.0181130905810758</v>
      </c>
      <c r="M163" s="37" t="n">
        <v>0.0121518199789726</v>
      </c>
      <c r="N163" s="37" t="n">
        <v>0.0288810429055976</v>
      </c>
      <c r="O163" s="37" t="n">
        <v>0.0352150282691641</v>
      </c>
      <c r="P163" s="37" t="n">
        <v>0.0359592814712755</v>
      </c>
      <c r="Q163" s="37" t="n">
        <v>0.0432867266543111</v>
      </c>
      <c r="R163" s="37" t="n">
        <v>0.0352150282691641</v>
      </c>
      <c r="S163" s="37" t="n">
        <v>0.0312136917692678</v>
      </c>
      <c r="T163" s="37" t="n">
        <v>0.0310676600980668</v>
      </c>
      <c r="U163" s="37" t="n">
        <v>0.0993651261736896</v>
      </c>
      <c r="V163" s="37" t="n">
        <v>0.0178780918539329</v>
      </c>
      <c r="W163" s="37" t="n">
        <v>0.0562662062649588</v>
      </c>
      <c r="X163" s="37" t="n">
        <v>-0.0183842365249873</v>
      </c>
      <c r="Y163" s="37" t="n">
        <v>0.0352150282691641</v>
      </c>
      <c r="Z163" s="37" t="n">
        <v>0.0352150282691641</v>
      </c>
    </row>
    <row r="164" customFormat="false" ht="15" hidden="false" customHeight="false" outlineLevel="0" collapsed="false">
      <c r="C164" s="0" t="s">
        <v>193</v>
      </c>
      <c r="D164" s="11" t="s">
        <v>32</v>
      </c>
      <c r="E164" s="16" t="n">
        <f aca="false">Calc_3!$E193</f>
        <v>0.0253016490581742</v>
      </c>
      <c r="I164" s="37" t="n">
        <v>0.0253016490581742</v>
      </c>
      <c r="J164" s="37" t="n">
        <v>0.0355265052099053</v>
      </c>
      <c r="K164" s="37" t="n">
        <v>0.0157318703386348</v>
      </c>
      <c r="L164" s="37" t="n">
        <v>0.00994683236221518</v>
      </c>
      <c r="M164" s="37" t="n">
        <v>0.00530546133099839</v>
      </c>
      <c r="N164" s="37" t="n">
        <v>0.020037459723709</v>
      </c>
      <c r="O164" s="37" t="n">
        <v>0.0253016490581742</v>
      </c>
      <c r="P164" s="37" t="n">
        <v>0.0259028501000136</v>
      </c>
      <c r="Q164" s="37" t="n">
        <v>0.0317481238257557</v>
      </c>
      <c r="R164" s="37" t="n">
        <v>0.0253016490581742</v>
      </c>
      <c r="S164" s="37" t="n">
        <v>0.0261053757308751</v>
      </c>
      <c r="T164" s="37" t="n">
        <v>0.0232240429269175</v>
      </c>
      <c r="U164" s="37" t="n">
        <v>0.0795959242317457</v>
      </c>
      <c r="V164" s="37" t="n">
        <v>0.0105606451116233</v>
      </c>
      <c r="W164" s="37" t="n">
        <v>0.0465153086861624</v>
      </c>
      <c r="X164" s="37" t="n">
        <v>-0.0230375379980603</v>
      </c>
      <c r="Y164" s="37" t="n">
        <v>0.0331377668816287</v>
      </c>
      <c r="Z164" s="37" t="n">
        <v>0.0255663440798479</v>
      </c>
    </row>
    <row r="165" customFormat="false" ht="15" hidden="false" customHeight="false" outlineLevel="0" collapsed="false">
      <c r="C165" s="0" t="s">
        <v>194</v>
      </c>
      <c r="D165" s="11" t="s">
        <v>60</v>
      </c>
      <c r="E165" s="25" t="n">
        <f aca="false">Calc_1!$I242/Thousand</f>
        <v>2.27199586848017</v>
      </c>
      <c r="I165" s="38" t="n">
        <v>2.27199586848017</v>
      </c>
      <c r="J165" s="38" t="n">
        <v>2.92155628172875</v>
      </c>
      <c r="K165" s="38" t="n">
        <v>2.27199586848017</v>
      </c>
      <c r="L165" s="38" t="n">
        <v>2.27199586848017</v>
      </c>
      <c r="M165" s="38" t="n">
        <v>2.27199586848017</v>
      </c>
      <c r="N165" s="38" t="n">
        <v>2.27199586848017</v>
      </c>
      <c r="O165" s="38" t="n">
        <v>2.27199586848017</v>
      </c>
      <c r="P165" s="38" t="n">
        <v>1.94259586848017</v>
      </c>
      <c r="Q165" s="38" t="n">
        <v>-1.69148900308219</v>
      </c>
      <c r="R165" s="38" t="n">
        <v>2.27199586848017</v>
      </c>
      <c r="S165" s="38" t="n">
        <v>2.27199586848017</v>
      </c>
      <c r="T165" s="38" t="n">
        <v>2.27199586848017</v>
      </c>
      <c r="U165" s="38" t="n">
        <v>2.27199586848017</v>
      </c>
      <c r="V165" s="38" t="n">
        <v>2.27199586848017</v>
      </c>
      <c r="W165" s="38" t="n">
        <v>2.27199586848017</v>
      </c>
      <c r="X165" s="38" t="n">
        <v>2.27199586848017</v>
      </c>
      <c r="Y165" s="38" t="n">
        <v>2.27199586848017</v>
      </c>
      <c r="Z165" s="38" t="n">
        <v>2.27199586848017</v>
      </c>
    </row>
    <row r="166" customFormat="false" ht="15" hidden="false" customHeight="false" outlineLevel="0" collapsed="false">
      <c r="C166" s="0" t="s">
        <v>195</v>
      </c>
      <c r="D166" s="11" t="s">
        <v>60</v>
      </c>
      <c r="E166" s="25" t="n">
        <f aca="false">Calc_2!$I242/Thousand</f>
        <v>2.37444946760751</v>
      </c>
      <c r="I166" s="38" t="n">
        <v>2.37444946760751</v>
      </c>
      <c r="J166" s="38" t="n">
        <v>3.03937474901962</v>
      </c>
      <c r="K166" s="38" t="n">
        <v>2.37444946760751</v>
      </c>
      <c r="L166" s="38" t="n">
        <v>2.37444946760751</v>
      </c>
      <c r="M166" s="38" t="n">
        <v>2.37444946760751</v>
      </c>
      <c r="N166" s="38" t="n">
        <v>2.37444946760751</v>
      </c>
      <c r="O166" s="38" t="n">
        <v>2.37444946760751</v>
      </c>
      <c r="P166" s="38" t="n">
        <v>2.03424946760751</v>
      </c>
      <c r="Q166" s="38" t="n">
        <v>-1.72871239075342</v>
      </c>
      <c r="R166" s="38" t="n">
        <v>2.37444946760751</v>
      </c>
      <c r="S166" s="38" t="n">
        <v>2.37444946760751</v>
      </c>
      <c r="T166" s="38" t="n">
        <v>2.37444946760751</v>
      </c>
      <c r="U166" s="38" t="n">
        <v>2.37444946760751</v>
      </c>
      <c r="V166" s="38" t="n">
        <v>2.37444946760751</v>
      </c>
      <c r="W166" s="38" t="n">
        <v>2.37444946760751</v>
      </c>
      <c r="X166" s="38" t="n">
        <v>2.37444946760751</v>
      </c>
      <c r="Y166" s="38" t="n">
        <v>2.37444946760751</v>
      </c>
      <c r="Z166" s="38" t="n">
        <v>2.37444946760751</v>
      </c>
    </row>
    <row r="167" customFormat="false" ht="15" hidden="false" customHeight="false" outlineLevel="0" collapsed="false">
      <c r="C167" s="0" t="s">
        <v>196</v>
      </c>
      <c r="D167" s="11" t="s">
        <v>60</v>
      </c>
      <c r="E167" s="25" t="n">
        <f aca="false">Calc_3!$I242/Thousand</f>
        <v>2.37444946760751</v>
      </c>
      <c r="I167" s="38" t="n">
        <v>2.37444946760751</v>
      </c>
      <c r="J167" s="38" t="n">
        <v>3.03937474901962</v>
      </c>
      <c r="K167" s="38" t="n">
        <v>2.37444946760751</v>
      </c>
      <c r="L167" s="38" t="n">
        <v>2.37444946760751</v>
      </c>
      <c r="M167" s="38" t="n">
        <v>2.37444946760751</v>
      </c>
      <c r="N167" s="38" t="n">
        <v>2.37444946760751</v>
      </c>
      <c r="O167" s="38" t="n">
        <v>2.37444946760751</v>
      </c>
      <c r="P167" s="38" t="n">
        <v>2.03424946760751</v>
      </c>
      <c r="Q167" s="38" t="n">
        <v>-1.72871239075342</v>
      </c>
      <c r="R167" s="38" t="n">
        <v>2.37444946760751</v>
      </c>
      <c r="S167" s="38" t="n">
        <v>2.37444946760751</v>
      </c>
      <c r="T167" s="38" t="n">
        <v>2.37444946760751</v>
      </c>
      <c r="U167" s="38" t="n">
        <v>2.37444946760751</v>
      </c>
      <c r="V167" s="38" t="n">
        <v>2.37444946760751</v>
      </c>
      <c r="W167" s="38" t="n">
        <v>2.37444946760751</v>
      </c>
      <c r="X167" s="38" t="n">
        <v>2.37444946760751</v>
      </c>
      <c r="Y167" s="38" t="n">
        <v>2.37444946760751</v>
      </c>
      <c r="Z167" s="38" t="n">
        <v>2.37444946760751</v>
      </c>
    </row>
    <row r="168" customFormat="false" ht="15" hidden="false" customHeight="false" outlineLevel="0" collapsed="false">
      <c r="C168" s="0" t="s">
        <v>197</v>
      </c>
      <c r="D168" s="11" t="s">
        <v>32</v>
      </c>
      <c r="E168" s="16" t="n">
        <f aca="false">Calc_1!$E243</f>
        <v>0.847345583954844</v>
      </c>
      <c r="I168" s="37" t="n">
        <v>0.847345583954844</v>
      </c>
      <c r="J168" s="37" t="n">
        <v>1.69505779407945</v>
      </c>
      <c r="K168" s="37" t="n">
        <v>0.847345583954844</v>
      </c>
      <c r="L168" s="37" t="n">
        <v>0.847345583954844</v>
      </c>
      <c r="M168" s="37" t="n">
        <v>0.847345583954844</v>
      </c>
      <c r="N168" s="37" t="n">
        <v>0.847345583954844</v>
      </c>
      <c r="O168" s="37" t="n">
        <v>0.847345583954844</v>
      </c>
      <c r="P168" s="37" t="n">
        <v>0.723747701582997</v>
      </c>
      <c r="Q168" s="37" t="n">
        <v>-0.613120318492704</v>
      </c>
      <c r="R168" s="37" t="n">
        <v>0.847345583954844</v>
      </c>
      <c r="S168" s="37" t="n">
        <v>0.847345583954844</v>
      </c>
      <c r="T168" s="37" t="n">
        <v>0.847345583954844</v>
      </c>
      <c r="U168" s="37" t="n">
        <v>0.847345583954844</v>
      </c>
      <c r="V168" s="37" t="n">
        <v>0.847345583954844</v>
      </c>
      <c r="W168" s="37" t="n">
        <v>0.847345583954844</v>
      </c>
      <c r="X168" s="37" t="n">
        <v>0.847345583954844</v>
      </c>
      <c r="Y168" s="37" t="n">
        <v>0.847345583954844</v>
      </c>
      <c r="Z168" s="37" t="n">
        <v>0.847345583954844</v>
      </c>
    </row>
    <row r="169" customFormat="false" ht="15" hidden="false" customHeight="false" outlineLevel="0" collapsed="false">
      <c r="C169" s="0" t="s">
        <v>198</v>
      </c>
      <c r="D169" s="11" t="s">
        <v>32</v>
      </c>
      <c r="E169" s="16" t="n">
        <f aca="false">Calc_2!$E243</f>
        <v>0.625779468780036</v>
      </c>
      <c r="I169" s="37" t="n">
        <v>0.625779468780036</v>
      </c>
      <c r="J169" s="37" t="n">
        <v>0.9953160833443</v>
      </c>
      <c r="K169" s="37" t="n">
        <v>0.625779468780036</v>
      </c>
      <c r="L169" s="37" t="n">
        <v>0.625779468780036</v>
      </c>
      <c r="M169" s="37" t="n">
        <v>0.625779468780036</v>
      </c>
      <c r="N169" s="37" t="n">
        <v>0.625779468780036</v>
      </c>
      <c r="O169" s="37" t="n">
        <v>0.625779468780036</v>
      </c>
      <c r="P169" s="37" t="n">
        <v>0.538268612727688</v>
      </c>
      <c r="Q169" s="37" t="n">
        <v>-0.47642215145004</v>
      </c>
      <c r="R169" s="37" t="n">
        <v>0.625779468780036</v>
      </c>
      <c r="S169" s="37" t="n">
        <v>0.625779468780036</v>
      </c>
      <c r="T169" s="37" t="n">
        <v>0.625779468780036</v>
      </c>
      <c r="U169" s="37" t="n">
        <v>0.625779468780036</v>
      </c>
      <c r="V169" s="37" t="n">
        <v>0.625779468780036</v>
      </c>
      <c r="W169" s="37" t="n">
        <v>0.625779468780036</v>
      </c>
      <c r="X169" s="37" t="n">
        <v>0.625779468780036</v>
      </c>
      <c r="Y169" s="37" t="n">
        <v>0.625779468780036</v>
      </c>
      <c r="Z169" s="37" t="n">
        <v>0.625779468780036</v>
      </c>
    </row>
    <row r="170" customFormat="false" ht="15" hidden="false" customHeight="false" outlineLevel="0" collapsed="false">
      <c r="C170" s="0" t="s">
        <v>199</v>
      </c>
      <c r="D170" s="11" t="s">
        <v>32</v>
      </c>
      <c r="E170" s="16" t="n">
        <f aca="false">Calc_3!$E243</f>
        <v>0.625779468780036</v>
      </c>
      <c r="I170" s="37" t="n">
        <v>0.625779468780036</v>
      </c>
      <c r="J170" s="37" t="n">
        <v>0.9953160833443</v>
      </c>
      <c r="K170" s="37" t="n">
        <v>0.625779468780036</v>
      </c>
      <c r="L170" s="37" t="n">
        <v>0.625779468780036</v>
      </c>
      <c r="M170" s="37" t="n">
        <v>0.625779468780036</v>
      </c>
      <c r="N170" s="37" t="n">
        <v>0.625779468780036</v>
      </c>
      <c r="O170" s="37" t="n">
        <v>0.625779468780036</v>
      </c>
      <c r="P170" s="37" t="n">
        <v>0.538268612727688</v>
      </c>
      <c r="Q170" s="37" t="n">
        <v>-0.47642215145004</v>
      </c>
      <c r="R170" s="37" t="n">
        <v>0.625779468780036</v>
      </c>
      <c r="S170" s="37" t="n">
        <v>0.625779468780036</v>
      </c>
      <c r="T170" s="37" t="n">
        <v>0.625779468780036</v>
      </c>
      <c r="U170" s="37" t="n">
        <v>0.625779468780036</v>
      </c>
      <c r="V170" s="37" t="n">
        <v>0.625779468780036</v>
      </c>
      <c r="W170" s="37" t="n">
        <v>0.625779468780036</v>
      </c>
      <c r="X170" s="37" t="n">
        <v>0.625779468780036</v>
      </c>
      <c r="Y170" s="37" t="n">
        <v>0.625779468780036</v>
      </c>
      <c r="Z170" s="37" t="n">
        <v>0.625779468780036</v>
      </c>
    </row>
    <row r="171" customFormat="false" ht="15" hidden="false" customHeight="false" outlineLevel="0" collapsed="false">
      <c r="C171" s="0" t="s">
        <v>200</v>
      </c>
      <c r="D171" s="11" t="s">
        <v>14</v>
      </c>
      <c r="E171" s="29" t="n">
        <f aca="false">Calc_1!$E245</f>
        <v>1.30558674207602</v>
      </c>
      <c r="I171" s="39" t="n">
        <v>1.30558674207602</v>
      </c>
      <c r="J171" s="39" t="n">
        <v>1.42335982890395</v>
      </c>
      <c r="K171" s="39" t="n">
        <v>1.30558674207602</v>
      </c>
      <c r="L171" s="39" t="n">
        <v>1.30558674207602</v>
      </c>
      <c r="M171" s="39" t="n">
        <v>1.30558674207602</v>
      </c>
      <c r="N171" s="39" t="n">
        <v>1.30558674207602</v>
      </c>
      <c r="O171" s="39" t="n">
        <v>1.30558674207602</v>
      </c>
      <c r="P171" s="39" t="n">
        <v>1.26128196395722</v>
      </c>
      <c r="Q171" s="39" t="n">
        <v>0.77249227391638</v>
      </c>
      <c r="R171" s="39" t="n">
        <v>1.30558674207602</v>
      </c>
      <c r="S171" s="39" t="n">
        <v>1.30558674207602</v>
      </c>
      <c r="T171" s="39" t="n">
        <v>1.30558674207602</v>
      </c>
      <c r="U171" s="39" t="n">
        <v>1.30558674207602</v>
      </c>
      <c r="V171" s="39" t="n">
        <v>1.30558674207602</v>
      </c>
      <c r="W171" s="39" t="n">
        <v>1.30558674207602</v>
      </c>
      <c r="X171" s="39" t="n">
        <v>1.30558674207602</v>
      </c>
      <c r="Y171" s="39" t="n">
        <v>1.30558674207602</v>
      </c>
      <c r="Z171" s="39" t="n">
        <v>1.30558674207602</v>
      </c>
    </row>
    <row r="172" customFormat="false" ht="15" hidden="false" customHeight="false" outlineLevel="0" collapsed="false">
      <c r="C172" s="0" t="s">
        <v>201</v>
      </c>
      <c r="D172" s="11" t="s">
        <v>14</v>
      </c>
      <c r="E172" s="29" t="n">
        <f aca="false">Calc_2!$E245</f>
        <v>1.31777592303669</v>
      </c>
      <c r="I172" s="39" t="n">
        <v>1.31777592303669</v>
      </c>
      <c r="J172" s="39" t="n">
        <v>1.43928325462845</v>
      </c>
      <c r="K172" s="39" t="n">
        <v>1.31777592303669</v>
      </c>
      <c r="L172" s="39" t="n">
        <v>1.31777592303669</v>
      </c>
      <c r="M172" s="39" t="n">
        <v>1.31777592303669</v>
      </c>
      <c r="N172" s="39" t="n">
        <v>1.31777592303669</v>
      </c>
      <c r="O172" s="39" t="n">
        <v>1.31777592303669</v>
      </c>
      <c r="P172" s="39" t="n">
        <v>1.27224647695166</v>
      </c>
      <c r="Q172" s="39" t="n">
        <v>0.768643981212977</v>
      </c>
      <c r="R172" s="39" t="n">
        <v>1.31777592303669</v>
      </c>
      <c r="S172" s="39" t="n">
        <v>1.31777592303669</v>
      </c>
      <c r="T172" s="39" t="n">
        <v>1.31777592303669</v>
      </c>
      <c r="U172" s="39" t="n">
        <v>1.31777592303669</v>
      </c>
      <c r="V172" s="39" t="n">
        <v>1.31777592303669</v>
      </c>
      <c r="W172" s="39" t="n">
        <v>1.31777592303669</v>
      </c>
      <c r="X172" s="39" t="n">
        <v>1.31777592303669</v>
      </c>
      <c r="Y172" s="39" t="n">
        <v>1.31777592303669</v>
      </c>
      <c r="Z172" s="39" t="n">
        <v>1.31777592303669</v>
      </c>
    </row>
    <row r="173" customFormat="false" ht="15" hidden="false" customHeight="false" outlineLevel="0" collapsed="false">
      <c r="C173" s="0" t="s">
        <v>202</v>
      </c>
      <c r="D173" s="11" t="s">
        <v>14</v>
      </c>
      <c r="E173" s="29" t="n">
        <f aca="false">Calc_3!$E245</f>
        <v>1.31777592303669</v>
      </c>
      <c r="I173" s="39" t="n">
        <v>1.31777592303669</v>
      </c>
      <c r="J173" s="39" t="n">
        <v>1.43928325462845</v>
      </c>
      <c r="K173" s="39" t="n">
        <v>1.31777592303669</v>
      </c>
      <c r="L173" s="39" t="n">
        <v>1.31777592303669</v>
      </c>
      <c r="M173" s="39" t="n">
        <v>1.31777592303669</v>
      </c>
      <c r="N173" s="39" t="n">
        <v>1.31777592303669</v>
      </c>
      <c r="O173" s="39" t="n">
        <v>1.31777592303669</v>
      </c>
      <c r="P173" s="39" t="n">
        <v>1.27224647695166</v>
      </c>
      <c r="Q173" s="39" t="n">
        <v>0.768643981212977</v>
      </c>
      <c r="R173" s="39" t="n">
        <v>1.31777592303669</v>
      </c>
      <c r="S173" s="39" t="n">
        <v>1.31777592303669</v>
      </c>
      <c r="T173" s="39" t="n">
        <v>1.31777592303669</v>
      </c>
      <c r="U173" s="39" t="n">
        <v>1.31777592303669</v>
      </c>
      <c r="V173" s="39" t="n">
        <v>1.31777592303669</v>
      </c>
      <c r="W173" s="39" t="n">
        <v>1.31777592303669</v>
      </c>
      <c r="X173" s="39" t="n">
        <v>1.31777592303669</v>
      </c>
      <c r="Y173" s="39" t="n">
        <v>1.31777592303669</v>
      </c>
      <c r="Z173" s="39" t="n">
        <v>1.31777592303669</v>
      </c>
    </row>
    <row r="174" customFormat="false" ht="15" hidden="false" customHeight="false" outlineLevel="0" collapsed="false">
      <c r="C174" s="0" t="s">
        <v>203</v>
      </c>
      <c r="D174" s="11" t="s">
        <v>27</v>
      </c>
      <c r="E174" s="15" t="n">
        <f aca="false">Calc_1!$E200</f>
        <v>992.703867513216</v>
      </c>
      <c r="I174" s="36" t="n">
        <v>992.703867513216</v>
      </c>
      <c r="J174" s="36" t="n">
        <v>832.825935153379</v>
      </c>
      <c r="K174" s="36" t="n">
        <v>889.833408888882</v>
      </c>
      <c r="L174" s="36" t="n">
        <v>895.412115617258</v>
      </c>
      <c r="M174" s="36" t="n">
        <v>839.830455314749</v>
      </c>
      <c r="N174" s="36" t="n">
        <v>996.914176013589</v>
      </c>
      <c r="O174" s="36" t="n">
        <v>911.223444445254</v>
      </c>
      <c r="P174" s="36" t="n">
        <v>992.703867513216</v>
      </c>
      <c r="Q174" s="36" t="n">
        <v>992.703867513216</v>
      </c>
      <c r="R174" s="36" t="n">
        <v>992.703867513216</v>
      </c>
      <c r="S174" s="36" t="n">
        <v>968.20768554143</v>
      </c>
      <c r="T174" s="36" t="n">
        <v>792.684880922172</v>
      </c>
      <c r="U174" s="36" t="n">
        <v>684.173787534135</v>
      </c>
      <c r="V174" s="36" t="n">
        <v>1011.04662681422</v>
      </c>
      <c r="W174" s="36" t="n">
        <v>1037.68088104975</v>
      </c>
      <c r="X174" s="36" t="n">
        <v>633.627668376191</v>
      </c>
      <c r="Y174" s="36" t="n">
        <v>992.703867513216</v>
      </c>
      <c r="Z174" s="36" t="n">
        <v>992.703867513216</v>
      </c>
    </row>
    <row r="175" customFormat="false" ht="15" hidden="false" customHeight="false" outlineLevel="0" collapsed="false">
      <c r="C175" s="0" t="s">
        <v>204</v>
      </c>
      <c r="D175" s="11" t="s">
        <v>27</v>
      </c>
      <c r="E175" s="15" t="n">
        <f aca="false">Calc_2!$E200</f>
        <v>710.264210335051</v>
      </c>
      <c r="I175" s="36" t="n">
        <v>710.264210335051</v>
      </c>
      <c r="J175" s="36" t="n">
        <v>775.309812097687</v>
      </c>
      <c r="K175" s="36" t="n">
        <v>633.851721073896</v>
      </c>
      <c r="L175" s="36" t="n">
        <v>592.346543918512</v>
      </c>
      <c r="M175" s="36" t="n">
        <v>560.210443899036</v>
      </c>
      <c r="N175" s="36" t="n">
        <v>714.260252257038</v>
      </c>
      <c r="O175" s="36" t="n">
        <v>661.383988319218</v>
      </c>
      <c r="P175" s="36" t="n">
        <v>710.264210335051</v>
      </c>
      <c r="Q175" s="36" t="n">
        <v>710.264210335051</v>
      </c>
      <c r="R175" s="36" t="n">
        <v>710.264210335051</v>
      </c>
      <c r="S175" s="36" t="n">
        <v>675.276433430534</v>
      </c>
      <c r="T175" s="36" t="n">
        <v>568.153082383272</v>
      </c>
      <c r="U175" s="36" t="n">
        <v>877.551982798436</v>
      </c>
      <c r="V175" s="36" t="n">
        <v>725.094825468824</v>
      </c>
      <c r="W175" s="36" t="n">
        <v>847.154915096124</v>
      </c>
      <c r="X175" s="36" t="n">
        <v>403.769448788865</v>
      </c>
      <c r="Y175" s="36" t="n">
        <v>710.264210335051</v>
      </c>
      <c r="Z175" s="36" t="n">
        <v>710.264210335051</v>
      </c>
    </row>
    <row r="176" customFormat="false" ht="15" hidden="false" customHeight="false" outlineLevel="0" collapsed="false">
      <c r="C176" s="0" t="s">
        <v>205</v>
      </c>
      <c r="D176" s="11" t="s">
        <v>27</v>
      </c>
      <c r="E176" s="15" t="n">
        <f aca="false">Calc_3!$E200</f>
        <v>580.039135858212</v>
      </c>
      <c r="I176" s="36" t="n">
        <v>580.039135858212</v>
      </c>
      <c r="J176" s="36" t="n">
        <v>646.149260326344</v>
      </c>
      <c r="K176" s="36" t="n">
        <v>512.200893782855</v>
      </c>
      <c r="L176" s="36" t="n">
        <v>475.103652766698</v>
      </c>
      <c r="M176" s="36" t="n">
        <v>461.310873311613</v>
      </c>
      <c r="N176" s="36" t="n">
        <v>582.577774885393</v>
      </c>
      <c r="O176" s="36" t="n">
        <v>532.70645343117</v>
      </c>
      <c r="P176" s="36" t="n">
        <v>580.039135858212</v>
      </c>
      <c r="Q176" s="36" t="n">
        <v>580.039135858212</v>
      </c>
      <c r="R176" s="36" t="n">
        <v>580.039135858212</v>
      </c>
      <c r="S176" s="36" t="n">
        <v>600.097328687392</v>
      </c>
      <c r="T176" s="36" t="n">
        <v>482.913385114606</v>
      </c>
      <c r="U176" s="36" t="n">
        <v>731.336651978306</v>
      </c>
      <c r="V176" s="36" t="n">
        <v>588.273189327881</v>
      </c>
      <c r="W176" s="36" t="n">
        <v>716.929840619285</v>
      </c>
      <c r="X176" s="36" t="n">
        <v>322.881288956287</v>
      </c>
      <c r="Y176" s="36" t="n">
        <v>685.188477404225</v>
      </c>
      <c r="Z176" s="36" t="n">
        <v>588.088742060518</v>
      </c>
    </row>
    <row r="177" customFormat="false" ht="15" hidden="false" customHeight="false" outlineLevel="0" collapsed="false">
      <c r="C177" s="0" t="s">
        <v>194</v>
      </c>
      <c r="D177" s="11" t="s">
        <v>60</v>
      </c>
      <c r="E177" s="25" t="n">
        <f aca="false">Calc_1!$I265/Thousand</f>
        <v>-2.8501055529646</v>
      </c>
      <c r="I177" s="38" t="n">
        <v>-2.8501055529646</v>
      </c>
      <c r="J177" s="38" t="n">
        <v>-10.0736213386576</v>
      </c>
      <c r="K177" s="38" t="n">
        <v>-9.12520352904898</v>
      </c>
      <c r="L177" s="38" t="n">
        <v>-8.78490241861804</v>
      </c>
      <c r="M177" s="38" t="n">
        <v>-12.1753836970711</v>
      </c>
      <c r="N177" s="38" t="n">
        <v>-8.38008170759778</v>
      </c>
      <c r="O177" s="38" t="n">
        <v>-7.82041136011028</v>
      </c>
      <c r="P177" s="38" t="n">
        <v>-8.90559914479522</v>
      </c>
      <c r="Q177" s="38" t="n">
        <v>-2.8501055529646</v>
      </c>
      <c r="R177" s="38" t="n">
        <v>-2.60920483102746</v>
      </c>
      <c r="S177" s="38" t="n">
        <v>-5.34345660105948</v>
      </c>
      <c r="T177" s="38" t="n">
        <v>-3.79487917185017</v>
      </c>
      <c r="U177" s="38" t="n">
        <v>0.817144112129405</v>
      </c>
      <c r="V177" s="38" t="n">
        <v>-20.0659590704481</v>
      </c>
      <c r="W177" s="38" t="n">
        <v>-0.106507727235858</v>
      </c>
      <c r="X177" s="38" t="n">
        <v>-24.5074917897563</v>
      </c>
      <c r="Y177" s="38" t="n">
        <v>-2.8501055529646</v>
      </c>
      <c r="Z177" s="38" t="n">
        <v>-2.8501055529646</v>
      </c>
    </row>
    <row r="178" customFormat="false" ht="15" hidden="false" customHeight="false" outlineLevel="0" collapsed="false">
      <c r="C178" s="0" t="s">
        <v>195</v>
      </c>
      <c r="D178" s="11" t="s">
        <v>60</v>
      </c>
      <c r="E178" s="25" t="n">
        <f aca="false">Calc_2!$I265/Thousand</f>
        <v>-19.0067534930876</v>
      </c>
      <c r="I178" s="38" t="n">
        <v>-19.0067534930877</v>
      </c>
      <c r="J178" s="38" t="n">
        <v>-12.7314852208594</v>
      </c>
      <c r="K178" s="38" t="n">
        <v>-23.7149792415793</v>
      </c>
      <c r="L178" s="38" t="n">
        <v>-26.2842805353884</v>
      </c>
      <c r="M178" s="38" t="n">
        <v>-28.271262878511</v>
      </c>
      <c r="N178" s="38" t="n">
        <v>-24.4821808041236</v>
      </c>
      <c r="O178" s="38" t="n">
        <v>-22.086207480085</v>
      </c>
      <c r="P178" s="38" t="n">
        <v>-23.4814180181984</v>
      </c>
      <c r="Q178" s="38" t="n">
        <v>-19.0067534930876</v>
      </c>
      <c r="R178" s="38" t="n">
        <v>-18.9653371217646</v>
      </c>
      <c r="S178" s="38" t="n">
        <v>-21.9771980209907</v>
      </c>
      <c r="T178" s="38" t="n">
        <v>-16.6948616243675</v>
      </c>
      <c r="U178" s="38" t="n">
        <v>8.68967589065329</v>
      </c>
      <c r="V178" s="38" t="n">
        <v>-36.0999392026776</v>
      </c>
      <c r="W178" s="38" t="n">
        <v>-10.38263909314</v>
      </c>
      <c r="X178" s="38" t="n">
        <v>-37.9251955254639</v>
      </c>
      <c r="Y178" s="38" t="n">
        <v>-19.0067534930876</v>
      </c>
      <c r="Z178" s="38" t="n">
        <v>-19.0067534930876</v>
      </c>
    </row>
    <row r="179" customFormat="false" ht="15" hidden="false" customHeight="false" outlineLevel="0" collapsed="false">
      <c r="C179" s="0" t="s">
        <v>196</v>
      </c>
      <c r="D179" s="11" t="s">
        <v>60</v>
      </c>
      <c r="E179" s="25" t="n">
        <f aca="false">Calc_3!$I265/Thousand</f>
        <v>-26.783092140072</v>
      </c>
      <c r="I179" s="38" t="n">
        <v>-26.783092140072</v>
      </c>
      <c r="J179" s="38" t="n">
        <v>-20.868599982454</v>
      </c>
      <c r="K179" s="38" t="n">
        <v>-31.0112514514343</v>
      </c>
      <c r="L179" s="38" t="n">
        <v>-33.3035843735069</v>
      </c>
      <c r="M179" s="38" t="n">
        <v>-34.2629726805077</v>
      </c>
      <c r="N179" s="38" t="n">
        <v>-32.3478108660989</v>
      </c>
      <c r="O179" s="38" t="n">
        <v>-29.7650511329756</v>
      </c>
      <c r="P179" s="38" t="n">
        <v>-30.4373386959787</v>
      </c>
      <c r="Q179" s="38" t="n">
        <v>-26.783092140072</v>
      </c>
      <c r="R179" s="38" t="n">
        <v>-26.783092140072</v>
      </c>
      <c r="S179" s="38" t="n">
        <v>-25.9849522863249</v>
      </c>
      <c r="T179" s="38" t="n">
        <v>-22.0004770461569</v>
      </c>
      <c r="U179" s="38" t="n">
        <v>3.28288962896945</v>
      </c>
      <c r="V179" s="38" t="n">
        <v>-44.2634340427421</v>
      </c>
      <c r="W179" s="38" t="n">
        <v>-18.1589777401244</v>
      </c>
      <c r="X179" s="38" t="n">
        <v>-42.8925769552307</v>
      </c>
      <c r="Y179" s="38" t="n">
        <v>-20.5865246677297</v>
      </c>
      <c r="Z179" s="38" t="n">
        <v>-26.4657008092378</v>
      </c>
    </row>
    <row r="180" customFormat="false" ht="15" hidden="false" customHeight="false" outlineLevel="0" collapsed="false">
      <c r="C180" s="0" t="s">
        <v>200</v>
      </c>
      <c r="D180" s="11" t="s">
        <v>14</v>
      </c>
      <c r="E180" s="29" t="n">
        <f aca="false">Calc_1!$E266</f>
        <v>0.893650204568417</v>
      </c>
      <c r="I180" s="39" t="n">
        <v>0.893650204568417</v>
      </c>
      <c r="J180" s="39" t="n">
        <v>0.792740493571957</v>
      </c>
      <c r="K180" s="39" t="n">
        <v>0.659499092033112</v>
      </c>
      <c r="L180" s="39" t="n">
        <v>0.672197201912525</v>
      </c>
      <c r="M180" s="39" t="n">
        <v>0.545683645246867</v>
      </c>
      <c r="N180" s="39" t="n">
        <v>0.708849612603766</v>
      </c>
      <c r="O180" s="39" t="n">
        <v>0.708186545065517</v>
      </c>
      <c r="P180" s="39" t="n">
        <v>0.667693483752034</v>
      </c>
      <c r="Q180" s="39" t="n">
        <v>0.893650204568417</v>
      </c>
      <c r="R180" s="39" t="n">
        <v>0.915628210775301</v>
      </c>
      <c r="S180" s="39" t="n">
        <v>0.822672323336897</v>
      </c>
      <c r="T180" s="39" t="n">
        <v>0.834584256636443</v>
      </c>
      <c r="U180" s="39" t="n">
        <v>1.04281923730926</v>
      </c>
      <c r="V180" s="39" t="n">
        <v>0.419479425906004</v>
      </c>
      <c r="W180" s="39" t="n">
        <v>0.99602573490949</v>
      </c>
      <c r="X180" s="39" t="n">
        <v>0.209866579519091</v>
      </c>
      <c r="Y180" s="39" t="n">
        <v>0.893650204568417</v>
      </c>
      <c r="Z180" s="39" t="n">
        <v>0.893650204568417</v>
      </c>
    </row>
    <row r="181" customFormat="false" ht="15" hidden="false" customHeight="false" outlineLevel="0" collapsed="false">
      <c r="C181" s="0" t="s">
        <v>201</v>
      </c>
      <c r="D181" s="11" t="s">
        <v>14</v>
      </c>
      <c r="E181" s="29" t="n">
        <f aca="false">Calc_2!$E266</f>
        <v>0.321682426650907</v>
      </c>
      <c r="I181" s="39" t="n">
        <v>0.321682426650863</v>
      </c>
      <c r="J181" s="39" t="n">
        <v>0.71385310529292</v>
      </c>
      <c r="K181" s="39" t="n">
        <v>0.209078682080464</v>
      </c>
      <c r="L181" s="39" t="n">
        <v>0.147422741958167</v>
      </c>
      <c r="M181" s="39" t="n">
        <v>0.103272150545325</v>
      </c>
      <c r="N181" s="39" t="n">
        <v>0.230329149526964</v>
      </c>
      <c r="O181" s="39" t="n">
        <v>0.211782134817268</v>
      </c>
      <c r="P181" s="39" t="n">
        <v>0.161989526791478</v>
      </c>
      <c r="Q181" s="39" t="n">
        <v>0.321682426650905</v>
      </c>
      <c r="R181" s="39" t="n">
        <v>0.34123821489846</v>
      </c>
      <c r="S181" s="39" t="n">
        <v>0.373732390177919</v>
      </c>
      <c r="T181" s="39" t="n">
        <v>0.347398282539513</v>
      </c>
      <c r="U181" s="39" t="n">
        <v>1.47786892720185</v>
      </c>
      <c r="V181" s="39" t="n">
        <v>0.0871886019927288</v>
      </c>
      <c r="W181" s="39" t="n">
        <v>0.629461887997879</v>
      </c>
      <c r="X181" s="39" t="n">
        <v>0.0211306850664934</v>
      </c>
      <c r="Y181" s="39" t="n">
        <v>0.32168242665087</v>
      </c>
      <c r="Z181" s="39" t="n">
        <v>0.321682426650907</v>
      </c>
    </row>
    <row r="182" customFormat="false" ht="15" hidden="false" customHeight="false" outlineLevel="0" collapsed="false">
      <c r="C182" s="0" t="s">
        <v>202</v>
      </c>
      <c r="D182" s="11" t="s">
        <v>14</v>
      </c>
      <c r="E182" s="29" t="n">
        <f aca="false">Calc_3!$E266</f>
        <v>0.255274764765582</v>
      </c>
      <c r="I182" s="39" t="n">
        <v>0.255274764765582</v>
      </c>
      <c r="J182" s="39" t="n">
        <v>0.530967127693813</v>
      </c>
      <c r="K182" s="39" t="n">
        <v>0.157560693321415</v>
      </c>
      <c r="L182" s="39" t="n">
        <v>0.11527556392015</v>
      </c>
      <c r="M182" s="39" t="n">
        <v>0.0472907214792934</v>
      </c>
      <c r="N182" s="39" t="n">
        <v>0.187234234122678</v>
      </c>
      <c r="O182" s="39" t="n">
        <v>0.172359016993241</v>
      </c>
      <c r="P182" s="39" t="n">
        <v>0.153665525185641</v>
      </c>
      <c r="Q182" s="39" t="n">
        <v>0.255274764765582</v>
      </c>
      <c r="R182" s="39" t="n">
        <v>0.255274764765582</v>
      </c>
      <c r="S182" s="39" t="n">
        <v>0.413199372367659</v>
      </c>
      <c r="T182" s="39" t="n">
        <v>0.178439963512896</v>
      </c>
      <c r="U182" s="39" t="n">
        <v>1.14990775524393</v>
      </c>
      <c r="V182" s="39" t="n">
        <v>0.0782593633472784</v>
      </c>
      <c r="W182" s="39" t="n">
        <v>0.495075142989283</v>
      </c>
      <c r="X182" s="39" t="n">
        <v>0.0187293777478288</v>
      </c>
      <c r="Y182" s="39" t="n">
        <v>0.26530317440141</v>
      </c>
      <c r="Z182" s="39" t="n">
        <v>0.184192957383622</v>
      </c>
    </row>
    <row r="183" customFormat="false" ht="15" hidden="false" customHeight="false" outlineLevel="0" collapsed="false">
      <c r="C183" s="0" t="s">
        <v>206</v>
      </c>
      <c r="D183" s="11" t="s">
        <v>32</v>
      </c>
      <c r="E183" s="16" t="n">
        <f aca="false">Calc_1!$E281</f>
        <v>0.0773025965064767</v>
      </c>
      <c r="I183" s="37" t="n">
        <v>0.0773025965064767</v>
      </c>
      <c r="J183" s="37" t="n">
        <v>0.0560342914202036</v>
      </c>
      <c r="K183" s="37" t="n">
        <v>0.0624977083559643</v>
      </c>
      <c r="L183" s="37" t="n">
        <v>0.0633188611692386</v>
      </c>
      <c r="M183" s="37" t="n">
        <v>0.0553536478465827</v>
      </c>
      <c r="N183" s="37" t="n">
        <v>0.0666578034964212</v>
      </c>
      <c r="O183" s="37" t="n">
        <v>0.0773025965064767</v>
      </c>
      <c r="P183" s="37" t="n">
        <v>0.077848283969588</v>
      </c>
      <c r="Q183" s="37" t="n">
        <v>0.0811812450396519</v>
      </c>
      <c r="R183" s="37" t="n">
        <v>0.0757358087138711</v>
      </c>
      <c r="S183" s="37" t="n">
        <v>0.0692599501817762</v>
      </c>
      <c r="T183" s="37" t="n">
        <v>0.0721407511846293</v>
      </c>
      <c r="U183" s="37" t="n">
        <v>0.0824713844358822</v>
      </c>
      <c r="V183" s="37" t="n">
        <v>0.0482227317474417</v>
      </c>
      <c r="W183" s="37" t="n">
        <v>0.083654361663399</v>
      </c>
      <c r="X183" s="37" t="n">
        <v>0.0242483847983203</v>
      </c>
      <c r="Y183" s="37" t="n">
        <v>0.0773025965064767</v>
      </c>
      <c r="Z183" s="37" t="n">
        <v>0.0773025965064767</v>
      </c>
    </row>
    <row r="184" customFormat="false" ht="15" hidden="false" customHeight="false" outlineLevel="0" collapsed="false">
      <c r="C184" s="0" t="s">
        <v>207</v>
      </c>
      <c r="D184" s="11" t="s">
        <v>32</v>
      </c>
      <c r="E184" s="16" t="n">
        <f aca="false">Calc_2!$E281</f>
        <v>0.0337448178049024</v>
      </c>
      <c r="I184" s="37" t="n">
        <v>0.0337448178049019</v>
      </c>
      <c r="J184" s="37" t="n">
        <v>0.0495838343319297</v>
      </c>
      <c r="K184" s="37" t="n">
        <v>0.0208600133189542</v>
      </c>
      <c r="L184" s="37" t="n">
        <v>0.0134499571557219</v>
      </c>
      <c r="M184" s="37" t="n">
        <v>0.00658398248983352</v>
      </c>
      <c r="N184" s="37" t="n">
        <v>0.0258409640690721</v>
      </c>
      <c r="O184" s="37" t="n">
        <v>0.0337448178049025</v>
      </c>
      <c r="P184" s="37" t="n">
        <v>0.0341218283807898</v>
      </c>
      <c r="Q184" s="37" t="n">
        <v>0.0363835168339981</v>
      </c>
      <c r="R184" s="37" t="n">
        <v>0.0339923277502955</v>
      </c>
      <c r="S184" s="37" t="n">
        <v>0.028652710499579</v>
      </c>
      <c r="T184" s="37" t="n">
        <v>0.0300160426753145</v>
      </c>
      <c r="U184" s="37" t="n">
        <v>0.124426336880244</v>
      </c>
      <c r="V184" s="37" t="n">
        <v>0.0127157570476023</v>
      </c>
      <c r="W184" s="37" t="n">
        <v>0.0608066399472317</v>
      </c>
      <c r="X184" s="37" t="n">
        <v>-0.0258526009562342</v>
      </c>
      <c r="Y184" s="37" t="n">
        <v>0.0337448178049021</v>
      </c>
      <c r="Z184" s="37" t="n">
        <v>0.0337448178049024</v>
      </c>
    </row>
    <row r="185" customFormat="false" ht="15" hidden="false" customHeight="false" outlineLevel="0" collapsed="false">
      <c r="C185" s="0" t="s">
        <v>208</v>
      </c>
      <c r="D185" s="11" t="s">
        <v>32</v>
      </c>
      <c r="E185" s="16" t="n">
        <f aca="false">Calc_3!$E281</f>
        <v>0.0244360201884225</v>
      </c>
      <c r="I185" s="37" t="n">
        <v>0.0244360201884225</v>
      </c>
      <c r="J185" s="37" t="n">
        <v>0.0388945870860901</v>
      </c>
      <c r="K185" s="37" t="n">
        <v>0.0140978429188797</v>
      </c>
      <c r="L185" s="37" t="n">
        <v>0.00813406323970297</v>
      </c>
      <c r="M185" s="37" t="n">
        <v>0.00190089447163563</v>
      </c>
      <c r="N185" s="37" t="n">
        <v>0.018657481539905</v>
      </c>
      <c r="O185" s="37" t="n">
        <v>0.0244360201884225</v>
      </c>
      <c r="P185" s="37" t="n">
        <v>0.0247020433989932</v>
      </c>
      <c r="Q185" s="37" t="n">
        <v>0.0262808824408299</v>
      </c>
      <c r="R185" s="37" t="n">
        <v>0.0244360201884225</v>
      </c>
      <c r="S185" s="37" t="n">
        <v>0.0252308792346598</v>
      </c>
      <c r="T185" s="37" t="n">
        <v>0.0208401318736723</v>
      </c>
      <c r="U185" s="37" t="n">
        <v>0.0893273564742763</v>
      </c>
      <c r="V185" s="37" t="n">
        <v>0.00850435398770467</v>
      </c>
      <c r="W185" s="37" t="n">
        <v>0.0482542415684611</v>
      </c>
      <c r="X185" s="37" t="n">
        <v>-0.0281648497702953</v>
      </c>
      <c r="Y185" s="37" t="n">
        <v>0.0310157942473415</v>
      </c>
      <c r="Z185" s="37" t="n">
        <v>0.0232639876966873</v>
      </c>
    </row>
    <row r="186" customFormat="false" ht="15" hidden="false" customHeight="false" outlineLevel="0" collapsed="false">
      <c r="C186" s="0" t="s">
        <v>200</v>
      </c>
      <c r="D186" s="11" t="s">
        <v>14</v>
      </c>
      <c r="E186" s="29" t="n">
        <f aca="false">Calc_1!$E284</f>
        <v>2.3758897682884</v>
      </c>
      <c r="I186" s="39" t="n">
        <v>2.3758897682884</v>
      </c>
      <c r="J186" s="39" t="n">
        <v>1.97702336912752</v>
      </c>
      <c r="K186" s="39" t="n">
        <v>2.07956002561475</v>
      </c>
      <c r="L186" s="39" t="n">
        <v>2.09593191960042</v>
      </c>
      <c r="M186" s="39" t="n">
        <v>1.95147519367634</v>
      </c>
      <c r="N186" s="39" t="n">
        <v>2.23218579930563</v>
      </c>
      <c r="O186" s="39" t="n">
        <v>2.3758897682884</v>
      </c>
      <c r="P186" s="39" t="n">
        <v>2.38348229603527</v>
      </c>
      <c r="Q186" s="39" t="n">
        <v>2.42892878516865</v>
      </c>
      <c r="R186" s="39" t="n">
        <v>2.31190704692467</v>
      </c>
      <c r="S186" s="39" t="n">
        <v>2.36996208722206</v>
      </c>
      <c r="T186" s="39" t="n">
        <v>2.59193788623505</v>
      </c>
      <c r="U186" s="39" t="n">
        <v>4.28390335582713</v>
      </c>
      <c r="V186" s="39" t="n">
        <v>1.93712206844493</v>
      </c>
      <c r="W186" s="39" t="n">
        <v>3.60328903723061</v>
      </c>
      <c r="X186" s="39" t="n">
        <v>1.36811488280981</v>
      </c>
      <c r="Y186" s="39" t="n">
        <v>2.3758897682884</v>
      </c>
      <c r="Z186" s="39" t="n">
        <v>2.3758897682884</v>
      </c>
    </row>
    <row r="187" customFormat="false" ht="15" hidden="false" customHeight="false" outlineLevel="0" collapsed="false">
      <c r="C187" s="0" t="s">
        <v>201</v>
      </c>
      <c r="D187" s="11" t="s">
        <v>14</v>
      </c>
      <c r="E187" s="29" t="n">
        <f aca="false">Calc_2!$E284</f>
        <v>1.45616464869071</v>
      </c>
      <c r="I187" s="39" t="n">
        <v>1.45616464869071</v>
      </c>
      <c r="J187" s="39" t="n">
        <v>1.73835501703251</v>
      </c>
      <c r="K187" s="39" t="n">
        <v>1.26789409852013</v>
      </c>
      <c r="L187" s="39" t="n">
        <v>1.16679256824191</v>
      </c>
      <c r="M187" s="39" t="n">
        <v>1.07744986207143</v>
      </c>
      <c r="N187" s="39" t="n">
        <v>1.35732882416578</v>
      </c>
      <c r="O187" s="39" t="n">
        <v>1.45616464869071</v>
      </c>
      <c r="P187" s="39" t="n">
        <v>1.4606356623091</v>
      </c>
      <c r="Q187" s="39" t="n">
        <v>1.48708932693331</v>
      </c>
      <c r="R187" s="39" t="n">
        <v>1.45619354956639</v>
      </c>
      <c r="S187" s="39" t="n">
        <v>1.42672166018866</v>
      </c>
      <c r="T187" s="39" t="n">
        <v>1.45766087579699</v>
      </c>
      <c r="U187" s="39" t="n">
        <v>5.26700300559568</v>
      </c>
      <c r="V187" s="39" t="n">
        <v>1.18085939034269</v>
      </c>
      <c r="W187" s="39" t="n">
        <v>2.91213752108403</v>
      </c>
      <c r="X187" s="39" t="n">
        <v>0.746071166146721</v>
      </c>
      <c r="Y187" s="39" t="n">
        <v>1.45616464869071</v>
      </c>
      <c r="Z187" s="39" t="n">
        <v>1.45616464869071</v>
      </c>
    </row>
    <row r="188" customFormat="false" ht="15" hidden="false" customHeight="false" outlineLevel="0" collapsed="false">
      <c r="C188" s="0" t="s">
        <v>202</v>
      </c>
      <c r="D188" s="11" t="s">
        <v>14</v>
      </c>
      <c r="E188" s="29" t="n">
        <f aca="false">Calc_3!$E284</f>
        <v>1.34721080953562</v>
      </c>
      <c r="I188" s="39" t="n">
        <v>1.34721080953562</v>
      </c>
      <c r="J188" s="39" t="n">
        <v>1.633348274349</v>
      </c>
      <c r="K188" s="39" t="n">
        <v>1.18947681938562</v>
      </c>
      <c r="L188" s="39" t="n">
        <v>1.10480164104796</v>
      </c>
      <c r="M188" s="39" t="n">
        <v>1.02343203712106</v>
      </c>
      <c r="N188" s="39" t="n">
        <v>1.2670899181879</v>
      </c>
      <c r="O188" s="39" t="n">
        <v>1.34721080953562</v>
      </c>
      <c r="P188" s="39" t="n">
        <v>1.35079726059819</v>
      </c>
      <c r="Q188" s="39" t="n">
        <v>1.37195763406745</v>
      </c>
      <c r="R188" s="39" t="n">
        <v>1.34721080953562</v>
      </c>
      <c r="S188" s="39" t="n">
        <v>1.37469395598655</v>
      </c>
      <c r="T188" s="39" t="n">
        <v>1.34457595745865</v>
      </c>
      <c r="U188" s="39" t="n">
        <v>4.27172742073986</v>
      </c>
      <c r="V188" s="39" t="n">
        <v>1.12220914004414</v>
      </c>
      <c r="W188" s="39" t="n">
        <v>2.41135835788859</v>
      </c>
      <c r="X188" s="39" t="n">
        <v>0.710335357833424</v>
      </c>
      <c r="Y188" s="39" t="n">
        <v>1.43118760538444</v>
      </c>
      <c r="Z188" s="39" t="n">
        <v>1.33983279415409</v>
      </c>
    </row>
    <row r="189" customFormat="false" ht="15" hidden="false" customHeight="false" outlineLevel="0" collapsed="false">
      <c r="C189" s="0" t="s">
        <v>209</v>
      </c>
      <c r="D189" s="11" t="s">
        <v>60</v>
      </c>
      <c r="E189" s="25" t="n">
        <f aca="false">Calc_1!$E285/Thousand</f>
        <v>-0.981784050775474</v>
      </c>
      <c r="I189" s="38" t="n">
        <v>-0.981784050775474</v>
      </c>
      <c r="J189" s="38" t="n">
        <v>-12.4196977322196</v>
      </c>
      <c r="K189" s="38" t="n">
        <v>-6.25976746200431</v>
      </c>
      <c r="L189" s="38" t="n">
        <v>-5.97353193189738</v>
      </c>
      <c r="M189" s="38" t="n">
        <v>-8.83955710831558</v>
      </c>
      <c r="N189" s="38" t="n">
        <v>-5.27988176815265</v>
      </c>
      <c r="O189" s="38" t="n">
        <v>-0.981784050775474</v>
      </c>
      <c r="P189" s="38" t="n">
        <v>-0.778450717442138</v>
      </c>
      <c r="Q189" s="38" t="n">
        <v>0.412061993089553</v>
      </c>
      <c r="R189" s="38" t="n">
        <v>-1.67815435080881</v>
      </c>
      <c r="S189" s="38" t="n">
        <v>-4.15077001487707</v>
      </c>
      <c r="T189" s="38" t="n">
        <v>-2.46355481744767</v>
      </c>
      <c r="U189" s="38" t="n">
        <v>0.748997682106471</v>
      </c>
      <c r="V189" s="38" t="n">
        <v>-15.0470019690068</v>
      </c>
      <c r="W189" s="38" t="n">
        <v>1.32570629753757</v>
      </c>
      <c r="X189" s="38" t="n">
        <v>-20.3282670572657</v>
      </c>
      <c r="Y189" s="38" t="n">
        <v>-0.981784050775474</v>
      </c>
      <c r="Z189" s="38" t="n">
        <v>-0.981784050775474</v>
      </c>
    </row>
    <row r="190" customFormat="false" ht="15" hidden="false" customHeight="false" outlineLevel="0" collapsed="false">
      <c r="C190" s="0" t="s">
        <v>210</v>
      </c>
      <c r="D190" s="11" t="s">
        <v>60</v>
      </c>
      <c r="E190" s="25" t="n">
        <f aca="false">Calc_2!$E285/Thousand</f>
        <v>-15.0131729486077</v>
      </c>
      <c r="I190" s="38" t="n">
        <v>-15.0131729486074</v>
      </c>
      <c r="J190" s="38" t="n">
        <v>-14.1974207738599</v>
      </c>
      <c r="K190" s="38" t="n">
        <v>-19.477338547321</v>
      </c>
      <c r="L190" s="38" t="n">
        <v>-21.8782251056142</v>
      </c>
      <c r="M190" s="38" t="n">
        <v>-23.7377913409488</v>
      </c>
      <c r="N190" s="38" t="n">
        <v>-19.7626478546355</v>
      </c>
      <c r="O190" s="38" t="n">
        <v>-15.0131729486077</v>
      </c>
      <c r="P190" s="38" t="n">
        <v>-14.8071204805553</v>
      </c>
      <c r="Q190" s="38" t="n">
        <v>-13.6133217898697</v>
      </c>
      <c r="R190" s="38" t="n">
        <v>-15.1540378085423</v>
      </c>
      <c r="S190" s="38" t="n">
        <v>-17.9589949168532</v>
      </c>
      <c r="T190" s="38" t="n">
        <v>-14.0180620322119</v>
      </c>
      <c r="U190" s="38" t="n">
        <v>11.8124863203701</v>
      </c>
      <c r="V190" s="38" t="n">
        <v>-29.9864109351143</v>
      </c>
      <c r="W190" s="38" t="n">
        <v>-7.75929446810942</v>
      </c>
      <c r="X190" s="38" t="n">
        <v>-32.887242479743</v>
      </c>
      <c r="Y190" s="38" t="n">
        <v>-15.0131729486075</v>
      </c>
      <c r="Z190" s="38" t="n">
        <v>-15.0131729486077</v>
      </c>
    </row>
    <row r="191" customFormat="false" ht="15" hidden="false" customHeight="false" outlineLevel="0" collapsed="false">
      <c r="C191" s="0" t="s">
        <v>211</v>
      </c>
      <c r="D191" s="11" t="s">
        <v>60</v>
      </c>
      <c r="E191" s="25" t="n">
        <f aca="false">Calc_3!$E285/Thousand</f>
        <v>-23.5613530469927</v>
      </c>
      <c r="I191" s="38" t="n">
        <v>-23.5613530469927</v>
      </c>
      <c r="J191" s="38" t="n">
        <v>-21.041103765374</v>
      </c>
      <c r="K191" s="38" t="n">
        <v>-27.300947915703</v>
      </c>
      <c r="L191" s="38" t="n">
        <v>-29.4107547140793</v>
      </c>
      <c r="M191" s="38" t="n">
        <v>-29.8847369779457</v>
      </c>
      <c r="N191" s="38" t="n">
        <v>-28.3399493974525</v>
      </c>
      <c r="O191" s="38" t="n">
        <v>-23.5613530469927</v>
      </c>
      <c r="P191" s="38" t="n">
        <v>-23.3553005789403</v>
      </c>
      <c r="Q191" s="38" t="n">
        <v>-22.1615018882547</v>
      </c>
      <c r="R191" s="38" t="n">
        <v>-23.5613530469927</v>
      </c>
      <c r="S191" s="38" t="n">
        <v>-23.089318067933</v>
      </c>
      <c r="T191" s="38" t="n">
        <v>-18.9454146367589</v>
      </c>
      <c r="U191" s="38" t="n">
        <v>3.36636193315706</v>
      </c>
      <c r="V191" s="38" t="n">
        <v>-38.650524763825</v>
      </c>
      <c r="W191" s="38" t="n">
        <v>-16.3077497277488</v>
      </c>
      <c r="X191" s="38" t="n">
        <v>-37.6015690877538</v>
      </c>
      <c r="Y191" s="38" t="n">
        <v>-16.3959764504141</v>
      </c>
      <c r="Z191" s="38" t="n">
        <v>-22.5865519186681</v>
      </c>
    </row>
    <row r="192" customFormat="false" ht="15" hidden="false" customHeight="false" outlineLevel="0" collapsed="false">
      <c r="C192" s="0" t="s">
        <v>212</v>
      </c>
      <c r="D192" s="11" t="s">
        <v>32</v>
      </c>
      <c r="E192" s="16" t="n">
        <f aca="false">Calc_1!$E171</f>
        <v>0.0732935937745281</v>
      </c>
      <c r="I192" s="37" t="n">
        <v>0.0732935937745281</v>
      </c>
      <c r="J192" s="37" t="n">
        <v>0.059109350521027</v>
      </c>
      <c r="K192" s="37" t="n">
        <v>0.0624416000448508</v>
      </c>
      <c r="L192" s="37" t="n">
        <v>0.0630506563207557</v>
      </c>
      <c r="M192" s="37" t="n">
        <v>0.0571147072879806</v>
      </c>
      <c r="N192" s="37" t="n">
        <v>0.0653002666699831</v>
      </c>
      <c r="O192" s="37" t="n">
        <v>0.0732935937745281</v>
      </c>
      <c r="P192" s="37" t="n">
        <v>0.0732935937745281</v>
      </c>
      <c r="Q192" s="37" t="n">
        <v>0.0732935937745281</v>
      </c>
      <c r="R192" s="37" t="n">
        <v>0.0732935937745281</v>
      </c>
      <c r="S192" s="37" t="n">
        <v>0.0675235915294099</v>
      </c>
      <c r="T192" s="37" t="n">
        <v>0.0702470846237341</v>
      </c>
      <c r="U192" s="37" t="n">
        <v>0.0794919769260133</v>
      </c>
      <c r="V192" s="37" t="n">
        <v>0.0515913718662547</v>
      </c>
      <c r="W192" s="37" t="n">
        <v>0.0778212412512339</v>
      </c>
      <c r="X192" s="37" t="n">
        <v>0.0319652064659113</v>
      </c>
      <c r="Y192" s="37" t="n">
        <v>0.0732935937745281</v>
      </c>
      <c r="Z192" s="37" t="n">
        <v>0.0732935937745281</v>
      </c>
    </row>
    <row r="193" customFormat="false" ht="15" hidden="false" customHeight="false" outlineLevel="0" collapsed="false">
      <c r="C193" s="0" t="s">
        <v>213</v>
      </c>
      <c r="D193" s="11" t="s">
        <v>32</v>
      </c>
      <c r="E193" s="16" t="n">
        <f aca="false">Calc_2!$E171</f>
        <v>0.0404486665803073</v>
      </c>
      <c r="I193" s="37" t="n">
        <v>0.0404486665803073</v>
      </c>
      <c r="J193" s="37" t="n">
        <v>0.0528290091639784</v>
      </c>
      <c r="K193" s="37" t="n">
        <v>0.0293261863700631</v>
      </c>
      <c r="L193" s="37" t="n">
        <v>0.0227571614062912</v>
      </c>
      <c r="M193" s="37" t="n">
        <v>0.0166756106231686</v>
      </c>
      <c r="N193" s="37" t="n">
        <v>0.0334032823894991</v>
      </c>
      <c r="O193" s="37" t="n">
        <v>0.0404486665803073</v>
      </c>
      <c r="P193" s="37" t="n">
        <v>0.0404486665803073</v>
      </c>
      <c r="Q193" s="37" t="n">
        <v>0.0404486665803073</v>
      </c>
      <c r="R193" s="37" t="n">
        <v>0.0404486665803073</v>
      </c>
      <c r="S193" s="37" t="n">
        <v>0.0358730838457977</v>
      </c>
      <c r="T193" s="37" t="n">
        <v>0.0372880742783821</v>
      </c>
      <c r="U193" s="37" t="n">
        <v>0.11000444341169</v>
      </c>
      <c r="V193" s="37" t="n">
        <v>0.0213558177507947</v>
      </c>
      <c r="W193" s="37" t="n">
        <v>0.0614607197986384</v>
      </c>
      <c r="X193" s="37" t="n">
        <v>-0.0148274297572796</v>
      </c>
      <c r="Y193" s="37" t="n">
        <v>0.0404486665803073</v>
      </c>
      <c r="Z193" s="37" t="n">
        <v>0.0404486665803073</v>
      </c>
    </row>
    <row r="194" customFormat="false" ht="15" hidden="false" customHeight="false" outlineLevel="0" collapsed="false">
      <c r="C194" s="0" t="s">
        <v>214</v>
      </c>
      <c r="D194" s="11" t="s">
        <v>32</v>
      </c>
      <c r="E194" s="16" t="n">
        <f aca="false">Calc_3!$E171</f>
        <v>0.0295470853204517</v>
      </c>
      <c r="I194" s="37" t="n">
        <v>0.0295470853204517</v>
      </c>
      <c r="J194" s="37" t="n">
        <v>0.0415156991780669</v>
      </c>
      <c r="K194" s="37" t="n">
        <v>0.0197104760511815</v>
      </c>
      <c r="L194" s="37" t="n">
        <v>0.0137803461473045</v>
      </c>
      <c r="M194" s="37" t="n">
        <v>0.00914292695654166</v>
      </c>
      <c r="N194" s="37" t="n">
        <v>0.0237656334599706</v>
      </c>
      <c r="O194" s="37" t="n">
        <v>0.0295470853204517</v>
      </c>
      <c r="P194" s="37" t="n">
        <v>0.0295470853204517</v>
      </c>
      <c r="Q194" s="37" t="n">
        <v>0.0295470853204517</v>
      </c>
      <c r="R194" s="37" t="n">
        <v>0.0295470853204517</v>
      </c>
      <c r="S194" s="37" t="n">
        <v>0.0302649392341495</v>
      </c>
      <c r="T194" s="37" t="n">
        <v>0.0285182814597462</v>
      </c>
      <c r="U194" s="37" t="n">
        <v>0.0874828538498056</v>
      </c>
      <c r="V194" s="37" t="n">
        <v>0.0134996208204933</v>
      </c>
      <c r="W194" s="37" t="n">
        <v>0.0508376363311707</v>
      </c>
      <c r="X194" s="37" t="n">
        <v>-0.0199352782897808</v>
      </c>
      <c r="Y194" s="37" t="n">
        <v>0.0381557576164621</v>
      </c>
      <c r="Z194" s="37" t="n">
        <v>0.0298640170096865</v>
      </c>
    </row>
    <row r="195" customFormat="false" ht="15" hidden="false" customHeight="false" outlineLevel="0" collapsed="false">
      <c r="C195" s="0" t="s">
        <v>215</v>
      </c>
      <c r="D195" s="11" t="s">
        <v>60</v>
      </c>
      <c r="E195" s="25" t="n">
        <f aca="false">Calc_1!$I90/Thousand</f>
        <v>398.029829508017</v>
      </c>
      <c r="I195" s="38" t="n">
        <v>398.029829508017</v>
      </c>
      <c r="J195" s="38" t="n">
        <v>348.984637429285</v>
      </c>
      <c r="K195" s="38" t="n">
        <v>375.233145369373</v>
      </c>
      <c r="L195" s="38" t="n">
        <v>374.577344224035</v>
      </c>
      <c r="M195" s="38" t="n">
        <v>365.328834174378</v>
      </c>
      <c r="N195" s="38" t="n">
        <v>398.029829508017</v>
      </c>
      <c r="O195" s="38" t="n">
        <v>398.029829508017</v>
      </c>
      <c r="P195" s="38" t="n">
        <v>398.029829508017</v>
      </c>
      <c r="Q195" s="38" t="n">
        <v>398.029829508017</v>
      </c>
      <c r="R195" s="38" t="n">
        <v>398.029829508017</v>
      </c>
      <c r="S195" s="38" t="n">
        <v>402.805287882452</v>
      </c>
      <c r="T195" s="38" t="n">
        <v>342.282800871208</v>
      </c>
      <c r="U195" s="38" t="n">
        <v>234.524852839822</v>
      </c>
      <c r="V195" s="38" t="n">
        <v>398.029829508017</v>
      </c>
      <c r="W195" s="38" t="n">
        <v>315.859543115957</v>
      </c>
      <c r="X195" s="38" t="n">
        <v>319.73546589709</v>
      </c>
      <c r="Y195" s="38" t="n">
        <v>398.029829508017</v>
      </c>
      <c r="Z195" s="38" t="n">
        <v>398.029829508017</v>
      </c>
    </row>
    <row r="196" customFormat="false" ht="15" hidden="false" customHeight="false" outlineLevel="0" collapsed="false">
      <c r="C196" s="0" t="s">
        <v>216</v>
      </c>
      <c r="D196" s="11" t="s">
        <v>60</v>
      </c>
      <c r="E196" s="25" t="n">
        <f aca="false">Calc_2!$I90/Thousand</f>
        <v>331.294149963124</v>
      </c>
      <c r="I196" s="38" t="n">
        <v>331.294149963124</v>
      </c>
      <c r="J196" s="38" t="n">
        <v>331.294149963124</v>
      </c>
      <c r="K196" s="38" t="n">
        <v>315.214651466388</v>
      </c>
      <c r="L196" s="38" t="n">
        <v>304.442941957369</v>
      </c>
      <c r="M196" s="38" t="n">
        <v>298.593154629485</v>
      </c>
      <c r="N196" s="38" t="n">
        <v>331.294149963124</v>
      </c>
      <c r="O196" s="38" t="n">
        <v>331.294149963124</v>
      </c>
      <c r="P196" s="38" t="n">
        <v>331.294149963124</v>
      </c>
      <c r="Q196" s="38" t="n">
        <v>331.294149963124</v>
      </c>
      <c r="R196" s="38" t="n">
        <v>331.294149963124</v>
      </c>
      <c r="S196" s="38" t="n">
        <v>333.650538280765</v>
      </c>
      <c r="T196" s="38" t="n">
        <v>287.828313070516</v>
      </c>
      <c r="U196" s="38" t="n">
        <v>268.512080057553</v>
      </c>
      <c r="V196" s="38" t="n">
        <v>331.294149963124</v>
      </c>
      <c r="W196" s="38" t="n">
        <v>300.294478673858</v>
      </c>
      <c r="X196" s="38" t="n">
        <v>266.434157636012</v>
      </c>
      <c r="Y196" s="38" t="n">
        <v>331.294149963124</v>
      </c>
      <c r="Z196" s="38" t="n">
        <v>331.294149963124</v>
      </c>
    </row>
    <row r="197" customFormat="false" ht="15" hidden="false" customHeight="false" outlineLevel="0" collapsed="false">
      <c r="C197" s="0" t="s">
        <v>217</v>
      </c>
      <c r="D197" s="11" t="s">
        <v>60</v>
      </c>
      <c r="E197" s="25" t="n">
        <f aca="false">Calc_3!$I90/Thousand</f>
        <v>321.386141334416</v>
      </c>
      <c r="I197" s="38" t="n">
        <v>321.386141334416</v>
      </c>
      <c r="J197" s="38" t="n">
        <v>321.386141334416</v>
      </c>
      <c r="K197" s="38" t="n">
        <v>306.063542186124</v>
      </c>
      <c r="L197" s="38" t="n">
        <v>295.689564442995</v>
      </c>
      <c r="M197" s="38" t="n">
        <v>291.207299054729</v>
      </c>
      <c r="N197" s="38" t="n">
        <v>321.386141334416</v>
      </c>
      <c r="O197" s="38" t="n">
        <v>321.386141334416</v>
      </c>
      <c r="P197" s="38" t="n">
        <v>321.386141334416</v>
      </c>
      <c r="Q197" s="38" t="n">
        <v>321.386141334416</v>
      </c>
      <c r="R197" s="38" t="n">
        <v>321.386141334416</v>
      </c>
      <c r="S197" s="38" t="n">
        <v>328.107315769468</v>
      </c>
      <c r="T197" s="38" t="n">
        <v>281.166406956365</v>
      </c>
      <c r="U197" s="38" t="n">
        <v>256.965768914218</v>
      </c>
      <c r="V197" s="38" t="n">
        <v>321.386141334416</v>
      </c>
      <c r="W197" s="38" t="n">
        <v>290.38647004515</v>
      </c>
      <c r="X197" s="38" t="n">
        <v>260.562100758143</v>
      </c>
      <c r="Y197" s="38" t="n">
        <v>329.306044095579</v>
      </c>
      <c r="Z197" s="38" t="n">
        <v>321.350525230602</v>
      </c>
    </row>
    <row r="198" customFormat="false" ht="15" hidden="false" customHeight="false" outlineLevel="0" collapsed="false">
      <c r="C198" s="0" t="s">
        <v>218</v>
      </c>
      <c r="D198" s="11" t="s">
        <v>60</v>
      </c>
      <c r="E198" s="25" t="n">
        <f aca="false">Calc_1!$E139/Thousand</f>
        <v>31.6108432813422</v>
      </c>
      <c r="I198" s="38" t="n">
        <v>31.6108432813422</v>
      </c>
      <c r="J198" s="38" t="n">
        <v>0</v>
      </c>
      <c r="K198" s="38" t="n">
        <v>31.6108432813422</v>
      </c>
      <c r="L198" s="38" t="n">
        <v>31.6108432813422</v>
      </c>
      <c r="M198" s="38" t="n">
        <v>31.6108432813422</v>
      </c>
      <c r="N198" s="38" t="n">
        <v>34.7798966279779</v>
      </c>
      <c r="O198" s="38" t="n">
        <v>31.6108432813422</v>
      </c>
      <c r="P198" s="38" t="n">
        <v>31.6108432813422</v>
      </c>
      <c r="Q198" s="38" t="n">
        <v>31.6108432813422</v>
      </c>
      <c r="R198" s="38" t="n">
        <v>25.8634172301891</v>
      </c>
      <c r="S198" s="38" t="n">
        <v>32.4286091839445</v>
      </c>
      <c r="T198" s="38" t="n">
        <v>25.4464601137043</v>
      </c>
      <c r="U198" s="38" t="n">
        <v>19.2820769460664</v>
      </c>
      <c r="V198" s="38" t="n">
        <v>39.671630492654</v>
      </c>
      <c r="W198" s="38" t="n">
        <v>31.6108432813422</v>
      </c>
      <c r="X198" s="38" t="n">
        <v>25.7355096218293</v>
      </c>
      <c r="Y198" s="38" t="n">
        <v>31.6108432813422</v>
      </c>
      <c r="Z198" s="38" t="n">
        <v>31.6108432813422</v>
      </c>
    </row>
    <row r="199" customFormat="false" ht="15" hidden="false" customHeight="false" outlineLevel="0" collapsed="false">
      <c r="C199" s="0" t="s">
        <v>219</v>
      </c>
      <c r="D199" s="11" t="s">
        <v>60</v>
      </c>
      <c r="E199" s="25" t="n">
        <f aca="false">Calc_2!$E139/Thousand</f>
        <v>27.2150256004858</v>
      </c>
      <c r="I199" s="38" t="n">
        <v>27.2150256004884</v>
      </c>
      <c r="J199" s="38" t="n">
        <v>0</v>
      </c>
      <c r="K199" s="38" t="n">
        <v>24.1637629528815</v>
      </c>
      <c r="L199" s="38" t="n">
        <v>22.850346592422</v>
      </c>
      <c r="M199" s="38" t="n">
        <v>21.7657988260841</v>
      </c>
      <c r="N199" s="38" t="n">
        <v>27.2962365295972</v>
      </c>
      <c r="O199" s="38" t="n">
        <v>27.2150256004859</v>
      </c>
      <c r="P199" s="38" t="n">
        <v>27.2150256004859</v>
      </c>
      <c r="Q199" s="38" t="n">
        <v>27.2150256004859</v>
      </c>
      <c r="R199" s="38" t="n">
        <v>26.0201415009854</v>
      </c>
      <c r="S199" s="38" t="n">
        <v>26.3946335051781</v>
      </c>
      <c r="T199" s="38" t="n">
        <v>19.5382845102901</v>
      </c>
      <c r="U199" s="38" t="n">
        <v>19.5499626678711</v>
      </c>
      <c r="V199" s="38" t="n">
        <v>28.0585147638998</v>
      </c>
      <c r="W199" s="38" t="n">
        <v>27.2150256004871</v>
      </c>
      <c r="X199" s="38" t="n">
        <v>15.9423188461805</v>
      </c>
      <c r="Y199" s="38" t="n">
        <v>27.215025600488</v>
      </c>
      <c r="Z199" s="38" t="n">
        <v>27.2150256004858</v>
      </c>
    </row>
    <row r="200" customFormat="false" ht="15" hidden="false" customHeight="false" outlineLevel="0" collapsed="false">
      <c r="C200" s="0" t="s">
        <v>220</v>
      </c>
      <c r="D200" s="11" t="s">
        <v>60</v>
      </c>
      <c r="E200" s="25" t="n">
        <f aca="false">Calc_3!$E139/Thousand</f>
        <v>14.8715863873912</v>
      </c>
      <c r="I200" s="38" t="n">
        <v>14.8715863873912</v>
      </c>
      <c r="J200" s="38" t="n">
        <v>0</v>
      </c>
      <c r="K200" s="38" t="n">
        <v>13.5545616222518</v>
      </c>
      <c r="L200" s="38" t="n">
        <v>12.2622524519054</v>
      </c>
      <c r="M200" s="38" t="n">
        <v>14.8715863873912</v>
      </c>
      <c r="N200" s="38" t="n">
        <v>14.8715863873912</v>
      </c>
      <c r="O200" s="38" t="n">
        <v>14.8715863873912</v>
      </c>
      <c r="P200" s="38" t="n">
        <v>14.8715863873912</v>
      </c>
      <c r="Q200" s="38" t="n">
        <v>14.8715863873912</v>
      </c>
      <c r="R200" s="38" t="n">
        <v>14.8715863873912</v>
      </c>
      <c r="S200" s="38" t="n">
        <v>14.9502160268416</v>
      </c>
      <c r="T200" s="38" t="n">
        <v>17.6811174204919</v>
      </c>
      <c r="U200" s="38" t="n">
        <v>13.7991164765506</v>
      </c>
      <c r="V200" s="38" t="n">
        <v>14.8715863873912</v>
      </c>
      <c r="W200" s="38" t="n">
        <v>14.8715863873912</v>
      </c>
      <c r="X200" s="38" t="n">
        <v>12.2329305563839</v>
      </c>
      <c r="Y200" s="38" t="n">
        <v>27.215025600488</v>
      </c>
      <c r="Z200" s="38" t="n">
        <v>20.3455080541849</v>
      </c>
    </row>
    <row r="201" customFormat="false" ht="15" hidden="false" customHeight="false" outlineLevel="0" collapsed="false">
      <c r="C201" s="0" t="s">
        <v>221</v>
      </c>
      <c r="D201" s="11" t="s">
        <v>86</v>
      </c>
      <c r="E201" s="31" t="n">
        <f aca="false">Model_Checks</f>
        <v>0</v>
      </c>
      <c r="I201" s="40" t="n">
        <v>0</v>
      </c>
      <c r="J201" s="40" t="n">
        <v>0</v>
      </c>
      <c r="K201" s="40" t="n">
        <v>0</v>
      </c>
      <c r="L201" s="40" t="n">
        <v>0</v>
      </c>
      <c r="M201" s="40" t="n">
        <v>0</v>
      </c>
      <c r="N201" s="40" t="n">
        <v>0</v>
      </c>
      <c r="O201" s="40" t="n">
        <v>0</v>
      </c>
      <c r="P201" s="40" t="n">
        <v>0</v>
      </c>
      <c r="Q201" s="40" t="n">
        <v>0</v>
      </c>
      <c r="R201" s="40" t="n">
        <v>0</v>
      </c>
      <c r="S201" s="40" t="n">
        <v>0</v>
      </c>
      <c r="T201" s="40" t="n">
        <v>0</v>
      </c>
      <c r="U201" s="40" t="n">
        <v>0</v>
      </c>
      <c r="V201" s="40" t="n">
        <v>0</v>
      </c>
      <c r="W201" s="40" t="n">
        <v>0</v>
      </c>
      <c r="X201" s="40" t="n">
        <v>0</v>
      </c>
      <c r="Y201" s="40" t="n">
        <v>0</v>
      </c>
      <c r="Z201" s="40" t="n">
        <v>0</v>
      </c>
    </row>
    <row r="202" customFormat="false" ht="15" hidden="false" customHeight="false" outlineLevel="0" collapsed="false">
      <c r="C202" s="0" t="s">
        <v>222</v>
      </c>
      <c r="D202" s="11" t="s">
        <v>86</v>
      </c>
      <c r="E202" s="31" t="n">
        <f aca="false">Model_Checks</f>
        <v>0</v>
      </c>
      <c r="I202" s="40" t="n">
        <v>0</v>
      </c>
      <c r="J202" s="40" t="n">
        <v>0</v>
      </c>
      <c r="K202" s="40" t="n">
        <v>0</v>
      </c>
      <c r="L202" s="40" t="n">
        <v>0</v>
      </c>
      <c r="M202" s="40" t="n">
        <v>0</v>
      </c>
      <c r="N202" s="40" t="n">
        <v>0</v>
      </c>
      <c r="O202" s="40" t="n">
        <v>0</v>
      </c>
      <c r="P202" s="40" t="n">
        <v>0</v>
      </c>
      <c r="Q202" s="40" t="n">
        <v>0</v>
      </c>
      <c r="R202" s="40" t="n">
        <v>0</v>
      </c>
      <c r="S202" s="40" t="n">
        <v>0</v>
      </c>
      <c r="T202" s="40" t="n">
        <v>0</v>
      </c>
      <c r="U202" s="40" t="n">
        <v>0</v>
      </c>
      <c r="V202" s="40" t="n">
        <v>0</v>
      </c>
      <c r="W202" s="40" t="n">
        <v>0</v>
      </c>
      <c r="X202" s="40" t="n">
        <v>0</v>
      </c>
      <c r="Y202" s="40" t="n">
        <v>0</v>
      </c>
      <c r="Z202" s="40" t="n">
        <v>0</v>
      </c>
    </row>
    <row r="203" customFormat="false" ht="15" hidden="false" customHeight="false" outlineLevel="0" collapsed="false">
      <c r="C203" s="0" t="s">
        <v>223</v>
      </c>
      <c r="D203" s="11" t="s">
        <v>86</v>
      </c>
      <c r="E203" s="31" t="n">
        <f aca="false">Model_Checks</f>
        <v>0</v>
      </c>
      <c r="I203" s="40" t="n">
        <v>0</v>
      </c>
      <c r="J203" s="40" t="n">
        <v>0</v>
      </c>
      <c r="K203" s="40" t="n">
        <v>0</v>
      </c>
      <c r="L203" s="40" t="n">
        <v>0</v>
      </c>
      <c r="M203" s="40" t="n">
        <v>0</v>
      </c>
      <c r="N203" s="40" t="n">
        <v>0</v>
      </c>
      <c r="O203" s="40" t="n">
        <v>0</v>
      </c>
      <c r="P203" s="40" t="n">
        <v>0</v>
      </c>
      <c r="Q203" s="40" t="n">
        <v>0</v>
      </c>
      <c r="R203" s="40" t="n">
        <v>0</v>
      </c>
      <c r="S203" s="40" t="n">
        <v>0</v>
      </c>
      <c r="T203" s="40" t="n">
        <v>0</v>
      </c>
      <c r="U203" s="40" t="n">
        <v>0</v>
      </c>
      <c r="V203" s="40" t="n">
        <v>0</v>
      </c>
      <c r="W203" s="40" t="n">
        <v>0</v>
      </c>
      <c r="X203" s="40" t="n">
        <v>0</v>
      </c>
      <c r="Y203" s="40" t="n">
        <v>0</v>
      </c>
      <c r="Z203" s="40" t="n">
        <v>0</v>
      </c>
    </row>
    <row r="205" customFormat="false" ht="15" hidden="false" customHeight="false" outlineLevel="0" collapsed="false">
      <c r="C205" s="41" t="s">
        <v>224</v>
      </c>
    </row>
  </sheetData>
  <conditionalFormatting sqref="E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dataValidations count="2">
    <dataValidation allowBlank="false" errorStyle="stop" operator="between" showDropDown="false" showErrorMessage="false" showInputMessage="false" sqref="E12:G12" type="list">
      <formula1>Case_Names</formula1>
      <formula2>0</formula2>
    </dataValidation>
    <dataValidation allowBlank="false" errorStyle="stop" operator="between" showDropDown="false" showErrorMessage="false" showInputMessage="false" sqref="AD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Zalahaláp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4" customFormat="false" ht="15" hidden="false" customHeight="false" outlineLevel="0" collapsed="false">
      <c r="B4" s="0" t="s">
        <v>225</v>
      </c>
      <c r="D4" s="0" t="s">
        <v>226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227</v>
      </c>
      <c r="F5" s="35" t="n">
        <f aca="false">MATCH(Scenario_Name,Scenario_Names,0)</f>
        <v>1</v>
      </c>
    </row>
    <row r="7" customFormat="false" ht="15" hidden="false" customHeight="false" outlineLevel="0" collapsed="false">
      <c r="B7" s="7" t="s">
        <v>228</v>
      </c>
      <c r="C7" s="7" t="s">
        <v>8</v>
      </c>
      <c r="D7" s="7" t="s">
        <v>229</v>
      </c>
      <c r="F7" s="8" t="s">
        <v>13</v>
      </c>
      <c r="H7" s="43" t="s">
        <v>21</v>
      </c>
      <c r="I7" s="43" t="s">
        <v>230</v>
      </c>
      <c r="J7" s="43" t="s">
        <v>231</v>
      </c>
      <c r="K7" s="43" t="s">
        <v>232</v>
      </c>
      <c r="L7" s="43" t="s">
        <v>233</v>
      </c>
      <c r="M7" s="43" t="s">
        <v>234</v>
      </c>
      <c r="N7" s="43" t="s">
        <v>235</v>
      </c>
      <c r="O7" s="43" t="s">
        <v>236</v>
      </c>
      <c r="P7" s="43" t="s">
        <v>237</v>
      </c>
      <c r="Q7" s="43" t="s">
        <v>238</v>
      </c>
      <c r="R7" s="43" t="s">
        <v>239</v>
      </c>
      <c r="S7" s="43" t="s">
        <v>240</v>
      </c>
      <c r="T7" s="43" t="s">
        <v>241</v>
      </c>
      <c r="U7" s="43" t="s">
        <v>242</v>
      </c>
      <c r="V7" s="43" t="s">
        <v>243</v>
      </c>
      <c r="W7" s="43" t="s">
        <v>244</v>
      </c>
      <c r="X7" s="43" t="s">
        <v>245</v>
      </c>
      <c r="Y7" s="43" t="s">
        <v>246</v>
      </c>
    </row>
    <row r="10" customFormat="false" ht="15" hidden="false" customHeight="false" outlineLevel="0" collapsed="false">
      <c r="A10" s="9" t="s">
        <v>14</v>
      </c>
      <c r="B10" s="9"/>
      <c r="C10" s="9" t="s">
        <v>247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5" hidden="false" customHeight="false" outlineLevel="0" collapsed="false">
      <c r="B11" s="0" t="s">
        <v>248</v>
      </c>
      <c r="C11" s="11" t="s">
        <v>86</v>
      </c>
      <c r="D11" s="12" t="s">
        <v>249</v>
      </c>
      <c r="F11" s="43" t="n">
        <v>1000</v>
      </c>
    </row>
    <row r="12" customFormat="false" ht="15" hidden="false" customHeight="false" outlineLevel="0" collapsed="false">
      <c r="B12" s="0" t="s">
        <v>250</v>
      </c>
      <c r="C12" s="11" t="s">
        <v>86</v>
      </c>
      <c r="D12" s="12" t="s">
        <v>249</v>
      </c>
      <c r="F12" s="43" t="n">
        <v>1000000</v>
      </c>
    </row>
    <row r="13" customFormat="false" ht="15" hidden="false" customHeight="false" outlineLevel="0" collapsed="false">
      <c r="B13" s="0" t="s">
        <v>251</v>
      </c>
      <c r="C13" s="11" t="s">
        <v>252</v>
      </c>
      <c r="D13" s="12" t="s">
        <v>253</v>
      </c>
      <c r="F13" s="43" t="n">
        <v>365</v>
      </c>
    </row>
    <row r="14" customFormat="false" ht="15" hidden="false" customHeight="false" outlineLevel="0" collapsed="false">
      <c r="B14" s="0" t="s">
        <v>254</v>
      </c>
      <c r="C14" s="11" t="s">
        <v>255</v>
      </c>
      <c r="D14" s="12" t="s">
        <v>256</v>
      </c>
      <c r="F14" s="43" t="n">
        <v>12</v>
      </c>
    </row>
    <row r="15" customFormat="false" ht="15" hidden="false" customHeight="false" outlineLevel="0" collapsed="false">
      <c r="B15" s="0" t="s">
        <v>257</v>
      </c>
      <c r="C15" s="11" t="s">
        <v>255</v>
      </c>
      <c r="D15" s="12" t="s">
        <v>258</v>
      </c>
      <c r="F15" s="43" t="n">
        <v>3</v>
      </c>
    </row>
    <row r="16" customFormat="false" ht="15" hidden="false" customHeight="false" outlineLevel="0" collapsed="false">
      <c r="B16" s="0" t="s">
        <v>259</v>
      </c>
      <c r="C16" s="11" t="s">
        <v>86</v>
      </c>
      <c r="D16" s="12" t="s">
        <v>260</v>
      </c>
      <c r="F16" s="43" t="n">
        <v>1E-006</v>
      </c>
    </row>
    <row r="18" customFormat="false" ht="15" hidden="false" customHeight="false" outlineLevel="0" collapsed="false">
      <c r="A18" s="9" t="s">
        <v>14</v>
      </c>
      <c r="B18" s="9"/>
      <c r="C18" s="9" t="s">
        <v>261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5" hidden="false" customHeight="false" outlineLevel="0" collapsed="false">
      <c r="B19" s="0" t="s">
        <v>262</v>
      </c>
      <c r="C19" s="11" t="s">
        <v>79</v>
      </c>
      <c r="D19" s="12" t="s">
        <v>263</v>
      </c>
      <c r="F19" s="44" t="n">
        <f aca="false">IF(INDEX($H19:$Y19,1,Scenario_Selected)="",$H19,INDEX($H19:$Y19,1,Scenario_Selected))</f>
        <v>45931</v>
      </c>
      <c r="H19" s="4" t="n">
        <v>45931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customFormat="false" ht="15" hidden="false" customHeight="false" outlineLevel="0" collapsed="false">
      <c r="B20" s="0" t="s">
        <v>264</v>
      </c>
      <c r="C20" s="11" t="s">
        <v>32</v>
      </c>
      <c r="D20" s="12" t="s">
        <v>265</v>
      </c>
      <c r="F20" s="43" t="n">
        <v>0.1</v>
      </c>
    </row>
    <row r="21" customFormat="false" ht="15" hidden="false" customHeight="false" outlineLevel="0" collapsed="false">
      <c r="B21" s="0" t="s">
        <v>266</v>
      </c>
      <c r="C21" s="11" t="s">
        <v>32</v>
      </c>
      <c r="D21" s="12" t="s">
        <v>265</v>
      </c>
      <c r="F21" s="43" t="n">
        <v>0.2</v>
      </c>
    </row>
    <row r="22" customFormat="false" ht="15" hidden="false" customHeight="false" outlineLevel="0" collapsed="false">
      <c r="B22" s="0" t="s">
        <v>267</v>
      </c>
      <c r="C22" s="11" t="s">
        <v>32</v>
      </c>
      <c r="D22" s="12" t="s">
        <v>265</v>
      </c>
      <c r="F22" s="43" t="n">
        <v>0.01</v>
      </c>
    </row>
    <row r="23" customFormat="false" ht="15" hidden="false" customHeight="false" outlineLevel="0" collapsed="false">
      <c r="B23" s="0" t="s">
        <v>268</v>
      </c>
      <c r="C23" s="11" t="s">
        <v>49</v>
      </c>
      <c r="D23" s="12" t="s">
        <v>269</v>
      </c>
      <c r="F23" s="43" t="n">
        <v>24</v>
      </c>
    </row>
    <row r="24" customFormat="false" ht="15" hidden="false" customHeight="false" outlineLevel="0" collapsed="false">
      <c r="B24" s="0" t="s">
        <v>270</v>
      </c>
      <c r="C24" s="11" t="s">
        <v>86</v>
      </c>
      <c r="D24" s="12" t="s">
        <v>271</v>
      </c>
      <c r="F24" s="43" t="n">
        <v>2</v>
      </c>
    </row>
    <row r="25" customFormat="false" ht="15" hidden="false" customHeight="false" outlineLevel="0" collapsed="false">
      <c r="B25" s="0" t="s">
        <v>272</v>
      </c>
      <c r="C25" s="11" t="s">
        <v>79</v>
      </c>
      <c r="D25" s="12" t="s">
        <v>273</v>
      </c>
      <c r="F25" s="44" t="n">
        <f aca="false">IF(INDEX($H25:$Y25,1,Scenario_Selected)="",$H25,INDEX($H25:$Y25,1,Scenario_Selected))</f>
        <v>45991</v>
      </c>
      <c r="H25" s="4" t="n">
        <v>45991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customFormat="false" ht="15" hidden="false" customHeight="false" outlineLevel="0" collapsed="false">
      <c r="B26" s="0" t="s">
        <v>274</v>
      </c>
      <c r="C26" s="11" t="s">
        <v>79</v>
      </c>
      <c r="D26" s="12" t="s">
        <v>275</v>
      </c>
      <c r="F26" s="44" t="n">
        <f aca="false">IF(INDEX($H26:$Y26,1,Scenario_Selected)="",$H26,INDEX($H26:$Y26,1,Scenario_Selected))</f>
        <v>46387</v>
      </c>
      <c r="H26" s="4" t="n">
        <v>46387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customFormat="false" ht="15" hidden="false" customHeight="false" outlineLevel="0" collapsed="false">
      <c r="B27" s="0" t="s">
        <v>276</v>
      </c>
      <c r="C27" s="11" t="s">
        <v>79</v>
      </c>
      <c r="D27" s="12" t="s">
        <v>277</v>
      </c>
      <c r="F27" s="44" t="n">
        <f aca="false">IF(INDEX($H27:$Y27,1,Scenario_Selected)="",$H27,INDEX($H27:$Y27,1,Scenario_Selected))</f>
        <v>46477</v>
      </c>
      <c r="H27" s="4" t="n">
        <v>46477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customFormat="false" ht="15" hidden="false" customHeight="false" outlineLevel="0" collapsed="false">
      <c r="B28" s="0" t="s">
        <v>278</v>
      </c>
      <c r="C28" s="11" t="s">
        <v>79</v>
      </c>
      <c r="D28" s="12" t="s">
        <v>277</v>
      </c>
      <c r="F28" s="44" t="n">
        <f aca="false">IF(INDEX($H28:$Y28,1,Scenario_Selected)="",$H28,INDEX($H28:$Y28,1,Scenario_Selected))</f>
        <v>46568</v>
      </c>
      <c r="H28" s="4" t="n">
        <v>46568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customFormat="false" ht="15" hidden="false" customHeight="false" outlineLevel="0" collapsed="false">
      <c r="B29" s="0" t="s">
        <v>279</v>
      </c>
      <c r="C29" s="11" t="s">
        <v>79</v>
      </c>
      <c r="D29" s="12" t="s">
        <v>275</v>
      </c>
      <c r="F29" s="44" t="n">
        <f aca="false">IF(INDEX($H29:$Y29,1,Scenario_Selected)="",$H29,INDEX($H29:$Y29,1,Scenario_Selected))</f>
        <v>46843</v>
      </c>
      <c r="H29" s="4" t="n">
        <v>46843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customFormat="false" ht="15" hidden="false" customHeight="false" outlineLevel="0" collapsed="false">
      <c r="B30" s="0" t="s">
        <v>280</v>
      </c>
      <c r="C30" s="11" t="s">
        <v>255</v>
      </c>
      <c r="D30" s="12" t="s">
        <v>265</v>
      </c>
      <c r="F30" s="35" t="n">
        <f aca="false">IF(INDEX($H30:$Y30,1,Scenario_Selected)="",$H30,INDEX($H30:$Y30,1,Scenario_Selected))</f>
        <v>0</v>
      </c>
      <c r="H30" s="45" t="n">
        <v>0</v>
      </c>
      <c r="I30" s="45"/>
      <c r="J30" s="45"/>
      <c r="K30" s="45"/>
      <c r="L30" s="45"/>
      <c r="M30" s="45"/>
      <c r="N30" s="45"/>
      <c r="O30" s="45"/>
      <c r="P30" s="45"/>
      <c r="Q30" s="45"/>
      <c r="R30" s="45" t="n">
        <v>12</v>
      </c>
      <c r="S30" s="45"/>
      <c r="T30" s="45"/>
      <c r="U30" s="45"/>
      <c r="V30" s="45"/>
      <c r="W30" s="45"/>
      <c r="X30" s="45"/>
      <c r="Y30" s="45"/>
    </row>
    <row r="31" customFormat="false" ht="15" hidden="false" customHeight="false" outlineLevel="0" collapsed="false">
      <c r="B31" s="0" t="s">
        <v>281</v>
      </c>
      <c r="C31" s="11" t="s">
        <v>282</v>
      </c>
      <c r="D31" s="12" t="s">
        <v>283</v>
      </c>
      <c r="F31" s="35" t="n">
        <f aca="false">IF(INDEX($H31:$Y31,1,Scenario_Selected)="",$H31,INDEX($H31:$Y31,1,Scenario_Selected))</f>
        <v>35</v>
      </c>
      <c r="H31" s="45" t="n">
        <v>35</v>
      </c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</row>
    <row r="32" customFormat="false" ht="15" hidden="false" customHeight="false" outlineLevel="0" collapsed="false">
      <c r="B32" s="0" t="s">
        <v>284</v>
      </c>
      <c r="C32" s="11" t="s">
        <v>79</v>
      </c>
      <c r="D32" s="12" t="s">
        <v>285</v>
      </c>
      <c r="F32" s="44" t="n">
        <f aca="false">IF(INDEX($H32:$Y32,1,Scenario_Selected)="",$H32,INDEX($H32:$Y32,1,Scenario_Selected))</f>
        <v>46326</v>
      </c>
      <c r="H32" s="4" t="n">
        <v>46326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customFormat="false" ht="15" hidden="false" customHeight="false" outlineLevel="0" collapsed="false">
      <c r="B33" s="0" t="s">
        <v>286</v>
      </c>
      <c r="C33" s="11" t="s">
        <v>79</v>
      </c>
      <c r="D33" s="12" t="s">
        <v>287</v>
      </c>
      <c r="F33" s="44" t="n">
        <f aca="false">IF(INDEX($H33:$Y33,1,Scenario_Selected)="",$H33,INDEX($H33:$Y33,1,Scenario_Selected))</f>
        <v>46477</v>
      </c>
      <c r="H33" s="4" t="n">
        <v>46477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5" customFormat="false" ht="15" hidden="false" customHeight="false" outlineLevel="0" collapsed="false">
      <c r="A35" s="9" t="s">
        <v>14</v>
      </c>
      <c r="B35" s="9"/>
      <c r="C35" s="9" t="s">
        <v>288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customFormat="false" ht="15" hidden="false" customHeight="false" outlineLevel="0" collapsed="false">
      <c r="B36" s="0" t="s">
        <v>136</v>
      </c>
      <c r="C36" s="11" t="s">
        <v>137</v>
      </c>
      <c r="D36" s="12" t="s">
        <v>289</v>
      </c>
      <c r="F36" s="18" t="n">
        <f aca="false">IF(INDEX($H36:$Y36,1,Scenario_Selected)="",$H36,INDEX($H36:$Y36,1,Scenario_Selected))</f>
        <v>63</v>
      </c>
      <c r="H36" s="46" t="n">
        <v>63</v>
      </c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</row>
    <row r="37" customFormat="false" ht="15" hidden="false" customHeight="false" outlineLevel="0" collapsed="false">
      <c r="B37" s="0" t="s">
        <v>138</v>
      </c>
      <c r="C37" s="11" t="s">
        <v>139</v>
      </c>
      <c r="D37" s="12" t="s">
        <v>289</v>
      </c>
      <c r="F37" s="18" t="n">
        <f aca="false">IF(INDEX($H37:$Y37,1,Scenario_Selected)="",$H37,INDEX($H37:$Y37,1,Scenario_Selected))</f>
        <v>49.9</v>
      </c>
      <c r="H37" s="46" t="n">
        <v>49.9</v>
      </c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</row>
    <row r="38" customFormat="false" ht="15" hidden="false" customHeight="false" outlineLevel="0" collapsed="false">
      <c r="B38" s="0" t="s">
        <v>290</v>
      </c>
      <c r="C38" s="11" t="s">
        <v>44</v>
      </c>
      <c r="D38" s="12" t="s">
        <v>291</v>
      </c>
      <c r="F38" s="20" t="n">
        <f aca="false">IF(INDEX($H38:$Y38,1,Scenario_Selected)="",$H38,INDEX($H38:$Y38,1,Scenario_Selected))</f>
        <v>1265</v>
      </c>
      <c r="H38" s="47" t="n">
        <v>1265</v>
      </c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</row>
    <row r="39" customFormat="false" ht="15" hidden="false" customHeight="false" outlineLevel="0" collapsed="false">
      <c r="B39" s="0" t="s">
        <v>292</v>
      </c>
      <c r="C39" s="11" t="s">
        <v>32</v>
      </c>
      <c r="D39" s="12" t="s">
        <v>265</v>
      </c>
      <c r="F39" s="22" t="n">
        <f aca="false">IF(INDEX($H39:$Y39,1,Scenario_Selected)="",$H39,INDEX($H39:$Y39,1,Scenario_Selected))</f>
        <v>0</v>
      </c>
      <c r="H39" s="48" t="n">
        <v>0</v>
      </c>
      <c r="I39" s="48"/>
      <c r="J39" s="48"/>
      <c r="K39" s="48" t="n">
        <f aca="false">-Sens_Step</f>
        <v>-0.1</v>
      </c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</row>
    <row r="40" customFormat="false" ht="15" hidden="false" customHeight="false" outlineLevel="0" collapsed="false">
      <c r="B40" s="0" t="s">
        <v>293</v>
      </c>
      <c r="C40" s="11" t="s">
        <v>32</v>
      </c>
      <c r="D40" s="12" t="s">
        <v>294</v>
      </c>
      <c r="F40" s="22" t="n">
        <f aca="false">IF(INDEX($H40:$Y40,1,Scenario_Selected)="",$H40,INDEX($H40:$Y40,1,Scenario_Selected))</f>
        <v>0.995</v>
      </c>
      <c r="H40" s="48" t="n">
        <v>0.995</v>
      </c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</row>
    <row r="41" customFormat="false" ht="15" hidden="false" customHeight="false" outlineLevel="0" collapsed="false">
      <c r="B41" s="0" t="s">
        <v>295</v>
      </c>
      <c r="C41" s="11" t="s">
        <v>32</v>
      </c>
      <c r="D41" s="12" t="s">
        <v>296</v>
      </c>
      <c r="F41" s="49" t="n">
        <f aca="false">IF(INDEX($H41:$Y41,1,Scenario_Selected)="",$H41,INDEX($H41:$Y41,1,Scenario_Selected))</f>
        <v>0.003</v>
      </c>
      <c r="H41" s="50" t="n">
        <v>0.003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</row>
    <row r="42" customFormat="false" ht="15" hidden="false" customHeight="false" outlineLevel="0" collapsed="false">
      <c r="B42" s="0" t="s">
        <v>297</v>
      </c>
      <c r="C42" s="11" t="s">
        <v>32</v>
      </c>
      <c r="D42" s="12" t="s">
        <v>298</v>
      </c>
      <c r="F42" s="22" t="n">
        <f aca="false">IF(INDEX($H42:$Y42,1,Scenario_Selected)="",$H42,INDEX($H42:$Y42,1,Scenario_Selected))</f>
        <v>0.02</v>
      </c>
      <c r="H42" s="48" t="n">
        <v>0.02</v>
      </c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</row>
    <row r="43" customFormat="false" ht="15" hidden="false" customHeight="false" outlineLevel="0" collapsed="false">
      <c r="B43" s="0" t="s">
        <v>299</v>
      </c>
      <c r="C43" s="11" t="s">
        <v>32</v>
      </c>
      <c r="D43" s="12" t="s">
        <v>300</v>
      </c>
      <c r="F43" s="22" t="n">
        <f aca="false">IF(INDEX($H43:$Y43,1,Scenario_Selected)="",$H43,INDEX($H43:$Y43,1,Scenario_Selected))</f>
        <v>0</v>
      </c>
      <c r="H43" s="48" t="n">
        <v>0</v>
      </c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</row>
    <row r="44" customFormat="false" ht="15" hidden="false" customHeight="false" outlineLevel="0" collapsed="false">
      <c r="B44" s="0" t="s">
        <v>301</v>
      </c>
      <c r="C44" s="11" t="s">
        <v>37</v>
      </c>
      <c r="D44" s="12" t="s">
        <v>302</v>
      </c>
      <c r="F44" s="18" t="n">
        <f aca="false">IF(INDEX($H44:$Y44,1,Scenario_Selected)="",$H44,INDEX($H44:$Y44,1,Scenario_Selected))</f>
        <v>0</v>
      </c>
      <c r="H44" s="46" t="n">
        <v>0</v>
      </c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</row>
    <row r="46" customFormat="false" ht="15" hidden="false" customHeight="false" outlineLevel="0" collapsed="false">
      <c r="A46" s="9" t="s">
        <v>14</v>
      </c>
      <c r="B46" s="9"/>
      <c r="C46" s="9" t="s">
        <v>303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customFormat="false" ht="15" hidden="false" customHeight="false" outlineLevel="0" collapsed="false">
      <c r="B47" s="0" t="s">
        <v>304</v>
      </c>
      <c r="C47" s="11" t="s">
        <v>34</v>
      </c>
      <c r="D47" s="12" t="s">
        <v>305</v>
      </c>
      <c r="F47" s="17" t="n">
        <f aca="false">IF(INDEX($H47:$Y47,1,Scenario_Selected)="",$H47,INDEX($H47:$Y47,1,Scenario_Selected))</f>
        <v>1</v>
      </c>
      <c r="H47" s="51" t="n">
        <v>1</v>
      </c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 t="n">
        <v>0</v>
      </c>
      <c r="U47" s="51"/>
      <c r="V47" s="51"/>
      <c r="W47" s="51"/>
      <c r="X47" s="51"/>
      <c r="Y47" s="51"/>
    </row>
    <row r="48" customFormat="false" ht="15" hidden="false" customHeight="false" outlineLevel="0" collapsed="false">
      <c r="B48" s="0" t="s">
        <v>46</v>
      </c>
      <c r="C48" s="11" t="s">
        <v>37</v>
      </c>
      <c r="D48" s="12" t="s">
        <v>306</v>
      </c>
      <c r="F48" s="18" t="n">
        <f aca="false">IF(INDEX($H48:$Y48,1,Scenario_Selected)="",$H48,INDEX($H48:$Y48,1,Scenario_Selected))</f>
        <v>50</v>
      </c>
      <c r="H48" s="46" t="n">
        <v>50</v>
      </c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</row>
    <row r="49" customFormat="false" ht="15" hidden="false" customHeight="false" outlineLevel="0" collapsed="false">
      <c r="B49" s="0" t="s">
        <v>48</v>
      </c>
      <c r="C49" s="11" t="s">
        <v>49</v>
      </c>
      <c r="D49" s="12" t="s">
        <v>307</v>
      </c>
      <c r="F49" s="18" t="n">
        <f aca="false">IF(INDEX($H49:$Y49,1,Scenario_Selected)="",$H49,INDEX($H49:$Y49,1,Scenario_Selected))</f>
        <v>4</v>
      </c>
      <c r="H49" s="46" t="n">
        <v>4</v>
      </c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 t="n">
        <v>2</v>
      </c>
      <c r="T49" s="46"/>
      <c r="U49" s="46"/>
      <c r="V49" s="46"/>
      <c r="W49" s="46"/>
      <c r="X49" s="46"/>
      <c r="Y49" s="46"/>
    </row>
    <row r="50" customFormat="false" ht="15" hidden="false" customHeight="false" outlineLevel="0" collapsed="false">
      <c r="B50" s="0" t="s">
        <v>308</v>
      </c>
      <c r="C50" s="11" t="s">
        <v>17</v>
      </c>
      <c r="D50" s="12" t="s">
        <v>309</v>
      </c>
      <c r="F50" s="14" t="str">
        <f aca="false">IF(INDEX($H50:$Y50,1,Scenario_Selected)="",$H50,INDEX($H50:$Y50,1,Scenario_Selected))</f>
        <v>DC 4h</v>
      </c>
      <c r="H50" s="3" t="s">
        <v>310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 t="s">
        <v>311</v>
      </c>
      <c r="T50" s="3"/>
      <c r="U50" s="3"/>
      <c r="V50" s="3"/>
      <c r="W50" s="3"/>
      <c r="X50" s="3"/>
      <c r="Y50" s="3"/>
    </row>
    <row r="51" customFormat="false" ht="15" hidden="false" customHeight="false" outlineLevel="0" collapsed="false">
      <c r="B51" s="0" t="s">
        <v>312</v>
      </c>
      <c r="C51" s="11" t="s">
        <v>32</v>
      </c>
      <c r="D51" s="12" t="s">
        <v>313</v>
      </c>
      <c r="F51" s="22" t="n">
        <f aca="false">IF(INDEX($H51:$Y51,1,Scenario_Selected)="",$H51,INDEX($H51:$Y51,1,Scenario_Selected))</f>
        <v>0.98</v>
      </c>
      <c r="H51" s="48" t="n">
        <v>0.98</v>
      </c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</row>
    <row r="52" customFormat="false" ht="15" hidden="false" customHeight="false" outlineLevel="0" collapsed="false">
      <c r="B52" s="0" t="s">
        <v>314</v>
      </c>
      <c r="C52" s="11" t="s">
        <v>32</v>
      </c>
      <c r="D52" s="12" t="s">
        <v>315</v>
      </c>
      <c r="F52" s="22" t="n">
        <f aca="false">IF(INDEX($H52:$Y52,1,Scenario_Selected)="",$H52,INDEX($H52:$Y52,1,Scenario_Selected))</f>
        <v>0.98</v>
      </c>
      <c r="H52" s="48" t="n">
        <v>0.98</v>
      </c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</row>
    <row r="53" customFormat="false" ht="15" hidden="false" customHeight="false" outlineLevel="0" collapsed="false">
      <c r="B53" s="0" t="s">
        <v>316</v>
      </c>
      <c r="C53" s="11" t="s">
        <v>32</v>
      </c>
      <c r="D53" s="12" t="s">
        <v>317</v>
      </c>
      <c r="F53" s="22" t="n">
        <f aca="false">IF(INDEX($H53:$Y53,1,Scenario_Selected)="",$H53,INDEX($H53:$Y53,1,Scenario_Selected))</f>
        <v>0.86</v>
      </c>
      <c r="H53" s="48" t="n">
        <v>0.86</v>
      </c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</row>
    <row r="54" customFormat="false" ht="15" hidden="false" customHeight="false" outlineLevel="0" collapsed="false">
      <c r="B54" s="0" t="s">
        <v>318</v>
      </c>
      <c r="C54" s="11" t="s">
        <v>32</v>
      </c>
      <c r="D54" s="12" t="s">
        <v>319</v>
      </c>
      <c r="F54" s="22" t="n">
        <f aca="false">IF(INDEX($H54:$Y54,1,Scenario_Selected)="",$H54,INDEX($H54:$Y54,1,Scenario_Selected))</f>
        <v>0</v>
      </c>
      <c r="H54" s="48" t="n">
        <v>0</v>
      </c>
      <c r="I54" s="48"/>
      <c r="J54" s="48"/>
      <c r="K54" s="48"/>
      <c r="L54" s="48" t="n">
        <f aca="false">Sens_Step_Large</f>
        <v>0.2</v>
      </c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 t="n">
        <f aca="false">Sens_Step_Large</f>
        <v>0.2</v>
      </c>
      <c r="X54" s="48"/>
      <c r="Y54" s="48"/>
    </row>
    <row r="55" customFormat="false" ht="15" hidden="false" customHeight="false" outlineLevel="0" collapsed="false">
      <c r="B55" s="0" t="s">
        <v>320</v>
      </c>
      <c r="C55" s="11" t="s">
        <v>321</v>
      </c>
      <c r="D55" s="12" t="s">
        <v>322</v>
      </c>
      <c r="F55" s="20" t="n">
        <f aca="false">IF(INDEX($H55:$Y55,1,Scenario_Selected)="",$H55,INDEX($H55:$Y55,1,Scenario_Selected))</f>
        <v>0</v>
      </c>
      <c r="H55" s="47" t="n">
        <v>0</v>
      </c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</row>
    <row r="56" customFormat="false" ht="15" hidden="false" customHeight="false" outlineLevel="0" collapsed="false">
      <c r="B56" s="0" t="s">
        <v>53</v>
      </c>
      <c r="C56" s="11" t="s">
        <v>54</v>
      </c>
      <c r="D56" s="12" t="s">
        <v>323</v>
      </c>
      <c r="F56" s="20" t="n">
        <f aca="false">IF(INDEX($H56:$Y56,1,Scenario_Selected)="",$H56,INDEX($H56:$Y56,1,Scenario_Selected))</f>
        <v>110</v>
      </c>
      <c r="H56" s="47" t="n">
        <v>110</v>
      </c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 t="n">
        <v>200</v>
      </c>
      <c r="V56" s="47"/>
      <c r="W56" s="47"/>
      <c r="X56" s="47"/>
      <c r="Y56" s="47"/>
    </row>
    <row r="57" customFormat="false" ht="15" hidden="false" customHeight="false" outlineLevel="0" collapsed="false">
      <c r="B57" s="0" t="s">
        <v>324</v>
      </c>
      <c r="C57" s="11" t="s">
        <v>54</v>
      </c>
      <c r="D57" s="12" t="s">
        <v>325</v>
      </c>
      <c r="F57" s="20" t="n">
        <f aca="false">IF(INDEX($H57:$Y57,1,Scenario_Selected)="",$H57,INDEX($H57:$Y57,1,Scenario_Selected))</f>
        <v>110</v>
      </c>
      <c r="H57" s="47" t="n">
        <v>110</v>
      </c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</row>
    <row r="58" customFormat="false" ht="15" hidden="false" customHeight="false" outlineLevel="0" collapsed="false">
      <c r="B58" s="0" t="s">
        <v>326</v>
      </c>
      <c r="C58" s="11" t="s">
        <v>327</v>
      </c>
      <c r="D58" s="12" t="s">
        <v>328</v>
      </c>
      <c r="F58" s="35" t="n">
        <f aca="false">IF(INDEX($H58:$Y58,1,Scenario_Selected)="",$H58,INDEX($H58:$Y58,1,Scenario_Selected))</f>
        <v>0</v>
      </c>
      <c r="H58" s="45" t="n">
        <v>0</v>
      </c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</row>
    <row r="59" customFormat="false" ht="15" hidden="false" customHeight="false" outlineLevel="0" collapsed="false">
      <c r="B59" s="0" t="s">
        <v>329</v>
      </c>
      <c r="C59" s="11" t="s">
        <v>34</v>
      </c>
      <c r="D59" s="12" t="s">
        <v>330</v>
      </c>
      <c r="F59" s="17" t="n">
        <f aca="false">IF(INDEX($H59:$Y59,1,Scenario_Selected)="",$H59,INDEX($H59:$Y59,1,Scenario_Selected))</f>
        <v>1</v>
      </c>
      <c r="H59" s="51" t="n">
        <v>1</v>
      </c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 t="n">
        <v>0</v>
      </c>
      <c r="W59" s="51"/>
      <c r="X59" s="51"/>
      <c r="Y59" s="51"/>
    </row>
    <row r="60" customFormat="false" ht="15" hidden="false" customHeight="false" outlineLevel="0" collapsed="false">
      <c r="B60" s="0" t="s">
        <v>331</v>
      </c>
      <c r="C60" s="11" t="s">
        <v>327</v>
      </c>
      <c r="D60" s="12" t="s">
        <v>332</v>
      </c>
      <c r="F60" s="35" t="n">
        <f aca="false">IF(INDEX($H60:$Y60,1,Scenario_Selected)="",$H60,INDEX($H60:$Y60,1,Scenario_Selected))</f>
        <v>2048</v>
      </c>
      <c r="H60" s="45" t="n">
        <v>2048</v>
      </c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</row>
    <row r="61" customFormat="false" ht="15" hidden="false" customHeight="false" outlineLevel="0" collapsed="false">
      <c r="B61" s="0" t="s">
        <v>333</v>
      </c>
      <c r="C61" s="11" t="s">
        <v>321</v>
      </c>
      <c r="D61" s="12" t="s">
        <v>334</v>
      </c>
      <c r="F61" s="18" t="n">
        <f aca="false">IF(INDEX($H61:$Y61,1,Scenario_Selected)="",$H61,INDEX($H61:$Y61,1,Scenario_Selected))</f>
        <v>30.8</v>
      </c>
      <c r="H61" s="46" t="n">
        <v>30.8</v>
      </c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</row>
    <row r="63" customFormat="false" ht="15" hidden="false" customHeight="false" outlineLevel="0" collapsed="false">
      <c r="A63" s="9" t="s">
        <v>14</v>
      </c>
      <c r="B63" s="9"/>
      <c r="C63" s="9" t="s">
        <v>335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customFormat="false" ht="15" hidden="false" customHeight="false" outlineLevel="0" collapsed="false">
      <c r="B64" s="0" t="s">
        <v>336</v>
      </c>
      <c r="C64" s="11" t="s">
        <v>17</v>
      </c>
      <c r="D64" s="12" t="s">
        <v>337</v>
      </c>
      <c r="F64" s="14" t="str">
        <f aca="false">IF(INDEX($H64:$Y64,1,Scenario_Selected)="",$H64,INDEX($H64:$Y64,1,Scenario_Selected))</f>
        <v>DC 4h direct</v>
      </c>
      <c r="H64" s="3" t="s">
        <v>338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 t="s">
        <v>339</v>
      </c>
      <c r="T64" s="3"/>
      <c r="U64" s="3"/>
      <c r="V64" s="3"/>
      <c r="W64" s="3"/>
      <c r="X64" s="3"/>
      <c r="Y64" s="3"/>
    </row>
    <row r="65" customFormat="false" ht="15" hidden="false" customHeight="false" outlineLevel="0" collapsed="false">
      <c r="B65" s="0" t="s">
        <v>340</v>
      </c>
      <c r="C65" s="11" t="s">
        <v>17</v>
      </c>
      <c r="D65" s="12" t="s">
        <v>341</v>
      </c>
      <c r="F65" s="14" t="str">
        <f aca="false">IF(INDEX($H65:$Y65,1,Scenario_Selected)="",$H65,INDEX($H65:$Y65,1,Scenario_Selected))</f>
        <v>DC 4h transfer</v>
      </c>
      <c r="H65" s="3" t="s">
        <v>342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 t="s">
        <v>343</v>
      </c>
      <c r="T65" s="3"/>
      <c r="U65" s="3"/>
      <c r="V65" s="3"/>
      <c r="W65" s="3"/>
      <c r="X65" s="3"/>
      <c r="Y65" s="3"/>
    </row>
    <row r="66" customFormat="false" ht="15" hidden="false" customHeight="false" outlineLevel="0" collapsed="false">
      <c r="B66" s="0" t="s">
        <v>41</v>
      </c>
      <c r="C66" s="11" t="s">
        <v>32</v>
      </c>
      <c r="D66" s="12" t="s">
        <v>265</v>
      </c>
      <c r="F66" s="22" t="n">
        <f aca="false">IF(INDEX($H66:$Y66,1,Scenario_Selected)="",$H66,INDEX($H66:$Y66,1,Scenario_Selected))</f>
        <v>0</v>
      </c>
      <c r="H66" s="48" t="n">
        <v>0</v>
      </c>
      <c r="I66" s="48"/>
      <c r="J66" s="48" t="n">
        <f aca="false">-Sens_Step</f>
        <v>-0.1</v>
      </c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 t="n">
        <f aca="false">-Sens_Step_Large</f>
        <v>-0.2</v>
      </c>
      <c r="X66" s="48"/>
      <c r="Y66" s="48"/>
    </row>
    <row r="67" customFormat="false" ht="15" hidden="false" customHeight="false" outlineLevel="0" collapsed="false">
      <c r="B67" s="0" t="s">
        <v>344</v>
      </c>
      <c r="C67" s="11" t="s">
        <v>126</v>
      </c>
      <c r="D67" s="12" t="s">
        <v>345</v>
      </c>
      <c r="F67" s="25" t="n">
        <f aca="false">IF(INDEX($H67:$Y67,1,Scenario_Selected)="",$H67,INDEX($H67:$Y67,1,Scenario_Selected))</f>
        <v>1.75</v>
      </c>
      <c r="H67" s="52" t="n">
        <v>1.75</v>
      </c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</row>
    <row r="68" customFormat="false" ht="15" hidden="false" customHeight="false" outlineLevel="0" collapsed="false">
      <c r="B68" s="0" t="s">
        <v>346</v>
      </c>
      <c r="C68" s="11" t="s">
        <v>17</v>
      </c>
      <c r="D68" s="12" t="s">
        <v>347</v>
      </c>
      <c r="F68" s="14" t="str">
        <f aca="false">IF(INDEX($H68:$Y68,1,Scenario_Selected)="",$H68,INDEX($H68:$Y68,1,Scenario_Selected))</f>
        <v>C2a</v>
      </c>
      <c r="H68" s="3" t="s">
        <v>348</v>
      </c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 t="s">
        <v>349</v>
      </c>
      <c r="Y68" s="3" t="s">
        <v>350</v>
      </c>
    </row>
    <row r="69" customFormat="false" ht="15" hidden="false" customHeight="false" outlineLevel="0" collapsed="false">
      <c r="B69" s="0" t="s">
        <v>351</v>
      </c>
      <c r="C69" s="11" t="s">
        <v>17</v>
      </c>
      <c r="D69" s="12" t="s">
        <v>347</v>
      </c>
      <c r="F69" s="14" t="str">
        <f aca="false">IF(INDEX($H69:$Y69,1,Scenario_Selected)="",$H69,INDEX($H69:$Y69,1,Scenario_Selected))</f>
        <v>C2c</v>
      </c>
      <c r="H69" s="3" t="s">
        <v>352</v>
      </c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 t="s">
        <v>353</v>
      </c>
      <c r="Y69" s="3" t="s">
        <v>354</v>
      </c>
    </row>
    <row r="71" customFormat="false" ht="15" hidden="false" customHeight="false" outlineLevel="0" collapsed="false">
      <c r="A71" s="9" t="s">
        <v>14</v>
      </c>
      <c r="B71" s="9"/>
      <c r="C71" s="9" t="s">
        <v>355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customFormat="false" ht="15" hidden="false" customHeight="false" outlineLevel="0" collapsed="false">
      <c r="B72" s="0" t="s">
        <v>356</v>
      </c>
      <c r="C72" s="11" t="s">
        <v>27</v>
      </c>
      <c r="D72" s="12" t="s">
        <v>357</v>
      </c>
      <c r="F72" s="20" t="n">
        <f aca="false">IF(INDEX($H72:$Y72,1,Scenario_Selected)="",$H72,INDEX($H72:$Y72,1,Scenario_Selected))</f>
        <v>350</v>
      </c>
      <c r="H72" s="47" t="n">
        <v>350</v>
      </c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</row>
    <row r="73" customFormat="false" ht="15" hidden="false" customHeight="false" outlineLevel="0" collapsed="false">
      <c r="B73" s="0" t="s">
        <v>358</v>
      </c>
      <c r="C73" s="11" t="s">
        <v>359</v>
      </c>
      <c r="D73" s="12" t="s">
        <v>360</v>
      </c>
      <c r="F73" s="20" t="n">
        <f aca="false">IF(INDEX($H73:$Y73,1,Scenario_Selected)="",$H73,INDEX($H73:$Y73,1,Scenario_Selected))</f>
        <v>3700</v>
      </c>
      <c r="H73" s="47" t="n">
        <v>3700</v>
      </c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</row>
    <row r="74" customFormat="false" ht="15" hidden="false" customHeight="false" outlineLevel="0" collapsed="false">
      <c r="B74" s="0" t="s">
        <v>361</v>
      </c>
      <c r="C74" s="11" t="s">
        <v>359</v>
      </c>
      <c r="D74" s="12" t="s">
        <v>362</v>
      </c>
      <c r="F74" s="20" t="n">
        <f aca="false">IF(INDEX($H74:$Y74,1,Scenario_Selected)="",$H74,INDEX($H74:$Y74,1,Scenario_Selected))</f>
        <v>9500</v>
      </c>
      <c r="H74" s="47" t="n">
        <v>9500</v>
      </c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</row>
    <row r="75" customFormat="false" ht="15" hidden="false" customHeight="false" outlineLevel="0" collapsed="false">
      <c r="B75" s="0" t="s">
        <v>363</v>
      </c>
      <c r="C75" s="11" t="s">
        <v>359</v>
      </c>
      <c r="D75" s="12" t="s">
        <v>364</v>
      </c>
      <c r="F75" s="20" t="n">
        <f aca="false">IF(INDEX($H75:$Y75,1,Scenario_Selected)="",$H75,INDEX($H75:$Y75,1,Scenario_Selected))</f>
        <v>620</v>
      </c>
      <c r="H75" s="47" t="n">
        <v>620</v>
      </c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</row>
    <row r="76" customFormat="false" ht="15" hidden="false" customHeight="false" outlineLevel="0" collapsed="false">
      <c r="B76" s="0" t="s">
        <v>365</v>
      </c>
      <c r="C76" s="11" t="s">
        <v>32</v>
      </c>
      <c r="D76" s="12" t="s">
        <v>265</v>
      </c>
      <c r="F76" s="22" t="n">
        <f aca="false">IF(INDEX($H76:$Y76,1,Scenario_Selected)="",$H76,INDEX($H76:$Y76,1,Scenario_Selected))</f>
        <v>0</v>
      </c>
      <c r="H76" s="48" t="n">
        <v>0</v>
      </c>
      <c r="I76" s="48"/>
      <c r="J76" s="48"/>
      <c r="K76" s="48"/>
      <c r="L76" s="48"/>
      <c r="M76" s="48" t="n">
        <f aca="false">Sens_Step</f>
        <v>0.1</v>
      </c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</row>
    <row r="77" customFormat="false" ht="15" hidden="false" customHeight="false" outlineLevel="0" collapsed="false">
      <c r="B77" s="0" t="s">
        <v>366</v>
      </c>
      <c r="C77" s="11" t="s">
        <v>359</v>
      </c>
      <c r="D77" s="12" t="s">
        <v>367</v>
      </c>
      <c r="F77" s="20" t="n">
        <f aca="false">IF(INDEX($H77:$Y77,1,Scenario_Selected)="",$H77,INDEX($H77:$Y77,1,Scenario_Selected))</f>
        <v>3182</v>
      </c>
      <c r="H77" s="47" t="n">
        <v>3182</v>
      </c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</row>
    <row r="78" customFormat="false" ht="15" hidden="false" customHeight="false" outlineLevel="0" collapsed="false">
      <c r="B78" s="0" t="s">
        <v>368</v>
      </c>
      <c r="C78" s="11" t="s">
        <v>34</v>
      </c>
      <c r="D78" s="12" t="s">
        <v>369</v>
      </c>
      <c r="F78" s="17" t="n">
        <f aca="false">IF(INDEX($H78:$Y78,1,Scenario_Selected)="",$H78,INDEX($H78:$Y78,1,Scenario_Selected))</f>
        <v>1</v>
      </c>
      <c r="H78" s="51" t="n">
        <v>1</v>
      </c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</row>
    <row r="80" customFormat="false" ht="15" hidden="false" customHeight="false" outlineLevel="0" collapsed="false">
      <c r="A80" s="9" t="s">
        <v>14</v>
      </c>
      <c r="B80" s="9"/>
      <c r="C80" s="9" t="s">
        <v>370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customFormat="false" ht="15" hidden="false" customHeight="false" outlineLevel="0" collapsed="false">
      <c r="B81" s="0" t="s">
        <v>371</v>
      </c>
      <c r="C81" s="11" t="s">
        <v>86</v>
      </c>
      <c r="D81" s="12" t="s">
        <v>372</v>
      </c>
      <c r="F81" s="35" t="n">
        <f aca="false">IF(INDEX($H81:$Y81,1,Scenario_Selected)="",$H81,INDEX($H81:$Y81,1,Scenario_Selected))</f>
        <v>4</v>
      </c>
      <c r="H81" s="45" t="n">
        <v>4</v>
      </c>
      <c r="I81" s="45" t="n">
        <v>6</v>
      </c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</row>
    <row r="82" customFormat="false" ht="15" hidden="false" customHeight="false" outlineLevel="0" collapsed="false">
      <c r="B82" s="0" t="s">
        <v>373</v>
      </c>
      <c r="C82" s="11" t="s">
        <v>34</v>
      </c>
      <c r="D82" s="12" t="s">
        <v>372</v>
      </c>
      <c r="F82" s="17" t="n">
        <f aca="false">IF(INDEX($H82:$Y82,1,Scenario_Selected)="",$H82,INDEX($H82:$Y82,1,Scenario_Selected))</f>
        <v>1</v>
      </c>
      <c r="H82" s="51" t="n">
        <v>1</v>
      </c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</row>
    <row r="83" customFormat="false" ht="15" hidden="false" customHeight="false" outlineLevel="0" collapsed="false">
      <c r="B83" s="0" t="s">
        <v>374</v>
      </c>
      <c r="C83" s="11" t="s">
        <v>34</v>
      </c>
      <c r="D83" s="12" t="s">
        <v>372</v>
      </c>
      <c r="F83" s="17" t="n">
        <f aca="false">IF(INDEX($H83:$Y83,1,Scenario_Selected)="",$H83,INDEX($H83:$Y83,1,Scenario_Selected))</f>
        <v>1</v>
      </c>
      <c r="H83" s="51" t="n">
        <v>1</v>
      </c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</row>
    <row r="84" customFormat="false" ht="15" hidden="false" customHeight="false" outlineLevel="0" collapsed="false">
      <c r="B84" s="0" t="s">
        <v>375</v>
      </c>
      <c r="C84" s="11" t="s">
        <v>34</v>
      </c>
      <c r="D84" s="12" t="s">
        <v>372</v>
      </c>
      <c r="F84" s="17" t="n">
        <f aca="false">IF(INDEX($H84:$Y84,1,Scenario_Selected)="",$H84,INDEX($H84:$Y84,1,Scenario_Selected))</f>
        <v>1</v>
      </c>
      <c r="H84" s="51" t="n">
        <v>1</v>
      </c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</row>
    <row r="85" customFormat="false" ht="15" hidden="false" customHeight="false" outlineLevel="0" collapsed="false">
      <c r="B85" s="0" t="s">
        <v>376</v>
      </c>
      <c r="C85" s="11" t="s">
        <v>34</v>
      </c>
      <c r="D85" s="12" t="s">
        <v>377</v>
      </c>
      <c r="F85" s="17" t="n">
        <f aca="false">IF(INDEX($H85:$Y85,1,Scenario_Selected)="",$H85,INDEX($H85:$Y85,1,Scenario_Selected))</f>
        <v>0</v>
      </c>
      <c r="H85" s="51" t="n">
        <v>0</v>
      </c>
      <c r="I85" s="51" t="n">
        <v>1</v>
      </c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</row>
    <row r="87" customFormat="false" ht="15" hidden="false" customHeight="false" outlineLevel="0" collapsed="false">
      <c r="A87" s="9" t="s">
        <v>14</v>
      </c>
      <c r="B87" s="9"/>
      <c r="C87" s="9" t="s">
        <v>378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customFormat="false" ht="15" hidden="false" customHeight="false" outlineLevel="0" collapsed="false">
      <c r="B88" s="0" t="s">
        <v>379</v>
      </c>
      <c r="C88" s="11" t="s">
        <v>27</v>
      </c>
      <c r="D88" s="12" t="s">
        <v>380</v>
      </c>
      <c r="F88" s="25" t="n">
        <f aca="false">IF(INDEX($H88:$Y88,1,Scenario_Selected)="",$H88,INDEX($H88:$Y88,1,Scenario_Selected))</f>
        <v>14.96</v>
      </c>
      <c r="H88" s="52" t="n">
        <v>14.96</v>
      </c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</row>
    <row r="89" customFormat="false" ht="15" hidden="false" customHeight="false" outlineLevel="0" collapsed="false">
      <c r="B89" s="0" t="s">
        <v>381</v>
      </c>
      <c r="C89" s="11" t="s">
        <v>27</v>
      </c>
      <c r="D89" s="12" t="s">
        <v>382</v>
      </c>
      <c r="F89" s="18" t="n">
        <f aca="false">IF(INDEX($H89:$Y89,1,Scenario_Selected)="",$H89,INDEX($H89:$Y89,1,Scenario_Selected))</f>
        <v>5</v>
      </c>
      <c r="H89" s="46" t="n">
        <v>5</v>
      </c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</row>
    <row r="90" customFormat="false" ht="15" hidden="false" customHeight="false" outlineLevel="0" collapsed="false">
      <c r="B90" s="0" t="s">
        <v>383</v>
      </c>
      <c r="C90" s="11" t="s">
        <v>126</v>
      </c>
      <c r="D90" s="12" t="s">
        <v>384</v>
      </c>
      <c r="F90" s="18" t="n">
        <f aca="false">IF(INDEX($H90:$Y90,1,Scenario_Selected)="",$H90,INDEX($H90:$Y90,1,Scenario_Selected))</f>
        <v>5</v>
      </c>
      <c r="H90" s="46" t="n">
        <v>5</v>
      </c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</row>
    <row r="91" customFormat="false" ht="15" hidden="false" customHeight="false" outlineLevel="0" collapsed="false">
      <c r="B91" s="0" t="s">
        <v>385</v>
      </c>
      <c r="C91" s="11" t="s">
        <v>359</v>
      </c>
      <c r="D91" s="12" t="s">
        <v>386</v>
      </c>
      <c r="F91" s="20" t="n">
        <f aca="false">IF(INDEX($H91:$Y91,1,Scenario_Selected)="",$H91,INDEX($H91:$Y91,1,Scenario_Selected))</f>
        <v>96</v>
      </c>
      <c r="H91" s="47" t="n">
        <v>96</v>
      </c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</row>
    <row r="92" customFormat="false" ht="15" hidden="false" customHeight="false" outlineLevel="0" collapsed="false">
      <c r="B92" s="0" t="s">
        <v>387</v>
      </c>
      <c r="C92" s="11" t="s">
        <v>32</v>
      </c>
      <c r="D92" s="12" t="s">
        <v>388</v>
      </c>
      <c r="F92" s="22" t="n">
        <f aca="false">IF(INDEX($H92:$Y92,1,Scenario_Selected)="",$H92,INDEX($H92:$Y92,1,Scenario_Selected))</f>
        <v>0</v>
      </c>
      <c r="H92" s="48" t="n">
        <v>0</v>
      </c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</row>
    <row r="93" customFormat="false" ht="15" hidden="false" customHeight="false" outlineLevel="0" collapsed="false">
      <c r="B93" s="0" t="s">
        <v>389</v>
      </c>
      <c r="C93" s="11" t="s">
        <v>32</v>
      </c>
      <c r="D93" s="12" t="s">
        <v>390</v>
      </c>
      <c r="F93" s="22" t="n">
        <f aca="false">IF(INDEX($H93:$Y93,1,Scenario_Selected)="",$H93,INDEX($H93:$Y93,1,Scenario_Selected))</f>
        <v>0</v>
      </c>
      <c r="H93" s="48" t="n">
        <v>0</v>
      </c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</row>
    <row r="94" customFormat="false" ht="15" hidden="false" customHeight="false" outlineLevel="0" collapsed="false">
      <c r="B94" s="0" t="s">
        <v>391</v>
      </c>
      <c r="C94" s="11" t="s">
        <v>32</v>
      </c>
      <c r="D94" s="12" t="s">
        <v>392</v>
      </c>
      <c r="F94" s="22" t="n">
        <f aca="false">IF(INDEX($H94:$Y94,1,Scenario_Selected)="",$H94,INDEX($H94:$Y94,1,Scenario_Selected))</f>
        <v>0.02</v>
      </c>
      <c r="H94" s="48" t="n">
        <v>0.02</v>
      </c>
      <c r="I94" s="48" t="n">
        <v>0</v>
      </c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</row>
    <row r="95" customFormat="false" ht="15" hidden="false" customHeight="false" outlineLevel="0" collapsed="false">
      <c r="B95" s="0" t="s">
        <v>393</v>
      </c>
      <c r="C95" s="11" t="s">
        <v>32</v>
      </c>
      <c r="D95" s="12" t="s">
        <v>394</v>
      </c>
      <c r="F95" s="49" t="n">
        <f aca="false">IF(INDEX($H95:$Y95,1,Scenario_Selected)="",$H95,INDEX($H95:$Y95,1,Scenario_Selected))</f>
        <v>0.003</v>
      </c>
      <c r="H95" s="50" t="n">
        <v>0.003</v>
      </c>
      <c r="I95" s="50" t="n">
        <v>0</v>
      </c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</row>
    <row r="97" customFormat="false" ht="15" hidden="false" customHeight="false" outlineLevel="0" collapsed="false">
      <c r="A97" s="9" t="s">
        <v>14</v>
      </c>
      <c r="B97" s="9"/>
      <c r="C97" s="9" t="s">
        <v>395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customFormat="false" ht="15" hidden="false" customHeight="false" outlineLevel="0" collapsed="false">
      <c r="B98" s="0" t="s">
        <v>396</v>
      </c>
      <c r="C98" s="11" t="s">
        <v>76</v>
      </c>
      <c r="D98" s="12" t="s">
        <v>397</v>
      </c>
      <c r="F98" s="20" t="n">
        <f aca="false">IF(INDEX($H98:$Y98,1,Scenario_Selected)="",$H98,INDEX($H98:$Y98,1,Scenario_Selected))</f>
        <v>400</v>
      </c>
      <c r="H98" s="47" t="n">
        <v>400</v>
      </c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</row>
    <row r="99" customFormat="false" ht="15" hidden="false" customHeight="false" outlineLevel="0" collapsed="false">
      <c r="B99" s="0" t="s">
        <v>398</v>
      </c>
      <c r="C99" s="11" t="s">
        <v>32</v>
      </c>
      <c r="D99" s="12" t="s">
        <v>399</v>
      </c>
      <c r="F99" s="49" t="n">
        <f aca="false">IF(INDEX($H99:$Y99,1,Scenario_Selected)="",$H99,INDEX($H99:$Y99,1,Scenario_Selected))</f>
        <v>0.0187</v>
      </c>
      <c r="H99" s="50" t="n">
        <v>0.0187</v>
      </c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</row>
    <row r="100" customFormat="false" ht="15" hidden="false" customHeight="false" outlineLevel="0" collapsed="false">
      <c r="B100" s="0" t="s">
        <v>400</v>
      </c>
      <c r="C100" s="11" t="s">
        <v>32</v>
      </c>
      <c r="D100" s="12" t="s">
        <v>401</v>
      </c>
      <c r="F100" s="49" t="n">
        <f aca="false">IF(INDEX($H100:$Y100,1,Scenario_Selected)="",$H100,INDEX($H100:$Y100,1,Scenario_Selected))</f>
        <v>0.0175</v>
      </c>
      <c r="H100" s="50" t="n">
        <v>0.0175</v>
      </c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</row>
    <row r="102" customFormat="false" ht="15" hidden="false" customHeight="false" outlineLevel="0" collapsed="false">
      <c r="A102" s="9" t="s">
        <v>14</v>
      </c>
      <c r="B102" s="9"/>
      <c r="C102" s="9" t="s">
        <v>402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customFormat="false" ht="15" hidden="false" customHeight="false" outlineLevel="0" collapsed="false">
      <c r="B103" s="0" t="s">
        <v>403</v>
      </c>
      <c r="C103" s="11" t="s">
        <v>27</v>
      </c>
      <c r="D103" s="12" t="s">
        <v>404</v>
      </c>
      <c r="F103" s="20" t="n">
        <f aca="false">IF(INDEX($H103:$Y103,1,Scenario_Selected)="",$H103,INDEX($H103:$Y103,1,Scenario_Selected))</f>
        <v>90</v>
      </c>
      <c r="H103" s="47" t="n">
        <v>90</v>
      </c>
      <c r="I103" s="47"/>
      <c r="J103" s="47"/>
      <c r="K103" s="47"/>
      <c r="L103" s="47"/>
      <c r="M103" s="47"/>
      <c r="N103" s="47"/>
      <c r="O103" s="47"/>
      <c r="P103" s="47" t="n">
        <v>0</v>
      </c>
      <c r="Q103" s="47"/>
      <c r="R103" s="47"/>
      <c r="S103" s="47"/>
      <c r="T103" s="47"/>
      <c r="U103" s="47"/>
      <c r="V103" s="47"/>
      <c r="W103" s="47"/>
      <c r="X103" s="47"/>
      <c r="Y103" s="47"/>
    </row>
    <row r="104" customFormat="false" ht="15" hidden="false" customHeight="false" outlineLevel="0" collapsed="false">
      <c r="B104" s="0" t="s">
        <v>405</v>
      </c>
      <c r="C104" s="11" t="s">
        <v>27</v>
      </c>
      <c r="D104" s="12" t="s">
        <v>406</v>
      </c>
      <c r="F104" s="20" t="n">
        <f aca="false">IF(INDEX($H104:$Y104,1,Scenario_Selected)="",$H104,INDEX($H104:$Y104,1,Scenario_Selected))</f>
        <v>0</v>
      </c>
      <c r="H104" s="47" t="n">
        <v>0</v>
      </c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</row>
    <row r="105" customFormat="false" ht="15" hidden="false" customHeight="false" outlineLevel="0" collapsed="false">
      <c r="B105" s="0" t="s">
        <v>407</v>
      </c>
      <c r="C105" s="11" t="s">
        <v>32</v>
      </c>
      <c r="D105" s="12" t="s">
        <v>265</v>
      </c>
      <c r="F105" s="22" t="n">
        <f aca="false">IF(INDEX($H105:$Y105,1,Scenario_Selected)="",$H105,INDEX($H105:$Y105,1,Scenario_Selected))</f>
        <v>0</v>
      </c>
      <c r="H105" s="48" t="n">
        <v>0</v>
      </c>
      <c r="I105" s="48"/>
      <c r="J105" s="48"/>
      <c r="K105" s="48"/>
      <c r="L105" s="48"/>
      <c r="M105" s="48"/>
      <c r="N105" s="48"/>
      <c r="O105" s="48" t="n">
        <f aca="false">-Sens_Step</f>
        <v>-0.1</v>
      </c>
      <c r="P105" s="48"/>
      <c r="Q105" s="48"/>
      <c r="R105" s="48"/>
      <c r="S105" s="48"/>
      <c r="T105" s="48"/>
      <c r="U105" s="48"/>
      <c r="V105" s="48"/>
      <c r="W105" s="48"/>
      <c r="X105" s="48"/>
      <c r="Y105" s="48"/>
    </row>
    <row r="106" customFormat="false" ht="15" hidden="false" customHeight="false" outlineLevel="0" collapsed="false">
      <c r="B106" s="0" t="s">
        <v>408</v>
      </c>
      <c r="C106" s="11" t="s">
        <v>34</v>
      </c>
      <c r="D106" s="12" t="s">
        <v>409</v>
      </c>
      <c r="F106" s="17" t="n">
        <f aca="false">IF(INDEX($H106:$Y106,1,Scenario_Selected)="",$H106,INDEX($H106:$Y106,1,Scenario_Selected))</f>
        <v>1</v>
      </c>
      <c r="H106" s="51" t="n">
        <v>1</v>
      </c>
      <c r="I106" s="51" t="n">
        <v>0</v>
      </c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</row>
    <row r="107" customFormat="false" ht="15" hidden="false" customHeight="false" outlineLevel="0" collapsed="false">
      <c r="B107" s="0" t="s">
        <v>410</v>
      </c>
      <c r="C107" s="11" t="s">
        <v>32</v>
      </c>
      <c r="D107" s="12" t="s">
        <v>411</v>
      </c>
      <c r="F107" s="22" t="n">
        <f aca="false">IF(INDEX($H107:$Y107,1,Scenario_Selected)="",$H107,INDEX($H107:$Y107,1,Scenario_Selected))</f>
        <v>0.6</v>
      </c>
      <c r="H107" s="48" t="n">
        <v>0.6</v>
      </c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</row>
    <row r="108" customFormat="false" ht="15" hidden="false" customHeight="false" outlineLevel="0" collapsed="false">
      <c r="B108" s="0" t="s">
        <v>412</v>
      </c>
      <c r="C108" s="11" t="s">
        <v>32</v>
      </c>
      <c r="D108" s="12" t="s">
        <v>411</v>
      </c>
      <c r="F108" s="22" t="n">
        <f aca="false">IF(INDEX($H108:$Y108,1,Scenario_Selected)="",$H108,INDEX($H108:$Y108,1,Scenario_Selected))</f>
        <v>0.5</v>
      </c>
      <c r="H108" s="48" t="n">
        <v>0.5</v>
      </c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</row>
    <row r="109" customFormat="false" ht="15" hidden="false" customHeight="false" outlineLevel="0" collapsed="false">
      <c r="B109" s="0" t="s">
        <v>413</v>
      </c>
      <c r="C109" s="11" t="s">
        <v>27</v>
      </c>
      <c r="D109" s="12" t="s">
        <v>414</v>
      </c>
      <c r="F109" s="20" t="n">
        <f aca="false">IF(INDEX($H109:$Y109,1,Scenario_Selected)="",$H109,INDEX($H109:$Y109,1,Scenario_Selected))</f>
        <v>90</v>
      </c>
      <c r="H109" s="47" t="n">
        <v>90</v>
      </c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</row>
    <row r="110" customFormat="false" ht="15" hidden="false" customHeight="false" outlineLevel="0" collapsed="false">
      <c r="B110" s="0" t="s">
        <v>415</v>
      </c>
      <c r="C110" s="11" t="s">
        <v>27</v>
      </c>
      <c r="D110" s="12" t="s">
        <v>416</v>
      </c>
      <c r="F110" s="20" t="n">
        <f aca="false">IF(INDEX($H110:$Y110,1,Scenario_Selected)="",$H110,INDEX($H110:$Y110,1,Scenario_Selected))</f>
        <v>100</v>
      </c>
      <c r="H110" s="47" t="n">
        <v>100</v>
      </c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</row>
    <row r="111" customFormat="false" ht="15" hidden="false" customHeight="false" outlineLevel="0" collapsed="false">
      <c r="B111" s="0" t="s">
        <v>417</v>
      </c>
      <c r="C111" s="11" t="s">
        <v>359</v>
      </c>
      <c r="D111" s="12" t="s">
        <v>418</v>
      </c>
      <c r="F111" s="20" t="n">
        <f aca="false">IF(INDEX($H111:$Y111,1,Scenario_Selected)="",$H111,INDEX($H111:$Y111,1,Scenario_Selected))</f>
        <v>200</v>
      </c>
      <c r="H111" s="47" t="n">
        <v>200</v>
      </c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</row>
    <row r="112" customFormat="false" ht="15" hidden="false" customHeight="false" outlineLevel="0" collapsed="false">
      <c r="B112" s="0" t="s">
        <v>419</v>
      </c>
      <c r="C112" s="11" t="s">
        <v>359</v>
      </c>
      <c r="D112" s="12" t="s">
        <v>420</v>
      </c>
      <c r="F112" s="20" t="n">
        <f aca="false">IF(INDEX($H112:$Y112,1,Scenario_Selected)="",$H112,INDEX($H112:$Y112,1,Scenario_Selected))</f>
        <v>549</v>
      </c>
      <c r="H112" s="47" t="n">
        <v>549</v>
      </c>
      <c r="I112" s="47" t="n">
        <v>150</v>
      </c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</row>
    <row r="113" customFormat="false" ht="15" hidden="false" customHeight="false" outlineLevel="0" collapsed="false">
      <c r="B113" s="0" t="s">
        <v>421</v>
      </c>
      <c r="C113" s="11" t="s">
        <v>34</v>
      </c>
      <c r="D113" s="12" t="s">
        <v>422</v>
      </c>
      <c r="F113" s="17" t="n">
        <f aca="false">IF(INDEX($H113:$Y113,1,Scenario_Selected)="",$H113,INDEX($H113:$Y113,1,Scenario_Selected))</f>
        <v>0</v>
      </c>
      <c r="H113" s="51" t="n">
        <v>0</v>
      </c>
      <c r="I113" s="51" t="n">
        <v>1</v>
      </c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</row>
    <row r="114" customFormat="false" ht="15" hidden="false" customHeight="false" outlineLevel="0" collapsed="false">
      <c r="B114" s="0" t="s">
        <v>423</v>
      </c>
      <c r="C114" s="11" t="s">
        <v>27</v>
      </c>
      <c r="D114" s="12" t="s">
        <v>424</v>
      </c>
      <c r="F114" s="20" t="n">
        <f aca="false">IF(INDEX($H114:$Y114,1,Scenario_Selected)="",$H114,INDEX($H114:$Y114,1,Scenario_Selected))</f>
        <v>15</v>
      </c>
      <c r="H114" s="47" t="n">
        <v>15</v>
      </c>
      <c r="I114" s="47" t="n">
        <v>0</v>
      </c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</row>
    <row r="115" customFormat="false" ht="15" hidden="false" customHeight="false" outlineLevel="0" collapsed="false">
      <c r="B115" s="0" t="s">
        <v>425</v>
      </c>
      <c r="C115" s="11" t="s">
        <v>32</v>
      </c>
      <c r="D115" s="12" t="s">
        <v>426</v>
      </c>
      <c r="F115" s="22" t="n">
        <f aca="false">IF(INDEX($H115:$Y115,1,Scenario_Selected)="",$H115,INDEX($H115:$Y115,1,Scenario_Selected))</f>
        <v>0.12</v>
      </c>
      <c r="H115" s="48" t="n">
        <v>0.12</v>
      </c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</row>
    <row r="116" customFormat="false" ht="15" hidden="false" customHeight="false" outlineLevel="0" collapsed="false">
      <c r="B116" s="0" t="s">
        <v>427</v>
      </c>
      <c r="C116" s="11" t="s">
        <v>359</v>
      </c>
      <c r="D116" s="12" t="s">
        <v>428</v>
      </c>
      <c r="F116" s="20" t="n">
        <f aca="false">IF(INDEX($H116:$Y116,1,Scenario_Selected)="",$H116,INDEX($H116:$Y116,1,Scenario_Selected))</f>
        <v>150</v>
      </c>
      <c r="H116" s="47" t="n">
        <v>150</v>
      </c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</row>
    <row r="117" customFormat="false" ht="15" hidden="false" customHeight="false" outlineLevel="0" collapsed="false">
      <c r="B117" s="0" t="s">
        <v>429</v>
      </c>
      <c r="C117" s="11" t="s">
        <v>34</v>
      </c>
      <c r="D117" s="12" t="s">
        <v>430</v>
      </c>
      <c r="F117" s="17" t="n">
        <f aca="false">IF(INDEX($H117:$Y117,1,Scenario_Selected)="",$H117,INDEX($H117:$Y117,1,Scenario_Selected))</f>
        <v>0</v>
      </c>
      <c r="H117" s="51" t="n">
        <v>0</v>
      </c>
      <c r="I117" s="51" t="n">
        <v>1</v>
      </c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</row>
    <row r="118" customFormat="false" ht="15" hidden="false" customHeight="false" outlineLevel="0" collapsed="false">
      <c r="B118" s="0" t="s">
        <v>431</v>
      </c>
      <c r="C118" s="11" t="s">
        <v>27</v>
      </c>
      <c r="D118" s="12" t="s">
        <v>432</v>
      </c>
      <c r="F118" s="20" t="n">
        <f aca="false">IF(INDEX($H118:$Y118,1,Scenario_Selected)="",$H118,INDEX($H118:$Y118,1,Scenario_Selected))</f>
        <v>15</v>
      </c>
      <c r="H118" s="47" t="n">
        <v>15</v>
      </c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</row>
    <row r="119" customFormat="false" ht="15" hidden="false" customHeight="false" outlineLevel="0" collapsed="false">
      <c r="B119" s="0" t="s">
        <v>433</v>
      </c>
      <c r="C119" s="11" t="s">
        <v>359</v>
      </c>
      <c r="D119" s="12" t="s">
        <v>434</v>
      </c>
      <c r="F119" s="20" t="n">
        <f aca="false">IF(INDEX($H119:$Y119,1,Scenario_Selected)="",$H119,INDEX($H119:$Y119,1,Scenario_Selected))</f>
        <v>0</v>
      </c>
      <c r="H119" s="47" t="n">
        <v>0</v>
      </c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</row>
    <row r="120" customFormat="false" ht="15" hidden="false" customHeight="false" outlineLevel="0" collapsed="false">
      <c r="B120" s="0" t="s">
        <v>435</v>
      </c>
      <c r="C120" s="11" t="s">
        <v>359</v>
      </c>
      <c r="D120" s="12" t="s">
        <v>434</v>
      </c>
      <c r="F120" s="20" t="n">
        <f aca="false">IF(INDEX($H120:$Y120,1,Scenario_Selected)="",$H120,INDEX($H120:$Y120,1,Scenario_Selected))</f>
        <v>0</v>
      </c>
      <c r="H120" s="47" t="n">
        <v>0</v>
      </c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</row>
    <row r="121" customFormat="false" ht="15" hidden="false" customHeight="false" outlineLevel="0" collapsed="false">
      <c r="B121" s="0" t="s">
        <v>436</v>
      </c>
      <c r="C121" s="11" t="s">
        <v>34</v>
      </c>
      <c r="D121" s="12" t="s">
        <v>437</v>
      </c>
      <c r="F121" s="17" t="n">
        <f aca="false">IF(INDEX($H121:$Y121,1,Scenario_Selected)="",$H121,INDEX($H121:$Y121,1,Scenario_Selected))</f>
        <v>0</v>
      </c>
      <c r="H121" s="51" t="n">
        <v>0</v>
      </c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</row>
    <row r="122" customFormat="false" ht="15" hidden="false" customHeight="false" outlineLevel="0" collapsed="false">
      <c r="B122" s="0" t="s">
        <v>438</v>
      </c>
      <c r="C122" s="11" t="s">
        <v>34</v>
      </c>
      <c r="D122" s="12" t="s">
        <v>437</v>
      </c>
      <c r="F122" s="17" t="n">
        <f aca="false">IF(INDEX($H122:$Y122,1,Scenario_Selected)="",$H122,INDEX($H122:$Y122,1,Scenario_Selected))</f>
        <v>0</v>
      </c>
      <c r="H122" s="51" t="n">
        <v>0</v>
      </c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</row>
    <row r="123" customFormat="false" ht="15" hidden="false" customHeight="false" outlineLevel="0" collapsed="false">
      <c r="B123" s="0" t="s">
        <v>439</v>
      </c>
      <c r="C123" s="11" t="s">
        <v>32</v>
      </c>
      <c r="D123" s="12" t="s">
        <v>437</v>
      </c>
      <c r="F123" s="22" t="n">
        <f aca="false">IF(INDEX($H123:$Y123,1,Scenario_Selected)="",$H123,INDEX($H123:$Y123,1,Scenario_Selected))</f>
        <v>0.5</v>
      </c>
      <c r="H123" s="48" t="n">
        <v>0.5</v>
      </c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</row>
    <row r="125" customFormat="false" ht="15" hidden="false" customHeight="false" outlineLevel="0" collapsed="false">
      <c r="A125" s="9" t="s">
        <v>14</v>
      </c>
      <c r="B125" s="9"/>
      <c r="C125" s="9" t="s">
        <v>440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customFormat="false" ht="15" hidden="false" customHeight="false" outlineLevel="0" collapsed="false">
      <c r="B126" s="0" t="s">
        <v>441</v>
      </c>
      <c r="C126" s="11" t="s">
        <v>34</v>
      </c>
      <c r="D126" s="12" t="s">
        <v>442</v>
      </c>
      <c r="F126" s="17" t="n">
        <f aca="false">IF(INDEX($H126:$Y126,1,Scenario_Selected)="",$H126,INDEX($H126:$Y126,1,Scenario_Selected))</f>
        <v>1</v>
      </c>
      <c r="H126" s="51" t="n">
        <v>1</v>
      </c>
      <c r="I126" s="51" t="n">
        <v>0</v>
      </c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</row>
    <row r="127" customFormat="false" ht="15" hidden="false" customHeight="false" outlineLevel="0" collapsed="false">
      <c r="B127" s="0" t="s">
        <v>443</v>
      </c>
      <c r="C127" s="11" t="s">
        <v>34</v>
      </c>
      <c r="D127" s="12" t="s">
        <v>444</v>
      </c>
      <c r="F127" s="17" t="n">
        <f aca="false">IF(INDEX($H127:$Y127,1,Scenario_Selected)="",$H127,INDEX($H127:$Y127,1,Scenario_Selected))</f>
        <v>1</v>
      </c>
      <c r="H127" s="51" t="n">
        <v>1</v>
      </c>
      <c r="I127" s="51" t="n">
        <v>0</v>
      </c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</row>
    <row r="128" customFormat="false" ht="15" hidden="false" customHeight="false" outlineLevel="0" collapsed="false">
      <c r="B128" s="0" t="s">
        <v>445</v>
      </c>
      <c r="C128" s="11" t="s">
        <v>34</v>
      </c>
      <c r="D128" s="12" t="s">
        <v>446</v>
      </c>
      <c r="F128" s="17" t="n">
        <f aca="false">IF(INDEX($H128:$Y128,1,Scenario_Selected)="",$H128,INDEX($H128:$Y128,1,Scenario_Selected))</f>
        <v>1</v>
      </c>
      <c r="H128" s="51" t="n">
        <v>1</v>
      </c>
      <c r="I128" s="51" t="n">
        <v>0</v>
      </c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</row>
    <row r="129" customFormat="false" ht="15" hidden="false" customHeight="false" outlineLevel="0" collapsed="false">
      <c r="B129" s="0" t="s">
        <v>447</v>
      </c>
      <c r="C129" s="11" t="s">
        <v>34</v>
      </c>
      <c r="D129" s="12" t="s">
        <v>448</v>
      </c>
      <c r="F129" s="17" t="n">
        <f aca="false">IF(INDEX($H129:$Y129,1,Scenario_Selected)="",$H129,INDEX($H129:$Y129,1,Scenario_Selected))</f>
        <v>1</v>
      </c>
      <c r="H129" s="51" t="n">
        <v>1</v>
      </c>
      <c r="I129" s="51" t="n">
        <v>0</v>
      </c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</row>
    <row r="130" customFormat="false" ht="15" hidden="false" customHeight="false" outlineLevel="0" collapsed="false">
      <c r="B130" s="0" t="s">
        <v>449</v>
      </c>
      <c r="C130" s="11" t="s">
        <v>34</v>
      </c>
      <c r="D130" s="12" t="s">
        <v>450</v>
      </c>
      <c r="F130" s="17" t="n">
        <f aca="false">IF(INDEX($H130:$Y130,1,Scenario_Selected)="",$H130,INDEX($H130:$Y130,1,Scenario_Selected))</f>
        <v>1</v>
      </c>
      <c r="H130" s="51" t="n">
        <v>1</v>
      </c>
      <c r="I130" s="51" t="n">
        <v>0</v>
      </c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</row>
    <row r="131" customFormat="false" ht="15" hidden="false" customHeight="false" outlineLevel="0" collapsed="false">
      <c r="B131" s="0" t="s">
        <v>451</v>
      </c>
      <c r="C131" s="11" t="s">
        <v>34</v>
      </c>
      <c r="D131" s="12" t="s">
        <v>452</v>
      </c>
      <c r="F131" s="17" t="n">
        <f aca="false">IF(INDEX($H131:$Y131,1,Scenario_Selected)="",$H131,INDEX($H131:$Y131,1,Scenario_Selected))</f>
        <v>1</v>
      </c>
      <c r="H131" s="51" t="n">
        <v>1</v>
      </c>
      <c r="I131" s="51" t="n">
        <v>0</v>
      </c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</row>
    <row r="133" customFormat="false" ht="15" hidden="false" customHeight="false" outlineLevel="0" collapsed="false">
      <c r="A133" s="9" t="s">
        <v>14</v>
      </c>
      <c r="B133" s="9"/>
      <c r="C133" s="9" t="s">
        <v>453</v>
      </c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customFormat="false" ht="15" hidden="false" customHeight="false" outlineLevel="0" collapsed="false">
      <c r="B134" s="0" t="s">
        <v>454</v>
      </c>
      <c r="C134" s="11" t="s">
        <v>32</v>
      </c>
      <c r="D134" s="12" t="s">
        <v>455</v>
      </c>
      <c r="F134" s="22" t="n">
        <f aca="false">IF(INDEX($H134:$Y134,1,Scenario_Selected)="",$H134,INDEX($H134:$Y134,1,Scenario_Selected))</f>
        <v>0.08</v>
      </c>
      <c r="H134" s="48" t="n">
        <v>0.08</v>
      </c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</row>
    <row r="135" customFormat="false" ht="15" hidden="false" customHeight="false" outlineLevel="0" collapsed="false">
      <c r="B135" s="0" t="s">
        <v>456</v>
      </c>
      <c r="C135" s="11" t="s">
        <v>32</v>
      </c>
      <c r="D135" s="12" t="s">
        <v>457</v>
      </c>
      <c r="F135" s="22" t="n">
        <f aca="false">IF(INDEX($H135:$Y135,1,Scenario_Selected)="",$H135,INDEX($H135:$Y135,1,Scenario_Selected))</f>
        <v>0.08</v>
      </c>
      <c r="H135" s="48" t="n">
        <v>0.08</v>
      </c>
      <c r="I135" s="48"/>
      <c r="J135" s="48"/>
      <c r="K135" s="48"/>
      <c r="L135" s="48"/>
      <c r="M135" s="48"/>
      <c r="N135" s="48" t="n">
        <f aca="false">H135+Sens_PP</f>
        <v>0.09</v>
      </c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</row>
    <row r="136" customFormat="false" ht="15" hidden="false" customHeight="false" outlineLevel="0" collapsed="false">
      <c r="B136" s="0" t="s">
        <v>458</v>
      </c>
      <c r="C136" s="11" t="s">
        <v>32</v>
      </c>
      <c r="D136" s="12" t="s">
        <v>457</v>
      </c>
      <c r="F136" s="22" t="n">
        <f aca="false">IF(INDEX($H136:$Y136,1,Scenario_Selected)="",$H136,INDEX($H136:$Y136,1,Scenario_Selected))</f>
        <v>0.08</v>
      </c>
      <c r="H136" s="48" t="n">
        <v>0.08</v>
      </c>
      <c r="I136" s="48"/>
      <c r="J136" s="48"/>
      <c r="K136" s="48"/>
      <c r="L136" s="48"/>
      <c r="M136" s="48"/>
      <c r="N136" s="48" t="n">
        <f aca="false">H136+Sens_PP</f>
        <v>0.09</v>
      </c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</row>
    <row r="137" customFormat="false" ht="15" hidden="false" customHeight="false" outlineLevel="0" collapsed="false">
      <c r="B137" s="0" t="s">
        <v>459</v>
      </c>
      <c r="C137" s="11" t="s">
        <v>34</v>
      </c>
      <c r="D137" s="12" t="s">
        <v>434</v>
      </c>
      <c r="F137" s="17" t="n">
        <f aca="false">IF(INDEX($H137:$Y137,1,Scenario_Selected)="",$H137,INDEX($H137:$Y137,1,Scenario_Selected))</f>
        <v>0</v>
      </c>
      <c r="H137" s="51" t="n">
        <v>0</v>
      </c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</row>
    <row r="138" customFormat="false" ht="15" hidden="false" customHeight="false" outlineLevel="0" collapsed="false">
      <c r="B138" s="0" t="s">
        <v>460</v>
      </c>
      <c r="C138" s="11" t="s">
        <v>34</v>
      </c>
      <c r="D138" s="12" t="s">
        <v>434</v>
      </c>
      <c r="F138" s="17" t="n">
        <f aca="false">IF(INDEX($H138:$Y138,1,Scenario_Selected)="",$H138,INDEX($H138:$Y138,1,Scenario_Selected))</f>
        <v>0</v>
      </c>
      <c r="H138" s="51" t="n">
        <v>0</v>
      </c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</row>
    <row r="140" customFormat="false" ht="15" hidden="false" customHeight="false" outlineLevel="0" collapsed="false">
      <c r="A140" s="9" t="s">
        <v>14</v>
      </c>
      <c r="B140" s="9"/>
      <c r="C140" s="9" t="s">
        <v>461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customFormat="false" ht="15" hidden="false" customHeight="false" outlineLevel="0" collapsed="false">
      <c r="B141" s="0" t="s">
        <v>462</v>
      </c>
      <c r="C141" s="11" t="s">
        <v>32</v>
      </c>
      <c r="D141" s="12" t="s">
        <v>463</v>
      </c>
      <c r="F141" s="22" t="n">
        <f aca="false">IF(INDEX($H141:$Y141,1,Scenario_Selected)="",$H141,INDEX($H141:$Y141,1,Scenario_Selected))</f>
        <v>0.55</v>
      </c>
      <c r="H141" s="48" t="n">
        <v>0.55</v>
      </c>
      <c r="I141" s="48" t="n">
        <v>0</v>
      </c>
      <c r="J141" s="48"/>
      <c r="K141" s="48"/>
      <c r="L141" s="48"/>
      <c r="M141" s="48"/>
      <c r="N141" s="48"/>
      <c r="O141" s="48"/>
      <c r="P141" s="48"/>
      <c r="Q141" s="48" t="n">
        <f aca="false">H141-Sens_Step</f>
        <v>0.45</v>
      </c>
      <c r="R141" s="48"/>
      <c r="S141" s="48"/>
      <c r="T141" s="48"/>
      <c r="U141" s="48"/>
      <c r="V141" s="48"/>
      <c r="W141" s="48"/>
      <c r="X141" s="48"/>
      <c r="Y141" s="48"/>
    </row>
    <row r="142" customFormat="false" ht="15" hidden="false" customHeight="false" outlineLevel="0" collapsed="false">
      <c r="B142" s="0" t="s">
        <v>464</v>
      </c>
      <c r="C142" s="11" t="s">
        <v>27</v>
      </c>
      <c r="D142" s="12" t="s">
        <v>463</v>
      </c>
      <c r="F142" s="20" t="n">
        <f aca="false">IF(INDEX($H142:$Y142,1,Scenario_Selected)="",$H142,INDEX($H142:$Y142,1,Scenario_Selected))</f>
        <v>0</v>
      </c>
      <c r="H142" s="47" t="n">
        <v>0</v>
      </c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</row>
    <row r="143" customFormat="false" ht="15" hidden="false" customHeight="false" outlineLevel="0" collapsed="false">
      <c r="B143" s="0" t="s">
        <v>465</v>
      </c>
      <c r="C143" s="11" t="s">
        <v>14</v>
      </c>
      <c r="D143" s="12" t="s">
        <v>463</v>
      </c>
      <c r="F143" s="33" t="n">
        <f aca="false">IF(INDEX($H143:$Y143,1,Scenario_Selected)="",$H143,INDEX($H143:$Y143,1,Scenario_Selected))</f>
        <v>1.2</v>
      </c>
      <c r="H143" s="53" t="n">
        <v>1.2</v>
      </c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</row>
    <row r="144" customFormat="false" ht="15" hidden="false" customHeight="false" outlineLevel="0" collapsed="false">
      <c r="B144" s="0" t="s">
        <v>466</v>
      </c>
      <c r="C144" s="11" t="s">
        <v>14</v>
      </c>
      <c r="D144" s="12" t="s">
        <v>463</v>
      </c>
      <c r="F144" s="33" t="n">
        <f aca="false">IF(INDEX($H144:$Y144,1,Scenario_Selected)="",$H144,INDEX($H144:$Y144,1,Scenario_Selected))</f>
        <v>1.35</v>
      </c>
      <c r="H144" s="53" t="n">
        <v>1.35</v>
      </c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</row>
    <row r="145" customFormat="false" ht="15" hidden="false" customHeight="false" outlineLevel="0" collapsed="false">
      <c r="B145" s="0" t="s">
        <v>467</v>
      </c>
      <c r="C145" s="11" t="s">
        <v>282</v>
      </c>
      <c r="D145" s="12" t="s">
        <v>463</v>
      </c>
      <c r="F145" s="35" t="n">
        <f aca="false">IF(INDEX($H145:$Y145,1,Scenario_Selected)="",$H145,INDEX($H145:$Y145,1,Scenario_Selected))</f>
        <v>15</v>
      </c>
      <c r="H145" s="45" t="n">
        <v>15</v>
      </c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</row>
    <row r="146" customFormat="false" ht="15" hidden="false" customHeight="false" outlineLevel="0" collapsed="false">
      <c r="B146" s="0" t="s">
        <v>468</v>
      </c>
      <c r="C146" s="11" t="s">
        <v>32</v>
      </c>
      <c r="D146" s="12" t="s">
        <v>463</v>
      </c>
      <c r="F146" s="22" t="n">
        <f aca="false">IF(INDEX($H146:$Y146,1,Scenario_Selected)="",$H146,INDEX($H146:$Y146,1,Scenario_Selected))</f>
        <v>0.05</v>
      </c>
      <c r="H146" s="48" t="n">
        <v>0.05</v>
      </c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</row>
    <row r="147" customFormat="false" ht="15" hidden="false" customHeight="false" outlineLevel="0" collapsed="false">
      <c r="B147" s="0" t="s">
        <v>469</v>
      </c>
      <c r="C147" s="11" t="s">
        <v>32</v>
      </c>
      <c r="D147" s="12" t="s">
        <v>463</v>
      </c>
      <c r="F147" s="49" t="n">
        <f aca="false">IF(INDEX($H147:$Y147,1,Scenario_Selected)="",$H147,INDEX($H147:$Y147,1,Scenario_Selected))</f>
        <v>0.0175</v>
      </c>
      <c r="H147" s="50" t="n">
        <v>0.0175</v>
      </c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</row>
    <row r="148" customFormat="false" ht="15" hidden="false" customHeight="false" outlineLevel="0" collapsed="false">
      <c r="B148" s="0" t="s">
        <v>470</v>
      </c>
      <c r="C148" s="11" t="s">
        <v>32</v>
      </c>
      <c r="D148" s="12" t="s">
        <v>463</v>
      </c>
      <c r="F148" s="49" t="n">
        <f aca="false">IF(INDEX($H148:$Y148,1,Scenario_Selected)="",$H148,INDEX($H148:$Y148,1,Scenario_Selected))</f>
        <v>0.009</v>
      </c>
      <c r="H148" s="50" t="n">
        <v>0.009</v>
      </c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</row>
    <row r="149" customFormat="false" ht="15" hidden="false" customHeight="false" outlineLevel="0" collapsed="false">
      <c r="B149" s="0" t="s">
        <v>471</v>
      </c>
      <c r="C149" s="11" t="s">
        <v>255</v>
      </c>
      <c r="D149" s="12" t="s">
        <v>463</v>
      </c>
      <c r="F149" s="35" t="n">
        <f aca="false">IF(INDEX($H149:$Y149,1,Scenario_Selected)="",$H149,INDEX($H149:$Y149,1,Scenario_Selected))</f>
        <v>6</v>
      </c>
      <c r="H149" s="45" t="n">
        <v>6</v>
      </c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</row>
    <row r="150" customFormat="false" ht="15" hidden="false" customHeight="false" outlineLevel="0" collapsed="false">
      <c r="B150" s="0" t="s">
        <v>472</v>
      </c>
      <c r="C150" s="11" t="s">
        <v>32</v>
      </c>
      <c r="D150" s="12" t="s">
        <v>463</v>
      </c>
      <c r="F150" s="22" t="n">
        <f aca="false">IF(INDEX($H150:$Y150,1,Scenario_Selected)="",$H150,INDEX($H150:$Y150,1,Scenario_Selected))</f>
        <v>0</v>
      </c>
      <c r="H150" s="48" t="n">
        <v>0</v>
      </c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</row>
    <row r="152" customFormat="false" ht="15" hidden="false" customHeight="false" outlineLevel="0" collapsed="false">
      <c r="A152" s="9" t="s">
        <v>14</v>
      </c>
      <c r="B152" s="9"/>
      <c r="C152" s="9" t="s">
        <v>473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customFormat="false" ht="15" hidden="false" customHeight="false" outlineLevel="0" collapsed="false">
      <c r="B153" s="0" t="s">
        <v>474</v>
      </c>
      <c r="C153" s="11" t="s">
        <v>32</v>
      </c>
      <c r="D153" s="12" t="s">
        <v>475</v>
      </c>
      <c r="F153" s="22" t="n">
        <f aca="false">IF(INDEX($H153:$Y153,1,Scenario_Selected)="",$H153,INDEX($H153:$Y153,1,Scenario_Selected))</f>
        <v>0.09</v>
      </c>
      <c r="H153" s="48" t="n">
        <v>0.09</v>
      </c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</row>
    <row r="154" customFormat="false" ht="15" hidden="false" customHeight="false" outlineLevel="0" collapsed="false">
      <c r="B154" s="0" t="s">
        <v>476</v>
      </c>
      <c r="C154" s="11" t="s">
        <v>34</v>
      </c>
      <c r="D154" s="12" t="s">
        <v>477</v>
      </c>
      <c r="F154" s="17" t="n">
        <f aca="false">IF(INDEX($H154:$Y154,1,Scenario_Selected)="",$H154,INDEX($H154:$Y154,1,Scenario_Selected))</f>
        <v>0</v>
      </c>
      <c r="H154" s="51" t="n">
        <v>0</v>
      </c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</row>
    <row r="155" customFormat="false" ht="15" hidden="false" customHeight="false" outlineLevel="0" collapsed="false">
      <c r="B155" s="0" t="s">
        <v>478</v>
      </c>
      <c r="C155" s="11" t="s">
        <v>32</v>
      </c>
      <c r="D155" s="12" t="s">
        <v>479</v>
      </c>
      <c r="F155" s="22" t="n">
        <f aca="false">IF(INDEX($H155:$Y155,1,Scenario_Selected)="",$H155,INDEX($H155:$Y155,1,Scenario_Selected))</f>
        <v>0.31</v>
      </c>
      <c r="H155" s="48" t="n">
        <v>0.31</v>
      </c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</row>
    <row r="156" customFormat="false" ht="15" hidden="false" customHeight="false" outlineLevel="0" collapsed="false">
      <c r="B156" s="0" t="s">
        <v>480</v>
      </c>
      <c r="C156" s="11" t="s">
        <v>282</v>
      </c>
      <c r="D156" s="12" t="s">
        <v>481</v>
      </c>
      <c r="F156" s="35" t="n">
        <f aca="false">IF(INDEX($H156:$Y156,1,Scenario_Selected)="",$H156,INDEX($H156:$Y156,1,Scenario_Selected))</f>
        <v>30</v>
      </c>
      <c r="H156" s="45" t="n">
        <v>30</v>
      </c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</row>
    <row r="157" customFormat="false" ht="15" hidden="false" customHeight="false" outlineLevel="0" collapsed="false">
      <c r="B157" s="0" t="s">
        <v>482</v>
      </c>
      <c r="C157" s="11" t="s">
        <v>282</v>
      </c>
      <c r="D157" s="12" t="s">
        <v>477</v>
      </c>
      <c r="F157" s="35" t="n">
        <f aca="false">IF(INDEX($H157:$Y157,1,Scenario_Selected)="",$H157,INDEX($H157:$Y157,1,Scenario_Selected))</f>
        <v>10</v>
      </c>
      <c r="H157" s="45" t="n">
        <v>10</v>
      </c>
      <c r="I157" s="45" t="n">
        <v>30</v>
      </c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</row>
    <row r="158" customFormat="false" ht="15" hidden="false" customHeight="false" outlineLevel="0" collapsed="false">
      <c r="B158" s="0" t="s">
        <v>483</v>
      </c>
      <c r="C158" s="11" t="s">
        <v>32</v>
      </c>
      <c r="D158" s="12" t="s">
        <v>484</v>
      </c>
      <c r="F158" s="22" t="n">
        <f aca="false">IF(INDEX($H158:$Y158,1,Scenario_Selected)="",$H158,INDEX($H158:$Y158,1,Scenario_Selected))</f>
        <v>0.5</v>
      </c>
      <c r="H158" s="48" t="n">
        <v>0.5</v>
      </c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</row>
    <row r="159" customFormat="false" ht="15" hidden="false" customHeight="false" outlineLevel="0" collapsed="false">
      <c r="B159" s="0" t="s">
        <v>485</v>
      </c>
      <c r="C159" s="11" t="s">
        <v>282</v>
      </c>
      <c r="D159" s="12" t="s">
        <v>486</v>
      </c>
      <c r="F159" s="35" t="n">
        <f aca="false">IF(INDEX($H159:$Y159,1,Scenario_Selected)="",$H159,INDEX($H159:$Y159,1,Scenario_Selected))</f>
        <v>5</v>
      </c>
      <c r="H159" s="45" t="n">
        <v>5</v>
      </c>
      <c r="I159" s="45" t="n">
        <v>40</v>
      </c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</row>
    <row r="161" customFormat="false" ht="15" hidden="false" customHeight="false" outlineLevel="0" collapsed="false">
      <c r="A161" s="9" t="s">
        <v>14</v>
      </c>
      <c r="B161" s="9"/>
      <c r="C161" s="9" t="s">
        <v>487</v>
      </c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customFormat="false" ht="15" hidden="false" customHeight="false" outlineLevel="0" collapsed="false">
      <c r="B162" s="0" t="s">
        <v>488</v>
      </c>
      <c r="C162" s="11" t="s">
        <v>17</v>
      </c>
      <c r="D162" s="12" t="s">
        <v>489</v>
      </c>
      <c r="F162" s="3" t="s">
        <v>490</v>
      </c>
    </row>
    <row r="163" customFormat="false" ht="15" hidden="false" customHeight="false" outlineLevel="0" collapsed="false">
      <c r="B163" s="0" t="s">
        <v>491</v>
      </c>
      <c r="C163" s="11" t="s">
        <v>17</v>
      </c>
      <c r="D163" s="12" t="s">
        <v>492</v>
      </c>
      <c r="F163" s="3"/>
    </row>
    <row r="165" customFormat="false" ht="15" hidden="false" customHeight="false" outlineLevel="0" collapsed="false">
      <c r="C165" s="41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H20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Zalahaláp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5" customFormat="false" ht="15" hidden="false" customHeight="false" outlineLevel="0" collapsed="false">
      <c r="A5" s="9" t="s">
        <v>14</v>
      </c>
      <c r="B5" s="9"/>
      <c r="C5" s="9" t="s">
        <v>493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</row>
    <row r="6" customFormat="false" ht="15" hidden="false" customHeight="false" outlineLevel="0" collapsed="false">
      <c r="C6" s="0" t="s">
        <v>494</v>
      </c>
    </row>
    <row r="7" customFormat="false" ht="15" hidden="false" customHeight="false" outlineLevel="0" collapsed="false">
      <c r="C7" s="0" t="s">
        <v>495</v>
      </c>
    </row>
    <row r="8" customFormat="false" ht="15" hidden="false" customHeight="false" outlineLevel="0" collapsed="false">
      <c r="C8" s="0" t="s">
        <v>496</v>
      </c>
    </row>
    <row r="9" customFormat="false" ht="15" hidden="false" customHeight="false" outlineLevel="0" collapsed="false">
      <c r="C9" s="0" t="s">
        <v>497</v>
      </c>
    </row>
    <row r="10" customFormat="false" ht="15" hidden="false" customHeight="false" outlineLevel="0" collapsed="false">
      <c r="C10" s="0" t="s">
        <v>498</v>
      </c>
    </row>
    <row r="12" customFormat="false" ht="15" hidden="false" customHeight="false" outlineLevel="0" collapsed="false">
      <c r="A12" s="9" t="s">
        <v>14</v>
      </c>
      <c r="B12" s="9"/>
      <c r="C12" s="9" t="s">
        <v>499</v>
      </c>
      <c r="D12" s="9"/>
      <c r="E12" s="9" t="s">
        <v>500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</row>
    <row r="13" customFormat="false" ht="15" hidden="false" customHeight="false" outlineLevel="0" collapsed="false">
      <c r="C13" s="8" t="s">
        <v>7</v>
      </c>
      <c r="J13" s="8" t="s">
        <v>18</v>
      </c>
      <c r="K13" s="8" t="s">
        <v>19</v>
      </c>
      <c r="L13" s="8" t="s">
        <v>20</v>
      </c>
    </row>
    <row r="14" customFormat="false" ht="15" hidden="false" customHeight="false" outlineLevel="0" collapsed="false">
      <c r="C14" s="0" t="s">
        <v>501</v>
      </c>
      <c r="D14" s="11" t="s">
        <v>17</v>
      </c>
      <c r="J14" s="3" t="s">
        <v>18</v>
      </c>
      <c r="K14" s="3" t="s">
        <v>19</v>
      </c>
      <c r="L14" s="3" t="s">
        <v>20</v>
      </c>
    </row>
    <row r="15" customFormat="false" ht="15" hidden="false" customHeight="false" outlineLevel="0" collapsed="false">
      <c r="C15" s="0" t="s">
        <v>22</v>
      </c>
      <c r="D15" s="11" t="s">
        <v>17</v>
      </c>
      <c r="J15" s="3" t="s">
        <v>502</v>
      </c>
      <c r="K15" s="3" t="s">
        <v>503</v>
      </c>
      <c r="L15" s="3" t="s">
        <v>504</v>
      </c>
    </row>
    <row r="16" customFormat="false" ht="15" hidden="false" customHeight="false" outlineLevel="0" collapsed="false">
      <c r="C16" s="0" t="s">
        <v>23</v>
      </c>
      <c r="D16" s="11" t="s">
        <v>17</v>
      </c>
      <c r="E16" s="12" t="s">
        <v>505</v>
      </c>
      <c r="J16" s="3" t="s">
        <v>506</v>
      </c>
      <c r="K16" s="14" t="str">
        <f aca="false">In_PV_Curve</f>
        <v>DC 4h direct</v>
      </c>
      <c r="L16" s="14" t="str">
        <f aca="false">In_PV_Curve</f>
        <v>DC 4h direct</v>
      </c>
    </row>
    <row r="17" customFormat="false" ht="15" hidden="false" customHeight="false" outlineLevel="0" collapsed="false">
      <c r="C17" s="0" t="s">
        <v>25</v>
      </c>
      <c r="D17" s="11" t="s">
        <v>17</v>
      </c>
      <c r="E17" s="12" t="s">
        <v>505</v>
      </c>
      <c r="J17" s="3" t="s">
        <v>506</v>
      </c>
      <c r="K17" s="14" t="str">
        <f aca="false">In_PV_Transfer_Curve</f>
        <v>DC 4h transfer</v>
      </c>
      <c r="L17" s="14" t="str">
        <f aca="false">In_PV_Transfer_Curve</f>
        <v>DC 4h transfer</v>
      </c>
    </row>
    <row r="18" customFormat="false" ht="15" hidden="false" customHeight="false" outlineLevel="0" collapsed="false">
      <c r="C18" s="0" t="s">
        <v>507</v>
      </c>
      <c r="D18" s="11" t="s">
        <v>32</v>
      </c>
      <c r="E18" s="12" t="s">
        <v>505</v>
      </c>
      <c r="J18" s="54" t="n">
        <f aca="false">In_Clip_Loss*In_Fix_Clip</f>
        <v>0.02</v>
      </c>
      <c r="K18" s="54" t="n">
        <f aca="false">In_Clip_Loss_DC</f>
        <v>0</v>
      </c>
      <c r="L18" s="54" t="n">
        <f aca="false">In_Clip_Loss_DC</f>
        <v>0</v>
      </c>
    </row>
    <row r="19" customFormat="false" ht="15" hidden="false" customHeight="false" outlineLevel="0" collapsed="false">
      <c r="C19" s="0" t="s">
        <v>508</v>
      </c>
      <c r="D19" s="11" t="s">
        <v>17</v>
      </c>
      <c r="E19" s="12" t="s">
        <v>505</v>
      </c>
      <c r="J19" s="14" t="str">
        <f aca="false">IF(In_Fix_BESS=1,In_BESS_Block,"v3 BESS")</f>
        <v>DC 4h</v>
      </c>
      <c r="K19" s="14" t="str">
        <f aca="false">In_BESS_Block</f>
        <v>DC 4h</v>
      </c>
      <c r="L19" s="14" t="str">
        <f aca="false">In_BESS_Block</f>
        <v>DC 4h</v>
      </c>
    </row>
    <row r="20" customFormat="false" ht="15" hidden="false" customHeight="false" outlineLevel="0" collapsed="false">
      <c r="C20" s="0" t="s">
        <v>509</v>
      </c>
      <c r="D20" s="11" t="s">
        <v>34</v>
      </c>
      <c r="J20" s="51" t="n">
        <v>0</v>
      </c>
      <c r="K20" s="51" t="n">
        <v>0</v>
      </c>
      <c r="L20" s="51" t="n">
        <v>1</v>
      </c>
    </row>
    <row r="21" customFormat="false" ht="15" hidden="false" customHeight="false" outlineLevel="0" collapsed="false">
      <c r="C21" s="0" t="s">
        <v>510</v>
      </c>
      <c r="D21" s="11" t="s">
        <v>137</v>
      </c>
      <c r="E21" s="12" t="s">
        <v>505</v>
      </c>
      <c r="J21" s="46" t="n">
        <v>61</v>
      </c>
      <c r="K21" s="18" t="n">
        <f aca="false">In_MWp</f>
        <v>63</v>
      </c>
      <c r="L21" s="18" t="n">
        <f aca="false">In_MWp</f>
        <v>63</v>
      </c>
    </row>
    <row r="22" customFormat="false" ht="15" hidden="false" customHeight="false" outlineLevel="0" collapsed="false">
      <c r="C22" s="0" t="s">
        <v>511</v>
      </c>
      <c r="D22" s="11" t="s">
        <v>139</v>
      </c>
      <c r="E22" s="12" t="s">
        <v>505</v>
      </c>
      <c r="J22" s="46" t="n">
        <v>50</v>
      </c>
      <c r="K22" s="18" t="n">
        <f aca="false">In_Grid_MVA</f>
        <v>49.9</v>
      </c>
      <c r="L22" s="18" t="n">
        <f aca="false">In_Grid_MVA</f>
        <v>49.9</v>
      </c>
    </row>
    <row r="23" customFormat="false" ht="15" hidden="false" customHeight="false" outlineLevel="0" collapsed="false">
      <c r="C23" s="0" t="s">
        <v>512</v>
      </c>
      <c r="D23" s="11" t="s">
        <v>44</v>
      </c>
      <c r="E23" s="12" t="s">
        <v>505</v>
      </c>
      <c r="J23" s="47" t="n">
        <v>1250</v>
      </c>
      <c r="K23" s="20" t="n">
        <f aca="false">In_Yield</f>
        <v>1265</v>
      </c>
      <c r="L23" s="20" t="n">
        <f aca="false">In_Yield</f>
        <v>1265</v>
      </c>
    </row>
    <row r="24" customFormat="false" ht="15" hidden="false" customHeight="false" outlineLevel="0" collapsed="false">
      <c r="C24" s="0" t="s">
        <v>513</v>
      </c>
      <c r="D24" s="11" t="s">
        <v>79</v>
      </c>
      <c r="E24" s="12" t="s">
        <v>505</v>
      </c>
      <c r="J24" s="4" t="n">
        <v>46234</v>
      </c>
      <c r="K24" s="44" t="n">
        <f aca="false">In_RtB</f>
        <v>46387</v>
      </c>
      <c r="L24" s="44" t="n">
        <f aca="false">In_RtB</f>
        <v>46387</v>
      </c>
    </row>
    <row r="25" customFormat="false" ht="15" hidden="false" customHeight="false" outlineLevel="0" collapsed="false">
      <c r="C25" s="0" t="s">
        <v>514</v>
      </c>
      <c r="D25" s="11" t="s">
        <v>79</v>
      </c>
      <c r="E25" s="12" t="s">
        <v>505</v>
      </c>
      <c r="J25" s="4" t="n">
        <v>46326</v>
      </c>
      <c r="K25" s="44" t="n">
        <f aca="false">In_RtB_Exit</f>
        <v>46477</v>
      </c>
      <c r="L25" s="44" t="n">
        <f aca="false">In_RtB_Exit</f>
        <v>46477</v>
      </c>
    </row>
    <row r="26" customFormat="false" ht="15" hidden="false" customHeight="false" outlineLevel="0" collapsed="false">
      <c r="C26" s="0" t="s">
        <v>515</v>
      </c>
      <c r="D26" s="11" t="s">
        <v>79</v>
      </c>
      <c r="E26" s="12" t="s">
        <v>505</v>
      </c>
      <c r="J26" s="4" t="n">
        <v>46477</v>
      </c>
      <c r="K26" s="44" t="n">
        <f aca="false">In_NTP</f>
        <v>46568</v>
      </c>
      <c r="L26" s="44" t="n">
        <f aca="false">In_NTP</f>
        <v>46568</v>
      </c>
    </row>
    <row r="27" customFormat="false" ht="15" hidden="false" customHeight="false" outlineLevel="0" collapsed="false">
      <c r="C27" s="0" t="s">
        <v>516</v>
      </c>
      <c r="D27" s="11" t="s">
        <v>79</v>
      </c>
      <c r="E27" s="12" t="s">
        <v>505</v>
      </c>
      <c r="J27" s="4" t="n">
        <v>46843</v>
      </c>
      <c r="K27" s="44" t="n">
        <f aca="false">In_COD</f>
        <v>46843</v>
      </c>
      <c r="L27" s="44" t="n">
        <f aca="false">In_COD</f>
        <v>46843</v>
      </c>
    </row>
    <row r="29" customFormat="false" ht="15" hidden="false" customHeight="false" outlineLevel="0" collapsed="false">
      <c r="A29" s="9" t="s">
        <v>14</v>
      </c>
      <c r="B29" s="9"/>
      <c r="C29" s="9" t="s">
        <v>517</v>
      </c>
      <c r="D29" s="9"/>
      <c r="E29" s="55" t="s">
        <v>518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</row>
    <row r="30" customFormat="false" ht="15" hidden="false" customHeight="false" outlineLevel="0" collapsed="false">
      <c r="C30" s="0" t="s">
        <v>519</v>
      </c>
      <c r="J30" s="45" t="n">
        <v>2025</v>
      </c>
      <c r="K30" s="45" t="n">
        <v>2026</v>
      </c>
      <c r="L30" s="45" t="n">
        <v>2027</v>
      </c>
      <c r="M30" s="45" t="n">
        <v>2028</v>
      </c>
      <c r="N30" s="45" t="n">
        <v>2029</v>
      </c>
      <c r="O30" s="45" t="n">
        <v>2030</v>
      </c>
      <c r="P30" s="45" t="n">
        <v>2031</v>
      </c>
      <c r="Q30" s="45" t="n">
        <v>2032</v>
      </c>
      <c r="R30" s="45" t="n">
        <v>2033</v>
      </c>
      <c r="S30" s="45" t="n">
        <v>2034</v>
      </c>
      <c r="T30" s="45" t="n">
        <v>2035</v>
      </c>
      <c r="U30" s="45" t="n">
        <v>2036</v>
      </c>
      <c r="V30" s="45" t="n">
        <v>2037</v>
      </c>
      <c r="W30" s="45" t="n">
        <v>2038</v>
      </c>
      <c r="X30" s="45" t="n">
        <v>2039</v>
      </c>
      <c r="Y30" s="45" t="n">
        <v>2040</v>
      </c>
      <c r="Z30" s="45" t="n">
        <v>2041</v>
      </c>
      <c r="AA30" s="45" t="n">
        <v>2042</v>
      </c>
      <c r="AB30" s="45" t="n">
        <v>2043</v>
      </c>
      <c r="AC30" s="45" t="n">
        <v>2044</v>
      </c>
      <c r="AD30" s="45" t="n">
        <v>2045</v>
      </c>
      <c r="AE30" s="45" t="n">
        <v>2046</v>
      </c>
      <c r="AF30" s="45" t="n">
        <v>2047</v>
      </c>
      <c r="AG30" s="45" t="n">
        <v>2048</v>
      </c>
      <c r="AH30" s="45" t="n">
        <v>2049</v>
      </c>
      <c r="AI30" s="45" t="n">
        <v>2050</v>
      </c>
      <c r="AJ30" s="45" t="n">
        <v>2051</v>
      </c>
      <c r="AK30" s="45" t="n">
        <v>2052</v>
      </c>
      <c r="AL30" s="45" t="n">
        <v>2053</v>
      </c>
      <c r="AM30" s="45" t="n">
        <v>2054</v>
      </c>
      <c r="AN30" s="45" t="n">
        <v>2055</v>
      </c>
      <c r="AO30" s="45" t="n">
        <v>2056</v>
      </c>
      <c r="AP30" s="45" t="n">
        <v>2057</v>
      </c>
      <c r="AQ30" s="45" t="n">
        <v>2058</v>
      </c>
      <c r="AR30" s="45" t="n">
        <v>2059</v>
      </c>
      <c r="AS30" s="45" t="n">
        <v>2060</v>
      </c>
      <c r="AT30" s="45" t="n">
        <v>2061</v>
      </c>
      <c r="AU30" s="45" t="n">
        <v>2062</v>
      </c>
      <c r="AV30" s="45" t="n">
        <v>2063</v>
      </c>
      <c r="AW30" s="45" t="n">
        <v>2064</v>
      </c>
    </row>
    <row r="31" customFormat="false" ht="15" hidden="false" customHeight="false" outlineLevel="0" collapsed="false">
      <c r="C31" s="43" t="s">
        <v>506</v>
      </c>
      <c r="D31" s="11" t="s">
        <v>126</v>
      </c>
      <c r="J31" s="52" t="n">
        <v>0</v>
      </c>
      <c r="K31" s="52" t="n">
        <v>78.3445</v>
      </c>
      <c r="L31" s="52" t="n">
        <v>77.571</v>
      </c>
      <c r="M31" s="52" t="n">
        <v>71.5</v>
      </c>
      <c r="N31" s="52" t="n">
        <v>67.002</v>
      </c>
      <c r="O31" s="52" t="n">
        <v>61.6785</v>
      </c>
      <c r="P31" s="52" t="n">
        <v>64.0315</v>
      </c>
      <c r="Q31" s="52" t="n">
        <v>62.465</v>
      </c>
      <c r="R31" s="52" t="n">
        <v>62.868</v>
      </c>
      <c r="S31" s="52" t="n">
        <v>60.5345</v>
      </c>
      <c r="T31" s="52" t="n">
        <v>60.4305</v>
      </c>
      <c r="U31" s="52" t="n">
        <v>60.476</v>
      </c>
      <c r="V31" s="52" t="n">
        <v>62.8095</v>
      </c>
      <c r="W31" s="52" t="n">
        <v>62.244</v>
      </c>
      <c r="X31" s="52" t="n">
        <v>61.919</v>
      </c>
      <c r="Y31" s="52" t="n">
        <v>61.061</v>
      </c>
      <c r="Z31" s="52" t="n">
        <v>60.3135</v>
      </c>
      <c r="AA31" s="52" t="n">
        <v>60.853</v>
      </c>
      <c r="AB31" s="52" t="n">
        <v>61.0545</v>
      </c>
      <c r="AC31" s="52" t="n">
        <v>60.554</v>
      </c>
      <c r="AD31" s="52" t="n">
        <v>61.7435</v>
      </c>
      <c r="AE31" s="52" t="n">
        <v>61.9905</v>
      </c>
      <c r="AF31" s="52" t="n">
        <v>61.8735</v>
      </c>
      <c r="AG31" s="52" t="n">
        <v>60.645</v>
      </c>
      <c r="AH31" s="52" t="n">
        <v>60.7815</v>
      </c>
      <c r="AI31" s="52" t="n">
        <v>60.047</v>
      </c>
      <c r="AJ31" s="52" t="n">
        <v>59.4425</v>
      </c>
      <c r="AK31" s="52" t="n">
        <v>58.305</v>
      </c>
      <c r="AL31" s="52" t="n">
        <v>58.9615</v>
      </c>
      <c r="AM31" s="52" t="n">
        <v>58.7405</v>
      </c>
      <c r="AN31" s="52" t="n">
        <v>58.552</v>
      </c>
      <c r="AO31" s="52" t="n">
        <v>57.8305</v>
      </c>
      <c r="AP31" s="52" t="n">
        <v>58.4285</v>
      </c>
      <c r="AQ31" s="52" t="n">
        <v>59.8845</v>
      </c>
      <c r="AR31" s="52" t="n">
        <v>60.9245</v>
      </c>
      <c r="AS31" s="52" t="n">
        <v>60.2615</v>
      </c>
      <c r="AT31" s="52" t="n">
        <v>60.2615</v>
      </c>
      <c r="AU31" s="52" t="n">
        <v>60.2615</v>
      </c>
      <c r="AV31" s="52" t="n">
        <v>60.2615</v>
      </c>
      <c r="AW31" s="52" t="n">
        <v>60.2615</v>
      </c>
    </row>
    <row r="32" customFormat="false" ht="15" hidden="false" customHeight="false" outlineLevel="0" collapsed="false">
      <c r="C32" s="43" t="s">
        <v>520</v>
      </c>
      <c r="D32" s="11" t="s">
        <v>126</v>
      </c>
      <c r="J32" s="52" t="n">
        <v>0</v>
      </c>
      <c r="K32" s="52" t="n">
        <v>66.592825</v>
      </c>
      <c r="L32" s="52" t="n">
        <v>65.93535</v>
      </c>
      <c r="M32" s="52" t="n">
        <v>60.775</v>
      </c>
      <c r="N32" s="52" t="n">
        <v>56.9517</v>
      </c>
      <c r="O32" s="52" t="n">
        <v>52.426725</v>
      </c>
      <c r="P32" s="52" t="n">
        <v>54.426775</v>
      </c>
      <c r="Q32" s="52" t="n">
        <v>53.09525</v>
      </c>
      <c r="R32" s="52" t="n">
        <v>53.4378</v>
      </c>
      <c r="S32" s="52" t="n">
        <v>51.454325</v>
      </c>
      <c r="T32" s="52" t="n">
        <v>51.365925</v>
      </c>
      <c r="U32" s="52" t="n">
        <v>51.4046</v>
      </c>
      <c r="V32" s="52" t="n">
        <v>53.388075</v>
      </c>
      <c r="W32" s="52" t="n">
        <v>52.9074</v>
      </c>
      <c r="X32" s="52" t="n">
        <v>52.63115</v>
      </c>
      <c r="Y32" s="52" t="n">
        <v>51.90185</v>
      </c>
      <c r="Z32" s="52" t="n">
        <v>51.266475</v>
      </c>
      <c r="AA32" s="52" t="n">
        <v>51.72505</v>
      </c>
      <c r="AB32" s="52" t="n">
        <v>51.896325</v>
      </c>
      <c r="AC32" s="52" t="n">
        <v>51.4709</v>
      </c>
      <c r="AD32" s="52" t="n">
        <v>52.481975</v>
      </c>
      <c r="AE32" s="52" t="n">
        <v>52.691925</v>
      </c>
      <c r="AF32" s="52" t="n">
        <v>52.592475</v>
      </c>
      <c r="AG32" s="52" t="n">
        <v>51.54825</v>
      </c>
      <c r="AH32" s="52" t="n">
        <v>51.664275</v>
      </c>
      <c r="AI32" s="52" t="n">
        <v>51.03995</v>
      </c>
      <c r="AJ32" s="52" t="n">
        <v>50.526125</v>
      </c>
      <c r="AK32" s="52" t="n">
        <v>49.55925</v>
      </c>
      <c r="AL32" s="52" t="n">
        <v>50.117275</v>
      </c>
      <c r="AM32" s="52" t="n">
        <v>49.929425</v>
      </c>
      <c r="AN32" s="52" t="n">
        <v>49.7692</v>
      </c>
      <c r="AO32" s="52" t="n">
        <v>49.155925</v>
      </c>
      <c r="AP32" s="52" t="n">
        <v>49.664225</v>
      </c>
      <c r="AQ32" s="52" t="n">
        <v>50.901825</v>
      </c>
      <c r="AR32" s="52" t="n">
        <v>51.785825</v>
      </c>
      <c r="AS32" s="52" t="n">
        <v>51.222275</v>
      </c>
      <c r="AT32" s="52" t="n">
        <v>51.222275</v>
      </c>
      <c r="AU32" s="52" t="n">
        <v>51.222275</v>
      </c>
      <c r="AV32" s="52" t="n">
        <v>51.222275</v>
      </c>
      <c r="AW32" s="52" t="n">
        <v>51.222275</v>
      </c>
    </row>
    <row r="33" customFormat="false" ht="15" hidden="false" customHeight="false" outlineLevel="0" collapsed="false">
      <c r="C33" s="43" t="s">
        <v>521</v>
      </c>
      <c r="D33" s="11" t="s">
        <v>126</v>
      </c>
      <c r="J33" s="52" t="n">
        <v>0</v>
      </c>
      <c r="K33" s="52" t="n">
        <v>90.096175</v>
      </c>
      <c r="L33" s="52" t="n">
        <v>89.20665</v>
      </c>
      <c r="M33" s="52" t="n">
        <v>82.225</v>
      </c>
      <c r="N33" s="52" t="n">
        <v>77.0523</v>
      </c>
      <c r="O33" s="52" t="n">
        <v>70.930275</v>
      </c>
      <c r="P33" s="52" t="n">
        <v>73.636225</v>
      </c>
      <c r="Q33" s="52" t="n">
        <v>71.83475</v>
      </c>
      <c r="R33" s="52" t="n">
        <v>72.2982</v>
      </c>
      <c r="S33" s="52" t="n">
        <v>69.614675</v>
      </c>
      <c r="T33" s="52" t="n">
        <v>69.495075</v>
      </c>
      <c r="U33" s="52" t="n">
        <v>69.5474</v>
      </c>
      <c r="V33" s="52" t="n">
        <v>72.230925</v>
      </c>
      <c r="W33" s="52" t="n">
        <v>71.5806</v>
      </c>
      <c r="X33" s="52" t="n">
        <v>71.20685</v>
      </c>
      <c r="Y33" s="52" t="n">
        <v>70.22015</v>
      </c>
      <c r="Z33" s="52" t="n">
        <v>69.360525</v>
      </c>
      <c r="AA33" s="52" t="n">
        <v>69.98095</v>
      </c>
      <c r="AB33" s="52" t="n">
        <v>70.212675</v>
      </c>
      <c r="AC33" s="52" t="n">
        <v>69.6371</v>
      </c>
      <c r="AD33" s="52" t="n">
        <v>71.005025</v>
      </c>
      <c r="AE33" s="52" t="n">
        <v>71.289075</v>
      </c>
      <c r="AF33" s="52" t="n">
        <v>71.154525</v>
      </c>
      <c r="AG33" s="52" t="n">
        <v>69.74175</v>
      </c>
      <c r="AH33" s="52" t="n">
        <v>69.898725</v>
      </c>
      <c r="AI33" s="52" t="n">
        <v>69.05405</v>
      </c>
      <c r="AJ33" s="52" t="n">
        <v>68.358875</v>
      </c>
      <c r="AK33" s="52" t="n">
        <v>67.05075</v>
      </c>
      <c r="AL33" s="52" t="n">
        <v>67.805725</v>
      </c>
      <c r="AM33" s="52" t="n">
        <v>67.551575</v>
      </c>
      <c r="AN33" s="52" t="n">
        <v>67.3348</v>
      </c>
      <c r="AO33" s="52" t="n">
        <v>66.505075</v>
      </c>
      <c r="AP33" s="52" t="n">
        <v>67.192775</v>
      </c>
      <c r="AQ33" s="52" t="n">
        <v>68.867175</v>
      </c>
      <c r="AR33" s="52" t="n">
        <v>70.063175</v>
      </c>
      <c r="AS33" s="52" t="n">
        <v>69.300725</v>
      </c>
      <c r="AT33" s="52" t="n">
        <v>69.300725</v>
      </c>
      <c r="AU33" s="52" t="n">
        <v>69.300725</v>
      </c>
      <c r="AV33" s="52" t="n">
        <v>69.300725</v>
      </c>
      <c r="AW33" s="52" t="n">
        <v>69.300725</v>
      </c>
    </row>
    <row r="34" customFormat="false" ht="15" hidden="false" customHeight="false" outlineLevel="0" collapsed="false">
      <c r="C34" s="43" t="s">
        <v>338</v>
      </c>
      <c r="D34" s="11" t="s">
        <v>126</v>
      </c>
      <c r="J34" s="52" t="n">
        <v>0</v>
      </c>
      <c r="K34" s="52" t="n">
        <v>0</v>
      </c>
      <c r="L34" s="52" t="n">
        <v>107.453981303106</v>
      </c>
      <c r="M34" s="52" t="n">
        <v>97.3855787615869</v>
      </c>
      <c r="N34" s="52" t="n">
        <v>90.5760862833602</v>
      </c>
      <c r="O34" s="52" t="n">
        <v>82.5179138882688</v>
      </c>
      <c r="P34" s="52" t="n">
        <v>82.8205860340317</v>
      </c>
      <c r="Q34" s="52" t="n">
        <v>77.0899472845191</v>
      </c>
      <c r="R34" s="52" t="n">
        <v>76.0438663191759</v>
      </c>
      <c r="S34" s="52" t="n">
        <v>71.1067423274243</v>
      </c>
      <c r="T34" s="52" t="n">
        <v>69.4358474949844</v>
      </c>
      <c r="U34" s="52" t="n">
        <v>68.220039097328</v>
      </c>
      <c r="V34" s="52" t="n">
        <v>70.3868912618808</v>
      </c>
      <c r="W34" s="52" t="n">
        <v>69.7856402784031</v>
      </c>
      <c r="X34" s="52" t="n">
        <v>68.1024189160837</v>
      </c>
      <c r="Y34" s="52" t="n">
        <v>65.2510768233085</v>
      </c>
      <c r="Z34" s="52" t="n">
        <v>62.5209916469074</v>
      </c>
      <c r="AA34" s="52" t="n">
        <v>62.6573665222118</v>
      </c>
      <c r="AB34" s="52" t="n">
        <v>62.263383156327</v>
      </c>
      <c r="AC34" s="52" t="n">
        <v>61.0063300471213</v>
      </c>
      <c r="AD34" s="52" t="n">
        <v>62.5756282407234</v>
      </c>
      <c r="AE34" s="52" t="n">
        <v>62.3782251494637</v>
      </c>
      <c r="AF34" s="52" t="n">
        <v>62.0202152093159</v>
      </c>
      <c r="AG34" s="52" t="n">
        <v>59.2422946563438</v>
      </c>
      <c r="AH34" s="52" t="n">
        <v>70.8269337086026</v>
      </c>
      <c r="AI34" s="52" t="n">
        <v>68.0892472783528</v>
      </c>
      <c r="AJ34" s="52" t="n">
        <v>66.5775235329454</v>
      </c>
      <c r="AK34" s="52" t="n">
        <v>64.569188888932</v>
      </c>
      <c r="AL34" s="52" t="n">
        <v>63.5251243750492</v>
      </c>
      <c r="AM34" s="52" t="n">
        <v>62.2032085928241</v>
      </c>
      <c r="AN34" s="52" t="n">
        <v>61.1448402943694</v>
      </c>
      <c r="AO34" s="52" t="n">
        <v>59.0410479410614</v>
      </c>
      <c r="AP34" s="52" t="n">
        <v>58.8771073820222</v>
      </c>
      <c r="AQ34" s="52" t="n">
        <v>57.914744622477</v>
      </c>
      <c r="AR34" s="52" t="n">
        <v>57.827100386551</v>
      </c>
      <c r="AS34" s="52" t="n">
        <v>56.5852358538711</v>
      </c>
      <c r="AT34" s="52" t="n">
        <v>56.5852358538711</v>
      </c>
      <c r="AU34" s="52" t="n">
        <v>56.5852358538711</v>
      </c>
      <c r="AV34" s="52" t="n">
        <v>56.5852358538711</v>
      </c>
      <c r="AW34" s="52" t="n">
        <v>56.5852358538711</v>
      </c>
    </row>
    <row r="35" customFormat="false" ht="15" hidden="false" customHeight="false" outlineLevel="0" collapsed="false">
      <c r="C35" s="43" t="s">
        <v>339</v>
      </c>
      <c r="D35" s="11" t="s">
        <v>126</v>
      </c>
      <c r="J35" s="52" t="n">
        <v>0</v>
      </c>
      <c r="K35" s="52" t="n">
        <v>0</v>
      </c>
      <c r="L35" s="52" t="n">
        <v>83.4168532692022</v>
      </c>
      <c r="M35" s="52" t="n">
        <v>74.7684997184323</v>
      </c>
      <c r="N35" s="52" t="n">
        <v>70.3864990916893</v>
      </c>
      <c r="O35" s="52" t="n">
        <v>62.2140561968874</v>
      </c>
      <c r="P35" s="52" t="n">
        <v>63.421936840587</v>
      </c>
      <c r="Q35" s="52" t="n">
        <v>58.8282878263146</v>
      </c>
      <c r="R35" s="52" t="n">
        <v>59.096764714191</v>
      </c>
      <c r="S35" s="52" t="n">
        <v>54.4002854856131</v>
      </c>
      <c r="T35" s="52" t="n">
        <v>53.2868988237798</v>
      </c>
      <c r="U35" s="52" t="n">
        <v>53.2531330841617</v>
      </c>
      <c r="V35" s="52" t="n">
        <v>56.0799087096528</v>
      </c>
      <c r="W35" s="52" t="n">
        <v>56.2132377601499</v>
      </c>
      <c r="X35" s="52" t="n">
        <v>54.9799502426646</v>
      </c>
      <c r="Y35" s="52" t="n">
        <v>52.8809802081923</v>
      </c>
      <c r="Z35" s="52" t="n">
        <v>50.684824765575</v>
      </c>
      <c r="AA35" s="52" t="n">
        <v>50.9388188349678</v>
      </c>
      <c r="AB35" s="52" t="n">
        <v>50.5876799904589</v>
      </c>
      <c r="AC35" s="52" t="n">
        <v>49.7532628382986</v>
      </c>
      <c r="AD35" s="52" t="n">
        <v>51.4909967553302</v>
      </c>
      <c r="AE35" s="52" t="n">
        <v>51.8875513372066</v>
      </c>
      <c r="AF35" s="52" t="n">
        <v>51.8189323019569</v>
      </c>
      <c r="AG35" s="52" t="n">
        <v>52.6801337502354</v>
      </c>
      <c r="AH35" s="52" t="n">
        <v>51.9499493925123</v>
      </c>
      <c r="AI35" s="52" t="n">
        <v>50.7011715627073</v>
      </c>
      <c r="AJ35" s="52" t="n">
        <v>50.2257073380377</v>
      </c>
      <c r="AK35" s="52" t="n">
        <v>48.9317414392109</v>
      </c>
      <c r="AL35" s="52" t="n">
        <v>48.6341186332778</v>
      </c>
      <c r="AM35" s="52" t="n">
        <v>47.8374422432214</v>
      </c>
      <c r="AN35" s="52" t="n">
        <v>47.3258105400576</v>
      </c>
      <c r="AO35" s="52" t="n">
        <v>46.0798681215908</v>
      </c>
      <c r="AP35" s="52" t="n">
        <v>46.1409781100778</v>
      </c>
      <c r="AQ35" s="52" t="n">
        <v>45.7542719137056</v>
      </c>
      <c r="AR35" s="52" t="n">
        <v>46.2409824590668</v>
      </c>
      <c r="AS35" s="52" t="n">
        <v>45.5871232499811</v>
      </c>
      <c r="AT35" s="52" t="n">
        <v>45.5871232499811</v>
      </c>
      <c r="AU35" s="52" t="n">
        <v>45.5871232499811</v>
      </c>
      <c r="AV35" s="52" t="n">
        <v>45.5871232499811</v>
      </c>
      <c r="AW35" s="52" t="n">
        <v>45.5871232499811</v>
      </c>
    </row>
    <row r="36" customFormat="false" ht="15" hidden="false" customHeight="false" outlineLevel="0" collapsed="false">
      <c r="C36" s="43" t="s">
        <v>522</v>
      </c>
      <c r="D36" s="11" t="s">
        <v>126</v>
      </c>
      <c r="J36" s="52" t="n">
        <v>0</v>
      </c>
      <c r="K36" s="52" t="n">
        <v>0</v>
      </c>
      <c r="L36" s="52" t="n">
        <v>82.6942313596696</v>
      </c>
      <c r="M36" s="52" t="n">
        <v>73.7871311587921</v>
      </c>
      <c r="N36" s="52" t="n">
        <v>69.8530569567051</v>
      </c>
      <c r="O36" s="52" t="n">
        <v>61.3893084783925</v>
      </c>
      <c r="P36" s="52" t="n">
        <v>62.2528201219141</v>
      </c>
      <c r="Q36" s="52" t="n">
        <v>57.1359931606311</v>
      </c>
      <c r="R36" s="52" t="n">
        <v>56.9753015480823</v>
      </c>
      <c r="S36" s="52" t="n">
        <v>51.8187394856573</v>
      </c>
      <c r="T36" s="52" t="n">
        <v>50.2942474188928</v>
      </c>
      <c r="U36" s="52" t="n">
        <v>49.4780484102141</v>
      </c>
      <c r="V36" s="52" t="n">
        <v>52.9560205258688</v>
      </c>
      <c r="W36" s="52" t="n">
        <v>52.8172656029183</v>
      </c>
      <c r="X36" s="52" t="n">
        <v>51.6584245177133</v>
      </c>
      <c r="Y36" s="52" t="n">
        <v>49.2006417889056</v>
      </c>
      <c r="Z36" s="52" t="n">
        <v>47.1322550488031</v>
      </c>
      <c r="AA36" s="52" t="n">
        <v>47.5718596652893</v>
      </c>
      <c r="AB36" s="52" t="n">
        <v>46.9771518009767</v>
      </c>
      <c r="AC36" s="52" t="n">
        <v>46.1998644460914</v>
      </c>
      <c r="AD36" s="52" t="n">
        <v>48.6875435221223</v>
      </c>
      <c r="AE36" s="52" t="n">
        <v>48.8287456738425</v>
      </c>
      <c r="AF36" s="52" t="n">
        <v>49.5554408545272</v>
      </c>
      <c r="AG36" s="52" t="n">
        <v>48.0067819684461</v>
      </c>
      <c r="AH36" s="52" t="n">
        <v>47.7334997574057</v>
      </c>
      <c r="AI36" s="52" t="n">
        <v>46.9603857254505</v>
      </c>
      <c r="AJ36" s="52" t="n">
        <v>46.8345477330227</v>
      </c>
      <c r="AK36" s="52" t="n">
        <v>46.0482375232176</v>
      </c>
      <c r="AL36" s="52" t="n">
        <v>45.3386322329649</v>
      </c>
      <c r="AM36" s="52" t="n">
        <v>44.7872539736922</v>
      </c>
      <c r="AN36" s="52" t="n">
        <v>44.3847916737732</v>
      </c>
      <c r="AO36" s="52" t="n">
        <v>43.5472208383744</v>
      </c>
      <c r="AP36" s="52" t="n">
        <v>43.4229121792146</v>
      </c>
      <c r="AQ36" s="52" t="n">
        <v>42.6613299671964</v>
      </c>
      <c r="AR36" s="52" t="n">
        <v>42.8635037460936</v>
      </c>
      <c r="AS36" s="52" t="n">
        <v>42.4296729905943</v>
      </c>
      <c r="AT36" s="52" t="n">
        <v>42.4296729905943</v>
      </c>
      <c r="AU36" s="52" t="n">
        <v>42.4296729905943</v>
      </c>
      <c r="AV36" s="52" t="n">
        <v>42.4296729905943</v>
      </c>
      <c r="AW36" s="52" t="n">
        <v>42.4296729905943</v>
      </c>
    </row>
    <row r="37" customFormat="false" ht="15" hidden="false" customHeight="false" outlineLevel="0" collapsed="false">
      <c r="C37" s="43" t="s">
        <v>523</v>
      </c>
      <c r="D37" s="11" t="s">
        <v>126</v>
      </c>
      <c r="J37" s="52" t="n">
        <v>0</v>
      </c>
      <c r="K37" s="52" t="n">
        <v>0</v>
      </c>
      <c r="L37" s="52" t="n">
        <v>0</v>
      </c>
      <c r="M37" s="52" t="n">
        <v>0</v>
      </c>
      <c r="N37" s="52" t="n">
        <v>0</v>
      </c>
      <c r="O37" s="52" t="n">
        <v>85.8492064779369</v>
      </c>
      <c r="P37" s="52" t="n">
        <v>86.0313277138262</v>
      </c>
      <c r="Q37" s="52" t="n">
        <v>79.6769185309678</v>
      </c>
      <c r="R37" s="52" t="n">
        <v>78.4119177543495</v>
      </c>
      <c r="S37" s="52" t="n">
        <v>73.2255454762341</v>
      </c>
      <c r="T37" s="52" t="n">
        <v>71.3500144553198</v>
      </c>
      <c r="U37" s="52" t="n">
        <v>69.7956419195864</v>
      </c>
      <c r="V37" s="52" t="n">
        <v>71.8704245125624</v>
      </c>
      <c r="W37" s="52" t="n">
        <v>71.398088583257</v>
      </c>
      <c r="X37" s="52" t="n">
        <v>69.7894388498938</v>
      </c>
      <c r="Y37" s="52" t="n">
        <v>66.8367106838606</v>
      </c>
      <c r="Z37" s="52" t="n">
        <v>63.8248373185453</v>
      </c>
      <c r="AA37" s="52" t="n">
        <v>64.1133348859392</v>
      </c>
      <c r="AB37" s="52" t="n">
        <v>63.5875939298398</v>
      </c>
      <c r="AC37" s="52" t="n">
        <v>62.2961386531822</v>
      </c>
      <c r="AD37" s="52" t="n">
        <v>63.883592363198</v>
      </c>
      <c r="AE37" s="52" t="n">
        <v>63.5826710109434</v>
      </c>
      <c r="AF37" s="52" t="n">
        <v>63.2048323788071</v>
      </c>
      <c r="AG37" s="52" t="n">
        <v>60.4582343711365</v>
      </c>
      <c r="AH37" s="52" t="n">
        <v>59.5795159176869</v>
      </c>
      <c r="AI37" s="52" t="n">
        <v>58.0048951761628</v>
      </c>
      <c r="AJ37" s="52" t="n">
        <v>57.1713256411796</v>
      </c>
      <c r="AK37" s="52" t="n">
        <v>67.7246362196513</v>
      </c>
      <c r="AL37" s="52" t="n">
        <v>66.1817378795597</v>
      </c>
      <c r="AM37" s="52" t="n">
        <v>64.5164440003554</v>
      </c>
      <c r="AN37" s="52" t="n">
        <v>62.969981488735</v>
      </c>
      <c r="AO37" s="52" t="n">
        <v>60.8628718725424</v>
      </c>
      <c r="AP37" s="52" t="n">
        <v>60.4075255939081</v>
      </c>
      <c r="AQ37" s="52" t="n">
        <v>59.4338351404794</v>
      </c>
      <c r="AR37" s="52" t="n">
        <v>59.0669513327257</v>
      </c>
      <c r="AS37" s="52" t="n">
        <v>57.9818144442537</v>
      </c>
      <c r="AT37" s="52" t="n">
        <v>57.9818144442537</v>
      </c>
      <c r="AU37" s="52" t="n">
        <v>57.9818144442537</v>
      </c>
      <c r="AV37" s="52" t="n">
        <v>57.9818144442537</v>
      </c>
      <c r="AW37" s="52" t="n">
        <v>57.9818144442537</v>
      </c>
    </row>
    <row r="38" customFormat="false" ht="15" hidden="false" customHeight="false" outlineLevel="0" collapsed="false">
      <c r="C38" s="43" t="s">
        <v>524</v>
      </c>
      <c r="D38" s="11" t="s">
        <v>126</v>
      </c>
      <c r="J38" s="52" t="n">
        <v>0</v>
      </c>
      <c r="K38" s="52" t="n">
        <v>0</v>
      </c>
      <c r="L38" s="52" t="n">
        <v>0</v>
      </c>
      <c r="M38" s="52" t="n">
        <v>0</v>
      </c>
      <c r="N38" s="52" t="n">
        <v>0</v>
      </c>
      <c r="O38" s="52" t="n">
        <v>62.6939306571094</v>
      </c>
      <c r="P38" s="52" t="n">
        <v>63.2796008541289</v>
      </c>
      <c r="Q38" s="52" t="n">
        <v>57.9205758403675</v>
      </c>
      <c r="R38" s="52" t="n">
        <v>57.4873562879825</v>
      </c>
      <c r="S38" s="52" t="n">
        <v>52.1989629391847</v>
      </c>
      <c r="T38" s="52" t="n">
        <v>50.6889569659791</v>
      </c>
      <c r="U38" s="52" t="n">
        <v>49.6492290516997</v>
      </c>
      <c r="V38" s="52" t="n">
        <v>53.2747420271826</v>
      </c>
      <c r="W38" s="52" t="n">
        <v>52.8390314266155</v>
      </c>
      <c r="X38" s="52" t="n">
        <v>51.7303586021279</v>
      </c>
      <c r="Y38" s="52" t="n">
        <v>49.5023944945741</v>
      </c>
      <c r="Z38" s="52" t="n">
        <v>47.256306700112</v>
      </c>
      <c r="AA38" s="52" t="n">
        <v>47.8686956405636</v>
      </c>
      <c r="AB38" s="52" t="n">
        <v>47.304799514829</v>
      </c>
      <c r="AC38" s="52" t="n">
        <v>46.6776786784123</v>
      </c>
      <c r="AD38" s="52" t="n">
        <v>48.5550791475489</v>
      </c>
      <c r="AE38" s="52" t="n">
        <v>48.6616427364404</v>
      </c>
      <c r="AF38" s="52" t="n">
        <v>49.4492384726629</v>
      </c>
      <c r="AG38" s="52" t="n">
        <v>48.3998205075096</v>
      </c>
      <c r="AH38" s="52" t="n">
        <v>47.8785949088329</v>
      </c>
      <c r="AI38" s="52" t="n">
        <v>46.9725570082918</v>
      </c>
      <c r="AJ38" s="52" t="n">
        <v>46.8600561709532</v>
      </c>
      <c r="AK38" s="52" t="n">
        <v>46.2624240899422</v>
      </c>
      <c r="AL38" s="52" t="n">
        <v>45.5977474534061</v>
      </c>
      <c r="AM38" s="52" t="n">
        <v>45.0397694819144</v>
      </c>
      <c r="AN38" s="52" t="n">
        <v>44.5266198798082</v>
      </c>
      <c r="AO38" s="52" t="n">
        <v>43.7699578608947</v>
      </c>
      <c r="AP38" s="52" t="n">
        <v>43.6263426082983</v>
      </c>
      <c r="AQ38" s="52" t="n">
        <v>42.8757568641526</v>
      </c>
      <c r="AR38" s="52" t="n">
        <v>42.8680878971241</v>
      </c>
      <c r="AS38" s="52" t="n">
        <v>42.3664408232701</v>
      </c>
      <c r="AT38" s="52" t="n">
        <v>42.3664408232701</v>
      </c>
      <c r="AU38" s="52" t="n">
        <v>42.3664408232701</v>
      </c>
      <c r="AV38" s="52" t="n">
        <v>42.3664408232701</v>
      </c>
      <c r="AW38" s="52" t="n">
        <v>42.3664408232701</v>
      </c>
    </row>
    <row r="39" customFormat="false" ht="15" hidden="false" customHeight="false" outlineLevel="0" collapsed="false">
      <c r="C39" s="43" t="s">
        <v>342</v>
      </c>
      <c r="D39" s="11" t="s">
        <v>126</v>
      </c>
      <c r="J39" s="52" t="n">
        <v>0</v>
      </c>
      <c r="K39" s="52" t="n">
        <v>0</v>
      </c>
      <c r="L39" s="52" t="n">
        <v>36.5514234269778</v>
      </c>
      <c r="M39" s="52" t="n">
        <v>36.097356629191</v>
      </c>
      <c r="N39" s="52" t="n">
        <v>35.9963755730185</v>
      </c>
      <c r="O39" s="52" t="n">
        <v>29.7770299934994</v>
      </c>
      <c r="P39" s="52" t="n">
        <v>31.6361484415779</v>
      </c>
      <c r="Q39" s="52" t="n">
        <v>27.4285804111399</v>
      </c>
      <c r="R39" s="52" t="n">
        <v>30.35248896678</v>
      </c>
      <c r="S39" s="52" t="n">
        <v>26.8130270575516</v>
      </c>
      <c r="T39" s="52" t="n">
        <v>26.5965333581022</v>
      </c>
      <c r="U39" s="52" t="n">
        <v>26.4609029459685</v>
      </c>
      <c r="V39" s="52" t="n">
        <v>28.1634619544265</v>
      </c>
      <c r="W39" s="52" t="n">
        <v>29.4927493537368</v>
      </c>
      <c r="X39" s="52" t="n">
        <v>28.0371086035512</v>
      </c>
      <c r="Y39" s="52" t="n">
        <v>27.2332912779966</v>
      </c>
      <c r="Z39" s="52" t="n">
        <v>25.0666878927593</v>
      </c>
      <c r="AA39" s="52" t="n">
        <v>24.1913676468748</v>
      </c>
      <c r="AB39" s="52" t="n">
        <v>24.2165291576228</v>
      </c>
      <c r="AC39" s="52" t="n">
        <v>22.6253489325572</v>
      </c>
      <c r="AD39" s="52" t="n">
        <v>23.3824581879257</v>
      </c>
      <c r="AE39" s="52" t="n">
        <v>24.4624750053765</v>
      </c>
      <c r="AF39" s="52" t="n">
        <v>22.6290129583066</v>
      </c>
      <c r="AG39" s="52" t="n">
        <v>18.9153903280052</v>
      </c>
      <c r="AH39" s="52" t="n">
        <v>22.4667735848682</v>
      </c>
      <c r="AI39" s="52" t="n">
        <v>20.9732208447311</v>
      </c>
      <c r="AJ39" s="52" t="n">
        <v>20.3422495862734</v>
      </c>
      <c r="AK39" s="52" t="n">
        <v>18.8502950413784</v>
      </c>
      <c r="AL39" s="52" t="n">
        <v>19.5502851296985</v>
      </c>
      <c r="AM39" s="52" t="n">
        <v>19.0554349884508</v>
      </c>
      <c r="AN39" s="52" t="n">
        <v>18.4011180405416</v>
      </c>
      <c r="AO39" s="52" t="n">
        <v>17.8000065414617</v>
      </c>
      <c r="AP39" s="52" t="n">
        <v>18.2655742589265</v>
      </c>
      <c r="AQ39" s="52" t="n">
        <v>19.412634347445</v>
      </c>
      <c r="AR39" s="52" t="n">
        <v>20.6359243014149</v>
      </c>
      <c r="AS39" s="52" t="n">
        <v>20.3404314250987</v>
      </c>
      <c r="AT39" s="52" t="n">
        <v>20.3404314250987</v>
      </c>
      <c r="AU39" s="52" t="n">
        <v>20.3404314250987</v>
      </c>
      <c r="AV39" s="52" t="n">
        <v>20.3404314250987</v>
      </c>
      <c r="AW39" s="52" t="n">
        <v>20.3404314250987</v>
      </c>
    </row>
    <row r="40" customFormat="false" ht="15" hidden="false" customHeight="false" outlineLevel="0" collapsed="false">
      <c r="C40" s="43" t="s">
        <v>343</v>
      </c>
      <c r="D40" s="11" t="s">
        <v>126</v>
      </c>
      <c r="J40" s="52" t="n">
        <v>0</v>
      </c>
      <c r="K40" s="52" t="n">
        <v>0</v>
      </c>
      <c r="L40" s="52" t="n">
        <v>33.0239738869045</v>
      </c>
      <c r="M40" s="52" t="n">
        <v>33.1412133359227</v>
      </c>
      <c r="N40" s="52" t="n">
        <v>33.466047843274</v>
      </c>
      <c r="O40" s="52" t="n">
        <v>31.0455404177482</v>
      </c>
      <c r="P40" s="52" t="n">
        <v>33.1725087655256</v>
      </c>
      <c r="Q40" s="52" t="n">
        <v>28.5916353782604</v>
      </c>
      <c r="R40" s="52" t="n">
        <v>31.5535972611642</v>
      </c>
      <c r="S40" s="52" t="n">
        <v>28.8618668943475</v>
      </c>
      <c r="T40" s="52" t="n">
        <v>29.0658478488437</v>
      </c>
      <c r="U40" s="52" t="n">
        <v>27.3553753788656</v>
      </c>
      <c r="V40" s="52" t="n">
        <v>29.1028143848687</v>
      </c>
      <c r="W40" s="52" t="n">
        <v>29.1597444347269</v>
      </c>
      <c r="X40" s="52" t="n">
        <v>28.6530218122164</v>
      </c>
      <c r="Y40" s="52" t="n">
        <v>26.5645829988285</v>
      </c>
      <c r="Z40" s="52" t="n">
        <v>24.2865504098348</v>
      </c>
      <c r="AA40" s="52" t="n">
        <v>22.5379665118495</v>
      </c>
      <c r="AB40" s="52" t="n">
        <v>23.4623705783522</v>
      </c>
      <c r="AC40" s="52" t="n">
        <v>21.4150896745277</v>
      </c>
      <c r="AD40" s="52" t="n">
        <v>22.2144853379618</v>
      </c>
      <c r="AE40" s="52" t="n">
        <v>22.970047942324</v>
      </c>
      <c r="AF40" s="52" t="n">
        <v>21.3943206136962</v>
      </c>
      <c r="AG40" s="52" t="n">
        <v>18.472763217</v>
      </c>
      <c r="AH40" s="52" t="n">
        <v>19.2497354797205</v>
      </c>
      <c r="AI40" s="52" t="n">
        <v>17.7549874949704</v>
      </c>
      <c r="AJ40" s="52" t="n">
        <v>16.6316748260729</v>
      </c>
      <c r="AK40" s="52" t="n">
        <v>15.7693684063916</v>
      </c>
      <c r="AL40" s="52" t="n">
        <v>16.7232332416362</v>
      </c>
      <c r="AM40" s="52" t="n">
        <v>16.1984103883753</v>
      </c>
      <c r="AN40" s="52" t="n">
        <v>15.4406362716635</v>
      </c>
      <c r="AO40" s="52" t="n">
        <v>15.0451015042286</v>
      </c>
      <c r="AP40" s="52" t="n">
        <v>16.0263282824783</v>
      </c>
      <c r="AQ40" s="52" t="n">
        <v>17.1818609246841</v>
      </c>
      <c r="AR40" s="52" t="n">
        <v>19.0486469096439</v>
      </c>
      <c r="AS40" s="52" t="n">
        <v>19.173193330734</v>
      </c>
      <c r="AT40" s="52" t="n">
        <v>19.173193330734</v>
      </c>
      <c r="AU40" s="52" t="n">
        <v>19.173193330734</v>
      </c>
      <c r="AV40" s="52" t="n">
        <v>19.173193330734</v>
      </c>
      <c r="AW40" s="52" t="n">
        <v>19.173193330734</v>
      </c>
    </row>
    <row r="41" customFormat="false" ht="15" hidden="false" customHeight="false" outlineLevel="0" collapsed="false">
      <c r="C41" s="43" t="s">
        <v>525</v>
      </c>
      <c r="D41" s="11" t="s">
        <v>126</v>
      </c>
      <c r="J41" s="52" t="n">
        <v>0</v>
      </c>
      <c r="K41" s="52" t="n">
        <v>0</v>
      </c>
      <c r="L41" s="52" t="n">
        <v>44.617385411934</v>
      </c>
      <c r="M41" s="52" t="n">
        <v>43.8994062333537</v>
      </c>
      <c r="N41" s="52" t="n">
        <v>41.9825460008967</v>
      </c>
      <c r="O41" s="52" t="n">
        <v>37.0503497073216</v>
      </c>
      <c r="P41" s="52" t="n">
        <v>40.470618425844</v>
      </c>
      <c r="Q41" s="52" t="n">
        <v>37.2426791386174</v>
      </c>
      <c r="R41" s="52" t="n">
        <v>41.092166459975</v>
      </c>
      <c r="S41" s="52" t="n">
        <v>38.5870583314777</v>
      </c>
      <c r="T41" s="52" t="n">
        <v>39.5728292411992</v>
      </c>
      <c r="U41" s="52" t="n">
        <v>40.7435385194003</v>
      </c>
      <c r="V41" s="52" t="n">
        <v>41.3963381367571</v>
      </c>
      <c r="W41" s="52" t="n">
        <v>42.3266720242371</v>
      </c>
      <c r="X41" s="52" t="n">
        <v>41.6837121594781</v>
      </c>
      <c r="Y41" s="52" t="n">
        <v>40.9204110560206</v>
      </c>
      <c r="Z41" s="52" t="n">
        <v>38.6792655130212</v>
      </c>
      <c r="AA41" s="52" t="n">
        <v>37.6275643575854</v>
      </c>
      <c r="AB41" s="52" t="n">
        <v>38.9066484977401</v>
      </c>
      <c r="AC41" s="52" t="n">
        <v>40.758917938232</v>
      </c>
      <c r="AD41" s="52" t="n">
        <v>40.8744708221316</v>
      </c>
      <c r="AE41" s="52" t="n">
        <v>41.9664505989593</v>
      </c>
      <c r="AF41" s="52" t="n">
        <v>39.1755370573931</v>
      </c>
      <c r="AG41" s="52" t="n">
        <v>33.6346355079472</v>
      </c>
      <c r="AH41" s="52" t="n">
        <v>33.6392087169936</v>
      </c>
      <c r="AI41" s="52" t="n">
        <v>32.2058609914665</v>
      </c>
      <c r="AJ41" s="52" t="n">
        <v>30.7087813777508</v>
      </c>
      <c r="AK41" s="52" t="n">
        <v>28.6855884634664</v>
      </c>
      <c r="AL41" s="52" t="n">
        <v>30.5019967045051</v>
      </c>
      <c r="AM41" s="52" t="n">
        <v>29.2984822149221</v>
      </c>
      <c r="AN41" s="52" t="n">
        <v>28.7449618830705</v>
      </c>
      <c r="AO41" s="52" t="n">
        <v>27.0118864672735</v>
      </c>
      <c r="AP41" s="52" t="n">
        <v>28.057636568587</v>
      </c>
      <c r="AQ41" s="52" t="n">
        <v>30.7315844930558</v>
      </c>
      <c r="AR41" s="52" t="n">
        <v>33.203539336035</v>
      </c>
      <c r="AS41" s="52" t="n">
        <v>32.2449683346421</v>
      </c>
      <c r="AT41" s="52" t="n">
        <v>32.2449683346421</v>
      </c>
      <c r="AU41" s="52" t="n">
        <v>32.2449683346421</v>
      </c>
      <c r="AV41" s="52" t="n">
        <v>32.2449683346421</v>
      </c>
      <c r="AW41" s="52" t="n">
        <v>32.2449683346421</v>
      </c>
    </row>
    <row r="42" customFormat="false" ht="15" hidden="false" customHeight="false" outlineLevel="0" collapsed="false">
      <c r="C42" s="43" t="s">
        <v>526</v>
      </c>
      <c r="D42" s="11" t="s">
        <v>126</v>
      </c>
      <c r="J42" s="52" t="n">
        <v>0</v>
      </c>
      <c r="K42" s="52" t="n">
        <v>0</v>
      </c>
      <c r="L42" s="52" t="n">
        <v>0</v>
      </c>
      <c r="M42" s="52" t="n">
        <v>0</v>
      </c>
      <c r="N42" s="52" t="n">
        <v>0</v>
      </c>
      <c r="O42" s="52" t="n">
        <v>30.315776107017</v>
      </c>
      <c r="P42" s="52" t="n">
        <v>31.8497770319358</v>
      </c>
      <c r="Q42" s="52" t="n">
        <v>27.7096001703748</v>
      </c>
      <c r="R42" s="52" t="n">
        <v>30.2829058059486</v>
      </c>
      <c r="S42" s="52" t="n">
        <v>26.7357582971856</v>
      </c>
      <c r="T42" s="52" t="n">
        <v>26.6184760896137</v>
      </c>
      <c r="U42" s="52" t="n">
        <v>27.0865782672818</v>
      </c>
      <c r="V42" s="52" t="n">
        <v>28.8145593921296</v>
      </c>
      <c r="W42" s="52" t="n">
        <v>29.7756524124377</v>
      </c>
      <c r="X42" s="52" t="n">
        <v>28.0660233358795</v>
      </c>
      <c r="Y42" s="52" t="n">
        <v>27.1079553226495</v>
      </c>
      <c r="Z42" s="52" t="n">
        <v>25.2432376190566</v>
      </c>
      <c r="AA42" s="52" t="n">
        <v>24.128020467562</v>
      </c>
      <c r="AB42" s="52" t="n">
        <v>24.229835671731</v>
      </c>
      <c r="AC42" s="52" t="n">
        <v>22.6971808985238</v>
      </c>
      <c r="AD42" s="52" t="n">
        <v>23.5390194987842</v>
      </c>
      <c r="AE42" s="52" t="n">
        <v>24.7189212342707</v>
      </c>
      <c r="AF42" s="52" t="n">
        <v>23.0261953811333</v>
      </c>
      <c r="AG42" s="52" t="n">
        <v>18.7785327979767</v>
      </c>
      <c r="AH42" s="52" t="n">
        <v>19.542868033505</v>
      </c>
      <c r="AI42" s="52" t="n">
        <v>18.779579126542</v>
      </c>
      <c r="AJ42" s="52" t="n">
        <v>18.6759488693313</v>
      </c>
      <c r="AK42" s="52" t="n">
        <v>19.9332736690614</v>
      </c>
      <c r="AL42" s="52" t="n">
        <v>20.0721034009555</v>
      </c>
      <c r="AM42" s="52" t="n">
        <v>19.5997906507761</v>
      </c>
      <c r="AN42" s="52" t="n">
        <v>18.8595334072489</v>
      </c>
      <c r="AO42" s="52" t="n">
        <v>17.9560640208862</v>
      </c>
      <c r="AP42" s="52" t="n">
        <v>18.9788112538556</v>
      </c>
      <c r="AQ42" s="52" t="n">
        <v>19.6402762127665</v>
      </c>
      <c r="AR42" s="52" t="n">
        <v>21.1611420440472</v>
      </c>
      <c r="AS42" s="52" t="n">
        <v>20.7724336288518</v>
      </c>
      <c r="AT42" s="52" t="n">
        <v>20.7724336288518</v>
      </c>
      <c r="AU42" s="52" t="n">
        <v>20.7724336288518</v>
      </c>
      <c r="AV42" s="52" t="n">
        <v>20.7724336288518</v>
      </c>
      <c r="AW42" s="52" t="n">
        <v>20.7724336288518</v>
      </c>
    </row>
    <row r="43" customFormat="false" ht="15" hidden="false" customHeight="false" outlineLevel="0" collapsed="false">
      <c r="C43" s="43" t="s">
        <v>527</v>
      </c>
      <c r="D43" s="11" t="s">
        <v>126</v>
      </c>
      <c r="J43" s="52" t="n">
        <v>0</v>
      </c>
      <c r="K43" s="52" t="n">
        <v>0</v>
      </c>
      <c r="L43" s="52" t="n">
        <v>0</v>
      </c>
      <c r="M43" s="52" t="n">
        <v>0</v>
      </c>
      <c r="N43" s="52" t="n">
        <v>0</v>
      </c>
      <c r="O43" s="52" t="n">
        <v>37.2925089130745</v>
      </c>
      <c r="P43" s="52" t="n">
        <v>40.3755551996615</v>
      </c>
      <c r="Q43" s="52" t="n">
        <v>37.0682691068546</v>
      </c>
      <c r="R43" s="52" t="n">
        <v>41.3878261572906</v>
      </c>
      <c r="S43" s="52" t="n">
        <v>38.8457135397171</v>
      </c>
      <c r="T43" s="52" t="n">
        <v>39.6298698205146</v>
      </c>
      <c r="U43" s="52" t="n">
        <v>41.1267687834635</v>
      </c>
      <c r="V43" s="52" t="n">
        <v>41.4223814437622</v>
      </c>
      <c r="W43" s="52" t="n">
        <v>43.0927160739777</v>
      </c>
      <c r="X43" s="52" t="n">
        <v>42.2758477630333</v>
      </c>
      <c r="Y43" s="52" t="n">
        <v>40.6864773638969</v>
      </c>
      <c r="Z43" s="52" t="n">
        <v>38.9630757663632</v>
      </c>
      <c r="AA43" s="52" t="n">
        <v>37.459710305013</v>
      </c>
      <c r="AB43" s="52" t="n">
        <v>38.5303749669982</v>
      </c>
      <c r="AC43" s="52" t="n">
        <v>36.5292389795094</v>
      </c>
      <c r="AD43" s="52" t="n">
        <v>37.4544941791098</v>
      </c>
      <c r="AE43" s="52" t="n">
        <v>39.2851992555718</v>
      </c>
      <c r="AF43" s="52" t="n">
        <v>40.5947844866917</v>
      </c>
      <c r="AG43" s="52" t="n">
        <v>34.1210452403292</v>
      </c>
      <c r="AH43" s="52" t="n">
        <v>34.5196631315267</v>
      </c>
      <c r="AI43" s="52" t="n">
        <v>33.4329625479996</v>
      </c>
      <c r="AJ43" s="52" t="n">
        <v>31.9760746667223</v>
      </c>
      <c r="AK43" s="52" t="n">
        <v>29.3668702514549</v>
      </c>
      <c r="AL43" s="52" t="n">
        <v>30.8640266938218</v>
      </c>
      <c r="AM43" s="52" t="n">
        <v>29.7546155098299</v>
      </c>
      <c r="AN43" s="52" t="n">
        <v>29.4989002985521</v>
      </c>
      <c r="AO43" s="52" t="n">
        <v>27.4817438286961</v>
      </c>
      <c r="AP43" s="52" t="n">
        <v>28.4879850294863</v>
      </c>
      <c r="AQ43" s="52" t="n">
        <v>30.9038444543114</v>
      </c>
      <c r="AR43" s="52" t="n">
        <v>33.8273328492181</v>
      </c>
      <c r="AS43" s="52" t="n">
        <v>33.1595279112033</v>
      </c>
      <c r="AT43" s="52" t="n">
        <v>33.1595279112033</v>
      </c>
      <c r="AU43" s="52" t="n">
        <v>33.1595279112033</v>
      </c>
      <c r="AV43" s="52" t="n">
        <v>33.1595279112033</v>
      </c>
      <c r="AW43" s="52" t="n">
        <v>33.1595279112033</v>
      </c>
    </row>
    <row r="44" customFormat="false" ht="15" hidden="false" customHeight="false" outlineLevel="0" collapsed="false">
      <c r="C44" s="43" t="s">
        <v>528</v>
      </c>
      <c r="D44" s="11" t="s">
        <v>126</v>
      </c>
      <c r="J44" s="52" t="n">
        <v>0</v>
      </c>
      <c r="K44" s="52" t="n">
        <v>0</v>
      </c>
      <c r="L44" s="52" t="n">
        <v>68.9396733409977</v>
      </c>
      <c r="M44" s="52" t="n">
        <v>63.1247482422165</v>
      </c>
      <c r="N44" s="52" t="n">
        <v>60.301880410863</v>
      </c>
      <c r="O44" s="52" t="n">
        <v>53.3169485871095</v>
      </c>
      <c r="P44" s="52" t="n">
        <v>55.0162910556112</v>
      </c>
      <c r="Q44" s="52" t="n">
        <v>50.7657799413358</v>
      </c>
      <c r="R44" s="52" t="n">
        <v>51.6365504538745</v>
      </c>
      <c r="S44" s="52" t="n">
        <v>47.40139694411</v>
      </c>
      <c r="T44" s="52" t="n">
        <v>46.6124030043716</v>
      </c>
      <c r="U44" s="52" t="n">
        <v>46.4698112203859</v>
      </c>
      <c r="V44" s="52" t="n">
        <v>49.3714572500259</v>
      </c>
      <c r="W44" s="52" t="n">
        <v>49.5042182328165</v>
      </c>
      <c r="X44" s="52" t="n">
        <v>48.5809893746265</v>
      </c>
      <c r="Y44" s="52" t="n">
        <v>46.7152484721848</v>
      </c>
      <c r="Z44" s="52" t="n">
        <v>44.6777582510995</v>
      </c>
      <c r="AA44" s="52" t="n">
        <v>44.8233893658075</v>
      </c>
      <c r="AB44" s="52" t="n">
        <v>44.6686818045283</v>
      </c>
      <c r="AC44" s="52" t="n">
        <v>43.7736029802093</v>
      </c>
      <c r="AD44" s="52" t="n">
        <v>45.4920662763486</v>
      </c>
      <c r="AE44" s="52" t="n">
        <v>46.1121495302883</v>
      </c>
      <c r="AF44" s="52" t="n">
        <v>45.8696935734697</v>
      </c>
      <c r="AG44" s="52" t="n">
        <v>43.4078367742621</v>
      </c>
      <c r="AH44" s="52" t="n">
        <v>43.2393086331953</v>
      </c>
      <c r="AI44" s="52" t="n">
        <v>42.415377923152</v>
      </c>
      <c r="AJ44" s="52" t="n">
        <v>42.1603079468998</v>
      </c>
      <c r="AK44" s="52" t="n">
        <v>41.2065331677031</v>
      </c>
      <c r="AL44" s="52" t="n">
        <v>41.1413667059669</v>
      </c>
      <c r="AM44" s="52" t="n">
        <v>40.5405388255643</v>
      </c>
      <c r="AN44" s="52" t="n">
        <v>40.2150586943013</v>
      </c>
      <c r="AO44" s="52" t="n">
        <v>39.3149956020277</v>
      </c>
      <c r="AP44" s="52" t="n">
        <v>39.5618285262816</v>
      </c>
      <c r="AQ44" s="52" t="n">
        <v>39.5569775941899</v>
      </c>
      <c r="AR44" s="52" t="n">
        <v>40.3165768086282</v>
      </c>
      <c r="AS44" s="52" t="n">
        <v>39.8024305656075</v>
      </c>
      <c r="AT44" s="52" t="n">
        <v>39.8024305656075</v>
      </c>
      <c r="AU44" s="52" t="n">
        <v>39.8024305656075</v>
      </c>
      <c r="AV44" s="52" t="n">
        <v>39.8024305656075</v>
      </c>
      <c r="AW44" s="52" t="n">
        <v>39.8024305656075</v>
      </c>
    </row>
    <row r="45" customFormat="false" ht="15" hidden="false" customHeight="false" outlineLevel="0" collapsed="false">
      <c r="C45" s="43" t="s">
        <v>529</v>
      </c>
      <c r="D45" s="11" t="s">
        <v>126</v>
      </c>
      <c r="J45" s="52" t="n">
        <v>0</v>
      </c>
      <c r="K45" s="52" t="n">
        <v>0</v>
      </c>
      <c r="L45" s="52" t="n">
        <v>69.1029779219531</v>
      </c>
      <c r="M45" s="52" t="n">
        <v>63.2444046988763</v>
      </c>
      <c r="N45" s="52" t="n">
        <v>60.3613184872017</v>
      </c>
      <c r="O45" s="52" t="n">
        <v>53.3707956907207</v>
      </c>
      <c r="P45" s="52" t="n">
        <v>55.0230795284219</v>
      </c>
      <c r="Q45" s="52" t="n">
        <v>50.7788753545112</v>
      </c>
      <c r="R45" s="52" t="n">
        <v>51.6744376916745</v>
      </c>
      <c r="S45" s="52" t="n">
        <v>47.4913442755254</v>
      </c>
      <c r="T45" s="52" t="n">
        <v>46.7611751823472</v>
      </c>
      <c r="U45" s="52" t="n">
        <v>46.5937791214008</v>
      </c>
      <c r="V45" s="52" t="n">
        <v>49.4646968381572</v>
      </c>
      <c r="W45" s="52" t="n">
        <v>49.6535368180329</v>
      </c>
      <c r="X45" s="52" t="n">
        <v>48.747647062826</v>
      </c>
      <c r="Y45" s="52" t="n">
        <v>46.8052538204179</v>
      </c>
      <c r="Z45" s="52" t="n">
        <v>44.7472817899999</v>
      </c>
      <c r="AA45" s="52" t="n">
        <v>44.9282028644946</v>
      </c>
      <c r="AB45" s="52" t="n">
        <v>44.7995491524369</v>
      </c>
      <c r="AC45" s="52" t="n">
        <v>43.9384751214393</v>
      </c>
      <c r="AD45" s="52" t="n">
        <v>45.6651711873397</v>
      </c>
      <c r="AE45" s="52" t="n">
        <v>46.2337510505094</v>
      </c>
      <c r="AF45" s="52" t="n">
        <v>46.047308135923</v>
      </c>
      <c r="AG45" s="52" t="n">
        <v>43.5243998788466</v>
      </c>
      <c r="AH45" s="52" t="n">
        <v>43.4719257252982</v>
      </c>
      <c r="AI45" s="52" t="n">
        <v>42.622279252798</v>
      </c>
      <c r="AJ45" s="52" t="n">
        <v>42.3215049470157</v>
      </c>
      <c r="AK45" s="52" t="n">
        <v>41.3493168700889</v>
      </c>
      <c r="AL45" s="52" t="n">
        <v>41.3082379972766</v>
      </c>
      <c r="AM45" s="52" t="n">
        <v>40.6687797917311</v>
      </c>
      <c r="AN45" s="52" t="n">
        <v>40.3755137424096</v>
      </c>
      <c r="AO45" s="52" t="n">
        <v>39.4112903606236</v>
      </c>
      <c r="AP45" s="52" t="n">
        <v>39.6149280483633</v>
      </c>
      <c r="AQ45" s="52" t="n">
        <v>39.5998165072352</v>
      </c>
      <c r="AR45" s="52" t="n">
        <v>40.3616617271954</v>
      </c>
      <c r="AS45" s="52" t="n">
        <v>39.8403598129185</v>
      </c>
      <c r="AT45" s="52" t="n">
        <v>39.8403598129185</v>
      </c>
      <c r="AU45" s="52" t="n">
        <v>39.8403598129185</v>
      </c>
      <c r="AV45" s="52" t="n">
        <v>39.8403598129185</v>
      </c>
      <c r="AW45" s="52" t="n">
        <v>39.8403598129185</v>
      </c>
    </row>
    <row r="46" customFormat="false" ht="15" hidden="false" customHeight="false" outlineLevel="0" collapsed="false">
      <c r="C46" s="43" t="s">
        <v>530</v>
      </c>
      <c r="D46" s="11" t="s">
        <v>126</v>
      </c>
      <c r="J46" s="52" t="n">
        <v>0</v>
      </c>
      <c r="K46" s="52" t="n">
        <v>0</v>
      </c>
      <c r="L46" s="52" t="n">
        <v>69.0925404271112</v>
      </c>
      <c r="M46" s="52" t="n">
        <v>63.2631269785037</v>
      </c>
      <c r="N46" s="52" t="n">
        <v>60.3883397239085</v>
      </c>
      <c r="O46" s="52" t="n">
        <v>53.3778663174869</v>
      </c>
      <c r="P46" s="52" t="n">
        <v>55.11429801916</v>
      </c>
      <c r="Q46" s="52" t="n">
        <v>50.7938375327387</v>
      </c>
      <c r="R46" s="52" t="n">
        <v>51.7821108432148</v>
      </c>
      <c r="S46" s="52" t="n">
        <v>47.5496974959541</v>
      </c>
      <c r="T46" s="52" t="n">
        <v>46.8346904118904</v>
      </c>
      <c r="U46" s="52" t="n">
        <v>46.682189963129</v>
      </c>
      <c r="V46" s="52" t="n">
        <v>49.5064172595362</v>
      </c>
      <c r="W46" s="52" t="n">
        <v>49.6940456227313</v>
      </c>
      <c r="X46" s="52" t="n">
        <v>48.7869710227677</v>
      </c>
      <c r="Y46" s="52" t="n">
        <v>46.7985339978949</v>
      </c>
      <c r="Z46" s="52" t="n">
        <v>44.7572382226252</v>
      </c>
      <c r="AA46" s="52" t="n">
        <v>44.9358243478688</v>
      </c>
      <c r="AB46" s="52" t="n">
        <v>44.8042800538441</v>
      </c>
      <c r="AC46" s="52" t="n">
        <v>43.9735891802434</v>
      </c>
      <c r="AD46" s="52" t="n">
        <v>45.7450937816577</v>
      </c>
      <c r="AE46" s="52" t="n">
        <v>46.2983063801058</v>
      </c>
      <c r="AF46" s="52" t="n">
        <v>46.030590446521</v>
      </c>
      <c r="AG46" s="52" t="n">
        <v>43.4998799079937</v>
      </c>
      <c r="AH46" s="52" t="n">
        <v>43.4201503866266</v>
      </c>
      <c r="AI46" s="52" t="n">
        <v>42.6229035367454</v>
      </c>
      <c r="AJ46" s="52" t="n">
        <v>42.3094339124919</v>
      </c>
      <c r="AK46" s="52" t="n">
        <v>41.3847612508543</v>
      </c>
      <c r="AL46" s="52" t="n">
        <v>41.3196779255126</v>
      </c>
      <c r="AM46" s="52" t="n">
        <v>40.7122075940837</v>
      </c>
      <c r="AN46" s="52" t="n">
        <v>40.3930244076909</v>
      </c>
      <c r="AO46" s="52" t="n">
        <v>39.4680000100873</v>
      </c>
      <c r="AP46" s="52" t="n">
        <v>39.6591581871048</v>
      </c>
      <c r="AQ46" s="52" t="n">
        <v>39.664127813987</v>
      </c>
      <c r="AR46" s="52" t="n">
        <v>40.4231687192462</v>
      </c>
      <c r="AS46" s="52" t="n">
        <v>39.9385551022673</v>
      </c>
      <c r="AT46" s="52" t="n">
        <v>39.9385551022673</v>
      </c>
      <c r="AU46" s="52" t="n">
        <v>39.9385551022673</v>
      </c>
      <c r="AV46" s="52" t="n">
        <v>39.9385551022673</v>
      </c>
      <c r="AW46" s="52" t="n">
        <v>39.9385551022673</v>
      </c>
    </row>
    <row r="47" customFormat="false" ht="15" hidden="false" customHeight="false" outlineLevel="0" collapsed="false">
      <c r="C47" s="43" t="s">
        <v>531</v>
      </c>
      <c r="D47" s="11" t="s">
        <v>126</v>
      </c>
      <c r="J47" s="52" t="n">
        <v>0</v>
      </c>
      <c r="K47" s="52" t="n">
        <v>0</v>
      </c>
      <c r="L47" s="52" t="n">
        <v>0</v>
      </c>
      <c r="M47" s="52" t="n">
        <v>0</v>
      </c>
      <c r="N47" s="52" t="n">
        <v>0</v>
      </c>
      <c r="O47" s="52" t="n">
        <v>53.2361806928472</v>
      </c>
      <c r="P47" s="52" t="n">
        <v>54.9931271937207</v>
      </c>
      <c r="Q47" s="52" t="n">
        <v>50.758960660836</v>
      </c>
      <c r="R47" s="52" t="n">
        <v>51.6200445499831</v>
      </c>
      <c r="S47" s="52" t="n">
        <v>47.3738580224539</v>
      </c>
      <c r="T47" s="52" t="n">
        <v>46.5684281512984</v>
      </c>
      <c r="U47" s="52" t="n">
        <v>46.4520575212669</v>
      </c>
      <c r="V47" s="52" t="n">
        <v>49.338274020354</v>
      </c>
      <c r="W47" s="52" t="n">
        <v>49.4969159442236</v>
      </c>
      <c r="X47" s="52" t="n">
        <v>48.5586436682799</v>
      </c>
      <c r="Y47" s="52" t="n">
        <v>46.706389356509</v>
      </c>
      <c r="Z47" s="52" t="n">
        <v>44.6585312989996</v>
      </c>
      <c r="AA47" s="52" t="n">
        <v>44.8180724674952</v>
      </c>
      <c r="AB47" s="52" t="n">
        <v>44.6422157838824</v>
      </c>
      <c r="AC47" s="52" t="n">
        <v>43.753313587112</v>
      </c>
      <c r="AD47" s="52" t="n">
        <v>45.4800872973045</v>
      </c>
      <c r="AE47" s="52" t="n">
        <v>46.1187397912334</v>
      </c>
      <c r="AF47" s="52" t="n">
        <v>45.8647002939342</v>
      </c>
      <c r="AG47" s="52" t="n">
        <v>43.4008620561493</v>
      </c>
      <c r="AH47" s="52" t="n">
        <v>43.3634002048629</v>
      </c>
      <c r="AI47" s="52" t="n">
        <v>42.5892836312681</v>
      </c>
      <c r="AJ47" s="52" t="n">
        <v>42.2782777803091</v>
      </c>
      <c r="AK47" s="52" t="n">
        <v>41.1924880436222</v>
      </c>
      <c r="AL47" s="52" t="n">
        <v>41.0945931787053</v>
      </c>
      <c r="AM47" s="52" t="n">
        <v>40.5331856855119</v>
      </c>
      <c r="AN47" s="52" t="n">
        <v>40.1980709424641</v>
      </c>
      <c r="AO47" s="52" t="n">
        <v>39.3311150591533</v>
      </c>
      <c r="AP47" s="52" t="n">
        <v>39.5412410871644</v>
      </c>
      <c r="AQ47" s="52" t="n">
        <v>39.5473797625104</v>
      </c>
      <c r="AR47" s="52" t="n">
        <v>40.3187352845318</v>
      </c>
      <c r="AS47" s="52" t="n">
        <v>39.7955387983778</v>
      </c>
      <c r="AT47" s="52" t="n">
        <v>39.7955387983778</v>
      </c>
      <c r="AU47" s="52" t="n">
        <v>39.7955387983778</v>
      </c>
      <c r="AV47" s="52" t="n">
        <v>39.7955387983778</v>
      </c>
      <c r="AW47" s="52" t="n">
        <v>39.7955387983778</v>
      </c>
    </row>
    <row r="48" customFormat="false" ht="15" hidden="false" customHeight="false" outlineLevel="0" collapsed="false">
      <c r="C48" s="43" t="s">
        <v>532</v>
      </c>
      <c r="D48" s="11" t="s">
        <v>126</v>
      </c>
      <c r="J48" s="52" t="n">
        <v>0</v>
      </c>
      <c r="K48" s="52" t="n">
        <v>0</v>
      </c>
      <c r="L48" s="52" t="n">
        <v>0</v>
      </c>
      <c r="M48" s="52" t="n">
        <v>0</v>
      </c>
      <c r="N48" s="52" t="n">
        <v>0</v>
      </c>
      <c r="O48" s="52" t="n">
        <v>53.4158897129316</v>
      </c>
      <c r="P48" s="52" t="n">
        <v>55.1413562169423</v>
      </c>
      <c r="Q48" s="52" t="n">
        <v>50.7838839678294</v>
      </c>
      <c r="R48" s="52" t="n">
        <v>51.8093754399494</v>
      </c>
      <c r="S48" s="52" t="n">
        <v>47.5704742075185</v>
      </c>
      <c r="T48" s="52" t="n">
        <v>46.8612864232262</v>
      </c>
      <c r="U48" s="52" t="n">
        <v>46.7133259891595</v>
      </c>
      <c r="V48" s="52" t="n">
        <v>49.5025976281127</v>
      </c>
      <c r="W48" s="52" t="n">
        <v>49.6948137521546</v>
      </c>
      <c r="X48" s="52" t="n">
        <v>48.7943820068501</v>
      </c>
      <c r="Y48" s="52" t="n">
        <v>46.7914264161783</v>
      </c>
      <c r="Z48" s="52" t="n">
        <v>44.7675725260242</v>
      </c>
      <c r="AA48" s="52" t="n">
        <v>44.9399510843235</v>
      </c>
      <c r="AB48" s="52" t="n">
        <v>44.8074134857592</v>
      </c>
      <c r="AC48" s="52" t="n">
        <v>43.9141348226882</v>
      </c>
      <c r="AD48" s="52" t="n">
        <v>45.6817658037219</v>
      </c>
      <c r="AE48" s="52" t="n">
        <v>46.2189045490545</v>
      </c>
      <c r="AF48" s="52" t="n">
        <v>46.0381031352347</v>
      </c>
      <c r="AG48" s="52" t="n">
        <v>43.5085213566515</v>
      </c>
      <c r="AH48" s="52" t="n">
        <v>43.4251514461542</v>
      </c>
      <c r="AI48" s="52" t="n">
        <v>42.6299145109794</v>
      </c>
      <c r="AJ48" s="52" t="n">
        <v>42.3145662553237</v>
      </c>
      <c r="AK48" s="52" t="n">
        <v>41.3738456332324</v>
      </c>
      <c r="AL48" s="52" t="n">
        <v>41.333064729266</v>
      </c>
      <c r="AM48" s="52" t="n">
        <v>40.7237126192951</v>
      </c>
      <c r="AN48" s="52" t="n">
        <v>40.411609037621</v>
      </c>
      <c r="AO48" s="52" t="n">
        <v>39.4529996732377</v>
      </c>
      <c r="AP48" s="52" t="n">
        <v>39.658698602733</v>
      </c>
      <c r="AQ48" s="52" t="n">
        <v>39.6680996847374</v>
      </c>
      <c r="AR48" s="52" t="n">
        <v>40.4154782311851</v>
      </c>
      <c r="AS48" s="52" t="n">
        <v>39.9340289117641</v>
      </c>
      <c r="AT48" s="52" t="n">
        <v>39.9340289117641</v>
      </c>
      <c r="AU48" s="52" t="n">
        <v>39.9340289117641</v>
      </c>
      <c r="AV48" s="52" t="n">
        <v>39.9340289117641</v>
      </c>
      <c r="AW48" s="52" t="n">
        <v>39.9340289117641</v>
      </c>
    </row>
    <row r="49" customFormat="false" ht="15" hidden="false" customHeight="false" outlineLevel="0" collapsed="false">
      <c r="C49" s="43" t="s">
        <v>533</v>
      </c>
      <c r="D49" s="11" t="s">
        <v>126</v>
      </c>
      <c r="J49" s="52" t="n">
        <v>0</v>
      </c>
      <c r="K49" s="52" t="n">
        <v>0</v>
      </c>
      <c r="L49" s="52" t="n">
        <v>105.550378954958</v>
      </c>
      <c r="M49" s="52" t="n">
        <v>95.7759554227413</v>
      </c>
      <c r="N49" s="52" t="n">
        <v>89.0785483134924</v>
      </c>
      <c r="O49" s="52" t="n">
        <v>81.2478596715607</v>
      </c>
      <c r="P49" s="52" t="n">
        <v>81.1959685874149</v>
      </c>
      <c r="Q49" s="52" t="n">
        <v>75.4034327129445</v>
      </c>
      <c r="R49" s="52" t="n">
        <v>74.2882734769716</v>
      </c>
      <c r="S49" s="52" t="n">
        <v>69.6997281937548</v>
      </c>
      <c r="T49" s="52" t="n">
        <v>67.9275691787283</v>
      </c>
      <c r="U49" s="52" t="n">
        <v>66.8717139370361</v>
      </c>
      <c r="V49" s="52" t="n">
        <v>68.5272222240748</v>
      </c>
      <c r="W49" s="52" t="n">
        <v>68.1395790737671</v>
      </c>
      <c r="X49" s="52" t="n">
        <v>66.625571622491</v>
      </c>
      <c r="Y49" s="52" t="n">
        <v>63.8834961066616</v>
      </c>
      <c r="Z49" s="52" t="n">
        <v>61.3304686545548</v>
      </c>
      <c r="AA49" s="52" t="n">
        <v>61.6100771357619</v>
      </c>
      <c r="AB49" s="52" t="n">
        <v>61.1257971250241</v>
      </c>
      <c r="AC49" s="52" t="n">
        <v>60.0426272526092</v>
      </c>
      <c r="AD49" s="52" t="n">
        <v>61.6586291312126</v>
      </c>
      <c r="AE49" s="52" t="n">
        <v>61.4980212189157</v>
      </c>
      <c r="AF49" s="52" t="n">
        <v>61.1817474891942</v>
      </c>
      <c r="AG49" s="52" t="n">
        <v>58.701704016436</v>
      </c>
      <c r="AH49" s="52" t="n">
        <v>69.2292928793745</v>
      </c>
      <c r="AI49" s="52" t="n">
        <v>66.7849692018294</v>
      </c>
      <c r="AJ49" s="52" t="n">
        <v>65.5169328962185</v>
      </c>
      <c r="AK49" s="52" t="n">
        <v>63.6646285060549</v>
      </c>
      <c r="AL49" s="52" t="n">
        <v>62.5533258169817</v>
      </c>
      <c r="AM49" s="52" t="n">
        <v>61.1652474178426</v>
      </c>
      <c r="AN49" s="52" t="n">
        <v>60.1214923479925</v>
      </c>
      <c r="AO49" s="52" t="n">
        <v>58.0833786721944</v>
      </c>
      <c r="AP49" s="52" t="n">
        <v>57.9761447387239</v>
      </c>
      <c r="AQ49" s="52" t="n">
        <v>56.7742420923563</v>
      </c>
      <c r="AR49" s="52" t="n">
        <v>56.5376907379806</v>
      </c>
      <c r="AS49" s="52" t="n">
        <v>55.6224733647173</v>
      </c>
      <c r="AT49" s="52" t="n">
        <v>55.6224733647173</v>
      </c>
      <c r="AU49" s="52" t="n">
        <v>55.6224733647173</v>
      </c>
      <c r="AV49" s="52" t="n">
        <v>55.6224733647173</v>
      </c>
      <c r="AW49" s="52" t="n">
        <v>55.6224733647173</v>
      </c>
    </row>
    <row r="50" customFormat="false" ht="15" hidden="false" customHeight="false" outlineLevel="0" collapsed="false">
      <c r="C50" s="43" t="s">
        <v>534</v>
      </c>
      <c r="D50" s="11" t="s">
        <v>126</v>
      </c>
      <c r="J50" s="52" t="n">
        <v>0</v>
      </c>
      <c r="K50" s="52" t="n">
        <v>0</v>
      </c>
      <c r="L50" s="52" t="n">
        <v>82.9003249439754</v>
      </c>
      <c r="M50" s="52" t="n">
        <v>74.3910624239434</v>
      </c>
      <c r="N50" s="52" t="n">
        <v>70.1342909081255</v>
      </c>
      <c r="O50" s="52" t="n">
        <v>62.1025301402299</v>
      </c>
      <c r="P50" s="52" t="n">
        <v>63.198865251231</v>
      </c>
      <c r="Q50" s="52" t="n">
        <v>58.5705677032762</v>
      </c>
      <c r="R50" s="52" t="n">
        <v>58.8260176001158</v>
      </c>
      <c r="S50" s="52" t="n">
        <v>54.1479885141546</v>
      </c>
      <c r="T50" s="52" t="n">
        <v>53.1133055244223</v>
      </c>
      <c r="U50" s="52" t="n">
        <v>53.0414278801797</v>
      </c>
      <c r="V50" s="52" t="n">
        <v>55.8042862223883</v>
      </c>
      <c r="W50" s="52" t="n">
        <v>56.0245012407611</v>
      </c>
      <c r="X50" s="52" t="n">
        <v>54.8302697260581</v>
      </c>
      <c r="Y50" s="52" t="n">
        <v>52.776249038374</v>
      </c>
      <c r="Z50" s="52" t="n">
        <v>50.5845810844191</v>
      </c>
      <c r="AA50" s="52" t="n">
        <v>50.7920743594238</v>
      </c>
      <c r="AB50" s="52" t="n">
        <v>50.4517083090551</v>
      </c>
      <c r="AC50" s="52" t="n">
        <v>49.5904132921382</v>
      </c>
      <c r="AD50" s="52" t="n">
        <v>51.3474418978982</v>
      </c>
      <c r="AE50" s="52" t="n">
        <v>51.793711573324</v>
      </c>
      <c r="AF50" s="52" t="n">
        <v>51.7254753184039</v>
      </c>
      <c r="AG50" s="52" t="n">
        <v>52.4618170802615</v>
      </c>
      <c r="AH50" s="52" t="n">
        <v>51.7445170171087</v>
      </c>
      <c r="AI50" s="52" t="n">
        <v>50.5817279490786</v>
      </c>
      <c r="AJ50" s="52" t="n">
        <v>50.0853452496632</v>
      </c>
      <c r="AK50" s="52" t="n">
        <v>48.859813735944</v>
      </c>
      <c r="AL50" s="52" t="n">
        <v>48.5358170082287</v>
      </c>
      <c r="AM50" s="52" t="n">
        <v>47.7157903242687</v>
      </c>
      <c r="AN50" s="52" t="n">
        <v>47.1840201658109</v>
      </c>
      <c r="AO50" s="52" t="n">
        <v>46.0232358161611</v>
      </c>
      <c r="AP50" s="52" t="n">
        <v>46.096295542985</v>
      </c>
      <c r="AQ50" s="52" t="n">
        <v>45.648755138194</v>
      </c>
      <c r="AR50" s="52" t="n">
        <v>46.1641656512604</v>
      </c>
      <c r="AS50" s="52" t="n">
        <v>45.4609659343746</v>
      </c>
      <c r="AT50" s="52" t="n">
        <v>45.4609659343746</v>
      </c>
      <c r="AU50" s="52" t="n">
        <v>45.4609659343746</v>
      </c>
      <c r="AV50" s="52" t="n">
        <v>45.4609659343746</v>
      </c>
      <c r="AW50" s="52" t="n">
        <v>45.4609659343746</v>
      </c>
    </row>
    <row r="51" customFormat="false" ht="15" hidden="false" customHeight="false" outlineLevel="0" collapsed="false">
      <c r="C51" s="43" t="s">
        <v>535</v>
      </c>
      <c r="D51" s="11" t="s">
        <v>126</v>
      </c>
      <c r="J51" s="52" t="n">
        <v>0</v>
      </c>
      <c r="K51" s="52" t="n">
        <v>0</v>
      </c>
      <c r="L51" s="52" t="n">
        <v>80.808403347196</v>
      </c>
      <c r="M51" s="52" t="n">
        <v>72.3079404301881</v>
      </c>
      <c r="N51" s="52" t="n">
        <v>68.8132289304122</v>
      </c>
      <c r="O51" s="52" t="n">
        <v>60.8478572090251</v>
      </c>
      <c r="P51" s="52" t="n">
        <v>61.4942853913578</v>
      </c>
      <c r="Q51" s="52" t="n">
        <v>56.4215712644608</v>
      </c>
      <c r="R51" s="52" t="n">
        <v>56.1286813356905</v>
      </c>
      <c r="S51" s="52" t="n">
        <v>51.0017364500832</v>
      </c>
      <c r="T51" s="52" t="n">
        <v>49.7851928516685</v>
      </c>
      <c r="U51" s="52" t="n">
        <v>48.8774019541565</v>
      </c>
      <c r="V51" s="52" t="n">
        <v>52.5544114435451</v>
      </c>
      <c r="W51" s="52" t="n">
        <v>52.3831668574773</v>
      </c>
      <c r="X51" s="52" t="n">
        <v>51.3326725885223</v>
      </c>
      <c r="Y51" s="52" t="n">
        <v>48.8168805395886</v>
      </c>
      <c r="Z51" s="52" t="n">
        <v>46.7515056986275</v>
      </c>
      <c r="AA51" s="52" t="n">
        <v>47.2708786223159</v>
      </c>
      <c r="AB51" s="52" t="n">
        <v>46.5949013538831</v>
      </c>
      <c r="AC51" s="52" t="n">
        <v>44.6162696718328</v>
      </c>
      <c r="AD51" s="52" t="n">
        <v>47.3450249153658</v>
      </c>
      <c r="AE51" s="52" t="n">
        <v>47.6037836314535</v>
      </c>
      <c r="AF51" s="52" t="n">
        <v>48.801204088802</v>
      </c>
      <c r="AG51" s="52" t="n">
        <v>47.4992586046827</v>
      </c>
      <c r="AH51" s="52" t="n">
        <v>47.2882086150045</v>
      </c>
      <c r="AI51" s="52" t="n">
        <v>46.6047357773018</v>
      </c>
      <c r="AJ51" s="52" t="n">
        <v>46.4761461212847</v>
      </c>
      <c r="AK51" s="52" t="n">
        <v>45.8396654863542</v>
      </c>
      <c r="AL51" s="52" t="n">
        <v>45.1296425413526</v>
      </c>
      <c r="AM51" s="52" t="n">
        <v>44.598825599188</v>
      </c>
      <c r="AN51" s="52" t="n">
        <v>44.187745570898</v>
      </c>
      <c r="AO51" s="52" t="n">
        <v>43.3546441976603</v>
      </c>
      <c r="AP51" s="52" t="n">
        <v>43.2480321789665</v>
      </c>
      <c r="AQ51" s="52" t="n">
        <v>42.3432976381828</v>
      </c>
      <c r="AR51" s="52" t="n">
        <v>42.5340703283082</v>
      </c>
      <c r="AS51" s="52" t="n">
        <v>42.1162855968636</v>
      </c>
      <c r="AT51" s="52" t="n">
        <v>42.1162855968636</v>
      </c>
      <c r="AU51" s="52" t="n">
        <v>42.1162855968636</v>
      </c>
      <c r="AV51" s="52" t="n">
        <v>42.1162855968636</v>
      </c>
      <c r="AW51" s="52" t="n">
        <v>42.1162855968636</v>
      </c>
    </row>
    <row r="52" customFormat="false" ht="15" hidden="false" customHeight="false" outlineLevel="0" collapsed="false">
      <c r="C52" s="43" t="s">
        <v>536</v>
      </c>
      <c r="D52" s="11" t="s">
        <v>126</v>
      </c>
      <c r="J52" s="52" t="n">
        <v>0</v>
      </c>
      <c r="K52" s="52" t="n">
        <v>0</v>
      </c>
      <c r="L52" s="52" t="n">
        <v>0</v>
      </c>
      <c r="M52" s="52" t="n">
        <v>0</v>
      </c>
      <c r="N52" s="52" t="n">
        <v>0</v>
      </c>
      <c r="O52" s="52" t="n">
        <v>84.355116122798</v>
      </c>
      <c r="P52" s="52" t="n">
        <v>84.3100625562696</v>
      </c>
      <c r="Q52" s="52" t="n">
        <v>77.6227427152572</v>
      </c>
      <c r="R52" s="52" t="n">
        <v>76.2703010372293</v>
      </c>
      <c r="S52" s="52" t="n">
        <v>71.7297202000267</v>
      </c>
      <c r="T52" s="52" t="n">
        <v>69.7529326188125</v>
      </c>
      <c r="U52" s="52" t="n">
        <v>68.196530277832</v>
      </c>
      <c r="V52" s="52" t="n">
        <v>69.7796861816115</v>
      </c>
      <c r="W52" s="52" t="n">
        <v>69.6527065836883</v>
      </c>
      <c r="X52" s="52" t="n">
        <v>68.0792952263952</v>
      </c>
      <c r="Y52" s="52" t="n">
        <v>65.3837382051791</v>
      </c>
      <c r="Z52" s="52" t="n">
        <v>62.5089829931877</v>
      </c>
      <c r="AA52" s="52" t="n">
        <v>62.9937357540138</v>
      </c>
      <c r="AB52" s="52" t="n">
        <v>62.3981635582061</v>
      </c>
      <c r="AC52" s="52" t="n">
        <v>61.2810254505553</v>
      </c>
      <c r="AD52" s="52" t="n">
        <v>62.9030419631897</v>
      </c>
      <c r="AE52" s="52" t="n">
        <v>62.5470658202959</v>
      </c>
      <c r="AF52" s="52" t="n">
        <v>62.2307275083175</v>
      </c>
      <c r="AG52" s="52" t="n">
        <v>59.8879742319126</v>
      </c>
      <c r="AH52" s="52" t="n">
        <v>58.9701824956701</v>
      </c>
      <c r="AI52" s="52" t="n">
        <v>57.4519030285975</v>
      </c>
      <c r="AJ52" s="52" t="n">
        <v>56.6550731511438</v>
      </c>
      <c r="AK52" s="52" t="n">
        <v>66.6386616029484</v>
      </c>
      <c r="AL52" s="52" t="n">
        <v>65.0701575880262</v>
      </c>
      <c r="AM52" s="52" t="n">
        <v>63.413873882334</v>
      </c>
      <c r="AN52" s="52" t="n">
        <v>61.8889530863885</v>
      </c>
      <c r="AO52" s="52" t="n">
        <v>59.8527672498496</v>
      </c>
      <c r="AP52" s="52" t="n">
        <v>59.3598659699895</v>
      </c>
      <c r="AQ52" s="52" t="n">
        <v>58.2131608739754</v>
      </c>
      <c r="AR52" s="52" t="n">
        <v>57.6830984291139</v>
      </c>
      <c r="AS52" s="52" t="n">
        <v>56.9150274167662</v>
      </c>
      <c r="AT52" s="52" t="n">
        <v>56.9150274167662</v>
      </c>
      <c r="AU52" s="52" t="n">
        <v>56.9150274167662</v>
      </c>
      <c r="AV52" s="52" t="n">
        <v>56.9150274167662</v>
      </c>
      <c r="AW52" s="52" t="n">
        <v>56.9150274167662</v>
      </c>
    </row>
    <row r="53" customFormat="false" ht="15" hidden="false" customHeight="false" outlineLevel="0" collapsed="false">
      <c r="C53" s="43" t="s">
        <v>537</v>
      </c>
      <c r="D53" s="11" t="s">
        <v>126</v>
      </c>
      <c r="J53" s="52" t="n">
        <v>0</v>
      </c>
      <c r="K53" s="52" t="n">
        <v>0</v>
      </c>
      <c r="L53" s="52" t="n">
        <v>0</v>
      </c>
      <c r="M53" s="52" t="n">
        <v>0</v>
      </c>
      <c r="N53" s="52" t="n">
        <v>0</v>
      </c>
      <c r="O53" s="52" t="n">
        <v>61.9681151193555</v>
      </c>
      <c r="P53" s="52" t="n">
        <v>62.2234432382926</v>
      </c>
      <c r="Q53" s="52" t="n">
        <v>56.9938266853586</v>
      </c>
      <c r="R53" s="52" t="n">
        <v>56.5021081398635</v>
      </c>
      <c r="S53" s="52" t="n">
        <v>51.2538079293482</v>
      </c>
      <c r="T53" s="52" t="n">
        <v>50.0244246984922</v>
      </c>
      <c r="U53" s="52" t="n">
        <v>48.9146109577084</v>
      </c>
      <c r="V53" s="52" t="n">
        <v>52.7193996280495</v>
      </c>
      <c r="W53" s="52" t="n">
        <v>52.2047213213702</v>
      </c>
      <c r="X53" s="52" t="n">
        <v>51.1893107283529</v>
      </c>
      <c r="Y53" s="52" t="n">
        <v>49.0228174178907</v>
      </c>
      <c r="Z53" s="52" t="n">
        <v>46.788702314971</v>
      </c>
      <c r="AA53" s="52" t="n">
        <v>47.5156085435393</v>
      </c>
      <c r="AB53" s="52" t="n">
        <v>46.8604485760513</v>
      </c>
      <c r="AC53" s="52" t="n">
        <v>46.3684096121656</v>
      </c>
      <c r="AD53" s="52" t="n">
        <v>48.2301526439086</v>
      </c>
      <c r="AE53" s="52" t="n">
        <v>48.3485436510473</v>
      </c>
      <c r="AF53" s="52" t="n">
        <v>48.0579851142206</v>
      </c>
      <c r="AG53" s="52" t="n">
        <v>47.6955930893872</v>
      </c>
      <c r="AH53" s="52" t="n">
        <v>47.2657234963176</v>
      </c>
      <c r="AI53" s="52" t="n">
        <v>46.4548963669633</v>
      </c>
      <c r="AJ53" s="52" t="n">
        <v>46.4170580353874</v>
      </c>
      <c r="AK53" s="52" t="n">
        <v>46.0116265178825</v>
      </c>
      <c r="AL53" s="52" t="n">
        <v>45.3198787901435</v>
      </c>
      <c r="AM53" s="52" t="n">
        <v>44.7124003018168</v>
      </c>
      <c r="AN53" s="52" t="n">
        <v>44.2619857134278</v>
      </c>
      <c r="AO53" s="52" t="n">
        <v>43.5588951447659</v>
      </c>
      <c r="AP53" s="52" t="n">
        <v>43.4147055714257</v>
      </c>
      <c r="AQ53" s="52" t="n">
        <v>42.5131411525485</v>
      </c>
      <c r="AR53" s="52" t="n">
        <v>42.4517593151309</v>
      </c>
      <c r="AS53" s="52" t="n">
        <v>41.9694548060918</v>
      </c>
      <c r="AT53" s="52" t="n">
        <v>41.9694548060918</v>
      </c>
      <c r="AU53" s="52" t="n">
        <v>41.9694548060918</v>
      </c>
      <c r="AV53" s="52" t="n">
        <v>41.9694548060918</v>
      </c>
      <c r="AW53" s="52" t="n">
        <v>41.9694548060918</v>
      </c>
    </row>
    <row r="54" customFormat="false" ht="15" hidden="false" customHeight="false" outlineLevel="0" collapsed="false">
      <c r="C54" s="43" t="s">
        <v>538</v>
      </c>
      <c r="D54" s="11" t="s">
        <v>126</v>
      </c>
      <c r="J54" s="52" t="n">
        <v>0</v>
      </c>
      <c r="K54" s="52" t="n">
        <v>120.53</v>
      </c>
      <c r="L54" s="52" t="n">
        <v>119.34</v>
      </c>
      <c r="M54" s="52" t="n">
        <v>110</v>
      </c>
      <c r="N54" s="52" t="n">
        <v>103.08</v>
      </c>
      <c r="O54" s="52" t="n">
        <v>94.89</v>
      </c>
      <c r="P54" s="52" t="n">
        <v>98.51</v>
      </c>
      <c r="Q54" s="52" t="n">
        <v>96.1</v>
      </c>
      <c r="R54" s="52" t="n">
        <v>96.72</v>
      </c>
      <c r="S54" s="52" t="n">
        <v>93.13</v>
      </c>
      <c r="T54" s="52" t="n">
        <v>92.97</v>
      </c>
      <c r="U54" s="52" t="n">
        <v>93.04</v>
      </c>
      <c r="V54" s="52" t="n">
        <v>96.63</v>
      </c>
      <c r="W54" s="52" t="n">
        <v>95.76</v>
      </c>
      <c r="X54" s="52" t="n">
        <v>95.26</v>
      </c>
      <c r="Y54" s="52" t="n">
        <v>93.94</v>
      </c>
      <c r="Z54" s="52" t="n">
        <v>92.79</v>
      </c>
      <c r="AA54" s="52" t="n">
        <v>93.62</v>
      </c>
      <c r="AB54" s="52" t="n">
        <v>93.93</v>
      </c>
      <c r="AC54" s="52" t="n">
        <v>93.16</v>
      </c>
      <c r="AD54" s="52" t="n">
        <v>94.99</v>
      </c>
      <c r="AE54" s="52" t="n">
        <v>95.37</v>
      </c>
      <c r="AF54" s="52" t="n">
        <v>95.19</v>
      </c>
      <c r="AG54" s="52" t="n">
        <v>93.3</v>
      </c>
      <c r="AH54" s="52" t="n">
        <v>93.51</v>
      </c>
      <c r="AI54" s="52" t="n">
        <v>92.38</v>
      </c>
      <c r="AJ54" s="52" t="n">
        <v>91.45</v>
      </c>
      <c r="AK54" s="52" t="n">
        <v>89.7</v>
      </c>
      <c r="AL54" s="52" t="n">
        <v>90.71</v>
      </c>
      <c r="AM54" s="52" t="n">
        <v>90.37</v>
      </c>
      <c r="AN54" s="52" t="n">
        <v>90.08</v>
      </c>
      <c r="AO54" s="52" t="n">
        <v>88.97</v>
      </c>
      <c r="AP54" s="52" t="n">
        <v>89.89</v>
      </c>
      <c r="AQ54" s="52" t="n">
        <v>92.13</v>
      </c>
      <c r="AR54" s="52" t="n">
        <v>93.73</v>
      </c>
      <c r="AS54" s="52" t="n">
        <v>92.71</v>
      </c>
      <c r="AT54" s="52" t="n">
        <v>92.71</v>
      </c>
      <c r="AU54" s="52" t="n">
        <v>92.71</v>
      </c>
      <c r="AV54" s="52" t="n">
        <v>92.71</v>
      </c>
      <c r="AW54" s="52" t="n">
        <v>92.71</v>
      </c>
    </row>
    <row r="55" customFormat="false" ht="15" hidden="false" customHeight="false" outlineLevel="0" collapsed="false">
      <c r="C55" s="56"/>
      <c r="D55" s="11" t="s">
        <v>126</v>
      </c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</row>
    <row r="56" customFormat="false" ht="15" hidden="false" customHeight="false" outlineLevel="0" collapsed="false">
      <c r="C56" s="56"/>
      <c r="D56" s="11" t="s">
        <v>126</v>
      </c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</row>
    <row r="57" customFormat="false" ht="15" hidden="false" customHeight="false" outlineLevel="0" collapsed="false">
      <c r="C57" s="0" t="s">
        <v>539</v>
      </c>
      <c r="D57" s="11" t="s">
        <v>540</v>
      </c>
      <c r="E57" s="12" t="s">
        <v>541</v>
      </c>
      <c r="J57" s="57" t="n">
        <v>1</v>
      </c>
      <c r="K57" s="57" t="n">
        <v>1.01897</v>
      </c>
      <c r="L57" s="57" t="n">
        <v>1.040399</v>
      </c>
      <c r="M57" s="57" t="n">
        <v>1.061363</v>
      </c>
      <c r="N57" s="57" t="n">
        <v>1.083026</v>
      </c>
      <c r="O57" s="57" t="n">
        <v>1.105173</v>
      </c>
      <c r="P57" s="57" t="n">
        <v>1.127276</v>
      </c>
      <c r="Q57" s="57" t="n">
        <v>1.149822</v>
      </c>
      <c r="R57" s="57" t="n">
        <v>1.172818</v>
      </c>
      <c r="S57" s="57" t="n">
        <v>1.196275</v>
      </c>
      <c r="T57" s="57" t="n">
        <v>1.2202</v>
      </c>
      <c r="U57" s="57" t="n">
        <v>1.244604</v>
      </c>
      <c r="V57" s="57" t="n">
        <v>1.269496</v>
      </c>
      <c r="W57" s="57" t="n">
        <v>1.294886</v>
      </c>
      <c r="X57" s="57" t="n">
        <v>1.320784</v>
      </c>
      <c r="Y57" s="57" t="n">
        <v>1.3472</v>
      </c>
      <c r="Z57" s="57" t="n">
        <v>1.374144</v>
      </c>
      <c r="AA57" s="57" t="n">
        <v>1.401627</v>
      </c>
      <c r="AB57" s="57" t="n">
        <v>1.429659</v>
      </c>
      <c r="AC57" s="57" t="n">
        <v>1.458252</v>
      </c>
      <c r="AD57" s="57" t="n">
        <v>1.487417</v>
      </c>
      <c r="AE57" s="57" t="n">
        <v>1.517166</v>
      </c>
      <c r="AF57" s="57" t="n">
        <v>1.547509</v>
      </c>
      <c r="AG57" s="57" t="n">
        <v>1.578459</v>
      </c>
      <c r="AH57" s="57" t="n">
        <v>1.610028</v>
      </c>
      <c r="AI57" s="57" t="n">
        <v>1.642229</v>
      </c>
      <c r="AJ57" s="57" t="n">
        <v>1.675074</v>
      </c>
      <c r="AK57" s="57" t="n">
        <v>1.708575</v>
      </c>
      <c r="AL57" s="57" t="n">
        <v>1.742746</v>
      </c>
      <c r="AM57" s="57" t="n">
        <v>1.777601</v>
      </c>
      <c r="AN57" s="57" t="n">
        <v>1.813153</v>
      </c>
      <c r="AO57" s="57" t="n">
        <v>1.849417</v>
      </c>
      <c r="AP57" s="57" t="n">
        <v>1.886405</v>
      </c>
      <c r="AQ57" s="57" t="n">
        <v>1.924133</v>
      </c>
      <c r="AR57" s="57" t="n">
        <v>1.962616</v>
      </c>
      <c r="AS57" s="57" t="n">
        <v>2.001868</v>
      </c>
      <c r="AT57" s="57" t="n">
        <v>2.04190536</v>
      </c>
      <c r="AU57" s="57" t="n">
        <v>2.0827434672</v>
      </c>
      <c r="AV57" s="57" t="n">
        <v>2.124398336544</v>
      </c>
      <c r="AW57" s="57" t="n">
        <v>2.16688630327488</v>
      </c>
    </row>
    <row r="59" customFormat="false" ht="15" hidden="false" customHeight="false" outlineLevel="0" collapsed="false">
      <c r="A59" s="9" t="s">
        <v>14</v>
      </c>
      <c r="B59" s="9"/>
      <c r="C59" s="9" t="s">
        <v>542</v>
      </c>
      <c r="D59" s="9"/>
      <c r="E59" s="55" t="s">
        <v>543</v>
      </c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</row>
    <row r="60" customFormat="false" ht="15" hidden="false" customHeight="false" outlineLevel="0" collapsed="false">
      <c r="C60" s="0" t="s">
        <v>519</v>
      </c>
      <c r="J60" s="45" t="n">
        <v>2025</v>
      </c>
      <c r="K60" s="45" t="n">
        <v>2026</v>
      </c>
      <c r="L60" s="45" t="n">
        <v>2027</v>
      </c>
      <c r="M60" s="45" t="n">
        <v>2028</v>
      </c>
      <c r="N60" s="45" t="n">
        <v>2029</v>
      </c>
      <c r="O60" s="45" t="n">
        <v>2030</v>
      </c>
      <c r="P60" s="45" t="n">
        <v>2031</v>
      </c>
      <c r="Q60" s="45" t="n">
        <v>2032</v>
      </c>
      <c r="R60" s="45" t="n">
        <v>2033</v>
      </c>
      <c r="S60" s="45" t="n">
        <v>2034</v>
      </c>
      <c r="T60" s="45" t="n">
        <v>2035</v>
      </c>
      <c r="U60" s="45" t="n">
        <v>2036</v>
      </c>
      <c r="V60" s="45" t="n">
        <v>2037</v>
      </c>
      <c r="W60" s="45" t="n">
        <v>2038</v>
      </c>
      <c r="X60" s="45" t="n">
        <v>2039</v>
      </c>
      <c r="Y60" s="45" t="n">
        <v>2040</v>
      </c>
      <c r="Z60" s="45" t="n">
        <v>2041</v>
      </c>
      <c r="AA60" s="45" t="n">
        <v>2042</v>
      </c>
      <c r="AB60" s="45" t="n">
        <v>2043</v>
      </c>
      <c r="AC60" s="45" t="n">
        <v>2044</v>
      </c>
      <c r="AD60" s="45" t="n">
        <v>2045</v>
      </c>
      <c r="AE60" s="45" t="n">
        <v>2046</v>
      </c>
      <c r="AF60" s="45" t="n">
        <v>2047</v>
      </c>
      <c r="AG60" s="45" t="n">
        <v>2048</v>
      </c>
      <c r="AH60" s="45" t="n">
        <v>2049</v>
      </c>
      <c r="AI60" s="45" t="n">
        <v>2050</v>
      </c>
      <c r="AJ60" s="45" t="n">
        <v>2051</v>
      </c>
      <c r="AK60" s="45" t="n">
        <v>2052</v>
      </c>
      <c r="AL60" s="45" t="n">
        <v>2053</v>
      </c>
      <c r="AM60" s="45" t="n">
        <v>2054</v>
      </c>
      <c r="AN60" s="45" t="n">
        <v>2055</v>
      </c>
      <c r="AO60" s="45" t="n">
        <v>2056</v>
      </c>
      <c r="AP60" s="45" t="n">
        <v>2057</v>
      </c>
      <c r="AQ60" s="45" t="n">
        <v>2058</v>
      </c>
      <c r="AR60" s="45" t="n">
        <v>2059</v>
      </c>
      <c r="AS60" s="45" t="n">
        <v>2060</v>
      </c>
      <c r="AT60" s="45" t="n">
        <v>2061</v>
      </c>
      <c r="AU60" s="45" t="n">
        <v>2062</v>
      </c>
      <c r="AV60" s="45" t="n">
        <v>2063</v>
      </c>
      <c r="AW60" s="45" t="n">
        <v>2064</v>
      </c>
    </row>
    <row r="61" customFormat="false" ht="15" hidden="false" customHeight="false" outlineLevel="0" collapsed="false">
      <c r="C61" s="43" t="s">
        <v>544</v>
      </c>
      <c r="D61" s="11" t="s">
        <v>321</v>
      </c>
      <c r="J61" s="52" t="n">
        <v>0</v>
      </c>
      <c r="K61" s="52" t="n">
        <v>0</v>
      </c>
      <c r="L61" s="52" t="n">
        <v>93.3890219866611</v>
      </c>
      <c r="M61" s="52" t="n">
        <v>78.5188548353099</v>
      </c>
      <c r="N61" s="52" t="n">
        <v>59.4351416640359</v>
      </c>
      <c r="O61" s="52" t="n">
        <v>51.3737003992248</v>
      </c>
      <c r="P61" s="52" t="n">
        <v>50.1881420695612</v>
      </c>
      <c r="Q61" s="52" t="n">
        <v>52.5387611017603</v>
      </c>
      <c r="R61" s="52" t="n">
        <v>46.6652497906737</v>
      </c>
      <c r="S61" s="52" t="n">
        <v>42.6645668159039</v>
      </c>
      <c r="T61" s="52" t="n">
        <v>42.566213876943</v>
      </c>
      <c r="U61" s="52" t="n">
        <v>39.641928746128</v>
      </c>
      <c r="V61" s="52" t="n">
        <v>40.853886817217</v>
      </c>
      <c r="W61" s="52" t="n">
        <v>39.2191604957916</v>
      </c>
      <c r="X61" s="52" t="n">
        <v>39.0259377106955</v>
      </c>
      <c r="Y61" s="52" t="n">
        <v>38.0513823527587</v>
      </c>
      <c r="Z61" s="52" t="n">
        <v>35.722097555932</v>
      </c>
      <c r="AA61" s="52" t="n">
        <v>37.42526662695</v>
      </c>
      <c r="AB61" s="52" t="n">
        <v>36.8701589350499</v>
      </c>
      <c r="AC61" s="52" t="n">
        <v>36.7530160054598</v>
      </c>
      <c r="AD61" s="52" t="n">
        <v>36.5916574795652</v>
      </c>
      <c r="AE61" s="52" t="n">
        <v>36.3719794151046</v>
      </c>
      <c r="AF61" s="52" t="n">
        <v>37.2008551400211</v>
      </c>
      <c r="AG61" s="52" t="n">
        <v>37.7715226006901</v>
      </c>
      <c r="AH61" s="52" t="n">
        <v>45.4240279280484</v>
      </c>
      <c r="AI61" s="52" t="n">
        <v>43.5328671818969</v>
      </c>
      <c r="AJ61" s="52" t="n">
        <v>42.6986411776058</v>
      </c>
      <c r="AK61" s="52" t="n">
        <v>42.5167999011093</v>
      </c>
      <c r="AL61" s="52" t="n">
        <v>40.7225440272256</v>
      </c>
      <c r="AM61" s="52" t="n">
        <v>39.7251249491654</v>
      </c>
      <c r="AN61" s="52" t="n">
        <v>39.3999214866112</v>
      </c>
      <c r="AO61" s="52" t="n">
        <v>40.3531718306455</v>
      </c>
      <c r="AP61" s="52" t="n">
        <v>38.6807113167033</v>
      </c>
      <c r="AQ61" s="52" t="n">
        <v>38.3091798810156</v>
      </c>
      <c r="AR61" s="52" t="n">
        <v>37.9759544680975</v>
      </c>
      <c r="AS61" s="52" t="n">
        <v>37.0485549320546</v>
      </c>
      <c r="AT61" s="52" t="n">
        <v>37.0485549320546</v>
      </c>
      <c r="AU61" s="52" t="n">
        <v>37.0485549320546</v>
      </c>
      <c r="AV61" s="52" t="n">
        <v>37.0485549320546</v>
      </c>
      <c r="AW61" s="52" t="n">
        <v>37.0485549320546</v>
      </c>
    </row>
    <row r="62" customFormat="false" ht="15" hidden="false" customHeight="false" outlineLevel="0" collapsed="false">
      <c r="C62" s="43" t="s">
        <v>310</v>
      </c>
      <c r="D62" s="11" t="s">
        <v>321</v>
      </c>
      <c r="J62" s="52" t="n">
        <v>0</v>
      </c>
      <c r="K62" s="52" t="n">
        <v>0</v>
      </c>
      <c r="L62" s="52" t="n">
        <v>186.975077300524</v>
      </c>
      <c r="M62" s="52" t="n">
        <v>163.096384068453</v>
      </c>
      <c r="N62" s="52" t="n">
        <v>126.198708143009</v>
      </c>
      <c r="O62" s="52" t="n">
        <v>110.60631882972</v>
      </c>
      <c r="P62" s="52" t="n">
        <v>109.765179366436</v>
      </c>
      <c r="Q62" s="52" t="n">
        <v>116.901628631418</v>
      </c>
      <c r="R62" s="52" t="n">
        <v>104.556949030564</v>
      </c>
      <c r="S62" s="52" t="n">
        <v>100.306006358989</v>
      </c>
      <c r="T62" s="52" t="n">
        <v>101.686266532968</v>
      </c>
      <c r="U62" s="52" t="n">
        <v>93.198379983609</v>
      </c>
      <c r="V62" s="52" t="n">
        <v>90.1415657629103</v>
      </c>
      <c r="W62" s="52" t="n">
        <v>87.4807920441381</v>
      </c>
      <c r="X62" s="52" t="n">
        <v>86.9300126365262</v>
      </c>
      <c r="Y62" s="52" t="n">
        <v>89.1014762780304</v>
      </c>
      <c r="Z62" s="52" t="n">
        <v>87.4713271880382</v>
      </c>
      <c r="AA62" s="52" t="n">
        <v>86.6951358598232</v>
      </c>
      <c r="AB62" s="52" t="n">
        <v>83.1561885553891</v>
      </c>
      <c r="AC62" s="52" t="n">
        <v>80.8571687406187</v>
      </c>
      <c r="AD62" s="52" t="n">
        <v>80.2517418029204</v>
      </c>
      <c r="AE62" s="52" t="n">
        <v>82.5953279268762</v>
      </c>
      <c r="AF62" s="52" t="n">
        <v>80.4917166478096</v>
      </c>
      <c r="AG62" s="52" t="n">
        <v>81.954987579591</v>
      </c>
      <c r="AH62" s="52" t="n">
        <v>102.859605730379</v>
      </c>
      <c r="AI62" s="52" t="n">
        <v>101.834914918668</v>
      </c>
      <c r="AJ62" s="52" t="n">
        <v>100.556448958638</v>
      </c>
      <c r="AK62" s="52" t="n">
        <v>98.6447360699669</v>
      </c>
      <c r="AL62" s="52" t="n">
        <v>98.9139307851777</v>
      </c>
      <c r="AM62" s="52" t="n">
        <v>96.6052685176698</v>
      </c>
      <c r="AN62" s="52" t="n">
        <v>96.5951246156025</v>
      </c>
      <c r="AO62" s="52" t="n">
        <v>96.8796344290941</v>
      </c>
      <c r="AP62" s="52" t="n">
        <v>92.8973327890953</v>
      </c>
      <c r="AQ62" s="52" t="n">
        <v>94.0855065291799</v>
      </c>
      <c r="AR62" s="52" t="n">
        <v>94.2925528680793</v>
      </c>
      <c r="AS62" s="52" t="n">
        <v>91.1489565727433</v>
      </c>
      <c r="AT62" s="52" t="n">
        <v>91.1489565727433</v>
      </c>
      <c r="AU62" s="52" t="n">
        <v>91.1489565727433</v>
      </c>
      <c r="AV62" s="52" t="n">
        <v>91.1489565727433</v>
      </c>
      <c r="AW62" s="52" t="n">
        <v>91.1489565727433</v>
      </c>
    </row>
    <row r="63" customFormat="false" ht="15" hidden="false" customHeight="false" outlineLevel="0" collapsed="false">
      <c r="C63" s="43" t="s">
        <v>311</v>
      </c>
      <c r="D63" s="11" t="s">
        <v>321</v>
      </c>
      <c r="J63" s="52" t="n">
        <v>0</v>
      </c>
      <c r="K63" s="52" t="n">
        <v>0</v>
      </c>
      <c r="L63" s="52" t="n">
        <v>140.430759446318</v>
      </c>
      <c r="M63" s="52" t="n">
        <v>118.15523106218</v>
      </c>
      <c r="N63" s="52" t="n">
        <v>88.9669938358965</v>
      </c>
      <c r="O63" s="52" t="n">
        <v>78.6301591389788</v>
      </c>
      <c r="P63" s="52" t="n">
        <v>75.4331480431587</v>
      </c>
      <c r="Q63" s="52" t="n">
        <v>80.1469388929935</v>
      </c>
      <c r="R63" s="52" t="n">
        <v>71.3894919882875</v>
      </c>
      <c r="S63" s="52" t="n">
        <v>68.8165241365343</v>
      </c>
      <c r="T63" s="52" t="n">
        <v>69.6576844935407</v>
      </c>
      <c r="U63" s="52" t="n">
        <v>63.1493840890128</v>
      </c>
      <c r="V63" s="52" t="n">
        <v>61.1056960048565</v>
      </c>
      <c r="W63" s="52" t="n">
        <v>59.1894700722171</v>
      </c>
      <c r="X63" s="52" t="n">
        <v>59.45113260062</v>
      </c>
      <c r="Y63" s="52" t="n">
        <v>60.4696075300136</v>
      </c>
      <c r="Z63" s="52" t="n">
        <v>59.1157674675985</v>
      </c>
      <c r="AA63" s="52" t="n">
        <v>58.3141798202017</v>
      </c>
      <c r="AB63" s="52" t="n">
        <v>56.0643960615003</v>
      </c>
      <c r="AC63" s="52" t="n">
        <v>54.1968838418782</v>
      </c>
      <c r="AD63" s="52" t="n">
        <v>53.1163754516447</v>
      </c>
      <c r="AE63" s="52" t="n">
        <v>54.9594629101615</v>
      </c>
      <c r="AF63" s="52" t="n">
        <v>54.0402227137619</v>
      </c>
      <c r="AG63" s="52" t="n">
        <v>73.1105287693048</v>
      </c>
      <c r="AH63" s="52" t="n">
        <v>71.1661798867528</v>
      </c>
      <c r="AI63" s="52" t="n">
        <v>69.2694477968092</v>
      </c>
      <c r="AJ63" s="52" t="n">
        <v>68.6225990550977</v>
      </c>
      <c r="AK63" s="52" t="n">
        <v>67.2303981189535</v>
      </c>
      <c r="AL63" s="52" t="n">
        <v>66.6800156920611</v>
      </c>
      <c r="AM63" s="52" t="n">
        <v>65.3532016591497</v>
      </c>
      <c r="AN63" s="52" t="n">
        <v>64.4380043979715</v>
      </c>
      <c r="AO63" s="52" t="n">
        <v>64.081651521126</v>
      </c>
      <c r="AP63" s="52" t="n">
        <v>62.3725659491355</v>
      </c>
      <c r="AQ63" s="52" t="n">
        <v>62.892224157717</v>
      </c>
      <c r="AR63" s="52" t="n">
        <v>63.2304412838017</v>
      </c>
      <c r="AS63" s="52" t="n">
        <v>61.7501942028346</v>
      </c>
      <c r="AT63" s="52" t="n">
        <v>61.7501942028346</v>
      </c>
      <c r="AU63" s="52" t="n">
        <v>61.7501942028346</v>
      </c>
      <c r="AV63" s="52" t="n">
        <v>61.7501942028346</v>
      </c>
      <c r="AW63" s="52" t="n">
        <v>61.7501942028346</v>
      </c>
    </row>
    <row r="64" customFormat="false" ht="15" hidden="false" customHeight="false" outlineLevel="0" collapsed="false">
      <c r="C64" s="43" t="s">
        <v>545</v>
      </c>
      <c r="D64" s="11" t="s">
        <v>321</v>
      </c>
      <c r="J64" s="52" t="n">
        <v>0</v>
      </c>
      <c r="K64" s="52" t="n">
        <v>0</v>
      </c>
      <c r="L64" s="52" t="n">
        <v>146.228025594921</v>
      </c>
      <c r="M64" s="52" t="n">
        <v>120.929541266706</v>
      </c>
      <c r="N64" s="52" t="n">
        <v>89.6101443888007</v>
      </c>
      <c r="O64" s="52" t="n">
        <v>74.5596546512416</v>
      </c>
      <c r="P64" s="52" t="n">
        <v>71.6665009555543</v>
      </c>
      <c r="Q64" s="52" t="n">
        <v>77.9900695163585</v>
      </c>
      <c r="R64" s="52" t="n">
        <v>68.3295019218335</v>
      </c>
      <c r="S64" s="52" t="n">
        <v>64.0269517567344</v>
      </c>
      <c r="T64" s="52" t="n">
        <v>64.5662605109272</v>
      </c>
      <c r="U64" s="52" t="n">
        <v>58.3981099017758</v>
      </c>
      <c r="V64" s="52" t="n">
        <v>56.7455209542754</v>
      </c>
      <c r="W64" s="52" t="n">
        <v>54.2006133712685</v>
      </c>
      <c r="X64" s="52" t="n">
        <v>54.7377909658097</v>
      </c>
      <c r="Y64" s="52" t="n">
        <v>55.3214884325503</v>
      </c>
      <c r="Z64" s="52" t="n">
        <v>53.8785053049035</v>
      </c>
      <c r="AA64" s="52" t="n">
        <v>52.7282745641067</v>
      </c>
      <c r="AB64" s="52" t="n">
        <v>50.2543847424318</v>
      </c>
      <c r="AC64" s="52" t="n">
        <v>66.5181206865651</v>
      </c>
      <c r="AD64" s="52" t="n">
        <v>64.2325877693939</v>
      </c>
      <c r="AE64" s="52" t="n">
        <v>65.9816012442692</v>
      </c>
      <c r="AF64" s="52" t="n">
        <v>64.4836049463996</v>
      </c>
      <c r="AG64" s="52" t="n">
        <v>64.9502662289386</v>
      </c>
      <c r="AH64" s="52" t="n">
        <v>63.2314128418781</v>
      </c>
      <c r="AI64" s="52" t="n">
        <v>62.1390681580894</v>
      </c>
      <c r="AJ64" s="52" t="n">
        <v>61.5696306566648</v>
      </c>
      <c r="AK64" s="52" t="n">
        <v>60.5686333257867</v>
      </c>
      <c r="AL64" s="52" t="n">
        <v>59.9257648381305</v>
      </c>
      <c r="AM64" s="52" t="n">
        <v>57.9398061080667</v>
      </c>
      <c r="AN64" s="52" t="n">
        <v>57.7050964811403</v>
      </c>
      <c r="AO64" s="52" t="n">
        <v>57.8579653987</v>
      </c>
      <c r="AP64" s="52" t="n">
        <v>54.8880899555542</v>
      </c>
      <c r="AQ64" s="52" t="n">
        <v>54.9697739620054</v>
      </c>
      <c r="AR64" s="52" t="n">
        <v>54.8872751003933</v>
      </c>
      <c r="AS64" s="52" t="n">
        <v>53.0999111986498</v>
      </c>
      <c r="AT64" s="52" t="n">
        <v>53.0999111986498</v>
      </c>
      <c r="AU64" s="52" t="n">
        <v>53.0999111986498</v>
      </c>
      <c r="AV64" s="52" t="n">
        <v>53.0999111986498</v>
      </c>
      <c r="AW64" s="52" t="n">
        <v>53.0999111986498</v>
      </c>
    </row>
    <row r="65" customFormat="false" ht="15" hidden="false" customHeight="false" outlineLevel="0" collapsed="false">
      <c r="C65" s="43" t="s">
        <v>546</v>
      </c>
      <c r="D65" s="11" t="s">
        <v>321</v>
      </c>
      <c r="J65" s="52" t="n">
        <v>0</v>
      </c>
      <c r="K65" s="52" t="n">
        <v>0</v>
      </c>
      <c r="L65" s="52" t="n">
        <v>118.425752528742</v>
      </c>
      <c r="M65" s="52" t="n">
        <v>98.0628145696027</v>
      </c>
      <c r="N65" s="52" t="n">
        <v>68.6713545555591</v>
      </c>
      <c r="O65" s="52" t="n">
        <v>53.1797356638363</v>
      </c>
      <c r="P65" s="52" t="n">
        <v>51.993306549545</v>
      </c>
      <c r="Q65" s="52" t="n">
        <v>58.8889034333112</v>
      </c>
      <c r="R65" s="52" t="n">
        <v>49.5896718683465</v>
      </c>
      <c r="S65" s="52" t="n">
        <v>46.3142570804409</v>
      </c>
      <c r="T65" s="52" t="n">
        <v>47.7610742060885</v>
      </c>
      <c r="U65" s="52" t="n">
        <v>40.6724820115181</v>
      </c>
      <c r="V65" s="52" t="n">
        <v>40.2422698271385</v>
      </c>
      <c r="W65" s="52" t="n">
        <v>38.5176184322023</v>
      </c>
      <c r="X65" s="52" t="n">
        <v>40.2867839020187</v>
      </c>
      <c r="Y65" s="52" t="n">
        <v>41.8405768846888</v>
      </c>
      <c r="Z65" s="52" t="n">
        <v>40.3513246095075</v>
      </c>
      <c r="AA65" s="52" t="n">
        <v>40.7062671601129</v>
      </c>
      <c r="AB65" s="52" t="n">
        <v>37.2880960161319</v>
      </c>
      <c r="AC65" s="52" t="n">
        <v>36.4218005114696</v>
      </c>
      <c r="AD65" s="52" t="n">
        <v>36.3752910861312</v>
      </c>
      <c r="AE65" s="52" t="n">
        <v>38.7010966526015</v>
      </c>
      <c r="AF65" s="52" t="n">
        <v>38.1574524510781</v>
      </c>
      <c r="AG65" s="52" t="n">
        <v>50.0825965595334</v>
      </c>
      <c r="AH65" s="52" t="n">
        <v>49.1818159665868</v>
      </c>
      <c r="AI65" s="52" t="n">
        <v>49.5185078509599</v>
      </c>
      <c r="AJ65" s="52" t="n">
        <v>49.7794182053681</v>
      </c>
      <c r="AK65" s="52" t="n">
        <v>50.1885277304523</v>
      </c>
      <c r="AL65" s="52" t="n">
        <v>49.5318380456436</v>
      </c>
      <c r="AM65" s="52" t="n">
        <v>47.8044809136987</v>
      </c>
      <c r="AN65" s="52" t="n">
        <v>48.0167193425338</v>
      </c>
      <c r="AO65" s="52" t="n">
        <v>48.4369338809007</v>
      </c>
      <c r="AP65" s="52" t="n">
        <v>45.5209015595415</v>
      </c>
      <c r="AQ65" s="52" t="n">
        <v>46.3909056998721</v>
      </c>
      <c r="AR65" s="52" t="n">
        <v>46.8778338928236</v>
      </c>
      <c r="AS65" s="52" t="n">
        <v>45.1619474142977</v>
      </c>
      <c r="AT65" s="52" t="n">
        <v>45.1619474142977</v>
      </c>
      <c r="AU65" s="52" t="n">
        <v>45.1619474142977</v>
      </c>
      <c r="AV65" s="52" t="n">
        <v>45.1619474142977</v>
      </c>
      <c r="AW65" s="52" t="n">
        <v>45.1619474142977</v>
      </c>
    </row>
    <row r="66" customFormat="false" ht="15" hidden="false" customHeight="false" outlineLevel="0" collapsed="false">
      <c r="C66" s="43" t="s">
        <v>547</v>
      </c>
      <c r="D66" s="11" t="s">
        <v>321</v>
      </c>
      <c r="J66" s="52" t="n">
        <v>0</v>
      </c>
      <c r="K66" s="52" t="n">
        <v>0</v>
      </c>
      <c r="L66" s="52" t="n">
        <v>0</v>
      </c>
      <c r="M66" s="52" t="n">
        <v>0</v>
      </c>
      <c r="N66" s="52" t="n">
        <v>0</v>
      </c>
      <c r="O66" s="52" t="n">
        <v>114.672487870127</v>
      </c>
      <c r="P66" s="52" t="n">
        <v>113.884721419882</v>
      </c>
      <c r="Q66" s="52" t="n">
        <v>120.598031025407</v>
      </c>
      <c r="R66" s="52" t="n">
        <v>108.521929774962</v>
      </c>
      <c r="S66" s="52" t="n">
        <v>104.011497522081</v>
      </c>
      <c r="T66" s="52" t="n">
        <v>105.119773668951</v>
      </c>
      <c r="U66" s="52" t="n">
        <v>96.4559828734459</v>
      </c>
      <c r="V66" s="52" t="n">
        <v>93.647427858439</v>
      </c>
      <c r="W66" s="52" t="n">
        <v>90.5008333139853</v>
      </c>
      <c r="X66" s="52" t="n">
        <v>90.2368829230152</v>
      </c>
      <c r="Y66" s="52" t="n">
        <v>92.0389037707942</v>
      </c>
      <c r="Z66" s="52" t="n">
        <v>90.5579880907207</v>
      </c>
      <c r="AA66" s="52" t="n">
        <v>89.370900824184</v>
      </c>
      <c r="AB66" s="52" t="n">
        <v>85.9617035338341</v>
      </c>
      <c r="AC66" s="52" t="n">
        <v>83.569121631613</v>
      </c>
      <c r="AD66" s="52" t="n">
        <v>82.7773122461471</v>
      </c>
      <c r="AE66" s="52" t="n">
        <v>85.2217419196966</v>
      </c>
      <c r="AF66" s="52" t="n">
        <v>83.0646113715356</v>
      </c>
      <c r="AG66" s="52" t="n">
        <v>84.8011512943323</v>
      </c>
      <c r="AH66" s="52" t="n">
        <v>84.1060485014893</v>
      </c>
      <c r="AI66" s="52" t="n">
        <v>83.9300606804539</v>
      </c>
      <c r="AJ66" s="52" t="n">
        <v>83.391002650926</v>
      </c>
      <c r="AK66" s="52" t="n">
        <v>102.910983392961</v>
      </c>
      <c r="AL66" s="52" t="n">
        <v>102.446495057517</v>
      </c>
      <c r="AM66" s="52" t="n">
        <v>100.123604165277</v>
      </c>
      <c r="AN66" s="52" t="n">
        <v>99.7246594359823</v>
      </c>
      <c r="AO66" s="52" t="n">
        <v>99.9449732883992</v>
      </c>
      <c r="AP66" s="52" t="n">
        <v>96.466084988069</v>
      </c>
      <c r="AQ66" s="52" t="n">
        <v>97.3219336316939</v>
      </c>
      <c r="AR66" s="52" t="n">
        <v>97.1569359084698</v>
      </c>
      <c r="AS66" s="52" t="n">
        <v>94.1399242283235</v>
      </c>
      <c r="AT66" s="52" t="n">
        <v>94.1399242283235</v>
      </c>
      <c r="AU66" s="52" t="n">
        <v>94.1399242283235</v>
      </c>
      <c r="AV66" s="52" t="n">
        <v>94.1399242283235</v>
      </c>
      <c r="AW66" s="52" t="n">
        <v>94.1399242283235</v>
      </c>
    </row>
    <row r="67" customFormat="false" ht="15" hidden="false" customHeight="false" outlineLevel="0" collapsed="false">
      <c r="C67" s="43" t="s">
        <v>548</v>
      </c>
      <c r="D67" s="11" t="s">
        <v>321</v>
      </c>
      <c r="J67" s="52" t="n">
        <v>0</v>
      </c>
      <c r="K67" s="52" t="n">
        <v>0</v>
      </c>
      <c r="L67" s="52" t="n">
        <v>0</v>
      </c>
      <c r="M67" s="52" t="n">
        <v>0</v>
      </c>
      <c r="N67" s="52" t="n">
        <v>0</v>
      </c>
      <c r="O67" s="52" t="n">
        <v>79.3805153798484</v>
      </c>
      <c r="P67" s="52" t="n">
        <v>75.6258508418539</v>
      </c>
      <c r="Q67" s="52" t="n">
        <v>82.040254859378</v>
      </c>
      <c r="R67" s="52" t="n">
        <v>71.5105188734054</v>
      </c>
      <c r="S67" s="52" t="n">
        <v>67.3925542959755</v>
      </c>
      <c r="T67" s="52" t="n">
        <v>67.8558307955384</v>
      </c>
      <c r="U67" s="52" t="n">
        <v>61.4069207960078</v>
      </c>
      <c r="V67" s="52" t="n">
        <v>59.7991906698018</v>
      </c>
      <c r="W67" s="52" t="n">
        <v>57.0143813699329</v>
      </c>
      <c r="X67" s="52" t="n">
        <v>57.4562626980913</v>
      </c>
      <c r="Y67" s="52" t="n">
        <v>58.0742885502007</v>
      </c>
      <c r="Z67" s="52" t="n">
        <v>56.6009363975182</v>
      </c>
      <c r="AA67" s="52" t="n">
        <v>55.4820880272777</v>
      </c>
      <c r="AB67" s="52" t="n">
        <v>52.8325237903985</v>
      </c>
      <c r="AC67" s="52" t="n">
        <v>51.2872554463349</v>
      </c>
      <c r="AD67" s="52" t="n">
        <v>50.4936387539095</v>
      </c>
      <c r="AE67" s="52" t="n">
        <v>52.1989112216214</v>
      </c>
      <c r="AF67" s="52" t="n">
        <v>69.0413719266415</v>
      </c>
      <c r="AG67" s="52" t="n">
        <v>69.0670294173492</v>
      </c>
      <c r="AH67" s="52" t="n">
        <v>66.6826169604594</v>
      </c>
      <c r="AI67" s="52" t="n">
        <v>65.9011290736984</v>
      </c>
      <c r="AJ67" s="52" t="n">
        <v>64.3937097071731</v>
      </c>
      <c r="AK67" s="52" t="n">
        <v>63.4243768120993</v>
      </c>
      <c r="AL67" s="52" t="n">
        <v>62.7277801181279</v>
      </c>
      <c r="AM67" s="52" t="n">
        <v>60.645877416297</v>
      </c>
      <c r="AN67" s="52" t="n">
        <v>60.1295830969695</v>
      </c>
      <c r="AO67" s="52" t="n">
        <v>60.3148895180502</v>
      </c>
      <c r="AP67" s="52" t="n">
        <v>57.3078441433335</v>
      </c>
      <c r="AQ67" s="52" t="n">
        <v>57.5870573982791</v>
      </c>
      <c r="AR67" s="52" t="n">
        <v>57.4203150492618</v>
      </c>
      <c r="AS67" s="52" t="n">
        <v>55.5662061523505</v>
      </c>
      <c r="AT67" s="52" t="n">
        <v>55.5662061523505</v>
      </c>
      <c r="AU67" s="52" t="n">
        <v>55.5662061523505</v>
      </c>
      <c r="AV67" s="52" t="n">
        <v>55.5662061523505</v>
      </c>
      <c r="AW67" s="52" t="n">
        <v>55.5662061523505</v>
      </c>
    </row>
    <row r="68" customFormat="false" ht="15" hidden="false" customHeight="false" outlineLevel="0" collapsed="false">
      <c r="C68" s="56"/>
      <c r="D68" s="11" t="s">
        <v>321</v>
      </c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</row>
    <row r="69" customFormat="false" ht="15" hidden="false" customHeight="false" outlineLevel="0" collapsed="false">
      <c r="C69" s="56"/>
      <c r="D69" s="11" t="s">
        <v>321</v>
      </c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</row>
    <row r="71" customFormat="false" ht="15" hidden="false" customHeight="false" outlineLevel="0" collapsed="false">
      <c r="A71" s="9" t="s">
        <v>14</v>
      </c>
      <c r="B71" s="9"/>
      <c r="C71" s="9" t="s">
        <v>549</v>
      </c>
      <c r="D71" s="9"/>
      <c r="E71" s="55" t="s">
        <v>550</v>
      </c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</row>
    <row r="72" customFormat="false" ht="15" hidden="false" customHeight="false" outlineLevel="0" collapsed="false">
      <c r="C72" s="0" t="s">
        <v>519</v>
      </c>
      <c r="J72" s="45" t="n">
        <v>2025</v>
      </c>
      <c r="K72" s="45" t="n">
        <v>2026</v>
      </c>
      <c r="L72" s="45" t="n">
        <v>2027</v>
      </c>
      <c r="M72" s="45" t="n">
        <v>2028</v>
      </c>
      <c r="N72" s="45" t="n">
        <v>2029</v>
      </c>
      <c r="O72" s="45" t="n">
        <v>2030</v>
      </c>
      <c r="P72" s="45" t="n">
        <v>2031</v>
      </c>
      <c r="Q72" s="45" t="n">
        <v>2032</v>
      </c>
      <c r="R72" s="45" t="n">
        <v>2033</v>
      </c>
      <c r="S72" s="45" t="n">
        <v>2034</v>
      </c>
      <c r="T72" s="45" t="n">
        <v>2035</v>
      </c>
      <c r="U72" s="45" t="n">
        <v>2036</v>
      </c>
      <c r="V72" s="45" t="n">
        <v>2037</v>
      </c>
      <c r="W72" s="45" t="n">
        <v>2038</v>
      </c>
      <c r="X72" s="45" t="n">
        <v>2039</v>
      </c>
      <c r="Y72" s="45" t="n">
        <v>2040</v>
      </c>
      <c r="Z72" s="45" t="n">
        <v>2041</v>
      </c>
      <c r="AA72" s="45" t="n">
        <v>2042</v>
      </c>
      <c r="AB72" s="45" t="n">
        <v>2043</v>
      </c>
      <c r="AC72" s="45" t="n">
        <v>2044</v>
      </c>
      <c r="AD72" s="45" t="n">
        <v>2045</v>
      </c>
      <c r="AE72" s="45" t="n">
        <v>2046</v>
      </c>
      <c r="AF72" s="45" t="n">
        <v>2047</v>
      </c>
      <c r="AG72" s="45" t="n">
        <v>2048</v>
      </c>
      <c r="AH72" s="45" t="n">
        <v>2049</v>
      </c>
      <c r="AI72" s="45" t="n">
        <v>2050</v>
      </c>
      <c r="AJ72" s="45" t="n">
        <v>2051</v>
      </c>
      <c r="AK72" s="45" t="n">
        <v>2052</v>
      </c>
      <c r="AL72" s="45" t="n">
        <v>2053</v>
      </c>
      <c r="AM72" s="45" t="n">
        <v>2054</v>
      </c>
      <c r="AN72" s="45" t="n">
        <v>2055</v>
      </c>
      <c r="AO72" s="45" t="n">
        <v>2056</v>
      </c>
      <c r="AP72" s="45" t="n">
        <v>2057</v>
      </c>
      <c r="AQ72" s="45" t="n">
        <v>2058</v>
      </c>
      <c r="AR72" s="45" t="n">
        <v>2059</v>
      </c>
      <c r="AS72" s="45" t="n">
        <v>2060</v>
      </c>
      <c r="AT72" s="45" t="n">
        <v>2061</v>
      </c>
      <c r="AU72" s="45" t="n">
        <v>2062</v>
      </c>
      <c r="AV72" s="45" t="n">
        <v>2063</v>
      </c>
      <c r="AW72" s="45" t="n">
        <v>2064</v>
      </c>
    </row>
    <row r="73" customFormat="false" ht="15" hidden="false" customHeight="false" outlineLevel="0" collapsed="false">
      <c r="C73" s="43" t="s">
        <v>544</v>
      </c>
      <c r="D73" s="11" t="s">
        <v>551</v>
      </c>
      <c r="J73" s="47" t="n">
        <v>0</v>
      </c>
      <c r="K73" s="47" t="n">
        <v>0</v>
      </c>
      <c r="L73" s="47" t="n">
        <v>848.186206613494</v>
      </c>
      <c r="M73" s="47" t="n">
        <v>818.639971924871</v>
      </c>
      <c r="N73" s="47" t="n">
        <v>792.487002284521</v>
      </c>
      <c r="O73" s="47" t="n">
        <v>776.064545308732</v>
      </c>
      <c r="P73" s="47" t="n">
        <v>761.758445279427</v>
      </c>
      <c r="Q73" s="47" t="n">
        <v>746.228641652574</v>
      </c>
      <c r="R73" s="47" t="n">
        <v>731.75110488738</v>
      </c>
      <c r="S73" s="47" t="n">
        <v>724.657170988551</v>
      </c>
      <c r="T73" s="47" t="n">
        <v>713.117705179789</v>
      </c>
      <c r="U73" s="47" t="n">
        <v>700.998901435956</v>
      </c>
      <c r="V73" s="47" t="n">
        <v>686.905619423616</v>
      </c>
      <c r="W73" s="47" t="n">
        <v>678.333782629197</v>
      </c>
      <c r="X73" s="47" t="n">
        <v>670.022056744403</v>
      </c>
      <c r="Y73" s="47" t="n">
        <v>664.406025741163</v>
      </c>
      <c r="Z73" s="47" t="n">
        <v>645.778537645154</v>
      </c>
      <c r="AA73" s="47" t="n">
        <v>642.527151274858</v>
      </c>
      <c r="AB73" s="47" t="n">
        <v>637.431342090866</v>
      </c>
      <c r="AC73" s="47" t="n">
        <v>625.123366776397</v>
      </c>
      <c r="AD73" s="47" t="n">
        <v>613.418375843329</v>
      </c>
      <c r="AE73" s="47" t="n">
        <v>604.414991403399</v>
      </c>
      <c r="AF73" s="47" t="n">
        <v>594.134698861679</v>
      </c>
      <c r="AG73" s="47" t="n">
        <v>594.282489151238</v>
      </c>
      <c r="AH73" s="47" t="n">
        <v>850.604055750678</v>
      </c>
      <c r="AI73" s="47" t="n">
        <v>817.593616674794</v>
      </c>
      <c r="AJ73" s="47" t="n">
        <v>791.665288274574</v>
      </c>
      <c r="AK73" s="47" t="n">
        <v>780.935713252595</v>
      </c>
      <c r="AL73" s="47" t="n">
        <v>760.605681020867</v>
      </c>
      <c r="AM73" s="47" t="n">
        <v>748.569639839187</v>
      </c>
      <c r="AN73" s="47" t="n">
        <v>736.752328286054</v>
      </c>
      <c r="AO73" s="47" t="n">
        <v>724.119214334556</v>
      </c>
      <c r="AP73" s="47" t="n">
        <v>711.403337820905</v>
      </c>
      <c r="AQ73" s="47" t="n">
        <v>697.960333082624</v>
      </c>
      <c r="AR73" s="47" t="n">
        <v>687.810095995716</v>
      </c>
      <c r="AS73" s="47" t="n">
        <v>680.999919452841</v>
      </c>
      <c r="AT73" s="47" t="n">
        <v>680.999919452841</v>
      </c>
      <c r="AU73" s="47" t="n">
        <v>680.999919452841</v>
      </c>
      <c r="AV73" s="47" t="n">
        <v>680.999919452841</v>
      </c>
      <c r="AW73" s="47" t="n">
        <v>680.999919452841</v>
      </c>
    </row>
    <row r="74" customFormat="false" ht="15" hidden="false" customHeight="false" outlineLevel="0" collapsed="false">
      <c r="C74" s="43" t="s">
        <v>310</v>
      </c>
      <c r="D74" s="11" t="s">
        <v>551</v>
      </c>
      <c r="J74" s="47" t="n">
        <v>0</v>
      </c>
      <c r="K74" s="47" t="n">
        <v>0</v>
      </c>
      <c r="L74" s="47" t="n">
        <v>1434.78479</v>
      </c>
      <c r="M74" s="47" t="n">
        <v>1384.80033</v>
      </c>
      <c r="N74" s="47" t="n">
        <v>1340.55608</v>
      </c>
      <c r="O74" s="47" t="n">
        <v>1312.77664</v>
      </c>
      <c r="P74" s="47" t="n">
        <v>1288.58149</v>
      </c>
      <c r="Q74" s="47" t="n">
        <v>1262.31184</v>
      </c>
      <c r="R74" s="47" t="n">
        <v>1237.82234</v>
      </c>
      <c r="S74" s="47" t="n">
        <v>1225.82421</v>
      </c>
      <c r="T74" s="47" t="n">
        <v>1206.30208</v>
      </c>
      <c r="U74" s="47" t="n">
        <v>1185.80301</v>
      </c>
      <c r="V74" s="47" t="n">
        <v>1161.95549</v>
      </c>
      <c r="W74" s="47" t="n">
        <v>1147.45978</v>
      </c>
      <c r="X74" s="47" t="n">
        <v>1133.40002</v>
      </c>
      <c r="Y74" s="47" t="n">
        <v>1123.9041</v>
      </c>
      <c r="Z74" s="47" t="n">
        <v>1092.38912</v>
      </c>
      <c r="AA74" s="47" t="n">
        <v>1086.89211</v>
      </c>
      <c r="AB74" s="47" t="n">
        <v>1078.26699</v>
      </c>
      <c r="AC74" s="47" t="n">
        <v>1057.45224</v>
      </c>
      <c r="AD74" s="47" t="n">
        <v>1037.64581</v>
      </c>
      <c r="AE74" s="47" t="n">
        <v>1022.42413</v>
      </c>
      <c r="AF74" s="47" t="n">
        <v>1005.03355</v>
      </c>
      <c r="AG74" s="47" t="n">
        <v>1005.28497</v>
      </c>
      <c r="AH74" s="47" t="n">
        <v>1438.86736</v>
      </c>
      <c r="AI74" s="47" t="n">
        <v>1383.03214</v>
      </c>
      <c r="AJ74" s="47" t="n">
        <v>1339.1729</v>
      </c>
      <c r="AK74" s="47" t="n">
        <v>1321.0198</v>
      </c>
      <c r="AL74" s="47" t="n">
        <v>1286.6306</v>
      </c>
      <c r="AM74" s="47" t="n">
        <v>1266.27295</v>
      </c>
      <c r="AN74" s="47" t="n">
        <v>1246.28182</v>
      </c>
      <c r="AO74" s="47" t="n">
        <v>1224.91212</v>
      </c>
      <c r="AP74" s="47" t="n">
        <v>1203.40419</v>
      </c>
      <c r="AQ74" s="47" t="n">
        <v>1180.65732</v>
      </c>
      <c r="AR74" s="47" t="n">
        <v>1163.48953</v>
      </c>
      <c r="AS74" s="47" t="n">
        <v>1151.96742</v>
      </c>
      <c r="AT74" s="47" t="n">
        <v>1151.96742</v>
      </c>
      <c r="AU74" s="47" t="n">
        <v>1151.96742</v>
      </c>
      <c r="AV74" s="47" t="n">
        <v>1151.96742</v>
      </c>
      <c r="AW74" s="47" t="n">
        <v>1151.96742</v>
      </c>
    </row>
    <row r="75" customFormat="false" ht="15" hidden="false" customHeight="false" outlineLevel="0" collapsed="false">
      <c r="C75" s="43" t="s">
        <v>311</v>
      </c>
      <c r="D75" s="11" t="s">
        <v>551</v>
      </c>
      <c r="J75" s="47" t="n">
        <v>0</v>
      </c>
      <c r="K75" s="47" t="n">
        <v>0</v>
      </c>
      <c r="L75" s="47" t="n">
        <v>712.3509</v>
      </c>
      <c r="M75" s="47" t="n">
        <v>688.69816</v>
      </c>
      <c r="N75" s="47" t="n">
        <v>665.70296</v>
      </c>
      <c r="O75" s="47" t="n">
        <v>653.26519</v>
      </c>
      <c r="P75" s="47" t="n">
        <v>639.39988</v>
      </c>
      <c r="Q75" s="47" t="n">
        <v>629.51611</v>
      </c>
      <c r="R75" s="47" t="n">
        <v>616.22558</v>
      </c>
      <c r="S75" s="47" t="n">
        <v>605.25129</v>
      </c>
      <c r="T75" s="47" t="n">
        <v>595.5071</v>
      </c>
      <c r="U75" s="47" t="n">
        <v>579.5399</v>
      </c>
      <c r="V75" s="47" t="n">
        <v>578.70225</v>
      </c>
      <c r="W75" s="47" t="n">
        <v>561.00059</v>
      </c>
      <c r="X75" s="47" t="n">
        <v>555.77798</v>
      </c>
      <c r="Y75" s="47" t="n">
        <v>541.52266</v>
      </c>
      <c r="Z75" s="47" t="n">
        <v>538.20885</v>
      </c>
      <c r="AA75" s="47" t="n">
        <v>523.30606</v>
      </c>
      <c r="AB75" s="47" t="n">
        <v>514.09401</v>
      </c>
      <c r="AC75" s="47" t="n">
        <v>509.7306</v>
      </c>
      <c r="AD75" s="47" t="n">
        <v>500.79607</v>
      </c>
      <c r="AE75" s="47" t="n">
        <v>490.27415</v>
      </c>
      <c r="AF75" s="47" t="n">
        <v>480.16792</v>
      </c>
      <c r="AG75" s="47" t="n">
        <v>710.0536</v>
      </c>
      <c r="AH75" s="47" t="n">
        <v>685.1107</v>
      </c>
      <c r="AI75" s="47" t="n">
        <v>665.26126</v>
      </c>
      <c r="AJ75" s="47" t="n">
        <v>650.52353</v>
      </c>
      <c r="AK75" s="47" t="n">
        <v>637.33117</v>
      </c>
      <c r="AL75" s="47" t="n">
        <v>624.26843</v>
      </c>
      <c r="AM75" s="47" t="n">
        <v>614.56091</v>
      </c>
      <c r="AN75" s="47" t="n">
        <v>603.92325</v>
      </c>
      <c r="AO75" s="47" t="n">
        <v>594.89564</v>
      </c>
      <c r="AP75" s="47" t="n">
        <v>585.43579</v>
      </c>
      <c r="AQ75" s="47" t="n">
        <v>571.67911</v>
      </c>
      <c r="AR75" s="47" t="n">
        <v>560.95278</v>
      </c>
      <c r="AS75" s="47" t="n">
        <v>554.21737</v>
      </c>
      <c r="AT75" s="47" t="n">
        <v>554.21737</v>
      </c>
      <c r="AU75" s="47" t="n">
        <v>554.21737</v>
      </c>
      <c r="AV75" s="47" t="n">
        <v>554.21737</v>
      </c>
      <c r="AW75" s="47" t="n">
        <v>554.21737</v>
      </c>
    </row>
    <row r="76" customFormat="false" ht="15" hidden="false" customHeight="false" outlineLevel="0" collapsed="false">
      <c r="C76" s="43" t="s">
        <v>545</v>
      </c>
      <c r="D76" s="11" t="s">
        <v>551</v>
      </c>
      <c r="J76" s="47" t="n">
        <v>0</v>
      </c>
      <c r="K76" s="47" t="n">
        <v>0</v>
      </c>
      <c r="L76" s="47" t="n">
        <v>1066.15219</v>
      </c>
      <c r="M76" s="47" t="n">
        <v>1025.59515</v>
      </c>
      <c r="N76" s="47" t="n">
        <v>993.66438</v>
      </c>
      <c r="O76" s="47" t="n">
        <v>959.83229</v>
      </c>
      <c r="P76" s="47" t="n">
        <v>943.12528</v>
      </c>
      <c r="Q76" s="47" t="n">
        <v>918.70683</v>
      </c>
      <c r="R76" s="47" t="n">
        <v>900.67778</v>
      </c>
      <c r="S76" s="47" t="n">
        <v>883.82803</v>
      </c>
      <c r="T76" s="47" t="n">
        <v>863.22479</v>
      </c>
      <c r="U76" s="47" t="n">
        <v>845.1306</v>
      </c>
      <c r="V76" s="47" t="n">
        <v>824.58233</v>
      </c>
      <c r="W76" s="47" t="n">
        <v>804.15381</v>
      </c>
      <c r="X76" s="47" t="n">
        <v>788.51712</v>
      </c>
      <c r="Y76" s="47" t="n">
        <v>774.96736</v>
      </c>
      <c r="Z76" s="47" t="n">
        <v>756.40029</v>
      </c>
      <c r="AA76" s="47" t="n">
        <v>741.3062</v>
      </c>
      <c r="AB76" s="47" t="n">
        <v>732.253</v>
      </c>
      <c r="AC76" s="47" t="n">
        <v>1070.20002</v>
      </c>
      <c r="AD76" s="47" t="n">
        <v>1022.0128</v>
      </c>
      <c r="AE76" s="47" t="n">
        <v>989.93879</v>
      </c>
      <c r="AF76" s="47" t="n">
        <v>962.40951</v>
      </c>
      <c r="AG76" s="47" t="n">
        <v>945.47553</v>
      </c>
      <c r="AH76" s="47" t="n">
        <v>917.28875</v>
      </c>
      <c r="AI76" s="47" t="n">
        <v>899.75929</v>
      </c>
      <c r="AJ76" s="47" t="n">
        <v>878.3704</v>
      </c>
      <c r="AK76" s="47" t="n">
        <v>862.76935</v>
      </c>
      <c r="AL76" s="47" t="n">
        <v>842.80061</v>
      </c>
      <c r="AM76" s="47" t="n">
        <v>824.6187</v>
      </c>
      <c r="AN76" s="47" t="n">
        <v>801.44755</v>
      </c>
      <c r="AO76" s="47" t="n">
        <v>790.50749</v>
      </c>
      <c r="AP76" s="47" t="n">
        <v>769.94356</v>
      </c>
      <c r="AQ76" s="47" t="n">
        <v>751.90913</v>
      </c>
      <c r="AR76" s="47" t="n">
        <v>738.21403</v>
      </c>
      <c r="AS76" s="47" t="n">
        <v>713.29026</v>
      </c>
      <c r="AT76" s="47" t="n">
        <v>713.29026</v>
      </c>
      <c r="AU76" s="47" t="n">
        <v>713.29026</v>
      </c>
      <c r="AV76" s="47" t="n">
        <v>713.29026</v>
      </c>
      <c r="AW76" s="47" t="n">
        <v>713.29026</v>
      </c>
    </row>
    <row r="77" customFormat="false" ht="15" hidden="false" customHeight="false" outlineLevel="0" collapsed="false">
      <c r="C77" s="43" t="s">
        <v>546</v>
      </c>
      <c r="D77" s="11" t="s">
        <v>551</v>
      </c>
      <c r="J77" s="47" t="n">
        <v>0</v>
      </c>
      <c r="K77" s="47" t="n">
        <v>0</v>
      </c>
      <c r="L77" s="47" t="n">
        <v>712.52307</v>
      </c>
      <c r="M77" s="47" t="n">
        <v>686.28031</v>
      </c>
      <c r="N77" s="47" t="n">
        <v>661.97949</v>
      </c>
      <c r="O77" s="47" t="n">
        <v>649.41051</v>
      </c>
      <c r="P77" s="47" t="n">
        <v>639.00662</v>
      </c>
      <c r="Q77" s="47" t="n">
        <v>628.87981</v>
      </c>
      <c r="R77" s="47" t="n">
        <v>616.66544</v>
      </c>
      <c r="S77" s="47" t="n">
        <v>604.90699</v>
      </c>
      <c r="T77" s="47" t="n">
        <v>588.70528</v>
      </c>
      <c r="U77" s="47" t="n">
        <v>583.39956</v>
      </c>
      <c r="V77" s="47" t="n">
        <v>580.14484</v>
      </c>
      <c r="W77" s="47" t="n">
        <v>567.939</v>
      </c>
      <c r="X77" s="47" t="n">
        <v>551.91209</v>
      </c>
      <c r="Y77" s="47" t="n">
        <v>545.62323</v>
      </c>
      <c r="Z77" s="47" t="n">
        <v>543.77859</v>
      </c>
      <c r="AA77" s="47" t="n">
        <v>520.78236</v>
      </c>
      <c r="AB77" s="47" t="n">
        <v>518.5894</v>
      </c>
      <c r="AC77" s="47" t="n">
        <v>506.52958</v>
      </c>
      <c r="AD77" s="47" t="n">
        <v>488.34186</v>
      </c>
      <c r="AE77" s="47" t="n">
        <v>483.72635</v>
      </c>
      <c r="AF77" s="47" t="n">
        <v>479.14783</v>
      </c>
      <c r="AG77" s="47" t="n">
        <v>710.4282</v>
      </c>
      <c r="AH77" s="47" t="n">
        <v>689.65961</v>
      </c>
      <c r="AI77" s="47" t="n">
        <v>671.35847</v>
      </c>
      <c r="AJ77" s="47" t="n">
        <v>655.4655</v>
      </c>
      <c r="AK77" s="47" t="n">
        <v>633.5158</v>
      </c>
      <c r="AL77" s="47" t="n">
        <v>621.5539</v>
      </c>
      <c r="AM77" s="47" t="n">
        <v>617.01645</v>
      </c>
      <c r="AN77" s="47" t="n">
        <v>600.18272</v>
      </c>
      <c r="AO77" s="47" t="n">
        <v>593.5401</v>
      </c>
      <c r="AP77" s="47" t="n">
        <v>582.07012</v>
      </c>
      <c r="AQ77" s="47" t="n">
        <v>575.98556</v>
      </c>
      <c r="AR77" s="47" t="n">
        <v>563.01324</v>
      </c>
      <c r="AS77" s="47" t="n">
        <v>554.52858</v>
      </c>
      <c r="AT77" s="47" t="n">
        <v>554.52858</v>
      </c>
      <c r="AU77" s="47" t="n">
        <v>554.52858</v>
      </c>
      <c r="AV77" s="47" t="n">
        <v>554.52858</v>
      </c>
      <c r="AW77" s="47" t="n">
        <v>554.52858</v>
      </c>
    </row>
    <row r="78" customFormat="false" ht="15" hidden="false" customHeight="false" outlineLevel="0" collapsed="false">
      <c r="C78" s="43" t="s">
        <v>547</v>
      </c>
      <c r="D78" s="11" t="s">
        <v>551</v>
      </c>
      <c r="J78" s="47" t="n">
        <v>0</v>
      </c>
      <c r="K78" s="47" t="n">
        <v>0</v>
      </c>
      <c r="L78" s="47" t="n">
        <v>0</v>
      </c>
      <c r="M78" s="47" t="n">
        <v>0</v>
      </c>
      <c r="N78" s="47" t="n">
        <v>0</v>
      </c>
      <c r="O78" s="47" t="n">
        <v>1432.93012</v>
      </c>
      <c r="P78" s="47" t="n">
        <v>1381.57597</v>
      </c>
      <c r="Q78" s="47" t="n">
        <v>1352.06331</v>
      </c>
      <c r="R78" s="47" t="n">
        <v>1307.37024</v>
      </c>
      <c r="S78" s="47" t="n">
        <v>1281.5431</v>
      </c>
      <c r="T78" s="47" t="n">
        <v>1260.97875</v>
      </c>
      <c r="U78" s="47" t="n">
        <v>1252.47274</v>
      </c>
      <c r="V78" s="47" t="n">
        <v>1222.89343</v>
      </c>
      <c r="W78" s="47" t="n">
        <v>1206.41005</v>
      </c>
      <c r="X78" s="47" t="n">
        <v>1182.21232</v>
      </c>
      <c r="Y78" s="47" t="n">
        <v>1167.76082</v>
      </c>
      <c r="Z78" s="47" t="n">
        <v>1139.91535</v>
      </c>
      <c r="AA78" s="47" t="n">
        <v>1129.25834</v>
      </c>
      <c r="AB78" s="47" t="n">
        <v>1115.7535</v>
      </c>
      <c r="AC78" s="47" t="n">
        <v>1100.3738</v>
      </c>
      <c r="AD78" s="47" t="n">
        <v>1086.22304</v>
      </c>
      <c r="AE78" s="47" t="n">
        <v>1067.29135</v>
      </c>
      <c r="AF78" s="47" t="n">
        <v>1049.87816</v>
      </c>
      <c r="AG78" s="47" t="n">
        <v>1037.0855</v>
      </c>
      <c r="AH78" s="47" t="n">
        <v>1021.23363</v>
      </c>
      <c r="AI78" s="47" t="n">
        <v>1008.16938</v>
      </c>
      <c r="AJ78" s="47" t="n">
        <v>998.87201</v>
      </c>
      <c r="AK78" s="47" t="n">
        <v>1437.63737</v>
      </c>
      <c r="AL78" s="47" t="n">
        <v>1377.28428</v>
      </c>
      <c r="AM78" s="47" t="n">
        <v>1347.18127</v>
      </c>
      <c r="AN78" s="47" t="n">
        <v>1310.98264</v>
      </c>
      <c r="AO78" s="47" t="n">
        <v>1285.42153</v>
      </c>
      <c r="AP78" s="47" t="n">
        <v>1265.23482</v>
      </c>
      <c r="AQ78" s="47" t="n">
        <v>1237.77212</v>
      </c>
      <c r="AR78" s="47" t="n">
        <v>1222.28639</v>
      </c>
      <c r="AS78" s="47" t="n">
        <v>1209.9598</v>
      </c>
      <c r="AT78" s="47" t="n">
        <v>1209.9598</v>
      </c>
      <c r="AU78" s="47" t="n">
        <v>1209.9598</v>
      </c>
      <c r="AV78" s="47" t="n">
        <v>1209.9598</v>
      </c>
      <c r="AW78" s="47" t="n">
        <v>1209.9598</v>
      </c>
    </row>
    <row r="79" customFormat="false" ht="15" hidden="false" customHeight="false" outlineLevel="0" collapsed="false">
      <c r="C79" s="43" t="s">
        <v>548</v>
      </c>
      <c r="D79" s="11" t="s">
        <v>551</v>
      </c>
      <c r="J79" s="47" t="n">
        <v>0</v>
      </c>
      <c r="K79" s="47" t="n">
        <v>0</v>
      </c>
      <c r="L79" s="47" t="n">
        <v>0</v>
      </c>
      <c r="M79" s="47" t="n">
        <v>0</v>
      </c>
      <c r="N79" s="47" t="n">
        <v>0</v>
      </c>
      <c r="O79" s="47" t="n">
        <v>1062.81118</v>
      </c>
      <c r="P79" s="47" t="n">
        <v>1021.09471</v>
      </c>
      <c r="Q79" s="47" t="n">
        <v>987.76315</v>
      </c>
      <c r="R79" s="47" t="n">
        <v>965.97914</v>
      </c>
      <c r="S79" s="47" t="n">
        <v>941.20539</v>
      </c>
      <c r="T79" s="47" t="n">
        <v>922.93639</v>
      </c>
      <c r="U79" s="47" t="n">
        <v>903.56048</v>
      </c>
      <c r="V79" s="47" t="n">
        <v>874.8549</v>
      </c>
      <c r="W79" s="47" t="n">
        <v>861.7215</v>
      </c>
      <c r="X79" s="47" t="n">
        <v>842.52899</v>
      </c>
      <c r="Y79" s="47" t="n">
        <v>818.83583</v>
      </c>
      <c r="Z79" s="47" t="n">
        <v>803.00808</v>
      </c>
      <c r="AA79" s="47" t="n">
        <v>786.45427</v>
      </c>
      <c r="AB79" s="47" t="n">
        <v>768.93891</v>
      </c>
      <c r="AC79" s="47" t="n">
        <v>760.12314</v>
      </c>
      <c r="AD79" s="47" t="n">
        <v>736.18932</v>
      </c>
      <c r="AE79" s="47" t="n">
        <v>728.50435</v>
      </c>
      <c r="AF79" s="47" t="n">
        <v>1069.17578</v>
      </c>
      <c r="AG79" s="47" t="n">
        <v>1023.66296</v>
      </c>
      <c r="AH79" s="47" t="n">
        <v>991.38152</v>
      </c>
      <c r="AI79" s="47" t="n">
        <v>964.78191</v>
      </c>
      <c r="AJ79" s="47" t="n">
        <v>947.21719</v>
      </c>
      <c r="AK79" s="47" t="n">
        <v>924.00629</v>
      </c>
      <c r="AL79" s="47" t="n">
        <v>894.7314</v>
      </c>
      <c r="AM79" s="47" t="n">
        <v>878.07872</v>
      </c>
      <c r="AN79" s="47" t="n">
        <v>861.44174</v>
      </c>
      <c r="AO79" s="47" t="n">
        <v>846.79175</v>
      </c>
      <c r="AP79" s="47" t="n">
        <v>819.57956</v>
      </c>
      <c r="AQ79" s="47" t="n">
        <v>804.0606</v>
      </c>
      <c r="AR79" s="47" t="n">
        <v>791.43332</v>
      </c>
      <c r="AS79" s="47" t="n">
        <v>777.84498</v>
      </c>
      <c r="AT79" s="47" t="n">
        <v>777.84498</v>
      </c>
      <c r="AU79" s="47" t="n">
        <v>777.84498</v>
      </c>
      <c r="AV79" s="47" t="n">
        <v>777.84498</v>
      </c>
      <c r="AW79" s="47" t="n">
        <v>777.84498</v>
      </c>
    </row>
    <row r="80" customFormat="false" ht="15" hidden="false" customHeight="false" outlineLevel="0" collapsed="false">
      <c r="C80" s="56"/>
      <c r="D80" s="11" t="s">
        <v>551</v>
      </c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</row>
    <row r="81" customFormat="false" ht="15" hidden="false" customHeight="false" outlineLevel="0" collapsed="false">
      <c r="C81" s="56"/>
      <c r="D81" s="11" t="s">
        <v>551</v>
      </c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</row>
    <row r="83" customFormat="false" ht="15" hidden="false" customHeight="false" outlineLevel="0" collapsed="false">
      <c r="A83" s="9" t="s">
        <v>14</v>
      </c>
      <c r="B83" s="9"/>
      <c r="C83" s="9" t="s">
        <v>552</v>
      </c>
      <c r="D83" s="9"/>
      <c r="E83" s="55" t="s">
        <v>550</v>
      </c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</row>
    <row r="84" customFormat="false" ht="15" hidden="false" customHeight="false" outlineLevel="0" collapsed="false">
      <c r="C84" s="0" t="s">
        <v>519</v>
      </c>
      <c r="J84" s="45" t="n">
        <v>2025</v>
      </c>
      <c r="K84" s="45" t="n">
        <v>2026</v>
      </c>
      <c r="L84" s="45" t="n">
        <v>2027</v>
      </c>
      <c r="M84" s="45" t="n">
        <v>2028</v>
      </c>
      <c r="N84" s="45" t="n">
        <v>2029</v>
      </c>
      <c r="O84" s="45" t="n">
        <v>2030</v>
      </c>
      <c r="P84" s="45" t="n">
        <v>2031</v>
      </c>
      <c r="Q84" s="45" t="n">
        <v>2032</v>
      </c>
      <c r="R84" s="45" t="n">
        <v>2033</v>
      </c>
      <c r="S84" s="45" t="n">
        <v>2034</v>
      </c>
      <c r="T84" s="45" t="n">
        <v>2035</v>
      </c>
      <c r="U84" s="45" t="n">
        <v>2036</v>
      </c>
      <c r="V84" s="45" t="n">
        <v>2037</v>
      </c>
      <c r="W84" s="45" t="n">
        <v>2038</v>
      </c>
      <c r="X84" s="45" t="n">
        <v>2039</v>
      </c>
      <c r="Y84" s="45" t="n">
        <v>2040</v>
      </c>
      <c r="Z84" s="45" t="n">
        <v>2041</v>
      </c>
      <c r="AA84" s="45" t="n">
        <v>2042</v>
      </c>
      <c r="AB84" s="45" t="n">
        <v>2043</v>
      </c>
      <c r="AC84" s="45" t="n">
        <v>2044</v>
      </c>
      <c r="AD84" s="45" t="n">
        <v>2045</v>
      </c>
      <c r="AE84" s="45" t="n">
        <v>2046</v>
      </c>
      <c r="AF84" s="45" t="n">
        <v>2047</v>
      </c>
      <c r="AG84" s="45" t="n">
        <v>2048</v>
      </c>
      <c r="AH84" s="45" t="n">
        <v>2049</v>
      </c>
      <c r="AI84" s="45" t="n">
        <v>2050</v>
      </c>
      <c r="AJ84" s="45" t="n">
        <v>2051</v>
      </c>
      <c r="AK84" s="45" t="n">
        <v>2052</v>
      </c>
      <c r="AL84" s="45" t="n">
        <v>2053</v>
      </c>
      <c r="AM84" s="45" t="n">
        <v>2054</v>
      </c>
      <c r="AN84" s="45" t="n">
        <v>2055</v>
      </c>
      <c r="AO84" s="45" t="n">
        <v>2056</v>
      </c>
      <c r="AP84" s="45" t="n">
        <v>2057</v>
      </c>
      <c r="AQ84" s="45" t="n">
        <v>2058</v>
      </c>
      <c r="AR84" s="45" t="n">
        <v>2059</v>
      </c>
      <c r="AS84" s="45" t="n">
        <v>2060</v>
      </c>
      <c r="AT84" s="45" t="n">
        <v>2061</v>
      </c>
      <c r="AU84" s="45" t="n">
        <v>2062</v>
      </c>
      <c r="AV84" s="45" t="n">
        <v>2063</v>
      </c>
      <c r="AW84" s="45" t="n">
        <v>2064</v>
      </c>
    </row>
    <row r="85" customFormat="false" ht="15" hidden="false" customHeight="false" outlineLevel="0" collapsed="false">
      <c r="C85" s="43" t="s">
        <v>544</v>
      </c>
      <c r="D85" s="11" t="s">
        <v>551</v>
      </c>
      <c r="J85" s="47" t="n">
        <v>0</v>
      </c>
      <c r="K85" s="47" t="n">
        <v>0</v>
      </c>
      <c r="L85" s="47" t="n">
        <v>-992.69</v>
      </c>
      <c r="M85" s="47" t="n">
        <v>-1020.72</v>
      </c>
      <c r="N85" s="47" t="n">
        <v>-1012.64</v>
      </c>
      <c r="O85" s="47" t="n">
        <v>-1008.41</v>
      </c>
      <c r="P85" s="47" t="n">
        <v>-990.23</v>
      </c>
      <c r="Q85" s="47" t="n">
        <v>-965.73</v>
      </c>
      <c r="R85" s="47" t="n">
        <v>-971.99</v>
      </c>
      <c r="S85" s="47" t="n">
        <v>-972.86</v>
      </c>
      <c r="T85" s="47" t="n">
        <v>-968</v>
      </c>
      <c r="U85" s="47" t="n">
        <v>-946.55</v>
      </c>
      <c r="V85" s="47" t="n">
        <v>-903.12</v>
      </c>
      <c r="W85" s="47" t="n">
        <v>-915.28</v>
      </c>
      <c r="X85" s="47" t="n">
        <v>-884.89</v>
      </c>
      <c r="Y85" s="47" t="n">
        <v>-884.95</v>
      </c>
      <c r="Z85" s="47" t="n">
        <v>-864.13</v>
      </c>
      <c r="AA85" s="47" t="n">
        <v>-842.22</v>
      </c>
      <c r="AB85" s="47" t="n">
        <v>-840.99</v>
      </c>
      <c r="AC85" s="47" t="n">
        <v>-817.13</v>
      </c>
      <c r="AD85" s="47" t="n">
        <v>-792.77</v>
      </c>
      <c r="AE85" s="47" t="n">
        <v>-779.27</v>
      </c>
      <c r="AF85" s="47" t="n">
        <v>-745.07</v>
      </c>
      <c r="AG85" s="47" t="n">
        <v>-713.84</v>
      </c>
      <c r="AH85" s="47" t="n">
        <v>-1040.09</v>
      </c>
      <c r="AI85" s="47" t="n">
        <v>-993.66</v>
      </c>
      <c r="AJ85" s="47" t="n">
        <v>-962</v>
      </c>
      <c r="AK85" s="47" t="n">
        <v>-930.54</v>
      </c>
      <c r="AL85" s="47" t="n">
        <v>-926.41</v>
      </c>
      <c r="AM85" s="47" t="n">
        <v>-914.1</v>
      </c>
      <c r="AN85" s="47" t="n">
        <v>-891.8</v>
      </c>
      <c r="AO85" s="47" t="n">
        <v>-870.14</v>
      </c>
      <c r="AP85" s="47" t="n">
        <v>-864.32</v>
      </c>
      <c r="AQ85" s="47" t="n">
        <v>-866.71</v>
      </c>
      <c r="AR85" s="47" t="n">
        <v>-855.43</v>
      </c>
      <c r="AS85" s="47" t="n">
        <v>-841.29</v>
      </c>
      <c r="AT85" s="47" t="n">
        <v>-841.29</v>
      </c>
      <c r="AU85" s="47" t="n">
        <v>-841.29</v>
      </c>
      <c r="AV85" s="47" t="n">
        <v>-841.29</v>
      </c>
      <c r="AW85" s="47" t="n">
        <v>-841.29</v>
      </c>
    </row>
    <row r="86" customFormat="false" ht="15" hidden="false" customHeight="false" outlineLevel="0" collapsed="false">
      <c r="C86" s="43" t="s">
        <v>310</v>
      </c>
      <c r="D86" s="11" t="s">
        <v>551</v>
      </c>
      <c r="J86" s="47" t="n">
        <v>0</v>
      </c>
      <c r="K86" s="47" t="n">
        <v>0</v>
      </c>
      <c r="L86" s="47" t="n">
        <v>-992.69296</v>
      </c>
      <c r="M86" s="47" t="n">
        <v>-1020.71599</v>
      </c>
      <c r="N86" s="47" t="n">
        <v>-1012.63813</v>
      </c>
      <c r="O86" s="47" t="n">
        <v>-1008.4149</v>
      </c>
      <c r="P86" s="47" t="n">
        <v>-990.22906</v>
      </c>
      <c r="Q86" s="47" t="n">
        <v>-965.72765</v>
      </c>
      <c r="R86" s="47" t="n">
        <v>-971.9878</v>
      </c>
      <c r="S86" s="47" t="n">
        <v>-972.86154</v>
      </c>
      <c r="T86" s="47" t="n">
        <v>-967.99641</v>
      </c>
      <c r="U86" s="47" t="n">
        <v>-946.54846</v>
      </c>
      <c r="V86" s="47" t="n">
        <v>-903.12287</v>
      </c>
      <c r="W86" s="47" t="n">
        <v>-915.28429</v>
      </c>
      <c r="X86" s="47" t="n">
        <v>-884.89008</v>
      </c>
      <c r="Y86" s="47" t="n">
        <v>-884.94627</v>
      </c>
      <c r="Z86" s="47" t="n">
        <v>-864.12541</v>
      </c>
      <c r="AA86" s="47" t="n">
        <v>-842.22332</v>
      </c>
      <c r="AB86" s="47" t="n">
        <v>-840.9919</v>
      </c>
      <c r="AC86" s="47" t="n">
        <v>-817.1254</v>
      </c>
      <c r="AD86" s="47" t="n">
        <v>-792.76727</v>
      </c>
      <c r="AE86" s="47" t="n">
        <v>-779.27492</v>
      </c>
      <c r="AF86" s="47" t="n">
        <v>-745.06588</v>
      </c>
      <c r="AG86" s="47" t="n">
        <v>-713.83809</v>
      </c>
      <c r="AH86" s="47" t="n">
        <v>-1040.09275</v>
      </c>
      <c r="AI86" s="47" t="n">
        <v>-993.65772</v>
      </c>
      <c r="AJ86" s="47" t="n">
        <v>-961.99609</v>
      </c>
      <c r="AK86" s="47" t="n">
        <v>-930.5436</v>
      </c>
      <c r="AL86" s="47" t="n">
        <v>-926.40611</v>
      </c>
      <c r="AM86" s="47" t="n">
        <v>-914.09784</v>
      </c>
      <c r="AN86" s="47" t="n">
        <v>-891.80399</v>
      </c>
      <c r="AO86" s="47" t="n">
        <v>-870.13693</v>
      </c>
      <c r="AP86" s="47" t="n">
        <v>-864.3226</v>
      </c>
      <c r="AQ86" s="47" t="n">
        <v>-866.71026</v>
      </c>
      <c r="AR86" s="47" t="n">
        <v>-855.4343</v>
      </c>
      <c r="AS86" s="47" t="n">
        <v>-841.29448</v>
      </c>
      <c r="AT86" s="47" t="n">
        <v>-841.29448</v>
      </c>
      <c r="AU86" s="47" t="n">
        <v>-841.29448</v>
      </c>
      <c r="AV86" s="47" t="n">
        <v>-841.29448</v>
      </c>
      <c r="AW86" s="47" t="n">
        <v>-841.29448</v>
      </c>
    </row>
    <row r="87" customFormat="false" ht="15" hidden="false" customHeight="false" outlineLevel="0" collapsed="false">
      <c r="C87" s="43" t="s">
        <v>311</v>
      </c>
      <c r="D87" s="11" t="s">
        <v>551</v>
      </c>
      <c r="J87" s="47" t="n">
        <v>0</v>
      </c>
      <c r="K87" s="47" t="n">
        <v>0</v>
      </c>
      <c r="L87" s="47" t="n">
        <v>-517.39936</v>
      </c>
      <c r="M87" s="47" t="n">
        <v>-503.75826</v>
      </c>
      <c r="N87" s="47" t="n">
        <v>-494.19894</v>
      </c>
      <c r="O87" s="47" t="n">
        <v>-515.26979</v>
      </c>
      <c r="P87" s="47" t="n">
        <v>-504.78772</v>
      </c>
      <c r="Q87" s="47" t="n">
        <v>-483.86296</v>
      </c>
      <c r="R87" s="47" t="n">
        <v>-489.08415</v>
      </c>
      <c r="S87" s="47" t="n">
        <v>-489.72665</v>
      </c>
      <c r="T87" s="47" t="n">
        <v>-487.43204</v>
      </c>
      <c r="U87" s="47" t="n">
        <v>-465.75252</v>
      </c>
      <c r="V87" s="47" t="n">
        <v>-443.86825</v>
      </c>
      <c r="W87" s="47" t="n">
        <v>-439.47313</v>
      </c>
      <c r="X87" s="47" t="n">
        <v>-428.34504</v>
      </c>
      <c r="Y87" s="47" t="n">
        <v>-417.96162</v>
      </c>
      <c r="Z87" s="47" t="n">
        <v>-406.94002</v>
      </c>
      <c r="AA87" s="47" t="n">
        <v>-383.06172</v>
      </c>
      <c r="AB87" s="47" t="n">
        <v>-386.70185</v>
      </c>
      <c r="AC87" s="47" t="n">
        <v>-371.93938</v>
      </c>
      <c r="AD87" s="47" t="n">
        <v>-360.44081</v>
      </c>
      <c r="AE87" s="47" t="n">
        <v>-353.99731</v>
      </c>
      <c r="AF87" s="47" t="n">
        <v>-343.14011</v>
      </c>
      <c r="AG87" s="47" t="n">
        <v>-484.85582</v>
      </c>
      <c r="AH87" s="47" t="n">
        <v>-469.45094</v>
      </c>
      <c r="AI87" s="47" t="n">
        <v>-444.4129</v>
      </c>
      <c r="AJ87" s="47" t="n">
        <v>-426.23549</v>
      </c>
      <c r="AK87" s="47" t="n">
        <v>-414.2078</v>
      </c>
      <c r="AL87" s="47" t="n">
        <v>-415.66845</v>
      </c>
      <c r="AM87" s="47" t="n">
        <v>-410.54324</v>
      </c>
      <c r="AN87" s="47" t="n">
        <v>-394.779</v>
      </c>
      <c r="AO87" s="47" t="n">
        <v>-389.49482</v>
      </c>
      <c r="AP87" s="47" t="n">
        <v>-392.62927</v>
      </c>
      <c r="AQ87" s="47" t="n">
        <v>-390.39303</v>
      </c>
      <c r="AR87" s="47" t="n">
        <v>-391.85038</v>
      </c>
      <c r="AS87" s="47" t="n">
        <v>-394.13305</v>
      </c>
      <c r="AT87" s="47" t="n">
        <v>-394.13305</v>
      </c>
      <c r="AU87" s="47" t="n">
        <v>-394.13305</v>
      </c>
      <c r="AV87" s="47" t="n">
        <v>-394.13305</v>
      </c>
      <c r="AW87" s="47" t="n">
        <v>-394.13305</v>
      </c>
    </row>
    <row r="88" customFormat="false" ht="15" hidden="false" customHeight="false" outlineLevel="0" collapsed="false">
      <c r="C88" s="43" t="s">
        <v>545</v>
      </c>
      <c r="D88" s="11" t="s">
        <v>551</v>
      </c>
      <c r="J88" s="47" t="n">
        <v>0</v>
      </c>
      <c r="K88" s="47" t="n">
        <v>0</v>
      </c>
      <c r="L88" s="47" t="n">
        <v>-650.4299</v>
      </c>
      <c r="M88" s="47" t="n">
        <v>-639.8194</v>
      </c>
      <c r="N88" s="47" t="n">
        <v>-617.58729</v>
      </c>
      <c r="O88" s="47" t="n">
        <v>-597.34503</v>
      </c>
      <c r="P88" s="47" t="n">
        <v>-594.61375</v>
      </c>
      <c r="Q88" s="47" t="n">
        <v>-578.72148</v>
      </c>
      <c r="R88" s="47" t="n">
        <v>-591.21184</v>
      </c>
      <c r="S88" s="47" t="n">
        <v>-581.8977</v>
      </c>
      <c r="T88" s="47" t="n">
        <v>-581.9003</v>
      </c>
      <c r="U88" s="47" t="n">
        <v>-577.28048</v>
      </c>
      <c r="V88" s="47" t="n">
        <v>-538.7837</v>
      </c>
      <c r="W88" s="47" t="n">
        <v>-537.93051</v>
      </c>
      <c r="X88" s="47" t="n">
        <v>-519.67227</v>
      </c>
      <c r="Y88" s="47" t="n">
        <v>-524.56808</v>
      </c>
      <c r="Z88" s="47" t="n">
        <v>-507.6439</v>
      </c>
      <c r="AA88" s="47" t="n">
        <v>-479.07997</v>
      </c>
      <c r="AB88" s="47" t="n">
        <v>-487.27326</v>
      </c>
      <c r="AC88" s="47" t="n">
        <v>-740.30919</v>
      </c>
      <c r="AD88" s="47" t="n">
        <v>-680.23479</v>
      </c>
      <c r="AE88" s="47" t="n">
        <v>-665.97215</v>
      </c>
      <c r="AF88" s="47" t="n">
        <v>-613.33527</v>
      </c>
      <c r="AG88" s="47" t="n">
        <v>-567.89019</v>
      </c>
      <c r="AH88" s="47" t="n">
        <v>-554.2333</v>
      </c>
      <c r="AI88" s="47" t="n">
        <v>-532.09253</v>
      </c>
      <c r="AJ88" s="47" t="n">
        <v>-508.01451</v>
      </c>
      <c r="AK88" s="47" t="n">
        <v>-485.7871</v>
      </c>
      <c r="AL88" s="47" t="n">
        <v>-489.82707</v>
      </c>
      <c r="AM88" s="47" t="n">
        <v>-475.80144</v>
      </c>
      <c r="AN88" s="47" t="n">
        <v>-461.7635</v>
      </c>
      <c r="AO88" s="47" t="n">
        <v>-446.26794</v>
      </c>
      <c r="AP88" s="47" t="n">
        <v>-442.94922</v>
      </c>
      <c r="AQ88" s="47" t="n">
        <v>-454.38545</v>
      </c>
      <c r="AR88" s="47" t="n">
        <v>-456.79348</v>
      </c>
      <c r="AS88" s="47" t="n">
        <v>-441.77614</v>
      </c>
      <c r="AT88" s="47" t="n">
        <v>-441.77614</v>
      </c>
      <c r="AU88" s="47" t="n">
        <v>-441.77614</v>
      </c>
      <c r="AV88" s="47" t="n">
        <v>-441.77614</v>
      </c>
      <c r="AW88" s="47" t="n">
        <v>-441.77614</v>
      </c>
    </row>
    <row r="89" customFormat="false" ht="15" hidden="false" customHeight="false" outlineLevel="0" collapsed="false">
      <c r="C89" s="43" t="s">
        <v>546</v>
      </c>
      <c r="D89" s="11" t="s">
        <v>551</v>
      </c>
      <c r="J89" s="47" t="n">
        <v>0</v>
      </c>
      <c r="K89" s="47" t="n">
        <v>0</v>
      </c>
      <c r="L89" s="47" t="n">
        <v>0</v>
      </c>
      <c r="M89" s="47" t="n">
        <v>0</v>
      </c>
      <c r="N89" s="47" t="n">
        <v>0</v>
      </c>
      <c r="O89" s="47" t="n">
        <v>0</v>
      </c>
      <c r="P89" s="47" t="n">
        <v>0</v>
      </c>
      <c r="Q89" s="47" t="n">
        <v>0</v>
      </c>
      <c r="R89" s="47" t="n">
        <v>0</v>
      </c>
      <c r="S89" s="47" t="n">
        <v>0</v>
      </c>
      <c r="T89" s="47" t="n">
        <v>0</v>
      </c>
      <c r="U89" s="47" t="n">
        <v>0</v>
      </c>
      <c r="V89" s="47" t="n">
        <v>0</v>
      </c>
      <c r="W89" s="47" t="n">
        <v>0</v>
      </c>
      <c r="X89" s="47" t="n">
        <v>0</v>
      </c>
      <c r="Y89" s="47" t="n">
        <v>0</v>
      </c>
      <c r="Z89" s="47" t="n">
        <v>0</v>
      </c>
      <c r="AA89" s="47" t="n">
        <v>0</v>
      </c>
      <c r="AB89" s="47" t="n">
        <v>0</v>
      </c>
      <c r="AC89" s="47" t="n">
        <v>0</v>
      </c>
      <c r="AD89" s="47" t="n">
        <v>0</v>
      </c>
      <c r="AE89" s="47" t="n">
        <v>0</v>
      </c>
      <c r="AF89" s="47" t="n">
        <v>0</v>
      </c>
      <c r="AG89" s="47" t="n">
        <v>0</v>
      </c>
      <c r="AH89" s="47" t="n">
        <v>0</v>
      </c>
      <c r="AI89" s="47" t="n">
        <v>0</v>
      </c>
      <c r="AJ89" s="47" t="n">
        <v>0</v>
      </c>
      <c r="AK89" s="47" t="n">
        <v>0</v>
      </c>
      <c r="AL89" s="47" t="n">
        <v>0</v>
      </c>
      <c r="AM89" s="47" t="n">
        <v>0</v>
      </c>
      <c r="AN89" s="47" t="n">
        <v>0</v>
      </c>
      <c r="AO89" s="47" t="n">
        <v>0</v>
      </c>
      <c r="AP89" s="47" t="n">
        <v>0</v>
      </c>
      <c r="AQ89" s="47" t="n">
        <v>0</v>
      </c>
      <c r="AR89" s="47" t="n">
        <v>0</v>
      </c>
      <c r="AS89" s="47" t="n">
        <v>0</v>
      </c>
      <c r="AT89" s="47" t="n">
        <v>0</v>
      </c>
      <c r="AU89" s="47" t="n">
        <v>0</v>
      </c>
      <c r="AV89" s="47" t="n">
        <v>0</v>
      </c>
      <c r="AW89" s="47" t="n">
        <v>0</v>
      </c>
    </row>
    <row r="90" customFormat="false" ht="15" hidden="false" customHeight="false" outlineLevel="0" collapsed="false">
      <c r="C90" s="43" t="s">
        <v>547</v>
      </c>
      <c r="D90" s="11" t="s">
        <v>551</v>
      </c>
      <c r="J90" s="47" t="n">
        <v>0</v>
      </c>
      <c r="K90" s="47" t="n">
        <v>0</v>
      </c>
      <c r="L90" s="47" t="n">
        <v>0</v>
      </c>
      <c r="M90" s="47" t="n">
        <v>0</v>
      </c>
      <c r="N90" s="47" t="n">
        <v>0</v>
      </c>
      <c r="O90" s="47" t="n">
        <v>-1071.42042</v>
      </c>
      <c r="P90" s="47" t="n">
        <v>-1044.75705</v>
      </c>
      <c r="Q90" s="47" t="n">
        <v>-1014.26271</v>
      </c>
      <c r="R90" s="47" t="n">
        <v>-1013.59671</v>
      </c>
      <c r="S90" s="47" t="n">
        <v>-1011.59125</v>
      </c>
      <c r="T90" s="47" t="n">
        <v>-1007.77164</v>
      </c>
      <c r="U90" s="47" t="n">
        <v>-993.89891</v>
      </c>
      <c r="V90" s="47" t="n">
        <v>-950.30836</v>
      </c>
      <c r="W90" s="47" t="n">
        <v>-957.04167</v>
      </c>
      <c r="X90" s="47" t="n">
        <v>-924.40536</v>
      </c>
      <c r="Y90" s="47" t="n">
        <v>-919.66365</v>
      </c>
      <c r="Z90" s="47" t="n">
        <v>-901.55111</v>
      </c>
      <c r="AA90" s="47" t="n">
        <v>-876.61724</v>
      </c>
      <c r="AB90" s="47" t="n">
        <v>-875.89181</v>
      </c>
      <c r="AC90" s="47" t="n">
        <v>-852.55133</v>
      </c>
      <c r="AD90" s="47" t="n">
        <v>-829.91741</v>
      </c>
      <c r="AE90" s="47" t="n">
        <v>-816.44176</v>
      </c>
      <c r="AF90" s="47" t="n">
        <v>-784.65124</v>
      </c>
      <c r="AG90" s="47" t="n">
        <v>-744.11217</v>
      </c>
      <c r="AH90" s="47" t="n">
        <v>-736.07488</v>
      </c>
      <c r="AI90" s="47" t="n">
        <v>-713.23231</v>
      </c>
      <c r="AJ90" s="47" t="n">
        <v>-702.21155</v>
      </c>
      <c r="AK90" s="47" t="n">
        <v>-1011.95744</v>
      </c>
      <c r="AL90" s="47" t="n">
        <v>-991.54784</v>
      </c>
      <c r="AM90" s="47" t="n">
        <v>-972.48363</v>
      </c>
      <c r="AN90" s="47" t="n">
        <v>-940.48393</v>
      </c>
      <c r="AO90" s="47" t="n">
        <v>-913.08882</v>
      </c>
      <c r="AP90" s="47" t="n">
        <v>-915.80674</v>
      </c>
      <c r="AQ90" s="47" t="n">
        <v>-908.38009</v>
      </c>
      <c r="AR90" s="47" t="n">
        <v>-898.62001</v>
      </c>
      <c r="AS90" s="47" t="n">
        <v>-888.02299</v>
      </c>
      <c r="AT90" s="47" t="n">
        <v>-888.02299</v>
      </c>
      <c r="AU90" s="47" t="n">
        <v>-888.02299</v>
      </c>
      <c r="AV90" s="47" t="n">
        <v>-888.02299</v>
      </c>
      <c r="AW90" s="47" t="n">
        <v>-888.02299</v>
      </c>
    </row>
    <row r="91" customFormat="false" ht="15" hidden="false" customHeight="false" outlineLevel="0" collapsed="false">
      <c r="C91" s="43" t="s">
        <v>548</v>
      </c>
      <c r="D91" s="11" t="s">
        <v>551</v>
      </c>
      <c r="J91" s="47" t="n">
        <v>0</v>
      </c>
      <c r="K91" s="47" t="n">
        <v>0</v>
      </c>
      <c r="L91" s="47" t="n">
        <v>0</v>
      </c>
      <c r="M91" s="47" t="n">
        <v>0</v>
      </c>
      <c r="N91" s="47" t="n">
        <v>0</v>
      </c>
      <c r="O91" s="47" t="n">
        <v>-662.6859</v>
      </c>
      <c r="P91" s="47" t="n">
        <v>-644.37785</v>
      </c>
      <c r="Q91" s="47" t="n">
        <v>-621.50058</v>
      </c>
      <c r="R91" s="47" t="n">
        <v>-637.34172</v>
      </c>
      <c r="S91" s="47" t="n">
        <v>-625.13008</v>
      </c>
      <c r="T91" s="47" t="n">
        <v>-623.79116</v>
      </c>
      <c r="U91" s="47" t="n">
        <v>-620.87629</v>
      </c>
      <c r="V91" s="47" t="n">
        <v>-574.69615</v>
      </c>
      <c r="W91" s="47" t="n">
        <v>-582.8038</v>
      </c>
      <c r="X91" s="47" t="n">
        <v>-560.52</v>
      </c>
      <c r="Y91" s="47" t="n">
        <v>-556.30179</v>
      </c>
      <c r="Z91" s="47" t="n">
        <v>-542.1517</v>
      </c>
      <c r="AA91" s="47" t="n">
        <v>-508.58563</v>
      </c>
      <c r="AB91" s="47" t="n">
        <v>-515.21259</v>
      </c>
      <c r="AC91" s="47" t="n">
        <v>-493.51136</v>
      </c>
      <c r="AD91" s="47" t="n">
        <v>-468.12527</v>
      </c>
      <c r="AE91" s="47" t="n">
        <v>-471.24877</v>
      </c>
      <c r="AF91" s="47" t="n">
        <v>-695.71703</v>
      </c>
      <c r="AG91" s="47" t="n">
        <v>-620.24041</v>
      </c>
      <c r="AH91" s="47" t="n">
        <v>-603.60355</v>
      </c>
      <c r="AI91" s="47" t="n">
        <v>-580.64433</v>
      </c>
      <c r="AJ91" s="47" t="n">
        <v>-552.88844</v>
      </c>
      <c r="AK91" s="47" t="n">
        <v>-523.36739</v>
      </c>
      <c r="AL91" s="47" t="n">
        <v>-523.24905</v>
      </c>
      <c r="AM91" s="47" t="n">
        <v>-510.57705</v>
      </c>
      <c r="AN91" s="47" t="n">
        <v>-495.13274</v>
      </c>
      <c r="AO91" s="47" t="n">
        <v>-479.38508</v>
      </c>
      <c r="AP91" s="47" t="n">
        <v>-473.87255</v>
      </c>
      <c r="AQ91" s="47" t="n">
        <v>-484.51348</v>
      </c>
      <c r="AR91" s="47" t="n">
        <v>-490.50907</v>
      </c>
      <c r="AS91" s="47" t="n">
        <v>-477.19206</v>
      </c>
      <c r="AT91" s="47" t="n">
        <v>-477.19206</v>
      </c>
      <c r="AU91" s="47" t="n">
        <v>-477.19206</v>
      </c>
      <c r="AV91" s="47" t="n">
        <v>-477.19206</v>
      </c>
      <c r="AW91" s="47" t="n">
        <v>-477.19206</v>
      </c>
    </row>
    <row r="92" customFormat="false" ht="15" hidden="false" customHeight="false" outlineLevel="0" collapsed="false">
      <c r="C92" s="56"/>
      <c r="D92" s="11" t="s">
        <v>551</v>
      </c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</row>
    <row r="93" customFormat="false" ht="15" hidden="false" customHeight="false" outlineLevel="0" collapsed="false">
      <c r="C93" s="56"/>
      <c r="D93" s="11" t="s">
        <v>551</v>
      </c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</row>
    <row r="95" customFormat="false" ht="15" hidden="false" customHeight="false" outlineLevel="0" collapsed="false">
      <c r="A95" s="9" t="s">
        <v>14</v>
      </c>
      <c r="B95" s="9"/>
      <c r="C95" s="9" t="s">
        <v>553</v>
      </c>
      <c r="D95" s="9"/>
      <c r="E95" s="55" t="s">
        <v>550</v>
      </c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</row>
    <row r="96" customFormat="false" ht="15" hidden="false" customHeight="false" outlineLevel="0" collapsed="false">
      <c r="C96" s="0" t="s">
        <v>519</v>
      </c>
      <c r="J96" s="45" t="n">
        <v>2025</v>
      </c>
      <c r="K96" s="45" t="n">
        <v>2026</v>
      </c>
      <c r="L96" s="45" t="n">
        <v>2027</v>
      </c>
      <c r="M96" s="45" t="n">
        <v>2028</v>
      </c>
      <c r="N96" s="45" t="n">
        <v>2029</v>
      </c>
      <c r="O96" s="45" t="n">
        <v>2030</v>
      </c>
      <c r="P96" s="45" t="n">
        <v>2031</v>
      </c>
      <c r="Q96" s="45" t="n">
        <v>2032</v>
      </c>
      <c r="R96" s="45" t="n">
        <v>2033</v>
      </c>
      <c r="S96" s="45" t="n">
        <v>2034</v>
      </c>
      <c r="T96" s="45" t="n">
        <v>2035</v>
      </c>
      <c r="U96" s="45" t="n">
        <v>2036</v>
      </c>
      <c r="V96" s="45" t="n">
        <v>2037</v>
      </c>
      <c r="W96" s="45" t="n">
        <v>2038</v>
      </c>
      <c r="X96" s="45" t="n">
        <v>2039</v>
      </c>
      <c r="Y96" s="45" t="n">
        <v>2040</v>
      </c>
      <c r="Z96" s="45" t="n">
        <v>2041</v>
      </c>
      <c r="AA96" s="45" t="n">
        <v>2042</v>
      </c>
      <c r="AB96" s="45" t="n">
        <v>2043</v>
      </c>
      <c r="AC96" s="45" t="n">
        <v>2044</v>
      </c>
      <c r="AD96" s="45" t="n">
        <v>2045</v>
      </c>
      <c r="AE96" s="45" t="n">
        <v>2046</v>
      </c>
      <c r="AF96" s="45" t="n">
        <v>2047</v>
      </c>
      <c r="AG96" s="45" t="n">
        <v>2048</v>
      </c>
      <c r="AH96" s="45" t="n">
        <v>2049</v>
      </c>
      <c r="AI96" s="45" t="n">
        <v>2050</v>
      </c>
      <c r="AJ96" s="45" t="n">
        <v>2051</v>
      </c>
      <c r="AK96" s="45" t="n">
        <v>2052</v>
      </c>
      <c r="AL96" s="45" t="n">
        <v>2053</v>
      </c>
      <c r="AM96" s="45" t="n">
        <v>2054</v>
      </c>
      <c r="AN96" s="45" t="n">
        <v>2055</v>
      </c>
      <c r="AO96" s="45" t="n">
        <v>2056</v>
      </c>
      <c r="AP96" s="45" t="n">
        <v>2057</v>
      </c>
      <c r="AQ96" s="45" t="n">
        <v>2058</v>
      </c>
      <c r="AR96" s="45" t="n">
        <v>2059</v>
      </c>
      <c r="AS96" s="45" t="n">
        <v>2060</v>
      </c>
      <c r="AT96" s="45" t="n">
        <v>2061</v>
      </c>
      <c r="AU96" s="45" t="n">
        <v>2062</v>
      </c>
      <c r="AV96" s="45" t="n">
        <v>2063</v>
      </c>
      <c r="AW96" s="45" t="n">
        <v>2064</v>
      </c>
    </row>
    <row r="97" customFormat="false" ht="15" hidden="false" customHeight="false" outlineLevel="0" collapsed="false">
      <c r="C97" s="43" t="s">
        <v>544</v>
      </c>
      <c r="D97" s="11" t="s">
        <v>551</v>
      </c>
      <c r="J97" s="47" t="n">
        <v>0</v>
      </c>
      <c r="K97" s="47" t="n">
        <v>0</v>
      </c>
      <c r="L97" s="47" t="n">
        <v>0</v>
      </c>
      <c r="M97" s="47" t="n">
        <v>0</v>
      </c>
      <c r="N97" s="47" t="n">
        <v>0</v>
      </c>
      <c r="O97" s="47" t="n">
        <v>0</v>
      </c>
      <c r="P97" s="47" t="n">
        <v>0</v>
      </c>
      <c r="Q97" s="47" t="n">
        <v>0</v>
      </c>
      <c r="R97" s="47" t="n">
        <v>0</v>
      </c>
      <c r="S97" s="47" t="n">
        <v>0</v>
      </c>
      <c r="T97" s="47" t="n">
        <v>0</v>
      </c>
      <c r="U97" s="47" t="n">
        <v>0</v>
      </c>
      <c r="V97" s="47" t="n">
        <v>0</v>
      </c>
      <c r="W97" s="47" t="n">
        <v>0</v>
      </c>
      <c r="X97" s="47" t="n">
        <v>0</v>
      </c>
      <c r="Y97" s="47" t="n">
        <v>0</v>
      </c>
      <c r="Z97" s="47" t="n">
        <v>0</v>
      </c>
      <c r="AA97" s="47" t="n">
        <v>0</v>
      </c>
      <c r="AB97" s="47" t="n">
        <v>0</v>
      </c>
      <c r="AC97" s="47" t="n">
        <v>0</v>
      </c>
      <c r="AD97" s="47" t="n">
        <v>0</v>
      </c>
      <c r="AE97" s="47" t="n">
        <v>0</v>
      </c>
      <c r="AF97" s="47" t="n">
        <v>0</v>
      </c>
      <c r="AG97" s="47" t="n">
        <v>0</v>
      </c>
      <c r="AH97" s="47" t="n">
        <v>0</v>
      </c>
      <c r="AI97" s="47" t="n">
        <v>0</v>
      </c>
      <c r="AJ97" s="47" t="n">
        <v>0</v>
      </c>
      <c r="AK97" s="47" t="n">
        <v>0</v>
      </c>
      <c r="AL97" s="47" t="n">
        <v>0</v>
      </c>
      <c r="AM97" s="47" t="n">
        <v>0</v>
      </c>
      <c r="AN97" s="47" t="n">
        <v>0</v>
      </c>
      <c r="AO97" s="47" t="n">
        <v>0</v>
      </c>
      <c r="AP97" s="47" t="n">
        <v>0</v>
      </c>
      <c r="AQ97" s="47" t="n">
        <v>0</v>
      </c>
      <c r="AR97" s="47" t="n">
        <v>0</v>
      </c>
      <c r="AS97" s="47" t="n">
        <v>0</v>
      </c>
      <c r="AT97" s="47" t="n">
        <v>0</v>
      </c>
      <c r="AU97" s="47" t="n">
        <v>0</v>
      </c>
      <c r="AV97" s="47" t="n">
        <v>0</v>
      </c>
      <c r="AW97" s="47" t="n">
        <v>0</v>
      </c>
    </row>
    <row r="98" customFormat="false" ht="15" hidden="false" customHeight="false" outlineLevel="0" collapsed="false">
      <c r="C98" s="43" t="s">
        <v>310</v>
      </c>
      <c r="D98" s="11" t="s">
        <v>551</v>
      </c>
      <c r="J98" s="47" t="n">
        <v>0</v>
      </c>
      <c r="K98" s="47" t="n">
        <v>0</v>
      </c>
      <c r="L98" s="47" t="n">
        <v>-751.2864</v>
      </c>
      <c r="M98" s="47" t="n">
        <v>-663.46514</v>
      </c>
      <c r="N98" s="47" t="n">
        <v>-620.42262</v>
      </c>
      <c r="O98" s="47" t="n">
        <v>-590.15109</v>
      </c>
      <c r="P98" s="47" t="n">
        <v>-581.20382</v>
      </c>
      <c r="Q98" s="47" t="n">
        <v>-575.76335</v>
      </c>
      <c r="R98" s="47" t="n">
        <v>-541.56006</v>
      </c>
      <c r="S98" s="47" t="n">
        <v>-528.87975</v>
      </c>
      <c r="T98" s="47" t="n">
        <v>-511.53463</v>
      </c>
      <c r="U98" s="47" t="n">
        <v>-508.93701</v>
      </c>
      <c r="V98" s="47" t="n">
        <v>-526.89342</v>
      </c>
      <c r="W98" s="47" t="n">
        <v>-498.38111</v>
      </c>
      <c r="X98" s="47" t="n">
        <v>-514.22704</v>
      </c>
      <c r="Y98" s="47" t="n">
        <v>-503.78846</v>
      </c>
      <c r="Z98" s="47" t="n">
        <v>-488.23638</v>
      </c>
      <c r="AA98" s="47" t="n">
        <v>-508.20078</v>
      </c>
      <c r="AB98" s="47" t="n">
        <v>-499.94889</v>
      </c>
      <c r="AC98" s="47" t="n">
        <v>-500.04075</v>
      </c>
      <c r="AD98" s="47" t="n">
        <v>-503.09869</v>
      </c>
      <c r="AE98" s="47" t="n">
        <v>-497.34921</v>
      </c>
      <c r="AF98" s="47" t="n">
        <v>-514.43421</v>
      </c>
      <c r="AG98" s="47" t="n">
        <v>-548.94787</v>
      </c>
      <c r="AH98" s="47" t="n">
        <v>-707.19545</v>
      </c>
      <c r="AI98" s="47" t="n">
        <v>-688.10432</v>
      </c>
      <c r="AJ98" s="47" t="n">
        <v>-668.95651</v>
      </c>
      <c r="AK98" s="47" t="n">
        <v>-681.69469</v>
      </c>
      <c r="AL98" s="47" t="n">
        <v>-644.57209</v>
      </c>
      <c r="AM98" s="47" t="n">
        <v>-635.13038</v>
      </c>
      <c r="AN98" s="47" t="n">
        <v>-635.28835</v>
      </c>
      <c r="AO98" s="47" t="n">
        <v>-632.34774</v>
      </c>
      <c r="AP98" s="47" t="n">
        <v>-615.02274</v>
      </c>
      <c r="AQ98" s="47" t="n">
        <v>-586.07772</v>
      </c>
      <c r="AR98" s="47" t="n">
        <v>-576.86721</v>
      </c>
      <c r="AS98" s="47" t="n">
        <v>-579.51105</v>
      </c>
      <c r="AT98" s="47" t="n">
        <v>-579.51105</v>
      </c>
      <c r="AU98" s="47" t="n">
        <v>-579.51105</v>
      </c>
      <c r="AV98" s="47" t="n">
        <v>-579.51105</v>
      </c>
      <c r="AW98" s="47" t="n">
        <v>-579.51105</v>
      </c>
    </row>
    <row r="99" customFormat="false" ht="15" hidden="false" customHeight="false" outlineLevel="0" collapsed="false">
      <c r="C99" s="43" t="s">
        <v>311</v>
      </c>
      <c r="D99" s="11" t="s">
        <v>551</v>
      </c>
      <c r="J99" s="47" t="n">
        <v>0</v>
      </c>
      <c r="K99" s="47" t="n">
        <v>0</v>
      </c>
      <c r="L99" s="47" t="n">
        <v>-347.67852</v>
      </c>
      <c r="M99" s="47" t="n">
        <v>-334.7215</v>
      </c>
      <c r="N99" s="47" t="n">
        <v>-317.32045</v>
      </c>
      <c r="O99" s="47" t="n">
        <v>-279.99472</v>
      </c>
      <c r="P99" s="47" t="n">
        <v>-274.18403</v>
      </c>
      <c r="Q99" s="47" t="n">
        <v>-284.64553</v>
      </c>
      <c r="R99" s="47" t="n">
        <v>-264.13033</v>
      </c>
      <c r="S99" s="47" t="n">
        <v>-252.11476</v>
      </c>
      <c r="T99" s="47" t="n">
        <v>-243.3016</v>
      </c>
      <c r="U99" s="47" t="n">
        <v>-245.64536</v>
      </c>
      <c r="V99" s="47" t="n">
        <v>-269.7053</v>
      </c>
      <c r="W99" s="47" t="n">
        <v>-252.99541</v>
      </c>
      <c r="X99" s="47" t="n">
        <v>-259.18777</v>
      </c>
      <c r="Y99" s="47" t="n">
        <v>-251.40765</v>
      </c>
      <c r="Z99" s="47" t="n">
        <v>-260.6881</v>
      </c>
      <c r="AA99" s="47" t="n">
        <v>-267.81759</v>
      </c>
      <c r="AB99" s="47" t="n">
        <v>-253.53239</v>
      </c>
      <c r="AC99" s="47" t="n">
        <v>-263.12163</v>
      </c>
      <c r="AD99" s="47" t="n">
        <v>-265.6707</v>
      </c>
      <c r="AE99" s="47" t="n">
        <v>-259.73315</v>
      </c>
      <c r="AF99" s="47" t="n">
        <v>-258.86703</v>
      </c>
      <c r="AG99" s="47" t="n">
        <v>-378.80366</v>
      </c>
      <c r="AH99" s="47" t="n">
        <v>-364.70471</v>
      </c>
      <c r="AI99" s="47" t="n">
        <v>-367.24234</v>
      </c>
      <c r="AJ99" s="47" t="n">
        <v>-368.86086</v>
      </c>
      <c r="AK99" s="47" t="n">
        <v>-364.94823</v>
      </c>
      <c r="AL99" s="47" t="n">
        <v>-349.60405</v>
      </c>
      <c r="AM99" s="47" t="n">
        <v>-343.86618</v>
      </c>
      <c r="AN99" s="47" t="n">
        <v>-347.99814</v>
      </c>
      <c r="AO99" s="47" t="n">
        <v>-342.31595</v>
      </c>
      <c r="AP99" s="47" t="n">
        <v>-329.46696</v>
      </c>
      <c r="AQ99" s="47" t="n">
        <v>-314.57883</v>
      </c>
      <c r="AR99" s="47" t="n">
        <v>-300.67644</v>
      </c>
      <c r="AS99" s="47" t="n">
        <v>-290.7825</v>
      </c>
      <c r="AT99" s="47" t="n">
        <v>-290.7825</v>
      </c>
      <c r="AU99" s="47" t="n">
        <v>-290.7825</v>
      </c>
      <c r="AV99" s="47" t="n">
        <v>-290.7825</v>
      </c>
      <c r="AW99" s="47" t="n">
        <v>-290.7825</v>
      </c>
    </row>
    <row r="100" customFormat="false" ht="15" hidden="false" customHeight="false" outlineLevel="0" collapsed="false">
      <c r="C100" s="43" t="s">
        <v>545</v>
      </c>
      <c r="D100" s="11" t="s">
        <v>551</v>
      </c>
      <c r="J100" s="47" t="n">
        <v>0</v>
      </c>
      <c r="K100" s="47" t="n">
        <v>0</v>
      </c>
      <c r="L100" s="47" t="n">
        <v>-648.92762</v>
      </c>
      <c r="M100" s="47" t="n">
        <v>-610.54782</v>
      </c>
      <c r="N100" s="47" t="n">
        <v>-596.4748</v>
      </c>
      <c r="O100" s="47" t="n">
        <v>-577.15028</v>
      </c>
      <c r="P100" s="47" t="n">
        <v>-560.95109</v>
      </c>
      <c r="Q100" s="47" t="n">
        <v>-547.88403</v>
      </c>
      <c r="R100" s="47" t="n">
        <v>-514.98988</v>
      </c>
      <c r="S100" s="47" t="n">
        <v>-505.21593</v>
      </c>
      <c r="T100" s="47" t="n">
        <v>-481.2368</v>
      </c>
      <c r="U100" s="47" t="n">
        <v>-464.26504</v>
      </c>
      <c r="V100" s="47" t="n">
        <v>-480.43618</v>
      </c>
      <c r="W100" s="47" t="n">
        <v>-457.18984</v>
      </c>
      <c r="X100" s="47" t="n">
        <v>-458.00563</v>
      </c>
      <c r="Y100" s="47" t="n">
        <v>-437.02661</v>
      </c>
      <c r="Z100" s="47" t="n">
        <v>-432.98448</v>
      </c>
      <c r="AA100" s="47" t="n">
        <v>-444.46693</v>
      </c>
      <c r="AB100" s="47" t="n">
        <v>-426.12136</v>
      </c>
      <c r="AC100" s="47" t="n">
        <v>-560.50344</v>
      </c>
      <c r="AD100" s="47" t="n">
        <v>-565.22079</v>
      </c>
      <c r="AE100" s="47" t="n">
        <v>-541.98678</v>
      </c>
      <c r="AF100" s="47" t="n">
        <v>-564.03058</v>
      </c>
      <c r="AG100" s="47" t="n">
        <v>-591.31508</v>
      </c>
      <c r="AH100" s="47" t="n">
        <v>-572.62726</v>
      </c>
      <c r="AI100" s="47" t="n">
        <v>-575.28511</v>
      </c>
      <c r="AJ100" s="47" t="n">
        <v>-575.04485</v>
      </c>
      <c r="AK100" s="47" t="n">
        <v>-578.99043</v>
      </c>
      <c r="AL100" s="47" t="n">
        <v>-552.50183</v>
      </c>
      <c r="AM100" s="47" t="n">
        <v>-545.73207</v>
      </c>
      <c r="AN100" s="47" t="n">
        <v>-532.61691</v>
      </c>
      <c r="AO100" s="47" t="n">
        <v>-535.50369</v>
      </c>
      <c r="AP100" s="47" t="n">
        <v>-515.32686</v>
      </c>
      <c r="AQ100" s="47" t="n">
        <v>-482.21341</v>
      </c>
      <c r="AR100" s="47" t="n">
        <v>-463.77482</v>
      </c>
      <c r="AS100" s="47" t="n">
        <v>-448.58832</v>
      </c>
      <c r="AT100" s="47" t="n">
        <v>-448.58832</v>
      </c>
      <c r="AU100" s="47" t="n">
        <v>-448.58832</v>
      </c>
      <c r="AV100" s="47" t="n">
        <v>-448.58832</v>
      </c>
      <c r="AW100" s="47" t="n">
        <v>-448.58832</v>
      </c>
    </row>
    <row r="101" customFormat="false" ht="15" hidden="false" customHeight="false" outlineLevel="0" collapsed="false">
      <c r="C101" s="43" t="s">
        <v>546</v>
      </c>
      <c r="D101" s="11" t="s">
        <v>551</v>
      </c>
      <c r="J101" s="47" t="n">
        <v>0</v>
      </c>
      <c r="K101" s="47" t="n">
        <v>0</v>
      </c>
      <c r="L101" s="47" t="n">
        <v>-881.31388</v>
      </c>
      <c r="M101" s="47" t="n">
        <v>-851.05247</v>
      </c>
      <c r="N101" s="47" t="n">
        <v>-822.18191</v>
      </c>
      <c r="O101" s="47" t="n">
        <v>-807.10748</v>
      </c>
      <c r="P101" s="47" t="n">
        <v>-794.13143</v>
      </c>
      <c r="Q101" s="47" t="n">
        <v>-782.76965</v>
      </c>
      <c r="R101" s="47" t="n">
        <v>-768.89542</v>
      </c>
      <c r="S101" s="47" t="n">
        <v>-756.54772</v>
      </c>
      <c r="T101" s="47" t="n">
        <v>-737.15195</v>
      </c>
      <c r="U101" s="47" t="n">
        <v>-730.51832</v>
      </c>
      <c r="V101" s="47" t="n">
        <v>-729.27165</v>
      </c>
      <c r="W101" s="47" t="n">
        <v>-714.42094</v>
      </c>
      <c r="X101" s="47" t="n">
        <v>-695.47226</v>
      </c>
      <c r="Y101" s="47" t="n">
        <v>-687.84865</v>
      </c>
      <c r="Z101" s="47" t="n">
        <v>-687.24116</v>
      </c>
      <c r="AA101" s="47" t="n">
        <v>-659.65997</v>
      </c>
      <c r="AB101" s="47" t="n">
        <v>-657.89093</v>
      </c>
      <c r="AC101" s="47" t="n">
        <v>-642.49726</v>
      </c>
      <c r="AD101" s="47" t="n">
        <v>-621.42569</v>
      </c>
      <c r="AE101" s="47" t="n">
        <v>-616.3424</v>
      </c>
      <c r="AF101" s="47" t="n">
        <v>-611.58161</v>
      </c>
      <c r="AG101" s="47" t="n">
        <v>-879.37939</v>
      </c>
      <c r="AH101" s="47" t="n">
        <v>-855.17876</v>
      </c>
      <c r="AI101" s="47" t="n">
        <v>-833.30145</v>
      </c>
      <c r="AJ101" s="47" t="n">
        <v>-814.64775</v>
      </c>
      <c r="AK101" s="47" t="n">
        <v>-787.85148</v>
      </c>
      <c r="AL101" s="47" t="n">
        <v>-775.12916</v>
      </c>
      <c r="AM101" s="47" t="n">
        <v>-770.8944</v>
      </c>
      <c r="AN101" s="47" t="n">
        <v>-750.77947</v>
      </c>
      <c r="AO101" s="47" t="n">
        <v>-742.15584</v>
      </c>
      <c r="AP101" s="47" t="n">
        <v>-730.54804</v>
      </c>
      <c r="AQ101" s="47" t="n">
        <v>-723.89189</v>
      </c>
      <c r="AR101" s="47" t="n">
        <v>-707.57328</v>
      </c>
      <c r="AS101" s="47" t="n">
        <v>-697.50521</v>
      </c>
      <c r="AT101" s="47" t="n">
        <v>-697.50521</v>
      </c>
      <c r="AU101" s="47" t="n">
        <v>-697.50521</v>
      </c>
      <c r="AV101" s="47" t="n">
        <v>-697.50521</v>
      </c>
      <c r="AW101" s="47" t="n">
        <v>-697.50521</v>
      </c>
    </row>
    <row r="102" customFormat="false" ht="15" hidden="false" customHeight="false" outlineLevel="0" collapsed="false">
      <c r="C102" s="43" t="s">
        <v>547</v>
      </c>
      <c r="D102" s="11" t="s">
        <v>551</v>
      </c>
      <c r="J102" s="47" t="n">
        <v>0</v>
      </c>
      <c r="K102" s="47" t="n">
        <v>0</v>
      </c>
      <c r="L102" s="47" t="n">
        <v>0</v>
      </c>
      <c r="M102" s="47" t="n">
        <v>0</v>
      </c>
      <c r="N102" s="47" t="n">
        <v>0</v>
      </c>
      <c r="O102" s="47" t="n">
        <v>-666.9335</v>
      </c>
      <c r="P102" s="47" t="n">
        <v>-632.83364</v>
      </c>
      <c r="Q102" s="47" t="n">
        <v>-629.87956</v>
      </c>
      <c r="R102" s="47" t="n">
        <v>-577.98019</v>
      </c>
      <c r="S102" s="47" t="n">
        <v>-551.23901</v>
      </c>
      <c r="T102" s="47" t="n">
        <v>-531.71185</v>
      </c>
      <c r="U102" s="47" t="n">
        <v>-537.49644</v>
      </c>
      <c r="V102" s="47" t="n">
        <v>-547.68806</v>
      </c>
      <c r="W102" s="47" t="n">
        <v>-522.45976</v>
      </c>
      <c r="X102" s="47" t="n">
        <v>-528.08459</v>
      </c>
      <c r="Y102" s="47" t="n">
        <v>-516.5111</v>
      </c>
      <c r="Z102" s="47" t="n">
        <v>-503.01606</v>
      </c>
      <c r="AA102" s="47" t="n">
        <v>-519.78017</v>
      </c>
      <c r="AB102" s="47" t="n">
        <v>-504.93521</v>
      </c>
      <c r="AC102" s="47" t="n">
        <v>-511.64624</v>
      </c>
      <c r="AD102" s="47" t="n">
        <v>-520.26231</v>
      </c>
      <c r="AE102" s="47" t="n">
        <v>-510.35988</v>
      </c>
      <c r="AF102" s="47" t="n">
        <v>-524.80808</v>
      </c>
      <c r="AG102" s="47" t="n">
        <v>-551.42321</v>
      </c>
      <c r="AH102" s="47" t="n">
        <v>-540.35221</v>
      </c>
      <c r="AI102" s="47" t="n">
        <v>-549.27301</v>
      </c>
      <c r="AJ102" s="47" t="n">
        <v>-550.37748</v>
      </c>
      <c r="AK102" s="47" t="n">
        <v>-735.73861</v>
      </c>
      <c r="AL102" s="47" t="n">
        <v>-682.37798</v>
      </c>
      <c r="AM102" s="47" t="n">
        <v>-668.07666</v>
      </c>
      <c r="AN102" s="47" t="n">
        <v>-658.35593</v>
      </c>
      <c r="AO102" s="47" t="n">
        <v>-656.32867</v>
      </c>
      <c r="AP102" s="47" t="n">
        <v>-632.07407</v>
      </c>
      <c r="AQ102" s="47" t="n">
        <v>-607.58423</v>
      </c>
      <c r="AR102" s="47" t="n">
        <v>-599.66574</v>
      </c>
      <c r="AS102" s="47" t="n">
        <v>-597.56712</v>
      </c>
      <c r="AT102" s="47" t="n">
        <v>-597.56712</v>
      </c>
      <c r="AU102" s="47" t="n">
        <v>-597.56712</v>
      </c>
      <c r="AV102" s="47" t="n">
        <v>-597.56712</v>
      </c>
      <c r="AW102" s="47" t="n">
        <v>-597.56712</v>
      </c>
    </row>
    <row r="103" customFormat="false" ht="15" hidden="false" customHeight="false" outlineLevel="0" collapsed="false">
      <c r="C103" s="43" t="s">
        <v>548</v>
      </c>
      <c r="D103" s="11" t="s">
        <v>551</v>
      </c>
      <c r="J103" s="47" t="n">
        <v>0</v>
      </c>
      <c r="K103" s="47" t="n">
        <v>0</v>
      </c>
      <c r="L103" s="47" t="n">
        <v>0</v>
      </c>
      <c r="M103" s="47" t="n">
        <v>0</v>
      </c>
      <c r="N103" s="47" t="n">
        <v>0</v>
      </c>
      <c r="O103" s="47" t="n">
        <v>-631.87962</v>
      </c>
      <c r="P103" s="47" t="n">
        <v>-601.00951</v>
      </c>
      <c r="Q103" s="47" t="n">
        <v>-584.34645</v>
      </c>
      <c r="R103" s="47" t="n">
        <v>-543.54306</v>
      </c>
      <c r="S103" s="47" t="n">
        <v>-527.25621</v>
      </c>
      <c r="T103" s="47" t="n">
        <v>-507.61688</v>
      </c>
      <c r="U103" s="47" t="n">
        <v>-487.27433</v>
      </c>
      <c r="V103" s="47" t="n">
        <v>-501.59162</v>
      </c>
      <c r="W103" s="47" t="n">
        <v>-478.44223</v>
      </c>
      <c r="X103" s="47" t="n">
        <v>-479.13188</v>
      </c>
      <c r="Y103" s="47" t="n">
        <v>-454.9382</v>
      </c>
      <c r="Z103" s="47" t="n">
        <v>-451.70158</v>
      </c>
      <c r="AA103" s="47" t="n">
        <v>-466.67088</v>
      </c>
      <c r="AB103" s="47" t="n">
        <v>-439.57213</v>
      </c>
      <c r="AC103" s="47" t="n">
        <v>-451.79608</v>
      </c>
      <c r="AD103" s="47" t="n">
        <v>-449.12247</v>
      </c>
      <c r="AE103" s="47" t="n">
        <v>-437.81977</v>
      </c>
      <c r="AF103" s="47" t="n">
        <v>-605.59638</v>
      </c>
      <c r="AG103" s="47" t="n">
        <v>-628.9652</v>
      </c>
      <c r="AH103" s="47" t="n">
        <v>-608.54467</v>
      </c>
      <c r="AI103" s="47" t="n">
        <v>-600.9962</v>
      </c>
      <c r="AJ103" s="47" t="n">
        <v>-609.54125</v>
      </c>
      <c r="AK103" s="47" t="n">
        <v>-611.69884</v>
      </c>
      <c r="AL103" s="47" t="n">
        <v>-578.11806</v>
      </c>
      <c r="AM103" s="47" t="n">
        <v>-572.04733</v>
      </c>
      <c r="AN103" s="47" t="n">
        <v>-568.7781</v>
      </c>
      <c r="AO103" s="47" t="n">
        <v>-567.39889</v>
      </c>
      <c r="AP103" s="47" t="n">
        <v>-541.38685</v>
      </c>
      <c r="AQ103" s="47" t="n">
        <v>-512.44466</v>
      </c>
      <c r="AR103" s="47" t="n">
        <v>-491.81402</v>
      </c>
      <c r="AS103" s="47" t="n">
        <v>-489.45141</v>
      </c>
      <c r="AT103" s="47" t="n">
        <v>-489.45141</v>
      </c>
      <c r="AU103" s="47" t="n">
        <v>-489.45141</v>
      </c>
      <c r="AV103" s="47" t="n">
        <v>-489.45141</v>
      </c>
      <c r="AW103" s="47" t="n">
        <v>-489.45141</v>
      </c>
    </row>
    <row r="104" customFormat="false" ht="15" hidden="false" customHeight="false" outlineLevel="0" collapsed="false">
      <c r="C104" s="56"/>
      <c r="D104" s="11" t="s">
        <v>551</v>
      </c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</row>
    <row r="105" customFormat="false" ht="15" hidden="false" customHeight="false" outlineLevel="0" collapsed="false">
      <c r="C105" s="56"/>
      <c r="D105" s="11" t="s">
        <v>551</v>
      </c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</row>
    <row r="107" customFormat="false" ht="15" hidden="false" customHeight="false" outlineLevel="0" collapsed="false">
      <c r="A107" s="9" t="s">
        <v>14</v>
      </c>
      <c r="B107" s="9"/>
      <c r="C107" s="9" t="s">
        <v>554</v>
      </c>
      <c r="D107" s="9"/>
      <c r="E107" s="55" t="s">
        <v>555</v>
      </c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</row>
    <row r="108" customFormat="false" ht="15" hidden="false" customHeight="false" outlineLevel="0" collapsed="false">
      <c r="C108" s="0" t="s">
        <v>519</v>
      </c>
      <c r="J108" s="45" t="n">
        <v>2025</v>
      </c>
      <c r="K108" s="45" t="n">
        <v>2026</v>
      </c>
      <c r="L108" s="45" t="n">
        <v>2027</v>
      </c>
      <c r="M108" s="45" t="n">
        <v>2028</v>
      </c>
      <c r="N108" s="45" t="n">
        <v>2029</v>
      </c>
      <c r="O108" s="45" t="n">
        <v>2030</v>
      </c>
      <c r="P108" s="45" t="n">
        <v>2031</v>
      </c>
      <c r="Q108" s="45" t="n">
        <v>2032</v>
      </c>
      <c r="R108" s="45" t="n">
        <v>2033</v>
      </c>
      <c r="S108" s="45" t="n">
        <v>2034</v>
      </c>
      <c r="T108" s="45" t="n">
        <v>2035</v>
      </c>
      <c r="U108" s="45" t="n">
        <v>2036</v>
      </c>
      <c r="V108" s="45" t="n">
        <v>2037</v>
      </c>
      <c r="W108" s="45" t="n">
        <v>2038</v>
      </c>
      <c r="X108" s="45" t="n">
        <v>2039</v>
      </c>
      <c r="Y108" s="45" t="n">
        <v>2040</v>
      </c>
      <c r="Z108" s="45" t="n">
        <v>2041</v>
      </c>
      <c r="AA108" s="45" t="n">
        <v>2042</v>
      </c>
      <c r="AB108" s="45" t="n">
        <v>2043</v>
      </c>
      <c r="AC108" s="45" t="n">
        <v>2044</v>
      </c>
      <c r="AD108" s="45" t="n">
        <v>2045</v>
      </c>
      <c r="AE108" s="45" t="n">
        <v>2046</v>
      </c>
      <c r="AF108" s="45" t="n">
        <v>2047</v>
      </c>
      <c r="AG108" s="45" t="n">
        <v>2048</v>
      </c>
      <c r="AH108" s="45" t="n">
        <v>2049</v>
      </c>
      <c r="AI108" s="45" t="n">
        <v>2050</v>
      </c>
      <c r="AJ108" s="45" t="n">
        <v>2051</v>
      </c>
      <c r="AK108" s="45" t="n">
        <v>2052</v>
      </c>
      <c r="AL108" s="45" t="n">
        <v>2053</v>
      </c>
      <c r="AM108" s="45" t="n">
        <v>2054</v>
      </c>
      <c r="AN108" s="45" t="n">
        <v>2055</v>
      </c>
      <c r="AO108" s="45" t="n">
        <v>2056</v>
      </c>
      <c r="AP108" s="45" t="n">
        <v>2057</v>
      </c>
      <c r="AQ108" s="45" t="n">
        <v>2058</v>
      </c>
      <c r="AR108" s="45" t="n">
        <v>2059</v>
      </c>
      <c r="AS108" s="45" t="n">
        <v>2060</v>
      </c>
      <c r="AT108" s="45" t="n">
        <v>2061</v>
      </c>
      <c r="AU108" s="45" t="n">
        <v>2062</v>
      </c>
      <c r="AV108" s="45" t="n">
        <v>2063</v>
      </c>
      <c r="AW108" s="45" t="n">
        <v>2064</v>
      </c>
    </row>
    <row r="109" customFormat="false" ht="15" hidden="false" customHeight="false" outlineLevel="0" collapsed="false">
      <c r="C109" s="43" t="s">
        <v>544</v>
      </c>
      <c r="D109" s="11" t="s">
        <v>556</v>
      </c>
      <c r="J109" s="57" t="n">
        <v>1</v>
      </c>
      <c r="K109" s="57" t="n">
        <v>1</v>
      </c>
      <c r="L109" s="57" t="n">
        <v>1</v>
      </c>
      <c r="M109" s="57" t="n">
        <v>1</v>
      </c>
      <c r="N109" s="57" t="n">
        <v>1</v>
      </c>
      <c r="O109" s="57" t="n">
        <v>1</v>
      </c>
      <c r="P109" s="57" t="n">
        <v>1</v>
      </c>
      <c r="Q109" s="57" t="n">
        <v>1</v>
      </c>
      <c r="R109" s="57" t="n">
        <v>1</v>
      </c>
      <c r="S109" s="57" t="n">
        <v>1</v>
      </c>
      <c r="T109" s="57" t="n">
        <v>1</v>
      </c>
      <c r="U109" s="57" t="n">
        <v>1</v>
      </c>
      <c r="V109" s="57" t="n">
        <v>1</v>
      </c>
      <c r="W109" s="57" t="n">
        <v>1</v>
      </c>
      <c r="X109" s="57" t="n">
        <v>1</v>
      </c>
      <c r="Y109" s="57" t="n">
        <v>1</v>
      </c>
      <c r="Z109" s="57" t="n">
        <v>1</v>
      </c>
      <c r="AA109" s="57" t="n">
        <v>1</v>
      </c>
      <c r="AB109" s="57" t="n">
        <v>1</v>
      </c>
      <c r="AC109" s="57" t="n">
        <v>1</v>
      </c>
      <c r="AD109" s="57" t="n">
        <v>1</v>
      </c>
      <c r="AE109" s="57" t="n">
        <v>1</v>
      </c>
      <c r="AF109" s="57" t="n">
        <v>1</v>
      </c>
      <c r="AG109" s="57" t="n">
        <v>1</v>
      </c>
      <c r="AH109" s="57" t="n">
        <v>1</v>
      </c>
      <c r="AI109" s="57" t="n">
        <v>1</v>
      </c>
      <c r="AJ109" s="57" t="n">
        <v>1</v>
      </c>
      <c r="AK109" s="57" t="n">
        <v>1</v>
      </c>
      <c r="AL109" s="57" t="n">
        <v>1</v>
      </c>
      <c r="AM109" s="57" t="n">
        <v>1</v>
      </c>
      <c r="AN109" s="57" t="n">
        <v>1</v>
      </c>
      <c r="AO109" s="57" t="n">
        <v>1</v>
      </c>
      <c r="AP109" s="57" t="n">
        <v>1</v>
      </c>
      <c r="AQ109" s="57" t="n">
        <v>1</v>
      </c>
      <c r="AR109" s="57" t="n">
        <v>1</v>
      </c>
      <c r="AS109" s="57" t="n">
        <v>1</v>
      </c>
      <c r="AT109" s="57" t="n">
        <v>1</v>
      </c>
      <c r="AU109" s="57" t="n">
        <v>1</v>
      </c>
      <c r="AV109" s="57" t="n">
        <v>1</v>
      </c>
      <c r="AW109" s="57" t="n">
        <v>1</v>
      </c>
    </row>
    <row r="110" customFormat="false" ht="15" hidden="false" customHeight="false" outlineLevel="0" collapsed="false">
      <c r="C110" s="43" t="s">
        <v>310</v>
      </c>
      <c r="D110" s="11" t="s">
        <v>556</v>
      </c>
      <c r="J110" s="58" t="n">
        <f aca="false">IF(J74=0,1,MIN(1,-J86*In_BESS_RTE/J74))</f>
        <v>1</v>
      </c>
      <c r="K110" s="58" t="n">
        <f aca="false">IF(K74=0,1,MIN(1,-K86*In_BESS_RTE/K74))</f>
        <v>1</v>
      </c>
      <c r="L110" s="58" t="n">
        <f aca="false">IF(L74=0,1,MIN(1,-L86*In_BESS_RTE/L74))</f>
        <v>0.5950132393026</v>
      </c>
      <c r="M110" s="58" t="n">
        <f aca="false">IF(M74=0,1,MIN(1,-M86*In_BESS_RTE/M74))</f>
        <v>0.633893372483526</v>
      </c>
      <c r="N110" s="58" t="n">
        <f aca="false">IF(N74=0,1,MIN(1,-N86*In_BESS_RTE/N74))</f>
        <v>0.649632495643151</v>
      </c>
      <c r="O110" s="58" t="n">
        <f aca="false">IF(O74=0,1,MIN(1,-O86*In_BESS_RTE/O74))</f>
        <v>0.660612618762016</v>
      </c>
      <c r="P110" s="58" t="n">
        <f aca="false">IF(P74=0,1,MIN(1,-P86*In_BESS_RTE/P74))</f>
        <v>0.660879423000248</v>
      </c>
      <c r="Q110" s="58" t="n">
        <f aca="false">IF(Q74=0,1,MIN(1,-Q86*In_BESS_RTE/Q74))</f>
        <v>0.657940259040904</v>
      </c>
      <c r="R110" s="58" t="n">
        <f aca="false">IF(R74=0,1,MIN(1,-R86*In_BESS_RTE/R74))</f>
        <v>0.675306529045194</v>
      </c>
      <c r="S110" s="58" t="n">
        <f aca="false">IF(S74=0,1,MIN(1,-S86*In_BESS_RTE/S74))</f>
        <v>0.682529287294791</v>
      </c>
      <c r="T110" s="58" t="n">
        <f aca="false">IF(T74=0,1,MIN(1,-T86*In_BESS_RTE/T74))</f>
        <v>0.690106505163284</v>
      </c>
      <c r="U110" s="58" t="n">
        <f aca="false">IF(U74=0,1,MIN(1,-U86*In_BESS_RTE/U74))</f>
        <v>0.686481370628331</v>
      </c>
      <c r="V110" s="58" t="n">
        <f aca="false">IF(V74=0,1,MIN(1,-V86*In_BESS_RTE/V74))</f>
        <v>0.668429793468251</v>
      </c>
      <c r="W110" s="58" t="n">
        <f aca="false">IF(W74=0,1,MIN(1,-W86*In_BESS_RTE/W74))</f>
        <v>0.685988740624966</v>
      </c>
      <c r="X110" s="58" t="n">
        <f aca="false">IF(X74=0,1,MIN(1,-X86*In_BESS_RTE/X74))</f>
        <v>0.671435905568451</v>
      </c>
      <c r="Y110" s="58" t="n">
        <f aca="false">IF(Y74=0,1,MIN(1,-Y86*In_BESS_RTE/Y74))</f>
        <v>0.677151895966925</v>
      </c>
      <c r="Z110" s="58" t="n">
        <f aca="false">IF(Z74=0,1,MIN(1,-Z86*In_BESS_RTE/Z74))</f>
        <v>0.68029591195489</v>
      </c>
      <c r="AA110" s="58" t="n">
        <f aca="false">IF(AA74=0,1,MIN(1,-AA86*In_BESS_RTE/AA74))</f>
        <v>0.666406581238316</v>
      </c>
      <c r="AB110" s="58" t="n">
        <f aca="false">IF(AB74=0,1,MIN(1,-AB86*In_BESS_RTE/AB74))</f>
        <v>0.670755054831086</v>
      </c>
      <c r="AC110" s="58" t="n">
        <f aca="false">IF(AC74=0,1,MIN(1,-AC86*In_BESS_RTE/AC74))</f>
        <v>0.664548068856519</v>
      </c>
      <c r="AD110" s="58" t="n">
        <f aca="false">IF(AD74=0,1,MIN(1,-AD86*In_BESS_RTE/AD74))</f>
        <v>0.657044866012614</v>
      </c>
      <c r="AE110" s="58" t="n">
        <f aca="false">IF(AE74=0,1,MIN(1,-AE86*In_BESS_RTE/AE74))</f>
        <v>0.655477909348638</v>
      </c>
      <c r="AF110" s="58" t="n">
        <f aca="false">IF(AF74=0,1,MIN(1,-AF86*In_BESS_RTE/AF74))</f>
        <v>0.637547529433221</v>
      </c>
      <c r="AG110" s="58" t="n">
        <f aca="false">IF(AG74=0,1,MIN(1,-AG86*In_BESS_RTE/AG74))</f>
        <v>0.610673366975734</v>
      </c>
      <c r="AH110" s="58" t="n">
        <f aca="false">IF(AH74=0,1,MIN(1,-AH86*In_BESS_RTE/AH74))</f>
        <v>0.62165547003582</v>
      </c>
      <c r="AI110" s="58" t="n">
        <f aca="false">IF(AI74=0,1,MIN(1,-AI86*In_BESS_RTE/AI74))</f>
        <v>0.617878366297402</v>
      </c>
      <c r="AJ110" s="58" t="n">
        <f aca="false">IF(AJ74=0,1,MIN(1,-AJ86*In_BESS_RTE/AJ74))</f>
        <v>0.617781794568872</v>
      </c>
      <c r="AK110" s="58" t="n">
        <f aca="false">IF(AK74=0,1,MIN(1,-AK86*In_BESS_RTE/AK74))</f>
        <v>0.605795231835284</v>
      </c>
      <c r="AL110" s="58" t="n">
        <f aca="false">IF(AL74=0,1,MIN(1,-AL86*In_BESS_RTE/AL74))</f>
        <v>0.619221441336775</v>
      </c>
      <c r="AM110" s="58" t="n">
        <f aca="false">IF(AM74=0,1,MIN(1,-AM86*In_BESS_RTE/AM74))</f>
        <v>0.620817290932417</v>
      </c>
      <c r="AN110" s="58" t="n">
        <f aca="false">IF(AN74=0,1,MIN(1,-AN86*In_BESS_RTE/AN74))</f>
        <v>0.615391654674061</v>
      </c>
      <c r="AO110" s="58" t="n">
        <f aca="false">IF(AO74=0,1,MIN(1,-AO86*In_BESS_RTE/AO74))</f>
        <v>0.610915466980603</v>
      </c>
      <c r="AP110" s="58" t="n">
        <f aca="false">IF(AP74=0,1,MIN(1,-AP86*In_BESS_RTE/AP74))</f>
        <v>0.617678949580523</v>
      </c>
      <c r="AQ110" s="58" t="n">
        <f aca="false">IF(AQ74=0,1,MIN(1,-AQ86*In_BESS_RTE/AQ74))</f>
        <v>0.631318512978855</v>
      </c>
      <c r="AR110" s="58" t="n">
        <f aca="false">IF(AR74=0,1,MIN(1,-AR86*In_BESS_RTE/AR74))</f>
        <v>0.632299199116987</v>
      </c>
      <c r="AS110" s="58" t="n">
        <f aca="false">IF(AS74=0,1,MIN(1,-AS86*In_BESS_RTE/AS74))</f>
        <v>0.628067461143997</v>
      </c>
      <c r="AT110" s="58" t="n">
        <f aca="false">IF(AT74=0,1,MIN(1,-AT86*In_BESS_RTE/AT74))</f>
        <v>0.628067461143997</v>
      </c>
      <c r="AU110" s="58" t="n">
        <f aca="false">IF(AU74=0,1,MIN(1,-AU86*In_BESS_RTE/AU74))</f>
        <v>0.628067461143997</v>
      </c>
      <c r="AV110" s="58" t="n">
        <f aca="false">IF(AV74=0,1,MIN(1,-AV86*In_BESS_RTE/AV74))</f>
        <v>0.628067461143997</v>
      </c>
      <c r="AW110" s="58" t="n">
        <f aca="false">IF(AW74=0,1,MIN(1,-AW86*In_BESS_RTE/AW74))</f>
        <v>0.628067461143997</v>
      </c>
    </row>
    <row r="111" customFormat="false" ht="15" hidden="false" customHeight="false" outlineLevel="0" collapsed="false">
      <c r="C111" s="43" t="s">
        <v>311</v>
      </c>
      <c r="D111" s="11" t="s">
        <v>556</v>
      </c>
      <c r="J111" s="58" t="n">
        <f aca="false">IF(J75=0,1,MIN(1,-J87*In_BESS_RTE/J75))</f>
        <v>1</v>
      </c>
      <c r="K111" s="58" t="n">
        <f aca="false">IF(K75=0,1,MIN(1,-K87*In_BESS_RTE/K75))</f>
        <v>1</v>
      </c>
      <c r="L111" s="58" t="n">
        <f aca="false">IF(L75=0,1,MIN(1,-L87*In_BESS_RTE/L75))</f>
        <v>0.624640819012091</v>
      </c>
      <c r="M111" s="58" t="n">
        <f aca="false">IF(M75=0,1,MIN(1,-M87*In_BESS_RTE/M75))</f>
        <v>0.629059475924838</v>
      </c>
      <c r="N111" s="58" t="n">
        <f aca="false">IF(N75=0,1,MIN(1,-N87*In_BESS_RTE/N75))</f>
        <v>0.638439535254583</v>
      </c>
      <c r="O111" s="58" t="n">
        <f aca="false">IF(O75=0,1,MIN(1,-O87*In_BESS_RTE/O75))</f>
        <v>0.678334045933168</v>
      </c>
      <c r="P111" s="58" t="n">
        <f aca="false">IF(P75=0,1,MIN(1,-P87*In_BESS_RTE/P75))</f>
        <v>0.678945137118262</v>
      </c>
      <c r="Q111" s="58" t="n">
        <f aca="false">IF(Q75=0,1,MIN(1,-Q87*In_BESS_RTE/Q75))</f>
        <v>0.661019057320074</v>
      </c>
      <c r="R111" s="58" t="n">
        <f aca="false">IF(R75=0,1,MIN(1,-R87*In_BESS_RTE/R75))</f>
        <v>0.682562332125194</v>
      </c>
      <c r="S111" s="58" t="n">
        <f aca="false">IF(S75=0,1,MIN(1,-S87*In_BESS_RTE/S75))</f>
        <v>0.695851336392856</v>
      </c>
      <c r="T111" s="58" t="n">
        <f aca="false">IF(T75=0,1,MIN(1,-T87*In_BESS_RTE/T75))</f>
        <v>0.703923688567273</v>
      </c>
      <c r="U111" s="58" t="n">
        <f aca="false">IF(U75=0,1,MIN(1,-U87*In_BESS_RTE/U75))</f>
        <v>0.691146834238678</v>
      </c>
      <c r="V111" s="58" t="n">
        <f aca="false">IF(V75=0,1,MIN(1,-V87*In_BESS_RTE/V75))</f>
        <v>0.65962538593897</v>
      </c>
      <c r="W111" s="58" t="n">
        <f aca="false">IF(W75=0,1,MIN(1,-W87*In_BESS_RTE/W75))</f>
        <v>0.673701415893342</v>
      </c>
      <c r="X111" s="58" t="n">
        <f aca="false">IF(X75=0,1,MIN(1,-X87*In_BESS_RTE/X75))</f>
        <v>0.662812755553935</v>
      </c>
      <c r="Y111" s="58" t="n">
        <f aca="false">IF(Y75=0,1,MIN(1,-Y87*In_BESS_RTE/Y75))</f>
        <v>0.663770918099715</v>
      </c>
      <c r="Z111" s="58" t="n">
        <f aca="false">IF(Z75=0,1,MIN(1,-Z87*In_BESS_RTE/Z75))</f>
        <v>0.650246492973871</v>
      </c>
      <c r="AA111" s="58" t="n">
        <f aca="false">IF(AA75=0,1,MIN(1,-AA87*In_BESS_RTE/AA75))</f>
        <v>0.629522767613278</v>
      </c>
      <c r="AB111" s="58" t="n">
        <f aca="false">IF(AB75=0,1,MIN(1,-AB87*In_BESS_RTE/AB75))</f>
        <v>0.646892561537529</v>
      </c>
      <c r="AC111" s="58" t="n">
        <f aca="false">IF(AC75=0,1,MIN(1,-AC87*In_BESS_RTE/AC75))</f>
        <v>0.627523375681193</v>
      </c>
      <c r="AD111" s="58" t="n">
        <f aca="false">IF(AD75=0,1,MIN(1,-AD87*In_BESS_RTE/AD75))</f>
        <v>0.618972702002234</v>
      </c>
      <c r="AE111" s="58" t="n">
        <f aca="false">IF(AE75=0,1,MIN(1,-AE87*In_BESS_RTE/AE75))</f>
        <v>0.620953983806815</v>
      </c>
      <c r="AF111" s="58" t="n">
        <f aca="false">IF(AF75=0,1,MIN(1,-AF87*In_BESS_RTE/AF75))</f>
        <v>0.614577697318888</v>
      </c>
      <c r="AG111" s="58" t="n">
        <f aca="false">IF(AG75=0,1,MIN(1,-AG87*In_BESS_RTE/AG75))</f>
        <v>0.587245815245497</v>
      </c>
      <c r="AH111" s="58" t="n">
        <f aca="false">IF(AH75=0,1,MIN(1,-AH87*In_BESS_RTE/AH75))</f>
        <v>0.589288429446511</v>
      </c>
      <c r="AI111" s="58" t="n">
        <f aca="false">IF(AI75=0,1,MIN(1,-AI87*In_BESS_RTE/AI75))</f>
        <v>0.574503758117525</v>
      </c>
      <c r="AJ111" s="58" t="n">
        <f aca="false">IF(AJ75=0,1,MIN(1,-AJ87*In_BESS_RTE/AJ75))</f>
        <v>0.563488489647715</v>
      </c>
      <c r="AK111" s="58" t="n">
        <f aca="false">IF(AK75=0,1,MIN(1,-AK87*In_BESS_RTE/AK75))</f>
        <v>0.558922464124891</v>
      </c>
      <c r="AL111" s="58" t="n">
        <f aca="false">IF(AL75=0,1,MIN(1,-AL87*In_BESS_RTE/AL75))</f>
        <v>0.572630057553928</v>
      </c>
      <c r="AM111" s="58" t="n">
        <f aca="false">IF(AM75=0,1,MIN(1,-AM87*In_BESS_RTE/AM75))</f>
        <v>0.574503162591321</v>
      </c>
      <c r="AN111" s="58" t="n">
        <f aca="false">IF(AN75=0,1,MIN(1,-AN87*In_BESS_RTE/AN75))</f>
        <v>0.562173984856519</v>
      </c>
      <c r="AO111" s="58" t="n">
        <f aca="false">IF(AO75=0,1,MIN(1,-AO87*In_BESS_RTE/AO75))</f>
        <v>0.563066061805395</v>
      </c>
      <c r="AP111" s="58" t="n">
        <f aca="false">IF(AP75=0,1,MIN(1,-AP87*In_BESS_RTE/AP75))</f>
        <v>0.57676892661448</v>
      </c>
      <c r="AQ111" s="58" t="n">
        <f aca="false">IF(AQ75=0,1,MIN(1,-AQ87*In_BESS_RTE/AQ75))</f>
        <v>0.587284019876115</v>
      </c>
      <c r="AR111" s="58" t="n">
        <f aca="false">IF(AR75=0,1,MIN(1,-AR87*In_BESS_RTE/AR75))</f>
        <v>0.600748117871882</v>
      </c>
      <c r="AS111" s="58" t="n">
        <f aca="false">IF(AS75=0,1,MIN(1,-AS87*In_BESS_RTE/AS75))</f>
        <v>0.611591121729007</v>
      </c>
      <c r="AT111" s="58" t="n">
        <f aca="false">IF(AT75=0,1,MIN(1,-AT87*In_BESS_RTE/AT75))</f>
        <v>0.611591121729007</v>
      </c>
      <c r="AU111" s="58" t="n">
        <f aca="false">IF(AU75=0,1,MIN(1,-AU87*In_BESS_RTE/AU75))</f>
        <v>0.611591121729007</v>
      </c>
      <c r="AV111" s="58" t="n">
        <f aca="false">IF(AV75=0,1,MIN(1,-AV87*In_BESS_RTE/AV75))</f>
        <v>0.611591121729007</v>
      </c>
      <c r="AW111" s="58" t="n">
        <f aca="false">IF(AW75=0,1,MIN(1,-AW87*In_BESS_RTE/AW75))</f>
        <v>0.611591121729007</v>
      </c>
    </row>
    <row r="112" customFormat="false" ht="15" hidden="false" customHeight="false" outlineLevel="0" collapsed="false">
      <c r="C112" s="43" t="s">
        <v>545</v>
      </c>
      <c r="D112" s="11" t="s">
        <v>556</v>
      </c>
      <c r="J112" s="58" t="n">
        <f aca="false">IF(J76=0,1,MIN(1,-J88*In_BESS_RTE/J76))</f>
        <v>1</v>
      </c>
      <c r="K112" s="58" t="n">
        <f aca="false">IF(K76=0,1,MIN(1,-K88*In_BESS_RTE/K76))</f>
        <v>1</v>
      </c>
      <c r="L112" s="58" t="n">
        <f aca="false">IF(L76=0,1,MIN(1,-L88*In_BESS_RTE/L76))</f>
        <v>0.524662162913158</v>
      </c>
      <c r="M112" s="58" t="n">
        <f aca="false">IF(M76=0,1,MIN(1,-M88*In_BESS_RTE/M76))</f>
        <v>0.536512564436367</v>
      </c>
      <c r="N112" s="58" t="n">
        <f aca="false">IF(N76=0,1,MIN(1,-N88*In_BESS_RTE/N76))</f>
        <v>0.534511531348241</v>
      </c>
      <c r="O112" s="58" t="n">
        <f aca="false">IF(O76=0,1,MIN(1,-O88*In_BESS_RTE/O76))</f>
        <v>0.53521509033625</v>
      </c>
      <c r="P112" s="58" t="n">
        <f aca="false">IF(P76=0,1,MIN(1,-P88*In_BESS_RTE/P76))</f>
        <v>0.542205617688458</v>
      </c>
      <c r="Q112" s="58" t="n">
        <f aca="false">IF(Q76=0,1,MIN(1,-Q88*In_BESS_RTE/Q76))</f>
        <v>0.541740255484984</v>
      </c>
      <c r="R112" s="58" t="n">
        <f aca="false">IF(R76=0,1,MIN(1,-R88*In_BESS_RTE/R76))</f>
        <v>0.564510631537951</v>
      </c>
      <c r="S112" s="58" t="n">
        <f aca="false">IF(S76=0,1,MIN(1,-S88*In_BESS_RTE/S76))</f>
        <v>0.566209720685143</v>
      </c>
      <c r="T112" s="58" t="n">
        <f aca="false">IF(T76=0,1,MIN(1,-T88*In_BESS_RTE/T76))</f>
        <v>0.579726467308707</v>
      </c>
      <c r="U112" s="58" t="n">
        <f aca="false">IF(U76=0,1,MIN(1,-U88*In_BESS_RTE/U76))</f>
        <v>0.587437270405308</v>
      </c>
      <c r="V112" s="58" t="n">
        <f aca="false">IF(V76=0,1,MIN(1,-V88*In_BESS_RTE/V76))</f>
        <v>0.561925674541195</v>
      </c>
      <c r="W112" s="58" t="n">
        <f aca="false">IF(W76=0,1,MIN(1,-W88*In_BESS_RTE/W76))</f>
        <v>0.575288250639514</v>
      </c>
      <c r="X112" s="58" t="n">
        <f aca="false">IF(X76=0,1,MIN(1,-X88*In_BESS_RTE/X76))</f>
        <v>0.566783067690401</v>
      </c>
      <c r="Y112" s="58" t="n">
        <f aca="false">IF(Y76=0,1,MIN(1,-Y88*In_BESS_RTE/Y76))</f>
        <v>0.582125870178584</v>
      </c>
      <c r="Z112" s="58" t="n">
        <f aca="false">IF(Z76=0,1,MIN(1,-Z88*In_BESS_RTE/Z76))</f>
        <v>0.577172906689393</v>
      </c>
      <c r="AA112" s="58" t="n">
        <f aca="false">IF(AA76=0,1,MIN(1,-AA88*In_BESS_RTE/AA76))</f>
        <v>0.555787573609933</v>
      </c>
      <c r="AB112" s="58" t="n">
        <f aca="false">IF(AB76=0,1,MIN(1,-AB88*In_BESS_RTE/AB76))</f>
        <v>0.572281716292047</v>
      </c>
      <c r="AC112" s="58" t="n">
        <f aca="false">IF(AC76=0,1,MIN(1,-AC88*In_BESS_RTE/AC76))</f>
        <v>0.594903654926114</v>
      </c>
      <c r="AD112" s="58" t="n">
        <f aca="false">IF(AD76=0,1,MIN(1,-AD88*In_BESS_RTE/AD76))</f>
        <v>0.572401754068051</v>
      </c>
      <c r="AE112" s="58" t="n">
        <f aca="false">IF(AE76=0,1,MIN(1,-AE88*In_BESS_RTE/AE76))</f>
        <v>0.578557032804018</v>
      </c>
      <c r="AF112" s="58" t="n">
        <f aca="false">IF(AF76=0,1,MIN(1,-AF88*In_BESS_RTE/AF76))</f>
        <v>0.548070573616838</v>
      </c>
      <c r="AG112" s="58" t="n">
        <f aca="false">IF(AG76=0,1,MIN(1,-AG88*In_BESS_RTE/AG76))</f>
        <v>0.51655018866538</v>
      </c>
      <c r="AH112" s="58" t="n">
        <f aca="false">IF(AH76=0,1,MIN(1,-AH88*In_BESS_RTE/AH76))</f>
        <v>0.519618972760758</v>
      </c>
      <c r="AI112" s="58" t="n">
        <f aca="false">IF(AI76=0,1,MIN(1,-AI88*In_BESS_RTE/AI76))</f>
        <v>0.508579995656394</v>
      </c>
      <c r="AJ112" s="58" t="n">
        <f aca="false">IF(AJ76=0,1,MIN(1,-AJ88*In_BESS_RTE/AJ76))</f>
        <v>0.497389801159055</v>
      </c>
      <c r="AK112" s="58" t="n">
        <f aca="false">IF(AK76=0,1,MIN(1,-AK88*In_BESS_RTE/AK76))</f>
        <v>0.484227802019161</v>
      </c>
      <c r="AL112" s="58" t="n">
        <f aca="false">IF(AL76=0,1,MIN(1,-AL88*In_BESS_RTE/AL76))</f>
        <v>0.499823179055364</v>
      </c>
      <c r="AM112" s="58" t="n">
        <f aca="false">IF(AM76=0,1,MIN(1,-AM88*In_BESS_RTE/AM76))</f>
        <v>0.496216297787086</v>
      </c>
      <c r="AN112" s="58" t="n">
        <f aca="false">IF(AN76=0,1,MIN(1,-AN88*In_BESS_RTE/AN76))</f>
        <v>0.495499187688577</v>
      </c>
      <c r="AO112" s="58" t="n">
        <f aca="false">IF(AO76=0,1,MIN(1,-AO88*In_BESS_RTE/AO76))</f>
        <v>0.4854987881266</v>
      </c>
      <c r="AP112" s="58" t="n">
        <f aca="false">IF(AP76=0,1,MIN(1,-AP88*In_BESS_RTE/AP76))</f>
        <v>0.494758770629889</v>
      </c>
      <c r="AQ112" s="58" t="n">
        <f aca="false">IF(AQ76=0,1,MIN(1,-AQ88*In_BESS_RTE/AQ76))</f>
        <v>0.519705734920389</v>
      </c>
      <c r="AR112" s="58" t="n">
        <f aca="false">IF(AR76=0,1,MIN(1,-AR88*In_BESS_RTE/AR76))</f>
        <v>0.532152433895086</v>
      </c>
      <c r="AS112" s="58" t="n">
        <f aca="false">IF(AS76=0,1,MIN(1,-AS88*In_BESS_RTE/AS76))</f>
        <v>0.532640779925973</v>
      </c>
      <c r="AT112" s="58" t="n">
        <f aca="false">IF(AT76=0,1,MIN(1,-AT88*In_BESS_RTE/AT76))</f>
        <v>0.532640779925973</v>
      </c>
      <c r="AU112" s="58" t="n">
        <f aca="false">IF(AU76=0,1,MIN(1,-AU88*In_BESS_RTE/AU76))</f>
        <v>0.532640779925973</v>
      </c>
      <c r="AV112" s="58" t="n">
        <f aca="false">IF(AV76=0,1,MIN(1,-AV88*In_BESS_RTE/AV76))</f>
        <v>0.532640779925973</v>
      </c>
      <c r="AW112" s="58" t="n">
        <f aca="false">IF(AW76=0,1,MIN(1,-AW88*In_BESS_RTE/AW76))</f>
        <v>0.532640779925973</v>
      </c>
    </row>
    <row r="113" customFormat="false" ht="15" hidden="false" customHeight="false" outlineLevel="0" collapsed="false">
      <c r="C113" s="43" t="s">
        <v>546</v>
      </c>
      <c r="D113" s="11" t="s">
        <v>556</v>
      </c>
      <c r="J113" s="58" t="n">
        <f aca="false">IF(J77=0,1,MIN(1,-J89*In_BESS_RTE/J77))</f>
        <v>1</v>
      </c>
      <c r="K113" s="58" t="n">
        <f aca="false">IF(K77=0,1,MIN(1,-K89*In_BESS_RTE/K77))</f>
        <v>1</v>
      </c>
      <c r="L113" s="58" t="n">
        <f aca="false">IF(L77=0,1,MIN(1,-L89*In_BESS_RTE/L77))</f>
        <v>-0</v>
      </c>
      <c r="M113" s="58" t="n">
        <f aca="false">IF(M77=0,1,MIN(1,-M89*In_BESS_RTE/M77))</f>
        <v>-0</v>
      </c>
      <c r="N113" s="58" t="n">
        <f aca="false">IF(N77=0,1,MIN(1,-N89*In_BESS_RTE/N77))</f>
        <v>-0</v>
      </c>
      <c r="O113" s="58" t="n">
        <f aca="false">IF(O77=0,1,MIN(1,-O89*In_BESS_RTE/O77))</f>
        <v>-0</v>
      </c>
      <c r="P113" s="58" t="n">
        <f aca="false">IF(P77=0,1,MIN(1,-P89*In_BESS_RTE/P77))</f>
        <v>-0</v>
      </c>
      <c r="Q113" s="58" t="n">
        <f aca="false">IF(Q77=0,1,MIN(1,-Q89*In_BESS_RTE/Q77))</f>
        <v>-0</v>
      </c>
      <c r="R113" s="58" t="n">
        <f aca="false">IF(R77=0,1,MIN(1,-R89*In_BESS_RTE/R77))</f>
        <v>-0</v>
      </c>
      <c r="S113" s="58" t="n">
        <f aca="false">IF(S77=0,1,MIN(1,-S89*In_BESS_RTE/S77))</f>
        <v>-0</v>
      </c>
      <c r="T113" s="58" t="n">
        <f aca="false">IF(T77=0,1,MIN(1,-T89*In_BESS_RTE/T77))</f>
        <v>-0</v>
      </c>
      <c r="U113" s="58" t="n">
        <f aca="false">IF(U77=0,1,MIN(1,-U89*In_BESS_RTE/U77))</f>
        <v>-0</v>
      </c>
      <c r="V113" s="58" t="n">
        <f aca="false">IF(V77=0,1,MIN(1,-V89*In_BESS_RTE/V77))</f>
        <v>-0</v>
      </c>
      <c r="W113" s="58" t="n">
        <f aca="false">IF(W77=0,1,MIN(1,-W89*In_BESS_RTE/W77))</f>
        <v>-0</v>
      </c>
      <c r="X113" s="58" t="n">
        <f aca="false">IF(X77=0,1,MIN(1,-X89*In_BESS_RTE/X77))</f>
        <v>-0</v>
      </c>
      <c r="Y113" s="58" t="n">
        <f aca="false">IF(Y77=0,1,MIN(1,-Y89*In_BESS_RTE/Y77))</f>
        <v>-0</v>
      </c>
      <c r="Z113" s="58" t="n">
        <f aca="false">IF(Z77=0,1,MIN(1,-Z89*In_BESS_RTE/Z77))</f>
        <v>-0</v>
      </c>
      <c r="AA113" s="58" t="n">
        <f aca="false">IF(AA77=0,1,MIN(1,-AA89*In_BESS_RTE/AA77))</f>
        <v>-0</v>
      </c>
      <c r="AB113" s="58" t="n">
        <f aca="false">IF(AB77=0,1,MIN(1,-AB89*In_BESS_RTE/AB77))</f>
        <v>-0</v>
      </c>
      <c r="AC113" s="58" t="n">
        <f aca="false">IF(AC77=0,1,MIN(1,-AC89*In_BESS_RTE/AC77))</f>
        <v>-0</v>
      </c>
      <c r="AD113" s="58" t="n">
        <f aca="false">IF(AD77=0,1,MIN(1,-AD89*In_BESS_RTE/AD77))</f>
        <v>-0</v>
      </c>
      <c r="AE113" s="58" t="n">
        <f aca="false">IF(AE77=0,1,MIN(1,-AE89*In_BESS_RTE/AE77))</f>
        <v>-0</v>
      </c>
      <c r="AF113" s="58" t="n">
        <f aca="false">IF(AF77=0,1,MIN(1,-AF89*In_BESS_RTE/AF77))</f>
        <v>-0</v>
      </c>
      <c r="AG113" s="58" t="n">
        <f aca="false">IF(AG77=0,1,MIN(1,-AG89*In_BESS_RTE/AG77))</f>
        <v>-0</v>
      </c>
      <c r="AH113" s="58" t="n">
        <f aca="false">IF(AH77=0,1,MIN(1,-AH89*In_BESS_RTE/AH77))</f>
        <v>-0</v>
      </c>
      <c r="AI113" s="58" t="n">
        <f aca="false">IF(AI77=0,1,MIN(1,-AI89*In_BESS_RTE/AI77))</f>
        <v>-0</v>
      </c>
      <c r="AJ113" s="58" t="n">
        <f aca="false">IF(AJ77=0,1,MIN(1,-AJ89*In_BESS_RTE/AJ77))</f>
        <v>-0</v>
      </c>
      <c r="AK113" s="58" t="n">
        <f aca="false">IF(AK77=0,1,MIN(1,-AK89*In_BESS_RTE/AK77))</f>
        <v>-0</v>
      </c>
      <c r="AL113" s="58" t="n">
        <f aca="false">IF(AL77=0,1,MIN(1,-AL89*In_BESS_RTE/AL77))</f>
        <v>-0</v>
      </c>
      <c r="AM113" s="58" t="n">
        <f aca="false">IF(AM77=0,1,MIN(1,-AM89*In_BESS_RTE/AM77))</f>
        <v>-0</v>
      </c>
      <c r="AN113" s="58" t="n">
        <f aca="false">IF(AN77=0,1,MIN(1,-AN89*In_BESS_RTE/AN77))</f>
        <v>-0</v>
      </c>
      <c r="AO113" s="58" t="n">
        <f aca="false">IF(AO77=0,1,MIN(1,-AO89*In_BESS_RTE/AO77))</f>
        <v>-0</v>
      </c>
      <c r="AP113" s="58" t="n">
        <f aca="false">IF(AP77=0,1,MIN(1,-AP89*In_BESS_RTE/AP77))</f>
        <v>-0</v>
      </c>
      <c r="AQ113" s="58" t="n">
        <f aca="false">IF(AQ77=0,1,MIN(1,-AQ89*In_BESS_RTE/AQ77))</f>
        <v>-0</v>
      </c>
      <c r="AR113" s="58" t="n">
        <f aca="false">IF(AR77=0,1,MIN(1,-AR89*In_BESS_RTE/AR77))</f>
        <v>-0</v>
      </c>
      <c r="AS113" s="58" t="n">
        <f aca="false">IF(AS77=0,1,MIN(1,-AS89*In_BESS_RTE/AS77))</f>
        <v>-0</v>
      </c>
      <c r="AT113" s="58" t="n">
        <f aca="false">IF(AT77=0,1,MIN(1,-AT89*In_BESS_RTE/AT77))</f>
        <v>-0</v>
      </c>
      <c r="AU113" s="58" t="n">
        <f aca="false">IF(AU77=0,1,MIN(1,-AU89*In_BESS_RTE/AU77))</f>
        <v>-0</v>
      </c>
      <c r="AV113" s="58" t="n">
        <f aca="false">IF(AV77=0,1,MIN(1,-AV89*In_BESS_RTE/AV77))</f>
        <v>-0</v>
      </c>
      <c r="AW113" s="58" t="n">
        <f aca="false">IF(AW77=0,1,MIN(1,-AW89*In_BESS_RTE/AW77))</f>
        <v>-0</v>
      </c>
    </row>
    <row r="114" customFormat="false" ht="15" hidden="false" customHeight="false" outlineLevel="0" collapsed="false">
      <c r="C114" s="43" t="s">
        <v>547</v>
      </c>
      <c r="D114" s="11" t="s">
        <v>556</v>
      </c>
      <c r="J114" s="58" t="n">
        <f aca="false">IF(J78=0,1,MIN(1,-J90*In_BESS_RTE/J78))</f>
        <v>1</v>
      </c>
      <c r="K114" s="58" t="n">
        <f aca="false">IF(K78=0,1,MIN(1,-K90*In_BESS_RTE/K78))</f>
        <v>1</v>
      </c>
      <c r="L114" s="58" t="n">
        <f aca="false">IF(L78=0,1,MIN(1,-L90*In_BESS_RTE/L78))</f>
        <v>1</v>
      </c>
      <c r="M114" s="58" t="n">
        <f aca="false">IF(M78=0,1,MIN(1,-M90*In_BESS_RTE/M78))</f>
        <v>1</v>
      </c>
      <c r="N114" s="58" t="n">
        <f aca="false">IF(N78=0,1,MIN(1,-N90*In_BESS_RTE/N78))</f>
        <v>1</v>
      </c>
      <c r="O114" s="58" t="n">
        <f aca="false">IF(O78=0,1,MIN(1,-O90*In_BESS_RTE/O78))</f>
        <v>0.643033144700734</v>
      </c>
      <c r="P114" s="58" t="n">
        <f aca="false">IF(P78=0,1,MIN(1,-P90*In_BESS_RTE/P78))</f>
        <v>0.650337789966049</v>
      </c>
      <c r="Q114" s="58" t="n">
        <f aca="false">IF(Q78=0,1,MIN(1,-Q90*In_BESS_RTE/Q78))</f>
        <v>0.645136898656025</v>
      </c>
      <c r="R114" s="58" t="n">
        <f aca="false">IF(R78=0,1,MIN(1,-R90*In_BESS_RTE/R78))</f>
        <v>0.666753107826594</v>
      </c>
      <c r="S114" s="58" t="n">
        <f aca="false">IF(S78=0,1,MIN(1,-S90*In_BESS_RTE/S78))</f>
        <v>0.678844492237522</v>
      </c>
      <c r="T114" s="58" t="n">
        <f aca="false">IF(T78=0,1,MIN(1,-T90*In_BESS_RTE/T78))</f>
        <v>0.68731024246047</v>
      </c>
      <c r="U114" s="58" t="n">
        <f aca="false">IF(U78=0,1,MIN(1,-U90*In_BESS_RTE/U78))</f>
        <v>0.682452428146261</v>
      </c>
      <c r="V114" s="58" t="n">
        <f aca="false">IF(V78=0,1,MIN(1,-V90*In_BESS_RTE/V78))</f>
        <v>0.668304505978088</v>
      </c>
      <c r="W114" s="58" t="n">
        <f aca="false">IF(W78=0,1,MIN(1,-W90*In_BESS_RTE/W78))</f>
        <v>0.682235560123194</v>
      </c>
      <c r="X114" s="58" t="n">
        <f aca="false">IF(X78=0,1,MIN(1,-X90*In_BESS_RTE/X78))</f>
        <v>0.672458403749337</v>
      </c>
      <c r="Y114" s="58" t="n">
        <f aca="false">IF(Y78=0,1,MIN(1,-Y90*In_BESS_RTE/Y78))</f>
        <v>0.67728829864321</v>
      </c>
      <c r="Z114" s="58" t="n">
        <f aca="false">IF(Z78=0,1,MIN(1,-Z90*In_BESS_RTE/Z78))</f>
        <v>0.680168009492986</v>
      </c>
      <c r="AA114" s="58" t="n">
        <f aca="false">IF(AA78=0,1,MIN(1,-AA90*In_BESS_RTE/AA78))</f>
        <v>0.667598192279014</v>
      </c>
      <c r="AB114" s="58" t="n">
        <f aca="false">IF(AB78=0,1,MIN(1,-AB90*In_BESS_RTE/AB78))</f>
        <v>0.675119510357799</v>
      </c>
      <c r="AC114" s="58" t="n">
        <f aca="false">IF(AC78=0,1,MIN(1,-AC90*In_BESS_RTE/AC78))</f>
        <v>0.666313705215446</v>
      </c>
      <c r="AD114" s="58" t="n">
        <f aca="false">IF(AD78=0,1,MIN(1,-AD90*In_BESS_RTE/AD78))</f>
        <v>0.65707405046389</v>
      </c>
      <c r="AE114" s="58" t="n">
        <f aca="false">IF(AE78=0,1,MIN(1,-AE90*In_BESS_RTE/AE78))</f>
        <v>0.657870893079008</v>
      </c>
      <c r="AF114" s="58" t="n">
        <f aca="false">IF(AF78=0,1,MIN(1,-AF90*In_BESS_RTE/AF78))</f>
        <v>0.642741312382382</v>
      </c>
      <c r="AG114" s="58" t="n">
        <f aca="false">IF(AG78=0,1,MIN(1,-AG90*In_BESS_RTE/AG78))</f>
        <v>0.617052756209589</v>
      </c>
      <c r="AH114" s="58" t="n">
        <f aca="false">IF(AH78=0,1,MIN(1,-AH90*In_BESS_RTE/AH78))</f>
        <v>0.619862466534715</v>
      </c>
      <c r="AI114" s="58" t="n">
        <f aca="false">IF(AI78=0,1,MIN(1,-AI90*In_BESS_RTE/AI78))</f>
        <v>0.608409458537612</v>
      </c>
      <c r="AJ114" s="58" t="n">
        <f aca="false">IF(AJ78=0,1,MIN(1,-AJ90*In_BESS_RTE/AJ78))</f>
        <v>0.604583897590643</v>
      </c>
      <c r="AK114" s="58" t="n">
        <f aca="false">IF(AK78=0,1,MIN(1,-AK90*In_BESS_RTE/AK78))</f>
        <v>0.605356689079389</v>
      </c>
      <c r="AL114" s="58" t="n">
        <f aca="false">IF(AL78=0,1,MIN(1,-AL90*In_BESS_RTE/AL78))</f>
        <v>0.619139530438843</v>
      </c>
      <c r="AM114" s="58" t="n">
        <f aca="false">IF(AM78=0,1,MIN(1,-AM90*In_BESS_RTE/AM78))</f>
        <v>0.620804297405352</v>
      </c>
      <c r="AN114" s="58" t="n">
        <f aca="false">IF(AN78=0,1,MIN(1,-AN90*In_BESS_RTE/AN78))</f>
        <v>0.616954149598808</v>
      </c>
      <c r="AO114" s="58" t="n">
        <f aca="false">IF(AO78=0,1,MIN(1,-AO90*In_BESS_RTE/AO78))</f>
        <v>0.610894066166762</v>
      </c>
      <c r="AP114" s="58" t="n">
        <f aca="false">IF(AP78=0,1,MIN(1,-AP90*In_BESS_RTE/AP78))</f>
        <v>0.622488240088113</v>
      </c>
      <c r="AQ114" s="58" t="n">
        <f aca="false">IF(AQ78=0,1,MIN(1,-AQ90*In_BESS_RTE/AQ78))</f>
        <v>0.631139500379117</v>
      </c>
      <c r="AR114" s="58" t="n">
        <f aca="false">IF(AR78=0,1,MIN(1,-AR90*In_BESS_RTE/AR78))</f>
        <v>0.632268521455107</v>
      </c>
      <c r="AS114" s="58" t="n">
        <f aca="false">IF(AS78=0,1,MIN(1,-AS90*In_BESS_RTE/AS78))</f>
        <v>0.631177805576681</v>
      </c>
      <c r="AT114" s="58" t="n">
        <f aca="false">IF(AT78=0,1,MIN(1,-AT90*In_BESS_RTE/AT78))</f>
        <v>0.631177805576681</v>
      </c>
      <c r="AU114" s="58" t="n">
        <f aca="false">IF(AU78=0,1,MIN(1,-AU90*In_BESS_RTE/AU78))</f>
        <v>0.631177805576681</v>
      </c>
      <c r="AV114" s="58" t="n">
        <f aca="false">IF(AV78=0,1,MIN(1,-AV90*In_BESS_RTE/AV78))</f>
        <v>0.631177805576681</v>
      </c>
      <c r="AW114" s="58" t="n">
        <f aca="false">IF(AW78=0,1,MIN(1,-AW90*In_BESS_RTE/AW78))</f>
        <v>0.631177805576681</v>
      </c>
    </row>
    <row r="115" customFormat="false" ht="15" hidden="false" customHeight="false" outlineLevel="0" collapsed="false">
      <c r="C115" s="43" t="s">
        <v>548</v>
      </c>
      <c r="D115" s="11" t="s">
        <v>556</v>
      </c>
      <c r="J115" s="58" t="n">
        <f aca="false">IF(J79=0,1,MIN(1,-J91*In_BESS_RTE/J79))</f>
        <v>1</v>
      </c>
      <c r="K115" s="58" t="n">
        <f aca="false">IF(K79=0,1,MIN(1,-K91*In_BESS_RTE/K79))</f>
        <v>1</v>
      </c>
      <c r="L115" s="58" t="n">
        <f aca="false">IF(L79=0,1,MIN(1,-L91*In_BESS_RTE/L79))</f>
        <v>1</v>
      </c>
      <c r="M115" s="58" t="n">
        <f aca="false">IF(M79=0,1,MIN(1,-M91*In_BESS_RTE/M79))</f>
        <v>1</v>
      </c>
      <c r="N115" s="58" t="n">
        <f aca="false">IF(N79=0,1,MIN(1,-N91*In_BESS_RTE/N79))</f>
        <v>1</v>
      </c>
      <c r="O115" s="58" t="n">
        <f aca="false">IF(O79=0,1,MIN(1,-O91*In_BESS_RTE/O79))</f>
        <v>0.536228715621904</v>
      </c>
      <c r="P115" s="58" t="n">
        <f aca="false">IF(P79=0,1,MIN(1,-P91*In_BESS_RTE/P79))</f>
        <v>0.542716503741362</v>
      </c>
      <c r="Q115" s="58" t="n">
        <f aca="false">IF(Q79=0,1,MIN(1,-Q91*In_BESS_RTE/Q79))</f>
        <v>0.541112005241337</v>
      </c>
      <c r="R115" s="58" t="n">
        <f aca="false">IF(R79=0,1,MIN(1,-R91*In_BESS_RTE/R79))</f>
        <v>0.56741792498749</v>
      </c>
      <c r="S115" s="58" t="n">
        <f aca="false">IF(S79=0,1,MIN(1,-S91*In_BESS_RTE/S79))</f>
        <v>0.571195059560804</v>
      </c>
      <c r="T115" s="58" t="n">
        <f aca="false">IF(T79=0,1,MIN(1,-T91*In_BESS_RTE/T79))</f>
        <v>0.581253923252501</v>
      </c>
      <c r="U115" s="58" t="n">
        <f aca="false">IF(U79=0,1,MIN(1,-U91*In_BESS_RTE/U79))</f>
        <v>0.59094396138264</v>
      </c>
      <c r="V115" s="58" t="n">
        <f aca="false">IF(V79=0,1,MIN(1,-V91*In_BESS_RTE/V79))</f>
        <v>0.564937898844711</v>
      </c>
      <c r="W115" s="58" t="n">
        <f aca="false">IF(W79=0,1,MIN(1,-W91*In_BESS_RTE/W79))</f>
        <v>0.58163950649949</v>
      </c>
      <c r="X115" s="58" t="n">
        <f aca="false">IF(X79=0,1,MIN(1,-X91*In_BESS_RTE/X79))</f>
        <v>0.572143161507119</v>
      </c>
      <c r="Y115" s="58" t="n">
        <f aca="false">IF(Y79=0,1,MIN(1,-Y91*In_BESS_RTE/Y79))</f>
        <v>0.584267959305103</v>
      </c>
      <c r="Z115" s="58" t="n">
        <f aca="false">IF(Z79=0,1,MIN(1,-Z91*In_BESS_RTE/Z79))</f>
        <v>0.580629851196516</v>
      </c>
      <c r="AA115" s="58" t="n">
        <f aca="false">IF(AA79=0,1,MIN(1,-AA91*In_BESS_RTE/AA79))</f>
        <v>0.55614631197819</v>
      </c>
      <c r="AB115" s="58" t="n">
        <f aca="false">IF(AB79=0,1,MIN(1,-AB91*In_BESS_RTE/AB79))</f>
        <v>0.576226305676221</v>
      </c>
      <c r="AC115" s="58" t="n">
        <f aca="false">IF(AC79=0,1,MIN(1,-AC91*In_BESS_RTE/AC79))</f>
        <v>0.558356596800882</v>
      </c>
      <c r="AD115" s="58" t="n">
        <f aca="false">IF(AD79=0,1,MIN(1,-AD91*In_BESS_RTE/AD79))</f>
        <v>0.546853535174892</v>
      </c>
      <c r="AE115" s="58" t="n">
        <f aca="false">IF(AE79=0,1,MIN(1,-AE91*In_BESS_RTE/AE79))</f>
        <v>0.556309570697828</v>
      </c>
      <c r="AF115" s="58" t="n">
        <f aca="false">IF(AF79=0,1,MIN(1,-AF91*In_BESS_RTE/AF79))</f>
        <v>0.559605498919925</v>
      </c>
      <c r="AG115" s="58" t="n">
        <f aca="false">IF(AG79=0,1,MIN(1,-AG91*In_BESS_RTE/AG79))</f>
        <v>0.521076539293754</v>
      </c>
      <c r="AH115" s="58" t="n">
        <f aca="false">IF(AH79=0,1,MIN(1,-AH91*In_BESS_RTE/AH79))</f>
        <v>0.523611790746311</v>
      </c>
      <c r="AI115" s="58" t="n">
        <f aca="false">IF(AI79=0,1,MIN(1,-AI91*In_BESS_RTE/AI79))</f>
        <v>0.517582386883684</v>
      </c>
      <c r="AJ115" s="58" t="n">
        <f aca="false">IF(AJ79=0,1,MIN(1,-AJ91*In_BESS_RTE/AJ79))</f>
        <v>0.501979971879522</v>
      </c>
      <c r="AK115" s="58" t="n">
        <f aca="false">IF(AK79=0,1,MIN(1,-AK91*In_BESS_RTE/AK79))</f>
        <v>0.487113518891738</v>
      </c>
      <c r="AL115" s="58" t="n">
        <f aca="false">IF(AL79=0,1,MIN(1,-AL91*In_BESS_RTE/AL79))</f>
        <v>0.502937734162454</v>
      </c>
      <c r="AM115" s="58" t="n">
        <f aca="false">IF(AM79=0,1,MIN(1,-AM91*In_BESS_RTE/AM79))</f>
        <v>0.500064803984773</v>
      </c>
      <c r="AN115" s="58" t="n">
        <f aca="false">IF(AN79=0,1,MIN(1,-AN91*In_BESS_RTE/AN79))</f>
        <v>0.494304067968659</v>
      </c>
      <c r="AO115" s="58" t="n">
        <f aca="false">IF(AO79=0,1,MIN(1,-AO91*In_BESS_RTE/AO79))</f>
        <v>0.486862524109381</v>
      </c>
      <c r="AP115" s="58" t="n">
        <f aca="false">IF(AP79=0,1,MIN(1,-AP91*In_BESS_RTE/AP79))</f>
        <v>0.497243236519954</v>
      </c>
      <c r="AQ115" s="58" t="n">
        <f aca="false">IF(AQ79=0,1,MIN(1,-AQ91*In_BESS_RTE/AQ79))</f>
        <v>0.518221627573842</v>
      </c>
      <c r="AR115" s="58" t="n">
        <f aca="false">IF(AR79=0,1,MIN(1,-AR91*In_BESS_RTE/AR79))</f>
        <v>0.533004852765107</v>
      </c>
      <c r="AS115" s="58" t="n">
        <f aca="false">IF(AS79=0,1,MIN(1,-AS91*In_BESS_RTE/AS79))</f>
        <v>0.527592492272689</v>
      </c>
      <c r="AT115" s="58" t="n">
        <f aca="false">IF(AT79=0,1,MIN(1,-AT91*In_BESS_RTE/AT79))</f>
        <v>0.527592492272689</v>
      </c>
      <c r="AU115" s="58" t="n">
        <f aca="false">IF(AU79=0,1,MIN(1,-AU91*In_BESS_RTE/AU79))</f>
        <v>0.527592492272689</v>
      </c>
      <c r="AV115" s="58" t="n">
        <f aca="false">IF(AV79=0,1,MIN(1,-AV91*In_BESS_RTE/AV79))</f>
        <v>0.527592492272689</v>
      </c>
      <c r="AW115" s="58" t="n">
        <f aca="false">IF(AW79=0,1,MIN(1,-AW91*In_BESS_RTE/AW79))</f>
        <v>0.527592492272689</v>
      </c>
    </row>
    <row r="116" customFormat="false" ht="15" hidden="false" customHeight="false" outlineLevel="0" collapsed="false">
      <c r="C116" s="56"/>
      <c r="D116" s="11" t="s">
        <v>556</v>
      </c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</row>
    <row r="117" customFormat="false" ht="15" hidden="false" customHeight="false" outlineLevel="0" collapsed="false">
      <c r="C117" s="56"/>
      <c r="D117" s="11" t="s">
        <v>556</v>
      </c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</row>
    <row r="119" customFormat="false" ht="15" hidden="false" customHeight="false" outlineLevel="0" collapsed="false">
      <c r="A119" s="9" t="s">
        <v>14</v>
      </c>
      <c r="B119" s="9"/>
      <c r="C119" s="9" t="s">
        <v>557</v>
      </c>
      <c r="D119" s="9"/>
      <c r="E119" s="9" t="s">
        <v>558</v>
      </c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</row>
    <row r="120" customFormat="false" ht="15" hidden="false" customHeight="false" outlineLevel="0" collapsed="false">
      <c r="C120" s="8" t="s">
        <v>559</v>
      </c>
      <c r="E120" s="8" t="s">
        <v>560</v>
      </c>
      <c r="F120" s="8" t="s">
        <v>561</v>
      </c>
    </row>
    <row r="121" customFormat="false" ht="15" hidden="false" customHeight="false" outlineLevel="0" collapsed="false">
      <c r="C121" s="43" t="s">
        <v>544</v>
      </c>
      <c r="E121" s="45" t="n">
        <v>2048</v>
      </c>
      <c r="F121" s="12" t="s">
        <v>562</v>
      </c>
    </row>
    <row r="122" customFormat="false" ht="15" hidden="false" customHeight="false" outlineLevel="0" collapsed="false">
      <c r="C122" s="43" t="s">
        <v>310</v>
      </c>
      <c r="E122" s="45" t="n">
        <v>2048</v>
      </c>
      <c r="F122" s="12" t="s">
        <v>563</v>
      </c>
    </row>
    <row r="123" customFormat="false" ht="15" hidden="false" customHeight="false" outlineLevel="0" collapsed="false">
      <c r="C123" s="43" t="s">
        <v>311</v>
      </c>
      <c r="E123" s="45" t="n">
        <v>2048</v>
      </c>
      <c r="F123" s="12" t="s">
        <v>564</v>
      </c>
    </row>
    <row r="124" customFormat="false" ht="15" hidden="false" customHeight="false" outlineLevel="0" collapsed="false">
      <c r="C124" s="43" t="s">
        <v>545</v>
      </c>
      <c r="E124" s="45" t="n">
        <v>2043</v>
      </c>
      <c r="F124" s="12" t="s">
        <v>565</v>
      </c>
    </row>
    <row r="125" customFormat="false" ht="15" hidden="false" customHeight="false" outlineLevel="0" collapsed="false">
      <c r="C125" s="43" t="s">
        <v>546</v>
      </c>
      <c r="E125" s="45" t="n">
        <v>2048</v>
      </c>
      <c r="F125" s="12" t="s">
        <v>566</v>
      </c>
    </row>
    <row r="126" customFormat="false" ht="15" hidden="false" customHeight="false" outlineLevel="0" collapsed="false">
      <c r="C126" s="43" t="s">
        <v>547</v>
      </c>
      <c r="E126" s="45" t="n">
        <v>2051</v>
      </c>
      <c r="F126" s="12" t="s">
        <v>567</v>
      </c>
    </row>
    <row r="127" customFormat="false" ht="15" hidden="false" customHeight="false" outlineLevel="0" collapsed="false">
      <c r="C127" s="43" t="s">
        <v>548</v>
      </c>
      <c r="E127" s="45" t="n">
        <v>2046</v>
      </c>
      <c r="F127" s="12" t="s">
        <v>568</v>
      </c>
    </row>
    <row r="129" customFormat="false" ht="15" hidden="false" customHeight="false" outlineLevel="0" collapsed="false">
      <c r="A129" s="9" t="s">
        <v>14</v>
      </c>
      <c r="B129" s="9"/>
      <c r="C129" s="9" t="s">
        <v>569</v>
      </c>
      <c r="D129" s="9"/>
      <c r="E129" s="9" t="s">
        <v>570</v>
      </c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</row>
    <row r="130" customFormat="false" ht="15" hidden="false" customHeight="false" outlineLevel="0" collapsed="false">
      <c r="C130" s="0" t="s">
        <v>571</v>
      </c>
      <c r="D130" s="11" t="s">
        <v>321</v>
      </c>
      <c r="J130" s="52" t="n">
        <v>0</v>
      </c>
      <c r="K130" s="52" t="n">
        <v>0</v>
      </c>
      <c r="L130" s="52" t="n">
        <v>157.613066987745</v>
      </c>
      <c r="M130" s="52" t="n">
        <v>146.800565814074</v>
      </c>
      <c r="N130" s="52" t="n">
        <v>119.621165943526</v>
      </c>
      <c r="O130" s="52" t="n">
        <v>101.847806345188</v>
      </c>
      <c r="P130" s="52" t="n">
        <v>105.822450436047</v>
      </c>
      <c r="Q130" s="52" t="n">
        <v>103.491055798921</v>
      </c>
      <c r="R130" s="52" t="n">
        <v>95.8850201303098</v>
      </c>
      <c r="S130" s="52" t="n">
        <v>81.9210770686637</v>
      </c>
      <c r="T130" s="52" t="n">
        <v>76.5965000414184</v>
      </c>
      <c r="U130" s="52" t="n">
        <v>67.2778582086463</v>
      </c>
      <c r="V130" s="52" t="n">
        <v>73.1430289539921</v>
      </c>
      <c r="W130" s="52" t="n">
        <v>64.6199260360762</v>
      </c>
      <c r="X130" s="52" t="n">
        <v>59.8359113863481</v>
      </c>
      <c r="Y130" s="52" t="n">
        <v>56.5773473852959</v>
      </c>
      <c r="Z130" s="52" t="n">
        <v>53.3559846563977</v>
      </c>
      <c r="AA130" s="52" t="n">
        <v>51.9911858367545</v>
      </c>
      <c r="AB130" s="52" t="n">
        <v>49.7807449567198</v>
      </c>
      <c r="AC130" s="52" t="n">
        <v>45.6998353953895</v>
      </c>
      <c r="AD130" s="52" t="n">
        <v>43.5792897545813</v>
      </c>
      <c r="AE130" s="52" t="n">
        <v>39.8714793883393</v>
      </c>
      <c r="AF130" s="52" t="n">
        <v>38.8695836274121</v>
      </c>
      <c r="AG130" s="52" t="n">
        <v>37.274159903508</v>
      </c>
      <c r="AH130" s="52" t="n">
        <v>70.9554771464903</v>
      </c>
      <c r="AI130" s="52" t="n">
        <v>65.1747588257705</v>
      </c>
      <c r="AJ130" s="52" t="n">
        <v>61.0394420121576</v>
      </c>
      <c r="AK130" s="52" t="n">
        <v>56.7031798264909</v>
      </c>
      <c r="AL130" s="52" t="n">
        <v>56.9582921730233</v>
      </c>
      <c r="AM130" s="52" t="n">
        <v>55.3731690541021</v>
      </c>
      <c r="AN130" s="52" t="n">
        <v>53.7249364476542</v>
      </c>
      <c r="AO130" s="52" t="n">
        <v>51.4850876537994</v>
      </c>
      <c r="AP130" s="52" t="n">
        <v>50.4345722016042</v>
      </c>
      <c r="AQ130" s="52" t="n">
        <v>50.7088127506961</v>
      </c>
      <c r="AR130" s="52" t="n">
        <v>49.3924978131273</v>
      </c>
      <c r="AS130" s="52" t="n">
        <v>47.1546966040358</v>
      </c>
      <c r="AT130" s="52" t="n">
        <v>47.1546966040358</v>
      </c>
      <c r="AU130" s="52" t="n">
        <v>47.1546966040358</v>
      </c>
      <c r="AV130" s="52" t="n">
        <v>47.1546966040358</v>
      </c>
      <c r="AW130" s="52" t="n">
        <v>47.1546966040358</v>
      </c>
    </row>
    <row r="131" customFormat="false" ht="15" hidden="false" customHeight="false" outlineLevel="0" collapsed="false">
      <c r="C131" s="0" t="s">
        <v>572</v>
      </c>
      <c r="D131" s="11" t="s">
        <v>321</v>
      </c>
      <c r="J131" s="52" t="n">
        <v>0</v>
      </c>
      <c r="K131" s="52" t="n">
        <v>0</v>
      </c>
      <c r="L131" s="52" t="n">
        <v>-2.41656789516285</v>
      </c>
      <c r="M131" s="52" t="n">
        <v>-0.600903446869131</v>
      </c>
      <c r="N131" s="52" t="n">
        <v>0.480085498972026</v>
      </c>
      <c r="O131" s="52" t="n">
        <v>0.457551619714433</v>
      </c>
      <c r="P131" s="52" t="n">
        <v>0.406685853323512</v>
      </c>
      <c r="Q131" s="52" t="n">
        <v>0.268839521935504</v>
      </c>
      <c r="R131" s="52" t="n">
        <v>0.0626811662241792</v>
      </c>
      <c r="S131" s="52" t="n">
        <v>-0.0576666729262448</v>
      </c>
      <c r="T131" s="52" t="n">
        <v>-0.0276946286100498</v>
      </c>
      <c r="U131" s="52" t="n">
        <v>-0.0215100868759308</v>
      </c>
      <c r="V131" s="52" t="n">
        <v>0.0134764507381985</v>
      </c>
      <c r="W131" s="52" t="n">
        <v>0.018438709730946</v>
      </c>
      <c r="X131" s="52" t="n">
        <v>0.00219384081784627</v>
      </c>
      <c r="Y131" s="52" t="n">
        <v>-0.012483998939649</v>
      </c>
      <c r="Z131" s="52" t="n">
        <v>-0.00842016999611474</v>
      </c>
      <c r="AA131" s="52" t="n">
        <v>-0.000208937220747264</v>
      </c>
      <c r="AB131" s="52" t="n">
        <v>-0.00118049529722204</v>
      </c>
      <c r="AC131" s="52" t="n">
        <v>0.0181879850660493</v>
      </c>
      <c r="AD131" s="52" t="n">
        <v>0.00407427580457165</v>
      </c>
      <c r="AE131" s="52" t="n">
        <v>-0.00454438455125299</v>
      </c>
      <c r="AF131" s="52" t="n">
        <v>-0.00421008499805737</v>
      </c>
      <c r="AG131" s="52" t="n">
        <v>-0.00486823724341125</v>
      </c>
      <c r="AH131" s="52" t="n">
        <v>-0.0550340639448293</v>
      </c>
      <c r="AI131" s="52" t="n">
        <v>-0.030661537144661</v>
      </c>
      <c r="AJ131" s="52" t="n">
        <v>-0.0219697487615748</v>
      </c>
      <c r="AK131" s="52" t="n">
        <v>-0.00682180025739817</v>
      </c>
      <c r="AL131" s="52" t="n">
        <v>-0.00570398612640031</v>
      </c>
      <c r="AM131" s="52" t="n">
        <v>-0.00447125652399145</v>
      </c>
      <c r="AN131" s="52" t="n">
        <v>-0.000417874441494528</v>
      </c>
      <c r="AO131" s="52" t="n">
        <v>-0.000470108746681344</v>
      </c>
      <c r="AP131" s="52" t="n">
        <v>-0.000302958970083533</v>
      </c>
      <c r="AQ131" s="52" t="n">
        <v>-0.0144897962588227</v>
      </c>
      <c r="AR131" s="52" t="n">
        <v>-0.0114184191138379</v>
      </c>
      <c r="AS131" s="52" t="n">
        <v>-0.0101125614841675</v>
      </c>
      <c r="AT131" s="52" t="n">
        <v>-0.0101125614841675</v>
      </c>
      <c r="AU131" s="52" t="n">
        <v>-0.0101125614841675</v>
      </c>
      <c r="AV131" s="52" t="n">
        <v>-0.0101125614841675</v>
      </c>
      <c r="AW131" s="52" t="n">
        <v>-0.0101125614841675</v>
      </c>
    </row>
    <row r="132" customFormat="false" ht="15" hidden="false" customHeight="false" outlineLevel="0" collapsed="false">
      <c r="C132" s="0" t="s">
        <v>573</v>
      </c>
      <c r="D132" s="11" t="s">
        <v>321</v>
      </c>
      <c r="J132" s="52" t="n">
        <v>0</v>
      </c>
      <c r="K132" s="52" t="n">
        <v>0</v>
      </c>
      <c r="L132" s="52" t="n">
        <v>38.1552690571213</v>
      </c>
      <c r="M132" s="52" t="n">
        <v>39.1465717009567</v>
      </c>
      <c r="N132" s="52" t="n">
        <v>41.0175522784433</v>
      </c>
      <c r="O132" s="52" t="n">
        <v>42.9578059914686</v>
      </c>
      <c r="P132" s="52" t="n">
        <v>48.4429303791361</v>
      </c>
      <c r="Q132" s="52" t="n">
        <v>41.7508383483779</v>
      </c>
      <c r="R132" s="52" t="n">
        <v>47.7886016849219</v>
      </c>
      <c r="S132" s="52" t="n">
        <v>49.0450143213025</v>
      </c>
      <c r="T132" s="52" t="n">
        <v>43.4168097248672</v>
      </c>
      <c r="U132" s="52" t="n">
        <v>50.9816325266868</v>
      </c>
      <c r="V132" s="52" t="n">
        <v>52.0664659173897</v>
      </c>
      <c r="W132" s="52" t="n">
        <v>52.0591322209415</v>
      </c>
      <c r="X132" s="52" t="n">
        <v>52.4510671064802</v>
      </c>
      <c r="Y132" s="52" t="n">
        <v>50.4887705166661</v>
      </c>
      <c r="Z132" s="52" t="n">
        <v>48.9950051975166</v>
      </c>
      <c r="AA132" s="52" t="n">
        <v>50.2214248958589</v>
      </c>
      <c r="AB132" s="52" t="n">
        <v>53.6290029227481</v>
      </c>
      <c r="AC132" s="52" t="n">
        <v>52.9776933713737</v>
      </c>
      <c r="AD132" s="52" t="n">
        <v>52.4325343749999</v>
      </c>
      <c r="AE132" s="52" t="n">
        <v>49.2334965881386</v>
      </c>
      <c r="AF132" s="52" t="n">
        <v>49.5334573091044</v>
      </c>
      <c r="AG132" s="52" t="n">
        <v>47.3044001227012</v>
      </c>
      <c r="AH132" s="52" t="n">
        <v>59.1130408368678</v>
      </c>
      <c r="AI132" s="52" t="n">
        <v>54.7694867421971</v>
      </c>
      <c r="AJ132" s="52" t="n">
        <v>52.6021078233584</v>
      </c>
      <c r="AK132" s="52" t="n">
        <v>50.5419868267904</v>
      </c>
      <c r="AL132" s="52" t="n">
        <v>47.0073436291038</v>
      </c>
      <c r="AM132" s="52" t="n">
        <v>47.6491151963511</v>
      </c>
      <c r="AN132" s="52" t="n">
        <v>45.9755489518875</v>
      </c>
      <c r="AO132" s="52" t="n">
        <v>46.5821981723272</v>
      </c>
      <c r="AP132" s="52" t="n">
        <v>47.408649348993</v>
      </c>
      <c r="AQ132" s="52" t="n">
        <v>47.7467829001894</v>
      </c>
      <c r="AR132" s="52" t="n">
        <v>47.3934805067668</v>
      </c>
      <c r="AS132" s="52" t="n">
        <v>46.9001483879994</v>
      </c>
      <c r="AT132" s="52" t="n">
        <v>46.9001483879994</v>
      </c>
      <c r="AU132" s="52" t="n">
        <v>46.9001483879994</v>
      </c>
      <c r="AV132" s="52" t="n">
        <v>46.9001483879994</v>
      </c>
      <c r="AW132" s="52" t="n">
        <v>46.9001483879994</v>
      </c>
    </row>
    <row r="133" customFormat="false" ht="15" hidden="false" customHeight="false" outlineLevel="0" collapsed="false">
      <c r="C133" s="0" t="s">
        <v>574</v>
      </c>
      <c r="D133" s="11" t="s">
        <v>321</v>
      </c>
      <c r="J133" s="52" t="n">
        <v>0</v>
      </c>
      <c r="K133" s="52" t="n">
        <v>0</v>
      </c>
      <c r="L133" s="52" t="n">
        <v>-12.8612350917082</v>
      </c>
      <c r="M133" s="52" t="n">
        <v>-11.586749385733</v>
      </c>
      <c r="N133" s="52" t="n">
        <v>-11.1899149223677</v>
      </c>
      <c r="O133" s="52" t="n">
        <v>-10.491563155742</v>
      </c>
      <c r="P133" s="52" t="n">
        <v>-10.0507578542705</v>
      </c>
      <c r="Q133" s="52" t="n">
        <v>-8.91713762252315</v>
      </c>
      <c r="R133" s="52" t="n">
        <v>-10.1590918032279</v>
      </c>
      <c r="S133" s="52" t="n">
        <v>-11.4505223178058</v>
      </c>
      <c r="T133" s="52" t="n">
        <v>-10.8384302827656</v>
      </c>
      <c r="U133" s="52" t="n">
        <v>-10.7259489299763</v>
      </c>
      <c r="V133" s="52" t="n">
        <v>-8.55790141203134</v>
      </c>
      <c r="W133" s="52" t="n">
        <v>-9.55562887540471</v>
      </c>
      <c r="X133" s="52" t="n">
        <v>-9.18011645541669</v>
      </c>
      <c r="Y133" s="52" t="n">
        <v>-9.04499675475943</v>
      </c>
      <c r="Z133" s="52" t="n">
        <v>-7.90647694518552</v>
      </c>
      <c r="AA133" s="52" t="n">
        <v>-7.1188880915787</v>
      </c>
      <c r="AB133" s="52" t="n">
        <v>-8.35770821397235</v>
      </c>
      <c r="AC133" s="52" t="n">
        <v>-7.57399514581039</v>
      </c>
      <c r="AD133" s="52" t="n">
        <v>-7.50429368896911</v>
      </c>
      <c r="AE133" s="52" t="n">
        <v>-7.60688186435601</v>
      </c>
      <c r="AF133" s="52" t="n">
        <v>-7.24164915562876</v>
      </c>
      <c r="AG133" s="52" t="n">
        <v>-6.75134662656219</v>
      </c>
      <c r="AH133" s="52" t="n">
        <v>-11.9542908507495</v>
      </c>
      <c r="AI133" s="52" t="n">
        <v>-9.95787481278734</v>
      </c>
      <c r="AJ133" s="52" t="n">
        <v>-8.92413701941818</v>
      </c>
      <c r="AK133" s="52" t="n">
        <v>-8.65936132642621</v>
      </c>
      <c r="AL133" s="52" t="n">
        <v>-8.79439745219516</v>
      </c>
      <c r="AM133" s="52" t="n">
        <v>-8.07527732582723</v>
      </c>
      <c r="AN133" s="52" t="n">
        <v>-7.79628345496341</v>
      </c>
      <c r="AO133" s="52" t="n">
        <v>-6.90549006116849</v>
      </c>
      <c r="AP133" s="52" t="n">
        <v>-7.55896211277763</v>
      </c>
      <c r="AQ133" s="52" t="n">
        <v>-8.57213003676423</v>
      </c>
      <c r="AR133" s="52" t="n">
        <v>-9.66551940665673</v>
      </c>
      <c r="AS133" s="52" t="n">
        <v>-9.5365842477336</v>
      </c>
      <c r="AT133" s="52" t="n">
        <v>-9.5365842477336</v>
      </c>
      <c r="AU133" s="52" t="n">
        <v>-9.5365842477336</v>
      </c>
      <c r="AV133" s="52" t="n">
        <v>-9.5365842477336</v>
      </c>
      <c r="AW133" s="52" t="n">
        <v>-9.5365842477336</v>
      </c>
    </row>
    <row r="134" customFormat="false" ht="15" hidden="false" customHeight="false" outlineLevel="0" collapsed="false">
      <c r="C134" s="0" t="s">
        <v>575</v>
      </c>
      <c r="D134" s="11" t="s">
        <v>321</v>
      </c>
      <c r="J134" s="52" t="n">
        <v>0</v>
      </c>
      <c r="K134" s="52" t="n">
        <v>0</v>
      </c>
      <c r="L134" s="52" t="n">
        <v>78.4217442612834</v>
      </c>
      <c r="M134" s="52" t="n">
        <v>53.4071011474535</v>
      </c>
      <c r="N134" s="52" t="n">
        <v>45.6621222270446</v>
      </c>
      <c r="O134" s="52" t="n">
        <v>37.3472670370475</v>
      </c>
      <c r="P134" s="52" t="n">
        <v>30.4338478083516</v>
      </c>
      <c r="Q134" s="52" t="n">
        <v>37.409206476138</v>
      </c>
      <c r="R134" s="52" t="n">
        <v>29.6070100978274</v>
      </c>
      <c r="S134" s="52" t="n">
        <v>31.4186733983439</v>
      </c>
      <c r="T134" s="52" t="n">
        <v>37.6971010726057</v>
      </c>
      <c r="U134" s="52" t="n">
        <v>32.4379005017321</v>
      </c>
      <c r="V134" s="52" t="n">
        <v>27.1392212429984</v>
      </c>
      <c r="W134" s="52" t="n">
        <v>31.4895553504824</v>
      </c>
      <c r="X134" s="52" t="n">
        <v>31.7443960786278</v>
      </c>
      <c r="Y134" s="52" t="n">
        <v>33.7455236509178</v>
      </c>
      <c r="Z134" s="52" t="n">
        <v>31.5573554786149</v>
      </c>
      <c r="AA134" s="52" t="n">
        <v>32.3802860631111</v>
      </c>
      <c r="AB134" s="52" t="n">
        <v>31.0145783665576</v>
      </c>
      <c r="AC134" s="52" t="n">
        <v>31.5441401994026</v>
      </c>
      <c r="AD134" s="52" t="n">
        <v>33.13043336676</v>
      </c>
      <c r="AE134" s="52" t="n">
        <v>36.2180135932137</v>
      </c>
      <c r="AF134" s="52" t="n">
        <v>34.361825770956</v>
      </c>
      <c r="AG134" s="52" t="n">
        <v>34.7485476728372</v>
      </c>
      <c r="AH134" s="52" t="n">
        <v>39.381793224074</v>
      </c>
      <c r="AI134" s="52" t="n">
        <v>39.9597867046882</v>
      </c>
      <c r="AJ134" s="52" t="n">
        <v>39.8458636850757</v>
      </c>
      <c r="AK134" s="52" t="n">
        <v>41.093542745629</v>
      </c>
      <c r="AL134" s="52" t="n">
        <v>41.4571352971734</v>
      </c>
      <c r="AM134" s="52" t="n">
        <v>39.6063902895162</v>
      </c>
      <c r="AN134" s="52" t="n">
        <v>40.0709204124036</v>
      </c>
      <c r="AO134" s="52" t="n">
        <v>39.6397784573917</v>
      </c>
      <c r="AP134" s="52" t="n">
        <v>37.5704955636939</v>
      </c>
      <c r="AQ134" s="52" t="n">
        <v>38.0207866149873</v>
      </c>
      <c r="AR134" s="52" t="n">
        <v>38.8628976363481</v>
      </c>
      <c r="AS134" s="52" t="n">
        <v>37.7600225166337</v>
      </c>
      <c r="AT134" s="52" t="n">
        <v>37.7600225166337</v>
      </c>
      <c r="AU134" s="52" t="n">
        <v>37.7600225166337</v>
      </c>
      <c r="AV134" s="52" t="n">
        <v>37.7600225166337</v>
      </c>
      <c r="AW134" s="52" t="n">
        <v>37.7600225166337</v>
      </c>
    </row>
    <row r="135" customFormat="false" ht="15" hidden="false" customHeight="false" outlineLevel="0" collapsed="false">
      <c r="C135" s="0" t="s">
        <v>576</v>
      </c>
      <c r="D135" s="11" t="s">
        <v>321</v>
      </c>
      <c r="J135" s="52" t="n">
        <v>0</v>
      </c>
      <c r="K135" s="52" t="n">
        <v>0</v>
      </c>
      <c r="L135" s="52" t="n">
        <v>-51.1030041582189</v>
      </c>
      <c r="M135" s="52" t="n">
        <v>-35.9301503373292</v>
      </c>
      <c r="N135" s="52" t="n">
        <v>-31.3595755054555</v>
      </c>
      <c r="O135" s="52" t="n">
        <v>-30.6862753115974</v>
      </c>
      <c r="P135" s="52" t="n">
        <v>-32.0198902510441</v>
      </c>
      <c r="Q135" s="52" t="n">
        <v>-29.4006532517564</v>
      </c>
      <c r="R135" s="52" t="n">
        <v>-27.8128452895486</v>
      </c>
      <c r="S135" s="52" t="n">
        <v>-24.0068344295554</v>
      </c>
      <c r="T135" s="52" t="n">
        <v>-22.709908866072</v>
      </c>
      <c r="U135" s="52" t="n">
        <v>-24.4292428087402</v>
      </c>
      <c r="V135" s="52" t="n">
        <v>-29.8106612068898</v>
      </c>
      <c r="W135" s="52" t="n">
        <v>-27.9140544792786</v>
      </c>
      <c r="X135" s="52" t="n">
        <v>-26.5014926109726</v>
      </c>
      <c r="Y135" s="52" t="n">
        <v>-22.1924758388914</v>
      </c>
      <c r="Z135" s="52" t="n">
        <v>-20.3708671266674</v>
      </c>
      <c r="AA135" s="52" t="n">
        <v>-24.0347693359693</v>
      </c>
      <c r="AB135" s="52" t="n">
        <v>-25.9442988306838</v>
      </c>
      <c r="AC135" s="52" t="n">
        <v>-26.6358392439131</v>
      </c>
      <c r="AD135" s="52" t="n">
        <v>-26.1311827277811</v>
      </c>
      <c r="AE135" s="52" t="n">
        <v>-20.9910136915673</v>
      </c>
      <c r="AF135" s="52" t="n">
        <v>-22.667431929094</v>
      </c>
      <c r="AG135" s="52" t="n">
        <v>-20.3182253939001</v>
      </c>
      <c r="AH135" s="52" t="n">
        <v>-28.0803894007155</v>
      </c>
      <c r="AI135" s="52" t="n">
        <v>-24.6912709772793</v>
      </c>
      <c r="AJ135" s="52" t="n">
        <v>-22.992590478882</v>
      </c>
      <c r="AK135" s="52" t="n">
        <v>-21.5619555409813</v>
      </c>
      <c r="AL135" s="52" t="n">
        <v>-18.9848716259794</v>
      </c>
      <c r="AM135" s="52" t="n">
        <v>-19.8112496746179</v>
      </c>
      <c r="AN135" s="52" t="n">
        <v>-18.0155805183497</v>
      </c>
      <c r="AO135" s="52" t="n">
        <v>-17.6750650828368</v>
      </c>
      <c r="AP135" s="52" t="n">
        <v>-18.6273591475587</v>
      </c>
      <c r="AQ135" s="52" t="n">
        <v>-17.2547356289985</v>
      </c>
      <c r="AR135" s="52" t="n">
        <v>-15.0464154617545</v>
      </c>
      <c r="AS135" s="52" t="n">
        <v>-15.4392174367593</v>
      </c>
      <c r="AT135" s="52" t="n">
        <v>-15.4392174367593</v>
      </c>
      <c r="AU135" s="52" t="n">
        <v>-15.4392174367593</v>
      </c>
      <c r="AV135" s="52" t="n">
        <v>-15.4392174367593</v>
      </c>
      <c r="AW135" s="52" t="n">
        <v>-15.4392174367593</v>
      </c>
    </row>
    <row r="136" customFormat="false" ht="15" hidden="false" customHeight="false" outlineLevel="0" collapsed="false">
      <c r="C136" s="0" t="s">
        <v>577</v>
      </c>
      <c r="D136" s="11" t="s">
        <v>321</v>
      </c>
      <c r="J136" s="52" t="n">
        <v>0</v>
      </c>
      <c r="K136" s="52" t="n">
        <v>0</v>
      </c>
      <c r="L136" s="52" t="n">
        <v>-36.2843407139399</v>
      </c>
      <c r="M136" s="52" t="n">
        <v>-36.8451491081477</v>
      </c>
      <c r="N136" s="52" t="n">
        <v>-36.4513024470391</v>
      </c>
      <c r="O136" s="52" t="n">
        <v>-30.0276007231917</v>
      </c>
      <c r="P136" s="52" t="n">
        <v>-31.3270335333241</v>
      </c>
      <c r="Q136" s="52" t="n">
        <v>-26.4885385032862</v>
      </c>
      <c r="R136" s="52" t="n">
        <v>-29.5022489753448</v>
      </c>
      <c r="S136" s="52" t="n">
        <v>-26.0853627952713</v>
      </c>
      <c r="T136" s="52" t="n">
        <v>-25.7453488090882</v>
      </c>
      <c r="U136" s="52" t="n">
        <v>-25.0465269337159</v>
      </c>
      <c r="V136" s="52" t="n">
        <v>-25.4350665894175</v>
      </c>
      <c r="W136" s="52" t="n">
        <v>-26.9942501523829</v>
      </c>
      <c r="X136" s="52" t="n">
        <v>-24.8097592751651</v>
      </c>
      <c r="Y136" s="52" t="n">
        <v>-24.0999995362866</v>
      </c>
      <c r="Z136" s="52" t="n">
        <v>-21.6607619526727</v>
      </c>
      <c r="AA136" s="52" t="n">
        <v>-20.3745339748915</v>
      </c>
      <c r="AB136" s="52" t="n">
        <v>-20.3659048676746</v>
      </c>
      <c r="AC136" s="52" t="n">
        <v>-18.4877472966554</v>
      </c>
      <c r="AD136" s="52" t="n">
        <v>-18.536847543531</v>
      </c>
      <c r="AE136" s="52" t="n">
        <v>-19.0629932528168</v>
      </c>
      <c r="AF136" s="52" t="n">
        <v>-16.8601054533121</v>
      </c>
      <c r="AG136" s="52" t="n">
        <v>-13.5025261033477</v>
      </c>
      <c r="AH136" s="52" t="n">
        <v>-23.3675283215129</v>
      </c>
      <c r="AI136" s="52" t="n">
        <v>-20.840202805632</v>
      </c>
      <c r="AJ136" s="52" t="n">
        <v>-19.5691645637991</v>
      </c>
      <c r="AK136" s="52" t="n">
        <v>-17.5410214088664</v>
      </c>
      <c r="AL136" s="52" t="n">
        <v>-18.1115035963948</v>
      </c>
      <c r="AM136" s="52" t="n">
        <v>-17.4185319632033</v>
      </c>
      <c r="AN136" s="52" t="n">
        <v>-16.410190489016</v>
      </c>
      <c r="AO136" s="52" t="n">
        <v>-15.4884430459674</v>
      </c>
      <c r="AP136" s="52" t="n">
        <v>-15.7873486339684</v>
      </c>
      <c r="AQ136" s="52" t="n">
        <v>-16.825129362559</v>
      </c>
      <c r="AR136" s="52" t="n">
        <v>-17.6526774596338</v>
      </c>
      <c r="AS136" s="52" t="n">
        <v>-17.1122926787541</v>
      </c>
      <c r="AT136" s="52" t="n">
        <v>-17.1122926787541</v>
      </c>
      <c r="AU136" s="52" t="n">
        <v>-17.1122926787541</v>
      </c>
      <c r="AV136" s="52" t="n">
        <v>-17.1122926787541</v>
      </c>
      <c r="AW136" s="52" t="n">
        <v>-17.1122926787541</v>
      </c>
    </row>
    <row r="137" customFormat="false" ht="15" hidden="false" customHeight="false" outlineLevel="0" collapsed="false">
      <c r="C137" s="0" t="s">
        <v>578</v>
      </c>
      <c r="D137" s="11" t="s">
        <v>321</v>
      </c>
      <c r="J137" s="52" t="n">
        <v>0</v>
      </c>
      <c r="K137" s="52" t="n">
        <v>0</v>
      </c>
      <c r="L137" s="52" t="n">
        <v>171.524911553398</v>
      </c>
      <c r="M137" s="52" t="n">
        <v>154.391369959293</v>
      </c>
      <c r="N137" s="52" t="n">
        <v>127.780133073123</v>
      </c>
      <c r="O137" s="52" t="n">
        <v>111.404897781138</v>
      </c>
      <c r="P137" s="52" t="n">
        <v>111.708253731941</v>
      </c>
      <c r="Q137" s="52" t="n">
        <v>118.113610767807</v>
      </c>
      <c r="R137" s="52" t="n">
        <v>105.869064329995</v>
      </c>
      <c r="S137" s="52" t="n">
        <v>100.784389019612</v>
      </c>
      <c r="T137" s="52" t="n">
        <v>98.3889864649112</v>
      </c>
      <c r="U137" s="52" t="n">
        <v>90.4741833714789</v>
      </c>
      <c r="V137" s="52" t="n">
        <v>88.5585633567797</v>
      </c>
      <c r="W137" s="52" t="n">
        <v>83.7230874695816</v>
      </c>
      <c r="X137" s="52" t="n">
        <v>83.5421164958314</v>
      </c>
      <c r="Y137" s="52" t="n">
        <v>85.461748105169</v>
      </c>
      <c r="Z137" s="52" t="n">
        <v>83.9618295848685</v>
      </c>
      <c r="AA137" s="52" t="n">
        <v>83.0644651154811</v>
      </c>
      <c r="AB137" s="52" t="n">
        <v>79.7552129446755</v>
      </c>
      <c r="AC137" s="52" t="n">
        <v>77.5422439242698</v>
      </c>
      <c r="AD137" s="52" t="n">
        <v>76.9739764712814</v>
      </c>
      <c r="AE137" s="52" t="n">
        <v>77.6575668232613</v>
      </c>
      <c r="AF137" s="52" t="n">
        <v>75.9915118718837</v>
      </c>
      <c r="AG137" s="52" t="n">
        <v>78.7502144660202</v>
      </c>
      <c r="AH137" s="52" t="n">
        <v>105.993037229926</v>
      </c>
      <c r="AI137" s="52" t="n">
        <v>104.384022139812</v>
      </c>
      <c r="AJ137" s="52" t="n">
        <v>101.979509922286</v>
      </c>
      <c r="AK137" s="52" t="n">
        <v>100.569538875518</v>
      </c>
      <c r="AL137" s="52" t="n">
        <v>99.5262944386048</v>
      </c>
      <c r="AM137" s="52" t="n">
        <v>97.3191861072411</v>
      </c>
      <c r="AN137" s="52" t="n">
        <v>97.5489125814527</v>
      </c>
      <c r="AO137" s="52" t="n">
        <v>97.6375855379379</v>
      </c>
      <c r="AP137" s="52" t="n">
        <v>93.4397860484604</v>
      </c>
      <c r="AQ137" s="52" t="n">
        <v>93.8099078881532</v>
      </c>
      <c r="AR137" s="52" t="n">
        <v>93.2729392308327</v>
      </c>
      <c r="AS137" s="52" t="n">
        <v>89.7166396902156</v>
      </c>
      <c r="AT137" s="52" t="n">
        <v>89.7166396902156</v>
      </c>
      <c r="AU137" s="52" t="n">
        <v>89.7166396902156</v>
      </c>
      <c r="AV137" s="52" t="n">
        <v>89.7166396902156</v>
      </c>
      <c r="AW137" s="52" t="n">
        <v>89.7166396902156</v>
      </c>
    </row>
    <row r="138" customFormat="false" ht="15" hidden="false" customHeight="false" outlineLevel="0" collapsed="false">
      <c r="C138" s="0" t="s">
        <v>579</v>
      </c>
      <c r="D138" s="11" t="s">
        <v>321</v>
      </c>
      <c r="J138" s="52" t="n">
        <v>0</v>
      </c>
      <c r="K138" s="52" t="n">
        <v>0</v>
      </c>
      <c r="L138" s="52" t="n">
        <v>9.78810287406915</v>
      </c>
      <c r="M138" s="52" t="n">
        <v>10.8967551079372</v>
      </c>
      <c r="N138" s="52" t="n">
        <v>5.58154891504241</v>
      </c>
      <c r="O138" s="52" t="n">
        <v>5.82491898976882</v>
      </c>
      <c r="P138" s="52" t="n">
        <v>4.28614859327041</v>
      </c>
      <c r="Q138" s="52" t="n">
        <v>4.64341034702616</v>
      </c>
      <c r="R138" s="52" t="n">
        <v>5.20079217081363</v>
      </c>
      <c r="S138" s="52" t="n">
        <v>5.45091091777018</v>
      </c>
      <c r="T138" s="52" t="n">
        <v>6.90377677595836</v>
      </c>
      <c r="U138" s="52" t="n">
        <v>6.8998174156252</v>
      </c>
      <c r="V138" s="52" t="n">
        <v>7.19500392109693</v>
      </c>
      <c r="W138" s="52" t="n">
        <v>7.61640940162209</v>
      </c>
      <c r="X138" s="52" t="n">
        <v>7.73925404056044</v>
      </c>
      <c r="Y138" s="52" t="n">
        <v>7.69857396368095</v>
      </c>
      <c r="Z138" s="52" t="n">
        <v>7.43096717134785</v>
      </c>
      <c r="AA138" s="52" t="n">
        <v>7.8582124471929</v>
      </c>
      <c r="AB138" s="52" t="n">
        <v>7.49782708198698</v>
      </c>
      <c r="AC138" s="52" t="n">
        <v>7.80779589582658</v>
      </c>
      <c r="AD138" s="52" t="n">
        <v>8.23717233132325</v>
      </c>
      <c r="AE138" s="52" t="n">
        <v>8.84927481322443</v>
      </c>
      <c r="AF138" s="52" t="n">
        <v>9.0665172884964</v>
      </c>
      <c r="AG138" s="52" t="n">
        <v>9.11424899657611</v>
      </c>
      <c r="AH138" s="52" t="n">
        <v>8.72561531912517</v>
      </c>
      <c r="AI138" s="52" t="n">
        <v>8.56803486723758</v>
      </c>
      <c r="AJ138" s="52" t="n">
        <v>8.76723561349802</v>
      </c>
      <c r="AK138" s="52" t="n">
        <v>8.80713217579971</v>
      </c>
      <c r="AL138" s="52" t="n">
        <v>8.7667550578903</v>
      </c>
      <c r="AM138" s="52" t="n">
        <v>8.54460255793077</v>
      </c>
      <c r="AN138" s="52" t="n">
        <v>8.48208854148319</v>
      </c>
      <c r="AO138" s="52" t="n">
        <v>8.87315633755585</v>
      </c>
      <c r="AP138" s="52" t="n">
        <v>8.70199496631969</v>
      </c>
      <c r="AQ138" s="52" t="n">
        <v>8.7623360356715</v>
      </c>
      <c r="AR138" s="52" t="n">
        <v>8.88900422574953</v>
      </c>
      <c r="AS138" s="52" t="n">
        <v>8.83767879747296</v>
      </c>
      <c r="AT138" s="52" t="n">
        <v>8.83767879747296</v>
      </c>
      <c r="AU138" s="52" t="n">
        <v>8.83767879747296</v>
      </c>
      <c r="AV138" s="52" t="n">
        <v>8.83767879747296</v>
      </c>
      <c r="AW138" s="52" t="n">
        <v>8.83767879747296</v>
      </c>
    </row>
    <row r="139" customFormat="false" ht="15" hidden="false" customHeight="false" outlineLevel="0" collapsed="false">
      <c r="C139" s="0" t="s">
        <v>580</v>
      </c>
      <c r="D139" s="11" t="s">
        <v>321</v>
      </c>
      <c r="J139" s="52" t="n">
        <v>0</v>
      </c>
      <c r="K139" s="52" t="n">
        <v>0</v>
      </c>
      <c r="L139" s="52" t="n">
        <v>26.3408616756621</v>
      </c>
      <c r="M139" s="52" t="n">
        <v>15.6529706604448</v>
      </c>
      <c r="N139" s="52" t="n">
        <v>8.94035054774817</v>
      </c>
      <c r="O139" s="52" t="n">
        <v>8.3845357531163</v>
      </c>
      <c r="P139" s="52" t="n">
        <v>8.49199216574661</v>
      </c>
      <c r="Q139" s="52" t="n">
        <v>8.60667780621479</v>
      </c>
      <c r="R139" s="52" t="n">
        <v>7.18695983809816</v>
      </c>
      <c r="S139" s="52" t="n">
        <v>7.47441566640225</v>
      </c>
      <c r="T139" s="52" t="n">
        <v>8.53131415069125</v>
      </c>
      <c r="U139" s="52" t="n">
        <v>7.92171891543903</v>
      </c>
      <c r="V139" s="52" t="n">
        <v>7.53212412677264</v>
      </c>
      <c r="W139" s="52" t="n">
        <v>7.89474512024056</v>
      </c>
      <c r="X139" s="52" t="n">
        <v>7.8515577967121</v>
      </c>
      <c r="Y139" s="52" t="n">
        <v>7.67177776512011</v>
      </c>
      <c r="Z139" s="52" t="n">
        <v>7.31021190461697</v>
      </c>
      <c r="AA139" s="52" t="n">
        <v>7.4952049198666</v>
      </c>
      <c r="AB139" s="52" t="n">
        <v>7.41942338990157</v>
      </c>
      <c r="AC139" s="52" t="n">
        <v>6.83850478819691</v>
      </c>
      <c r="AD139" s="52" t="n">
        <v>6.93172212923331</v>
      </c>
      <c r="AE139" s="52" t="n">
        <v>7.04382739502525</v>
      </c>
      <c r="AF139" s="52" t="n">
        <v>6.91359682533348</v>
      </c>
      <c r="AG139" s="52" t="n">
        <v>6.69119360070905</v>
      </c>
      <c r="AH139" s="52" t="n">
        <v>6.46813222383928</v>
      </c>
      <c r="AI139" s="52" t="n">
        <v>6.36066536434792</v>
      </c>
      <c r="AJ139" s="52" t="n">
        <v>6.52239322006734</v>
      </c>
      <c r="AK139" s="52" t="n">
        <v>6.4032990042414</v>
      </c>
      <c r="AL139" s="52" t="n">
        <v>6.48710372348313</v>
      </c>
      <c r="AM139" s="52" t="n">
        <v>6.39743831519944</v>
      </c>
      <c r="AN139" s="52" t="n">
        <v>6.28059017449653</v>
      </c>
      <c r="AO139" s="52" t="n">
        <v>6.12790930043547</v>
      </c>
      <c r="AP139" s="52" t="n">
        <v>6.02744183783915</v>
      </c>
      <c r="AQ139" s="52" t="n">
        <v>5.71513292712717</v>
      </c>
      <c r="AR139" s="52" t="n">
        <v>5.85028396836754</v>
      </c>
      <c r="AS139" s="52" t="n">
        <v>6.40714344910315</v>
      </c>
      <c r="AT139" s="52" t="n">
        <v>6.40714344910315</v>
      </c>
      <c r="AU139" s="52" t="n">
        <v>6.40714344910315</v>
      </c>
      <c r="AV139" s="52" t="n">
        <v>6.40714344910315</v>
      </c>
      <c r="AW139" s="52" t="n">
        <v>6.40714344910315</v>
      </c>
    </row>
    <row r="140" customFormat="false" ht="15" hidden="false" customHeight="false" outlineLevel="0" collapsed="false">
      <c r="C140" s="0" t="s">
        <v>581</v>
      </c>
      <c r="D140" s="11" t="s">
        <v>321</v>
      </c>
      <c r="J140" s="52" t="n">
        <v>0</v>
      </c>
      <c r="K140" s="52" t="n">
        <v>0</v>
      </c>
      <c r="L140" s="52" t="n">
        <v>4.90660856400148</v>
      </c>
      <c r="M140" s="52" t="n">
        <v>4.75026084171631</v>
      </c>
      <c r="N140" s="52" t="n">
        <v>5.02591171704817</v>
      </c>
      <c r="O140" s="52" t="n">
        <v>5.0907031492019</v>
      </c>
      <c r="P140" s="52" t="n">
        <v>5.07199282108398</v>
      </c>
      <c r="Q140" s="52" t="n">
        <v>5.14597749095059</v>
      </c>
      <c r="R140" s="52" t="n">
        <v>4.74334501970957</v>
      </c>
      <c r="S140" s="52" t="n">
        <v>4.60795370066535</v>
      </c>
      <c r="T140" s="52" t="n">
        <v>5.28306120148287</v>
      </c>
      <c r="U140" s="52" t="n">
        <v>5.23478625662921</v>
      </c>
      <c r="V140" s="52" t="n">
        <v>4.80006102828142</v>
      </c>
      <c r="W140" s="52" t="n">
        <v>5.219627861264</v>
      </c>
      <c r="X140" s="52" t="n">
        <v>5.30929326954769</v>
      </c>
      <c r="Y140" s="52" t="n">
        <v>5.42662196585831</v>
      </c>
      <c r="Z140" s="52" t="n">
        <v>5.39544853252282</v>
      </c>
      <c r="AA140" s="52" t="n">
        <v>5.58472476079777</v>
      </c>
      <c r="AB140" s="52" t="n">
        <v>5.51076098465324</v>
      </c>
      <c r="AC140" s="52" t="n">
        <v>5.69802096874797</v>
      </c>
      <c r="AD140" s="52" t="n">
        <v>5.24280944590591</v>
      </c>
      <c r="AE140" s="52" t="n">
        <v>5.98236363246292</v>
      </c>
      <c r="AF140" s="52" t="n">
        <v>6.03945572803211</v>
      </c>
      <c r="AG140" s="52" t="n">
        <v>6.09455247314317</v>
      </c>
      <c r="AH140" s="52" t="n">
        <v>5.75749494863368</v>
      </c>
      <c r="AI140" s="52" t="n">
        <v>5.95652854511752</v>
      </c>
      <c r="AJ140" s="52" t="n">
        <v>6.06919794140549</v>
      </c>
      <c r="AK140" s="52" t="n">
        <v>6.08105512868289</v>
      </c>
      <c r="AL140" s="52" t="n">
        <v>6.08545325717962</v>
      </c>
      <c r="AM140" s="52" t="n">
        <v>5.97441357121349</v>
      </c>
      <c r="AN140" s="52" t="n">
        <v>5.91979738171015</v>
      </c>
      <c r="AO140" s="52" t="n">
        <v>5.77662315119309</v>
      </c>
      <c r="AP140" s="52" t="n">
        <v>5.67374246369714</v>
      </c>
      <c r="AQ140" s="52" t="n">
        <v>5.75757852352198</v>
      </c>
      <c r="AR140" s="52" t="n">
        <v>5.92655650080133</v>
      </c>
      <c r="AS140" s="52" t="n">
        <v>5.92346422993427</v>
      </c>
      <c r="AT140" s="52" t="n">
        <v>5.92346422993427</v>
      </c>
      <c r="AU140" s="52" t="n">
        <v>5.92346422993427</v>
      </c>
      <c r="AV140" s="52" t="n">
        <v>5.92346422993427</v>
      </c>
      <c r="AW140" s="52" t="n">
        <v>5.92346422993427</v>
      </c>
    </row>
    <row r="141" customFormat="false" ht="15" hidden="false" customHeight="false" outlineLevel="0" collapsed="false">
      <c r="C141" s="0" t="s">
        <v>582</v>
      </c>
      <c r="D141" s="11" t="s">
        <v>321</v>
      </c>
      <c r="J141" s="52" t="n">
        <v>0</v>
      </c>
      <c r="K141" s="52" t="n">
        <v>0</v>
      </c>
      <c r="L141" s="52" t="n">
        <v>41.0363043940053</v>
      </c>
      <c r="M141" s="52" t="n">
        <v>31.3043742917341</v>
      </c>
      <c r="N141" s="52" t="n">
        <v>19.5479469890322</v>
      </c>
      <c r="O141" s="52" t="n">
        <v>19.2977969014925</v>
      </c>
      <c r="P141" s="52" t="n">
        <v>17.8492351500518</v>
      </c>
      <c r="Q141" s="52" t="n">
        <v>18.3942896778151</v>
      </c>
      <c r="R141" s="52" t="n">
        <v>17.1351190701207</v>
      </c>
      <c r="S141" s="52" t="n">
        <v>17.5377515413617</v>
      </c>
      <c r="T141" s="52" t="n">
        <v>20.7214951236644</v>
      </c>
      <c r="U141" s="52" t="n">
        <v>20.0611385906316</v>
      </c>
      <c r="V141" s="52" t="n">
        <v>19.525517578385</v>
      </c>
      <c r="W141" s="52" t="n">
        <v>20.7304898710176</v>
      </c>
      <c r="X141" s="52" t="n">
        <v>20.8985694182477</v>
      </c>
      <c r="Y141" s="52" t="n">
        <v>20.7941530421793</v>
      </c>
      <c r="Z141" s="52" t="n">
        <v>20.1373588887602</v>
      </c>
      <c r="AA141" s="52" t="n">
        <v>20.9424357877436</v>
      </c>
      <c r="AB141" s="52" t="n">
        <v>20.4294322296428</v>
      </c>
      <c r="AC141" s="52" t="n">
        <v>20.3462856626465</v>
      </c>
      <c r="AD141" s="52" t="n">
        <v>20.4143156217218</v>
      </c>
      <c r="AE141" s="52" t="n">
        <v>21.8800415658469</v>
      </c>
      <c r="AF141" s="52" t="n">
        <v>22.0209070400747</v>
      </c>
      <c r="AG141" s="52" t="n">
        <v>21.9007994787282</v>
      </c>
      <c r="AH141" s="52" t="n">
        <v>20.9535825884705</v>
      </c>
      <c r="AI141" s="52" t="n">
        <v>20.8809560105387</v>
      </c>
      <c r="AJ141" s="52" t="n">
        <v>21.356089697379</v>
      </c>
      <c r="AK141" s="52" t="n">
        <v>21.2888432528815</v>
      </c>
      <c r="AL141" s="52" t="n">
        <v>21.3375151784546</v>
      </c>
      <c r="AM141" s="52" t="n">
        <v>20.9171543840332</v>
      </c>
      <c r="AN141" s="52" t="n">
        <v>20.6855683685569</v>
      </c>
      <c r="AO141" s="52" t="n">
        <v>20.7765396344703</v>
      </c>
      <c r="AP141" s="52" t="n">
        <v>20.3988647142475</v>
      </c>
      <c r="AQ141" s="52" t="n">
        <v>20.2330103484183</v>
      </c>
      <c r="AR141" s="52" t="n">
        <v>20.6635254917681</v>
      </c>
      <c r="AS141" s="52" t="n">
        <v>21.1716190251813</v>
      </c>
      <c r="AT141" s="52" t="n">
        <v>21.1716190251813</v>
      </c>
      <c r="AU141" s="52" t="n">
        <v>21.1716190251813</v>
      </c>
      <c r="AV141" s="52" t="n">
        <v>21.1716190251813</v>
      </c>
      <c r="AW141" s="52" t="n">
        <v>21.1716190251813</v>
      </c>
    </row>
    <row r="142" customFormat="false" ht="15" hidden="false" customHeight="false" outlineLevel="0" collapsed="false">
      <c r="C142" s="0" t="s">
        <v>583</v>
      </c>
      <c r="D142" s="11" t="s">
        <v>321</v>
      </c>
      <c r="J142" s="52" t="n">
        <v>0</v>
      </c>
      <c r="K142" s="52" t="n">
        <v>0</v>
      </c>
      <c r="L142" s="52" t="n">
        <v>-25.5855745163828</v>
      </c>
      <c r="M142" s="52" t="n">
        <v>-22.595014288383</v>
      </c>
      <c r="N142" s="52" t="n">
        <v>-21.1292361099527</v>
      </c>
      <c r="O142" s="52" t="n">
        <v>-20.0982771816195</v>
      </c>
      <c r="P142" s="52" t="n">
        <v>-19.7933228610778</v>
      </c>
      <c r="Q142" s="52" t="n">
        <v>-19.608277611523</v>
      </c>
      <c r="R142" s="52" t="n">
        <v>-18.4436093087725</v>
      </c>
      <c r="S142" s="52" t="n">
        <v>-18.0117047329048</v>
      </c>
      <c r="T142" s="52" t="n">
        <v>-17.4209974224082</v>
      </c>
      <c r="U142" s="52" t="n">
        <v>-17.3324289345334</v>
      </c>
      <c r="V142" s="52" t="n">
        <v>-17.9440090733827</v>
      </c>
      <c r="W142" s="52" t="n">
        <v>-16.9727748496001</v>
      </c>
      <c r="X142" s="52" t="n">
        <v>-17.5125328188175</v>
      </c>
      <c r="Y142" s="52" t="n">
        <v>-17.1571515000485</v>
      </c>
      <c r="Z142" s="52" t="n">
        <v>-16.6275165391763</v>
      </c>
      <c r="AA142" s="52" t="n">
        <v>-17.307429596071</v>
      </c>
      <c r="AB142" s="52" t="n">
        <v>-17.0265866308036</v>
      </c>
      <c r="AC142" s="52" t="n">
        <v>-17.0294804113109</v>
      </c>
      <c r="AD142" s="52" t="n">
        <v>-17.1336251689924</v>
      </c>
      <c r="AE142" s="52" t="n">
        <v>-16.9376107153483</v>
      </c>
      <c r="AF142" s="52" t="n">
        <v>-17.5195740031567</v>
      </c>
      <c r="AG142" s="52" t="n">
        <v>-18.6950861476639</v>
      </c>
      <c r="AH142" s="52" t="n">
        <v>-24.0845590756734</v>
      </c>
      <c r="AI142" s="52" t="n">
        <v>-23.4342106355144</v>
      </c>
      <c r="AJ142" s="52" t="n">
        <v>-22.7821280164232</v>
      </c>
      <c r="AK142" s="52" t="n">
        <v>-23.2158190055283</v>
      </c>
      <c r="AL142" s="52" t="n">
        <v>-21.9518532886178</v>
      </c>
      <c r="AM142" s="52" t="n">
        <v>-21.6301944372774</v>
      </c>
      <c r="AN142" s="52" t="n">
        <v>-21.635679039322</v>
      </c>
      <c r="AO142" s="52" t="n">
        <v>-21.5354936419737</v>
      </c>
      <c r="AP142" s="52" t="n">
        <v>-20.9453191213899</v>
      </c>
      <c r="AQ142" s="52" t="n">
        <v>-19.9596368887926</v>
      </c>
      <c r="AR142" s="52" t="n">
        <v>-19.6460012267289</v>
      </c>
      <c r="AS142" s="52" t="n">
        <v>-19.7360322751489</v>
      </c>
      <c r="AT142" s="52" t="n">
        <v>-19.7360322751489</v>
      </c>
      <c r="AU142" s="52" t="n">
        <v>-19.7360322751489</v>
      </c>
      <c r="AV142" s="52" t="n">
        <v>-19.7360322751489</v>
      </c>
      <c r="AW142" s="52" t="n">
        <v>-19.7360322751489</v>
      </c>
    </row>
    <row r="144" customFormat="false" ht="15" hidden="false" customHeight="false" outlineLevel="0" collapsed="false">
      <c r="A144" s="9" t="s">
        <v>14</v>
      </c>
      <c r="B144" s="9"/>
      <c r="C144" s="9" t="s">
        <v>584</v>
      </c>
      <c r="D144" s="9"/>
      <c r="E144" s="9" t="s">
        <v>585</v>
      </c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</row>
    <row r="145" customFormat="false" ht="15" hidden="false" customHeight="false" outlineLevel="0" collapsed="false">
      <c r="C145" s="8" t="s">
        <v>7</v>
      </c>
      <c r="J145" s="8" t="s">
        <v>586</v>
      </c>
      <c r="K145" s="8" t="s">
        <v>587</v>
      </c>
      <c r="L145" s="8" t="s">
        <v>588</v>
      </c>
      <c r="M145" s="8" t="s">
        <v>589</v>
      </c>
    </row>
    <row r="146" customFormat="false" ht="15" hidden="false" customHeight="false" outlineLevel="0" collapsed="false">
      <c r="C146" s="0" t="s">
        <v>590</v>
      </c>
      <c r="D146" s="11" t="s">
        <v>17</v>
      </c>
      <c r="J146" s="3" t="s">
        <v>349</v>
      </c>
      <c r="K146" s="3" t="s">
        <v>348</v>
      </c>
      <c r="L146" s="3" t="s">
        <v>591</v>
      </c>
      <c r="M146" s="3" t="s">
        <v>350</v>
      </c>
    </row>
    <row r="147" customFormat="false" ht="15" hidden="false" customHeight="false" outlineLevel="0" collapsed="false">
      <c r="C147" s="0" t="s">
        <v>592</v>
      </c>
      <c r="D147" s="11" t="s">
        <v>34</v>
      </c>
      <c r="J147" s="51" t="n">
        <v>0</v>
      </c>
      <c r="K147" s="51" t="n">
        <v>1</v>
      </c>
      <c r="L147" s="51" t="n">
        <v>0</v>
      </c>
      <c r="M147" s="51" t="n">
        <v>1</v>
      </c>
    </row>
    <row r="148" customFormat="false" ht="15" hidden="false" customHeight="false" outlineLevel="0" collapsed="false">
      <c r="C148" s="0" t="s">
        <v>593</v>
      </c>
      <c r="D148" s="11" t="s">
        <v>126</v>
      </c>
      <c r="J148" s="52" t="n">
        <v>0</v>
      </c>
      <c r="K148" s="52" t="n">
        <v>43.96</v>
      </c>
      <c r="L148" s="52" t="n">
        <v>0</v>
      </c>
      <c r="M148" s="52" t="n">
        <v>45</v>
      </c>
    </row>
    <row r="149" customFormat="false" ht="15" hidden="false" customHeight="false" outlineLevel="0" collapsed="false">
      <c r="C149" s="0" t="s">
        <v>594</v>
      </c>
      <c r="D149" s="11" t="s">
        <v>32</v>
      </c>
      <c r="J149" s="59" t="n">
        <v>0.076</v>
      </c>
      <c r="K149" s="59" t="n">
        <v>0</v>
      </c>
      <c r="L149" s="59" t="n">
        <v>0.05</v>
      </c>
      <c r="M149" s="59" t="n">
        <v>0</v>
      </c>
    </row>
    <row r="150" customFormat="false" ht="15" hidden="false" customHeight="false" outlineLevel="0" collapsed="false">
      <c r="C150" s="0" t="s">
        <v>595</v>
      </c>
      <c r="D150" s="11" t="s">
        <v>126</v>
      </c>
      <c r="J150" s="52" t="n">
        <v>5</v>
      </c>
      <c r="K150" s="52" t="n">
        <v>0</v>
      </c>
      <c r="L150" s="52" t="n">
        <v>5.75</v>
      </c>
      <c r="M150" s="52" t="n">
        <v>0</v>
      </c>
    </row>
    <row r="151" customFormat="false" ht="15" hidden="false" customHeight="false" outlineLevel="0" collapsed="false">
      <c r="C151" s="0" t="s">
        <v>596</v>
      </c>
      <c r="D151" s="11" t="s">
        <v>126</v>
      </c>
      <c r="J151" s="52" t="n">
        <v>1000</v>
      </c>
      <c r="K151" s="52" t="n">
        <v>0</v>
      </c>
      <c r="L151" s="52" t="n">
        <v>10</v>
      </c>
      <c r="M151" s="52" t="n">
        <v>0</v>
      </c>
    </row>
    <row r="152" customFormat="false" ht="15" hidden="false" customHeight="false" outlineLevel="0" collapsed="false">
      <c r="C152" s="0" t="s">
        <v>597</v>
      </c>
      <c r="D152" s="11" t="s">
        <v>79</v>
      </c>
      <c r="K152" s="4" t="n">
        <v>46753</v>
      </c>
      <c r="L152" s="4" t="n">
        <v>46753</v>
      </c>
      <c r="M152" s="4" t="n">
        <v>46753</v>
      </c>
    </row>
    <row r="153" customFormat="false" ht="15" hidden="false" customHeight="false" outlineLevel="0" collapsed="false">
      <c r="C153" s="0" t="s">
        <v>598</v>
      </c>
      <c r="D153" s="11" t="s">
        <v>282</v>
      </c>
      <c r="J153" s="45" t="n">
        <v>3</v>
      </c>
      <c r="K153" s="45" t="n">
        <v>3</v>
      </c>
      <c r="L153" s="45" t="n">
        <v>3</v>
      </c>
      <c r="M153" s="45" t="n">
        <v>5</v>
      </c>
    </row>
    <row r="154" customFormat="false" ht="15" hidden="false" customHeight="false" outlineLevel="0" collapsed="false">
      <c r="C154" s="0" t="s">
        <v>599</v>
      </c>
      <c r="D154" s="11" t="s">
        <v>359</v>
      </c>
      <c r="J154" s="46" t="n">
        <v>3</v>
      </c>
      <c r="K154" s="46" t="n">
        <v>0</v>
      </c>
      <c r="L154" s="46" t="n">
        <v>0</v>
      </c>
      <c r="M154" s="46" t="n">
        <v>0</v>
      </c>
    </row>
    <row r="155" customFormat="false" ht="15" hidden="false" customHeight="false" outlineLevel="0" collapsed="false">
      <c r="C155" s="0" t="s">
        <v>600</v>
      </c>
    </row>
    <row r="157" customFormat="false" ht="15" hidden="false" customHeight="false" outlineLevel="0" collapsed="false">
      <c r="A157" s="9" t="s">
        <v>14</v>
      </c>
      <c r="B157" s="9"/>
      <c r="C157" s="9" t="s">
        <v>601</v>
      </c>
      <c r="D157" s="9"/>
      <c r="E157" s="9" t="s">
        <v>585</v>
      </c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</row>
    <row r="158" customFormat="false" ht="15" hidden="false" customHeight="false" outlineLevel="0" collapsed="false">
      <c r="C158" s="8" t="s">
        <v>7</v>
      </c>
      <c r="J158" s="8" t="s">
        <v>602</v>
      </c>
      <c r="K158" s="8" t="s">
        <v>603</v>
      </c>
      <c r="L158" s="8" t="s">
        <v>604</v>
      </c>
      <c r="M158" s="8" t="s">
        <v>605</v>
      </c>
      <c r="N158" s="8" t="s">
        <v>606</v>
      </c>
    </row>
    <row r="159" customFormat="false" ht="15" hidden="false" customHeight="false" outlineLevel="0" collapsed="false">
      <c r="C159" s="0" t="s">
        <v>590</v>
      </c>
      <c r="D159" s="11" t="s">
        <v>17</v>
      </c>
      <c r="J159" s="3" t="s">
        <v>607</v>
      </c>
      <c r="K159" s="3" t="s">
        <v>353</v>
      </c>
      <c r="L159" s="3" t="s">
        <v>352</v>
      </c>
      <c r="M159" s="3" t="s">
        <v>354</v>
      </c>
      <c r="N159" s="3" t="s">
        <v>606</v>
      </c>
    </row>
    <row r="160" customFormat="false" ht="15" hidden="false" customHeight="false" outlineLevel="0" collapsed="false">
      <c r="C160" s="0" t="s">
        <v>608</v>
      </c>
      <c r="D160" s="11" t="s">
        <v>321</v>
      </c>
      <c r="J160" s="46" t="n">
        <v>0</v>
      </c>
      <c r="K160" s="46" t="n">
        <v>0</v>
      </c>
      <c r="L160" s="46" t="n">
        <v>49.7</v>
      </c>
      <c r="M160" s="46" t="n">
        <v>45.6</v>
      </c>
      <c r="N160" s="46" t="n">
        <v>0</v>
      </c>
    </row>
    <row r="161" customFormat="false" ht="15" hidden="false" customHeight="false" outlineLevel="0" collapsed="false">
      <c r="C161" s="0" t="s">
        <v>609</v>
      </c>
      <c r="D161" s="11" t="s">
        <v>49</v>
      </c>
      <c r="J161" s="46" t="n">
        <v>2</v>
      </c>
      <c r="K161" s="46" t="n">
        <v>2</v>
      </c>
      <c r="L161" s="46" t="n">
        <v>1.8</v>
      </c>
      <c r="M161" s="46" t="n">
        <v>1.8</v>
      </c>
      <c r="N161" s="46" t="n">
        <v>1</v>
      </c>
    </row>
    <row r="162" customFormat="false" ht="15" hidden="false" customHeight="false" outlineLevel="0" collapsed="false">
      <c r="C162" s="0" t="s">
        <v>610</v>
      </c>
      <c r="D162" s="11" t="s">
        <v>32</v>
      </c>
      <c r="J162" s="59" t="n">
        <v>0.9</v>
      </c>
      <c r="K162" s="59" t="n">
        <v>0.9</v>
      </c>
      <c r="L162" s="59" t="n">
        <v>0</v>
      </c>
      <c r="M162" s="59" t="n">
        <v>0.5</v>
      </c>
      <c r="N162" s="59" t="n">
        <v>1</v>
      </c>
    </row>
    <row r="163" customFormat="false" ht="15" hidden="false" customHeight="false" outlineLevel="0" collapsed="false">
      <c r="C163" s="0" t="s">
        <v>611</v>
      </c>
      <c r="D163" s="11" t="s">
        <v>34</v>
      </c>
      <c r="J163" s="51" t="n">
        <v>1</v>
      </c>
      <c r="K163" s="51" t="n">
        <v>1</v>
      </c>
      <c r="L163" s="51" t="n">
        <v>0</v>
      </c>
      <c r="M163" s="51" t="n">
        <v>0</v>
      </c>
      <c r="N163" s="51" t="n">
        <v>0</v>
      </c>
    </row>
    <row r="164" customFormat="false" ht="15" hidden="false" customHeight="false" outlineLevel="0" collapsed="false">
      <c r="C164" s="0" t="s">
        <v>612</v>
      </c>
      <c r="D164" s="11" t="s">
        <v>34</v>
      </c>
      <c r="J164" s="51" t="n">
        <v>1</v>
      </c>
      <c r="K164" s="51" t="n">
        <v>0</v>
      </c>
      <c r="L164" s="51" t="n">
        <v>0</v>
      </c>
      <c r="M164" s="51" t="n">
        <v>0</v>
      </c>
      <c r="N164" s="51" t="n">
        <v>0</v>
      </c>
    </row>
    <row r="165" customFormat="false" ht="15" hidden="false" customHeight="false" outlineLevel="0" collapsed="false">
      <c r="C165" s="0" t="s">
        <v>597</v>
      </c>
      <c r="D165" s="11" t="s">
        <v>79</v>
      </c>
      <c r="L165" s="4" t="n">
        <v>46753</v>
      </c>
      <c r="M165" s="4" t="n">
        <v>46753</v>
      </c>
    </row>
    <row r="166" customFormat="false" ht="15" hidden="false" customHeight="false" outlineLevel="0" collapsed="false">
      <c r="C166" s="0" t="s">
        <v>598</v>
      </c>
      <c r="D166" s="11" t="s">
        <v>282</v>
      </c>
      <c r="J166" s="45" t="n">
        <v>3</v>
      </c>
      <c r="K166" s="45" t="n">
        <v>3</v>
      </c>
      <c r="L166" s="45" t="n">
        <v>3</v>
      </c>
      <c r="M166" s="45" t="n">
        <v>3</v>
      </c>
      <c r="N166" s="45" t="n">
        <v>0</v>
      </c>
    </row>
    <row r="167" customFormat="false" ht="15" hidden="false" customHeight="false" outlineLevel="0" collapsed="false">
      <c r="C167" s="0" t="s">
        <v>613</v>
      </c>
    </row>
    <row r="169" customFormat="false" ht="15" hidden="false" customHeight="false" outlineLevel="0" collapsed="false">
      <c r="A169" s="9" t="s">
        <v>14</v>
      </c>
      <c r="B169" s="9"/>
      <c r="C169" s="9" t="s">
        <v>614</v>
      </c>
      <c r="D169" s="9"/>
      <c r="E169" s="9" t="s">
        <v>615</v>
      </c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</row>
    <row r="170" customFormat="false" ht="15" hidden="false" customHeight="false" outlineLevel="0" collapsed="false">
      <c r="C170" s="8" t="s">
        <v>7</v>
      </c>
      <c r="E170" s="8" t="s">
        <v>519</v>
      </c>
      <c r="F170" s="8" t="s">
        <v>616</v>
      </c>
      <c r="G170" s="8" t="s">
        <v>617</v>
      </c>
      <c r="J170" s="8" t="s">
        <v>618</v>
      </c>
      <c r="K170" s="8" t="s">
        <v>619</v>
      </c>
      <c r="L170" s="8" t="s">
        <v>620</v>
      </c>
      <c r="M170" s="8" t="s">
        <v>621</v>
      </c>
      <c r="N170" s="8" t="s">
        <v>622</v>
      </c>
    </row>
    <row r="171" customFormat="false" ht="15" hidden="false" customHeight="false" outlineLevel="0" collapsed="false">
      <c r="C171" s="0" t="s">
        <v>623</v>
      </c>
      <c r="D171" s="11" t="s">
        <v>321</v>
      </c>
      <c r="E171" s="45" t="n">
        <v>2027</v>
      </c>
      <c r="F171" s="18" t="n">
        <f aca="false">K171</f>
        <v>47</v>
      </c>
      <c r="G171" s="45" t="n">
        <v>1</v>
      </c>
      <c r="J171" s="46" t="n">
        <v>0</v>
      </c>
      <c r="K171" s="46" t="n">
        <v>47</v>
      </c>
      <c r="L171" s="46" t="n">
        <v>52</v>
      </c>
      <c r="M171" s="46" t="n">
        <v>80</v>
      </c>
      <c r="N171" s="46" t="n">
        <v>109</v>
      </c>
    </row>
    <row r="172" customFormat="false" ht="15" hidden="false" customHeight="false" outlineLevel="0" collapsed="false">
      <c r="C172" s="0" t="s">
        <v>624</v>
      </c>
      <c r="D172" s="11" t="s">
        <v>321</v>
      </c>
      <c r="E172" s="45" t="n">
        <v>2028</v>
      </c>
      <c r="F172" s="18" t="n">
        <f aca="false">K172</f>
        <v>38</v>
      </c>
      <c r="G172" s="45" t="n">
        <v>2</v>
      </c>
      <c r="J172" s="46" t="n">
        <v>0</v>
      </c>
      <c r="K172" s="46" t="n">
        <v>38</v>
      </c>
      <c r="L172" s="46" t="n">
        <v>43</v>
      </c>
      <c r="M172" s="46" t="n">
        <v>67</v>
      </c>
      <c r="N172" s="46" t="n">
        <v>91</v>
      </c>
    </row>
    <row r="173" customFormat="false" ht="15" hidden="false" customHeight="false" outlineLevel="0" collapsed="false">
      <c r="C173" s="0" t="s">
        <v>625</v>
      </c>
      <c r="D173" s="11" t="s">
        <v>32</v>
      </c>
      <c r="J173" s="59" t="n">
        <v>0</v>
      </c>
      <c r="K173" s="59" t="n">
        <v>1</v>
      </c>
      <c r="L173" s="59" t="n">
        <v>0.1</v>
      </c>
      <c r="M173" s="59" t="n">
        <v>0.15</v>
      </c>
      <c r="N173" s="59" t="n">
        <v>0.18</v>
      </c>
    </row>
    <row r="174" customFormat="false" ht="15" hidden="false" customHeight="false" outlineLevel="0" collapsed="false">
      <c r="C174" s="0" t="s">
        <v>626</v>
      </c>
      <c r="D174" s="11" t="s">
        <v>32</v>
      </c>
      <c r="J174" s="59" t="n">
        <v>0</v>
      </c>
      <c r="K174" s="59" t="n">
        <v>1</v>
      </c>
      <c r="L174" s="59" t="n">
        <v>0.1</v>
      </c>
      <c r="M174" s="59" t="n">
        <v>0.15</v>
      </c>
      <c r="N174" s="59" t="n">
        <v>0.18</v>
      </c>
    </row>
    <row r="175" customFormat="false" ht="15" hidden="false" customHeight="false" outlineLevel="0" collapsed="false">
      <c r="C175" s="0" t="s">
        <v>627</v>
      </c>
      <c r="D175" s="11" t="s">
        <v>32</v>
      </c>
      <c r="J175" s="54" t="n">
        <f aca="false">J173</f>
        <v>0</v>
      </c>
      <c r="K175" s="54" t="n">
        <f aca="false">K173-J173</f>
        <v>1</v>
      </c>
      <c r="L175" s="54" t="n">
        <f aca="false">L173-K173</f>
        <v>-0.9</v>
      </c>
      <c r="M175" s="54" t="n">
        <f aca="false">M173-L173</f>
        <v>0.05</v>
      </c>
      <c r="N175" s="54" t="n">
        <f aca="false">N173-M173</f>
        <v>0.03</v>
      </c>
    </row>
    <row r="176" customFormat="false" ht="15" hidden="false" customHeight="false" outlineLevel="0" collapsed="false">
      <c r="C176" s="0" t="s">
        <v>628</v>
      </c>
      <c r="D176" s="11" t="s">
        <v>32</v>
      </c>
      <c r="J176" s="54" t="n">
        <f aca="false">J174</f>
        <v>0</v>
      </c>
      <c r="K176" s="54" t="n">
        <f aca="false">K174-J174</f>
        <v>1</v>
      </c>
      <c r="L176" s="54" t="n">
        <f aca="false">L174-K174</f>
        <v>-0.9</v>
      </c>
      <c r="M176" s="54" t="n">
        <f aca="false">M174-L174</f>
        <v>0.05</v>
      </c>
      <c r="N176" s="54" t="n">
        <f aca="false">N174-M174</f>
        <v>0.03</v>
      </c>
    </row>
    <row r="178" customFormat="false" ht="15" hidden="false" customHeight="false" outlineLevel="0" collapsed="false">
      <c r="A178" s="9" t="s">
        <v>14</v>
      </c>
      <c r="B178" s="9"/>
      <c r="C178" s="9" t="s">
        <v>629</v>
      </c>
      <c r="D178" s="9"/>
      <c r="E178" s="9" t="s">
        <v>630</v>
      </c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</row>
    <row r="179" customFormat="false" ht="15" hidden="false" customHeight="false" outlineLevel="0" collapsed="false">
      <c r="C179" s="8" t="s">
        <v>631</v>
      </c>
      <c r="E179" s="8" t="s">
        <v>632</v>
      </c>
      <c r="F179" s="8" t="s">
        <v>359</v>
      </c>
      <c r="I179" s="8" t="s">
        <v>359</v>
      </c>
      <c r="J179" s="8" t="s">
        <v>633</v>
      </c>
      <c r="K179" s="8" t="s">
        <v>634</v>
      </c>
    </row>
    <row r="180" customFormat="false" ht="15" hidden="false" customHeight="false" outlineLevel="0" collapsed="false">
      <c r="C180" s="43" t="s">
        <v>635</v>
      </c>
      <c r="E180" s="46" t="n">
        <v>60</v>
      </c>
      <c r="F180" s="46" t="n">
        <v>0</v>
      </c>
      <c r="I180" s="18" t="n">
        <f aca="false">E180*Thousand/In_FX+F180</f>
        <v>150</v>
      </c>
      <c r="J180" s="4" t="n">
        <v>45991</v>
      </c>
      <c r="K180" s="45" t="n">
        <v>1</v>
      </c>
    </row>
    <row r="181" customFormat="false" ht="15" hidden="false" customHeight="false" outlineLevel="0" collapsed="false">
      <c r="C181" s="43" t="s">
        <v>636</v>
      </c>
      <c r="E181" s="46" t="n">
        <v>60</v>
      </c>
      <c r="F181" s="46" t="n">
        <v>0</v>
      </c>
      <c r="I181" s="18" t="n">
        <f aca="false">E181*Thousand/In_FX+F181</f>
        <v>150</v>
      </c>
      <c r="J181" s="4" t="n">
        <v>46081</v>
      </c>
      <c r="K181" s="45" t="n">
        <v>2</v>
      </c>
    </row>
    <row r="182" customFormat="false" ht="15" hidden="false" customHeight="false" outlineLevel="0" collapsed="false">
      <c r="C182" s="43" t="s">
        <v>637</v>
      </c>
      <c r="E182" s="46" t="n">
        <v>0</v>
      </c>
      <c r="F182" s="46" t="n">
        <v>25</v>
      </c>
      <c r="I182" s="18" t="n">
        <f aca="false">E182*Thousand/In_FX+F182</f>
        <v>25</v>
      </c>
      <c r="J182" s="4" t="n">
        <v>46081</v>
      </c>
      <c r="K182" s="45" t="n">
        <v>3</v>
      </c>
    </row>
    <row r="183" customFormat="false" ht="15" hidden="false" customHeight="false" outlineLevel="0" collapsed="false">
      <c r="C183" s="43" t="s">
        <v>638</v>
      </c>
      <c r="E183" s="46" t="n">
        <v>0</v>
      </c>
      <c r="F183" s="46" t="n">
        <v>460</v>
      </c>
      <c r="I183" s="18" t="n">
        <f aca="false">E183*Thousand/In_FX+F183</f>
        <v>460</v>
      </c>
      <c r="J183" s="4" t="n">
        <v>46142</v>
      </c>
      <c r="K183" s="45" t="n">
        <v>4</v>
      </c>
    </row>
    <row r="184" customFormat="false" ht="15" hidden="false" customHeight="false" outlineLevel="0" collapsed="false">
      <c r="C184" s="43" t="s">
        <v>639</v>
      </c>
      <c r="E184" s="46" t="n">
        <v>0</v>
      </c>
      <c r="F184" s="46" t="n">
        <v>650</v>
      </c>
      <c r="I184" s="18" t="n">
        <f aca="false">E184*Thousand/In_FX+F184</f>
        <v>650</v>
      </c>
      <c r="J184" s="4" t="n">
        <v>46234</v>
      </c>
      <c r="K184" s="45" t="n">
        <v>5</v>
      </c>
    </row>
    <row r="185" customFormat="false" ht="15" hidden="false" customHeight="false" outlineLevel="0" collapsed="false">
      <c r="C185" s="43" t="s">
        <v>640</v>
      </c>
      <c r="E185" s="46" t="n">
        <v>30</v>
      </c>
      <c r="F185" s="46" t="n">
        <v>0</v>
      </c>
      <c r="I185" s="18" t="n">
        <f aca="false">E185*Thousand/In_FX+F185</f>
        <v>75</v>
      </c>
      <c r="J185" s="4" t="n">
        <v>46234</v>
      </c>
      <c r="K185" s="45" t="n">
        <v>6</v>
      </c>
    </row>
    <row r="187" customFormat="false" ht="15" hidden="false" customHeight="false" outlineLevel="0" collapsed="false">
      <c r="A187" s="9" t="s">
        <v>14</v>
      </c>
      <c r="B187" s="9"/>
      <c r="C187" s="9" t="s">
        <v>641</v>
      </c>
      <c r="D187" s="9"/>
      <c r="E187" s="9" t="s">
        <v>642</v>
      </c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</row>
    <row r="188" customFormat="false" ht="15" hidden="false" customHeight="false" outlineLevel="0" collapsed="false">
      <c r="C188" s="8" t="s">
        <v>643</v>
      </c>
      <c r="E188" s="8" t="s">
        <v>632</v>
      </c>
      <c r="F188" s="8" t="s">
        <v>644</v>
      </c>
      <c r="I188" s="8" t="s">
        <v>359</v>
      </c>
      <c r="J188" s="8" t="s">
        <v>633</v>
      </c>
      <c r="K188" s="8" t="s">
        <v>645</v>
      </c>
      <c r="L188" s="8" t="s">
        <v>646</v>
      </c>
      <c r="M188" s="8" t="s">
        <v>647</v>
      </c>
    </row>
    <row r="189" customFormat="false" ht="15" hidden="false" customHeight="false" outlineLevel="0" collapsed="false">
      <c r="C189" s="43" t="s">
        <v>648</v>
      </c>
      <c r="E189" s="52" t="n">
        <v>45</v>
      </c>
      <c r="F189" s="51" t="n">
        <v>0</v>
      </c>
      <c r="I189" s="25" t="n">
        <f aca="false">E189*Thousand/In_FX*(1-F189*In_Fix_BG)</f>
        <v>112.5</v>
      </c>
      <c r="J189" s="4" t="n">
        <v>45991</v>
      </c>
      <c r="K189" s="4"/>
      <c r="L189" s="17" t="n">
        <f aca="false">N(ISBLANK(K189))</f>
        <v>1</v>
      </c>
      <c r="M189" s="51" t="n">
        <v>1</v>
      </c>
    </row>
    <row r="190" customFormat="false" ht="15" hidden="false" customHeight="false" outlineLevel="0" collapsed="false">
      <c r="C190" s="43" t="s">
        <v>649</v>
      </c>
      <c r="E190" s="52" t="n">
        <v>180</v>
      </c>
      <c r="F190" s="51" t="n">
        <v>0</v>
      </c>
      <c r="I190" s="25" t="n">
        <f aca="false">E190*Thousand/In_FX*(1-F190*In_Fix_BG)</f>
        <v>450</v>
      </c>
      <c r="J190" s="4" t="n">
        <v>45991</v>
      </c>
      <c r="K190" s="4"/>
      <c r="L190" s="17" t="n">
        <f aca="false">N(ISBLANK(K190))</f>
        <v>1</v>
      </c>
      <c r="M190" s="51" t="n">
        <v>1</v>
      </c>
    </row>
    <row r="191" customFormat="false" ht="15" hidden="false" customHeight="false" outlineLevel="0" collapsed="false">
      <c r="C191" s="43" t="s">
        <v>650</v>
      </c>
      <c r="E191" s="52" t="n">
        <v>485.55</v>
      </c>
      <c r="F191" s="51" t="n">
        <v>0</v>
      </c>
      <c r="I191" s="25" t="n">
        <f aca="false">E191*Thousand/In_FX*(1-F191*In_Fix_BG)</f>
        <v>1213.875</v>
      </c>
      <c r="J191" s="4" t="n">
        <v>45991</v>
      </c>
      <c r="K191" s="4" t="n">
        <v>46053</v>
      </c>
      <c r="L191" s="17" t="n">
        <f aca="false">N(ISBLANK(K191))</f>
        <v>0</v>
      </c>
      <c r="M191" s="51" t="n">
        <v>1</v>
      </c>
    </row>
    <row r="192" customFormat="false" ht="15" hidden="false" customHeight="false" outlineLevel="0" collapsed="false">
      <c r="C192" s="43" t="s">
        <v>651</v>
      </c>
      <c r="E192" s="52" t="n">
        <v>242.775</v>
      </c>
      <c r="F192" s="51" t="n">
        <v>0</v>
      </c>
      <c r="I192" s="25" t="n">
        <f aca="false">E192*Thousand/In_FX*(1-F192*In_Fix_BG)</f>
        <v>606.9375</v>
      </c>
      <c r="J192" s="4" t="n">
        <v>46053</v>
      </c>
      <c r="K192" s="4" t="n">
        <v>46112</v>
      </c>
      <c r="L192" s="17" t="n">
        <f aca="false">N(ISBLANK(K192))</f>
        <v>0</v>
      </c>
      <c r="M192" s="51" t="n">
        <v>0</v>
      </c>
    </row>
    <row r="193" customFormat="false" ht="15" hidden="false" customHeight="false" outlineLevel="0" collapsed="false">
      <c r="C193" s="43" t="s">
        <v>652</v>
      </c>
      <c r="E193" s="52" t="n">
        <v>242.775</v>
      </c>
      <c r="F193" s="51" t="n">
        <v>0</v>
      </c>
      <c r="I193" s="25" t="n">
        <f aca="false">E193*Thousand/In_FX*(1-F193*In_Fix_BG)</f>
        <v>606.9375</v>
      </c>
      <c r="J193" s="4" t="n">
        <v>46053</v>
      </c>
      <c r="K193" s="4"/>
      <c r="L193" s="17" t="n">
        <f aca="false">N(ISBLANK(K193))</f>
        <v>1</v>
      </c>
      <c r="M193" s="51" t="n">
        <v>0</v>
      </c>
    </row>
    <row r="194" customFormat="false" ht="15" hidden="false" customHeight="false" outlineLevel="0" collapsed="false">
      <c r="C194" s="43" t="s">
        <v>653</v>
      </c>
      <c r="E194" s="52" t="n">
        <v>80.925</v>
      </c>
      <c r="F194" s="51" t="n">
        <v>0</v>
      </c>
      <c r="I194" s="25" t="n">
        <f aca="false">E194*Thousand/In_FX*(1-F194*In_Fix_BG)</f>
        <v>202.3125</v>
      </c>
      <c r="J194" s="4" t="n">
        <v>46142</v>
      </c>
      <c r="K194" s="4"/>
      <c r="L194" s="17" t="n">
        <f aca="false">N(ISBLANK(K194))</f>
        <v>1</v>
      </c>
      <c r="M194" s="51" t="n">
        <v>0</v>
      </c>
    </row>
    <row r="195" customFormat="false" ht="15" hidden="false" customHeight="false" outlineLevel="0" collapsed="false">
      <c r="C195" s="43" t="s">
        <v>654</v>
      </c>
      <c r="E195" s="52" t="n">
        <v>485.55</v>
      </c>
      <c r="F195" s="51" t="n">
        <v>1</v>
      </c>
      <c r="I195" s="25" t="n">
        <f aca="false">E195*Thousand/In_FX*(1-F195*In_Fix_BG)</f>
        <v>0</v>
      </c>
      <c r="J195" s="4" t="n">
        <v>45991</v>
      </c>
      <c r="K195" s="4"/>
      <c r="L195" s="17" t="n">
        <f aca="false">N(ISBLANK(K195))</f>
        <v>1</v>
      </c>
      <c r="M195" s="51" t="n">
        <v>0</v>
      </c>
    </row>
    <row r="197" customFormat="false" ht="15" hidden="false" customHeight="false" outlineLevel="0" collapsed="false">
      <c r="A197" s="9" t="s">
        <v>14</v>
      </c>
      <c r="B197" s="9"/>
      <c r="C197" s="9" t="s">
        <v>655</v>
      </c>
      <c r="D197" s="9"/>
      <c r="E197" s="9" t="s">
        <v>656</v>
      </c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</row>
    <row r="198" customFormat="false" ht="15" hidden="false" customHeight="false" outlineLevel="0" collapsed="false">
      <c r="C198" s="8" t="s">
        <v>657</v>
      </c>
      <c r="E198" s="8" t="s">
        <v>658</v>
      </c>
      <c r="F198" s="8" t="s">
        <v>259</v>
      </c>
      <c r="I198" s="8" t="s">
        <v>659</v>
      </c>
    </row>
    <row r="199" customFormat="false" ht="15" hidden="false" customHeight="false" outlineLevel="0" collapsed="false">
      <c r="C199" s="43" t="s">
        <v>660</v>
      </c>
      <c r="D199" s="11" t="s">
        <v>359</v>
      </c>
      <c r="E199" s="47" t="n">
        <v>2921.55628172875</v>
      </c>
      <c r="F199" s="20" t="n">
        <f aca="false">Recon_Tol*MAX(1,ABS(E199))</f>
        <v>2.92155628172875</v>
      </c>
      <c r="I199" s="47" t="n">
        <v>2941.41611634556</v>
      </c>
    </row>
    <row r="200" customFormat="false" ht="15" hidden="false" customHeight="false" outlineLevel="0" collapsed="false">
      <c r="C200" s="43" t="s">
        <v>661</v>
      </c>
      <c r="D200" s="11" t="s">
        <v>32</v>
      </c>
      <c r="E200" s="48" t="n">
        <v>1.69505779407945</v>
      </c>
      <c r="F200" s="22" t="n">
        <f aca="false">Recon_Tol*MAX(1,ABS(E200))</f>
        <v>0.00169505779407945</v>
      </c>
      <c r="I200" s="48" t="n">
        <v>2.24505670903366</v>
      </c>
    </row>
    <row r="201" customFormat="false" ht="15" hidden="false" customHeight="false" outlineLevel="0" collapsed="false">
      <c r="C201" s="43" t="s">
        <v>133</v>
      </c>
      <c r="D201" s="11" t="s">
        <v>32</v>
      </c>
      <c r="E201" s="48" t="n">
        <v>0.0560342914202035</v>
      </c>
      <c r="F201" s="22" t="n">
        <f aca="false">Recon_Tol*MAX(1,ABS(E201))</f>
        <v>0.001</v>
      </c>
      <c r="I201" s="48" t="n">
        <v>0.0550452540952621</v>
      </c>
    </row>
    <row r="202" customFormat="false" ht="15" hidden="false" customHeight="false" outlineLevel="0" collapsed="false">
      <c r="C202" s="43" t="s">
        <v>662</v>
      </c>
      <c r="D202" s="11" t="s">
        <v>32</v>
      </c>
      <c r="E202" s="48" t="n">
        <v>0.0591093505210272</v>
      </c>
      <c r="F202" s="22" t="n">
        <f aca="false">Recon_Tol*MAX(1,ABS(E202))</f>
        <v>0.001</v>
      </c>
      <c r="I202" s="48" t="n">
        <v>0.0636542926427287</v>
      </c>
    </row>
    <row r="203" customFormat="false" ht="15" hidden="false" customHeight="false" outlineLevel="0" collapsed="false">
      <c r="C203" s="43" t="s">
        <v>663</v>
      </c>
      <c r="D203" s="11" t="s">
        <v>32</v>
      </c>
      <c r="E203" s="48" t="n">
        <v>0.0521787021693846</v>
      </c>
      <c r="F203" s="22" t="n">
        <f aca="false">Recon_Tol*MAX(1,ABS(E203))</f>
        <v>0.001</v>
      </c>
      <c r="I203" s="48" t="n">
        <v>0.0556994408819995</v>
      </c>
    </row>
    <row r="204" customFormat="false" ht="15" hidden="false" customHeight="false" outlineLevel="0" collapsed="false">
      <c r="C204" s="43" t="s">
        <v>131</v>
      </c>
      <c r="D204" s="11" t="s">
        <v>359</v>
      </c>
      <c r="E204" s="47" t="n">
        <v>348984.637429285</v>
      </c>
      <c r="F204" s="20" t="n">
        <f aca="false">Recon_Tol*MAX(1,ABS(E204))</f>
        <v>348.984637429285</v>
      </c>
      <c r="I204" s="47" t="n">
        <v>349819.235336362</v>
      </c>
    </row>
    <row r="205" customFormat="false" ht="15" hidden="false" customHeight="false" outlineLevel="0" collapsed="false">
      <c r="C205" s="43" t="s">
        <v>132</v>
      </c>
      <c r="D205" s="11" t="s">
        <v>359</v>
      </c>
      <c r="E205" s="47" t="n">
        <v>177480.48240047</v>
      </c>
      <c r="F205" s="20" t="n">
        <f aca="false">Recon_Tol*MAX(1,ABS(E205))</f>
        <v>177.48048240047</v>
      </c>
      <c r="I205" s="47" t="n">
        <v>177872.029061661</v>
      </c>
    </row>
    <row r="206" customFormat="false" ht="15" hidden="false" customHeight="false" outlineLevel="0" collapsed="false">
      <c r="C206" s="0" t="s">
        <v>664</v>
      </c>
      <c r="D206" s="11" t="s">
        <v>32</v>
      </c>
      <c r="E206" s="59" t="n">
        <v>0.001</v>
      </c>
    </row>
    <row r="208" customFormat="false" ht="15" hidden="false" customHeight="false" outlineLevel="0" collapsed="false">
      <c r="C208" s="41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5" t="n">
        <v>1</v>
      </c>
      <c r="C1" s="12" t="s">
        <v>665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A Original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666</v>
      </c>
      <c r="D3" s="11" t="s">
        <v>79</v>
      </c>
      <c r="J3" s="44" t="n">
        <f aca="false">I$4+1</f>
        <v>45931</v>
      </c>
      <c r="K3" s="44" t="n">
        <f aca="false">J$4+1</f>
        <v>46023</v>
      </c>
      <c r="L3" s="44" t="n">
        <f aca="false">K$4+1</f>
        <v>46113</v>
      </c>
      <c r="M3" s="44" t="n">
        <f aca="false">L$4+1</f>
        <v>46204</v>
      </c>
      <c r="N3" s="44" t="n">
        <f aca="false">M$4+1</f>
        <v>46296</v>
      </c>
      <c r="O3" s="44" t="n">
        <f aca="false">N$4+1</f>
        <v>46388</v>
      </c>
      <c r="P3" s="44" t="n">
        <f aca="false">O$4+1</f>
        <v>46478</v>
      </c>
      <c r="Q3" s="44" t="n">
        <f aca="false">P$4+1</f>
        <v>46569</v>
      </c>
      <c r="R3" s="44" t="n">
        <f aca="false">Q$4+1</f>
        <v>46661</v>
      </c>
      <c r="S3" s="44" t="n">
        <f aca="false">R$4+1</f>
        <v>46753</v>
      </c>
      <c r="T3" s="44" t="n">
        <f aca="false">S$4+1</f>
        <v>46844</v>
      </c>
      <c r="U3" s="44" t="n">
        <f aca="false">T$4+1</f>
        <v>46935</v>
      </c>
      <c r="V3" s="44" t="n">
        <f aca="false">U$4+1</f>
        <v>47027</v>
      </c>
      <c r="W3" s="44" t="n">
        <f aca="false">V$4+1</f>
        <v>47119</v>
      </c>
      <c r="X3" s="44" t="n">
        <f aca="false">W$4+1</f>
        <v>47209</v>
      </c>
      <c r="Y3" s="44" t="n">
        <f aca="false">X$4+1</f>
        <v>47300</v>
      </c>
      <c r="Z3" s="44" t="n">
        <f aca="false">Y$4+1</f>
        <v>47392</v>
      </c>
      <c r="AA3" s="44" t="n">
        <f aca="false">Z$4+1</f>
        <v>47484</v>
      </c>
      <c r="AB3" s="44" t="n">
        <f aca="false">AA$4+1</f>
        <v>47574</v>
      </c>
      <c r="AC3" s="44" t="n">
        <f aca="false">AB$4+1</f>
        <v>47665</v>
      </c>
      <c r="AD3" s="44" t="n">
        <f aca="false">AC$4+1</f>
        <v>47757</v>
      </c>
      <c r="AE3" s="44" t="n">
        <f aca="false">AD$4+1</f>
        <v>47849</v>
      </c>
      <c r="AF3" s="44" t="n">
        <f aca="false">AE$4+1</f>
        <v>47939</v>
      </c>
      <c r="AG3" s="44" t="n">
        <f aca="false">AF$4+1</f>
        <v>48030</v>
      </c>
      <c r="AH3" s="44" t="n">
        <f aca="false">AG$4+1</f>
        <v>48122</v>
      </c>
      <c r="AI3" s="44" t="n">
        <f aca="false">AH$4+1</f>
        <v>48214</v>
      </c>
      <c r="AJ3" s="44" t="n">
        <f aca="false">AI$4+1</f>
        <v>48305</v>
      </c>
      <c r="AK3" s="44" t="n">
        <f aca="false">AJ$4+1</f>
        <v>48396</v>
      </c>
      <c r="AL3" s="44" t="n">
        <f aca="false">AK$4+1</f>
        <v>48488</v>
      </c>
      <c r="AM3" s="44" t="n">
        <f aca="false">AL$4+1</f>
        <v>48580</v>
      </c>
      <c r="AN3" s="44" t="n">
        <f aca="false">AM$4+1</f>
        <v>48670</v>
      </c>
      <c r="AO3" s="44" t="n">
        <f aca="false">AN$4+1</f>
        <v>48761</v>
      </c>
      <c r="AP3" s="44" t="n">
        <f aca="false">AO$4+1</f>
        <v>48853</v>
      </c>
      <c r="AQ3" s="44" t="n">
        <f aca="false">AP$4+1</f>
        <v>48945</v>
      </c>
      <c r="AR3" s="44" t="n">
        <f aca="false">AQ$4+1</f>
        <v>49035</v>
      </c>
      <c r="AS3" s="44" t="n">
        <f aca="false">AR$4+1</f>
        <v>49126</v>
      </c>
      <c r="AT3" s="44" t="n">
        <f aca="false">AS$4+1</f>
        <v>49218</v>
      </c>
      <c r="AU3" s="44" t="n">
        <f aca="false">AT$4+1</f>
        <v>49310</v>
      </c>
      <c r="AV3" s="44" t="n">
        <f aca="false">AU$4+1</f>
        <v>49400</v>
      </c>
      <c r="AW3" s="44" t="n">
        <f aca="false">AV$4+1</f>
        <v>49491</v>
      </c>
      <c r="AX3" s="44" t="n">
        <f aca="false">AW$4+1</f>
        <v>49583</v>
      </c>
      <c r="AY3" s="44" t="n">
        <f aca="false">AX$4+1</f>
        <v>49675</v>
      </c>
      <c r="AZ3" s="44" t="n">
        <f aca="false">AY$4+1</f>
        <v>49766</v>
      </c>
      <c r="BA3" s="44" t="n">
        <f aca="false">AZ$4+1</f>
        <v>49857</v>
      </c>
      <c r="BB3" s="44" t="n">
        <f aca="false">BA$4+1</f>
        <v>49949</v>
      </c>
      <c r="BC3" s="44" t="n">
        <f aca="false">BB$4+1</f>
        <v>50041</v>
      </c>
      <c r="BD3" s="44" t="n">
        <f aca="false">BC$4+1</f>
        <v>50131</v>
      </c>
      <c r="BE3" s="44" t="n">
        <f aca="false">BD$4+1</f>
        <v>50222</v>
      </c>
      <c r="BF3" s="44" t="n">
        <f aca="false">BE$4+1</f>
        <v>50314</v>
      </c>
      <c r="BG3" s="44" t="n">
        <f aca="false">BF$4+1</f>
        <v>50406</v>
      </c>
      <c r="BH3" s="44" t="n">
        <f aca="false">BG$4+1</f>
        <v>50496</v>
      </c>
      <c r="BI3" s="44" t="n">
        <f aca="false">BH$4+1</f>
        <v>50587</v>
      </c>
      <c r="BJ3" s="44" t="n">
        <f aca="false">BI$4+1</f>
        <v>50679</v>
      </c>
      <c r="BK3" s="44" t="n">
        <f aca="false">BJ$4+1</f>
        <v>50771</v>
      </c>
      <c r="BL3" s="44" t="n">
        <f aca="false">BK$4+1</f>
        <v>50861</v>
      </c>
      <c r="BM3" s="44" t="n">
        <f aca="false">BL$4+1</f>
        <v>50952</v>
      </c>
      <c r="BN3" s="44" t="n">
        <f aca="false">BM$4+1</f>
        <v>51044</v>
      </c>
      <c r="BO3" s="44" t="n">
        <f aca="false">BN$4+1</f>
        <v>51136</v>
      </c>
      <c r="BP3" s="44" t="n">
        <f aca="false">BO$4+1</f>
        <v>51227</v>
      </c>
      <c r="BQ3" s="44" t="n">
        <f aca="false">BP$4+1</f>
        <v>51318</v>
      </c>
      <c r="BR3" s="44" t="n">
        <f aca="false">BQ$4+1</f>
        <v>51410</v>
      </c>
      <c r="BS3" s="44" t="n">
        <f aca="false">BR$4+1</f>
        <v>51502</v>
      </c>
      <c r="BT3" s="44" t="n">
        <f aca="false">BS$4+1</f>
        <v>51592</v>
      </c>
      <c r="BU3" s="44" t="n">
        <f aca="false">BT$4+1</f>
        <v>51683</v>
      </c>
      <c r="BV3" s="44" t="n">
        <f aca="false">BU$4+1</f>
        <v>51775</v>
      </c>
      <c r="BW3" s="44" t="n">
        <f aca="false">BV$4+1</f>
        <v>51867</v>
      </c>
      <c r="BX3" s="44" t="n">
        <f aca="false">BW$4+1</f>
        <v>51957</v>
      </c>
      <c r="BY3" s="44" t="n">
        <f aca="false">BX$4+1</f>
        <v>52048</v>
      </c>
      <c r="BZ3" s="44" t="n">
        <f aca="false">BY$4+1</f>
        <v>52140</v>
      </c>
      <c r="CA3" s="44" t="n">
        <f aca="false">BZ$4+1</f>
        <v>52232</v>
      </c>
      <c r="CB3" s="44" t="n">
        <f aca="false">CA$4+1</f>
        <v>52322</v>
      </c>
      <c r="CC3" s="44" t="n">
        <f aca="false">CB$4+1</f>
        <v>52413</v>
      </c>
      <c r="CD3" s="44" t="n">
        <f aca="false">CC$4+1</f>
        <v>52505</v>
      </c>
      <c r="CE3" s="44" t="n">
        <f aca="false">CD$4+1</f>
        <v>52597</v>
      </c>
      <c r="CF3" s="44" t="n">
        <f aca="false">CE$4+1</f>
        <v>52688</v>
      </c>
      <c r="CG3" s="44" t="n">
        <f aca="false">CF$4+1</f>
        <v>52779</v>
      </c>
      <c r="CH3" s="44" t="n">
        <f aca="false">CG$4+1</f>
        <v>52871</v>
      </c>
      <c r="CI3" s="44" t="n">
        <f aca="false">CH$4+1</f>
        <v>52963</v>
      </c>
      <c r="CJ3" s="44" t="n">
        <f aca="false">CI$4+1</f>
        <v>53053</v>
      </c>
      <c r="CK3" s="44" t="n">
        <f aca="false">CJ$4+1</f>
        <v>53144</v>
      </c>
      <c r="CL3" s="44" t="n">
        <f aca="false">CK$4+1</f>
        <v>53236</v>
      </c>
      <c r="CM3" s="44" t="n">
        <f aca="false">CL$4+1</f>
        <v>53328</v>
      </c>
      <c r="CN3" s="44" t="n">
        <f aca="false">CM$4+1</f>
        <v>53418</v>
      </c>
      <c r="CO3" s="44" t="n">
        <f aca="false">CN$4+1</f>
        <v>53509</v>
      </c>
      <c r="CP3" s="44" t="n">
        <f aca="false">CO$4+1</f>
        <v>53601</v>
      </c>
      <c r="CQ3" s="44" t="n">
        <f aca="false">CP$4+1</f>
        <v>53693</v>
      </c>
      <c r="CR3" s="44" t="n">
        <f aca="false">CQ$4+1</f>
        <v>53783</v>
      </c>
      <c r="CS3" s="44" t="n">
        <f aca="false">CR$4+1</f>
        <v>53874</v>
      </c>
      <c r="CT3" s="44" t="n">
        <f aca="false">CS$4+1</f>
        <v>53966</v>
      </c>
      <c r="CU3" s="44" t="n">
        <f aca="false">CT$4+1</f>
        <v>54058</v>
      </c>
      <c r="CV3" s="44" t="n">
        <f aca="false">CU$4+1</f>
        <v>54149</v>
      </c>
      <c r="CW3" s="44" t="n">
        <f aca="false">CV$4+1</f>
        <v>54240</v>
      </c>
      <c r="CX3" s="44" t="n">
        <f aca="false">CW$4+1</f>
        <v>54332</v>
      </c>
      <c r="CY3" s="44" t="n">
        <f aca="false">CX$4+1</f>
        <v>54424</v>
      </c>
      <c r="CZ3" s="44" t="n">
        <f aca="false">CY$4+1</f>
        <v>54514</v>
      </c>
      <c r="DA3" s="44" t="n">
        <f aca="false">CZ$4+1</f>
        <v>54605</v>
      </c>
      <c r="DB3" s="44" t="n">
        <f aca="false">DA$4+1</f>
        <v>54697</v>
      </c>
      <c r="DC3" s="44" t="n">
        <f aca="false">DB$4+1</f>
        <v>54789</v>
      </c>
      <c r="DD3" s="44" t="n">
        <f aca="false">DC$4+1</f>
        <v>54879</v>
      </c>
      <c r="DE3" s="44" t="n">
        <f aca="false">DD$4+1</f>
        <v>54970</v>
      </c>
      <c r="DF3" s="44" t="n">
        <f aca="false">DE$4+1</f>
        <v>55062</v>
      </c>
      <c r="DG3" s="44" t="n">
        <f aca="false">DF$4+1</f>
        <v>55154</v>
      </c>
      <c r="DH3" s="44" t="n">
        <f aca="false">DG$4+1</f>
        <v>55244</v>
      </c>
      <c r="DI3" s="44" t="n">
        <f aca="false">DH$4+1</f>
        <v>55335</v>
      </c>
      <c r="DJ3" s="44" t="n">
        <f aca="false">DI$4+1</f>
        <v>55427</v>
      </c>
      <c r="DK3" s="44" t="n">
        <f aca="false">DJ$4+1</f>
        <v>55519</v>
      </c>
      <c r="DL3" s="44" t="n">
        <f aca="false">DK$4+1</f>
        <v>55610</v>
      </c>
      <c r="DM3" s="44" t="n">
        <f aca="false">DL$4+1</f>
        <v>55701</v>
      </c>
      <c r="DN3" s="44" t="n">
        <f aca="false">DM$4+1</f>
        <v>55793</v>
      </c>
      <c r="DO3" s="44" t="n">
        <f aca="false">DN$4+1</f>
        <v>55885</v>
      </c>
      <c r="DP3" s="44" t="n">
        <f aca="false">DO$4+1</f>
        <v>55975</v>
      </c>
      <c r="DQ3" s="44" t="n">
        <f aca="false">DP$4+1</f>
        <v>56066</v>
      </c>
      <c r="DR3" s="44" t="n">
        <f aca="false">DQ$4+1</f>
        <v>56158</v>
      </c>
      <c r="DS3" s="44" t="n">
        <f aca="false">DR$4+1</f>
        <v>56250</v>
      </c>
      <c r="DT3" s="44" t="n">
        <f aca="false">DS$4+1</f>
        <v>56340</v>
      </c>
      <c r="DU3" s="44" t="n">
        <f aca="false">DT$4+1</f>
        <v>56431</v>
      </c>
      <c r="DV3" s="44" t="n">
        <f aca="false">DU$4+1</f>
        <v>56523</v>
      </c>
      <c r="DW3" s="44" t="n">
        <f aca="false">DV$4+1</f>
        <v>56615</v>
      </c>
      <c r="DX3" s="44" t="n">
        <f aca="false">DW$4+1</f>
        <v>56705</v>
      </c>
      <c r="DY3" s="44" t="n">
        <f aca="false">DX$4+1</f>
        <v>56796</v>
      </c>
      <c r="DZ3" s="44" t="n">
        <f aca="false">DY$4+1</f>
        <v>56888</v>
      </c>
      <c r="EA3" s="44" t="n">
        <f aca="false">DZ$4+1</f>
        <v>56980</v>
      </c>
      <c r="EB3" s="44" t="n">
        <f aca="false">EA$4+1</f>
        <v>57071</v>
      </c>
      <c r="EC3" s="44" t="n">
        <f aca="false">EB$4+1</f>
        <v>57162</v>
      </c>
      <c r="ED3" s="44" t="n">
        <f aca="false">EC$4+1</f>
        <v>57254</v>
      </c>
      <c r="EE3" s="44" t="n">
        <f aca="false">ED$4+1</f>
        <v>57346</v>
      </c>
      <c r="EF3" s="44" t="n">
        <f aca="false">EE$4+1</f>
        <v>57436</v>
      </c>
      <c r="EG3" s="44" t="n">
        <f aca="false">EF$4+1</f>
        <v>57527</v>
      </c>
      <c r="EH3" s="44" t="n">
        <f aca="false">EG$4+1</f>
        <v>57619</v>
      </c>
      <c r="EI3" s="44" t="n">
        <f aca="false">EH$4+1</f>
        <v>57711</v>
      </c>
      <c r="EJ3" s="44" t="n">
        <f aca="false">EI$4+1</f>
        <v>57801</v>
      </c>
      <c r="EK3" s="44" t="n">
        <f aca="false">EJ$4+1</f>
        <v>57892</v>
      </c>
      <c r="EL3" s="44" t="n">
        <f aca="false">EK$4+1</f>
        <v>57984</v>
      </c>
      <c r="EM3" s="44" t="n">
        <f aca="false">EL$4+1</f>
        <v>58076</v>
      </c>
      <c r="EN3" s="44" t="n">
        <f aca="false">EM$4+1</f>
        <v>58166</v>
      </c>
      <c r="EO3" s="44" t="n">
        <f aca="false">EN$4+1</f>
        <v>58257</v>
      </c>
      <c r="EP3" s="44" t="n">
        <f aca="false">EO$4+1</f>
        <v>58349</v>
      </c>
      <c r="EQ3" s="44" t="n">
        <f aca="false">EP$4+1</f>
        <v>58441</v>
      </c>
      <c r="ER3" s="44" t="n">
        <f aca="false">EQ$4+1</f>
        <v>58532</v>
      </c>
      <c r="ES3" s="44" t="n">
        <f aca="false">ER$4+1</f>
        <v>58623</v>
      </c>
      <c r="ET3" s="44" t="n">
        <f aca="false">ES$4+1</f>
        <v>58715</v>
      </c>
      <c r="EU3" s="44" t="n">
        <f aca="false">ET$4+1</f>
        <v>58807</v>
      </c>
      <c r="EV3" s="44" t="n">
        <f aca="false">EU$4+1</f>
        <v>58897</v>
      </c>
      <c r="EW3" s="44" t="n">
        <f aca="false">EV$4+1</f>
        <v>58988</v>
      </c>
      <c r="EX3" s="44" t="n">
        <f aca="false">EW$4+1</f>
        <v>59080</v>
      </c>
      <c r="EY3" s="44" t="n">
        <f aca="false">EX$4+1</f>
        <v>59172</v>
      </c>
      <c r="EZ3" s="44" t="n">
        <f aca="false">EY$4+1</f>
        <v>59262</v>
      </c>
      <c r="FA3" s="44" t="n">
        <f aca="false">EZ$4+1</f>
        <v>59353</v>
      </c>
      <c r="FB3" s="44" t="n">
        <f aca="false">FA$4+1</f>
        <v>59445</v>
      </c>
      <c r="FC3" s="44" t="n">
        <f aca="false">FB$4+1</f>
        <v>59537</v>
      </c>
      <c r="FD3" s="44" t="n">
        <f aca="false">FC$4+1</f>
        <v>59627</v>
      </c>
      <c r="FE3" s="44" t="n">
        <f aca="false">FD$4+1</f>
        <v>59718</v>
      </c>
      <c r="FF3" s="44" t="n">
        <f aca="false">FE$4+1</f>
        <v>59810</v>
      </c>
      <c r="FG3" s="44" t="n">
        <f aca="false">FF$4+1</f>
        <v>59902</v>
      </c>
      <c r="FH3" s="44" t="n">
        <f aca="false">FG$4+1</f>
        <v>59993</v>
      </c>
    </row>
    <row r="4" customFormat="false" ht="15" hidden="false" customHeight="false" outlineLevel="0" collapsed="false">
      <c r="C4" s="0" t="s">
        <v>667</v>
      </c>
      <c r="D4" s="11" t="s">
        <v>79</v>
      </c>
      <c r="I4" s="44" t="n">
        <f aca="false">In_Model_Start-1</f>
        <v>45930</v>
      </c>
      <c r="J4" s="60" t="n">
        <f aca="false">EOMONTH(J$3,Months_Per_Period-1)</f>
        <v>46022</v>
      </c>
      <c r="K4" s="60" t="n">
        <f aca="false">EOMONTH(K$3,Months_Per_Period-1)</f>
        <v>46112</v>
      </c>
      <c r="L4" s="60" t="n">
        <f aca="false">EOMONTH(L$3,Months_Per_Period-1)</f>
        <v>46203</v>
      </c>
      <c r="M4" s="60" t="n">
        <f aca="false">EOMONTH(M$3,Months_Per_Period-1)</f>
        <v>46295</v>
      </c>
      <c r="N4" s="60" t="n">
        <f aca="false">EOMONTH(N$3,Months_Per_Period-1)</f>
        <v>46387</v>
      </c>
      <c r="O4" s="60" t="n">
        <f aca="false">EOMONTH(O$3,Months_Per_Period-1)</f>
        <v>46477</v>
      </c>
      <c r="P4" s="60" t="n">
        <f aca="false">EOMONTH(P$3,Months_Per_Period-1)</f>
        <v>46568</v>
      </c>
      <c r="Q4" s="60" t="n">
        <f aca="false">EOMONTH(Q$3,Months_Per_Period-1)</f>
        <v>46660</v>
      </c>
      <c r="R4" s="60" t="n">
        <f aca="false">EOMONTH(R$3,Months_Per_Period-1)</f>
        <v>46752</v>
      </c>
      <c r="S4" s="60" t="n">
        <f aca="false">EOMONTH(S$3,Months_Per_Period-1)</f>
        <v>46843</v>
      </c>
      <c r="T4" s="60" t="n">
        <f aca="false">EOMONTH(T$3,Months_Per_Period-1)</f>
        <v>46934</v>
      </c>
      <c r="U4" s="60" t="n">
        <f aca="false">EOMONTH(U$3,Months_Per_Period-1)</f>
        <v>47026</v>
      </c>
      <c r="V4" s="60" t="n">
        <f aca="false">EOMONTH(V$3,Months_Per_Period-1)</f>
        <v>47118</v>
      </c>
      <c r="W4" s="60" t="n">
        <f aca="false">EOMONTH(W$3,Months_Per_Period-1)</f>
        <v>47208</v>
      </c>
      <c r="X4" s="60" t="n">
        <f aca="false">EOMONTH(X$3,Months_Per_Period-1)</f>
        <v>47299</v>
      </c>
      <c r="Y4" s="60" t="n">
        <f aca="false">EOMONTH(Y$3,Months_Per_Period-1)</f>
        <v>47391</v>
      </c>
      <c r="Z4" s="60" t="n">
        <f aca="false">EOMONTH(Z$3,Months_Per_Period-1)</f>
        <v>47483</v>
      </c>
      <c r="AA4" s="60" t="n">
        <f aca="false">EOMONTH(AA$3,Months_Per_Period-1)</f>
        <v>47573</v>
      </c>
      <c r="AB4" s="60" t="n">
        <f aca="false">EOMONTH(AB$3,Months_Per_Period-1)</f>
        <v>47664</v>
      </c>
      <c r="AC4" s="60" t="n">
        <f aca="false">EOMONTH(AC$3,Months_Per_Period-1)</f>
        <v>47756</v>
      </c>
      <c r="AD4" s="60" t="n">
        <f aca="false">EOMONTH(AD$3,Months_Per_Period-1)</f>
        <v>47848</v>
      </c>
      <c r="AE4" s="60" t="n">
        <f aca="false">EOMONTH(AE$3,Months_Per_Period-1)</f>
        <v>47938</v>
      </c>
      <c r="AF4" s="60" t="n">
        <f aca="false">EOMONTH(AF$3,Months_Per_Period-1)</f>
        <v>48029</v>
      </c>
      <c r="AG4" s="60" t="n">
        <f aca="false">EOMONTH(AG$3,Months_Per_Period-1)</f>
        <v>48121</v>
      </c>
      <c r="AH4" s="60" t="n">
        <f aca="false">EOMONTH(AH$3,Months_Per_Period-1)</f>
        <v>48213</v>
      </c>
      <c r="AI4" s="60" t="n">
        <f aca="false">EOMONTH(AI$3,Months_Per_Period-1)</f>
        <v>48304</v>
      </c>
      <c r="AJ4" s="60" t="n">
        <f aca="false">EOMONTH(AJ$3,Months_Per_Period-1)</f>
        <v>48395</v>
      </c>
      <c r="AK4" s="60" t="n">
        <f aca="false">EOMONTH(AK$3,Months_Per_Period-1)</f>
        <v>48487</v>
      </c>
      <c r="AL4" s="60" t="n">
        <f aca="false">EOMONTH(AL$3,Months_Per_Period-1)</f>
        <v>48579</v>
      </c>
      <c r="AM4" s="60" t="n">
        <f aca="false">EOMONTH(AM$3,Months_Per_Period-1)</f>
        <v>48669</v>
      </c>
      <c r="AN4" s="60" t="n">
        <f aca="false">EOMONTH(AN$3,Months_Per_Period-1)</f>
        <v>48760</v>
      </c>
      <c r="AO4" s="60" t="n">
        <f aca="false">EOMONTH(AO$3,Months_Per_Period-1)</f>
        <v>48852</v>
      </c>
      <c r="AP4" s="60" t="n">
        <f aca="false">EOMONTH(AP$3,Months_Per_Period-1)</f>
        <v>48944</v>
      </c>
      <c r="AQ4" s="60" t="n">
        <f aca="false">EOMONTH(AQ$3,Months_Per_Period-1)</f>
        <v>49034</v>
      </c>
      <c r="AR4" s="60" t="n">
        <f aca="false">EOMONTH(AR$3,Months_Per_Period-1)</f>
        <v>49125</v>
      </c>
      <c r="AS4" s="60" t="n">
        <f aca="false">EOMONTH(AS$3,Months_Per_Period-1)</f>
        <v>49217</v>
      </c>
      <c r="AT4" s="60" t="n">
        <f aca="false">EOMONTH(AT$3,Months_Per_Period-1)</f>
        <v>49309</v>
      </c>
      <c r="AU4" s="60" t="n">
        <f aca="false">EOMONTH(AU$3,Months_Per_Period-1)</f>
        <v>49399</v>
      </c>
      <c r="AV4" s="60" t="n">
        <f aca="false">EOMONTH(AV$3,Months_Per_Period-1)</f>
        <v>49490</v>
      </c>
      <c r="AW4" s="60" t="n">
        <f aca="false">EOMONTH(AW$3,Months_Per_Period-1)</f>
        <v>49582</v>
      </c>
      <c r="AX4" s="60" t="n">
        <f aca="false">EOMONTH(AX$3,Months_Per_Period-1)</f>
        <v>49674</v>
      </c>
      <c r="AY4" s="60" t="n">
        <f aca="false">EOMONTH(AY$3,Months_Per_Period-1)</f>
        <v>49765</v>
      </c>
      <c r="AZ4" s="60" t="n">
        <f aca="false">EOMONTH(AZ$3,Months_Per_Period-1)</f>
        <v>49856</v>
      </c>
      <c r="BA4" s="60" t="n">
        <f aca="false">EOMONTH(BA$3,Months_Per_Period-1)</f>
        <v>49948</v>
      </c>
      <c r="BB4" s="60" t="n">
        <f aca="false">EOMONTH(BB$3,Months_Per_Period-1)</f>
        <v>50040</v>
      </c>
      <c r="BC4" s="60" t="n">
        <f aca="false">EOMONTH(BC$3,Months_Per_Period-1)</f>
        <v>50130</v>
      </c>
      <c r="BD4" s="60" t="n">
        <f aca="false">EOMONTH(BD$3,Months_Per_Period-1)</f>
        <v>50221</v>
      </c>
      <c r="BE4" s="60" t="n">
        <f aca="false">EOMONTH(BE$3,Months_Per_Period-1)</f>
        <v>50313</v>
      </c>
      <c r="BF4" s="60" t="n">
        <f aca="false">EOMONTH(BF$3,Months_Per_Period-1)</f>
        <v>50405</v>
      </c>
      <c r="BG4" s="60" t="n">
        <f aca="false">EOMONTH(BG$3,Months_Per_Period-1)</f>
        <v>50495</v>
      </c>
      <c r="BH4" s="60" t="n">
        <f aca="false">EOMONTH(BH$3,Months_Per_Period-1)</f>
        <v>50586</v>
      </c>
      <c r="BI4" s="60" t="n">
        <f aca="false">EOMONTH(BI$3,Months_Per_Period-1)</f>
        <v>50678</v>
      </c>
      <c r="BJ4" s="60" t="n">
        <f aca="false">EOMONTH(BJ$3,Months_Per_Period-1)</f>
        <v>50770</v>
      </c>
      <c r="BK4" s="60" t="n">
        <f aca="false">EOMONTH(BK$3,Months_Per_Period-1)</f>
        <v>50860</v>
      </c>
      <c r="BL4" s="60" t="n">
        <f aca="false">EOMONTH(BL$3,Months_Per_Period-1)</f>
        <v>50951</v>
      </c>
      <c r="BM4" s="60" t="n">
        <f aca="false">EOMONTH(BM$3,Months_Per_Period-1)</f>
        <v>51043</v>
      </c>
      <c r="BN4" s="60" t="n">
        <f aca="false">EOMONTH(BN$3,Months_Per_Period-1)</f>
        <v>51135</v>
      </c>
      <c r="BO4" s="60" t="n">
        <f aca="false">EOMONTH(BO$3,Months_Per_Period-1)</f>
        <v>51226</v>
      </c>
      <c r="BP4" s="60" t="n">
        <f aca="false">EOMONTH(BP$3,Months_Per_Period-1)</f>
        <v>51317</v>
      </c>
      <c r="BQ4" s="60" t="n">
        <f aca="false">EOMONTH(BQ$3,Months_Per_Period-1)</f>
        <v>51409</v>
      </c>
      <c r="BR4" s="60" t="n">
        <f aca="false">EOMONTH(BR$3,Months_Per_Period-1)</f>
        <v>51501</v>
      </c>
      <c r="BS4" s="60" t="n">
        <f aca="false">EOMONTH(BS$3,Months_Per_Period-1)</f>
        <v>51591</v>
      </c>
      <c r="BT4" s="60" t="n">
        <f aca="false">EOMONTH(BT$3,Months_Per_Period-1)</f>
        <v>51682</v>
      </c>
      <c r="BU4" s="60" t="n">
        <f aca="false">EOMONTH(BU$3,Months_Per_Period-1)</f>
        <v>51774</v>
      </c>
      <c r="BV4" s="60" t="n">
        <f aca="false">EOMONTH(BV$3,Months_Per_Period-1)</f>
        <v>51866</v>
      </c>
      <c r="BW4" s="60" t="n">
        <f aca="false">EOMONTH(BW$3,Months_Per_Period-1)</f>
        <v>51956</v>
      </c>
      <c r="BX4" s="60" t="n">
        <f aca="false">EOMONTH(BX$3,Months_Per_Period-1)</f>
        <v>52047</v>
      </c>
      <c r="BY4" s="60" t="n">
        <f aca="false">EOMONTH(BY$3,Months_Per_Period-1)</f>
        <v>52139</v>
      </c>
      <c r="BZ4" s="60" t="n">
        <f aca="false">EOMONTH(BZ$3,Months_Per_Period-1)</f>
        <v>52231</v>
      </c>
      <c r="CA4" s="60" t="n">
        <f aca="false">EOMONTH(CA$3,Months_Per_Period-1)</f>
        <v>52321</v>
      </c>
      <c r="CB4" s="60" t="n">
        <f aca="false">EOMONTH(CB$3,Months_Per_Period-1)</f>
        <v>52412</v>
      </c>
      <c r="CC4" s="60" t="n">
        <f aca="false">EOMONTH(CC$3,Months_Per_Period-1)</f>
        <v>52504</v>
      </c>
      <c r="CD4" s="60" t="n">
        <f aca="false">EOMONTH(CD$3,Months_Per_Period-1)</f>
        <v>52596</v>
      </c>
      <c r="CE4" s="60" t="n">
        <f aca="false">EOMONTH(CE$3,Months_Per_Period-1)</f>
        <v>52687</v>
      </c>
      <c r="CF4" s="60" t="n">
        <f aca="false">EOMONTH(CF$3,Months_Per_Period-1)</f>
        <v>52778</v>
      </c>
      <c r="CG4" s="60" t="n">
        <f aca="false">EOMONTH(CG$3,Months_Per_Period-1)</f>
        <v>52870</v>
      </c>
      <c r="CH4" s="60" t="n">
        <f aca="false">EOMONTH(CH$3,Months_Per_Period-1)</f>
        <v>52962</v>
      </c>
      <c r="CI4" s="60" t="n">
        <f aca="false">EOMONTH(CI$3,Months_Per_Period-1)</f>
        <v>53052</v>
      </c>
      <c r="CJ4" s="60" t="n">
        <f aca="false">EOMONTH(CJ$3,Months_Per_Period-1)</f>
        <v>53143</v>
      </c>
      <c r="CK4" s="60" t="n">
        <f aca="false">EOMONTH(CK$3,Months_Per_Period-1)</f>
        <v>53235</v>
      </c>
      <c r="CL4" s="60" t="n">
        <f aca="false">EOMONTH(CL$3,Months_Per_Period-1)</f>
        <v>53327</v>
      </c>
      <c r="CM4" s="60" t="n">
        <f aca="false">EOMONTH(CM$3,Months_Per_Period-1)</f>
        <v>53417</v>
      </c>
      <c r="CN4" s="60" t="n">
        <f aca="false">EOMONTH(CN$3,Months_Per_Period-1)</f>
        <v>53508</v>
      </c>
      <c r="CO4" s="60" t="n">
        <f aca="false">EOMONTH(CO$3,Months_Per_Period-1)</f>
        <v>53600</v>
      </c>
      <c r="CP4" s="60" t="n">
        <f aca="false">EOMONTH(CP$3,Months_Per_Period-1)</f>
        <v>53692</v>
      </c>
      <c r="CQ4" s="60" t="n">
        <f aca="false">EOMONTH(CQ$3,Months_Per_Period-1)</f>
        <v>53782</v>
      </c>
      <c r="CR4" s="60" t="n">
        <f aca="false">EOMONTH(CR$3,Months_Per_Period-1)</f>
        <v>53873</v>
      </c>
      <c r="CS4" s="60" t="n">
        <f aca="false">EOMONTH(CS$3,Months_Per_Period-1)</f>
        <v>53965</v>
      </c>
      <c r="CT4" s="60" t="n">
        <f aca="false">EOMONTH(CT$3,Months_Per_Period-1)</f>
        <v>54057</v>
      </c>
      <c r="CU4" s="60" t="n">
        <f aca="false">EOMONTH(CU$3,Months_Per_Period-1)</f>
        <v>54148</v>
      </c>
      <c r="CV4" s="60" t="n">
        <f aca="false">EOMONTH(CV$3,Months_Per_Period-1)</f>
        <v>54239</v>
      </c>
      <c r="CW4" s="60" t="n">
        <f aca="false">EOMONTH(CW$3,Months_Per_Period-1)</f>
        <v>54331</v>
      </c>
      <c r="CX4" s="60" t="n">
        <f aca="false">EOMONTH(CX$3,Months_Per_Period-1)</f>
        <v>54423</v>
      </c>
      <c r="CY4" s="60" t="n">
        <f aca="false">EOMONTH(CY$3,Months_Per_Period-1)</f>
        <v>54513</v>
      </c>
      <c r="CZ4" s="60" t="n">
        <f aca="false">EOMONTH(CZ$3,Months_Per_Period-1)</f>
        <v>54604</v>
      </c>
      <c r="DA4" s="60" t="n">
        <f aca="false">EOMONTH(DA$3,Months_Per_Period-1)</f>
        <v>54696</v>
      </c>
      <c r="DB4" s="60" t="n">
        <f aca="false">EOMONTH(DB$3,Months_Per_Period-1)</f>
        <v>54788</v>
      </c>
      <c r="DC4" s="60" t="n">
        <f aca="false">EOMONTH(DC$3,Months_Per_Period-1)</f>
        <v>54878</v>
      </c>
      <c r="DD4" s="60" t="n">
        <f aca="false">EOMONTH(DD$3,Months_Per_Period-1)</f>
        <v>54969</v>
      </c>
      <c r="DE4" s="60" t="n">
        <f aca="false">EOMONTH(DE$3,Months_Per_Period-1)</f>
        <v>55061</v>
      </c>
      <c r="DF4" s="60" t="n">
        <f aca="false">EOMONTH(DF$3,Months_Per_Period-1)</f>
        <v>55153</v>
      </c>
      <c r="DG4" s="60" t="n">
        <f aca="false">EOMONTH(DG$3,Months_Per_Period-1)</f>
        <v>55243</v>
      </c>
      <c r="DH4" s="60" t="n">
        <f aca="false">EOMONTH(DH$3,Months_Per_Period-1)</f>
        <v>55334</v>
      </c>
      <c r="DI4" s="60" t="n">
        <f aca="false">EOMONTH(DI$3,Months_Per_Period-1)</f>
        <v>55426</v>
      </c>
      <c r="DJ4" s="60" t="n">
        <f aca="false">EOMONTH(DJ$3,Months_Per_Period-1)</f>
        <v>55518</v>
      </c>
      <c r="DK4" s="60" t="n">
        <f aca="false">EOMONTH(DK$3,Months_Per_Period-1)</f>
        <v>55609</v>
      </c>
      <c r="DL4" s="60" t="n">
        <f aca="false">EOMONTH(DL$3,Months_Per_Period-1)</f>
        <v>55700</v>
      </c>
      <c r="DM4" s="60" t="n">
        <f aca="false">EOMONTH(DM$3,Months_Per_Period-1)</f>
        <v>55792</v>
      </c>
      <c r="DN4" s="60" t="n">
        <f aca="false">EOMONTH(DN$3,Months_Per_Period-1)</f>
        <v>55884</v>
      </c>
      <c r="DO4" s="60" t="n">
        <f aca="false">EOMONTH(DO$3,Months_Per_Period-1)</f>
        <v>55974</v>
      </c>
      <c r="DP4" s="60" t="n">
        <f aca="false">EOMONTH(DP$3,Months_Per_Period-1)</f>
        <v>56065</v>
      </c>
      <c r="DQ4" s="60" t="n">
        <f aca="false">EOMONTH(DQ$3,Months_Per_Period-1)</f>
        <v>56157</v>
      </c>
      <c r="DR4" s="60" t="n">
        <f aca="false">EOMONTH(DR$3,Months_Per_Period-1)</f>
        <v>56249</v>
      </c>
      <c r="DS4" s="60" t="n">
        <f aca="false">EOMONTH(DS$3,Months_Per_Period-1)</f>
        <v>56339</v>
      </c>
      <c r="DT4" s="60" t="n">
        <f aca="false">EOMONTH(DT$3,Months_Per_Period-1)</f>
        <v>56430</v>
      </c>
      <c r="DU4" s="60" t="n">
        <f aca="false">EOMONTH(DU$3,Months_Per_Period-1)</f>
        <v>56522</v>
      </c>
      <c r="DV4" s="60" t="n">
        <f aca="false">EOMONTH(DV$3,Months_Per_Period-1)</f>
        <v>56614</v>
      </c>
      <c r="DW4" s="60" t="n">
        <f aca="false">EOMONTH(DW$3,Months_Per_Period-1)</f>
        <v>56704</v>
      </c>
      <c r="DX4" s="60" t="n">
        <f aca="false">EOMONTH(DX$3,Months_Per_Period-1)</f>
        <v>56795</v>
      </c>
      <c r="DY4" s="60" t="n">
        <f aca="false">EOMONTH(DY$3,Months_Per_Period-1)</f>
        <v>56887</v>
      </c>
      <c r="DZ4" s="60" t="n">
        <f aca="false">EOMONTH(DZ$3,Months_Per_Period-1)</f>
        <v>56979</v>
      </c>
      <c r="EA4" s="60" t="n">
        <f aca="false">EOMONTH(EA$3,Months_Per_Period-1)</f>
        <v>57070</v>
      </c>
      <c r="EB4" s="60" t="n">
        <f aca="false">EOMONTH(EB$3,Months_Per_Period-1)</f>
        <v>57161</v>
      </c>
      <c r="EC4" s="60" t="n">
        <f aca="false">EOMONTH(EC$3,Months_Per_Period-1)</f>
        <v>57253</v>
      </c>
      <c r="ED4" s="60" t="n">
        <f aca="false">EOMONTH(ED$3,Months_Per_Period-1)</f>
        <v>57345</v>
      </c>
      <c r="EE4" s="60" t="n">
        <f aca="false">EOMONTH(EE$3,Months_Per_Period-1)</f>
        <v>57435</v>
      </c>
      <c r="EF4" s="60" t="n">
        <f aca="false">EOMONTH(EF$3,Months_Per_Period-1)</f>
        <v>57526</v>
      </c>
      <c r="EG4" s="60" t="n">
        <f aca="false">EOMONTH(EG$3,Months_Per_Period-1)</f>
        <v>57618</v>
      </c>
      <c r="EH4" s="60" t="n">
        <f aca="false">EOMONTH(EH$3,Months_Per_Period-1)</f>
        <v>57710</v>
      </c>
      <c r="EI4" s="60" t="n">
        <f aca="false">EOMONTH(EI$3,Months_Per_Period-1)</f>
        <v>57800</v>
      </c>
      <c r="EJ4" s="60" t="n">
        <f aca="false">EOMONTH(EJ$3,Months_Per_Period-1)</f>
        <v>57891</v>
      </c>
      <c r="EK4" s="60" t="n">
        <f aca="false">EOMONTH(EK$3,Months_Per_Period-1)</f>
        <v>57983</v>
      </c>
      <c r="EL4" s="60" t="n">
        <f aca="false">EOMONTH(EL$3,Months_Per_Period-1)</f>
        <v>58075</v>
      </c>
      <c r="EM4" s="60" t="n">
        <f aca="false">EOMONTH(EM$3,Months_Per_Period-1)</f>
        <v>58165</v>
      </c>
      <c r="EN4" s="60" t="n">
        <f aca="false">EOMONTH(EN$3,Months_Per_Period-1)</f>
        <v>58256</v>
      </c>
      <c r="EO4" s="60" t="n">
        <f aca="false">EOMONTH(EO$3,Months_Per_Period-1)</f>
        <v>58348</v>
      </c>
      <c r="EP4" s="60" t="n">
        <f aca="false">EOMONTH(EP$3,Months_Per_Period-1)</f>
        <v>58440</v>
      </c>
      <c r="EQ4" s="60" t="n">
        <f aca="false">EOMONTH(EQ$3,Months_Per_Period-1)</f>
        <v>58531</v>
      </c>
      <c r="ER4" s="60" t="n">
        <f aca="false">EOMONTH(ER$3,Months_Per_Period-1)</f>
        <v>58622</v>
      </c>
      <c r="ES4" s="60" t="n">
        <f aca="false">EOMONTH(ES$3,Months_Per_Period-1)</f>
        <v>58714</v>
      </c>
      <c r="ET4" s="60" t="n">
        <f aca="false">EOMONTH(ET$3,Months_Per_Period-1)</f>
        <v>58806</v>
      </c>
      <c r="EU4" s="60" t="n">
        <f aca="false">EOMONTH(EU$3,Months_Per_Period-1)</f>
        <v>58896</v>
      </c>
      <c r="EV4" s="60" t="n">
        <f aca="false">EOMONTH(EV$3,Months_Per_Period-1)</f>
        <v>58987</v>
      </c>
      <c r="EW4" s="60" t="n">
        <f aca="false">EOMONTH(EW$3,Months_Per_Period-1)</f>
        <v>59079</v>
      </c>
      <c r="EX4" s="60" t="n">
        <f aca="false">EOMONTH(EX$3,Months_Per_Period-1)</f>
        <v>59171</v>
      </c>
      <c r="EY4" s="60" t="n">
        <f aca="false">EOMONTH(EY$3,Months_Per_Period-1)</f>
        <v>59261</v>
      </c>
      <c r="EZ4" s="60" t="n">
        <f aca="false">EOMONTH(EZ$3,Months_Per_Period-1)</f>
        <v>59352</v>
      </c>
      <c r="FA4" s="60" t="n">
        <f aca="false">EOMONTH(FA$3,Months_Per_Period-1)</f>
        <v>59444</v>
      </c>
      <c r="FB4" s="60" t="n">
        <f aca="false">EOMONTH(FB$3,Months_Per_Period-1)</f>
        <v>59536</v>
      </c>
      <c r="FC4" s="60" t="n">
        <f aca="false">EOMONTH(FC$3,Months_Per_Period-1)</f>
        <v>59626</v>
      </c>
      <c r="FD4" s="60" t="n">
        <f aca="false">EOMONTH(FD$3,Months_Per_Period-1)</f>
        <v>59717</v>
      </c>
      <c r="FE4" s="60" t="n">
        <f aca="false">EOMONTH(FE$3,Months_Per_Period-1)</f>
        <v>59809</v>
      </c>
      <c r="FF4" s="60" t="n">
        <f aca="false">EOMONTH(FF$3,Months_Per_Period-1)</f>
        <v>59901</v>
      </c>
      <c r="FG4" s="60" t="n">
        <f aca="false">EOMONTH(FG$3,Months_Per_Period-1)</f>
        <v>59992</v>
      </c>
      <c r="FH4" s="60" t="n">
        <f aca="false">EOMONTH(FH$3,Months_Per_Period-1)</f>
        <v>60083</v>
      </c>
    </row>
    <row r="5" customFormat="false" ht="15" hidden="false" customHeight="false" outlineLevel="0" collapsed="false">
      <c r="C5" s="0" t="s">
        <v>668</v>
      </c>
      <c r="D5" s="11" t="s">
        <v>252</v>
      </c>
      <c r="J5" s="35" t="n">
        <f aca="false">J$4-J$3+1</f>
        <v>92</v>
      </c>
      <c r="K5" s="35" t="n">
        <f aca="false">K$4-K$3+1</f>
        <v>90</v>
      </c>
      <c r="L5" s="35" t="n">
        <f aca="false">L$4-L$3+1</f>
        <v>91</v>
      </c>
      <c r="M5" s="35" t="n">
        <f aca="false">M$4-M$3+1</f>
        <v>92</v>
      </c>
      <c r="N5" s="35" t="n">
        <f aca="false">N$4-N$3+1</f>
        <v>92</v>
      </c>
      <c r="O5" s="35" t="n">
        <f aca="false">O$4-O$3+1</f>
        <v>90</v>
      </c>
      <c r="P5" s="35" t="n">
        <f aca="false">P$4-P$3+1</f>
        <v>91</v>
      </c>
      <c r="Q5" s="35" t="n">
        <f aca="false">Q$4-Q$3+1</f>
        <v>92</v>
      </c>
      <c r="R5" s="35" t="n">
        <f aca="false">R$4-R$3+1</f>
        <v>92</v>
      </c>
      <c r="S5" s="35" t="n">
        <f aca="false">S$4-S$3+1</f>
        <v>91</v>
      </c>
      <c r="T5" s="35" t="n">
        <f aca="false">T$4-T$3+1</f>
        <v>91</v>
      </c>
      <c r="U5" s="35" t="n">
        <f aca="false">U$4-U$3+1</f>
        <v>92</v>
      </c>
      <c r="V5" s="35" t="n">
        <f aca="false">V$4-V$3+1</f>
        <v>92</v>
      </c>
      <c r="W5" s="35" t="n">
        <f aca="false">W$4-W$3+1</f>
        <v>90</v>
      </c>
      <c r="X5" s="35" t="n">
        <f aca="false">X$4-X$3+1</f>
        <v>91</v>
      </c>
      <c r="Y5" s="35" t="n">
        <f aca="false">Y$4-Y$3+1</f>
        <v>92</v>
      </c>
      <c r="Z5" s="35" t="n">
        <f aca="false">Z$4-Z$3+1</f>
        <v>92</v>
      </c>
      <c r="AA5" s="35" t="n">
        <f aca="false">AA$4-AA$3+1</f>
        <v>90</v>
      </c>
      <c r="AB5" s="35" t="n">
        <f aca="false">AB$4-AB$3+1</f>
        <v>91</v>
      </c>
      <c r="AC5" s="35" t="n">
        <f aca="false">AC$4-AC$3+1</f>
        <v>92</v>
      </c>
      <c r="AD5" s="35" t="n">
        <f aca="false">AD$4-AD$3+1</f>
        <v>92</v>
      </c>
      <c r="AE5" s="35" t="n">
        <f aca="false">AE$4-AE$3+1</f>
        <v>90</v>
      </c>
      <c r="AF5" s="35" t="n">
        <f aca="false">AF$4-AF$3+1</f>
        <v>91</v>
      </c>
      <c r="AG5" s="35" t="n">
        <f aca="false">AG$4-AG$3+1</f>
        <v>92</v>
      </c>
      <c r="AH5" s="35" t="n">
        <f aca="false">AH$4-AH$3+1</f>
        <v>92</v>
      </c>
      <c r="AI5" s="35" t="n">
        <f aca="false">AI$4-AI$3+1</f>
        <v>91</v>
      </c>
      <c r="AJ5" s="35" t="n">
        <f aca="false">AJ$4-AJ$3+1</f>
        <v>91</v>
      </c>
      <c r="AK5" s="35" t="n">
        <f aca="false">AK$4-AK$3+1</f>
        <v>92</v>
      </c>
      <c r="AL5" s="35" t="n">
        <f aca="false">AL$4-AL$3+1</f>
        <v>92</v>
      </c>
      <c r="AM5" s="35" t="n">
        <f aca="false">AM$4-AM$3+1</f>
        <v>90</v>
      </c>
      <c r="AN5" s="35" t="n">
        <f aca="false">AN$4-AN$3+1</f>
        <v>91</v>
      </c>
      <c r="AO5" s="35" t="n">
        <f aca="false">AO$4-AO$3+1</f>
        <v>92</v>
      </c>
      <c r="AP5" s="35" t="n">
        <f aca="false">AP$4-AP$3+1</f>
        <v>92</v>
      </c>
      <c r="AQ5" s="35" t="n">
        <f aca="false">AQ$4-AQ$3+1</f>
        <v>90</v>
      </c>
      <c r="AR5" s="35" t="n">
        <f aca="false">AR$4-AR$3+1</f>
        <v>91</v>
      </c>
      <c r="AS5" s="35" t="n">
        <f aca="false">AS$4-AS$3+1</f>
        <v>92</v>
      </c>
      <c r="AT5" s="35" t="n">
        <f aca="false">AT$4-AT$3+1</f>
        <v>92</v>
      </c>
      <c r="AU5" s="35" t="n">
        <f aca="false">AU$4-AU$3+1</f>
        <v>90</v>
      </c>
      <c r="AV5" s="35" t="n">
        <f aca="false">AV$4-AV$3+1</f>
        <v>91</v>
      </c>
      <c r="AW5" s="35" t="n">
        <f aca="false">AW$4-AW$3+1</f>
        <v>92</v>
      </c>
      <c r="AX5" s="35" t="n">
        <f aca="false">AX$4-AX$3+1</f>
        <v>92</v>
      </c>
      <c r="AY5" s="35" t="n">
        <f aca="false">AY$4-AY$3+1</f>
        <v>91</v>
      </c>
      <c r="AZ5" s="35" t="n">
        <f aca="false">AZ$4-AZ$3+1</f>
        <v>91</v>
      </c>
      <c r="BA5" s="35" t="n">
        <f aca="false">BA$4-BA$3+1</f>
        <v>92</v>
      </c>
      <c r="BB5" s="35" t="n">
        <f aca="false">BB$4-BB$3+1</f>
        <v>92</v>
      </c>
      <c r="BC5" s="35" t="n">
        <f aca="false">BC$4-BC$3+1</f>
        <v>90</v>
      </c>
      <c r="BD5" s="35" t="n">
        <f aca="false">BD$4-BD$3+1</f>
        <v>91</v>
      </c>
      <c r="BE5" s="35" t="n">
        <f aca="false">BE$4-BE$3+1</f>
        <v>92</v>
      </c>
      <c r="BF5" s="35" t="n">
        <f aca="false">BF$4-BF$3+1</f>
        <v>92</v>
      </c>
      <c r="BG5" s="35" t="n">
        <f aca="false">BG$4-BG$3+1</f>
        <v>90</v>
      </c>
      <c r="BH5" s="35" t="n">
        <f aca="false">BH$4-BH$3+1</f>
        <v>91</v>
      </c>
      <c r="BI5" s="35" t="n">
        <f aca="false">BI$4-BI$3+1</f>
        <v>92</v>
      </c>
      <c r="BJ5" s="35" t="n">
        <f aca="false">BJ$4-BJ$3+1</f>
        <v>92</v>
      </c>
      <c r="BK5" s="35" t="n">
        <f aca="false">BK$4-BK$3+1</f>
        <v>90</v>
      </c>
      <c r="BL5" s="35" t="n">
        <f aca="false">BL$4-BL$3+1</f>
        <v>91</v>
      </c>
      <c r="BM5" s="35" t="n">
        <f aca="false">BM$4-BM$3+1</f>
        <v>92</v>
      </c>
      <c r="BN5" s="35" t="n">
        <f aca="false">BN$4-BN$3+1</f>
        <v>92</v>
      </c>
      <c r="BO5" s="35" t="n">
        <f aca="false">BO$4-BO$3+1</f>
        <v>91</v>
      </c>
      <c r="BP5" s="35" t="n">
        <f aca="false">BP$4-BP$3+1</f>
        <v>91</v>
      </c>
      <c r="BQ5" s="35" t="n">
        <f aca="false">BQ$4-BQ$3+1</f>
        <v>92</v>
      </c>
      <c r="BR5" s="35" t="n">
        <f aca="false">BR$4-BR$3+1</f>
        <v>92</v>
      </c>
      <c r="BS5" s="35" t="n">
        <f aca="false">BS$4-BS$3+1</f>
        <v>90</v>
      </c>
      <c r="BT5" s="35" t="n">
        <f aca="false">BT$4-BT$3+1</f>
        <v>91</v>
      </c>
      <c r="BU5" s="35" t="n">
        <f aca="false">BU$4-BU$3+1</f>
        <v>92</v>
      </c>
      <c r="BV5" s="35" t="n">
        <f aca="false">BV$4-BV$3+1</f>
        <v>92</v>
      </c>
      <c r="BW5" s="35" t="n">
        <f aca="false">BW$4-BW$3+1</f>
        <v>90</v>
      </c>
      <c r="BX5" s="35" t="n">
        <f aca="false">BX$4-BX$3+1</f>
        <v>91</v>
      </c>
      <c r="BY5" s="35" t="n">
        <f aca="false">BY$4-BY$3+1</f>
        <v>92</v>
      </c>
      <c r="BZ5" s="35" t="n">
        <f aca="false">BZ$4-BZ$3+1</f>
        <v>92</v>
      </c>
      <c r="CA5" s="35" t="n">
        <f aca="false">CA$4-CA$3+1</f>
        <v>90</v>
      </c>
      <c r="CB5" s="35" t="n">
        <f aca="false">CB$4-CB$3+1</f>
        <v>91</v>
      </c>
      <c r="CC5" s="35" t="n">
        <f aca="false">CC$4-CC$3+1</f>
        <v>92</v>
      </c>
      <c r="CD5" s="35" t="n">
        <f aca="false">CD$4-CD$3+1</f>
        <v>92</v>
      </c>
      <c r="CE5" s="35" t="n">
        <f aca="false">CE$4-CE$3+1</f>
        <v>91</v>
      </c>
      <c r="CF5" s="35" t="n">
        <f aca="false">CF$4-CF$3+1</f>
        <v>91</v>
      </c>
      <c r="CG5" s="35" t="n">
        <f aca="false">CG$4-CG$3+1</f>
        <v>92</v>
      </c>
      <c r="CH5" s="35" t="n">
        <f aca="false">CH$4-CH$3+1</f>
        <v>92</v>
      </c>
      <c r="CI5" s="35" t="n">
        <f aca="false">CI$4-CI$3+1</f>
        <v>90</v>
      </c>
      <c r="CJ5" s="35" t="n">
        <f aca="false">CJ$4-CJ$3+1</f>
        <v>91</v>
      </c>
      <c r="CK5" s="35" t="n">
        <f aca="false">CK$4-CK$3+1</f>
        <v>92</v>
      </c>
      <c r="CL5" s="35" t="n">
        <f aca="false">CL$4-CL$3+1</f>
        <v>92</v>
      </c>
      <c r="CM5" s="35" t="n">
        <f aca="false">CM$4-CM$3+1</f>
        <v>90</v>
      </c>
      <c r="CN5" s="35" t="n">
        <f aca="false">CN$4-CN$3+1</f>
        <v>91</v>
      </c>
      <c r="CO5" s="35" t="n">
        <f aca="false">CO$4-CO$3+1</f>
        <v>92</v>
      </c>
      <c r="CP5" s="35" t="n">
        <f aca="false">CP$4-CP$3+1</f>
        <v>92</v>
      </c>
      <c r="CQ5" s="35" t="n">
        <f aca="false">CQ$4-CQ$3+1</f>
        <v>90</v>
      </c>
      <c r="CR5" s="35" t="n">
        <f aca="false">CR$4-CR$3+1</f>
        <v>91</v>
      </c>
      <c r="CS5" s="35" t="n">
        <f aca="false">CS$4-CS$3+1</f>
        <v>92</v>
      </c>
      <c r="CT5" s="35" t="n">
        <f aca="false">CT$4-CT$3+1</f>
        <v>92</v>
      </c>
      <c r="CU5" s="35" t="n">
        <f aca="false">CU$4-CU$3+1</f>
        <v>91</v>
      </c>
      <c r="CV5" s="35" t="n">
        <f aca="false">CV$4-CV$3+1</f>
        <v>91</v>
      </c>
      <c r="CW5" s="35" t="n">
        <f aca="false">CW$4-CW$3+1</f>
        <v>92</v>
      </c>
      <c r="CX5" s="35" t="n">
        <f aca="false">CX$4-CX$3+1</f>
        <v>92</v>
      </c>
      <c r="CY5" s="35" t="n">
        <f aca="false">CY$4-CY$3+1</f>
        <v>90</v>
      </c>
      <c r="CZ5" s="35" t="n">
        <f aca="false">CZ$4-CZ$3+1</f>
        <v>91</v>
      </c>
      <c r="DA5" s="35" t="n">
        <f aca="false">DA$4-DA$3+1</f>
        <v>92</v>
      </c>
      <c r="DB5" s="35" t="n">
        <f aca="false">DB$4-DB$3+1</f>
        <v>92</v>
      </c>
      <c r="DC5" s="35" t="n">
        <f aca="false">DC$4-DC$3+1</f>
        <v>90</v>
      </c>
      <c r="DD5" s="35" t="n">
        <f aca="false">DD$4-DD$3+1</f>
        <v>91</v>
      </c>
      <c r="DE5" s="35" t="n">
        <f aca="false">DE$4-DE$3+1</f>
        <v>92</v>
      </c>
      <c r="DF5" s="35" t="n">
        <f aca="false">DF$4-DF$3+1</f>
        <v>92</v>
      </c>
      <c r="DG5" s="35" t="n">
        <f aca="false">DG$4-DG$3+1</f>
        <v>90</v>
      </c>
      <c r="DH5" s="35" t="n">
        <f aca="false">DH$4-DH$3+1</f>
        <v>91</v>
      </c>
      <c r="DI5" s="35" t="n">
        <f aca="false">DI$4-DI$3+1</f>
        <v>92</v>
      </c>
      <c r="DJ5" s="35" t="n">
        <f aca="false">DJ$4-DJ$3+1</f>
        <v>92</v>
      </c>
      <c r="DK5" s="35" t="n">
        <f aca="false">DK$4-DK$3+1</f>
        <v>91</v>
      </c>
      <c r="DL5" s="35" t="n">
        <f aca="false">DL$4-DL$3+1</f>
        <v>91</v>
      </c>
      <c r="DM5" s="35" t="n">
        <f aca="false">DM$4-DM$3+1</f>
        <v>92</v>
      </c>
      <c r="DN5" s="35" t="n">
        <f aca="false">DN$4-DN$3+1</f>
        <v>92</v>
      </c>
      <c r="DO5" s="35" t="n">
        <f aca="false">DO$4-DO$3+1</f>
        <v>90</v>
      </c>
      <c r="DP5" s="35" t="n">
        <f aca="false">DP$4-DP$3+1</f>
        <v>91</v>
      </c>
      <c r="DQ5" s="35" t="n">
        <f aca="false">DQ$4-DQ$3+1</f>
        <v>92</v>
      </c>
      <c r="DR5" s="35" t="n">
        <f aca="false">DR$4-DR$3+1</f>
        <v>92</v>
      </c>
      <c r="DS5" s="35" t="n">
        <f aca="false">DS$4-DS$3+1</f>
        <v>90</v>
      </c>
      <c r="DT5" s="35" t="n">
        <f aca="false">DT$4-DT$3+1</f>
        <v>91</v>
      </c>
      <c r="DU5" s="35" t="n">
        <f aca="false">DU$4-DU$3+1</f>
        <v>92</v>
      </c>
      <c r="DV5" s="35" t="n">
        <f aca="false">DV$4-DV$3+1</f>
        <v>92</v>
      </c>
      <c r="DW5" s="35" t="n">
        <f aca="false">DW$4-DW$3+1</f>
        <v>90</v>
      </c>
      <c r="DX5" s="35" t="n">
        <f aca="false">DX$4-DX$3+1</f>
        <v>91</v>
      </c>
      <c r="DY5" s="35" t="n">
        <f aca="false">DY$4-DY$3+1</f>
        <v>92</v>
      </c>
      <c r="DZ5" s="35" t="n">
        <f aca="false">DZ$4-DZ$3+1</f>
        <v>92</v>
      </c>
      <c r="EA5" s="35" t="n">
        <f aca="false">EA$4-EA$3+1</f>
        <v>91</v>
      </c>
      <c r="EB5" s="35" t="n">
        <f aca="false">EB$4-EB$3+1</f>
        <v>91</v>
      </c>
      <c r="EC5" s="35" t="n">
        <f aca="false">EC$4-EC$3+1</f>
        <v>92</v>
      </c>
      <c r="ED5" s="35" t="n">
        <f aca="false">ED$4-ED$3+1</f>
        <v>92</v>
      </c>
      <c r="EE5" s="35" t="n">
        <f aca="false">EE$4-EE$3+1</f>
        <v>90</v>
      </c>
      <c r="EF5" s="35" t="n">
        <f aca="false">EF$4-EF$3+1</f>
        <v>91</v>
      </c>
      <c r="EG5" s="35" t="n">
        <f aca="false">EG$4-EG$3+1</f>
        <v>92</v>
      </c>
      <c r="EH5" s="35" t="n">
        <f aca="false">EH$4-EH$3+1</f>
        <v>92</v>
      </c>
      <c r="EI5" s="35" t="n">
        <f aca="false">EI$4-EI$3+1</f>
        <v>90</v>
      </c>
      <c r="EJ5" s="35" t="n">
        <f aca="false">EJ$4-EJ$3+1</f>
        <v>91</v>
      </c>
      <c r="EK5" s="35" t="n">
        <f aca="false">EK$4-EK$3+1</f>
        <v>92</v>
      </c>
      <c r="EL5" s="35" t="n">
        <f aca="false">EL$4-EL$3+1</f>
        <v>92</v>
      </c>
      <c r="EM5" s="35" t="n">
        <f aca="false">EM$4-EM$3+1</f>
        <v>90</v>
      </c>
      <c r="EN5" s="35" t="n">
        <f aca="false">EN$4-EN$3+1</f>
        <v>91</v>
      </c>
      <c r="EO5" s="35" t="n">
        <f aca="false">EO$4-EO$3+1</f>
        <v>92</v>
      </c>
      <c r="EP5" s="35" t="n">
        <f aca="false">EP$4-EP$3+1</f>
        <v>92</v>
      </c>
      <c r="EQ5" s="35" t="n">
        <f aca="false">EQ$4-EQ$3+1</f>
        <v>91</v>
      </c>
      <c r="ER5" s="35" t="n">
        <f aca="false">ER$4-ER$3+1</f>
        <v>91</v>
      </c>
      <c r="ES5" s="35" t="n">
        <f aca="false">ES$4-ES$3+1</f>
        <v>92</v>
      </c>
      <c r="ET5" s="35" t="n">
        <f aca="false">ET$4-ET$3+1</f>
        <v>92</v>
      </c>
      <c r="EU5" s="35" t="n">
        <f aca="false">EU$4-EU$3+1</f>
        <v>90</v>
      </c>
      <c r="EV5" s="35" t="n">
        <f aca="false">EV$4-EV$3+1</f>
        <v>91</v>
      </c>
      <c r="EW5" s="35" t="n">
        <f aca="false">EW$4-EW$3+1</f>
        <v>92</v>
      </c>
      <c r="EX5" s="35" t="n">
        <f aca="false">EX$4-EX$3+1</f>
        <v>92</v>
      </c>
      <c r="EY5" s="35" t="n">
        <f aca="false">EY$4-EY$3+1</f>
        <v>90</v>
      </c>
      <c r="EZ5" s="35" t="n">
        <f aca="false">EZ$4-EZ$3+1</f>
        <v>91</v>
      </c>
      <c r="FA5" s="35" t="n">
        <f aca="false">FA$4-FA$3+1</f>
        <v>92</v>
      </c>
      <c r="FB5" s="35" t="n">
        <f aca="false">FB$4-FB$3+1</f>
        <v>92</v>
      </c>
      <c r="FC5" s="35" t="n">
        <f aca="false">FC$4-FC$3+1</f>
        <v>90</v>
      </c>
      <c r="FD5" s="35" t="n">
        <f aca="false">FD$4-FD$3+1</f>
        <v>91</v>
      </c>
      <c r="FE5" s="35" t="n">
        <f aca="false">FE$4-FE$3+1</f>
        <v>92</v>
      </c>
      <c r="FF5" s="35" t="n">
        <f aca="false">FF$4-FF$3+1</f>
        <v>92</v>
      </c>
      <c r="FG5" s="35" t="n">
        <f aca="false">FG$4-FG$3+1</f>
        <v>91</v>
      </c>
      <c r="FH5" s="35" t="n">
        <f aca="false">FH$4-FH$3+1</f>
        <v>91</v>
      </c>
    </row>
    <row r="6" customFormat="false" ht="15" hidden="false" customHeight="false" outlineLevel="0" collapsed="false">
      <c r="C6" s="0" t="s">
        <v>669</v>
      </c>
      <c r="D6" s="11" t="s">
        <v>556</v>
      </c>
      <c r="J6" s="58" t="n">
        <f aca="false">J$5/Days_In_Year</f>
        <v>0.252054794520548</v>
      </c>
      <c r="K6" s="58" t="n">
        <f aca="false">K$5/Days_In_Year</f>
        <v>0.246575342465753</v>
      </c>
      <c r="L6" s="58" t="n">
        <f aca="false">L$5/Days_In_Year</f>
        <v>0.249315068493151</v>
      </c>
      <c r="M6" s="58" t="n">
        <f aca="false">M$5/Days_In_Year</f>
        <v>0.252054794520548</v>
      </c>
      <c r="N6" s="58" t="n">
        <f aca="false">N$5/Days_In_Year</f>
        <v>0.252054794520548</v>
      </c>
      <c r="O6" s="58" t="n">
        <f aca="false">O$5/Days_In_Year</f>
        <v>0.246575342465753</v>
      </c>
      <c r="P6" s="58" t="n">
        <f aca="false">P$5/Days_In_Year</f>
        <v>0.249315068493151</v>
      </c>
      <c r="Q6" s="58" t="n">
        <f aca="false">Q$5/Days_In_Year</f>
        <v>0.252054794520548</v>
      </c>
      <c r="R6" s="58" t="n">
        <f aca="false">R$5/Days_In_Year</f>
        <v>0.252054794520548</v>
      </c>
      <c r="S6" s="58" t="n">
        <f aca="false">S$5/Days_In_Year</f>
        <v>0.249315068493151</v>
      </c>
      <c r="T6" s="58" t="n">
        <f aca="false">T$5/Days_In_Year</f>
        <v>0.249315068493151</v>
      </c>
      <c r="U6" s="58" t="n">
        <f aca="false">U$5/Days_In_Year</f>
        <v>0.252054794520548</v>
      </c>
      <c r="V6" s="58" t="n">
        <f aca="false">V$5/Days_In_Year</f>
        <v>0.252054794520548</v>
      </c>
      <c r="W6" s="58" t="n">
        <f aca="false">W$5/Days_In_Year</f>
        <v>0.246575342465753</v>
      </c>
      <c r="X6" s="58" t="n">
        <f aca="false">X$5/Days_In_Year</f>
        <v>0.249315068493151</v>
      </c>
      <c r="Y6" s="58" t="n">
        <f aca="false">Y$5/Days_In_Year</f>
        <v>0.252054794520548</v>
      </c>
      <c r="Z6" s="58" t="n">
        <f aca="false">Z$5/Days_In_Year</f>
        <v>0.252054794520548</v>
      </c>
      <c r="AA6" s="58" t="n">
        <f aca="false">AA$5/Days_In_Year</f>
        <v>0.246575342465753</v>
      </c>
      <c r="AB6" s="58" t="n">
        <f aca="false">AB$5/Days_In_Year</f>
        <v>0.249315068493151</v>
      </c>
      <c r="AC6" s="58" t="n">
        <f aca="false">AC$5/Days_In_Year</f>
        <v>0.252054794520548</v>
      </c>
      <c r="AD6" s="58" t="n">
        <f aca="false">AD$5/Days_In_Year</f>
        <v>0.252054794520548</v>
      </c>
      <c r="AE6" s="58" t="n">
        <f aca="false">AE$5/Days_In_Year</f>
        <v>0.246575342465753</v>
      </c>
      <c r="AF6" s="58" t="n">
        <f aca="false">AF$5/Days_In_Year</f>
        <v>0.249315068493151</v>
      </c>
      <c r="AG6" s="58" t="n">
        <f aca="false">AG$5/Days_In_Year</f>
        <v>0.252054794520548</v>
      </c>
      <c r="AH6" s="58" t="n">
        <f aca="false">AH$5/Days_In_Year</f>
        <v>0.252054794520548</v>
      </c>
      <c r="AI6" s="58" t="n">
        <f aca="false">AI$5/Days_In_Year</f>
        <v>0.249315068493151</v>
      </c>
      <c r="AJ6" s="58" t="n">
        <f aca="false">AJ$5/Days_In_Year</f>
        <v>0.249315068493151</v>
      </c>
      <c r="AK6" s="58" t="n">
        <f aca="false">AK$5/Days_In_Year</f>
        <v>0.252054794520548</v>
      </c>
      <c r="AL6" s="58" t="n">
        <f aca="false">AL$5/Days_In_Year</f>
        <v>0.252054794520548</v>
      </c>
      <c r="AM6" s="58" t="n">
        <f aca="false">AM$5/Days_In_Year</f>
        <v>0.246575342465753</v>
      </c>
      <c r="AN6" s="58" t="n">
        <f aca="false">AN$5/Days_In_Year</f>
        <v>0.249315068493151</v>
      </c>
      <c r="AO6" s="58" t="n">
        <f aca="false">AO$5/Days_In_Year</f>
        <v>0.252054794520548</v>
      </c>
      <c r="AP6" s="58" t="n">
        <f aca="false">AP$5/Days_In_Year</f>
        <v>0.252054794520548</v>
      </c>
      <c r="AQ6" s="58" t="n">
        <f aca="false">AQ$5/Days_In_Year</f>
        <v>0.246575342465753</v>
      </c>
      <c r="AR6" s="58" t="n">
        <f aca="false">AR$5/Days_In_Year</f>
        <v>0.249315068493151</v>
      </c>
      <c r="AS6" s="58" t="n">
        <f aca="false">AS$5/Days_In_Year</f>
        <v>0.252054794520548</v>
      </c>
      <c r="AT6" s="58" t="n">
        <f aca="false">AT$5/Days_In_Year</f>
        <v>0.252054794520548</v>
      </c>
      <c r="AU6" s="58" t="n">
        <f aca="false">AU$5/Days_In_Year</f>
        <v>0.246575342465753</v>
      </c>
      <c r="AV6" s="58" t="n">
        <f aca="false">AV$5/Days_In_Year</f>
        <v>0.249315068493151</v>
      </c>
      <c r="AW6" s="58" t="n">
        <f aca="false">AW$5/Days_In_Year</f>
        <v>0.252054794520548</v>
      </c>
      <c r="AX6" s="58" t="n">
        <f aca="false">AX$5/Days_In_Year</f>
        <v>0.252054794520548</v>
      </c>
      <c r="AY6" s="58" t="n">
        <f aca="false">AY$5/Days_In_Year</f>
        <v>0.249315068493151</v>
      </c>
      <c r="AZ6" s="58" t="n">
        <f aca="false">AZ$5/Days_In_Year</f>
        <v>0.249315068493151</v>
      </c>
      <c r="BA6" s="58" t="n">
        <f aca="false">BA$5/Days_In_Year</f>
        <v>0.252054794520548</v>
      </c>
      <c r="BB6" s="58" t="n">
        <f aca="false">BB$5/Days_In_Year</f>
        <v>0.252054794520548</v>
      </c>
      <c r="BC6" s="58" t="n">
        <f aca="false">BC$5/Days_In_Year</f>
        <v>0.246575342465753</v>
      </c>
      <c r="BD6" s="58" t="n">
        <f aca="false">BD$5/Days_In_Year</f>
        <v>0.249315068493151</v>
      </c>
      <c r="BE6" s="58" t="n">
        <f aca="false">BE$5/Days_In_Year</f>
        <v>0.252054794520548</v>
      </c>
      <c r="BF6" s="58" t="n">
        <f aca="false">BF$5/Days_In_Year</f>
        <v>0.252054794520548</v>
      </c>
      <c r="BG6" s="58" t="n">
        <f aca="false">BG$5/Days_In_Year</f>
        <v>0.246575342465753</v>
      </c>
      <c r="BH6" s="58" t="n">
        <f aca="false">BH$5/Days_In_Year</f>
        <v>0.249315068493151</v>
      </c>
      <c r="BI6" s="58" t="n">
        <f aca="false">BI$5/Days_In_Year</f>
        <v>0.252054794520548</v>
      </c>
      <c r="BJ6" s="58" t="n">
        <f aca="false">BJ$5/Days_In_Year</f>
        <v>0.252054794520548</v>
      </c>
      <c r="BK6" s="58" t="n">
        <f aca="false">BK$5/Days_In_Year</f>
        <v>0.246575342465753</v>
      </c>
      <c r="BL6" s="58" t="n">
        <f aca="false">BL$5/Days_In_Year</f>
        <v>0.249315068493151</v>
      </c>
      <c r="BM6" s="58" t="n">
        <f aca="false">BM$5/Days_In_Year</f>
        <v>0.252054794520548</v>
      </c>
      <c r="BN6" s="58" t="n">
        <f aca="false">BN$5/Days_In_Year</f>
        <v>0.252054794520548</v>
      </c>
      <c r="BO6" s="58" t="n">
        <f aca="false">BO$5/Days_In_Year</f>
        <v>0.249315068493151</v>
      </c>
      <c r="BP6" s="58" t="n">
        <f aca="false">BP$5/Days_In_Year</f>
        <v>0.249315068493151</v>
      </c>
      <c r="BQ6" s="58" t="n">
        <f aca="false">BQ$5/Days_In_Year</f>
        <v>0.252054794520548</v>
      </c>
      <c r="BR6" s="58" t="n">
        <f aca="false">BR$5/Days_In_Year</f>
        <v>0.252054794520548</v>
      </c>
      <c r="BS6" s="58" t="n">
        <f aca="false">BS$5/Days_In_Year</f>
        <v>0.246575342465753</v>
      </c>
      <c r="BT6" s="58" t="n">
        <f aca="false">BT$5/Days_In_Year</f>
        <v>0.249315068493151</v>
      </c>
      <c r="BU6" s="58" t="n">
        <f aca="false">BU$5/Days_In_Year</f>
        <v>0.252054794520548</v>
      </c>
      <c r="BV6" s="58" t="n">
        <f aca="false">BV$5/Days_In_Year</f>
        <v>0.252054794520548</v>
      </c>
      <c r="BW6" s="58" t="n">
        <f aca="false">BW$5/Days_In_Year</f>
        <v>0.246575342465753</v>
      </c>
      <c r="BX6" s="58" t="n">
        <f aca="false">BX$5/Days_In_Year</f>
        <v>0.249315068493151</v>
      </c>
      <c r="BY6" s="58" t="n">
        <f aca="false">BY$5/Days_In_Year</f>
        <v>0.252054794520548</v>
      </c>
      <c r="BZ6" s="58" t="n">
        <f aca="false">BZ$5/Days_In_Year</f>
        <v>0.252054794520548</v>
      </c>
      <c r="CA6" s="58" t="n">
        <f aca="false">CA$5/Days_In_Year</f>
        <v>0.246575342465753</v>
      </c>
      <c r="CB6" s="58" t="n">
        <f aca="false">CB$5/Days_In_Year</f>
        <v>0.249315068493151</v>
      </c>
      <c r="CC6" s="58" t="n">
        <f aca="false">CC$5/Days_In_Year</f>
        <v>0.252054794520548</v>
      </c>
      <c r="CD6" s="58" t="n">
        <f aca="false">CD$5/Days_In_Year</f>
        <v>0.252054794520548</v>
      </c>
      <c r="CE6" s="58" t="n">
        <f aca="false">CE$5/Days_In_Year</f>
        <v>0.249315068493151</v>
      </c>
      <c r="CF6" s="58" t="n">
        <f aca="false">CF$5/Days_In_Year</f>
        <v>0.249315068493151</v>
      </c>
      <c r="CG6" s="58" t="n">
        <f aca="false">CG$5/Days_In_Year</f>
        <v>0.252054794520548</v>
      </c>
      <c r="CH6" s="58" t="n">
        <f aca="false">CH$5/Days_In_Year</f>
        <v>0.252054794520548</v>
      </c>
      <c r="CI6" s="58" t="n">
        <f aca="false">CI$5/Days_In_Year</f>
        <v>0.246575342465753</v>
      </c>
      <c r="CJ6" s="58" t="n">
        <f aca="false">CJ$5/Days_In_Year</f>
        <v>0.249315068493151</v>
      </c>
      <c r="CK6" s="58" t="n">
        <f aca="false">CK$5/Days_In_Year</f>
        <v>0.252054794520548</v>
      </c>
      <c r="CL6" s="58" t="n">
        <f aca="false">CL$5/Days_In_Year</f>
        <v>0.252054794520548</v>
      </c>
      <c r="CM6" s="58" t="n">
        <f aca="false">CM$5/Days_In_Year</f>
        <v>0.246575342465753</v>
      </c>
      <c r="CN6" s="58" t="n">
        <f aca="false">CN$5/Days_In_Year</f>
        <v>0.249315068493151</v>
      </c>
      <c r="CO6" s="58" t="n">
        <f aca="false">CO$5/Days_In_Year</f>
        <v>0.252054794520548</v>
      </c>
      <c r="CP6" s="58" t="n">
        <f aca="false">CP$5/Days_In_Year</f>
        <v>0.252054794520548</v>
      </c>
      <c r="CQ6" s="58" t="n">
        <f aca="false">CQ$5/Days_In_Year</f>
        <v>0.246575342465753</v>
      </c>
      <c r="CR6" s="58" t="n">
        <f aca="false">CR$5/Days_In_Year</f>
        <v>0.249315068493151</v>
      </c>
      <c r="CS6" s="58" t="n">
        <f aca="false">CS$5/Days_In_Year</f>
        <v>0.252054794520548</v>
      </c>
      <c r="CT6" s="58" t="n">
        <f aca="false">CT$5/Days_In_Year</f>
        <v>0.252054794520548</v>
      </c>
      <c r="CU6" s="58" t="n">
        <f aca="false">CU$5/Days_In_Year</f>
        <v>0.249315068493151</v>
      </c>
      <c r="CV6" s="58" t="n">
        <f aca="false">CV$5/Days_In_Year</f>
        <v>0.249315068493151</v>
      </c>
      <c r="CW6" s="58" t="n">
        <f aca="false">CW$5/Days_In_Year</f>
        <v>0.252054794520548</v>
      </c>
      <c r="CX6" s="58" t="n">
        <f aca="false">CX$5/Days_In_Year</f>
        <v>0.252054794520548</v>
      </c>
      <c r="CY6" s="58" t="n">
        <f aca="false">CY$5/Days_In_Year</f>
        <v>0.246575342465753</v>
      </c>
      <c r="CZ6" s="58" t="n">
        <f aca="false">CZ$5/Days_In_Year</f>
        <v>0.249315068493151</v>
      </c>
      <c r="DA6" s="58" t="n">
        <f aca="false">DA$5/Days_In_Year</f>
        <v>0.252054794520548</v>
      </c>
      <c r="DB6" s="58" t="n">
        <f aca="false">DB$5/Days_In_Year</f>
        <v>0.252054794520548</v>
      </c>
      <c r="DC6" s="58" t="n">
        <f aca="false">DC$5/Days_In_Year</f>
        <v>0.246575342465753</v>
      </c>
      <c r="DD6" s="58" t="n">
        <f aca="false">DD$5/Days_In_Year</f>
        <v>0.249315068493151</v>
      </c>
      <c r="DE6" s="58" t="n">
        <f aca="false">DE$5/Days_In_Year</f>
        <v>0.252054794520548</v>
      </c>
      <c r="DF6" s="58" t="n">
        <f aca="false">DF$5/Days_In_Year</f>
        <v>0.252054794520548</v>
      </c>
      <c r="DG6" s="58" t="n">
        <f aca="false">DG$5/Days_In_Year</f>
        <v>0.246575342465753</v>
      </c>
      <c r="DH6" s="58" t="n">
        <f aca="false">DH$5/Days_In_Year</f>
        <v>0.249315068493151</v>
      </c>
      <c r="DI6" s="58" t="n">
        <f aca="false">DI$5/Days_In_Year</f>
        <v>0.252054794520548</v>
      </c>
      <c r="DJ6" s="58" t="n">
        <f aca="false">DJ$5/Days_In_Year</f>
        <v>0.252054794520548</v>
      </c>
      <c r="DK6" s="58" t="n">
        <f aca="false">DK$5/Days_In_Year</f>
        <v>0.249315068493151</v>
      </c>
      <c r="DL6" s="58" t="n">
        <f aca="false">DL$5/Days_In_Year</f>
        <v>0.249315068493151</v>
      </c>
      <c r="DM6" s="58" t="n">
        <f aca="false">DM$5/Days_In_Year</f>
        <v>0.252054794520548</v>
      </c>
      <c r="DN6" s="58" t="n">
        <f aca="false">DN$5/Days_In_Year</f>
        <v>0.252054794520548</v>
      </c>
      <c r="DO6" s="58" t="n">
        <f aca="false">DO$5/Days_In_Year</f>
        <v>0.246575342465753</v>
      </c>
      <c r="DP6" s="58" t="n">
        <f aca="false">DP$5/Days_In_Year</f>
        <v>0.249315068493151</v>
      </c>
      <c r="DQ6" s="58" t="n">
        <f aca="false">DQ$5/Days_In_Year</f>
        <v>0.252054794520548</v>
      </c>
      <c r="DR6" s="58" t="n">
        <f aca="false">DR$5/Days_In_Year</f>
        <v>0.252054794520548</v>
      </c>
      <c r="DS6" s="58" t="n">
        <f aca="false">DS$5/Days_In_Year</f>
        <v>0.246575342465753</v>
      </c>
      <c r="DT6" s="58" t="n">
        <f aca="false">DT$5/Days_In_Year</f>
        <v>0.249315068493151</v>
      </c>
      <c r="DU6" s="58" t="n">
        <f aca="false">DU$5/Days_In_Year</f>
        <v>0.252054794520548</v>
      </c>
      <c r="DV6" s="58" t="n">
        <f aca="false">DV$5/Days_In_Year</f>
        <v>0.252054794520548</v>
      </c>
      <c r="DW6" s="58" t="n">
        <f aca="false">DW$5/Days_In_Year</f>
        <v>0.246575342465753</v>
      </c>
      <c r="DX6" s="58" t="n">
        <f aca="false">DX$5/Days_In_Year</f>
        <v>0.249315068493151</v>
      </c>
      <c r="DY6" s="58" t="n">
        <f aca="false">DY$5/Days_In_Year</f>
        <v>0.252054794520548</v>
      </c>
      <c r="DZ6" s="58" t="n">
        <f aca="false">DZ$5/Days_In_Year</f>
        <v>0.252054794520548</v>
      </c>
      <c r="EA6" s="58" t="n">
        <f aca="false">EA$5/Days_In_Year</f>
        <v>0.249315068493151</v>
      </c>
      <c r="EB6" s="58" t="n">
        <f aca="false">EB$5/Days_In_Year</f>
        <v>0.249315068493151</v>
      </c>
      <c r="EC6" s="58" t="n">
        <f aca="false">EC$5/Days_In_Year</f>
        <v>0.252054794520548</v>
      </c>
      <c r="ED6" s="58" t="n">
        <f aca="false">ED$5/Days_In_Year</f>
        <v>0.252054794520548</v>
      </c>
      <c r="EE6" s="58" t="n">
        <f aca="false">EE$5/Days_In_Year</f>
        <v>0.246575342465753</v>
      </c>
      <c r="EF6" s="58" t="n">
        <f aca="false">EF$5/Days_In_Year</f>
        <v>0.249315068493151</v>
      </c>
      <c r="EG6" s="58" t="n">
        <f aca="false">EG$5/Days_In_Year</f>
        <v>0.252054794520548</v>
      </c>
      <c r="EH6" s="58" t="n">
        <f aca="false">EH$5/Days_In_Year</f>
        <v>0.252054794520548</v>
      </c>
      <c r="EI6" s="58" t="n">
        <f aca="false">EI$5/Days_In_Year</f>
        <v>0.246575342465753</v>
      </c>
      <c r="EJ6" s="58" t="n">
        <f aca="false">EJ$5/Days_In_Year</f>
        <v>0.249315068493151</v>
      </c>
      <c r="EK6" s="58" t="n">
        <f aca="false">EK$5/Days_In_Year</f>
        <v>0.252054794520548</v>
      </c>
      <c r="EL6" s="58" t="n">
        <f aca="false">EL$5/Days_In_Year</f>
        <v>0.252054794520548</v>
      </c>
      <c r="EM6" s="58" t="n">
        <f aca="false">EM$5/Days_In_Year</f>
        <v>0.246575342465753</v>
      </c>
      <c r="EN6" s="58" t="n">
        <f aca="false">EN$5/Days_In_Year</f>
        <v>0.249315068493151</v>
      </c>
      <c r="EO6" s="58" t="n">
        <f aca="false">EO$5/Days_In_Year</f>
        <v>0.252054794520548</v>
      </c>
      <c r="EP6" s="58" t="n">
        <f aca="false">EP$5/Days_In_Year</f>
        <v>0.252054794520548</v>
      </c>
      <c r="EQ6" s="58" t="n">
        <f aca="false">EQ$5/Days_In_Year</f>
        <v>0.249315068493151</v>
      </c>
      <c r="ER6" s="58" t="n">
        <f aca="false">ER$5/Days_In_Year</f>
        <v>0.249315068493151</v>
      </c>
      <c r="ES6" s="58" t="n">
        <f aca="false">ES$5/Days_In_Year</f>
        <v>0.252054794520548</v>
      </c>
      <c r="ET6" s="58" t="n">
        <f aca="false">ET$5/Days_In_Year</f>
        <v>0.252054794520548</v>
      </c>
      <c r="EU6" s="58" t="n">
        <f aca="false">EU$5/Days_In_Year</f>
        <v>0.246575342465753</v>
      </c>
      <c r="EV6" s="58" t="n">
        <f aca="false">EV$5/Days_In_Year</f>
        <v>0.249315068493151</v>
      </c>
      <c r="EW6" s="58" t="n">
        <f aca="false">EW$5/Days_In_Year</f>
        <v>0.252054794520548</v>
      </c>
      <c r="EX6" s="58" t="n">
        <f aca="false">EX$5/Days_In_Year</f>
        <v>0.252054794520548</v>
      </c>
      <c r="EY6" s="58" t="n">
        <f aca="false">EY$5/Days_In_Year</f>
        <v>0.246575342465753</v>
      </c>
      <c r="EZ6" s="58" t="n">
        <f aca="false">EZ$5/Days_In_Year</f>
        <v>0.249315068493151</v>
      </c>
      <c r="FA6" s="58" t="n">
        <f aca="false">FA$5/Days_In_Year</f>
        <v>0.252054794520548</v>
      </c>
      <c r="FB6" s="58" t="n">
        <f aca="false">FB$5/Days_In_Year</f>
        <v>0.252054794520548</v>
      </c>
      <c r="FC6" s="58" t="n">
        <f aca="false">FC$5/Days_In_Year</f>
        <v>0.246575342465753</v>
      </c>
      <c r="FD6" s="58" t="n">
        <f aca="false">FD$5/Days_In_Year</f>
        <v>0.249315068493151</v>
      </c>
      <c r="FE6" s="58" t="n">
        <f aca="false">FE$5/Days_In_Year</f>
        <v>0.252054794520548</v>
      </c>
      <c r="FF6" s="58" t="n">
        <f aca="false">FF$5/Days_In_Year</f>
        <v>0.252054794520548</v>
      </c>
      <c r="FG6" s="58" t="n">
        <f aca="false">FG$5/Days_In_Year</f>
        <v>0.249315068493151</v>
      </c>
      <c r="FH6" s="58" t="n">
        <f aca="false">FH$5/Days_In_Year</f>
        <v>0.249315068493151</v>
      </c>
    </row>
    <row r="7" customFormat="false" ht="15" hidden="false" customHeight="false" outlineLevel="0" collapsed="false">
      <c r="C7" s="0" t="s">
        <v>519</v>
      </c>
      <c r="D7" s="11" t="s">
        <v>327</v>
      </c>
      <c r="J7" s="35" t="n">
        <f aca="false">YEAR(J$4)</f>
        <v>2025</v>
      </c>
      <c r="K7" s="35" t="n">
        <f aca="false">YEAR(K$4)</f>
        <v>2026</v>
      </c>
      <c r="L7" s="35" t="n">
        <f aca="false">YEAR(L$4)</f>
        <v>2026</v>
      </c>
      <c r="M7" s="35" t="n">
        <f aca="false">YEAR(M$4)</f>
        <v>2026</v>
      </c>
      <c r="N7" s="35" t="n">
        <f aca="false">YEAR(N$4)</f>
        <v>2026</v>
      </c>
      <c r="O7" s="35" t="n">
        <f aca="false">YEAR(O$4)</f>
        <v>2027</v>
      </c>
      <c r="P7" s="35" t="n">
        <f aca="false">YEAR(P$4)</f>
        <v>2027</v>
      </c>
      <c r="Q7" s="35" t="n">
        <f aca="false">YEAR(Q$4)</f>
        <v>2027</v>
      </c>
      <c r="R7" s="35" t="n">
        <f aca="false">YEAR(R$4)</f>
        <v>2027</v>
      </c>
      <c r="S7" s="35" t="n">
        <f aca="false">YEAR(S$4)</f>
        <v>2028</v>
      </c>
      <c r="T7" s="35" t="n">
        <f aca="false">YEAR(T$4)</f>
        <v>2028</v>
      </c>
      <c r="U7" s="35" t="n">
        <f aca="false">YEAR(U$4)</f>
        <v>2028</v>
      </c>
      <c r="V7" s="35" t="n">
        <f aca="false">YEAR(V$4)</f>
        <v>2028</v>
      </c>
      <c r="W7" s="35" t="n">
        <f aca="false">YEAR(W$4)</f>
        <v>2029</v>
      </c>
      <c r="X7" s="35" t="n">
        <f aca="false">YEAR(X$4)</f>
        <v>2029</v>
      </c>
      <c r="Y7" s="35" t="n">
        <f aca="false">YEAR(Y$4)</f>
        <v>2029</v>
      </c>
      <c r="Z7" s="35" t="n">
        <f aca="false">YEAR(Z$4)</f>
        <v>2029</v>
      </c>
      <c r="AA7" s="35" t="n">
        <f aca="false">YEAR(AA$4)</f>
        <v>2030</v>
      </c>
      <c r="AB7" s="35" t="n">
        <f aca="false">YEAR(AB$4)</f>
        <v>2030</v>
      </c>
      <c r="AC7" s="35" t="n">
        <f aca="false">YEAR(AC$4)</f>
        <v>2030</v>
      </c>
      <c r="AD7" s="35" t="n">
        <f aca="false">YEAR(AD$4)</f>
        <v>2030</v>
      </c>
      <c r="AE7" s="35" t="n">
        <f aca="false">YEAR(AE$4)</f>
        <v>2031</v>
      </c>
      <c r="AF7" s="35" t="n">
        <f aca="false">YEAR(AF$4)</f>
        <v>2031</v>
      </c>
      <c r="AG7" s="35" t="n">
        <f aca="false">YEAR(AG$4)</f>
        <v>2031</v>
      </c>
      <c r="AH7" s="35" t="n">
        <f aca="false">YEAR(AH$4)</f>
        <v>2031</v>
      </c>
      <c r="AI7" s="35" t="n">
        <f aca="false">YEAR(AI$4)</f>
        <v>2032</v>
      </c>
      <c r="AJ7" s="35" t="n">
        <f aca="false">YEAR(AJ$4)</f>
        <v>2032</v>
      </c>
      <c r="AK7" s="35" t="n">
        <f aca="false">YEAR(AK$4)</f>
        <v>2032</v>
      </c>
      <c r="AL7" s="35" t="n">
        <f aca="false">YEAR(AL$4)</f>
        <v>2032</v>
      </c>
      <c r="AM7" s="35" t="n">
        <f aca="false">YEAR(AM$4)</f>
        <v>2033</v>
      </c>
      <c r="AN7" s="35" t="n">
        <f aca="false">YEAR(AN$4)</f>
        <v>2033</v>
      </c>
      <c r="AO7" s="35" t="n">
        <f aca="false">YEAR(AO$4)</f>
        <v>2033</v>
      </c>
      <c r="AP7" s="35" t="n">
        <f aca="false">YEAR(AP$4)</f>
        <v>2033</v>
      </c>
      <c r="AQ7" s="35" t="n">
        <f aca="false">YEAR(AQ$4)</f>
        <v>2034</v>
      </c>
      <c r="AR7" s="35" t="n">
        <f aca="false">YEAR(AR$4)</f>
        <v>2034</v>
      </c>
      <c r="AS7" s="35" t="n">
        <f aca="false">YEAR(AS$4)</f>
        <v>2034</v>
      </c>
      <c r="AT7" s="35" t="n">
        <f aca="false">YEAR(AT$4)</f>
        <v>2034</v>
      </c>
      <c r="AU7" s="35" t="n">
        <f aca="false">YEAR(AU$4)</f>
        <v>2035</v>
      </c>
      <c r="AV7" s="35" t="n">
        <f aca="false">YEAR(AV$4)</f>
        <v>2035</v>
      </c>
      <c r="AW7" s="35" t="n">
        <f aca="false">YEAR(AW$4)</f>
        <v>2035</v>
      </c>
      <c r="AX7" s="35" t="n">
        <f aca="false">YEAR(AX$4)</f>
        <v>2035</v>
      </c>
      <c r="AY7" s="35" t="n">
        <f aca="false">YEAR(AY$4)</f>
        <v>2036</v>
      </c>
      <c r="AZ7" s="35" t="n">
        <f aca="false">YEAR(AZ$4)</f>
        <v>2036</v>
      </c>
      <c r="BA7" s="35" t="n">
        <f aca="false">YEAR(BA$4)</f>
        <v>2036</v>
      </c>
      <c r="BB7" s="35" t="n">
        <f aca="false">YEAR(BB$4)</f>
        <v>2036</v>
      </c>
      <c r="BC7" s="35" t="n">
        <f aca="false">YEAR(BC$4)</f>
        <v>2037</v>
      </c>
      <c r="BD7" s="35" t="n">
        <f aca="false">YEAR(BD$4)</f>
        <v>2037</v>
      </c>
      <c r="BE7" s="35" t="n">
        <f aca="false">YEAR(BE$4)</f>
        <v>2037</v>
      </c>
      <c r="BF7" s="35" t="n">
        <f aca="false">YEAR(BF$4)</f>
        <v>2037</v>
      </c>
      <c r="BG7" s="35" t="n">
        <f aca="false">YEAR(BG$4)</f>
        <v>2038</v>
      </c>
      <c r="BH7" s="35" t="n">
        <f aca="false">YEAR(BH$4)</f>
        <v>2038</v>
      </c>
      <c r="BI7" s="35" t="n">
        <f aca="false">YEAR(BI$4)</f>
        <v>2038</v>
      </c>
      <c r="BJ7" s="35" t="n">
        <f aca="false">YEAR(BJ$4)</f>
        <v>2038</v>
      </c>
      <c r="BK7" s="35" t="n">
        <f aca="false">YEAR(BK$4)</f>
        <v>2039</v>
      </c>
      <c r="BL7" s="35" t="n">
        <f aca="false">YEAR(BL$4)</f>
        <v>2039</v>
      </c>
      <c r="BM7" s="35" t="n">
        <f aca="false">YEAR(BM$4)</f>
        <v>2039</v>
      </c>
      <c r="BN7" s="35" t="n">
        <f aca="false">YEAR(BN$4)</f>
        <v>2039</v>
      </c>
      <c r="BO7" s="35" t="n">
        <f aca="false">YEAR(BO$4)</f>
        <v>2040</v>
      </c>
      <c r="BP7" s="35" t="n">
        <f aca="false">YEAR(BP$4)</f>
        <v>2040</v>
      </c>
      <c r="BQ7" s="35" t="n">
        <f aca="false">YEAR(BQ$4)</f>
        <v>2040</v>
      </c>
      <c r="BR7" s="35" t="n">
        <f aca="false">YEAR(BR$4)</f>
        <v>2040</v>
      </c>
      <c r="BS7" s="35" t="n">
        <f aca="false">YEAR(BS$4)</f>
        <v>2041</v>
      </c>
      <c r="BT7" s="35" t="n">
        <f aca="false">YEAR(BT$4)</f>
        <v>2041</v>
      </c>
      <c r="BU7" s="35" t="n">
        <f aca="false">YEAR(BU$4)</f>
        <v>2041</v>
      </c>
      <c r="BV7" s="35" t="n">
        <f aca="false">YEAR(BV$4)</f>
        <v>2041</v>
      </c>
      <c r="BW7" s="35" t="n">
        <f aca="false">YEAR(BW$4)</f>
        <v>2042</v>
      </c>
      <c r="BX7" s="35" t="n">
        <f aca="false">YEAR(BX$4)</f>
        <v>2042</v>
      </c>
      <c r="BY7" s="35" t="n">
        <f aca="false">YEAR(BY$4)</f>
        <v>2042</v>
      </c>
      <c r="BZ7" s="35" t="n">
        <f aca="false">YEAR(BZ$4)</f>
        <v>2042</v>
      </c>
      <c r="CA7" s="35" t="n">
        <f aca="false">YEAR(CA$4)</f>
        <v>2043</v>
      </c>
      <c r="CB7" s="35" t="n">
        <f aca="false">YEAR(CB$4)</f>
        <v>2043</v>
      </c>
      <c r="CC7" s="35" t="n">
        <f aca="false">YEAR(CC$4)</f>
        <v>2043</v>
      </c>
      <c r="CD7" s="35" t="n">
        <f aca="false">YEAR(CD$4)</f>
        <v>2043</v>
      </c>
      <c r="CE7" s="35" t="n">
        <f aca="false">YEAR(CE$4)</f>
        <v>2044</v>
      </c>
      <c r="CF7" s="35" t="n">
        <f aca="false">YEAR(CF$4)</f>
        <v>2044</v>
      </c>
      <c r="CG7" s="35" t="n">
        <f aca="false">YEAR(CG$4)</f>
        <v>2044</v>
      </c>
      <c r="CH7" s="35" t="n">
        <f aca="false">YEAR(CH$4)</f>
        <v>2044</v>
      </c>
      <c r="CI7" s="35" t="n">
        <f aca="false">YEAR(CI$4)</f>
        <v>2045</v>
      </c>
      <c r="CJ7" s="35" t="n">
        <f aca="false">YEAR(CJ$4)</f>
        <v>2045</v>
      </c>
      <c r="CK7" s="35" t="n">
        <f aca="false">YEAR(CK$4)</f>
        <v>2045</v>
      </c>
      <c r="CL7" s="35" t="n">
        <f aca="false">YEAR(CL$4)</f>
        <v>2045</v>
      </c>
      <c r="CM7" s="35" t="n">
        <f aca="false">YEAR(CM$4)</f>
        <v>2046</v>
      </c>
      <c r="CN7" s="35" t="n">
        <f aca="false">YEAR(CN$4)</f>
        <v>2046</v>
      </c>
      <c r="CO7" s="35" t="n">
        <f aca="false">YEAR(CO$4)</f>
        <v>2046</v>
      </c>
      <c r="CP7" s="35" t="n">
        <f aca="false">YEAR(CP$4)</f>
        <v>2046</v>
      </c>
      <c r="CQ7" s="35" t="n">
        <f aca="false">YEAR(CQ$4)</f>
        <v>2047</v>
      </c>
      <c r="CR7" s="35" t="n">
        <f aca="false">YEAR(CR$4)</f>
        <v>2047</v>
      </c>
      <c r="CS7" s="35" t="n">
        <f aca="false">YEAR(CS$4)</f>
        <v>2047</v>
      </c>
      <c r="CT7" s="35" t="n">
        <f aca="false">YEAR(CT$4)</f>
        <v>2047</v>
      </c>
      <c r="CU7" s="35" t="n">
        <f aca="false">YEAR(CU$4)</f>
        <v>2048</v>
      </c>
      <c r="CV7" s="35" t="n">
        <f aca="false">YEAR(CV$4)</f>
        <v>2048</v>
      </c>
      <c r="CW7" s="35" t="n">
        <f aca="false">YEAR(CW$4)</f>
        <v>2048</v>
      </c>
      <c r="CX7" s="35" t="n">
        <f aca="false">YEAR(CX$4)</f>
        <v>2048</v>
      </c>
      <c r="CY7" s="35" t="n">
        <f aca="false">YEAR(CY$4)</f>
        <v>2049</v>
      </c>
      <c r="CZ7" s="35" t="n">
        <f aca="false">YEAR(CZ$4)</f>
        <v>2049</v>
      </c>
      <c r="DA7" s="35" t="n">
        <f aca="false">YEAR(DA$4)</f>
        <v>2049</v>
      </c>
      <c r="DB7" s="35" t="n">
        <f aca="false">YEAR(DB$4)</f>
        <v>2049</v>
      </c>
      <c r="DC7" s="35" t="n">
        <f aca="false">YEAR(DC$4)</f>
        <v>2050</v>
      </c>
      <c r="DD7" s="35" t="n">
        <f aca="false">YEAR(DD$4)</f>
        <v>2050</v>
      </c>
      <c r="DE7" s="35" t="n">
        <f aca="false">YEAR(DE$4)</f>
        <v>2050</v>
      </c>
      <c r="DF7" s="35" t="n">
        <f aca="false">YEAR(DF$4)</f>
        <v>2050</v>
      </c>
      <c r="DG7" s="35" t="n">
        <f aca="false">YEAR(DG$4)</f>
        <v>2051</v>
      </c>
      <c r="DH7" s="35" t="n">
        <f aca="false">YEAR(DH$4)</f>
        <v>2051</v>
      </c>
      <c r="DI7" s="35" t="n">
        <f aca="false">YEAR(DI$4)</f>
        <v>2051</v>
      </c>
      <c r="DJ7" s="35" t="n">
        <f aca="false">YEAR(DJ$4)</f>
        <v>2051</v>
      </c>
      <c r="DK7" s="35" t="n">
        <f aca="false">YEAR(DK$4)</f>
        <v>2052</v>
      </c>
      <c r="DL7" s="35" t="n">
        <f aca="false">YEAR(DL$4)</f>
        <v>2052</v>
      </c>
      <c r="DM7" s="35" t="n">
        <f aca="false">YEAR(DM$4)</f>
        <v>2052</v>
      </c>
      <c r="DN7" s="35" t="n">
        <f aca="false">YEAR(DN$4)</f>
        <v>2052</v>
      </c>
      <c r="DO7" s="35" t="n">
        <f aca="false">YEAR(DO$4)</f>
        <v>2053</v>
      </c>
      <c r="DP7" s="35" t="n">
        <f aca="false">YEAR(DP$4)</f>
        <v>2053</v>
      </c>
      <c r="DQ7" s="35" t="n">
        <f aca="false">YEAR(DQ$4)</f>
        <v>2053</v>
      </c>
      <c r="DR7" s="35" t="n">
        <f aca="false">YEAR(DR$4)</f>
        <v>2053</v>
      </c>
      <c r="DS7" s="35" t="n">
        <f aca="false">YEAR(DS$4)</f>
        <v>2054</v>
      </c>
      <c r="DT7" s="35" t="n">
        <f aca="false">YEAR(DT$4)</f>
        <v>2054</v>
      </c>
      <c r="DU7" s="35" t="n">
        <f aca="false">YEAR(DU$4)</f>
        <v>2054</v>
      </c>
      <c r="DV7" s="35" t="n">
        <f aca="false">YEAR(DV$4)</f>
        <v>2054</v>
      </c>
      <c r="DW7" s="35" t="n">
        <f aca="false">YEAR(DW$4)</f>
        <v>2055</v>
      </c>
      <c r="DX7" s="35" t="n">
        <f aca="false">YEAR(DX$4)</f>
        <v>2055</v>
      </c>
      <c r="DY7" s="35" t="n">
        <f aca="false">YEAR(DY$4)</f>
        <v>2055</v>
      </c>
      <c r="DZ7" s="35" t="n">
        <f aca="false">YEAR(DZ$4)</f>
        <v>2055</v>
      </c>
      <c r="EA7" s="35" t="n">
        <f aca="false">YEAR(EA$4)</f>
        <v>2056</v>
      </c>
      <c r="EB7" s="35" t="n">
        <f aca="false">YEAR(EB$4)</f>
        <v>2056</v>
      </c>
      <c r="EC7" s="35" t="n">
        <f aca="false">YEAR(EC$4)</f>
        <v>2056</v>
      </c>
      <c r="ED7" s="35" t="n">
        <f aca="false">YEAR(ED$4)</f>
        <v>2056</v>
      </c>
      <c r="EE7" s="35" t="n">
        <f aca="false">YEAR(EE$4)</f>
        <v>2057</v>
      </c>
      <c r="EF7" s="35" t="n">
        <f aca="false">YEAR(EF$4)</f>
        <v>2057</v>
      </c>
      <c r="EG7" s="35" t="n">
        <f aca="false">YEAR(EG$4)</f>
        <v>2057</v>
      </c>
      <c r="EH7" s="35" t="n">
        <f aca="false">YEAR(EH$4)</f>
        <v>2057</v>
      </c>
      <c r="EI7" s="35" t="n">
        <f aca="false">YEAR(EI$4)</f>
        <v>2058</v>
      </c>
      <c r="EJ7" s="35" t="n">
        <f aca="false">YEAR(EJ$4)</f>
        <v>2058</v>
      </c>
      <c r="EK7" s="35" t="n">
        <f aca="false">YEAR(EK$4)</f>
        <v>2058</v>
      </c>
      <c r="EL7" s="35" t="n">
        <f aca="false">YEAR(EL$4)</f>
        <v>2058</v>
      </c>
      <c r="EM7" s="35" t="n">
        <f aca="false">YEAR(EM$4)</f>
        <v>2059</v>
      </c>
      <c r="EN7" s="35" t="n">
        <f aca="false">YEAR(EN$4)</f>
        <v>2059</v>
      </c>
      <c r="EO7" s="35" t="n">
        <f aca="false">YEAR(EO$4)</f>
        <v>2059</v>
      </c>
      <c r="EP7" s="35" t="n">
        <f aca="false">YEAR(EP$4)</f>
        <v>2059</v>
      </c>
      <c r="EQ7" s="35" t="n">
        <f aca="false">YEAR(EQ$4)</f>
        <v>2060</v>
      </c>
      <c r="ER7" s="35" t="n">
        <f aca="false">YEAR(ER$4)</f>
        <v>2060</v>
      </c>
      <c r="ES7" s="35" t="n">
        <f aca="false">YEAR(ES$4)</f>
        <v>2060</v>
      </c>
      <c r="ET7" s="35" t="n">
        <f aca="false">YEAR(ET$4)</f>
        <v>2060</v>
      </c>
      <c r="EU7" s="35" t="n">
        <f aca="false">YEAR(EU$4)</f>
        <v>2061</v>
      </c>
      <c r="EV7" s="35" t="n">
        <f aca="false">YEAR(EV$4)</f>
        <v>2061</v>
      </c>
      <c r="EW7" s="35" t="n">
        <f aca="false">YEAR(EW$4)</f>
        <v>2061</v>
      </c>
      <c r="EX7" s="35" t="n">
        <f aca="false">YEAR(EX$4)</f>
        <v>2061</v>
      </c>
      <c r="EY7" s="35" t="n">
        <f aca="false">YEAR(EY$4)</f>
        <v>2062</v>
      </c>
      <c r="EZ7" s="35" t="n">
        <f aca="false">YEAR(EZ$4)</f>
        <v>2062</v>
      </c>
      <c r="FA7" s="35" t="n">
        <f aca="false">YEAR(FA$4)</f>
        <v>2062</v>
      </c>
      <c r="FB7" s="35" t="n">
        <f aca="false">YEAR(FB$4)</f>
        <v>2062</v>
      </c>
      <c r="FC7" s="35" t="n">
        <f aca="false">YEAR(FC$4)</f>
        <v>2063</v>
      </c>
      <c r="FD7" s="35" t="n">
        <f aca="false">YEAR(FD$4)</f>
        <v>2063</v>
      </c>
      <c r="FE7" s="35" t="n">
        <f aca="false">YEAR(FE$4)</f>
        <v>2063</v>
      </c>
      <c r="FF7" s="35" t="n">
        <f aca="false">YEAR(FF$4)</f>
        <v>2063</v>
      </c>
      <c r="FG7" s="35" t="n">
        <f aca="false">YEAR(FG$4)</f>
        <v>2064</v>
      </c>
      <c r="FH7" s="35" t="n">
        <f aca="false">YEAR(FH$4)</f>
        <v>2064</v>
      </c>
    </row>
    <row r="8" customFormat="false" ht="15" hidden="false" customHeight="false" outlineLevel="0" collapsed="false">
      <c r="C8" s="0" t="s">
        <v>670</v>
      </c>
      <c r="D8" s="11" t="s">
        <v>86</v>
      </c>
      <c r="J8" s="35" t="n">
        <f aca="false">I$8+1</f>
        <v>1</v>
      </c>
      <c r="K8" s="35" t="n">
        <f aca="false">J$8+1</f>
        <v>2</v>
      </c>
      <c r="L8" s="35" t="n">
        <f aca="false">K$8+1</f>
        <v>3</v>
      </c>
      <c r="M8" s="35" t="n">
        <f aca="false">L$8+1</f>
        <v>4</v>
      </c>
      <c r="N8" s="35" t="n">
        <f aca="false">M$8+1</f>
        <v>5</v>
      </c>
      <c r="O8" s="35" t="n">
        <f aca="false">N$8+1</f>
        <v>6</v>
      </c>
      <c r="P8" s="35" t="n">
        <f aca="false">O$8+1</f>
        <v>7</v>
      </c>
      <c r="Q8" s="35" t="n">
        <f aca="false">P$8+1</f>
        <v>8</v>
      </c>
      <c r="R8" s="35" t="n">
        <f aca="false">Q$8+1</f>
        <v>9</v>
      </c>
      <c r="S8" s="35" t="n">
        <f aca="false">R$8+1</f>
        <v>10</v>
      </c>
      <c r="T8" s="35" t="n">
        <f aca="false">S$8+1</f>
        <v>11</v>
      </c>
      <c r="U8" s="35" t="n">
        <f aca="false">T$8+1</f>
        <v>12</v>
      </c>
      <c r="V8" s="35" t="n">
        <f aca="false">U$8+1</f>
        <v>13</v>
      </c>
      <c r="W8" s="35" t="n">
        <f aca="false">V$8+1</f>
        <v>14</v>
      </c>
      <c r="X8" s="35" t="n">
        <f aca="false">W$8+1</f>
        <v>15</v>
      </c>
      <c r="Y8" s="35" t="n">
        <f aca="false">X$8+1</f>
        <v>16</v>
      </c>
      <c r="Z8" s="35" t="n">
        <f aca="false">Y$8+1</f>
        <v>17</v>
      </c>
      <c r="AA8" s="35" t="n">
        <f aca="false">Z$8+1</f>
        <v>18</v>
      </c>
      <c r="AB8" s="35" t="n">
        <f aca="false">AA$8+1</f>
        <v>19</v>
      </c>
      <c r="AC8" s="35" t="n">
        <f aca="false">AB$8+1</f>
        <v>20</v>
      </c>
      <c r="AD8" s="35" t="n">
        <f aca="false">AC$8+1</f>
        <v>21</v>
      </c>
      <c r="AE8" s="35" t="n">
        <f aca="false">AD$8+1</f>
        <v>22</v>
      </c>
      <c r="AF8" s="35" t="n">
        <f aca="false">AE$8+1</f>
        <v>23</v>
      </c>
      <c r="AG8" s="35" t="n">
        <f aca="false">AF$8+1</f>
        <v>24</v>
      </c>
      <c r="AH8" s="35" t="n">
        <f aca="false">AG$8+1</f>
        <v>25</v>
      </c>
      <c r="AI8" s="35" t="n">
        <f aca="false">AH$8+1</f>
        <v>26</v>
      </c>
      <c r="AJ8" s="35" t="n">
        <f aca="false">AI$8+1</f>
        <v>27</v>
      </c>
      <c r="AK8" s="35" t="n">
        <f aca="false">AJ$8+1</f>
        <v>28</v>
      </c>
      <c r="AL8" s="35" t="n">
        <f aca="false">AK$8+1</f>
        <v>29</v>
      </c>
      <c r="AM8" s="35" t="n">
        <f aca="false">AL$8+1</f>
        <v>30</v>
      </c>
      <c r="AN8" s="35" t="n">
        <f aca="false">AM$8+1</f>
        <v>31</v>
      </c>
      <c r="AO8" s="35" t="n">
        <f aca="false">AN$8+1</f>
        <v>32</v>
      </c>
      <c r="AP8" s="35" t="n">
        <f aca="false">AO$8+1</f>
        <v>33</v>
      </c>
      <c r="AQ8" s="35" t="n">
        <f aca="false">AP$8+1</f>
        <v>34</v>
      </c>
      <c r="AR8" s="35" t="n">
        <f aca="false">AQ$8+1</f>
        <v>35</v>
      </c>
      <c r="AS8" s="35" t="n">
        <f aca="false">AR$8+1</f>
        <v>36</v>
      </c>
      <c r="AT8" s="35" t="n">
        <f aca="false">AS$8+1</f>
        <v>37</v>
      </c>
      <c r="AU8" s="35" t="n">
        <f aca="false">AT$8+1</f>
        <v>38</v>
      </c>
      <c r="AV8" s="35" t="n">
        <f aca="false">AU$8+1</f>
        <v>39</v>
      </c>
      <c r="AW8" s="35" t="n">
        <f aca="false">AV$8+1</f>
        <v>40</v>
      </c>
      <c r="AX8" s="35" t="n">
        <f aca="false">AW$8+1</f>
        <v>41</v>
      </c>
      <c r="AY8" s="35" t="n">
        <f aca="false">AX$8+1</f>
        <v>42</v>
      </c>
      <c r="AZ8" s="35" t="n">
        <f aca="false">AY$8+1</f>
        <v>43</v>
      </c>
      <c r="BA8" s="35" t="n">
        <f aca="false">AZ$8+1</f>
        <v>44</v>
      </c>
      <c r="BB8" s="35" t="n">
        <f aca="false">BA$8+1</f>
        <v>45</v>
      </c>
      <c r="BC8" s="35" t="n">
        <f aca="false">BB$8+1</f>
        <v>46</v>
      </c>
      <c r="BD8" s="35" t="n">
        <f aca="false">BC$8+1</f>
        <v>47</v>
      </c>
      <c r="BE8" s="35" t="n">
        <f aca="false">BD$8+1</f>
        <v>48</v>
      </c>
      <c r="BF8" s="35" t="n">
        <f aca="false">BE$8+1</f>
        <v>49</v>
      </c>
      <c r="BG8" s="35" t="n">
        <f aca="false">BF$8+1</f>
        <v>50</v>
      </c>
      <c r="BH8" s="35" t="n">
        <f aca="false">BG$8+1</f>
        <v>51</v>
      </c>
      <c r="BI8" s="35" t="n">
        <f aca="false">BH$8+1</f>
        <v>52</v>
      </c>
      <c r="BJ8" s="35" t="n">
        <f aca="false">BI$8+1</f>
        <v>53</v>
      </c>
      <c r="BK8" s="35" t="n">
        <f aca="false">BJ$8+1</f>
        <v>54</v>
      </c>
      <c r="BL8" s="35" t="n">
        <f aca="false">BK$8+1</f>
        <v>55</v>
      </c>
      <c r="BM8" s="35" t="n">
        <f aca="false">BL$8+1</f>
        <v>56</v>
      </c>
      <c r="BN8" s="35" t="n">
        <f aca="false">BM$8+1</f>
        <v>57</v>
      </c>
      <c r="BO8" s="35" t="n">
        <f aca="false">BN$8+1</f>
        <v>58</v>
      </c>
      <c r="BP8" s="35" t="n">
        <f aca="false">BO$8+1</f>
        <v>59</v>
      </c>
      <c r="BQ8" s="35" t="n">
        <f aca="false">BP$8+1</f>
        <v>60</v>
      </c>
      <c r="BR8" s="35" t="n">
        <f aca="false">BQ$8+1</f>
        <v>61</v>
      </c>
      <c r="BS8" s="35" t="n">
        <f aca="false">BR$8+1</f>
        <v>62</v>
      </c>
      <c r="BT8" s="35" t="n">
        <f aca="false">BS$8+1</f>
        <v>63</v>
      </c>
      <c r="BU8" s="35" t="n">
        <f aca="false">BT$8+1</f>
        <v>64</v>
      </c>
      <c r="BV8" s="35" t="n">
        <f aca="false">BU$8+1</f>
        <v>65</v>
      </c>
      <c r="BW8" s="35" t="n">
        <f aca="false">BV$8+1</f>
        <v>66</v>
      </c>
      <c r="BX8" s="35" t="n">
        <f aca="false">BW$8+1</f>
        <v>67</v>
      </c>
      <c r="BY8" s="35" t="n">
        <f aca="false">BX$8+1</f>
        <v>68</v>
      </c>
      <c r="BZ8" s="35" t="n">
        <f aca="false">BY$8+1</f>
        <v>69</v>
      </c>
      <c r="CA8" s="35" t="n">
        <f aca="false">BZ$8+1</f>
        <v>70</v>
      </c>
      <c r="CB8" s="35" t="n">
        <f aca="false">CA$8+1</f>
        <v>71</v>
      </c>
      <c r="CC8" s="35" t="n">
        <f aca="false">CB$8+1</f>
        <v>72</v>
      </c>
      <c r="CD8" s="35" t="n">
        <f aca="false">CC$8+1</f>
        <v>73</v>
      </c>
      <c r="CE8" s="35" t="n">
        <f aca="false">CD$8+1</f>
        <v>74</v>
      </c>
      <c r="CF8" s="35" t="n">
        <f aca="false">CE$8+1</f>
        <v>75</v>
      </c>
      <c r="CG8" s="35" t="n">
        <f aca="false">CF$8+1</f>
        <v>76</v>
      </c>
      <c r="CH8" s="35" t="n">
        <f aca="false">CG$8+1</f>
        <v>77</v>
      </c>
      <c r="CI8" s="35" t="n">
        <f aca="false">CH$8+1</f>
        <v>78</v>
      </c>
      <c r="CJ8" s="35" t="n">
        <f aca="false">CI$8+1</f>
        <v>79</v>
      </c>
      <c r="CK8" s="35" t="n">
        <f aca="false">CJ$8+1</f>
        <v>80</v>
      </c>
      <c r="CL8" s="35" t="n">
        <f aca="false">CK$8+1</f>
        <v>81</v>
      </c>
      <c r="CM8" s="35" t="n">
        <f aca="false">CL$8+1</f>
        <v>82</v>
      </c>
      <c r="CN8" s="35" t="n">
        <f aca="false">CM$8+1</f>
        <v>83</v>
      </c>
      <c r="CO8" s="35" t="n">
        <f aca="false">CN$8+1</f>
        <v>84</v>
      </c>
      <c r="CP8" s="35" t="n">
        <f aca="false">CO$8+1</f>
        <v>85</v>
      </c>
      <c r="CQ8" s="35" t="n">
        <f aca="false">CP$8+1</f>
        <v>86</v>
      </c>
      <c r="CR8" s="35" t="n">
        <f aca="false">CQ$8+1</f>
        <v>87</v>
      </c>
      <c r="CS8" s="35" t="n">
        <f aca="false">CR$8+1</f>
        <v>88</v>
      </c>
      <c r="CT8" s="35" t="n">
        <f aca="false">CS$8+1</f>
        <v>89</v>
      </c>
      <c r="CU8" s="35" t="n">
        <f aca="false">CT$8+1</f>
        <v>90</v>
      </c>
      <c r="CV8" s="35" t="n">
        <f aca="false">CU$8+1</f>
        <v>91</v>
      </c>
      <c r="CW8" s="35" t="n">
        <f aca="false">CV$8+1</f>
        <v>92</v>
      </c>
      <c r="CX8" s="35" t="n">
        <f aca="false">CW$8+1</f>
        <v>93</v>
      </c>
      <c r="CY8" s="35" t="n">
        <f aca="false">CX$8+1</f>
        <v>94</v>
      </c>
      <c r="CZ8" s="35" t="n">
        <f aca="false">CY$8+1</f>
        <v>95</v>
      </c>
      <c r="DA8" s="35" t="n">
        <f aca="false">CZ$8+1</f>
        <v>96</v>
      </c>
      <c r="DB8" s="35" t="n">
        <f aca="false">DA$8+1</f>
        <v>97</v>
      </c>
      <c r="DC8" s="35" t="n">
        <f aca="false">DB$8+1</f>
        <v>98</v>
      </c>
      <c r="DD8" s="35" t="n">
        <f aca="false">DC$8+1</f>
        <v>99</v>
      </c>
      <c r="DE8" s="35" t="n">
        <f aca="false">DD$8+1</f>
        <v>100</v>
      </c>
      <c r="DF8" s="35" t="n">
        <f aca="false">DE$8+1</f>
        <v>101</v>
      </c>
      <c r="DG8" s="35" t="n">
        <f aca="false">DF$8+1</f>
        <v>102</v>
      </c>
      <c r="DH8" s="35" t="n">
        <f aca="false">DG$8+1</f>
        <v>103</v>
      </c>
      <c r="DI8" s="35" t="n">
        <f aca="false">DH$8+1</f>
        <v>104</v>
      </c>
      <c r="DJ8" s="35" t="n">
        <f aca="false">DI$8+1</f>
        <v>105</v>
      </c>
      <c r="DK8" s="35" t="n">
        <f aca="false">DJ$8+1</f>
        <v>106</v>
      </c>
      <c r="DL8" s="35" t="n">
        <f aca="false">DK$8+1</f>
        <v>107</v>
      </c>
      <c r="DM8" s="35" t="n">
        <f aca="false">DL$8+1</f>
        <v>108</v>
      </c>
      <c r="DN8" s="35" t="n">
        <f aca="false">DM$8+1</f>
        <v>109</v>
      </c>
      <c r="DO8" s="35" t="n">
        <f aca="false">DN$8+1</f>
        <v>110</v>
      </c>
      <c r="DP8" s="35" t="n">
        <f aca="false">DO$8+1</f>
        <v>111</v>
      </c>
      <c r="DQ8" s="35" t="n">
        <f aca="false">DP$8+1</f>
        <v>112</v>
      </c>
      <c r="DR8" s="35" t="n">
        <f aca="false">DQ$8+1</f>
        <v>113</v>
      </c>
      <c r="DS8" s="35" t="n">
        <f aca="false">DR$8+1</f>
        <v>114</v>
      </c>
      <c r="DT8" s="35" t="n">
        <f aca="false">DS$8+1</f>
        <v>115</v>
      </c>
      <c r="DU8" s="35" t="n">
        <f aca="false">DT$8+1</f>
        <v>116</v>
      </c>
      <c r="DV8" s="35" t="n">
        <f aca="false">DU$8+1</f>
        <v>117</v>
      </c>
      <c r="DW8" s="35" t="n">
        <f aca="false">DV$8+1</f>
        <v>118</v>
      </c>
      <c r="DX8" s="35" t="n">
        <f aca="false">DW$8+1</f>
        <v>119</v>
      </c>
      <c r="DY8" s="35" t="n">
        <f aca="false">DX$8+1</f>
        <v>120</v>
      </c>
      <c r="DZ8" s="35" t="n">
        <f aca="false">DY$8+1</f>
        <v>121</v>
      </c>
      <c r="EA8" s="35" t="n">
        <f aca="false">DZ$8+1</f>
        <v>122</v>
      </c>
      <c r="EB8" s="35" t="n">
        <f aca="false">EA$8+1</f>
        <v>123</v>
      </c>
      <c r="EC8" s="35" t="n">
        <f aca="false">EB$8+1</f>
        <v>124</v>
      </c>
      <c r="ED8" s="35" t="n">
        <f aca="false">EC$8+1</f>
        <v>125</v>
      </c>
      <c r="EE8" s="35" t="n">
        <f aca="false">ED$8+1</f>
        <v>126</v>
      </c>
      <c r="EF8" s="35" t="n">
        <f aca="false">EE$8+1</f>
        <v>127</v>
      </c>
      <c r="EG8" s="35" t="n">
        <f aca="false">EF$8+1</f>
        <v>128</v>
      </c>
      <c r="EH8" s="35" t="n">
        <f aca="false">EG$8+1</f>
        <v>129</v>
      </c>
      <c r="EI8" s="35" t="n">
        <f aca="false">EH$8+1</f>
        <v>130</v>
      </c>
      <c r="EJ8" s="35" t="n">
        <f aca="false">EI$8+1</f>
        <v>131</v>
      </c>
      <c r="EK8" s="35" t="n">
        <f aca="false">EJ$8+1</f>
        <v>132</v>
      </c>
      <c r="EL8" s="35" t="n">
        <f aca="false">EK$8+1</f>
        <v>133</v>
      </c>
      <c r="EM8" s="35" t="n">
        <f aca="false">EL$8+1</f>
        <v>134</v>
      </c>
      <c r="EN8" s="35" t="n">
        <f aca="false">EM$8+1</f>
        <v>135</v>
      </c>
      <c r="EO8" s="35" t="n">
        <f aca="false">EN$8+1</f>
        <v>136</v>
      </c>
      <c r="EP8" s="35" t="n">
        <f aca="false">EO$8+1</f>
        <v>137</v>
      </c>
      <c r="EQ8" s="35" t="n">
        <f aca="false">EP$8+1</f>
        <v>138</v>
      </c>
      <c r="ER8" s="35" t="n">
        <f aca="false">EQ$8+1</f>
        <v>139</v>
      </c>
      <c r="ES8" s="35" t="n">
        <f aca="false">ER$8+1</f>
        <v>140</v>
      </c>
      <c r="ET8" s="35" t="n">
        <f aca="false">ES$8+1</f>
        <v>141</v>
      </c>
      <c r="EU8" s="35" t="n">
        <f aca="false">ET$8+1</f>
        <v>142</v>
      </c>
      <c r="EV8" s="35" t="n">
        <f aca="false">EU$8+1</f>
        <v>143</v>
      </c>
      <c r="EW8" s="35" t="n">
        <f aca="false">EV$8+1</f>
        <v>144</v>
      </c>
      <c r="EX8" s="35" t="n">
        <f aca="false">EW$8+1</f>
        <v>145</v>
      </c>
      <c r="EY8" s="35" t="n">
        <f aca="false">EX$8+1</f>
        <v>146</v>
      </c>
      <c r="EZ8" s="35" t="n">
        <f aca="false">EY$8+1</f>
        <v>147</v>
      </c>
      <c r="FA8" s="35" t="n">
        <f aca="false">EZ$8+1</f>
        <v>148</v>
      </c>
      <c r="FB8" s="35" t="n">
        <f aca="false">FA$8+1</f>
        <v>149</v>
      </c>
      <c r="FC8" s="35" t="n">
        <f aca="false">FB$8+1</f>
        <v>150</v>
      </c>
      <c r="FD8" s="35" t="n">
        <f aca="false">FC$8+1</f>
        <v>151</v>
      </c>
      <c r="FE8" s="35" t="n">
        <f aca="false">FD$8+1</f>
        <v>152</v>
      </c>
      <c r="FF8" s="35" t="n">
        <f aca="false">FE$8+1</f>
        <v>153</v>
      </c>
      <c r="FG8" s="35" t="n">
        <f aca="false">FF$8+1</f>
        <v>154</v>
      </c>
      <c r="FH8" s="35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671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672</v>
      </c>
      <c r="D12" s="11" t="s">
        <v>17</v>
      </c>
      <c r="E12" s="14" t="str">
        <f aca="false">INDEX(Dash_Case,1,$A$1)</f>
        <v>A</v>
      </c>
      <c r="F12" s="35" t="n">
        <f aca="false">MATCH($E12,Case_Names,0)</f>
        <v>1</v>
      </c>
    </row>
    <row r="13" customFormat="false" ht="15" hidden="false" customHeight="false" outlineLevel="0" collapsed="false">
      <c r="C13" s="0" t="s">
        <v>673</v>
      </c>
      <c r="D13" s="11" t="s">
        <v>37</v>
      </c>
      <c r="E13" s="18" t="n">
        <f aca="false">INDEX(Case_MWp,1,$F12)</f>
        <v>61</v>
      </c>
      <c r="F13" s="18" t="n">
        <f aca="false">INDEX(Case_MVA,1,$F12)</f>
        <v>50</v>
      </c>
    </row>
    <row r="14" customFormat="false" ht="15" hidden="false" customHeight="false" outlineLevel="0" collapsed="false">
      <c r="C14" s="0" t="s">
        <v>674</v>
      </c>
      <c r="D14" s="11" t="s">
        <v>44</v>
      </c>
      <c r="E14" s="20" t="n">
        <f aca="false">INDEX(Case_Yield,1,$F12)</f>
        <v>1250</v>
      </c>
      <c r="F14" s="20" t="n">
        <f aca="false">$E14*(1+In_Yield_Adj)</f>
        <v>1250</v>
      </c>
    </row>
    <row r="15" customFormat="false" ht="15" hidden="false" customHeight="false" outlineLevel="0" collapsed="false">
      <c r="C15" s="0" t="s">
        <v>675</v>
      </c>
      <c r="D15" s="11" t="s">
        <v>79</v>
      </c>
      <c r="E15" s="44" t="n">
        <f aca="false">INDEX(Case_RtB,1,$F12)</f>
        <v>46234</v>
      </c>
      <c r="F15" s="44" t="n">
        <f aca="false">INDEX(Case_Exit,1,$F12)</f>
        <v>46326</v>
      </c>
    </row>
    <row r="16" customFormat="false" ht="15" hidden="false" customHeight="false" outlineLevel="0" collapsed="false">
      <c r="C16" s="0" t="s">
        <v>676</v>
      </c>
      <c r="D16" s="11" t="s">
        <v>79</v>
      </c>
      <c r="E16" s="44" t="n">
        <f aca="false">INDEX(Case_NTP,1,$F12)</f>
        <v>46477</v>
      </c>
      <c r="F16" s="44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677</v>
      </c>
      <c r="D17" s="11" t="s">
        <v>32</v>
      </c>
      <c r="E17" s="22" t="n">
        <f aca="false">INDEX(Case_Clip,1,$F12)</f>
        <v>0.02</v>
      </c>
    </row>
    <row r="18" customFormat="false" ht="15" hidden="false" customHeight="false" outlineLevel="0" collapsed="false">
      <c r="C18" s="0" t="s">
        <v>678</v>
      </c>
      <c r="D18" s="11" t="s">
        <v>37</v>
      </c>
      <c r="E18" s="18" t="n">
        <f aca="false">In_BESS_MW*In_BESS_On</f>
        <v>50</v>
      </c>
      <c r="F18" s="18" t="n">
        <f aca="false">$E18*In_BESS_Hours</f>
        <v>200</v>
      </c>
    </row>
    <row r="19" customFormat="false" ht="15" hidden="false" customHeight="false" outlineLevel="0" collapsed="false">
      <c r="C19" s="0" t="s">
        <v>679</v>
      </c>
      <c r="D19" s="11" t="s">
        <v>34</v>
      </c>
      <c r="E19" s="30" t="n">
        <f aca="false">In_Acq</f>
        <v>45991</v>
      </c>
      <c r="I19" s="17" t="n">
        <f aca="false">SUM(J19:FH19)</f>
        <v>1</v>
      </c>
      <c r="J19" s="17" t="n">
        <f aca="false">N(AND(J$3&lt;=$E19,J$4&gt;=$E19))</f>
        <v>1</v>
      </c>
      <c r="K19" s="17" t="n">
        <f aca="false">N(AND(K$3&lt;=$E19,K$4&gt;=$E19))</f>
        <v>0</v>
      </c>
      <c r="L19" s="17" t="n">
        <f aca="false">N(AND(L$3&lt;=$E19,L$4&gt;=$E19))</f>
        <v>0</v>
      </c>
      <c r="M19" s="17" t="n">
        <f aca="false">N(AND(M$3&lt;=$E19,M$4&gt;=$E19))</f>
        <v>0</v>
      </c>
      <c r="N19" s="17" t="n">
        <f aca="false">N(AND(N$3&lt;=$E19,N$4&gt;=$E19))</f>
        <v>0</v>
      </c>
      <c r="O19" s="17" t="n">
        <f aca="false">N(AND(O$3&lt;=$E19,O$4&gt;=$E19))</f>
        <v>0</v>
      </c>
      <c r="P19" s="17" t="n">
        <f aca="false">N(AND(P$3&lt;=$E19,P$4&gt;=$E19))</f>
        <v>0</v>
      </c>
      <c r="Q19" s="17" t="n">
        <f aca="false">N(AND(Q$3&lt;=$E19,Q$4&gt;=$E19))</f>
        <v>0</v>
      </c>
      <c r="R19" s="17" t="n">
        <f aca="false">N(AND(R$3&lt;=$E19,R$4&gt;=$E19))</f>
        <v>0</v>
      </c>
      <c r="S19" s="17" t="n">
        <f aca="false">N(AND(S$3&lt;=$E19,S$4&gt;=$E19))</f>
        <v>0</v>
      </c>
      <c r="T19" s="17" t="n">
        <f aca="false">N(AND(T$3&lt;=$E19,T$4&gt;=$E19))</f>
        <v>0</v>
      </c>
      <c r="U19" s="17" t="n">
        <f aca="false">N(AND(U$3&lt;=$E19,U$4&gt;=$E19))</f>
        <v>0</v>
      </c>
      <c r="V19" s="17" t="n">
        <f aca="false">N(AND(V$3&lt;=$E19,V$4&gt;=$E19))</f>
        <v>0</v>
      </c>
      <c r="W19" s="17" t="n">
        <f aca="false">N(AND(W$3&lt;=$E19,W$4&gt;=$E19))</f>
        <v>0</v>
      </c>
      <c r="X19" s="17" t="n">
        <f aca="false">N(AND(X$3&lt;=$E19,X$4&gt;=$E19))</f>
        <v>0</v>
      </c>
      <c r="Y19" s="17" t="n">
        <f aca="false">N(AND(Y$3&lt;=$E19,Y$4&gt;=$E19))</f>
        <v>0</v>
      </c>
      <c r="Z19" s="17" t="n">
        <f aca="false">N(AND(Z$3&lt;=$E19,Z$4&gt;=$E19))</f>
        <v>0</v>
      </c>
      <c r="AA19" s="17" t="n">
        <f aca="false">N(AND(AA$3&lt;=$E19,AA$4&gt;=$E19))</f>
        <v>0</v>
      </c>
      <c r="AB19" s="17" t="n">
        <f aca="false">N(AND(AB$3&lt;=$E19,AB$4&gt;=$E19))</f>
        <v>0</v>
      </c>
      <c r="AC19" s="17" t="n">
        <f aca="false">N(AND(AC$3&lt;=$E19,AC$4&gt;=$E19))</f>
        <v>0</v>
      </c>
      <c r="AD19" s="17" t="n">
        <f aca="false">N(AND(AD$3&lt;=$E19,AD$4&gt;=$E19))</f>
        <v>0</v>
      </c>
      <c r="AE19" s="17" t="n">
        <f aca="false">N(AND(AE$3&lt;=$E19,AE$4&gt;=$E19))</f>
        <v>0</v>
      </c>
      <c r="AF19" s="17" t="n">
        <f aca="false">N(AND(AF$3&lt;=$E19,AF$4&gt;=$E19))</f>
        <v>0</v>
      </c>
      <c r="AG19" s="17" t="n">
        <f aca="false">N(AND(AG$3&lt;=$E19,AG$4&gt;=$E19))</f>
        <v>0</v>
      </c>
      <c r="AH19" s="17" t="n">
        <f aca="false">N(AND(AH$3&lt;=$E19,AH$4&gt;=$E19))</f>
        <v>0</v>
      </c>
      <c r="AI19" s="17" t="n">
        <f aca="false">N(AND(AI$3&lt;=$E19,AI$4&gt;=$E19))</f>
        <v>0</v>
      </c>
      <c r="AJ19" s="17" t="n">
        <f aca="false">N(AND(AJ$3&lt;=$E19,AJ$4&gt;=$E19))</f>
        <v>0</v>
      </c>
      <c r="AK19" s="17" t="n">
        <f aca="false">N(AND(AK$3&lt;=$E19,AK$4&gt;=$E19))</f>
        <v>0</v>
      </c>
      <c r="AL19" s="17" t="n">
        <f aca="false">N(AND(AL$3&lt;=$E19,AL$4&gt;=$E19))</f>
        <v>0</v>
      </c>
      <c r="AM19" s="17" t="n">
        <f aca="false">N(AND(AM$3&lt;=$E19,AM$4&gt;=$E19))</f>
        <v>0</v>
      </c>
      <c r="AN19" s="17" t="n">
        <f aca="false">N(AND(AN$3&lt;=$E19,AN$4&gt;=$E19))</f>
        <v>0</v>
      </c>
      <c r="AO19" s="17" t="n">
        <f aca="false">N(AND(AO$3&lt;=$E19,AO$4&gt;=$E19))</f>
        <v>0</v>
      </c>
      <c r="AP19" s="17" t="n">
        <f aca="false">N(AND(AP$3&lt;=$E19,AP$4&gt;=$E19))</f>
        <v>0</v>
      </c>
      <c r="AQ19" s="17" t="n">
        <f aca="false">N(AND(AQ$3&lt;=$E19,AQ$4&gt;=$E19))</f>
        <v>0</v>
      </c>
      <c r="AR19" s="17" t="n">
        <f aca="false">N(AND(AR$3&lt;=$E19,AR$4&gt;=$E19))</f>
        <v>0</v>
      </c>
      <c r="AS19" s="17" t="n">
        <f aca="false">N(AND(AS$3&lt;=$E19,AS$4&gt;=$E19))</f>
        <v>0</v>
      </c>
      <c r="AT19" s="17" t="n">
        <f aca="false">N(AND(AT$3&lt;=$E19,AT$4&gt;=$E19))</f>
        <v>0</v>
      </c>
      <c r="AU19" s="17" t="n">
        <f aca="false">N(AND(AU$3&lt;=$E19,AU$4&gt;=$E19))</f>
        <v>0</v>
      </c>
      <c r="AV19" s="17" t="n">
        <f aca="false">N(AND(AV$3&lt;=$E19,AV$4&gt;=$E19))</f>
        <v>0</v>
      </c>
      <c r="AW19" s="17" t="n">
        <f aca="false">N(AND(AW$3&lt;=$E19,AW$4&gt;=$E19))</f>
        <v>0</v>
      </c>
      <c r="AX19" s="17" t="n">
        <f aca="false">N(AND(AX$3&lt;=$E19,AX$4&gt;=$E19))</f>
        <v>0</v>
      </c>
      <c r="AY19" s="17" t="n">
        <f aca="false">N(AND(AY$3&lt;=$E19,AY$4&gt;=$E19))</f>
        <v>0</v>
      </c>
      <c r="AZ19" s="17" t="n">
        <f aca="false">N(AND(AZ$3&lt;=$E19,AZ$4&gt;=$E19))</f>
        <v>0</v>
      </c>
      <c r="BA19" s="17" t="n">
        <f aca="false">N(AND(BA$3&lt;=$E19,BA$4&gt;=$E19))</f>
        <v>0</v>
      </c>
      <c r="BB19" s="17" t="n">
        <f aca="false">N(AND(BB$3&lt;=$E19,BB$4&gt;=$E19))</f>
        <v>0</v>
      </c>
      <c r="BC19" s="17" t="n">
        <f aca="false">N(AND(BC$3&lt;=$E19,BC$4&gt;=$E19))</f>
        <v>0</v>
      </c>
      <c r="BD19" s="17" t="n">
        <f aca="false">N(AND(BD$3&lt;=$E19,BD$4&gt;=$E19))</f>
        <v>0</v>
      </c>
      <c r="BE19" s="17" t="n">
        <f aca="false">N(AND(BE$3&lt;=$E19,BE$4&gt;=$E19))</f>
        <v>0</v>
      </c>
      <c r="BF19" s="17" t="n">
        <f aca="false">N(AND(BF$3&lt;=$E19,BF$4&gt;=$E19))</f>
        <v>0</v>
      </c>
      <c r="BG19" s="17" t="n">
        <f aca="false">N(AND(BG$3&lt;=$E19,BG$4&gt;=$E19))</f>
        <v>0</v>
      </c>
      <c r="BH19" s="17" t="n">
        <f aca="false">N(AND(BH$3&lt;=$E19,BH$4&gt;=$E19))</f>
        <v>0</v>
      </c>
      <c r="BI19" s="17" t="n">
        <f aca="false">N(AND(BI$3&lt;=$E19,BI$4&gt;=$E19))</f>
        <v>0</v>
      </c>
      <c r="BJ19" s="17" t="n">
        <f aca="false">N(AND(BJ$3&lt;=$E19,BJ$4&gt;=$E19))</f>
        <v>0</v>
      </c>
      <c r="BK19" s="17" t="n">
        <f aca="false">N(AND(BK$3&lt;=$E19,BK$4&gt;=$E19))</f>
        <v>0</v>
      </c>
      <c r="BL19" s="17" t="n">
        <f aca="false">N(AND(BL$3&lt;=$E19,BL$4&gt;=$E19))</f>
        <v>0</v>
      </c>
      <c r="BM19" s="17" t="n">
        <f aca="false">N(AND(BM$3&lt;=$E19,BM$4&gt;=$E19))</f>
        <v>0</v>
      </c>
      <c r="BN19" s="17" t="n">
        <f aca="false">N(AND(BN$3&lt;=$E19,BN$4&gt;=$E19))</f>
        <v>0</v>
      </c>
      <c r="BO19" s="17" t="n">
        <f aca="false">N(AND(BO$3&lt;=$E19,BO$4&gt;=$E19))</f>
        <v>0</v>
      </c>
      <c r="BP19" s="17" t="n">
        <f aca="false">N(AND(BP$3&lt;=$E19,BP$4&gt;=$E19))</f>
        <v>0</v>
      </c>
      <c r="BQ19" s="17" t="n">
        <f aca="false">N(AND(BQ$3&lt;=$E19,BQ$4&gt;=$E19))</f>
        <v>0</v>
      </c>
      <c r="BR19" s="17" t="n">
        <f aca="false">N(AND(BR$3&lt;=$E19,BR$4&gt;=$E19))</f>
        <v>0</v>
      </c>
      <c r="BS19" s="17" t="n">
        <f aca="false">N(AND(BS$3&lt;=$E19,BS$4&gt;=$E19))</f>
        <v>0</v>
      </c>
      <c r="BT19" s="17" t="n">
        <f aca="false">N(AND(BT$3&lt;=$E19,BT$4&gt;=$E19))</f>
        <v>0</v>
      </c>
      <c r="BU19" s="17" t="n">
        <f aca="false">N(AND(BU$3&lt;=$E19,BU$4&gt;=$E19))</f>
        <v>0</v>
      </c>
      <c r="BV19" s="17" t="n">
        <f aca="false">N(AND(BV$3&lt;=$E19,BV$4&gt;=$E19))</f>
        <v>0</v>
      </c>
      <c r="BW19" s="17" t="n">
        <f aca="false">N(AND(BW$3&lt;=$E19,BW$4&gt;=$E19))</f>
        <v>0</v>
      </c>
      <c r="BX19" s="17" t="n">
        <f aca="false">N(AND(BX$3&lt;=$E19,BX$4&gt;=$E19))</f>
        <v>0</v>
      </c>
      <c r="BY19" s="17" t="n">
        <f aca="false">N(AND(BY$3&lt;=$E19,BY$4&gt;=$E19))</f>
        <v>0</v>
      </c>
      <c r="BZ19" s="17" t="n">
        <f aca="false">N(AND(BZ$3&lt;=$E19,BZ$4&gt;=$E19))</f>
        <v>0</v>
      </c>
      <c r="CA19" s="17" t="n">
        <f aca="false">N(AND(CA$3&lt;=$E19,CA$4&gt;=$E19))</f>
        <v>0</v>
      </c>
      <c r="CB19" s="17" t="n">
        <f aca="false">N(AND(CB$3&lt;=$E19,CB$4&gt;=$E19))</f>
        <v>0</v>
      </c>
      <c r="CC19" s="17" t="n">
        <f aca="false">N(AND(CC$3&lt;=$E19,CC$4&gt;=$E19))</f>
        <v>0</v>
      </c>
      <c r="CD19" s="17" t="n">
        <f aca="false">N(AND(CD$3&lt;=$E19,CD$4&gt;=$E19))</f>
        <v>0</v>
      </c>
      <c r="CE19" s="17" t="n">
        <f aca="false">N(AND(CE$3&lt;=$E19,CE$4&gt;=$E19))</f>
        <v>0</v>
      </c>
      <c r="CF19" s="17" t="n">
        <f aca="false">N(AND(CF$3&lt;=$E19,CF$4&gt;=$E19))</f>
        <v>0</v>
      </c>
      <c r="CG19" s="17" t="n">
        <f aca="false">N(AND(CG$3&lt;=$E19,CG$4&gt;=$E19))</f>
        <v>0</v>
      </c>
      <c r="CH19" s="17" t="n">
        <f aca="false">N(AND(CH$3&lt;=$E19,CH$4&gt;=$E19))</f>
        <v>0</v>
      </c>
      <c r="CI19" s="17" t="n">
        <f aca="false">N(AND(CI$3&lt;=$E19,CI$4&gt;=$E19))</f>
        <v>0</v>
      </c>
      <c r="CJ19" s="17" t="n">
        <f aca="false">N(AND(CJ$3&lt;=$E19,CJ$4&gt;=$E19))</f>
        <v>0</v>
      </c>
      <c r="CK19" s="17" t="n">
        <f aca="false">N(AND(CK$3&lt;=$E19,CK$4&gt;=$E19))</f>
        <v>0</v>
      </c>
      <c r="CL19" s="17" t="n">
        <f aca="false">N(AND(CL$3&lt;=$E19,CL$4&gt;=$E19))</f>
        <v>0</v>
      </c>
      <c r="CM19" s="17" t="n">
        <f aca="false">N(AND(CM$3&lt;=$E19,CM$4&gt;=$E19))</f>
        <v>0</v>
      </c>
      <c r="CN19" s="17" t="n">
        <f aca="false">N(AND(CN$3&lt;=$E19,CN$4&gt;=$E19))</f>
        <v>0</v>
      </c>
      <c r="CO19" s="17" t="n">
        <f aca="false">N(AND(CO$3&lt;=$E19,CO$4&gt;=$E19))</f>
        <v>0</v>
      </c>
      <c r="CP19" s="17" t="n">
        <f aca="false">N(AND(CP$3&lt;=$E19,CP$4&gt;=$E19))</f>
        <v>0</v>
      </c>
      <c r="CQ19" s="17" t="n">
        <f aca="false">N(AND(CQ$3&lt;=$E19,CQ$4&gt;=$E19))</f>
        <v>0</v>
      </c>
      <c r="CR19" s="17" t="n">
        <f aca="false">N(AND(CR$3&lt;=$E19,CR$4&gt;=$E19))</f>
        <v>0</v>
      </c>
      <c r="CS19" s="17" t="n">
        <f aca="false">N(AND(CS$3&lt;=$E19,CS$4&gt;=$E19))</f>
        <v>0</v>
      </c>
      <c r="CT19" s="17" t="n">
        <f aca="false">N(AND(CT$3&lt;=$E19,CT$4&gt;=$E19))</f>
        <v>0</v>
      </c>
      <c r="CU19" s="17" t="n">
        <f aca="false">N(AND(CU$3&lt;=$E19,CU$4&gt;=$E19))</f>
        <v>0</v>
      </c>
      <c r="CV19" s="17" t="n">
        <f aca="false">N(AND(CV$3&lt;=$E19,CV$4&gt;=$E19))</f>
        <v>0</v>
      </c>
      <c r="CW19" s="17" t="n">
        <f aca="false">N(AND(CW$3&lt;=$E19,CW$4&gt;=$E19))</f>
        <v>0</v>
      </c>
      <c r="CX19" s="17" t="n">
        <f aca="false">N(AND(CX$3&lt;=$E19,CX$4&gt;=$E19))</f>
        <v>0</v>
      </c>
      <c r="CY19" s="17" t="n">
        <f aca="false">N(AND(CY$3&lt;=$E19,CY$4&gt;=$E19))</f>
        <v>0</v>
      </c>
      <c r="CZ19" s="17" t="n">
        <f aca="false">N(AND(CZ$3&lt;=$E19,CZ$4&gt;=$E19))</f>
        <v>0</v>
      </c>
      <c r="DA19" s="17" t="n">
        <f aca="false">N(AND(DA$3&lt;=$E19,DA$4&gt;=$E19))</f>
        <v>0</v>
      </c>
      <c r="DB19" s="17" t="n">
        <f aca="false">N(AND(DB$3&lt;=$E19,DB$4&gt;=$E19))</f>
        <v>0</v>
      </c>
      <c r="DC19" s="17" t="n">
        <f aca="false">N(AND(DC$3&lt;=$E19,DC$4&gt;=$E19))</f>
        <v>0</v>
      </c>
      <c r="DD19" s="17" t="n">
        <f aca="false">N(AND(DD$3&lt;=$E19,DD$4&gt;=$E19))</f>
        <v>0</v>
      </c>
      <c r="DE19" s="17" t="n">
        <f aca="false">N(AND(DE$3&lt;=$E19,DE$4&gt;=$E19))</f>
        <v>0</v>
      </c>
      <c r="DF19" s="17" t="n">
        <f aca="false">N(AND(DF$3&lt;=$E19,DF$4&gt;=$E19))</f>
        <v>0</v>
      </c>
      <c r="DG19" s="17" t="n">
        <f aca="false">N(AND(DG$3&lt;=$E19,DG$4&gt;=$E19))</f>
        <v>0</v>
      </c>
      <c r="DH19" s="17" t="n">
        <f aca="false">N(AND(DH$3&lt;=$E19,DH$4&gt;=$E19))</f>
        <v>0</v>
      </c>
      <c r="DI19" s="17" t="n">
        <f aca="false">N(AND(DI$3&lt;=$E19,DI$4&gt;=$E19))</f>
        <v>0</v>
      </c>
      <c r="DJ19" s="17" t="n">
        <f aca="false">N(AND(DJ$3&lt;=$E19,DJ$4&gt;=$E19))</f>
        <v>0</v>
      </c>
      <c r="DK19" s="17" t="n">
        <f aca="false">N(AND(DK$3&lt;=$E19,DK$4&gt;=$E19))</f>
        <v>0</v>
      </c>
      <c r="DL19" s="17" t="n">
        <f aca="false">N(AND(DL$3&lt;=$E19,DL$4&gt;=$E19))</f>
        <v>0</v>
      </c>
      <c r="DM19" s="17" t="n">
        <f aca="false">N(AND(DM$3&lt;=$E19,DM$4&gt;=$E19))</f>
        <v>0</v>
      </c>
      <c r="DN19" s="17" t="n">
        <f aca="false">N(AND(DN$3&lt;=$E19,DN$4&gt;=$E19))</f>
        <v>0</v>
      </c>
      <c r="DO19" s="17" t="n">
        <f aca="false">N(AND(DO$3&lt;=$E19,DO$4&gt;=$E19))</f>
        <v>0</v>
      </c>
      <c r="DP19" s="17" t="n">
        <f aca="false">N(AND(DP$3&lt;=$E19,DP$4&gt;=$E19))</f>
        <v>0</v>
      </c>
      <c r="DQ19" s="17" t="n">
        <f aca="false">N(AND(DQ$3&lt;=$E19,DQ$4&gt;=$E19))</f>
        <v>0</v>
      </c>
      <c r="DR19" s="17" t="n">
        <f aca="false">N(AND(DR$3&lt;=$E19,DR$4&gt;=$E19))</f>
        <v>0</v>
      </c>
      <c r="DS19" s="17" t="n">
        <f aca="false">N(AND(DS$3&lt;=$E19,DS$4&gt;=$E19))</f>
        <v>0</v>
      </c>
      <c r="DT19" s="17" t="n">
        <f aca="false">N(AND(DT$3&lt;=$E19,DT$4&gt;=$E19))</f>
        <v>0</v>
      </c>
      <c r="DU19" s="17" t="n">
        <f aca="false">N(AND(DU$3&lt;=$E19,DU$4&gt;=$E19))</f>
        <v>0</v>
      </c>
      <c r="DV19" s="17" t="n">
        <f aca="false">N(AND(DV$3&lt;=$E19,DV$4&gt;=$E19))</f>
        <v>0</v>
      </c>
      <c r="DW19" s="17" t="n">
        <f aca="false">N(AND(DW$3&lt;=$E19,DW$4&gt;=$E19))</f>
        <v>0</v>
      </c>
      <c r="DX19" s="17" t="n">
        <f aca="false">N(AND(DX$3&lt;=$E19,DX$4&gt;=$E19))</f>
        <v>0</v>
      </c>
      <c r="DY19" s="17" t="n">
        <f aca="false">N(AND(DY$3&lt;=$E19,DY$4&gt;=$E19))</f>
        <v>0</v>
      </c>
      <c r="DZ19" s="17" t="n">
        <f aca="false">N(AND(DZ$3&lt;=$E19,DZ$4&gt;=$E19))</f>
        <v>0</v>
      </c>
      <c r="EA19" s="17" t="n">
        <f aca="false">N(AND(EA$3&lt;=$E19,EA$4&gt;=$E19))</f>
        <v>0</v>
      </c>
      <c r="EB19" s="17" t="n">
        <f aca="false">N(AND(EB$3&lt;=$E19,EB$4&gt;=$E19))</f>
        <v>0</v>
      </c>
      <c r="EC19" s="17" t="n">
        <f aca="false">N(AND(EC$3&lt;=$E19,EC$4&gt;=$E19))</f>
        <v>0</v>
      </c>
      <c r="ED19" s="17" t="n">
        <f aca="false">N(AND(ED$3&lt;=$E19,ED$4&gt;=$E19))</f>
        <v>0</v>
      </c>
      <c r="EE19" s="17" t="n">
        <f aca="false">N(AND(EE$3&lt;=$E19,EE$4&gt;=$E19))</f>
        <v>0</v>
      </c>
      <c r="EF19" s="17" t="n">
        <f aca="false">N(AND(EF$3&lt;=$E19,EF$4&gt;=$E19))</f>
        <v>0</v>
      </c>
      <c r="EG19" s="17" t="n">
        <f aca="false">N(AND(EG$3&lt;=$E19,EG$4&gt;=$E19))</f>
        <v>0</v>
      </c>
      <c r="EH19" s="17" t="n">
        <f aca="false">N(AND(EH$3&lt;=$E19,EH$4&gt;=$E19))</f>
        <v>0</v>
      </c>
      <c r="EI19" s="17" t="n">
        <f aca="false">N(AND(EI$3&lt;=$E19,EI$4&gt;=$E19))</f>
        <v>0</v>
      </c>
      <c r="EJ19" s="17" t="n">
        <f aca="false">N(AND(EJ$3&lt;=$E19,EJ$4&gt;=$E19))</f>
        <v>0</v>
      </c>
      <c r="EK19" s="17" t="n">
        <f aca="false">N(AND(EK$3&lt;=$E19,EK$4&gt;=$E19))</f>
        <v>0</v>
      </c>
      <c r="EL19" s="17" t="n">
        <f aca="false">N(AND(EL$3&lt;=$E19,EL$4&gt;=$E19))</f>
        <v>0</v>
      </c>
      <c r="EM19" s="17" t="n">
        <f aca="false">N(AND(EM$3&lt;=$E19,EM$4&gt;=$E19))</f>
        <v>0</v>
      </c>
      <c r="EN19" s="17" t="n">
        <f aca="false">N(AND(EN$3&lt;=$E19,EN$4&gt;=$E19))</f>
        <v>0</v>
      </c>
      <c r="EO19" s="17" t="n">
        <f aca="false">N(AND(EO$3&lt;=$E19,EO$4&gt;=$E19))</f>
        <v>0</v>
      </c>
      <c r="EP19" s="17" t="n">
        <f aca="false">N(AND(EP$3&lt;=$E19,EP$4&gt;=$E19))</f>
        <v>0</v>
      </c>
      <c r="EQ19" s="17" t="n">
        <f aca="false">N(AND(EQ$3&lt;=$E19,EQ$4&gt;=$E19))</f>
        <v>0</v>
      </c>
      <c r="ER19" s="17" t="n">
        <f aca="false">N(AND(ER$3&lt;=$E19,ER$4&gt;=$E19))</f>
        <v>0</v>
      </c>
      <c r="ES19" s="17" t="n">
        <f aca="false">N(AND(ES$3&lt;=$E19,ES$4&gt;=$E19))</f>
        <v>0</v>
      </c>
      <c r="ET19" s="17" t="n">
        <f aca="false">N(AND(ET$3&lt;=$E19,ET$4&gt;=$E19))</f>
        <v>0</v>
      </c>
      <c r="EU19" s="17" t="n">
        <f aca="false">N(AND(EU$3&lt;=$E19,EU$4&gt;=$E19))</f>
        <v>0</v>
      </c>
      <c r="EV19" s="17" t="n">
        <f aca="false">N(AND(EV$3&lt;=$E19,EV$4&gt;=$E19))</f>
        <v>0</v>
      </c>
      <c r="EW19" s="17" t="n">
        <f aca="false">N(AND(EW$3&lt;=$E19,EW$4&gt;=$E19))</f>
        <v>0</v>
      </c>
      <c r="EX19" s="17" t="n">
        <f aca="false">N(AND(EX$3&lt;=$E19,EX$4&gt;=$E19))</f>
        <v>0</v>
      </c>
      <c r="EY19" s="17" t="n">
        <f aca="false">N(AND(EY$3&lt;=$E19,EY$4&gt;=$E19))</f>
        <v>0</v>
      </c>
      <c r="EZ19" s="17" t="n">
        <f aca="false">N(AND(EZ$3&lt;=$E19,EZ$4&gt;=$E19))</f>
        <v>0</v>
      </c>
      <c r="FA19" s="17" t="n">
        <f aca="false">N(AND(FA$3&lt;=$E19,FA$4&gt;=$E19))</f>
        <v>0</v>
      </c>
      <c r="FB19" s="17" t="n">
        <f aca="false">N(AND(FB$3&lt;=$E19,FB$4&gt;=$E19))</f>
        <v>0</v>
      </c>
      <c r="FC19" s="17" t="n">
        <f aca="false">N(AND(FC$3&lt;=$E19,FC$4&gt;=$E19))</f>
        <v>0</v>
      </c>
      <c r="FD19" s="17" t="n">
        <f aca="false">N(AND(FD$3&lt;=$E19,FD$4&gt;=$E19))</f>
        <v>0</v>
      </c>
      <c r="FE19" s="17" t="n">
        <f aca="false">N(AND(FE$3&lt;=$E19,FE$4&gt;=$E19))</f>
        <v>0</v>
      </c>
      <c r="FF19" s="17" t="n">
        <f aca="false">N(AND(FF$3&lt;=$E19,FF$4&gt;=$E19))</f>
        <v>0</v>
      </c>
      <c r="FG19" s="17" t="n">
        <f aca="false">N(AND(FG$3&lt;=$E19,FG$4&gt;=$E19))</f>
        <v>0</v>
      </c>
      <c r="FH19" s="17" t="n">
        <f aca="false">N(AND(FH$3&lt;=$E19,FH$4&gt;=$E19))</f>
        <v>0</v>
      </c>
    </row>
    <row r="20" customFormat="false" ht="15" hidden="false" customHeight="false" outlineLevel="0" collapsed="false">
      <c r="C20" s="0" t="s">
        <v>680</v>
      </c>
      <c r="D20" s="11" t="s">
        <v>34</v>
      </c>
      <c r="E20" s="44" t="n">
        <f aca="false">$F15</f>
        <v>46326</v>
      </c>
      <c r="I20" s="17" t="n">
        <f aca="false">SUM(J20:FH20)</f>
        <v>1</v>
      </c>
      <c r="J20" s="17" t="n">
        <f aca="false">N(AND(J$3&lt;=$E20,J$4&gt;=$E20))</f>
        <v>0</v>
      </c>
      <c r="K20" s="17" t="n">
        <f aca="false">N(AND(K$3&lt;=$E20,K$4&gt;=$E20))</f>
        <v>0</v>
      </c>
      <c r="L20" s="17" t="n">
        <f aca="false">N(AND(L$3&lt;=$E20,L$4&gt;=$E20))</f>
        <v>0</v>
      </c>
      <c r="M20" s="17" t="n">
        <f aca="false">N(AND(M$3&lt;=$E20,M$4&gt;=$E20))</f>
        <v>0</v>
      </c>
      <c r="N20" s="17" t="n">
        <f aca="false">N(AND(N$3&lt;=$E20,N$4&gt;=$E20))</f>
        <v>1</v>
      </c>
      <c r="O20" s="17" t="n">
        <f aca="false">N(AND(O$3&lt;=$E20,O$4&gt;=$E20))</f>
        <v>0</v>
      </c>
      <c r="P20" s="17" t="n">
        <f aca="false">N(AND(P$3&lt;=$E20,P$4&gt;=$E20))</f>
        <v>0</v>
      </c>
      <c r="Q20" s="17" t="n">
        <f aca="false">N(AND(Q$3&lt;=$E20,Q$4&gt;=$E20))</f>
        <v>0</v>
      </c>
      <c r="R20" s="17" t="n">
        <f aca="false">N(AND(R$3&lt;=$E20,R$4&gt;=$E20))</f>
        <v>0</v>
      </c>
      <c r="S20" s="17" t="n">
        <f aca="false">N(AND(S$3&lt;=$E20,S$4&gt;=$E20))</f>
        <v>0</v>
      </c>
      <c r="T20" s="17" t="n">
        <f aca="false">N(AND(T$3&lt;=$E20,T$4&gt;=$E20))</f>
        <v>0</v>
      </c>
      <c r="U20" s="17" t="n">
        <f aca="false">N(AND(U$3&lt;=$E20,U$4&gt;=$E20))</f>
        <v>0</v>
      </c>
      <c r="V20" s="17" t="n">
        <f aca="false">N(AND(V$3&lt;=$E20,V$4&gt;=$E20))</f>
        <v>0</v>
      </c>
      <c r="W20" s="17" t="n">
        <f aca="false">N(AND(W$3&lt;=$E20,W$4&gt;=$E20))</f>
        <v>0</v>
      </c>
      <c r="X20" s="17" t="n">
        <f aca="false">N(AND(X$3&lt;=$E20,X$4&gt;=$E20))</f>
        <v>0</v>
      </c>
      <c r="Y20" s="17" t="n">
        <f aca="false">N(AND(Y$3&lt;=$E20,Y$4&gt;=$E20))</f>
        <v>0</v>
      </c>
      <c r="Z20" s="17" t="n">
        <f aca="false">N(AND(Z$3&lt;=$E20,Z$4&gt;=$E20))</f>
        <v>0</v>
      </c>
      <c r="AA20" s="17" t="n">
        <f aca="false">N(AND(AA$3&lt;=$E20,AA$4&gt;=$E20))</f>
        <v>0</v>
      </c>
      <c r="AB20" s="17" t="n">
        <f aca="false">N(AND(AB$3&lt;=$E20,AB$4&gt;=$E20))</f>
        <v>0</v>
      </c>
      <c r="AC20" s="17" t="n">
        <f aca="false">N(AND(AC$3&lt;=$E20,AC$4&gt;=$E20))</f>
        <v>0</v>
      </c>
      <c r="AD20" s="17" t="n">
        <f aca="false">N(AND(AD$3&lt;=$E20,AD$4&gt;=$E20))</f>
        <v>0</v>
      </c>
      <c r="AE20" s="17" t="n">
        <f aca="false">N(AND(AE$3&lt;=$E20,AE$4&gt;=$E20))</f>
        <v>0</v>
      </c>
      <c r="AF20" s="17" t="n">
        <f aca="false">N(AND(AF$3&lt;=$E20,AF$4&gt;=$E20))</f>
        <v>0</v>
      </c>
      <c r="AG20" s="17" t="n">
        <f aca="false">N(AND(AG$3&lt;=$E20,AG$4&gt;=$E20))</f>
        <v>0</v>
      </c>
      <c r="AH20" s="17" t="n">
        <f aca="false">N(AND(AH$3&lt;=$E20,AH$4&gt;=$E20))</f>
        <v>0</v>
      </c>
      <c r="AI20" s="17" t="n">
        <f aca="false">N(AND(AI$3&lt;=$E20,AI$4&gt;=$E20))</f>
        <v>0</v>
      </c>
      <c r="AJ20" s="17" t="n">
        <f aca="false">N(AND(AJ$3&lt;=$E20,AJ$4&gt;=$E20))</f>
        <v>0</v>
      </c>
      <c r="AK20" s="17" t="n">
        <f aca="false">N(AND(AK$3&lt;=$E20,AK$4&gt;=$E20))</f>
        <v>0</v>
      </c>
      <c r="AL20" s="17" t="n">
        <f aca="false">N(AND(AL$3&lt;=$E20,AL$4&gt;=$E20))</f>
        <v>0</v>
      </c>
      <c r="AM20" s="17" t="n">
        <f aca="false">N(AND(AM$3&lt;=$E20,AM$4&gt;=$E20))</f>
        <v>0</v>
      </c>
      <c r="AN20" s="17" t="n">
        <f aca="false">N(AND(AN$3&lt;=$E20,AN$4&gt;=$E20))</f>
        <v>0</v>
      </c>
      <c r="AO20" s="17" t="n">
        <f aca="false">N(AND(AO$3&lt;=$E20,AO$4&gt;=$E20))</f>
        <v>0</v>
      </c>
      <c r="AP20" s="17" t="n">
        <f aca="false">N(AND(AP$3&lt;=$E20,AP$4&gt;=$E20))</f>
        <v>0</v>
      </c>
      <c r="AQ20" s="17" t="n">
        <f aca="false">N(AND(AQ$3&lt;=$E20,AQ$4&gt;=$E20))</f>
        <v>0</v>
      </c>
      <c r="AR20" s="17" t="n">
        <f aca="false">N(AND(AR$3&lt;=$E20,AR$4&gt;=$E20))</f>
        <v>0</v>
      </c>
      <c r="AS20" s="17" t="n">
        <f aca="false">N(AND(AS$3&lt;=$E20,AS$4&gt;=$E20))</f>
        <v>0</v>
      </c>
      <c r="AT20" s="17" t="n">
        <f aca="false">N(AND(AT$3&lt;=$E20,AT$4&gt;=$E20))</f>
        <v>0</v>
      </c>
      <c r="AU20" s="17" t="n">
        <f aca="false">N(AND(AU$3&lt;=$E20,AU$4&gt;=$E20))</f>
        <v>0</v>
      </c>
      <c r="AV20" s="17" t="n">
        <f aca="false">N(AND(AV$3&lt;=$E20,AV$4&gt;=$E20))</f>
        <v>0</v>
      </c>
      <c r="AW20" s="17" t="n">
        <f aca="false">N(AND(AW$3&lt;=$E20,AW$4&gt;=$E20))</f>
        <v>0</v>
      </c>
      <c r="AX20" s="17" t="n">
        <f aca="false">N(AND(AX$3&lt;=$E20,AX$4&gt;=$E20))</f>
        <v>0</v>
      </c>
      <c r="AY20" s="17" t="n">
        <f aca="false">N(AND(AY$3&lt;=$E20,AY$4&gt;=$E20))</f>
        <v>0</v>
      </c>
      <c r="AZ20" s="17" t="n">
        <f aca="false">N(AND(AZ$3&lt;=$E20,AZ$4&gt;=$E20))</f>
        <v>0</v>
      </c>
      <c r="BA20" s="17" t="n">
        <f aca="false">N(AND(BA$3&lt;=$E20,BA$4&gt;=$E20))</f>
        <v>0</v>
      </c>
      <c r="BB20" s="17" t="n">
        <f aca="false">N(AND(BB$3&lt;=$E20,BB$4&gt;=$E20))</f>
        <v>0</v>
      </c>
      <c r="BC20" s="17" t="n">
        <f aca="false">N(AND(BC$3&lt;=$E20,BC$4&gt;=$E20))</f>
        <v>0</v>
      </c>
      <c r="BD20" s="17" t="n">
        <f aca="false">N(AND(BD$3&lt;=$E20,BD$4&gt;=$E20))</f>
        <v>0</v>
      </c>
      <c r="BE20" s="17" t="n">
        <f aca="false">N(AND(BE$3&lt;=$E20,BE$4&gt;=$E20))</f>
        <v>0</v>
      </c>
      <c r="BF20" s="17" t="n">
        <f aca="false">N(AND(BF$3&lt;=$E20,BF$4&gt;=$E20))</f>
        <v>0</v>
      </c>
      <c r="BG20" s="17" t="n">
        <f aca="false">N(AND(BG$3&lt;=$E20,BG$4&gt;=$E20))</f>
        <v>0</v>
      </c>
      <c r="BH20" s="17" t="n">
        <f aca="false">N(AND(BH$3&lt;=$E20,BH$4&gt;=$E20))</f>
        <v>0</v>
      </c>
      <c r="BI20" s="17" t="n">
        <f aca="false">N(AND(BI$3&lt;=$E20,BI$4&gt;=$E20))</f>
        <v>0</v>
      </c>
      <c r="BJ20" s="17" t="n">
        <f aca="false">N(AND(BJ$3&lt;=$E20,BJ$4&gt;=$E20))</f>
        <v>0</v>
      </c>
      <c r="BK20" s="17" t="n">
        <f aca="false">N(AND(BK$3&lt;=$E20,BK$4&gt;=$E20))</f>
        <v>0</v>
      </c>
      <c r="BL20" s="17" t="n">
        <f aca="false">N(AND(BL$3&lt;=$E20,BL$4&gt;=$E20))</f>
        <v>0</v>
      </c>
      <c r="BM20" s="17" t="n">
        <f aca="false">N(AND(BM$3&lt;=$E20,BM$4&gt;=$E20))</f>
        <v>0</v>
      </c>
      <c r="BN20" s="17" t="n">
        <f aca="false">N(AND(BN$3&lt;=$E20,BN$4&gt;=$E20))</f>
        <v>0</v>
      </c>
      <c r="BO20" s="17" t="n">
        <f aca="false">N(AND(BO$3&lt;=$E20,BO$4&gt;=$E20))</f>
        <v>0</v>
      </c>
      <c r="BP20" s="17" t="n">
        <f aca="false">N(AND(BP$3&lt;=$E20,BP$4&gt;=$E20))</f>
        <v>0</v>
      </c>
      <c r="BQ20" s="17" t="n">
        <f aca="false">N(AND(BQ$3&lt;=$E20,BQ$4&gt;=$E20))</f>
        <v>0</v>
      </c>
      <c r="BR20" s="17" t="n">
        <f aca="false">N(AND(BR$3&lt;=$E20,BR$4&gt;=$E20))</f>
        <v>0</v>
      </c>
      <c r="BS20" s="17" t="n">
        <f aca="false">N(AND(BS$3&lt;=$E20,BS$4&gt;=$E20))</f>
        <v>0</v>
      </c>
      <c r="BT20" s="17" t="n">
        <f aca="false">N(AND(BT$3&lt;=$E20,BT$4&gt;=$E20))</f>
        <v>0</v>
      </c>
      <c r="BU20" s="17" t="n">
        <f aca="false">N(AND(BU$3&lt;=$E20,BU$4&gt;=$E20))</f>
        <v>0</v>
      </c>
      <c r="BV20" s="17" t="n">
        <f aca="false">N(AND(BV$3&lt;=$E20,BV$4&gt;=$E20))</f>
        <v>0</v>
      </c>
      <c r="BW20" s="17" t="n">
        <f aca="false">N(AND(BW$3&lt;=$E20,BW$4&gt;=$E20))</f>
        <v>0</v>
      </c>
      <c r="BX20" s="17" t="n">
        <f aca="false">N(AND(BX$3&lt;=$E20,BX$4&gt;=$E20))</f>
        <v>0</v>
      </c>
      <c r="BY20" s="17" t="n">
        <f aca="false">N(AND(BY$3&lt;=$E20,BY$4&gt;=$E20))</f>
        <v>0</v>
      </c>
      <c r="BZ20" s="17" t="n">
        <f aca="false">N(AND(BZ$3&lt;=$E20,BZ$4&gt;=$E20))</f>
        <v>0</v>
      </c>
      <c r="CA20" s="17" t="n">
        <f aca="false">N(AND(CA$3&lt;=$E20,CA$4&gt;=$E20))</f>
        <v>0</v>
      </c>
      <c r="CB20" s="17" t="n">
        <f aca="false">N(AND(CB$3&lt;=$E20,CB$4&gt;=$E20))</f>
        <v>0</v>
      </c>
      <c r="CC20" s="17" t="n">
        <f aca="false">N(AND(CC$3&lt;=$E20,CC$4&gt;=$E20))</f>
        <v>0</v>
      </c>
      <c r="CD20" s="17" t="n">
        <f aca="false">N(AND(CD$3&lt;=$E20,CD$4&gt;=$E20))</f>
        <v>0</v>
      </c>
      <c r="CE20" s="17" t="n">
        <f aca="false">N(AND(CE$3&lt;=$E20,CE$4&gt;=$E20))</f>
        <v>0</v>
      </c>
      <c r="CF20" s="17" t="n">
        <f aca="false">N(AND(CF$3&lt;=$E20,CF$4&gt;=$E20))</f>
        <v>0</v>
      </c>
      <c r="CG20" s="17" t="n">
        <f aca="false">N(AND(CG$3&lt;=$E20,CG$4&gt;=$E20))</f>
        <v>0</v>
      </c>
      <c r="CH20" s="17" t="n">
        <f aca="false">N(AND(CH$3&lt;=$E20,CH$4&gt;=$E20))</f>
        <v>0</v>
      </c>
      <c r="CI20" s="17" t="n">
        <f aca="false">N(AND(CI$3&lt;=$E20,CI$4&gt;=$E20))</f>
        <v>0</v>
      </c>
      <c r="CJ20" s="17" t="n">
        <f aca="false">N(AND(CJ$3&lt;=$E20,CJ$4&gt;=$E20))</f>
        <v>0</v>
      </c>
      <c r="CK20" s="17" t="n">
        <f aca="false">N(AND(CK$3&lt;=$E20,CK$4&gt;=$E20))</f>
        <v>0</v>
      </c>
      <c r="CL20" s="17" t="n">
        <f aca="false">N(AND(CL$3&lt;=$E20,CL$4&gt;=$E20))</f>
        <v>0</v>
      </c>
      <c r="CM20" s="17" t="n">
        <f aca="false">N(AND(CM$3&lt;=$E20,CM$4&gt;=$E20))</f>
        <v>0</v>
      </c>
      <c r="CN20" s="17" t="n">
        <f aca="false">N(AND(CN$3&lt;=$E20,CN$4&gt;=$E20))</f>
        <v>0</v>
      </c>
      <c r="CO20" s="17" t="n">
        <f aca="false">N(AND(CO$3&lt;=$E20,CO$4&gt;=$E20))</f>
        <v>0</v>
      </c>
      <c r="CP20" s="17" t="n">
        <f aca="false">N(AND(CP$3&lt;=$E20,CP$4&gt;=$E20))</f>
        <v>0</v>
      </c>
      <c r="CQ20" s="17" t="n">
        <f aca="false">N(AND(CQ$3&lt;=$E20,CQ$4&gt;=$E20))</f>
        <v>0</v>
      </c>
      <c r="CR20" s="17" t="n">
        <f aca="false">N(AND(CR$3&lt;=$E20,CR$4&gt;=$E20))</f>
        <v>0</v>
      </c>
      <c r="CS20" s="17" t="n">
        <f aca="false">N(AND(CS$3&lt;=$E20,CS$4&gt;=$E20))</f>
        <v>0</v>
      </c>
      <c r="CT20" s="17" t="n">
        <f aca="false">N(AND(CT$3&lt;=$E20,CT$4&gt;=$E20))</f>
        <v>0</v>
      </c>
      <c r="CU20" s="17" t="n">
        <f aca="false">N(AND(CU$3&lt;=$E20,CU$4&gt;=$E20))</f>
        <v>0</v>
      </c>
      <c r="CV20" s="17" t="n">
        <f aca="false">N(AND(CV$3&lt;=$E20,CV$4&gt;=$E20))</f>
        <v>0</v>
      </c>
      <c r="CW20" s="17" t="n">
        <f aca="false">N(AND(CW$3&lt;=$E20,CW$4&gt;=$E20))</f>
        <v>0</v>
      </c>
      <c r="CX20" s="17" t="n">
        <f aca="false">N(AND(CX$3&lt;=$E20,CX$4&gt;=$E20))</f>
        <v>0</v>
      </c>
      <c r="CY20" s="17" t="n">
        <f aca="false">N(AND(CY$3&lt;=$E20,CY$4&gt;=$E20))</f>
        <v>0</v>
      </c>
      <c r="CZ20" s="17" t="n">
        <f aca="false">N(AND(CZ$3&lt;=$E20,CZ$4&gt;=$E20))</f>
        <v>0</v>
      </c>
      <c r="DA20" s="17" t="n">
        <f aca="false">N(AND(DA$3&lt;=$E20,DA$4&gt;=$E20))</f>
        <v>0</v>
      </c>
      <c r="DB20" s="17" t="n">
        <f aca="false">N(AND(DB$3&lt;=$E20,DB$4&gt;=$E20))</f>
        <v>0</v>
      </c>
      <c r="DC20" s="17" t="n">
        <f aca="false">N(AND(DC$3&lt;=$E20,DC$4&gt;=$E20))</f>
        <v>0</v>
      </c>
      <c r="DD20" s="17" t="n">
        <f aca="false">N(AND(DD$3&lt;=$E20,DD$4&gt;=$E20))</f>
        <v>0</v>
      </c>
      <c r="DE20" s="17" t="n">
        <f aca="false">N(AND(DE$3&lt;=$E20,DE$4&gt;=$E20))</f>
        <v>0</v>
      </c>
      <c r="DF20" s="17" t="n">
        <f aca="false">N(AND(DF$3&lt;=$E20,DF$4&gt;=$E20))</f>
        <v>0</v>
      </c>
      <c r="DG20" s="17" t="n">
        <f aca="false">N(AND(DG$3&lt;=$E20,DG$4&gt;=$E20))</f>
        <v>0</v>
      </c>
      <c r="DH20" s="17" t="n">
        <f aca="false">N(AND(DH$3&lt;=$E20,DH$4&gt;=$E20))</f>
        <v>0</v>
      </c>
      <c r="DI20" s="17" t="n">
        <f aca="false">N(AND(DI$3&lt;=$E20,DI$4&gt;=$E20))</f>
        <v>0</v>
      </c>
      <c r="DJ20" s="17" t="n">
        <f aca="false">N(AND(DJ$3&lt;=$E20,DJ$4&gt;=$E20))</f>
        <v>0</v>
      </c>
      <c r="DK20" s="17" t="n">
        <f aca="false">N(AND(DK$3&lt;=$E20,DK$4&gt;=$E20))</f>
        <v>0</v>
      </c>
      <c r="DL20" s="17" t="n">
        <f aca="false">N(AND(DL$3&lt;=$E20,DL$4&gt;=$E20))</f>
        <v>0</v>
      </c>
      <c r="DM20" s="17" t="n">
        <f aca="false">N(AND(DM$3&lt;=$E20,DM$4&gt;=$E20))</f>
        <v>0</v>
      </c>
      <c r="DN20" s="17" t="n">
        <f aca="false">N(AND(DN$3&lt;=$E20,DN$4&gt;=$E20))</f>
        <v>0</v>
      </c>
      <c r="DO20" s="17" t="n">
        <f aca="false">N(AND(DO$3&lt;=$E20,DO$4&gt;=$E20))</f>
        <v>0</v>
      </c>
      <c r="DP20" s="17" t="n">
        <f aca="false">N(AND(DP$3&lt;=$E20,DP$4&gt;=$E20))</f>
        <v>0</v>
      </c>
      <c r="DQ20" s="17" t="n">
        <f aca="false">N(AND(DQ$3&lt;=$E20,DQ$4&gt;=$E20))</f>
        <v>0</v>
      </c>
      <c r="DR20" s="17" t="n">
        <f aca="false">N(AND(DR$3&lt;=$E20,DR$4&gt;=$E20))</f>
        <v>0</v>
      </c>
      <c r="DS20" s="17" t="n">
        <f aca="false">N(AND(DS$3&lt;=$E20,DS$4&gt;=$E20))</f>
        <v>0</v>
      </c>
      <c r="DT20" s="17" t="n">
        <f aca="false">N(AND(DT$3&lt;=$E20,DT$4&gt;=$E20))</f>
        <v>0</v>
      </c>
      <c r="DU20" s="17" t="n">
        <f aca="false">N(AND(DU$3&lt;=$E20,DU$4&gt;=$E20))</f>
        <v>0</v>
      </c>
      <c r="DV20" s="17" t="n">
        <f aca="false">N(AND(DV$3&lt;=$E20,DV$4&gt;=$E20))</f>
        <v>0</v>
      </c>
      <c r="DW20" s="17" t="n">
        <f aca="false">N(AND(DW$3&lt;=$E20,DW$4&gt;=$E20))</f>
        <v>0</v>
      </c>
      <c r="DX20" s="17" t="n">
        <f aca="false">N(AND(DX$3&lt;=$E20,DX$4&gt;=$E20))</f>
        <v>0</v>
      </c>
      <c r="DY20" s="17" t="n">
        <f aca="false">N(AND(DY$3&lt;=$E20,DY$4&gt;=$E20))</f>
        <v>0</v>
      </c>
      <c r="DZ20" s="17" t="n">
        <f aca="false">N(AND(DZ$3&lt;=$E20,DZ$4&gt;=$E20))</f>
        <v>0</v>
      </c>
      <c r="EA20" s="17" t="n">
        <f aca="false">N(AND(EA$3&lt;=$E20,EA$4&gt;=$E20))</f>
        <v>0</v>
      </c>
      <c r="EB20" s="17" t="n">
        <f aca="false">N(AND(EB$3&lt;=$E20,EB$4&gt;=$E20))</f>
        <v>0</v>
      </c>
      <c r="EC20" s="17" t="n">
        <f aca="false">N(AND(EC$3&lt;=$E20,EC$4&gt;=$E20))</f>
        <v>0</v>
      </c>
      <c r="ED20" s="17" t="n">
        <f aca="false">N(AND(ED$3&lt;=$E20,ED$4&gt;=$E20))</f>
        <v>0</v>
      </c>
      <c r="EE20" s="17" t="n">
        <f aca="false">N(AND(EE$3&lt;=$E20,EE$4&gt;=$E20))</f>
        <v>0</v>
      </c>
      <c r="EF20" s="17" t="n">
        <f aca="false">N(AND(EF$3&lt;=$E20,EF$4&gt;=$E20))</f>
        <v>0</v>
      </c>
      <c r="EG20" s="17" t="n">
        <f aca="false">N(AND(EG$3&lt;=$E20,EG$4&gt;=$E20))</f>
        <v>0</v>
      </c>
      <c r="EH20" s="17" t="n">
        <f aca="false">N(AND(EH$3&lt;=$E20,EH$4&gt;=$E20))</f>
        <v>0</v>
      </c>
      <c r="EI20" s="17" t="n">
        <f aca="false">N(AND(EI$3&lt;=$E20,EI$4&gt;=$E20))</f>
        <v>0</v>
      </c>
      <c r="EJ20" s="17" t="n">
        <f aca="false">N(AND(EJ$3&lt;=$E20,EJ$4&gt;=$E20))</f>
        <v>0</v>
      </c>
      <c r="EK20" s="17" t="n">
        <f aca="false">N(AND(EK$3&lt;=$E20,EK$4&gt;=$E20))</f>
        <v>0</v>
      </c>
      <c r="EL20" s="17" t="n">
        <f aca="false">N(AND(EL$3&lt;=$E20,EL$4&gt;=$E20))</f>
        <v>0</v>
      </c>
      <c r="EM20" s="17" t="n">
        <f aca="false">N(AND(EM$3&lt;=$E20,EM$4&gt;=$E20))</f>
        <v>0</v>
      </c>
      <c r="EN20" s="17" t="n">
        <f aca="false">N(AND(EN$3&lt;=$E20,EN$4&gt;=$E20))</f>
        <v>0</v>
      </c>
      <c r="EO20" s="17" t="n">
        <f aca="false">N(AND(EO$3&lt;=$E20,EO$4&gt;=$E20))</f>
        <v>0</v>
      </c>
      <c r="EP20" s="17" t="n">
        <f aca="false">N(AND(EP$3&lt;=$E20,EP$4&gt;=$E20))</f>
        <v>0</v>
      </c>
      <c r="EQ20" s="17" t="n">
        <f aca="false">N(AND(EQ$3&lt;=$E20,EQ$4&gt;=$E20))</f>
        <v>0</v>
      </c>
      <c r="ER20" s="17" t="n">
        <f aca="false">N(AND(ER$3&lt;=$E20,ER$4&gt;=$E20))</f>
        <v>0</v>
      </c>
      <c r="ES20" s="17" t="n">
        <f aca="false">N(AND(ES$3&lt;=$E20,ES$4&gt;=$E20))</f>
        <v>0</v>
      </c>
      <c r="ET20" s="17" t="n">
        <f aca="false">N(AND(ET$3&lt;=$E20,ET$4&gt;=$E20))</f>
        <v>0</v>
      </c>
      <c r="EU20" s="17" t="n">
        <f aca="false">N(AND(EU$3&lt;=$E20,EU$4&gt;=$E20))</f>
        <v>0</v>
      </c>
      <c r="EV20" s="17" t="n">
        <f aca="false">N(AND(EV$3&lt;=$E20,EV$4&gt;=$E20))</f>
        <v>0</v>
      </c>
      <c r="EW20" s="17" t="n">
        <f aca="false">N(AND(EW$3&lt;=$E20,EW$4&gt;=$E20))</f>
        <v>0</v>
      </c>
      <c r="EX20" s="17" t="n">
        <f aca="false">N(AND(EX$3&lt;=$E20,EX$4&gt;=$E20))</f>
        <v>0</v>
      </c>
      <c r="EY20" s="17" t="n">
        <f aca="false">N(AND(EY$3&lt;=$E20,EY$4&gt;=$E20))</f>
        <v>0</v>
      </c>
      <c r="EZ20" s="17" t="n">
        <f aca="false">N(AND(EZ$3&lt;=$E20,EZ$4&gt;=$E20))</f>
        <v>0</v>
      </c>
      <c r="FA20" s="17" t="n">
        <f aca="false">N(AND(FA$3&lt;=$E20,FA$4&gt;=$E20))</f>
        <v>0</v>
      </c>
      <c r="FB20" s="17" t="n">
        <f aca="false">N(AND(FB$3&lt;=$E20,FB$4&gt;=$E20))</f>
        <v>0</v>
      </c>
      <c r="FC20" s="17" t="n">
        <f aca="false">N(AND(FC$3&lt;=$E20,FC$4&gt;=$E20))</f>
        <v>0</v>
      </c>
      <c r="FD20" s="17" t="n">
        <f aca="false">N(AND(FD$3&lt;=$E20,FD$4&gt;=$E20))</f>
        <v>0</v>
      </c>
      <c r="FE20" s="17" t="n">
        <f aca="false">N(AND(FE$3&lt;=$E20,FE$4&gt;=$E20))</f>
        <v>0</v>
      </c>
      <c r="FF20" s="17" t="n">
        <f aca="false">N(AND(FF$3&lt;=$E20,FF$4&gt;=$E20))</f>
        <v>0</v>
      </c>
      <c r="FG20" s="17" t="n">
        <f aca="false">N(AND(FG$3&lt;=$E20,FG$4&gt;=$E20))</f>
        <v>0</v>
      </c>
      <c r="FH20" s="17" t="n">
        <f aca="false">N(AND(FH$3&lt;=$E20,FH$4&gt;=$E20))</f>
        <v>0</v>
      </c>
    </row>
    <row r="21" customFormat="false" ht="15" hidden="false" customHeight="false" outlineLevel="0" collapsed="false">
      <c r="C21" s="0" t="s">
        <v>681</v>
      </c>
      <c r="D21" s="11" t="s">
        <v>34</v>
      </c>
      <c r="E21" s="44" t="n">
        <f aca="false">$E16</f>
        <v>46477</v>
      </c>
      <c r="I21" s="17" t="n">
        <f aca="false">SUM(J21:FH21)</f>
        <v>1</v>
      </c>
      <c r="J21" s="17" t="n">
        <f aca="false">N(AND(J$3&lt;=$E21,J$4&gt;=$E21))</f>
        <v>0</v>
      </c>
      <c r="K21" s="17" t="n">
        <f aca="false">N(AND(K$3&lt;=$E21,K$4&gt;=$E21))</f>
        <v>0</v>
      </c>
      <c r="L21" s="17" t="n">
        <f aca="false">N(AND(L$3&lt;=$E21,L$4&gt;=$E21))</f>
        <v>0</v>
      </c>
      <c r="M21" s="17" t="n">
        <f aca="false">N(AND(M$3&lt;=$E21,M$4&gt;=$E21))</f>
        <v>0</v>
      </c>
      <c r="N21" s="17" t="n">
        <f aca="false">N(AND(N$3&lt;=$E21,N$4&gt;=$E21))</f>
        <v>0</v>
      </c>
      <c r="O21" s="17" t="n">
        <f aca="false">N(AND(O$3&lt;=$E21,O$4&gt;=$E21))</f>
        <v>1</v>
      </c>
      <c r="P21" s="17" t="n">
        <f aca="false">N(AND(P$3&lt;=$E21,P$4&gt;=$E21))</f>
        <v>0</v>
      </c>
      <c r="Q21" s="17" t="n">
        <f aca="false">N(AND(Q$3&lt;=$E21,Q$4&gt;=$E21))</f>
        <v>0</v>
      </c>
      <c r="R21" s="17" t="n">
        <f aca="false">N(AND(R$3&lt;=$E21,R$4&gt;=$E21))</f>
        <v>0</v>
      </c>
      <c r="S21" s="17" t="n">
        <f aca="false">N(AND(S$3&lt;=$E21,S$4&gt;=$E21))</f>
        <v>0</v>
      </c>
      <c r="T21" s="17" t="n">
        <f aca="false">N(AND(T$3&lt;=$E21,T$4&gt;=$E21))</f>
        <v>0</v>
      </c>
      <c r="U21" s="17" t="n">
        <f aca="false">N(AND(U$3&lt;=$E21,U$4&gt;=$E21))</f>
        <v>0</v>
      </c>
      <c r="V21" s="17" t="n">
        <f aca="false">N(AND(V$3&lt;=$E21,V$4&gt;=$E21))</f>
        <v>0</v>
      </c>
      <c r="W21" s="17" t="n">
        <f aca="false">N(AND(W$3&lt;=$E21,W$4&gt;=$E21))</f>
        <v>0</v>
      </c>
      <c r="X21" s="17" t="n">
        <f aca="false">N(AND(X$3&lt;=$E21,X$4&gt;=$E21))</f>
        <v>0</v>
      </c>
      <c r="Y21" s="17" t="n">
        <f aca="false">N(AND(Y$3&lt;=$E21,Y$4&gt;=$E21))</f>
        <v>0</v>
      </c>
      <c r="Z21" s="17" t="n">
        <f aca="false">N(AND(Z$3&lt;=$E21,Z$4&gt;=$E21))</f>
        <v>0</v>
      </c>
      <c r="AA21" s="17" t="n">
        <f aca="false">N(AND(AA$3&lt;=$E21,AA$4&gt;=$E21))</f>
        <v>0</v>
      </c>
      <c r="AB21" s="17" t="n">
        <f aca="false">N(AND(AB$3&lt;=$E21,AB$4&gt;=$E21))</f>
        <v>0</v>
      </c>
      <c r="AC21" s="17" t="n">
        <f aca="false">N(AND(AC$3&lt;=$E21,AC$4&gt;=$E21))</f>
        <v>0</v>
      </c>
      <c r="AD21" s="17" t="n">
        <f aca="false">N(AND(AD$3&lt;=$E21,AD$4&gt;=$E21))</f>
        <v>0</v>
      </c>
      <c r="AE21" s="17" t="n">
        <f aca="false">N(AND(AE$3&lt;=$E21,AE$4&gt;=$E21))</f>
        <v>0</v>
      </c>
      <c r="AF21" s="17" t="n">
        <f aca="false">N(AND(AF$3&lt;=$E21,AF$4&gt;=$E21))</f>
        <v>0</v>
      </c>
      <c r="AG21" s="17" t="n">
        <f aca="false">N(AND(AG$3&lt;=$E21,AG$4&gt;=$E21))</f>
        <v>0</v>
      </c>
      <c r="AH21" s="17" t="n">
        <f aca="false">N(AND(AH$3&lt;=$E21,AH$4&gt;=$E21))</f>
        <v>0</v>
      </c>
      <c r="AI21" s="17" t="n">
        <f aca="false">N(AND(AI$3&lt;=$E21,AI$4&gt;=$E21))</f>
        <v>0</v>
      </c>
      <c r="AJ21" s="17" t="n">
        <f aca="false">N(AND(AJ$3&lt;=$E21,AJ$4&gt;=$E21))</f>
        <v>0</v>
      </c>
      <c r="AK21" s="17" t="n">
        <f aca="false">N(AND(AK$3&lt;=$E21,AK$4&gt;=$E21))</f>
        <v>0</v>
      </c>
      <c r="AL21" s="17" t="n">
        <f aca="false">N(AND(AL$3&lt;=$E21,AL$4&gt;=$E21))</f>
        <v>0</v>
      </c>
      <c r="AM21" s="17" t="n">
        <f aca="false">N(AND(AM$3&lt;=$E21,AM$4&gt;=$E21))</f>
        <v>0</v>
      </c>
      <c r="AN21" s="17" t="n">
        <f aca="false">N(AND(AN$3&lt;=$E21,AN$4&gt;=$E21))</f>
        <v>0</v>
      </c>
      <c r="AO21" s="17" t="n">
        <f aca="false">N(AND(AO$3&lt;=$E21,AO$4&gt;=$E21))</f>
        <v>0</v>
      </c>
      <c r="AP21" s="17" t="n">
        <f aca="false">N(AND(AP$3&lt;=$E21,AP$4&gt;=$E21))</f>
        <v>0</v>
      </c>
      <c r="AQ21" s="17" t="n">
        <f aca="false">N(AND(AQ$3&lt;=$E21,AQ$4&gt;=$E21))</f>
        <v>0</v>
      </c>
      <c r="AR21" s="17" t="n">
        <f aca="false">N(AND(AR$3&lt;=$E21,AR$4&gt;=$E21))</f>
        <v>0</v>
      </c>
      <c r="AS21" s="17" t="n">
        <f aca="false">N(AND(AS$3&lt;=$E21,AS$4&gt;=$E21))</f>
        <v>0</v>
      </c>
      <c r="AT21" s="17" t="n">
        <f aca="false">N(AND(AT$3&lt;=$E21,AT$4&gt;=$E21))</f>
        <v>0</v>
      </c>
      <c r="AU21" s="17" t="n">
        <f aca="false">N(AND(AU$3&lt;=$E21,AU$4&gt;=$E21))</f>
        <v>0</v>
      </c>
      <c r="AV21" s="17" t="n">
        <f aca="false">N(AND(AV$3&lt;=$E21,AV$4&gt;=$E21))</f>
        <v>0</v>
      </c>
      <c r="AW21" s="17" t="n">
        <f aca="false">N(AND(AW$3&lt;=$E21,AW$4&gt;=$E21))</f>
        <v>0</v>
      </c>
      <c r="AX21" s="17" t="n">
        <f aca="false">N(AND(AX$3&lt;=$E21,AX$4&gt;=$E21))</f>
        <v>0</v>
      </c>
      <c r="AY21" s="17" t="n">
        <f aca="false">N(AND(AY$3&lt;=$E21,AY$4&gt;=$E21))</f>
        <v>0</v>
      </c>
      <c r="AZ21" s="17" t="n">
        <f aca="false">N(AND(AZ$3&lt;=$E21,AZ$4&gt;=$E21))</f>
        <v>0</v>
      </c>
      <c r="BA21" s="17" t="n">
        <f aca="false">N(AND(BA$3&lt;=$E21,BA$4&gt;=$E21))</f>
        <v>0</v>
      </c>
      <c r="BB21" s="17" t="n">
        <f aca="false">N(AND(BB$3&lt;=$E21,BB$4&gt;=$E21))</f>
        <v>0</v>
      </c>
      <c r="BC21" s="17" t="n">
        <f aca="false">N(AND(BC$3&lt;=$E21,BC$4&gt;=$E21))</f>
        <v>0</v>
      </c>
      <c r="BD21" s="17" t="n">
        <f aca="false">N(AND(BD$3&lt;=$E21,BD$4&gt;=$E21))</f>
        <v>0</v>
      </c>
      <c r="BE21" s="17" t="n">
        <f aca="false">N(AND(BE$3&lt;=$E21,BE$4&gt;=$E21))</f>
        <v>0</v>
      </c>
      <c r="BF21" s="17" t="n">
        <f aca="false">N(AND(BF$3&lt;=$E21,BF$4&gt;=$E21))</f>
        <v>0</v>
      </c>
      <c r="BG21" s="17" t="n">
        <f aca="false">N(AND(BG$3&lt;=$E21,BG$4&gt;=$E21))</f>
        <v>0</v>
      </c>
      <c r="BH21" s="17" t="n">
        <f aca="false">N(AND(BH$3&lt;=$E21,BH$4&gt;=$E21))</f>
        <v>0</v>
      </c>
      <c r="BI21" s="17" t="n">
        <f aca="false">N(AND(BI$3&lt;=$E21,BI$4&gt;=$E21))</f>
        <v>0</v>
      </c>
      <c r="BJ21" s="17" t="n">
        <f aca="false">N(AND(BJ$3&lt;=$E21,BJ$4&gt;=$E21))</f>
        <v>0</v>
      </c>
      <c r="BK21" s="17" t="n">
        <f aca="false">N(AND(BK$3&lt;=$E21,BK$4&gt;=$E21))</f>
        <v>0</v>
      </c>
      <c r="BL21" s="17" t="n">
        <f aca="false">N(AND(BL$3&lt;=$E21,BL$4&gt;=$E21))</f>
        <v>0</v>
      </c>
      <c r="BM21" s="17" t="n">
        <f aca="false">N(AND(BM$3&lt;=$E21,BM$4&gt;=$E21))</f>
        <v>0</v>
      </c>
      <c r="BN21" s="17" t="n">
        <f aca="false">N(AND(BN$3&lt;=$E21,BN$4&gt;=$E21))</f>
        <v>0</v>
      </c>
      <c r="BO21" s="17" t="n">
        <f aca="false">N(AND(BO$3&lt;=$E21,BO$4&gt;=$E21))</f>
        <v>0</v>
      </c>
      <c r="BP21" s="17" t="n">
        <f aca="false">N(AND(BP$3&lt;=$E21,BP$4&gt;=$E21))</f>
        <v>0</v>
      </c>
      <c r="BQ21" s="17" t="n">
        <f aca="false">N(AND(BQ$3&lt;=$E21,BQ$4&gt;=$E21))</f>
        <v>0</v>
      </c>
      <c r="BR21" s="17" t="n">
        <f aca="false">N(AND(BR$3&lt;=$E21,BR$4&gt;=$E21))</f>
        <v>0</v>
      </c>
      <c r="BS21" s="17" t="n">
        <f aca="false">N(AND(BS$3&lt;=$E21,BS$4&gt;=$E21))</f>
        <v>0</v>
      </c>
      <c r="BT21" s="17" t="n">
        <f aca="false">N(AND(BT$3&lt;=$E21,BT$4&gt;=$E21))</f>
        <v>0</v>
      </c>
      <c r="BU21" s="17" t="n">
        <f aca="false">N(AND(BU$3&lt;=$E21,BU$4&gt;=$E21))</f>
        <v>0</v>
      </c>
      <c r="BV21" s="17" t="n">
        <f aca="false">N(AND(BV$3&lt;=$E21,BV$4&gt;=$E21))</f>
        <v>0</v>
      </c>
      <c r="BW21" s="17" t="n">
        <f aca="false">N(AND(BW$3&lt;=$E21,BW$4&gt;=$E21))</f>
        <v>0</v>
      </c>
      <c r="BX21" s="17" t="n">
        <f aca="false">N(AND(BX$3&lt;=$E21,BX$4&gt;=$E21))</f>
        <v>0</v>
      </c>
      <c r="BY21" s="17" t="n">
        <f aca="false">N(AND(BY$3&lt;=$E21,BY$4&gt;=$E21))</f>
        <v>0</v>
      </c>
      <c r="BZ21" s="17" t="n">
        <f aca="false">N(AND(BZ$3&lt;=$E21,BZ$4&gt;=$E21))</f>
        <v>0</v>
      </c>
      <c r="CA21" s="17" t="n">
        <f aca="false">N(AND(CA$3&lt;=$E21,CA$4&gt;=$E21))</f>
        <v>0</v>
      </c>
      <c r="CB21" s="17" t="n">
        <f aca="false">N(AND(CB$3&lt;=$E21,CB$4&gt;=$E21))</f>
        <v>0</v>
      </c>
      <c r="CC21" s="17" t="n">
        <f aca="false">N(AND(CC$3&lt;=$E21,CC$4&gt;=$E21))</f>
        <v>0</v>
      </c>
      <c r="CD21" s="17" t="n">
        <f aca="false">N(AND(CD$3&lt;=$E21,CD$4&gt;=$E21))</f>
        <v>0</v>
      </c>
      <c r="CE21" s="17" t="n">
        <f aca="false">N(AND(CE$3&lt;=$E21,CE$4&gt;=$E21))</f>
        <v>0</v>
      </c>
      <c r="CF21" s="17" t="n">
        <f aca="false">N(AND(CF$3&lt;=$E21,CF$4&gt;=$E21))</f>
        <v>0</v>
      </c>
      <c r="CG21" s="17" t="n">
        <f aca="false">N(AND(CG$3&lt;=$E21,CG$4&gt;=$E21))</f>
        <v>0</v>
      </c>
      <c r="CH21" s="17" t="n">
        <f aca="false">N(AND(CH$3&lt;=$E21,CH$4&gt;=$E21))</f>
        <v>0</v>
      </c>
      <c r="CI21" s="17" t="n">
        <f aca="false">N(AND(CI$3&lt;=$E21,CI$4&gt;=$E21))</f>
        <v>0</v>
      </c>
      <c r="CJ21" s="17" t="n">
        <f aca="false">N(AND(CJ$3&lt;=$E21,CJ$4&gt;=$E21))</f>
        <v>0</v>
      </c>
      <c r="CK21" s="17" t="n">
        <f aca="false">N(AND(CK$3&lt;=$E21,CK$4&gt;=$E21))</f>
        <v>0</v>
      </c>
      <c r="CL21" s="17" t="n">
        <f aca="false">N(AND(CL$3&lt;=$E21,CL$4&gt;=$E21))</f>
        <v>0</v>
      </c>
      <c r="CM21" s="17" t="n">
        <f aca="false">N(AND(CM$3&lt;=$E21,CM$4&gt;=$E21))</f>
        <v>0</v>
      </c>
      <c r="CN21" s="17" t="n">
        <f aca="false">N(AND(CN$3&lt;=$E21,CN$4&gt;=$E21))</f>
        <v>0</v>
      </c>
      <c r="CO21" s="17" t="n">
        <f aca="false">N(AND(CO$3&lt;=$E21,CO$4&gt;=$E21))</f>
        <v>0</v>
      </c>
      <c r="CP21" s="17" t="n">
        <f aca="false">N(AND(CP$3&lt;=$E21,CP$4&gt;=$E21))</f>
        <v>0</v>
      </c>
      <c r="CQ21" s="17" t="n">
        <f aca="false">N(AND(CQ$3&lt;=$E21,CQ$4&gt;=$E21))</f>
        <v>0</v>
      </c>
      <c r="CR21" s="17" t="n">
        <f aca="false">N(AND(CR$3&lt;=$E21,CR$4&gt;=$E21))</f>
        <v>0</v>
      </c>
      <c r="CS21" s="17" t="n">
        <f aca="false">N(AND(CS$3&lt;=$E21,CS$4&gt;=$E21))</f>
        <v>0</v>
      </c>
      <c r="CT21" s="17" t="n">
        <f aca="false">N(AND(CT$3&lt;=$E21,CT$4&gt;=$E21))</f>
        <v>0</v>
      </c>
      <c r="CU21" s="17" t="n">
        <f aca="false">N(AND(CU$3&lt;=$E21,CU$4&gt;=$E21))</f>
        <v>0</v>
      </c>
      <c r="CV21" s="17" t="n">
        <f aca="false">N(AND(CV$3&lt;=$E21,CV$4&gt;=$E21))</f>
        <v>0</v>
      </c>
      <c r="CW21" s="17" t="n">
        <f aca="false">N(AND(CW$3&lt;=$E21,CW$4&gt;=$E21))</f>
        <v>0</v>
      </c>
      <c r="CX21" s="17" t="n">
        <f aca="false">N(AND(CX$3&lt;=$E21,CX$4&gt;=$E21))</f>
        <v>0</v>
      </c>
      <c r="CY21" s="17" t="n">
        <f aca="false">N(AND(CY$3&lt;=$E21,CY$4&gt;=$E21))</f>
        <v>0</v>
      </c>
      <c r="CZ21" s="17" t="n">
        <f aca="false">N(AND(CZ$3&lt;=$E21,CZ$4&gt;=$E21))</f>
        <v>0</v>
      </c>
      <c r="DA21" s="17" t="n">
        <f aca="false">N(AND(DA$3&lt;=$E21,DA$4&gt;=$E21))</f>
        <v>0</v>
      </c>
      <c r="DB21" s="17" t="n">
        <f aca="false">N(AND(DB$3&lt;=$E21,DB$4&gt;=$E21))</f>
        <v>0</v>
      </c>
      <c r="DC21" s="17" t="n">
        <f aca="false">N(AND(DC$3&lt;=$E21,DC$4&gt;=$E21))</f>
        <v>0</v>
      </c>
      <c r="DD21" s="17" t="n">
        <f aca="false">N(AND(DD$3&lt;=$E21,DD$4&gt;=$E21))</f>
        <v>0</v>
      </c>
      <c r="DE21" s="17" t="n">
        <f aca="false">N(AND(DE$3&lt;=$E21,DE$4&gt;=$E21))</f>
        <v>0</v>
      </c>
      <c r="DF21" s="17" t="n">
        <f aca="false">N(AND(DF$3&lt;=$E21,DF$4&gt;=$E21))</f>
        <v>0</v>
      </c>
      <c r="DG21" s="17" t="n">
        <f aca="false">N(AND(DG$3&lt;=$E21,DG$4&gt;=$E21))</f>
        <v>0</v>
      </c>
      <c r="DH21" s="17" t="n">
        <f aca="false">N(AND(DH$3&lt;=$E21,DH$4&gt;=$E21))</f>
        <v>0</v>
      </c>
      <c r="DI21" s="17" t="n">
        <f aca="false">N(AND(DI$3&lt;=$E21,DI$4&gt;=$E21))</f>
        <v>0</v>
      </c>
      <c r="DJ21" s="17" t="n">
        <f aca="false">N(AND(DJ$3&lt;=$E21,DJ$4&gt;=$E21))</f>
        <v>0</v>
      </c>
      <c r="DK21" s="17" t="n">
        <f aca="false">N(AND(DK$3&lt;=$E21,DK$4&gt;=$E21))</f>
        <v>0</v>
      </c>
      <c r="DL21" s="17" t="n">
        <f aca="false">N(AND(DL$3&lt;=$E21,DL$4&gt;=$E21))</f>
        <v>0</v>
      </c>
      <c r="DM21" s="17" t="n">
        <f aca="false">N(AND(DM$3&lt;=$E21,DM$4&gt;=$E21))</f>
        <v>0</v>
      </c>
      <c r="DN21" s="17" t="n">
        <f aca="false">N(AND(DN$3&lt;=$E21,DN$4&gt;=$E21))</f>
        <v>0</v>
      </c>
      <c r="DO21" s="17" t="n">
        <f aca="false">N(AND(DO$3&lt;=$E21,DO$4&gt;=$E21))</f>
        <v>0</v>
      </c>
      <c r="DP21" s="17" t="n">
        <f aca="false">N(AND(DP$3&lt;=$E21,DP$4&gt;=$E21))</f>
        <v>0</v>
      </c>
      <c r="DQ21" s="17" t="n">
        <f aca="false">N(AND(DQ$3&lt;=$E21,DQ$4&gt;=$E21))</f>
        <v>0</v>
      </c>
      <c r="DR21" s="17" t="n">
        <f aca="false">N(AND(DR$3&lt;=$E21,DR$4&gt;=$E21))</f>
        <v>0</v>
      </c>
      <c r="DS21" s="17" t="n">
        <f aca="false">N(AND(DS$3&lt;=$E21,DS$4&gt;=$E21))</f>
        <v>0</v>
      </c>
      <c r="DT21" s="17" t="n">
        <f aca="false">N(AND(DT$3&lt;=$E21,DT$4&gt;=$E21))</f>
        <v>0</v>
      </c>
      <c r="DU21" s="17" t="n">
        <f aca="false">N(AND(DU$3&lt;=$E21,DU$4&gt;=$E21))</f>
        <v>0</v>
      </c>
      <c r="DV21" s="17" t="n">
        <f aca="false">N(AND(DV$3&lt;=$E21,DV$4&gt;=$E21))</f>
        <v>0</v>
      </c>
      <c r="DW21" s="17" t="n">
        <f aca="false">N(AND(DW$3&lt;=$E21,DW$4&gt;=$E21))</f>
        <v>0</v>
      </c>
      <c r="DX21" s="17" t="n">
        <f aca="false">N(AND(DX$3&lt;=$E21,DX$4&gt;=$E21))</f>
        <v>0</v>
      </c>
      <c r="DY21" s="17" t="n">
        <f aca="false">N(AND(DY$3&lt;=$E21,DY$4&gt;=$E21))</f>
        <v>0</v>
      </c>
      <c r="DZ21" s="17" t="n">
        <f aca="false">N(AND(DZ$3&lt;=$E21,DZ$4&gt;=$E21))</f>
        <v>0</v>
      </c>
      <c r="EA21" s="17" t="n">
        <f aca="false">N(AND(EA$3&lt;=$E21,EA$4&gt;=$E21))</f>
        <v>0</v>
      </c>
      <c r="EB21" s="17" t="n">
        <f aca="false">N(AND(EB$3&lt;=$E21,EB$4&gt;=$E21))</f>
        <v>0</v>
      </c>
      <c r="EC21" s="17" t="n">
        <f aca="false">N(AND(EC$3&lt;=$E21,EC$4&gt;=$E21))</f>
        <v>0</v>
      </c>
      <c r="ED21" s="17" t="n">
        <f aca="false">N(AND(ED$3&lt;=$E21,ED$4&gt;=$E21))</f>
        <v>0</v>
      </c>
      <c r="EE21" s="17" t="n">
        <f aca="false">N(AND(EE$3&lt;=$E21,EE$4&gt;=$E21))</f>
        <v>0</v>
      </c>
      <c r="EF21" s="17" t="n">
        <f aca="false">N(AND(EF$3&lt;=$E21,EF$4&gt;=$E21))</f>
        <v>0</v>
      </c>
      <c r="EG21" s="17" t="n">
        <f aca="false">N(AND(EG$3&lt;=$E21,EG$4&gt;=$E21))</f>
        <v>0</v>
      </c>
      <c r="EH21" s="17" t="n">
        <f aca="false">N(AND(EH$3&lt;=$E21,EH$4&gt;=$E21))</f>
        <v>0</v>
      </c>
      <c r="EI21" s="17" t="n">
        <f aca="false">N(AND(EI$3&lt;=$E21,EI$4&gt;=$E21))</f>
        <v>0</v>
      </c>
      <c r="EJ21" s="17" t="n">
        <f aca="false">N(AND(EJ$3&lt;=$E21,EJ$4&gt;=$E21))</f>
        <v>0</v>
      </c>
      <c r="EK21" s="17" t="n">
        <f aca="false">N(AND(EK$3&lt;=$E21,EK$4&gt;=$E21))</f>
        <v>0</v>
      </c>
      <c r="EL21" s="17" t="n">
        <f aca="false">N(AND(EL$3&lt;=$E21,EL$4&gt;=$E21))</f>
        <v>0</v>
      </c>
      <c r="EM21" s="17" t="n">
        <f aca="false">N(AND(EM$3&lt;=$E21,EM$4&gt;=$E21))</f>
        <v>0</v>
      </c>
      <c r="EN21" s="17" t="n">
        <f aca="false">N(AND(EN$3&lt;=$E21,EN$4&gt;=$E21))</f>
        <v>0</v>
      </c>
      <c r="EO21" s="17" t="n">
        <f aca="false">N(AND(EO$3&lt;=$E21,EO$4&gt;=$E21))</f>
        <v>0</v>
      </c>
      <c r="EP21" s="17" t="n">
        <f aca="false">N(AND(EP$3&lt;=$E21,EP$4&gt;=$E21))</f>
        <v>0</v>
      </c>
      <c r="EQ21" s="17" t="n">
        <f aca="false">N(AND(EQ$3&lt;=$E21,EQ$4&gt;=$E21))</f>
        <v>0</v>
      </c>
      <c r="ER21" s="17" t="n">
        <f aca="false">N(AND(ER$3&lt;=$E21,ER$4&gt;=$E21))</f>
        <v>0</v>
      </c>
      <c r="ES21" s="17" t="n">
        <f aca="false">N(AND(ES$3&lt;=$E21,ES$4&gt;=$E21))</f>
        <v>0</v>
      </c>
      <c r="ET21" s="17" t="n">
        <f aca="false">N(AND(ET$3&lt;=$E21,ET$4&gt;=$E21))</f>
        <v>0</v>
      </c>
      <c r="EU21" s="17" t="n">
        <f aca="false">N(AND(EU$3&lt;=$E21,EU$4&gt;=$E21))</f>
        <v>0</v>
      </c>
      <c r="EV21" s="17" t="n">
        <f aca="false">N(AND(EV$3&lt;=$E21,EV$4&gt;=$E21))</f>
        <v>0</v>
      </c>
      <c r="EW21" s="17" t="n">
        <f aca="false">N(AND(EW$3&lt;=$E21,EW$4&gt;=$E21))</f>
        <v>0</v>
      </c>
      <c r="EX21" s="17" t="n">
        <f aca="false">N(AND(EX$3&lt;=$E21,EX$4&gt;=$E21))</f>
        <v>0</v>
      </c>
      <c r="EY21" s="17" t="n">
        <f aca="false">N(AND(EY$3&lt;=$E21,EY$4&gt;=$E21))</f>
        <v>0</v>
      </c>
      <c r="EZ21" s="17" t="n">
        <f aca="false">N(AND(EZ$3&lt;=$E21,EZ$4&gt;=$E21))</f>
        <v>0</v>
      </c>
      <c r="FA21" s="17" t="n">
        <f aca="false">N(AND(FA$3&lt;=$E21,FA$4&gt;=$E21))</f>
        <v>0</v>
      </c>
      <c r="FB21" s="17" t="n">
        <f aca="false">N(AND(FB$3&lt;=$E21,FB$4&gt;=$E21))</f>
        <v>0</v>
      </c>
      <c r="FC21" s="17" t="n">
        <f aca="false">N(AND(FC$3&lt;=$E21,FC$4&gt;=$E21))</f>
        <v>0</v>
      </c>
      <c r="FD21" s="17" t="n">
        <f aca="false">N(AND(FD$3&lt;=$E21,FD$4&gt;=$E21))</f>
        <v>0</v>
      </c>
      <c r="FE21" s="17" t="n">
        <f aca="false">N(AND(FE$3&lt;=$E21,FE$4&gt;=$E21))</f>
        <v>0</v>
      </c>
      <c r="FF21" s="17" t="n">
        <f aca="false">N(AND(FF$3&lt;=$E21,FF$4&gt;=$E21))</f>
        <v>0</v>
      </c>
      <c r="FG21" s="17" t="n">
        <f aca="false">N(AND(FG$3&lt;=$E21,FG$4&gt;=$E21))</f>
        <v>0</v>
      </c>
      <c r="FH21" s="17" t="n">
        <f aca="false">N(AND(FH$3&lt;=$E21,FH$4&gt;=$E21))</f>
        <v>0</v>
      </c>
    </row>
    <row r="22" customFormat="false" ht="15" hidden="false" customHeight="false" outlineLevel="0" collapsed="false">
      <c r="C22" s="0" t="s">
        <v>682</v>
      </c>
      <c r="D22" s="11" t="s">
        <v>34</v>
      </c>
      <c r="E22" s="44" t="n">
        <f aca="false">$F16</f>
        <v>46843</v>
      </c>
      <c r="I22" s="17" t="n">
        <f aca="false">SUM(J22:FH22)</f>
        <v>1</v>
      </c>
      <c r="J22" s="17" t="n">
        <f aca="false">N(AND(J$3&lt;=$E22,J$4&gt;=$E22))</f>
        <v>0</v>
      </c>
      <c r="K22" s="17" t="n">
        <f aca="false">N(AND(K$3&lt;=$E22,K$4&gt;=$E22))</f>
        <v>0</v>
      </c>
      <c r="L22" s="17" t="n">
        <f aca="false">N(AND(L$3&lt;=$E22,L$4&gt;=$E22))</f>
        <v>0</v>
      </c>
      <c r="M22" s="17" t="n">
        <f aca="false">N(AND(M$3&lt;=$E22,M$4&gt;=$E22))</f>
        <v>0</v>
      </c>
      <c r="N22" s="17" t="n">
        <f aca="false">N(AND(N$3&lt;=$E22,N$4&gt;=$E22))</f>
        <v>0</v>
      </c>
      <c r="O22" s="17" t="n">
        <f aca="false">N(AND(O$3&lt;=$E22,O$4&gt;=$E22))</f>
        <v>0</v>
      </c>
      <c r="P22" s="17" t="n">
        <f aca="false">N(AND(P$3&lt;=$E22,P$4&gt;=$E22))</f>
        <v>0</v>
      </c>
      <c r="Q22" s="17" t="n">
        <f aca="false">N(AND(Q$3&lt;=$E22,Q$4&gt;=$E22))</f>
        <v>0</v>
      </c>
      <c r="R22" s="17" t="n">
        <f aca="false">N(AND(R$3&lt;=$E22,R$4&gt;=$E22))</f>
        <v>0</v>
      </c>
      <c r="S22" s="17" t="n">
        <f aca="false">N(AND(S$3&lt;=$E22,S$4&gt;=$E22))</f>
        <v>1</v>
      </c>
      <c r="T22" s="17" t="n">
        <f aca="false">N(AND(T$3&lt;=$E22,T$4&gt;=$E22))</f>
        <v>0</v>
      </c>
      <c r="U22" s="17" t="n">
        <f aca="false">N(AND(U$3&lt;=$E22,U$4&gt;=$E22))</f>
        <v>0</v>
      </c>
      <c r="V22" s="17" t="n">
        <f aca="false">N(AND(V$3&lt;=$E22,V$4&gt;=$E22))</f>
        <v>0</v>
      </c>
      <c r="W22" s="17" t="n">
        <f aca="false">N(AND(W$3&lt;=$E22,W$4&gt;=$E22))</f>
        <v>0</v>
      </c>
      <c r="X22" s="17" t="n">
        <f aca="false">N(AND(X$3&lt;=$E22,X$4&gt;=$E22))</f>
        <v>0</v>
      </c>
      <c r="Y22" s="17" t="n">
        <f aca="false">N(AND(Y$3&lt;=$E22,Y$4&gt;=$E22))</f>
        <v>0</v>
      </c>
      <c r="Z22" s="17" t="n">
        <f aca="false">N(AND(Z$3&lt;=$E22,Z$4&gt;=$E22))</f>
        <v>0</v>
      </c>
      <c r="AA22" s="17" t="n">
        <f aca="false">N(AND(AA$3&lt;=$E22,AA$4&gt;=$E22))</f>
        <v>0</v>
      </c>
      <c r="AB22" s="17" t="n">
        <f aca="false">N(AND(AB$3&lt;=$E22,AB$4&gt;=$E22))</f>
        <v>0</v>
      </c>
      <c r="AC22" s="17" t="n">
        <f aca="false">N(AND(AC$3&lt;=$E22,AC$4&gt;=$E22))</f>
        <v>0</v>
      </c>
      <c r="AD22" s="17" t="n">
        <f aca="false">N(AND(AD$3&lt;=$E22,AD$4&gt;=$E22))</f>
        <v>0</v>
      </c>
      <c r="AE22" s="17" t="n">
        <f aca="false">N(AND(AE$3&lt;=$E22,AE$4&gt;=$E22))</f>
        <v>0</v>
      </c>
      <c r="AF22" s="17" t="n">
        <f aca="false">N(AND(AF$3&lt;=$E22,AF$4&gt;=$E22))</f>
        <v>0</v>
      </c>
      <c r="AG22" s="17" t="n">
        <f aca="false">N(AND(AG$3&lt;=$E22,AG$4&gt;=$E22))</f>
        <v>0</v>
      </c>
      <c r="AH22" s="17" t="n">
        <f aca="false">N(AND(AH$3&lt;=$E22,AH$4&gt;=$E22))</f>
        <v>0</v>
      </c>
      <c r="AI22" s="17" t="n">
        <f aca="false">N(AND(AI$3&lt;=$E22,AI$4&gt;=$E22))</f>
        <v>0</v>
      </c>
      <c r="AJ22" s="17" t="n">
        <f aca="false">N(AND(AJ$3&lt;=$E22,AJ$4&gt;=$E22))</f>
        <v>0</v>
      </c>
      <c r="AK22" s="17" t="n">
        <f aca="false">N(AND(AK$3&lt;=$E22,AK$4&gt;=$E22))</f>
        <v>0</v>
      </c>
      <c r="AL22" s="17" t="n">
        <f aca="false">N(AND(AL$3&lt;=$E22,AL$4&gt;=$E22))</f>
        <v>0</v>
      </c>
      <c r="AM22" s="17" t="n">
        <f aca="false">N(AND(AM$3&lt;=$E22,AM$4&gt;=$E22))</f>
        <v>0</v>
      </c>
      <c r="AN22" s="17" t="n">
        <f aca="false">N(AND(AN$3&lt;=$E22,AN$4&gt;=$E22))</f>
        <v>0</v>
      </c>
      <c r="AO22" s="17" t="n">
        <f aca="false">N(AND(AO$3&lt;=$E22,AO$4&gt;=$E22))</f>
        <v>0</v>
      </c>
      <c r="AP22" s="17" t="n">
        <f aca="false">N(AND(AP$3&lt;=$E22,AP$4&gt;=$E22))</f>
        <v>0</v>
      </c>
      <c r="AQ22" s="17" t="n">
        <f aca="false">N(AND(AQ$3&lt;=$E22,AQ$4&gt;=$E22))</f>
        <v>0</v>
      </c>
      <c r="AR22" s="17" t="n">
        <f aca="false">N(AND(AR$3&lt;=$E22,AR$4&gt;=$E22))</f>
        <v>0</v>
      </c>
      <c r="AS22" s="17" t="n">
        <f aca="false">N(AND(AS$3&lt;=$E22,AS$4&gt;=$E22))</f>
        <v>0</v>
      </c>
      <c r="AT22" s="17" t="n">
        <f aca="false">N(AND(AT$3&lt;=$E22,AT$4&gt;=$E22))</f>
        <v>0</v>
      </c>
      <c r="AU22" s="17" t="n">
        <f aca="false">N(AND(AU$3&lt;=$E22,AU$4&gt;=$E22))</f>
        <v>0</v>
      </c>
      <c r="AV22" s="17" t="n">
        <f aca="false">N(AND(AV$3&lt;=$E22,AV$4&gt;=$E22))</f>
        <v>0</v>
      </c>
      <c r="AW22" s="17" t="n">
        <f aca="false">N(AND(AW$3&lt;=$E22,AW$4&gt;=$E22))</f>
        <v>0</v>
      </c>
      <c r="AX22" s="17" t="n">
        <f aca="false">N(AND(AX$3&lt;=$E22,AX$4&gt;=$E22))</f>
        <v>0</v>
      </c>
      <c r="AY22" s="17" t="n">
        <f aca="false">N(AND(AY$3&lt;=$E22,AY$4&gt;=$E22))</f>
        <v>0</v>
      </c>
      <c r="AZ22" s="17" t="n">
        <f aca="false">N(AND(AZ$3&lt;=$E22,AZ$4&gt;=$E22))</f>
        <v>0</v>
      </c>
      <c r="BA22" s="17" t="n">
        <f aca="false">N(AND(BA$3&lt;=$E22,BA$4&gt;=$E22))</f>
        <v>0</v>
      </c>
      <c r="BB22" s="17" t="n">
        <f aca="false">N(AND(BB$3&lt;=$E22,BB$4&gt;=$E22))</f>
        <v>0</v>
      </c>
      <c r="BC22" s="17" t="n">
        <f aca="false">N(AND(BC$3&lt;=$E22,BC$4&gt;=$E22))</f>
        <v>0</v>
      </c>
      <c r="BD22" s="17" t="n">
        <f aca="false">N(AND(BD$3&lt;=$E22,BD$4&gt;=$E22))</f>
        <v>0</v>
      </c>
      <c r="BE22" s="17" t="n">
        <f aca="false">N(AND(BE$3&lt;=$E22,BE$4&gt;=$E22))</f>
        <v>0</v>
      </c>
      <c r="BF22" s="17" t="n">
        <f aca="false">N(AND(BF$3&lt;=$E22,BF$4&gt;=$E22))</f>
        <v>0</v>
      </c>
      <c r="BG22" s="17" t="n">
        <f aca="false">N(AND(BG$3&lt;=$E22,BG$4&gt;=$E22))</f>
        <v>0</v>
      </c>
      <c r="BH22" s="17" t="n">
        <f aca="false">N(AND(BH$3&lt;=$E22,BH$4&gt;=$E22))</f>
        <v>0</v>
      </c>
      <c r="BI22" s="17" t="n">
        <f aca="false">N(AND(BI$3&lt;=$E22,BI$4&gt;=$E22))</f>
        <v>0</v>
      </c>
      <c r="BJ22" s="17" t="n">
        <f aca="false">N(AND(BJ$3&lt;=$E22,BJ$4&gt;=$E22))</f>
        <v>0</v>
      </c>
      <c r="BK22" s="17" t="n">
        <f aca="false">N(AND(BK$3&lt;=$E22,BK$4&gt;=$E22))</f>
        <v>0</v>
      </c>
      <c r="BL22" s="17" t="n">
        <f aca="false">N(AND(BL$3&lt;=$E22,BL$4&gt;=$E22))</f>
        <v>0</v>
      </c>
      <c r="BM22" s="17" t="n">
        <f aca="false">N(AND(BM$3&lt;=$E22,BM$4&gt;=$E22))</f>
        <v>0</v>
      </c>
      <c r="BN22" s="17" t="n">
        <f aca="false">N(AND(BN$3&lt;=$E22,BN$4&gt;=$E22))</f>
        <v>0</v>
      </c>
      <c r="BO22" s="17" t="n">
        <f aca="false">N(AND(BO$3&lt;=$E22,BO$4&gt;=$E22))</f>
        <v>0</v>
      </c>
      <c r="BP22" s="17" t="n">
        <f aca="false">N(AND(BP$3&lt;=$E22,BP$4&gt;=$E22))</f>
        <v>0</v>
      </c>
      <c r="BQ22" s="17" t="n">
        <f aca="false">N(AND(BQ$3&lt;=$E22,BQ$4&gt;=$E22))</f>
        <v>0</v>
      </c>
      <c r="BR22" s="17" t="n">
        <f aca="false">N(AND(BR$3&lt;=$E22,BR$4&gt;=$E22))</f>
        <v>0</v>
      </c>
      <c r="BS22" s="17" t="n">
        <f aca="false">N(AND(BS$3&lt;=$E22,BS$4&gt;=$E22))</f>
        <v>0</v>
      </c>
      <c r="BT22" s="17" t="n">
        <f aca="false">N(AND(BT$3&lt;=$E22,BT$4&gt;=$E22))</f>
        <v>0</v>
      </c>
      <c r="BU22" s="17" t="n">
        <f aca="false">N(AND(BU$3&lt;=$E22,BU$4&gt;=$E22))</f>
        <v>0</v>
      </c>
      <c r="BV22" s="17" t="n">
        <f aca="false">N(AND(BV$3&lt;=$E22,BV$4&gt;=$E22))</f>
        <v>0</v>
      </c>
      <c r="BW22" s="17" t="n">
        <f aca="false">N(AND(BW$3&lt;=$E22,BW$4&gt;=$E22))</f>
        <v>0</v>
      </c>
      <c r="BX22" s="17" t="n">
        <f aca="false">N(AND(BX$3&lt;=$E22,BX$4&gt;=$E22))</f>
        <v>0</v>
      </c>
      <c r="BY22" s="17" t="n">
        <f aca="false">N(AND(BY$3&lt;=$E22,BY$4&gt;=$E22))</f>
        <v>0</v>
      </c>
      <c r="BZ22" s="17" t="n">
        <f aca="false">N(AND(BZ$3&lt;=$E22,BZ$4&gt;=$E22))</f>
        <v>0</v>
      </c>
      <c r="CA22" s="17" t="n">
        <f aca="false">N(AND(CA$3&lt;=$E22,CA$4&gt;=$E22))</f>
        <v>0</v>
      </c>
      <c r="CB22" s="17" t="n">
        <f aca="false">N(AND(CB$3&lt;=$E22,CB$4&gt;=$E22))</f>
        <v>0</v>
      </c>
      <c r="CC22" s="17" t="n">
        <f aca="false">N(AND(CC$3&lt;=$E22,CC$4&gt;=$E22))</f>
        <v>0</v>
      </c>
      <c r="CD22" s="17" t="n">
        <f aca="false">N(AND(CD$3&lt;=$E22,CD$4&gt;=$E22))</f>
        <v>0</v>
      </c>
      <c r="CE22" s="17" t="n">
        <f aca="false">N(AND(CE$3&lt;=$E22,CE$4&gt;=$E22))</f>
        <v>0</v>
      </c>
      <c r="CF22" s="17" t="n">
        <f aca="false">N(AND(CF$3&lt;=$E22,CF$4&gt;=$E22))</f>
        <v>0</v>
      </c>
      <c r="CG22" s="17" t="n">
        <f aca="false">N(AND(CG$3&lt;=$E22,CG$4&gt;=$E22))</f>
        <v>0</v>
      </c>
      <c r="CH22" s="17" t="n">
        <f aca="false">N(AND(CH$3&lt;=$E22,CH$4&gt;=$E22))</f>
        <v>0</v>
      </c>
      <c r="CI22" s="17" t="n">
        <f aca="false">N(AND(CI$3&lt;=$E22,CI$4&gt;=$E22))</f>
        <v>0</v>
      </c>
      <c r="CJ22" s="17" t="n">
        <f aca="false">N(AND(CJ$3&lt;=$E22,CJ$4&gt;=$E22))</f>
        <v>0</v>
      </c>
      <c r="CK22" s="17" t="n">
        <f aca="false">N(AND(CK$3&lt;=$E22,CK$4&gt;=$E22))</f>
        <v>0</v>
      </c>
      <c r="CL22" s="17" t="n">
        <f aca="false">N(AND(CL$3&lt;=$E22,CL$4&gt;=$E22))</f>
        <v>0</v>
      </c>
      <c r="CM22" s="17" t="n">
        <f aca="false">N(AND(CM$3&lt;=$E22,CM$4&gt;=$E22))</f>
        <v>0</v>
      </c>
      <c r="CN22" s="17" t="n">
        <f aca="false">N(AND(CN$3&lt;=$E22,CN$4&gt;=$E22))</f>
        <v>0</v>
      </c>
      <c r="CO22" s="17" t="n">
        <f aca="false">N(AND(CO$3&lt;=$E22,CO$4&gt;=$E22))</f>
        <v>0</v>
      </c>
      <c r="CP22" s="17" t="n">
        <f aca="false">N(AND(CP$3&lt;=$E22,CP$4&gt;=$E22))</f>
        <v>0</v>
      </c>
      <c r="CQ22" s="17" t="n">
        <f aca="false">N(AND(CQ$3&lt;=$E22,CQ$4&gt;=$E22))</f>
        <v>0</v>
      </c>
      <c r="CR22" s="17" t="n">
        <f aca="false">N(AND(CR$3&lt;=$E22,CR$4&gt;=$E22))</f>
        <v>0</v>
      </c>
      <c r="CS22" s="17" t="n">
        <f aca="false">N(AND(CS$3&lt;=$E22,CS$4&gt;=$E22))</f>
        <v>0</v>
      </c>
      <c r="CT22" s="17" t="n">
        <f aca="false">N(AND(CT$3&lt;=$E22,CT$4&gt;=$E22))</f>
        <v>0</v>
      </c>
      <c r="CU22" s="17" t="n">
        <f aca="false">N(AND(CU$3&lt;=$E22,CU$4&gt;=$E22))</f>
        <v>0</v>
      </c>
      <c r="CV22" s="17" t="n">
        <f aca="false">N(AND(CV$3&lt;=$E22,CV$4&gt;=$E22))</f>
        <v>0</v>
      </c>
      <c r="CW22" s="17" t="n">
        <f aca="false">N(AND(CW$3&lt;=$E22,CW$4&gt;=$E22))</f>
        <v>0</v>
      </c>
      <c r="CX22" s="17" t="n">
        <f aca="false">N(AND(CX$3&lt;=$E22,CX$4&gt;=$E22))</f>
        <v>0</v>
      </c>
      <c r="CY22" s="17" t="n">
        <f aca="false">N(AND(CY$3&lt;=$E22,CY$4&gt;=$E22))</f>
        <v>0</v>
      </c>
      <c r="CZ22" s="17" t="n">
        <f aca="false">N(AND(CZ$3&lt;=$E22,CZ$4&gt;=$E22))</f>
        <v>0</v>
      </c>
      <c r="DA22" s="17" t="n">
        <f aca="false">N(AND(DA$3&lt;=$E22,DA$4&gt;=$E22))</f>
        <v>0</v>
      </c>
      <c r="DB22" s="17" t="n">
        <f aca="false">N(AND(DB$3&lt;=$E22,DB$4&gt;=$E22))</f>
        <v>0</v>
      </c>
      <c r="DC22" s="17" t="n">
        <f aca="false">N(AND(DC$3&lt;=$E22,DC$4&gt;=$E22))</f>
        <v>0</v>
      </c>
      <c r="DD22" s="17" t="n">
        <f aca="false">N(AND(DD$3&lt;=$E22,DD$4&gt;=$E22))</f>
        <v>0</v>
      </c>
      <c r="DE22" s="17" t="n">
        <f aca="false">N(AND(DE$3&lt;=$E22,DE$4&gt;=$E22))</f>
        <v>0</v>
      </c>
      <c r="DF22" s="17" t="n">
        <f aca="false">N(AND(DF$3&lt;=$E22,DF$4&gt;=$E22))</f>
        <v>0</v>
      </c>
      <c r="DG22" s="17" t="n">
        <f aca="false">N(AND(DG$3&lt;=$E22,DG$4&gt;=$E22))</f>
        <v>0</v>
      </c>
      <c r="DH22" s="17" t="n">
        <f aca="false">N(AND(DH$3&lt;=$E22,DH$4&gt;=$E22))</f>
        <v>0</v>
      </c>
      <c r="DI22" s="17" t="n">
        <f aca="false">N(AND(DI$3&lt;=$E22,DI$4&gt;=$E22))</f>
        <v>0</v>
      </c>
      <c r="DJ22" s="17" t="n">
        <f aca="false">N(AND(DJ$3&lt;=$E22,DJ$4&gt;=$E22))</f>
        <v>0</v>
      </c>
      <c r="DK22" s="17" t="n">
        <f aca="false">N(AND(DK$3&lt;=$E22,DK$4&gt;=$E22))</f>
        <v>0</v>
      </c>
      <c r="DL22" s="17" t="n">
        <f aca="false">N(AND(DL$3&lt;=$E22,DL$4&gt;=$E22))</f>
        <v>0</v>
      </c>
      <c r="DM22" s="17" t="n">
        <f aca="false">N(AND(DM$3&lt;=$E22,DM$4&gt;=$E22))</f>
        <v>0</v>
      </c>
      <c r="DN22" s="17" t="n">
        <f aca="false">N(AND(DN$3&lt;=$E22,DN$4&gt;=$E22))</f>
        <v>0</v>
      </c>
      <c r="DO22" s="17" t="n">
        <f aca="false">N(AND(DO$3&lt;=$E22,DO$4&gt;=$E22))</f>
        <v>0</v>
      </c>
      <c r="DP22" s="17" t="n">
        <f aca="false">N(AND(DP$3&lt;=$E22,DP$4&gt;=$E22))</f>
        <v>0</v>
      </c>
      <c r="DQ22" s="17" t="n">
        <f aca="false">N(AND(DQ$3&lt;=$E22,DQ$4&gt;=$E22))</f>
        <v>0</v>
      </c>
      <c r="DR22" s="17" t="n">
        <f aca="false">N(AND(DR$3&lt;=$E22,DR$4&gt;=$E22))</f>
        <v>0</v>
      </c>
      <c r="DS22" s="17" t="n">
        <f aca="false">N(AND(DS$3&lt;=$E22,DS$4&gt;=$E22))</f>
        <v>0</v>
      </c>
      <c r="DT22" s="17" t="n">
        <f aca="false">N(AND(DT$3&lt;=$E22,DT$4&gt;=$E22))</f>
        <v>0</v>
      </c>
      <c r="DU22" s="17" t="n">
        <f aca="false">N(AND(DU$3&lt;=$E22,DU$4&gt;=$E22))</f>
        <v>0</v>
      </c>
      <c r="DV22" s="17" t="n">
        <f aca="false">N(AND(DV$3&lt;=$E22,DV$4&gt;=$E22))</f>
        <v>0</v>
      </c>
      <c r="DW22" s="17" t="n">
        <f aca="false">N(AND(DW$3&lt;=$E22,DW$4&gt;=$E22))</f>
        <v>0</v>
      </c>
      <c r="DX22" s="17" t="n">
        <f aca="false">N(AND(DX$3&lt;=$E22,DX$4&gt;=$E22))</f>
        <v>0</v>
      </c>
      <c r="DY22" s="17" t="n">
        <f aca="false">N(AND(DY$3&lt;=$E22,DY$4&gt;=$E22))</f>
        <v>0</v>
      </c>
      <c r="DZ22" s="17" t="n">
        <f aca="false">N(AND(DZ$3&lt;=$E22,DZ$4&gt;=$E22))</f>
        <v>0</v>
      </c>
      <c r="EA22" s="17" t="n">
        <f aca="false">N(AND(EA$3&lt;=$E22,EA$4&gt;=$E22))</f>
        <v>0</v>
      </c>
      <c r="EB22" s="17" t="n">
        <f aca="false">N(AND(EB$3&lt;=$E22,EB$4&gt;=$E22))</f>
        <v>0</v>
      </c>
      <c r="EC22" s="17" t="n">
        <f aca="false">N(AND(EC$3&lt;=$E22,EC$4&gt;=$E22))</f>
        <v>0</v>
      </c>
      <c r="ED22" s="17" t="n">
        <f aca="false">N(AND(ED$3&lt;=$E22,ED$4&gt;=$E22))</f>
        <v>0</v>
      </c>
      <c r="EE22" s="17" t="n">
        <f aca="false">N(AND(EE$3&lt;=$E22,EE$4&gt;=$E22))</f>
        <v>0</v>
      </c>
      <c r="EF22" s="17" t="n">
        <f aca="false">N(AND(EF$3&lt;=$E22,EF$4&gt;=$E22))</f>
        <v>0</v>
      </c>
      <c r="EG22" s="17" t="n">
        <f aca="false">N(AND(EG$3&lt;=$E22,EG$4&gt;=$E22))</f>
        <v>0</v>
      </c>
      <c r="EH22" s="17" t="n">
        <f aca="false">N(AND(EH$3&lt;=$E22,EH$4&gt;=$E22))</f>
        <v>0</v>
      </c>
      <c r="EI22" s="17" t="n">
        <f aca="false">N(AND(EI$3&lt;=$E22,EI$4&gt;=$E22))</f>
        <v>0</v>
      </c>
      <c r="EJ22" s="17" t="n">
        <f aca="false">N(AND(EJ$3&lt;=$E22,EJ$4&gt;=$E22))</f>
        <v>0</v>
      </c>
      <c r="EK22" s="17" t="n">
        <f aca="false">N(AND(EK$3&lt;=$E22,EK$4&gt;=$E22))</f>
        <v>0</v>
      </c>
      <c r="EL22" s="17" t="n">
        <f aca="false">N(AND(EL$3&lt;=$E22,EL$4&gt;=$E22))</f>
        <v>0</v>
      </c>
      <c r="EM22" s="17" t="n">
        <f aca="false">N(AND(EM$3&lt;=$E22,EM$4&gt;=$E22))</f>
        <v>0</v>
      </c>
      <c r="EN22" s="17" t="n">
        <f aca="false">N(AND(EN$3&lt;=$E22,EN$4&gt;=$E22))</f>
        <v>0</v>
      </c>
      <c r="EO22" s="17" t="n">
        <f aca="false">N(AND(EO$3&lt;=$E22,EO$4&gt;=$E22))</f>
        <v>0</v>
      </c>
      <c r="EP22" s="17" t="n">
        <f aca="false">N(AND(EP$3&lt;=$E22,EP$4&gt;=$E22))</f>
        <v>0</v>
      </c>
      <c r="EQ22" s="17" t="n">
        <f aca="false">N(AND(EQ$3&lt;=$E22,EQ$4&gt;=$E22))</f>
        <v>0</v>
      </c>
      <c r="ER22" s="17" t="n">
        <f aca="false">N(AND(ER$3&lt;=$E22,ER$4&gt;=$E22))</f>
        <v>0</v>
      </c>
      <c r="ES22" s="17" t="n">
        <f aca="false">N(AND(ES$3&lt;=$E22,ES$4&gt;=$E22))</f>
        <v>0</v>
      </c>
      <c r="ET22" s="17" t="n">
        <f aca="false">N(AND(ET$3&lt;=$E22,ET$4&gt;=$E22))</f>
        <v>0</v>
      </c>
      <c r="EU22" s="17" t="n">
        <f aca="false">N(AND(EU$3&lt;=$E22,EU$4&gt;=$E22))</f>
        <v>0</v>
      </c>
      <c r="EV22" s="17" t="n">
        <f aca="false">N(AND(EV$3&lt;=$E22,EV$4&gt;=$E22))</f>
        <v>0</v>
      </c>
      <c r="EW22" s="17" t="n">
        <f aca="false">N(AND(EW$3&lt;=$E22,EW$4&gt;=$E22))</f>
        <v>0</v>
      </c>
      <c r="EX22" s="17" t="n">
        <f aca="false">N(AND(EX$3&lt;=$E22,EX$4&gt;=$E22))</f>
        <v>0</v>
      </c>
      <c r="EY22" s="17" t="n">
        <f aca="false">N(AND(EY$3&lt;=$E22,EY$4&gt;=$E22))</f>
        <v>0</v>
      </c>
      <c r="EZ22" s="17" t="n">
        <f aca="false">N(AND(EZ$3&lt;=$E22,EZ$4&gt;=$E22))</f>
        <v>0</v>
      </c>
      <c r="FA22" s="17" t="n">
        <f aca="false">N(AND(FA$3&lt;=$E22,FA$4&gt;=$E22))</f>
        <v>0</v>
      </c>
      <c r="FB22" s="17" t="n">
        <f aca="false">N(AND(FB$3&lt;=$E22,FB$4&gt;=$E22))</f>
        <v>0</v>
      </c>
      <c r="FC22" s="17" t="n">
        <f aca="false">N(AND(FC$3&lt;=$E22,FC$4&gt;=$E22))</f>
        <v>0</v>
      </c>
      <c r="FD22" s="17" t="n">
        <f aca="false">N(AND(FD$3&lt;=$E22,FD$4&gt;=$E22))</f>
        <v>0</v>
      </c>
      <c r="FE22" s="17" t="n">
        <f aca="false">N(AND(FE$3&lt;=$E22,FE$4&gt;=$E22))</f>
        <v>0</v>
      </c>
      <c r="FF22" s="17" t="n">
        <f aca="false">N(AND(FF$3&lt;=$E22,FF$4&gt;=$E22))</f>
        <v>0</v>
      </c>
      <c r="FG22" s="17" t="n">
        <f aca="false">N(AND(FG$3&lt;=$E22,FG$4&gt;=$E22))</f>
        <v>0</v>
      </c>
      <c r="FH22" s="17" t="n">
        <f aca="false">N(AND(FH$3&lt;=$E22,FH$4&gt;=$E22))</f>
        <v>0</v>
      </c>
    </row>
    <row r="23" customFormat="false" ht="15" hidden="false" customHeight="false" outlineLevel="0" collapsed="false">
      <c r="C23" s="0" t="s">
        <v>683</v>
      </c>
      <c r="D23" s="11" t="s">
        <v>86</v>
      </c>
      <c r="E23" s="35" t="n">
        <f aca="false">MATCH($E20-1,$J$4:$FH$4,1)+1</f>
        <v>5</v>
      </c>
    </row>
    <row r="24" customFormat="false" ht="15" hidden="false" customHeight="false" outlineLevel="0" collapsed="false">
      <c r="C24" s="0" t="s">
        <v>684</v>
      </c>
      <c r="D24" s="11" t="s">
        <v>86</v>
      </c>
      <c r="E24" s="35" t="n">
        <f aca="false">MATCH($E22,$J$4:$FH$4,0)</f>
        <v>10</v>
      </c>
    </row>
    <row r="25" customFormat="false" ht="15" hidden="false" customHeight="false" outlineLevel="0" collapsed="false">
      <c r="C25" s="0" t="s">
        <v>685</v>
      </c>
      <c r="D25" s="11" t="s">
        <v>34</v>
      </c>
      <c r="J25" s="17" t="n">
        <f aca="false">N(J$3&gt;$E20)</f>
        <v>0</v>
      </c>
      <c r="K25" s="17" t="n">
        <f aca="false">N(K$3&gt;$E20)</f>
        <v>0</v>
      </c>
      <c r="L25" s="17" t="n">
        <f aca="false">N(L$3&gt;$E20)</f>
        <v>0</v>
      </c>
      <c r="M25" s="17" t="n">
        <f aca="false">N(M$3&gt;$E20)</f>
        <v>0</v>
      </c>
      <c r="N25" s="17" t="n">
        <f aca="false">N(N$3&gt;$E20)</f>
        <v>0</v>
      </c>
      <c r="O25" s="17" t="n">
        <f aca="false">N(O$3&gt;$E20)</f>
        <v>1</v>
      </c>
      <c r="P25" s="17" t="n">
        <f aca="false">N(P$3&gt;$E20)</f>
        <v>1</v>
      </c>
      <c r="Q25" s="17" t="n">
        <f aca="false">N(Q$3&gt;$E20)</f>
        <v>1</v>
      </c>
      <c r="R25" s="17" t="n">
        <f aca="false">N(R$3&gt;$E20)</f>
        <v>1</v>
      </c>
      <c r="S25" s="17" t="n">
        <f aca="false">N(S$3&gt;$E20)</f>
        <v>1</v>
      </c>
      <c r="T25" s="17" t="n">
        <f aca="false">N(T$3&gt;$E20)</f>
        <v>1</v>
      </c>
      <c r="U25" s="17" t="n">
        <f aca="false">N(U$3&gt;$E20)</f>
        <v>1</v>
      </c>
      <c r="V25" s="17" t="n">
        <f aca="false">N(V$3&gt;$E20)</f>
        <v>1</v>
      </c>
      <c r="W25" s="17" t="n">
        <f aca="false">N(W$3&gt;$E20)</f>
        <v>1</v>
      </c>
      <c r="X25" s="17" t="n">
        <f aca="false">N(X$3&gt;$E20)</f>
        <v>1</v>
      </c>
      <c r="Y25" s="17" t="n">
        <f aca="false">N(Y$3&gt;$E20)</f>
        <v>1</v>
      </c>
      <c r="Z25" s="17" t="n">
        <f aca="false">N(Z$3&gt;$E20)</f>
        <v>1</v>
      </c>
      <c r="AA25" s="17" t="n">
        <f aca="false">N(AA$3&gt;$E20)</f>
        <v>1</v>
      </c>
      <c r="AB25" s="17" t="n">
        <f aca="false">N(AB$3&gt;$E20)</f>
        <v>1</v>
      </c>
      <c r="AC25" s="17" t="n">
        <f aca="false">N(AC$3&gt;$E20)</f>
        <v>1</v>
      </c>
      <c r="AD25" s="17" t="n">
        <f aca="false">N(AD$3&gt;$E20)</f>
        <v>1</v>
      </c>
      <c r="AE25" s="17" t="n">
        <f aca="false">N(AE$3&gt;$E20)</f>
        <v>1</v>
      </c>
      <c r="AF25" s="17" t="n">
        <f aca="false">N(AF$3&gt;$E20)</f>
        <v>1</v>
      </c>
      <c r="AG25" s="17" t="n">
        <f aca="false">N(AG$3&gt;$E20)</f>
        <v>1</v>
      </c>
      <c r="AH25" s="17" t="n">
        <f aca="false">N(AH$3&gt;$E20)</f>
        <v>1</v>
      </c>
      <c r="AI25" s="17" t="n">
        <f aca="false">N(AI$3&gt;$E20)</f>
        <v>1</v>
      </c>
      <c r="AJ25" s="17" t="n">
        <f aca="false">N(AJ$3&gt;$E20)</f>
        <v>1</v>
      </c>
      <c r="AK25" s="17" t="n">
        <f aca="false">N(AK$3&gt;$E20)</f>
        <v>1</v>
      </c>
      <c r="AL25" s="17" t="n">
        <f aca="false">N(AL$3&gt;$E20)</f>
        <v>1</v>
      </c>
      <c r="AM25" s="17" t="n">
        <f aca="false">N(AM$3&gt;$E20)</f>
        <v>1</v>
      </c>
      <c r="AN25" s="17" t="n">
        <f aca="false">N(AN$3&gt;$E20)</f>
        <v>1</v>
      </c>
      <c r="AO25" s="17" t="n">
        <f aca="false">N(AO$3&gt;$E20)</f>
        <v>1</v>
      </c>
      <c r="AP25" s="17" t="n">
        <f aca="false">N(AP$3&gt;$E20)</f>
        <v>1</v>
      </c>
      <c r="AQ25" s="17" t="n">
        <f aca="false">N(AQ$3&gt;$E20)</f>
        <v>1</v>
      </c>
      <c r="AR25" s="17" t="n">
        <f aca="false">N(AR$3&gt;$E20)</f>
        <v>1</v>
      </c>
      <c r="AS25" s="17" t="n">
        <f aca="false">N(AS$3&gt;$E20)</f>
        <v>1</v>
      </c>
      <c r="AT25" s="17" t="n">
        <f aca="false">N(AT$3&gt;$E20)</f>
        <v>1</v>
      </c>
      <c r="AU25" s="17" t="n">
        <f aca="false">N(AU$3&gt;$E20)</f>
        <v>1</v>
      </c>
      <c r="AV25" s="17" t="n">
        <f aca="false">N(AV$3&gt;$E20)</f>
        <v>1</v>
      </c>
      <c r="AW25" s="17" t="n">
        <f aca="false">N(AW$3&gt;$E20)</f>
        <v>1</v>
      </c>
      <c r="AX25" s="17" t="n">
        <f aca="false">N(AX$3&gt;$E20)</f>
        <v>1</v>
      </c>
      <c r="AY25" s="17" t="n">
        <f aca="false">N(AY$3&gt;$E20)</f>
        <v>1</v>
      </c>
      <c r="AZ25" s="17" t="n">
        <f aca="false">N(AZ$3&gt;$E20)</f>
        <v>1</v>
      </c>
      <c r="BA25" s="17" t="n">
        <f aca="false">N(BA$3&gt;$E20)</f>
        <v>1</v>
      </c>
      <c r="BB25" s="17" t="n">
        <f aca="false">N(BB$3&gt;$E20)</f>
        <v>1</v>
      </c>
      <c r="BC25" s="17" t="n">
        <f aca="false">N(BC$3&gt;$E20)</f>
        <v>1</v>
      </c>
      <c r="BD25" s="17" t="n">
        <f aca="false">N(BD$3&gt;$E20)</f>
        <v>1</v>
      </c>
      <c r="BE25" s="17" t="n">
        <f aca="false">N(BE$3&gt;$E20)</f>
        <v>1</v>
      </c>
      <c r="BF25" s="17" t="n">
        <f aca="false">N(BF$3&gt;$E20)</f>
        <v>1</v>
      </c>
      <c r="BG25" s="17" t="n">
        <f aca="false">N(BG$3&gt;$E20)</f>
        <v>1</v>
      </c>
      <c r="BH25" s="17" t="n">
        <f aca="false">N(BH$3&gt;$E20)</f>
        <v>1</v>
      </c>
      <c r="BI25" s="17" t="n">
        <f aca="false">N(BI$3&gt;$E20)</f>
        <v>1</v>
      </c>
      <c r="BJ25" s="17" t="n">
        <f aca="false">N(BJ$3&gt;$E20)</f>
        <v>1</v>
      </c>
      <c r="BK25" s="17" t="n">
        <f aca="false">N(BK$3&gt;$E20)</f>
        <v>1</v>
      </c>
      <c r="BL25" s="17" t="n">
        <f aca="false">N(BL$3&gt;$E20)</f>
        <v>1</v>
      </c>
      <c r="BM25" s="17" t="n">
        <f aca="false">N(BM$3&gt;$E20)</f>
        <v>1</v>
      </c>
      <c r="BN25" s="17" t="n">
        <f aca="false">N(BN$3&gt;$E20)</f>
        <v>1</v>
      </c>
      <c r="BO25" s="17" t="n">
        <f aca="false">N(BO$3&gt;$E20)</f>
        <v>1</v>
      </c>
      <c r="BP25" s="17" t="n">
        <f aca="false">N(BP$3&gt;$E20)</f>
        <v>1</v>
      </c>
      <c r="BQ25" s="17" t="n">
        <f aca="false">N(BQ$3&gt;$E20)</f>
        <v>1</v>
      </c>
      <c r="BR25" s="17" t="n">
        <f aca="false">N(BR$3&gt;$E20)</f>
        <v>1</v>
      </c>
      <c r="BS25" s="17" t="n">
        <f aca="false">N(BS$3&gt;$E20)</f>
        <v>1</v>
      </c>
      <c r="BT25" s="17" t="n">
        <f aca="false">N(BT$3&gt;$E20)</f>
        <v>1</v>
      </c>
      <c r="BU25" s="17" t="n">
        <f aca="false">N(BU$3&gt;$E20)</f>
        <v>1</v>
      </c>
      <c r="BV25" s="17" t="n">
        <f aca="false">N(BV$3&gt;$E20)</f>
        <v>1</v>
      </c>
      <c r="BW25" s="17" t="n">
        <f aca="false">N(BW$3&gt;$E20)</f>
        <v>1</v>
      </c>
      <c r="BX25" s="17" t="n">
        <f aca="false">N(BX$3&gt;$E20)</f>
        <v>1</v>
      </c>
      <c r="BY25" s="17" t="n">
        <f aca="false">N(BY$3&gt;$E20)</f>
        <v>1</v>
      </c>
      <c r="BZ25" s="17" t="n">
        <f aca="false">N(BZ$3&gt;$E20)</f>
        <v>1</v>
      </c>
      <c r="CA25" s="17" t="n">
        <f aca="false">N(CA$3&gt;$E20)</f>
        <v>1</v>
      </c>
      <c r="CB25" s="17" t="n">
        <f aca="false">N(CB$3&gt;$E20)</f>
        <v>1</v>
      </c>
      <c r="CC25" s="17" t="n">
        <f aca="false">N(CC$3&gt;$E20)</f>
        <v>1</v>
      </c>
      <c r="CD25" s="17" t="n">
        <f aca="false">N(CD$3&gt;$E20)</f>
        <v>1</v>
      </c>
      <c r="CE25" s="17" t="n">
        <f aca="false">N(CE$3&gt;$E20)</f>
        <v>1</v>
      </c>
      <c r="CF25" s="17" t="n">
        <f aca="false">N(CF$3&gt;$E20)</f>
        <v>1</v>
      </c>
      <c r="CG25" s="17" t="n">
        <f aca="false">N(CG$3&gt;$E20)</f>
        <v>1</v>
      </c>
      <c r="CH25" s="17" t="n">
        <f aca="false">N(CH$3&gt;$E20)</f>
        <v>1</v>
      </c>
      <c r="CI25" s="17" t="n">
        <f aca="false">N(CI$3&gt;$E20)</f>
        <v>1</v>
      </c>
      <c r="CJ25" s="17" t="n">
        <f aca="false">N(CJ$3&gt;$E20)</f>
        <v>1</v>
      </c>
      <c r="CK25" s="17" t="n">
        <f aca="false">N(CK$3&gt;$E20)</f>
        <v>1</v>
      </c>
      <c r="CL25" s="17" t="n">
        <f aca="false">N(CL$3&gt;$E20)</f>
        <v>1</v>
      </c>
      <c r="CM25" s="17" t="n">
        <f aca="false">N(CM$3&gt;$E20)</f>
        <v>1</v>
      </c>
      <c r="CN25" s="17" t="n">
        <f aca="false">N(CN$3&gt;$E20)</f>
        <v>1</v>
      </c>
      <c r="CO25" s="17" t="n">
        <f aca="false">N(CO$3&gt;$E20)</f>
        <v>1</v>
      </c>
      <c r="CP25" s="17" t="n">
        <f aca="false">N(CP$3&gt;$E20)</f>
        <v>1</v>
      </c>
      <c r="CQ25" s="17" t="n">
        <f aca="false">N(CQ$3&gt;$E20)</f>
        <v>1</v>
      </c>
      <c r="CR25" s="17" t="n">
        <f aca="false">N(CR$3&gt;$E20)</f>
        <v>1</v>
      </c>
      <c r="CS25" s="17" t="n">
        <f aca="false">N(CS$3&gt;$E20)</f>
        <v>1</v>
      </c>
      <c r="CT25" s="17" t="n">
        <f aca="false">N(CT$3&gt;$E20)</f>
        <v>1</v>
      </c>
      <c r="CU25" s="17" t="n">
        <f aca="false">N(CU$3&gt;$E20)</f>
        <v>1</v>
      </c>
      <c r="CV25" s="17" t="n">
        <f aca="false">N(CV$3&gt;$E20)</f>
        <v>1</v>
      </c>
      <c r="CW25" s="17" t="n">
        <f aca="false">N(CW$3&gt;$E20)</f>
        <v>1</v>
      </c>
      <c r="CX25" s="17" t="n">
        <f aca="false">N(CX$3&gt;$E20)</f>
        <v>1</v>
      </c>
      <c r="CY25" s="17" t="n">
        <f aca="false">N(CY$3&gt;$E20)</f>
        <v>1</v>
      </c>
      <c r="CZ25" s="17" t="n">
        <f aca="false">N(CZ$3&gt;$E20)</f>
        <v>1</v>
      </c>
      <c r="DA25" s="17" t="n">
        <f aca="false">N(DA$3&gt;$E20)</f>
        <v>1</v>
      </c>
      <c r="DB25" s="17" t="n">
        <f aca="false">N(DB$3&gt;$E20)</f>
        <v>1</v>
      </c>
      <c r="DC25" s="17" t="n">
        <f aca="false">N(DC$3&gt;$E20)</f>
        <v>1</v>
      </c>
      <c r="DD25" s="17" t="n">
        <f aca="false">N(DD$3&gt;$E20)</f>
        <v>1</v>
      </c>
      <c r="DE25" s="17" t="n">
        <f aca="false">N(DE$3&gt;$E20)</f>
        <v>1</v>
      </c>
      <c r="DF25" s="17" t="n">
        <f aca="false">N(DF$3&gt;$E20)</f>
        <v>1</v>
      </c>
      <c r="DG25" s="17" t="n">
        <f aca="false">N(DG$3&gt;$E20)</f>
        <v>1</v>
      </c>
      <c r="DH25" s="17" t="n">
        <f aca="false">N(DH$3&gt;$E20)</f>
        <v>1</v>
      </c>
      <c r="DI25" s="17" t="n">
        <f aca="false">N(DI$3&gt;$E20)</f>
        <v>1</v>
      </c>
      <c r="DJ25" s="17" t="n">
        <f aca="false">N(DJ$3&gt;$E20)</f>
        <v>1</v>
      </c>
      <c r="DK25" s="17" t="n">
        <f aca="false">N(DK$3&gt;$E20)</f>
        <v>1</v>
      </c>
      <c r="DL25" s="17" t="n">
        <f aca="false">N(DL$3&gt;$E20)</f>
        <v>1</v>
      </c>
      <c r="DM25" s="17" t="n">
        <f aca="false">N(DM$3&gt;$E20)</f>
        <v>1</v>
      </c>
      <c r="DN25" s="17" t="n">
        <f aca="false">N(DN$3&gt;$E20)</f>
        <v>1</v>
      </c>
      <c r="DO25" s="17" t="n">
        <f aca="false">N(DO$3&gt;$E20)</f>
        <v>1</v>
      </c>
      <c r="DP25" s="17" t="n">
        <f aca="false">N(DP$3&gt;$E20)</f>
        <v>1</v>
      </c>
      <c r="DQ25" s="17" t="n">
        <f aca="false">N(DQ$3&gt;$E20)</f>
        <v>1</v>
      </c>
      <c r="DR25" s="17" t="n">
        <f aca="false">N(DR$3&gt;$E20)</f>
        <v>1</v>
      </c>
      <c r="DS25" s="17" t="n">
        <f aca="false">N(DS$3&gt;$E20)</f>
        <v>1</v>
      </c>
      <c r="DT25" s="17" t="n">
        <f aca="false">N(DT$3&gt;$E20)</f>
        <v>1</v>
      </c>
      <c r="DU25" s="17" t="n">
        <f aca="false">N(DU$3&gt;$E20)</f>
        <v>1</v>
      </c>
      <c r="DV25" s="17" t="n">
        <f aca="false">N(DV$3&gt;$E20)</f>
        <v>1</v>
      </c>
      <c r="DW25" s="17" t="n">
        <f aca="false">N(DW$3&gt;$E20)</f>
        <v>1</v>
      </c>
      <c r="DX25" s="17" t="n">
        <f aca="false">N(DX$3&gt;$E20)</f>
        <v>1</v>
      </c>
      <c r="DY25" s="17" t="n">
        <f aca="false">N(DY$3&gt;$E20)</f>
        <v>1</v>
      </c>
      <c r="DZ25" s="17" t="n">
        <f aca="false">N(DZ$3&gt;$E20)</f>
        <v>1</v>
      </c>
      <c r="EA25" s="17" t="n">
        <f aca="false">N(EA$3&gt;$E20)</f>
        <v>1</v>
      </c>
      <c r="EB25" s="17" t="n">
        <f aca="false">N(EB$3&gt;$E20)</f>
        <v>1</v>
      </c>
      <c r="EC25" s="17" t="n">
        <f aca="false">N(EC$3&gt;$E20)</f>
        <v>1</v>
      </c>
      <c r="ED25" s="17" t="n">
        <f aca="false">N(ED$3&gt;$E20)</f>
        <v>1</v>
      </c>
      <c r="EE25" s="17" t="n">
        <f aca="false">N(EE$3&gt;$E20)</f>
        <v>1</v>
      </c>
      <c r="EF25" s="17" t="n">
        <f aca="false">N(EF$3&gt;$E20)</f>
        <v>1</v>
      </c>
      <c r="EG25" s="17" t="n">
        <f aca="false">N(EG$3&gt;$E20)</f>
        <v>1</v>
      </c>
      <c r="EH25" s="17" t="n">
        <f aca="false">N(EH$3&gt;$E20)</f>
        <v>1</v>
      </c>
      <c r="EI25" s="17" t="n">
        <f aca="false">N(EI$3&gt;$E20)</f>
        <v>1</v>
      </c>
      <c r="EJ25" s="17" t="n">
        <f aca="false">N(EJ$3&gt;$E20)</f>
        <v>1</v>
      </c>
      <c r="EK25" s="17" t="n">
        <f aca="false">N(EK$3&gt;$E20)</f>
        <v>1</v>
      </c>
      <c r="EL25" s="17" t="n">
        <f aca="false">N(EL$3&gt;$E20)</f>
        <v>1</v>
      </c>
      <c r="EM25" s="17" t="n">
        <f aca="false">N(EM$3&gt;$E20)</f>
        <v>1</v>
      </c>
      <c r="EN25" s="17" t="n">
        <f aca="false">N(EN$3&gt;$E20)</f>
        <v>1</v>
      </c>
      <c r="EO25" s="17" t="n">
        <f aca="false">N(EO$3&gt;$E20)</f>
        <v>1</v>
      </c>
      <c r="EP25" s="17" t="n">
        <f aca="false">N(EP$3&gt;$E20)</f>
        <v>1</v>
      </c>
      <c r="EQ25" s="17" t="n">
        <f aca="false">N(EQ$3&gt;$E20)</f>
        <v>1</v>
      </c>
      <c r="ER25" s="17" t="n">
        <f aca="false">N(ER$3&gt;$E20)</f>
        <v>1</v>
      </c>
      <c r="ES25" s="17" t="n">
        <f aca="false">N(ES$3&gt;$E20)</f>
        <v>1</v>
      </c>
      <c r="ET25" s="17" t="n">
        <f aca="false">N(ET$3&gt;$E20)</f>
        <v>1</v>
      </c>
      <c r="EU25" s="17" t="n">
        <f aca="false">N(EU$3&gt;$E20)</f>
        <v>1</v>
      </c>
      <c r="EV25" s="17" t="n">
        <f aca="false">N(EV$3&gt;$E20)</f>
        <v>1</v>
      </c>
      <c r="EW25" s="17" t="n">
        <f aca="false">N(EW$3&gt;$E20)</f>
        <v>1</v>
      </c>
      <c r="EX25" s="17" t="n">
        <f aca="false">N(EX$3&gt;$E20)</f>
        <v>1</v>
      </c>
      <c r="EY25" s="17" t="n">
        <f aca="false">N(EY$3&gt;$E20)</f>
        <v>1</v>
      </c>
      <c r="EZ25" s="17" t="n">
        <f aca="false">N(EZ$3&gt;$E20)</f>
        <v>1</v>
      </c>
      <c r="FA25" s="17" t="n">
        <f aca="false">N(FA$3&gt;$E20)</f>
        <v>1</v>
      </c>
      <c r="FB25" s="17" t="n">
        <f aca="false">N(FB$3&gt;$E20)</f>
        <v>1</v>
      </c>
      <c r="FC25" s="17" t="n">
        <f aca="false">N(FC$3&gt;$E20)</f>
        <v>1</v>
      </c>
      <c r="FD25" s="17" t="n">
        <f aca="false">N(FD$3&gt;$E20)</f>
        <v>1</v>
      </c>
      <c r="FE25" s="17" t="n">
        <f aca="false">N(FE$3&gt;$E20)</f>
        <v>1</v>
      </c>
      <c r="FF25" s="17" t="n">
        <f aca="false">N(FF$3&gt;$E20)</f>
        <v>1</v>
      </c>
      <c r="FG25" s="17" t="n">
        <f aca="false">N(FG$3&gt;$E20)</f>
        <v>1</v>
      </c>
      <c r="FH25" s="17" t="n">
        <f aca="false">N(FH$3&gt;$E20)</f>
        <v>1</v>
      </c>
    </row>
    <row r="26" customFormat="false" ht="15" hidden="false" customHeight="false" outlineLevel="0" collapsed="false">
      <c r="C26" s="0" t="s">
        <v>686</v>
      </c>
      <c r="D26" s="11" t="s">
        <v>34</v>
      </c>
      <c r="J26" s="17" t="n">
        <f aca="false">N(J$4&gt;$E22)</f>
        <v>0</v>
      </c>
      <c r="K26" s="17" t="n">
        <f aca="false">N(K$4&gt;$E22)</f>
        <v>0</v>
      </c>
      <c r="L26" s="17" t="n">
        <f aca="false">N(L$4&gt;$E22)</f>
        <v>0</v>
      </c>
      <c r="M26" s="17" t="n">
        <f aca="false">N(M$4&gt;$E22)</f>
        <v>0</v>
      </c>
      <c r="N26" s="17" t="n">
        <f aca="false">N(N$4&gt;$E22)</f>
        <v>0</v>
      </c>
      <c r="O26" s="17" t="n">
        <f aca="false">N(O$4&gt;$E22)</f>
        <v>0</v>
      </c>
      <c r="P26" s="17" t="n">
        <f aca="false">N(P$4&gt;$E22)</f>
        <v>0</v>
      </c>
      <c r="Q26" s="17" t="n">
        <f aca="false">N(Q$4&gt;$E22)</f>
        <v>0</v>
      </c>
      <c r="R26" s="17" t="n">
        <f aca="false">N(R$4&gt;$E22)</f>
        <v>0</v>
      </c>
      <c r="S26" s="17" t="n">
        <f aca="false">N(S$4&gt;$E22)</f>
        <v>0</v>
      </c>
      <c r="T26" s="17" t="n">
        <f aca="false">N(T$4&gt;$E22)</f>
        <v>1</v>
      </c>
      <c r="U26" s="17" t="n">
        <f aca="false">N(U$4&gt;$E22)</f>
        <v>1</v>
      </c>
      <c r="V26" s="17" t="n">
        <f aca="false">N(V$4&gt;$E22)</f>
        <v>1</v>
      </c>
      <c r="W26" s="17" t="n">
        <f aca="false">N(W$4&gt;$E22)</f>
        <v>1</v>
      </c>
      <c r="X26" s="17" t="n">
        <f aca="false">N(X$4&gt;$E22)</f>
        <v>1</v>
      </c>
      <c r="Y26" s="17" t="n">
        <f aca="false">N(Y$4&gt;$E22)</f>
        <v>1</v>
      </c>
      <c r="Z26" s="17" t="n">
        <f aca="false">N(Z$4&gt;$E22)</f>
        <v>1</v>
      </c>
      <c r="AA26" s="17" t="n">
        <f aca="false">N(AA$4&gt;$E22)</f>
        <v>1</v>
      </c>
      <c r="AB26" s="17" t="n">
        <f aca="false">N(AB$4&gt;$E22)</f>
        <v>1</v>
      </c>
      <c r="AC26" s="17" t="n">
        <f aca="false">N(AC$4&gt;$E22)</f>
        <v>1</v>
      </c>
      <c r="AD26" s="17" t="n">
        <f aca="false">N(AD$4&gt;$E22)</f>
        <v>1</v>
      </c>
      <c r="AE26" s="17" t="n">
        <f aca="false">N(AE$4&gt;$E22)</f>
        <v>1</v>
      </c>
      <c r="AF26" s="17" t="n">
        <f aca="false">N(AF$4&gt;$E22)</f>
        <v>1</v>
      </c>
      <c r="AG26" s="17" t="n">
        <f aca="false">N(AG$4&gt;$E22)</f>
        <v>1</v>
      </c>
      <c r="AH26" s="17" t="n">
        <f aca="false">N(AH$4&gt;$E22)</f>
        <v>1</v>
      </c>
      <c r="AI26" s="17" t="n">
        <f aca="false">N(AI$4&gt;$E22)</f>
        <v>1</v>
      </c>
      <c r="AJ26" s="17" t="n">
        <f aca="false">N(AJ$4&gt;$E22)</f>
        <v>1</v>
      </c>
      <c r="AK26" s="17" t="n">
        <f aca="false">N(AK$4&gt;$E22)</f>
        <v>1</v>
      </c>
      <c r="AL26" s="17" t="n">
        <f aca="false">N(AL$4&gt;$E22)</f>
        <v>1</v>
      </c>
      <c r="AM26" s="17" t="n">
        <f aca="false">N(AM$4&gt;$E22)</f>
        <v>1</v>
      </c>
      <c r="AN26" s="17" t="n">
        <f aca="false">N(AN$4&gt;$E22)</f>
        <v>1</v>
      </c>
      <c r="AO26" s="17" t="n">
        <f aca="false">N(AO$4&gt;$E22)</f>
        <v>1</v>
      </c>
      <c r="AP26" s="17" t="n">
        <f aca="false">N(AP$4&gt;$E22)</f>
        <v>1</v>
      </c>
      <c r="AQ26" s="17" t="n">
        <f aca="false">N(AQ$4&gt;$E22)</f>
        <v>1</v>
      </c>
      <c r="AR26" s="17" t="n">
        <f aca="false">N(AR$4&gt;$E22)</f>
        <v>1</v>
      </c>
      <c r="AS26" s="17" t="n">
        <f aca="false">N(AS$4&gt;$E22)</f>
        <v>1</v>
      </c>
      <c r="AT26" s="17" t="n">
        <f aca="false">N(AT$4&gt;$E22)</f>
        <v>1</v>
      </c>
      <c r="AU26" s="17" t="n">
        <f aca="false">N(AU$4&gt;$E22)</f>
        <v>1</v>
      </c>
      <c r="AV26" s="17" t="n">
        <f aca="false">N(AV$4&gt;$E22)</f>
        <v>1</v>
      </c>
      <c r="AW26" s="17" t="n">
        <f aca="false">N(AW$4&gt;$E22)</f>
        <v>1</v>
      </c>
      <c r="AX26" s="17" t="n">
        <f aca="false">N(AX$4&gt;$E22)</f>
        <v>1</v>
      </c>
      <c r="AY26" s="17" t="n">
        <f aca="false">N(AY$4&gt;$E22)</f>
        <v>1</v>
      </c>
      <c r="AZ26" s="17" t="n">
        <f aca="false">N(AZ$4&gt;$E22)</f>
        <v>1</v>
      </c>
      <c r="BA26" s="17" t="n">
        <f aca="false">N(BA$4&gt;$E22)</f>
        <v>1</v>
      </c>
      <c r="BB26" s="17" t="n">
        <f aca="false">N(BB$4&gt;$E22)</f>
        <v>1</v>
      </c>
      <c r="BC26" s="17" t="n">
        <f aca="false">N(BC$4&gt;$E22)</f>
        <v>1</v>
      </c>
      <c r="BD26" s="17" t="n">
        <f aca="false">N(BD$4&gt;$E22)</f>
        <v>1</v>
      </c>
      <c r="BE26" s="17" t="n">
        <f aca="false">N(BE$4&gt;$E22)</f>
        <v>1</v>
      </c>
      <c r="BF26" s="17" t="n">
        <f aca="false">N(BF$4&gt;$E22)</f>
        <v>1</v>
      </c>
      <c r="BG26" s="17" t="n">
        <f aca="false">N(BG$4&gt;$E22)</f>
        <v>1</v>
      </c>
      <c r="BH26" s="17" t="n">
        <f aca="false">N(BH$4&gt;$E22)</f>
        <v>1</v>
      </c>
      <c r="BI26" s="17" t="n">
        <f aca="false">N(BI$4&gt;$E22)</f>
        <v>1</v>
      </c>
      <c r="BJ26" s="17" t="n">
        <f aca="false">N(BJ$4&gt;$E22)</f>
        <v>1</v>
      </c>
      <c r="BK26" s="17" t="n">
        <f aca="false">N(BK$4&gt;$E22)</f>
        <v>1</v>
      </c>
      <c r="BL26" s="17" t="n">
        <f aca="false">N(BL$4&gt;$E22)</f>
        <v>1</v>
      </c>
      <c r="BM26" s="17" t="n">
        <f aca="false">N(BM$4&gt;$E22)</f>
        <v>1</v>
      </c>
      <c r="BN26" s="17" t="n">
        <f aca="false">N(BN$4&gt;$E22)</f>
        <v>1</v>
      </c>
      <c r="BO26" s="17" t="n">
        <f aca="false">N(BO$4&gt;$E22)</f>
        <v>1</v>
      </c>
      <c r="BP26" s="17" t="n">
        <f aca="false">N(BP$4&gt;$E22)</f>
        <v>1</v>
      </c>
      <c r="BQ26" s="17" t="n">
        <f aca="false">N(BQ$4&gt;$E22)</f>
        <v>1</v>
      </c>
      <c r="BR26" s="17" t="n">
        <f aca="false">N(BR$4&gt;$E22)</f>
        <v>1</v>
      </c>
      <c r="BS26" s="17" t="n">
        <f aca="false">N(BS$4&gt;$E22)</f>
        <v>1</v>
      </c>
      <c r="BT26" s="17" t="n">
        <f aca="false">N(BT$4&gt;$E22)</f>
        <v>1</v>
      </c>
      <c r="BU26" s="17" t="n">
        <f aca="false">N(BU$4&gt;$E22)</f>
        <v>1</v>
      </c>
      <c r="BV26" s="17" t="n">
        <f aca="false">N(BV$4&gt;$E22)</f>
        <v>1</v>
      </c>
      <c r="BW26" s="17" t="n">
        <f aca="false">N(BW$4&gt;$E22)</f>
        <v>1</v>
      </c>
      <c r="BX26" s="17" t="n">
        <f aca="false">N(BX$4&gt;$E22)</f>
        <v>1</v>
      </c>
      <c r="BY26" s="17" t="n">
        <f aca="false">N(BY$4&gt;$E22)</f>
        <v>1</v>
      </c>
      <c r="BZ26" s="17" t="n">
        <f aca="false">N(BZ$4&gt;$E22)</f>
        <v>1</v>
      </c>
      <c r="CA26" s="17" t="n">
        <f aca="false">N(CA$4&gt;$E22)</f>
        <v>1</v>
      </c>
      <c r="CB26" s="17" t="n">
        <f aca="false">N(CB$4&gt;$E22)</f>
        <v>1</v>
      </c>
      <c r="CC26" s="17" t="n">
        <f aca="false">N(CC$4&gt;$E22)</f>
        <v>1</v>
      </c>
      <c r="CD26" s="17" t="n">
        <f aca="false">N(CD$4&gt;$E22)</f>
        <v>1</v>
      </c>
      <c r="CE26" s="17" t="n">
        <f aca="false">N(CE$4&gt;$E22)</f>
        <v>1</v>
      </c>
      <c r="CF26" s="17" t="n">
        <f aca="false">N(CF$4&gt;$E22)</f>
        <v>1</v>
      </c>
      <c r="CG26" s="17" t="n">
        <f aca="false">N(CG$4&gt;$E22)</f>
        <v>1</v>
      </c>
      <c r="CH26" s="17" t="n">
        <f aca="false">N(CH$4&gt;$E22)</f>
        <v>1</v>
      </c>
      <c r="CI26" s="17" t="n">
        <f aca="false">N(CI$4&gt;$E22)</f>
        <v>1</v>
      </c>
      <c r="CJ26" s="17" t="n">
        <f aca="false">N(CJ$4&gt;$E22)</f>
        <v>1</v>
      </c>
      <c r="CK26" s="17" t="n">
        <f aca="false">N(CK$4&gt;$E22)</f>
        <v>1</v>
      </c>
      <c r="CL26" s="17" t="n">
        <f aca="false">N(CL$4&gt;$E22)</f>
        <v>1</v>
      </c>
      <c r="CM26" s="17" t="n">
        <f aca="false">N(CM$4&gt;$E22)</f>
        <v>1</v>
      </c>
      <c r="CN26" s="17" t="n">
        <f aca="false">N(CN$4&gt;$E22)</f>
        <v>1</v>
      </c>
      <c r="CO26" s="17" t="n">
        <f aca="false">N(CO$4&gt;$E22)</f>
        <v>1</v>
      </c>
      <c r="CP26" s="17" t="n">
        <f aca="false">N(CP$4&gt;$E22)</f>
        <v>1</v>
      </c>
      <c r="CQ26" s="17" t="n">
        <f aca="false">N(CQ$4&gt;$E22)</f>
        <v>1</v>
      </c>
      <c r="CR26" s="17" t="n">
        <f aca="false">N(CR$4&gt;$E22)</f>
        <v>1</v>
      </c>
      <c r="CS26" s="17" t="n">
        <f aca="false">N(CS$4&gt;$E22)</f>
        <v>1</v>
      </c>
      <c r="CT26" s="17" t="n">
        <f aca="false">N(CT$4&gt;$E22)</f>
        <v>1</v>
      </c>
      <c r="CU26" s="17" t="n">
        <f aca="false">N(CU$4&gt;$E22)</f>
        <v>1</v>
      </c>
      <c r="CV26" s="17" t="n">
        <f aca="false">N(CV$4&gt;$E22)</f>
        <v>1</v>
      </c>
      <c r="CW26" s="17" t="n">
        <f aca="false">N(CW$4&gt;$E22)</f>
        <v>1</v>
      </c>
      <c r="CX26" s="17" t="n">
        <f aca="false">N(CX$4&gt;$E22)</f>
        <v>1</v>
      </c>
      <c r="CY26" s="17" t="n">
        <f aca="false">N(CY$4&gt;$E22)</f>
        <v>1</v>
      </c>
      <c r="CZ26" s="17" t="n">
        <f aca="false">N(CZ$4&gt;$E22)</f>
        <v>1</v>
      </c>
      <c r="DA26" s="17" t="n">
        <f aca="false">N(DA$4&gt;$E22)</f>
        <v>1</v>
      </c>
      <c r="DB26" s="17" t="n">
        <f aca="false">N(DB$4&gt;$E22)</f>
        <v>1</v>
      </c>
      <c r="DC26" s="17" t="n">
        <f aca="false">N(DC$4&gt;$E22)</f>
        <v>1</v>
      </c>
      <c r="DD26" s="17" t="n">
        <f aca="false">N(DD$4&gt;$E22)</f>
        <v>1</v>
      </c>
      <c r="DE26" s="17" t="n">
        <f aca="false">N(DE$4&gt;$E22)</f>
        <v>1</v>
      </c>
      <c r="DF26" s="17" t="n">
        <f aca="false">N(DF$4&gt;$E22)</f>
        <v>1</v>
      </c>
      <c r="DG26" s="17" t="n">
        <f aca="false">N(DG$4&gt;$E22)</f>
        <v>1</v>
      </c>
      <c r="DH26" s="17" t="n">
        <f aca="false">N(DH$4&gt;$E22)</f>
        <v>1</v>
      </c>
      <c r="DI26" s="17" t="n">
        <f aca="false">N(DI$4&gt;$E22)</f>
        <v>1</v>
      </c>
      <c r="DJ26" s="17" t="n">
        <f aca="false">N(DJ$4&gt;$E22)</f>
        <v>1</v>
      </c>
      <c r="DK26" s="17" t="n">
        <f aca="false">N(DK$4&gt;$E22)</f>
        <v>1</v>
      </c>
      <c r="DL26" s="17" t="n">
        <f aca="false">N(DL$4&gt;$E22)</f>
        <v>1</v>
      </c>
      <c r="DM26" s="17" t="n">
        <f aca="false">N(DM$4&gt;$E22)</f>
        <v>1</v>
      </c>
      <c r="DN26" s="17" t="n">
        <f aca="false">N(DN$4&gt;$E22)</f>
        <v>1</v>
      </c>
      <c r="DO26" s="17" t="n">
        <f aca="false">N(DO$4&gt;$E22)</f>
        <v>1</v>
      </c>
      <c r="DP26" s="17" t="n">
        <f aca="false">N(DP$4&gt;$E22)</f>
        <v>1</v>
      </c>
      <c r="DQ26" s="17" t="n">
        <f aca="false">N(DQ$4&gt;$E22)</f>
        <v>1</v>
      </c>
      <c r="DR26" s="17" t="n">
        <f aca="false">N(DR$4&gt;$E22)</f>
        <v>1</v>
      </c>
      <c r="DS26" s="17" t="n">
        <f aca="false">N(DS$4&gt;$E22)</f>
        <v>1</v>
      </c>
      <c r="DT26" s="17" t="n">
        <f aca="false">N(DT$4&gt;$E22)</f>
        <v>1</v>
      </c>
      <c r="DU26" s="17" t="n">
        <f aca="false">N(DU$4&gt;$E22)</f>
        <v>1</v>
      </c>
      <c r="DV26" s="17" t="n">
        <f aca="false">N(DV$4&gt;$E22)</f>
        <v>1</v>
      </c>
      <c r="DW26" s="17" t="n">
        <f aca="false">N(DW$4&gt;$E22)</f>
        <v>1</v>
      </c>
      <c r="DX26" s="17" t="n">
        <f aca="false">N(DX$4&gt;$E22)</f>
        <v>1</v>
      </c>
      <c r="DY26" s="17" t="n">
        <f aca="false">N(DY$4&gt;$E22)</f>
        <v>1</v>
      </c>
      <c r="DZ26" s="17" t="n">
        <f aca="false">N(DZ$4&gt;$E22)</f>
        <v>1</v>
      </c>
      <c r="EA26" s="17" t="n">
        <f aca="false">N(EA$4&gt;$E22)</f>
        <v>1</v>
      </c>
      <c r="EB26" s="17" t="n">
        <f aca="false">N(EB$4&gt;$E22)</f>
        <v>1</v>
      </c>
      <c r="EC26" s="17" t="n">
        <f aca="false">N(EC$4&gt;$E22)</f>
        <v>1</v>
      </c>
      <c r="ED26" s="17" t="n">
        <f aca="false">N(ED$4&gt;$E22)</f>
        <v>1</v>
      </c>
      <c r="EE26" s="17" t="n">
        <f aca="false">N(EE$4&gt;$E22)</f>
        <v>1</v>
      </c>
      <c r="EF26" s="17" t="n">
        <f aca="false">N(EF$4&gt;$E22)</f>
        <v>1</v>
      </c>
      <c r="EG26" s="17" t="n">
        <f aca="false">N(EG$4&gt;$E22)</f>
        <v>1</v>
      </c>
      <c r="EH26" s="17" t="n">
        <f aca="false">N(EH$4&gt;$E22)</f>
        <v>1</v>
      </c>
      <c r="EI26" s="17" t="n">
        <f aca="false">N(EI$4&gt;$E22)</f>
        <v>1</v>
      </c>
      <c r="EJ26" s="17" t="n">
        <f aca="false">N(EJ$4&gt;$E22)</f>
        <v>1</v>
      </c>
      <c r="EK26" s="17" t="n">
        <f aca="false">N(EK$4&gt;$E22)</f>
        <v>1</v>
      </c>
      <c r="EL26" s="17" t="n">
        <f aca="false">N(EL$4&gt;$E22)</f>
        <v>1</v>
      </c>
      <c r="EM26" s="17" t="n">
        <f aca="false">N(EM$4&gt;$E22)</f>
        <v>1</v>
      </c>
      <c r="EN26" s="17" t="n">
        <f aca="false">N(EN$4&gt;$E22)</f>
        <v>1</v>
      </c>
      <c r="EO26" s="17" t="n">
        <f aca="false">N(EO$4&gt;$E22)</f>
        <v>1</v>
      </c>
      <c r="EP26" s="17" t="n">
        <f aca="false">N(EP$4&gt;$E22)</f>
        <v>1</v>
      </c>
      <c r="EQ26" s="17" t="n">
        <f aca="false">N(EQ$4&gt;$E22)</f>
        <v>1</v>
      </c>
      <c r="ER26" s="17" t="n">
        <f aca="false">N(ER$4&gt;$E22)</f>
        <v>1</v>
      </c>
      <c r="ES26" s="17" t="n">
        <f aca="false">N(ES$4&gt;$E22)</f>
        <v>1</v>
      </c>
      <c r="ET26" s="17" t="n">
        <f aca="false">N(ET$4&gt;$E22)</f>
        <v>1</v>
      </c>
      <c r="EU26" s="17" t="n">
        <f aca="false">N(EU$4&gt;$E22)</f>
        <v>1</v>
      </c>
      <c r="EV26" s="17" t="n">
        <f aca="false">N(EV$4&gt;$E22)</f>
        <v>1</v>
      </c>
      <c r="EW26" s="17" t="n">
        <f aca="false">N(EW$4&gt;$E22)</f>
        <v>1</v>
      </c>
      <c r="EX26" s="17" t="n">
        <f aca="false">N(EX$4&gt;$E22)</f>
        <v>1</v>
      </c>
      <c r="EY26" s="17" t="n">
        <f aca="false">N(EY$4&gt;$E22)</f>
        <v>1</v>
      </c>
      <c r="EZ26" s="17" t="n">
        <f aca="false">N(EZ$4&gt;$E22)</f>
        <v>1</v>
      </c>
      <c r="FA26" s="17" t="n">
        <f aca="false">N(FA$4&gt;$E22)</f>
        <v>1</v>
      </c>
      <c r="FB26" s="17" t="n">
        <f aca="false">N(FB$4&gt;$E22)</f>
        <v>1</v>
      </c>
      <c r="FC26" s="17" t="n">
        <f aca="false">N(FC$4&gt;$E22)</f>
        <v>1</v>
      </c>
      <c r="FD26" s="17" t="n">
        <f aca="false">N(FD$4&gt;$E22)</f>
        <v>1</v>
      </c>
      <c r="FE26" s="17" t="n">
        <f aca="false">N(FE$4&gt;$E22)</f>
        <v>1</v>
      </c>
      <c r="FF26" s="17" t="n">
        <f aca="false">N(FF$4&gt;$E22)</f>
        <v>1</v>
      </c>
      <c r="FG26" s="17" t="n">
        <f aca="false">N(FG$4&gt;$E22)</f>
        <v>1</v>
      </c>
      <c r="FH26" s="17" t="n">
        <f aca="false">N(FH$4&gt;$E22)</f>
        <v>1</v>
      </c>
    </row>
    <row r="27" customFormat="false" ht="15" hidden="false" customHeight="false" outlineLevel="0" collapsed="false">
      <c r="C27" s="0" t="s">
        <v>687</v>
      </c>
      <c r="D27" s="11" t="s">
        <v>556</v>
      </c>
      <c r="E27" s="44" t="n">
        <f aca="false">$E16+1</f>
        <v>46478</v>
      </c>
      <c r="F27" s="44" t="n">
        <f aca="false">$F16</f>
        <v>46843</v>
      </c>
      <c r="I27" s="58" t="n">
        <f aca="false">SUM(J27:FH27)</f>
        <v>1</v>
      </c>
      <c r="J27" s="58" t="n">
        <f aca="false">MAX(0,MIN($F27,J$4)-MAX($E27,J$3)+1)/($F27-$E27+1)</f>
        <v>0</v>
      </c>
      <c r="K27" s="58" t="n">
        <f aca="false">MAX(0,MIN($F27,K$4)-MAX($E27,K$3)+1)/($F27-$E27+1)</f>
        <v>0</v>
      </c>
      <c r="L27" s="58" t="n">
        <f aca="false">MAX(0,MIN($F27,L$4)-MAX($E27,L$3)+1)/($F27-$E27+1)</f>
        <v>0</v>
      </c>
      <c r="M27" s="58" t="n">
        <f aca="false">MAX(0,MIN($F27,M$4)-MAX($E27,M$3)+1)/($F27-$E27+1)</f>
        <v>0</v>
      </c>
      <c r="N27" s="58" t="n">
        <f aca="false">MAX(0,MIN($F27,N$4)-MAX($E27,N$3)+1)/($F27-$E27+1)</f>
        <v>0</v>
      </c>
      <c r="O27" s="58" t="n">
        <f aca="false">MAX(0,MIN($F27,O$4)-MAX($E27,O$3)+1)/($F27-$E27+1)</f>
        <v>0</v>
      </c>
      <c r="P27" s="58" t="n">
        <f aca="false">MAX(0,MIN($F27,P$4)-MAX($E27,P$3)+1)/($F27-$E27+1)</f>
        <v>0.248633879781421</v>
      </c>
      <c r="Q27" s="58" t="n">
        <f aca="false">MAX(0,MIN($F27,Q$4)-MAX($E27,Q$3)+1)/($F27-$E27+1)</f>
        <v>0.251366120218579</v>
      </c>
      <c r="R27" s="58" t="n">
        <f aca="false">MAX(0,MIN($F27,R$4)-MAX($E27,R$3)+1)/($F27-$E27+1)</f>
        <v>0.251366120218579</v>
      </c>
      <c r="S27" s="58" t="n">
        <f aca="false">MAX(0,MIN($F27,S$4)-MAX($E27,S$3)+1)/($F27-$E27+1)</f>
        <v>0.248633879781421</v>
      </c>
      <c r="T27" s="58" t="n">
        <f aca="false">MAX(0,MIN($F27,T$4)-MAX($E27,T$3)+1)/($F27-$E27+1)</f>
        <v>0</v>
      </c>
      <c r="U27" s="58" t="n">
        <f aca="false">MAX(0,MIN($F27,U$4)-MAX($E27,U$3)+1)/($F27-$E27+1)</f>
        <v>0</v>
      </c>
      <c r="V27" s="58" t="n">
        <f aca="false">MAX(0,MIN($F27,V$4)-MAX($E27,V$3)+1)/($F27-$E27+1)</f>
        <v>0</v>
      </c>
      <c r="W27" s="58" t="n">
        <f aca="false">MAX(0,MIN($F27,W$4)-MAX($E27,W$3)+1)/($F27-$E27+1)</f>
        <v>0</v>
      </c>
      <c r="X27" s="58" t="n">
        <f aca="false">MAX(0,MIN($F27,X$4)-MAX($E27,X$3)+1)/($F27-$E27+1)</f>
        <v>0</v>
      </c>
      <c r="Y27" s="58" t="n">
        <f aca="false">MAX(0,MIN($F27,Y$4)-MAX($E27,Y$3)+1)/($F27-$E27+1)</f>
        <v>0</v>
      </c>
      <c r="Z27" s="58" t="n">
        <f aca="false">MAX(0,MIN($F27,Z$4)-MAX($E27,Z$3)+1)/($F27-$E27+1)</f>
        <v>0</v>
      </c>
      <c r="AA27" s="58" t="n">
        <f aca="false">MAX(0,MIN($F27,AA$4)-MAX($E27,AA$3)+1)/($F27-$E27+1)</f>
        <v>0</v>
      </c>
      <c r="AB27" s="58" t="n">
        <f aca="false">MAX(0,MIN($F27,AB$4)-MAX($E27,AB$3)+1)/($F27-$E27+1)</f>
        <v>0</v>
      </c>
      <c r="AC27" s="58" t="n">
        <f aca="false">MAX(0,MIN($F27,AC$4)-MAX($E27,AC$3)+1)/($F27-$E27+1)</f>
        <v>0</v>
      </c>
      <c r="AD27" s="58" t="n">
        <f aca="false">MAX(0,MIN($F27,AD$4)-MAX($E27,AD$3)+1)/($F27-$E27+1)</f>
        <v>0</v>
      </c>
      <c r="AE27" s="58" t="n">
        <f aca="false">MAX(0,MIN($F27,AE$4)-MAX($E27,AE$3)+1)/($F27-$E27+1)</f>
        <v>0</v>
      </c>
      <c r="AF27" s="58" t="n">
        <f aca="false">MAX(0,MIN($F27,AF$4)-MAX($E27,AF$3)+1)/($F27-$E27+1)</f>
        <v>0</v>
      </c>
      <c r="AG27" s="58" t="n">
        <f aca="false">MAX(0,MIN($F27,AG$4)-MAX($E27,AG$3)+1)/($F27-$E27+1)</f>
        <v>0</v>
      </c>
      <c r="AH27" s="58" t="n">
        <f aca="false">MAX(0,MIN($F27,AH$4)-MAX($E27,AH$3)+1)/($F27-$E27+1)</f>
        <v>0</v>
      </c>
      <c r="AI27" s="58" t="n">
        <f aca="false">MAX(0,MIN($F27,AI$4)-MAX($E27,AI$3)+1)/($F27-$E27+1)</f>
        <v>0</v>
      </c>
      <c r="AJ27" s="58" t="n">
        <f aca="false">MAX(0,MIN($F27,AJ$4)-MAX($E27,AJ$3)+1)/($F27-$E27+1)</f>
        <v>0</v>
      </c>
      <c r="AK27" s="58" t="n">
        <f aca="false">MAX(0,MIN($F27,AK$4)-MAX($E27,AK$3)+1)/($F27-$E27+1)</f>
        <v>0</v>
      </c>
      <c r="AL27" s="58" t="n">
        <f aca="false">MAX(0,MIN($F27,AL$4)-MAX($E27,AL$3)+1)/($F27-$E27+1)</f>
        <v>0</v>
      </c>
      <c r="AM27" s="58" t="n">
        <f aca="false">MAX(0,MIN($F27,AM$4)-MAX($E27,AM$3)+1)/($F27-$E27+1)</f>
        <v>0</v>
      </c>
      <c r="AN27" s="58" t="n">
        <f aca="false">MAX(0,MIN($F27,AN$4)-MAX($E27,AN$3)+1)/($F27-$E27+1)</f>
        <v>0</v>
      </c>
      <c r="AO27" s="58" t="n">
        <f aca="false">MAX(0,MIN($F27,AO$4)-MAX($E27,AO$3)+1)/($F27-$E27+1)</f>
        <v>0</v>
      </c>
      <c r="AP27" s="58" t="n">
        <f aca="false">MAX(0,MIN($F27,AP$4)-MAX($E27,AP$3)+1)/($F27-$E27+1)</f>
        <v>0</v>
      </c>
      <c r="AQ27" s="58" t="n">
        <f aca="false">MAX(0,MIN($F27,AQ$4)-MAX($E27,AQ$3)+1)/($F27-$E27+1)</f>
        <v>0</v>
      </c>
      <c r="AR27" s="58" t="n">
        <f aca="false">MAX(0,MIN($F27,AR$4)-MAX($E27,AR$3)+1)/($F27-$E27+1)</f>
        <v>0</v>
      </c>
      <c r="AS27" s="58" t="n">
        <f aca="false">MAX(0,MIN($F27,AS$4)-MAX($E27,AS$3)+1)/($F27-$E27+1)</f>
        <v>0</v>
      </c>
      <c r="AT27" s="58" t="n">
        <f aca="false">MAX(0,MIN($F27,AT$4)-MAX($E27,AT$3)+1)/($F27-$E27+1)</f>
        <v>0</v>
      </c>
      <c r="AU27" s="58" t="n">
        <f aca="false">MAX(0,MIN($F27,AU$4)-MAX($E27,AU$3)+1)/($F27-$E27+1)</f>
        <v>0</v>
      </c>
      <c r="AV27" s="58" t="n">
        <f aca="false">MAX(0,MIN($F27,AV$4)-MAX($E27,AV$3)+1)/($F27-$E27+1)</f>
        <v>0</v>
      </c>
      <c r="AW27" s="58" t="n">
        <f aca="false">MAX(0,MIN($F27,AW$4)-MAX($E27,AW$3)+1)/($F27-$E27+1)</f>
        <v>0</v>
      </c>
      <c r="AX27" s="58" t="n">
        <f aca="false">MAX(0,MIN($F27,AX$4)-MAX($E27,AX$3)+1)/($F27-$E27+1)</f>
        <v>0</v>
      </c>
      <c r="AY27" s="58" t="n">
        <f aca="false">MAX(0,MIN($F27,AY$4)-MAX($E27,AY$3)+1)/($F27-$E27+1)</f>
        <v>0</v>
      </c>
      <c r="AZ27" s="58" t="n">
        <f aca="false">MAX(0,MIN($F27,AZ$4)-MAX($E27,AZ$3)+1)/($F27-$E27+1)</f>
        <v>0</v>
      </c>
      <c r="BA27" s="58" t="n">
        <f aca="false">MAX(0,MIN($F27,BA$4)-MAX($E27,BA$3)+1)/($F27-$E27+1)</f>
        <v>0</v>
      </c>
      <c r="BB27" s="58" t="n">
        <f aca="false">MAX(0,MIN($F27,BB$4)-MAX($E27,BB$3)+1)/($F27-$E27+1)</f>
        <v>0</v>
      </c>
      <c r="BC27" s="58" t="n">
        <f aca="false">MAX(0,MIN($F27,BC$4)-MAX($E27,BC$3)+1)/($F27-$E27+1)</f>
        <v>0</v>
      </c>
      <c r="BD27" s="58" t="n">
        <f aca="false">MAX(0,MIN($F27,BD$4)-MAX($E27,BD$3)+1)/($F27-$E27+1)</f>
        <v>0</v>
      </c>
      <c r="BE27" s="58" t="n">
        <f aca="false">MAX(0,MIN($F27,BE$4)-MAX($E27,BE$3)+1)/($F27-$E27+1)</f>
        <v>0</v>
      </c>
      <c r="BF27" s="58" t="n">
        <f aca="false">MAX(0,MIN($F27,BF$4)-MAX($E27,BF$3)+1)/($F27-$E27+1)</f>
        <v>0</v>
      </c>
      <c r="BG27" s="58" t="n">
        <f aca="false">MAX(0,MIN($F27,BG$4)-MAX($E27,BG$3)+1)/($F27-$E27+1)</f>
        <v>0</v>
      </c>
      <c r="BH27" s="58" t="n">
        <f aca="false">MAX(0,MIN($F27,BH$4)-MAX($E27,BH$3)+1)/($F27-$E27+1)</f>
        <v>0</v>
      </c>
      <c r="BI27" s="58" t="n">
        <f aca="false">MAX(0,MIN($F27,BI$4)-MAX($E27,BI$3)+1)/($F27-$E27+1)</f>
        <v>0</v>
      </c>
      <c r="BJ27" s="58" t="n">
        <f aca="false">MAX(0,MIN($F27,BJ$4)-MAX($E27,BJ$3)+1)/($F27-$E27+1)</f>
        <v>0</v>
      </c>
      <c r="BK27" s="58" t="n">
        <f aca="false">MAX(0,MIN($F27,BK$4)-MAX($E27,BK$3)+1)/($F27-$E27+1)</f>
        <v>0</v>
      </c>
      <c r="BL27" s="58" t="n">
        <f aca="false">MAX(0,MIN($F27,BL$4)-MAX($E27,BL$3)+1)/($F27-$E27+1)</f>
        <v>0</v>
      </c>
      <c r="BM27" s="58" t="n">
        <f aca="false">MAX(0,MIN($F27,BM$4)-MAX($E27,BM$3)+1)/($F27-$E27+1)</f>
        <v>0</v>
      </c>
      <c r="BN27" s="58" t="n">
        <f aca="false">MAX(0,MIN($F27,BN$4)-MAX($E27,BN$3)+1)/($F27-$E27+1)</f>
        <v>0</v>
      </c>
      <c r="BO27" s="58" t="n">
        <f aca="false">MAX(0,MIN($F27,BO$4)-MAX($E27,BO$3)+1)/($F27-$E27+1)</f>
        <v>0</v>
      </c>
      <c r="BP27" s="58" t="n">
        <f aca="false">MAX(0,MIN($F27,BP$4)-MAX($E27,BP$3)+1)/($F27-$E27+1)</f>
        <v>0</v>
      </c>
      <c r="BQ27" s="58" t="n">
        <f aca="false">MAX(0,MIN($F27,BQ$4)-MAX($E27,BQ$3)+1)/($F27-$E27+1)</f>
        <v>0</v>
      </c>
      <c r="BR27" s="58" t="n">
        <f aca="false">MAX(0,MIN($F27,BR$4)-MAX($E27,BR$3)+1)/($F27-$E27+1)</f>
        <v>0</v>
      </c>
      <c r="BS27" s="58" t="n">
        <f aca="false">MAX(0,MIN($F27,BS$4)-MAX($E27,BS$3)+1)/($F27-$E27+1)</f>
        <v>0</v>
      </c>
      <c r="BT27" s="58" t="n">
        <f aca="false">MAX(0,MIN($F27,BT$4)-MAX($E27,BT$3)+1)/($F27-$E27+1)</f>
        <v>0</v>
      </c>
      <c r="BU27" s="58" t="n">
        <f aca="false">MAX(0,MIN($F27,BU$4)-MAX($E27,BU$3)+1)/($F27-$E27+1)</f>
        <v>0</v>
      </c>
      <c r="BV27" s="58" t="n">
        <f aca="false">MAX(0,MIN($F27,BV$4)-MAX($E27,BV$3)+1)/($F27-$E27+1)</f>
        <v>0</v>
      </c>
      <c r="BW27" s="58" t="n">
        <f aca="false">MAX(0,MIN($F27,BW$4)-MAX($E27,BW$3)+1)/($F27-$E27+1)</f>
        <v>0</v>
      </c>
      <c r="BX27" s="58" t="n">
        <f aca="false">MAX(0,MIN($F27,BX$4)-MAX($E27,BX$3)+1)/($F27-$E27+1)</f>
        <v>0</v>
      </c>
      <c r="BY27" s="58" t="n">
        <f aca="false">MAX(0,MIN($F27,BY$4)-MAX($E27,BY$3)+1)/($F27-$E27+1)</f>
        <v>0</v>
      </c>
      <c r="BZ27" s="58" t="n">
        <f aca="false">MAX(0,MIN($F27,BZ$4)-MAX($E27,BZ$3)+1)/($F27-$E27+1)</f>
        <v>0</v>
      </c>
      <c r="CA27" s="58" t="n">
        <f aca="false">MAX(0,MIN($F27,CA$4)-MAX($E27,CA$3)+1)/($F27-$E27+1)</f>
        <v>0</v>
      </c>
      <c r="CB27" s="58" t="n">
        <f aca="false">MAX(0,MIN($F27,CB$4)-MAX($E27,CB$3)+1)/($F27-$E27+1)</f>
        <v>0</v>
      </c>
      <c r="CC27" s="58" t="n">
        <f aca="false">MAX(0,MIN($F27,CC$4)-MAX($E27,CC$3)+1)/($F27-$E27+1)</f>
        <v>0</v>
      </c>
      <c r="CD27" s="58" t="n">
        <f aca="false">MAX(0,MIN($F27,CD$4)-MAX($E27,CD$3)+1)/($F27-$E27+1)</f>
        <v>0</v>
      </c>
      <c r="CE27" s="58" t="n">
        <f aca="false">MAX(0,MIN($F27,CE$4)-MAX($E27,CE$3)+1)/($F27-$E27+1)</f>
        <v>0</v>
      </c>
      <c r="CF27" s="58" t="n">
        <f aca="false">MAX(0,MIN($F27,CF$4)-MAX($E27,CF$3)+1)/($F27-$E27+1)</f>
        <v>0</v>
      </c>
      <c r="CG27" s="58" t="n">
        <f aca="false">MAX(0,MIN($F27,CG$4)-MAX($E27,CG$3)+1)/($F27-$E27+1)</f>
        <v>0</v>
      </c>
      <c r="CH27" s="58" t="n">
        <f aca="false">MAX(0,MIN($F27,CH$4)-MAX($E27,CH$3)+1)/($F27-$E27+1)</f>
        <v>0</v>
      </c>
      <c r="CI27" s="58" t="n">
        <f aca="false">MAX(0,MIN($F27,CI$4)-MAX($E27,CI$3)+1)/($F27-$E27+1)</f>
        <v>0</v>
      </c>
      <c r="CJ27" s="58" t="n">
        <f aca="false">MAX(0,MIN($F27,CJ$4)-MAX($E27,CJ$3)+1)/($F27-$E27+1)</f>
        <v>0</v>
      </c>
      <c r="CK27" s="58" t="n">
        <f aca="false">MAX(0,MIN($F27,CK$4)-MAX($E27,CK$3)+1)/($F27-$E27+1)</f>
        <v>0</v>
      </c>
      <c r="CL27" s="58" t="n">
        <f aca="false">MAX(0,MIN($F27,CL$4)-MAX($E27,CL$3)+1)/($F27-$E27+1)</f>
        <v>0</v>
      </c>
      <c r="CM27" s="58" t="n">
        <f aca="false">MAX(0,MIN($F27,CM$4)-MAX($E27,CM$3)+1)/($F27-$E27+1)</f>
        <v>0</v>
      </c>
      <c r="CN27" s="58" t="n">
        <f aca="false">MAX(0,MIN($F27,CN$4)-MAX($E27,CN$3)+1)/($F27-$E27+1)</f>
        <v>0</v>
      </c>
      <c r="CO27" s="58" t="n">
        <f aca="false">MAX(0,MIN($F27,CO$4)-MAX($E27,CO$3)+1)/($F27-$E27+1)</f>
        <v>0</v>
      </c>
      <c r="CP27" s="58" t="n">
        <f aca="false">MAX(0,MIN($F27,CP$4)-MAX($E27,CP$3)+1)/($F27-$E27+1)</f>
        <v>0</v>
      </c>
      <c r="CQ27" s="58" t="n">
        <f aca="false">MAX(0,MIN($F27,CQ$4)-MAX($E27,CQ$3)+1)/($F27-$E27+1)</f>
        <v>0</v>
      </c>
      <c r="CR27" s="58" t="n">
        <f aca="false">MAX(0,MIN($F27,CR$4)-MAX($E27,CR$3)+1)/($F27-$E27+1)</f>
        <v>0</v>
      </c>
      <c r="CS27" s="58" t="n">
        <f aca="false">MAX(0,MIN($F27,CS$4)-MAX($E27,CS$3)+1)/($F27-$E27+1)</f>
        <v>0</v>
      </c>
      <c r="CT27" s="58" t="n">
        <f aca="false">MAX(0,MIN($F27,CT$4)-MAX($E27,CT$3)+1)/($F27-$E27+1)</f>
        <v>0</v>
      </c>
      <c r="CU27" s="58" t="n">
        <f aca="false">MAX(0,MIN($F27,CU$4)-MAX($E27,CU$3)+1)/($F27-$E27+1)</f>
        <v>0</v>
      </c>
      <c r="CV27" s="58" t="n">
        <f aca="false">MAX(0,MIN($F27,CV$4)-MAX($E27,CV$3)+1)/($F27-$E27+1)</f>
        <v>0</v>
      </c>
      <c r="CW27" s="58" t="n">
        <f aca="false">MAX(0,MIN($F27,CW$4)-MAX($E27,CW$3)+1)/($F27-$E27+1)</f>
        <v>0</v>
      </c>
      <c r="CX27" s="58" t="n">
        <f aca="false">MAX(0,MIN($F27,CX$4)-MAX($E27,CX$3)+1)/($F27-$E27+1)</f>
        <v>0</v>
      </c>
      <c r="CY27" s="58" t="n">
        <f aca="false">MAX(0,MIN($F27,CY$4)-MAX($E27,CY$3)+1)/($F27-$E27+1)</f>
        <v>0</v>
      </c>
      <c r="CZ27" s="58" t="n">
        <f aca="false">MAX(0,MIN($F27,CZ$4)-MAX($E27,CZ$3)+1)/($F27-$E27+1)</f>
        <v>0</v>
      </c>
      <c r="DA27" s="58" t="n">
        <f aca="false">MAX(0,MIN($F27,DA$4)-MAX($E27,DA$3)+1)/($F27-$E27+1)</f>
        <v>0</v>
      </c>
      <c r="DB27" s="58" t="n">
        <f aca="false">MAX(0,MIN($F27,DB$4)-MAX($E27,DB$3)+1)/($F27-$E27+1)</f>
        <v>0</v>
      </c>
      <c r="DC27" s="58" t="n">
        <f aca="false">MAX(0,MIN($F27,DC$4)-MAX($E27,DC$3)+1)/($F27-$E27+1)</f>
        <v>0</v>
      </c>
      <c r="DD27" s="58" t="n">
        <f aca="false">MAX(0,MIN($F27,DD$4)-MAX($E27,DD$3)+1)/($F27-$E27+1)</f>
        <v>0</v>
      </c>
      <c r="DE27" s="58" t="n">
        <f aca="false">MAX(0,MIN($F27,DE$4)-MAX($E27,DE$3)+1)/($F27-$E27+1)</f>
        <v>0</v>
      </c>
      <c r="DF27" s="58" t="n">
        <f aca="false">MAX(0,MIN($F27,DF$4)-MAX($E27,DF$3)+1)/($F27-$E27+1)</f>
        <v>0</v>
      </c>
      <c r="DG27" s="58" t="n">
        <f aca="false">MAX(0,MIN($F27,DG$4)-MAX($E27,DG$3)+1)/($F27-$E27+1)</f>
        <v>0</v>
      </c>
      <c r="DH27" s="58" t="n">
        <f aca="false">MAX(0,MIN($F27,DH$4)-MAX($E27,DH$3)+1)/($F27-$E27+1)</f>
        <v>0</v>
      </c>
      <c r="DI27" s="58" t="n">
        <f aca="false">MAX(0,MIN($F27,DI$4)-MAX($E27,DI$3)+1)/($F27-$E27+1)</f>
        <v>0</v>
      </c>
      <c r="DJ27" s="58" t="n">
        <f aca="false">MAX(0,MIN($F27,DJ$4)-MAX($E27,DJ$3)+1)/($F27-$E27+1)</f>
        <v>0</v>
      </c>
      <c r="DK27" s="58" t="n">
        <f aca="false">MAX(0,MIN($F27,DK$4)-MAX($E27,DK$3)+1)/($F27-$E27+1)</f>
        <v>0</v>
      </c>
      <c r="DL27" s="58" t="n">
        <f aca="false">MAX(0,MIN($F27,DL$4)-MAX($E27,DL$3)+1)/($F27-$E27+1)</f>
        <v>0</v>
      </c>
      <c r="DM27" s="58" t="n">
        <f aca="false">MAX(0,MIN($F27,DM$4)-MAX($E27,DM$3)+1)/($F27-$E27+1)</f>
        <v>0</v>
      </c>
      <c r="DN27" s="58" t="n">
        <f aca="false">MAX(0,MIN($F27,DN$4)-MAX($E27,DN$3)+1)/($F27-$E27+1)</f>
        <v>0</v>
      </c>
      <c r="DO27" s="58" t="n">
        <f aca="false">MAX(0,MIN($F27,DO$4)-MAX($E27,DO$3)+1)/($F27-$E27+1)</f>
        <v>0</v>
      </c>
      <c r="DP27" s="58" t="n">
        <f aca="false">MAX(0,MIN($F27,DP$4)-MAX($E27,DP$3)+1)/($F27-$E27+1)</f>
        <v>0</v>
      </c>
      <c r="DQ27" s="58" t="n">
        <f aca="false">MAX(0,MIN($F27,DQ$4)-MAX($E27,DQ$3)+1)/($F27-$E27+1)</f>
        <v>0</v>
      </c>
      <c r="DR27" s="58" t="n">
        <f aca="false">MAX(0,MIN($F27,DR$4)-MAX($E27,DR$3)+1)/($F27-$E27+1)</f>
        <v>0</v>
      </c>
      <c r="DS27" s="58" t="n">
        <f aca="false">MAX(0,MIN($F27,DS$4)-MAX($E27,DS$3)+1)/($F27-$E27+1)</f>
        <v>0</v>
      </c>
      <c r="DT27" s="58" t="n">
        <f aca="false">MAX(0,MIN($F27,DT$4)-MAX($E27,DT$3)+1)/($F27-$E27+1)</f>
        <v>0</v>
      </c>
      <c r="DU27" s="58" t="n">
        <f aca="false">MAX(0,MIN($F27,DU$4)-MAX($E27,DU$3)+1)/($F27-$E27+1)</f>
        <v>0</v>
      </c>
      <c r="DV27" s="58" t="n">
        <f aca="false">MAX(0,MIN($F27,DV$4)-MAX($E27,DV$3)+1)/($F27-$E27+1)</f>
        <v>0</v>
      </c>
      <c r="DW27" s="58" t="n">
        <f aca="false">MAX(0,MIN($F27,DW$4)-MAX($E27,DW$3)+1)/($F27-$E27+1)</f>
        <v>0</v>
      </c>
      <c r="DX27" s="58" t="n">
        <f aca="false">MAX(0,MIN($F27,DX$4)-MAX($E27,DX$3)+1)/($F27-$E27+1)</f>
        <v>0</v>
      </c>
      <c r="DY27" s="58" t="n">
        <f aca="false">MAX(0,MIN($F27,DY$4)-MAX($E27,DY$3)+1)/($F27-$E27+1)</f>
        <v>0</v>
      </c>
      <c r="DZ27" s="58" t="n">
        <f aca="false">MAX(0,MIN($F27,DZ$4)-MAX($E27,DZ$3)+1)/($F27-$E27+1)</f>
        <v>0</v>
      </c>
      <c r="EA27" s="58" t="n">
        <f aca="false">MAX(0,MIN($F27,EA$4)-MAX($E27,EA$3)+1)/($F27-$E27+1)</f>
        <v>0</v>
      </c>
      <c r="EB27" s="58" t="n">
        <f aca="false">MAX(0,MIN($F27,EB$4)-MAX($E27,EB$3)+1)/($F27-$E27+1)</f>
        <v>0</v>
      </c>
      <c r="EC27" s="58" t="n">
        <f aca="false">MAX(0,MIN($F27,EC$4)-MAX($E27,EC$3)+1)/($F27-$E27+1)</f>
        <v>0</v>
      </c>
      <c r="ED27" s="58" t="n">
        <f aca="false">MAX(0,MIN($F27,ED$4)-MAX($E27,ED$3)+1)/($F27-$E27+1)</f>
        <v>0</v>
      </c>
      <c r="EE27" s="58" t="n">
        <f aca="false">MAX(0,MIN($F27,EE$4)-MAX($E27,EE$3)+1)/($F27-$E27+1)</f>
        <v>0</v>
      </c>
      <c r="EF27" s="58" t="n">
        <f aca="false">MAX(0,MIN($F27,EF$4)-MAX($E27,EF$3)+1)/($F27-$E27+1)</f>
        <v>0</v>
      </c>
      <c r="EG27" s="58" t="n">
        <f aca="false">MAX(0,MIN($F27,EG$4)-MAX($E27,EG$3)+1)/($F27-$E27+1)</f>
        <v>0</v>
      </c>
      <c r="EH27" s="58" t="n">
        <f aca="false">MAX(0,MIN($F27,EH$4)-MAX($E27,EH$3)+1)/($F27-$E27+1)</f>
        <v>0</v>
      </c>
      <c r="EI27" s="58" t="n">
        <f aca="false">MAX(0,MIN($F27,EI$4)-MAX($E27,EI$3)+1)/($F27-$E27+1)</f>
        <v>0</v>
      </c>
      <c r="EJ27" s="58" t="n">
        <f aca="false">MAX(0,MIN($F27,EJ$4)-MAX($E27,EJ$3)+1)/($F27-$E27+1)</f>
        <v>0</v>
      </c>
      <c r="EK27" s="58" t="n">
        <f aca="false">MAX(0,MIN($F27,EK$4)-MAX($E27,EK$3)+1)/($F27-$E27+1)</f>
        <v>0</v>
      </c>
      <c r="EL27" s="58" t="n">
        <f aca="false">MAX(0,MIN($F27,EL$4)-MAX($E27,EL$3)+1)/($F27-$E27+1)</f>
        <v>0</v>
      </c>
      <c r="EM27" s="58" t="n">
        <f aca="false">MAX(0,MIN($F27,EM$4)-MAX($E27,EM$3)+1)/($F27-$E27+1)</f>
        <v>0</v>
      </c>
      <c r="EN27" s="58" t="n">
        <f aca="false">MAX(0,MIN($F27,EN$4)-MAX($E27,EN$3)+1)/($F27-$E27+1)</f>
        <v>0</v>
      </c>
      <c r="EO27" s="58" t="n">
        <f aca="false">MAX(0,MIN($F27,EO$4)-MAX($E27,EO$3)+1)/($F27-$E27+1)</f>
        <v>0</v>
      </c>
      <c r="EP27" s="58" t="n">
        <f aca="false">MAX(0,MIN($F27,EP$4)-MAX($E27,EP$3)+1)/($F27-$E27+1)</f>
        <v>0</v>
      </c>
      <c r="EQ27" s="58" t="n">
        <f aca="false">MAX(0,MIN($F27,EQ$4)-MAX($E27,EQ$3)+1)/($F27-$E27+1)</f>
        <v>0</v>
      </c>
      <c r="ER27" s="58" t="n">
        <f aca="false">MAX(0,MIN($F27,ER$4)-MAX($E27,ER$3)+1)/($F27-$E27+1)</f>
        <v>0</v>
      </c>
      <c r="ES27" s="58" t="n">
        <f aca="false">MAX(0,MIN($F27,ES$4)-MAX($E27,ES$3)+1)/($F27-$E27+1)</f>
        <v>0</v>
      </c>
      <c r="ET27" s="58" t="n">
        <f aca="false">MAX(0,MIN($F27,ET$4)-MAX($E27,ET$3)+1)/($F27-$E27+1)</f>
        <v>0</v>
      </c>
      <c r="EU27" s="58" t="n">
        <f aca="false">MAX(0,MIN($F27,EU$4)-MAX($E27,EU$3)+1)/($F27-$E27+1)</f>
        <v>0</v>
      </c>
      <c r="EV27" s="58" t="n">
        <f aca="false">MAX(0,MIN($F27,EV$4)-MAX($E27,EV$3)+1)/($F27-$E27+1)</f>
        <v>0</v>
      </c>
      <c r="EW27" s="58" t="n">
        <f aca="false">MAX(0,MIN($F27,EW$4)-MAX($E27,EW$3)+1)/($F27-$E27+1)</f>
        <v>0</v>
      </c>
      <c r="EX27" s="58" t="n">
        <f aca="false">MAX(0,MIN($F27,EX$4)-MAX($E27,EX$3)+1)/($F27-$E27+1)</f>
        <v>0</v>
      </c>
      <c r="EY27" s="58" t="n">
        <f aca="false">MAX(0,MIN($F27,EY$4)-MAX($E27,EY$3)+1)/($F27-$E27+1)</f>
        <v>0</v>
      </c>
      <c r="EZ27" s="58" t="n">
        <f aca="false">MAX(0,MIN($F27,EZ$4)-MAX($E27,EZ$3)+1)/($F27-$E27+1)</f>
        <v>0</v>
      </c>
      <c r="FA27" s="58" t="n">
        <f aca="false">MAX(0,MIN($F27,FA$4)-MAX($E27,FA$3)+1)/($F27-$E27+1)</f>
        <v>0</v>
      </c>
      <c r="FB27" s="58" t="n">
        <f aca="false">MAX(0,MIN($F27,FB$4)-MAX($E27,FB$3)+1)/($F27-$E27+1)</f>
        <v>0</v>
      </c>
      <c r="FC27" s="58" t="n">
        <f aca="false">MAX(0,MIN($F27,FC$4)-MAX($E27,FC$3)+1)/($F27-$E27+1)</f>
        <v>0</v>
      </c>
      <c r="FD27" s="58" t="n">
        <f aca="false">MAX(0,MIN($F27,FD$4)-MAX($E27,FD$3)+1)/($F27-$E27+1)</f>
        <v>0</v>
      </c>
      <c r="FE27" s="58" t="n">
        <f aca="false">MAX(0,MIN($F27,FE$4)-MAX($E27,FE$3)+1)/($F27-$E27+1)</f>
        <v>0</v>
      </c>
      <c r="FF27" s="58" t="n">
        <f aca="false">MAX(0,MIN($F27,FF$4)-MAX($E27,FF$3)+1)/($F27-$E27+1)</f>
        <v>0</v>
      </c>
      <c r="FG27" s="58" t="n">
        <f aca="false">MAX(0,MIN($F27,FG$4)-MAX($E27,FG$3)+1)/($F27-$E27+1)</f>
        <v>0</v>
      </c>
      <c r="FH27" s="58" t="n">
        <f aca="false">MAX(0,MIN($F27,FH$4)-MAX($E27,FH$3)+1)/($F27-$E27+1)</f>
        <v>0</v>
      </c>
    </row>
    <row r="28" customFormat="false" ht="15" hidden="false" customHeight="false" outlineLevel="0" collapsed="false">
      <c r="C28" s="0" t="s">
        <v>688</v>
      </c>
      <c r="D28" s="11" t="s">
        <v>34</v>
      </c>
      <c r="E28" s="44" t="n">
        <f aca="false">$F16+1</f>
        <v>46844</v>
      </c>
      <c r="F28" s="44" t="n">
        <f aca="false">EDATE($F16,In_Life*Months_In_Year)</f>
        <v>59626</v>
      </c>
      <c r="J28" s="58" t="n">
        <f aca="false">MAX(0,(MIN($F28,J$4)-MAX($E28,J$3)+1)/J$5)</f>
        <v>0</v>
      </c>
      <c r="K28" s="58" t="n">
        <f aca="false">MAX(0,(MIN($F28,K$4)-MAX($E28,K$3)+1)/K$5)</f>
        <v>0</v>
      </c>
      <c r="L28" s="58" t="n">
        <f aca="false">MAX(0,(MIN($F28,L$4)-MAX($E28,L$3)+1)/L$5)</f>
        <v>0</v>
      </c>
      <c r="M28" s="58" t="n">
        <f aca="false">MAX(0,(MIN($F28,M$4)-MAX($E28,M$3)+1)/M$5)</f>
        <v>0</v>
      </c>
      <c r="N28" s="58" t="n">
        <f aca="false">MAX(0,(MIN($F28,N$4)-MAX($E28,N$3)+1)/N$5)</f>
        <v>0</v>
      </c>
      <c r="O28" s="58" t="n">
        <f aca="false">MAX(0,(MIN($F28,O$4)-MAX($E28,O$3)+1)/O$5)</f>
        <v>0</v>
      </c>
      <c r="P28" s="58" t="n">
        <f aca="false">MAX(0,(MIN($F28,P$4)-MAX($E28,P$3)+1)/P$5)</f>
        <v>0</v>
      </c>
      <c r="Q28" s="58" t="n">
        <f aca="false">MAX(0,(MIN($F28,Q$4)-MAX($E28,Q$3)+1)/Q$5)</f>
        <v>0</v>
      </c>
      <c r="R28" s="58" t="n">
        <f aca="false">MAX(0,(MIN($F28,R$4)-MAX($E28,R$3)+1)/R$5)</f>
        <v>0</v>
      </c>
      <c r="S28" s="58" t="n">
        <f aca="false">MAX(0,(MIN($F28,S$4)-MAX($E28,S$3)+1)/S$5)</f>
        <v>0</v>
      </c>
      <c r="T28" s="58" t="n">
        <f aca="false">MAX(0,(MIN($F28,T$4)-MAX($E28,T$3)+1)/T$5)</f>
        <v>1</v>
      </c>
      <c r="U28" s="58" t="n">
        <f aca="false">MAX(0,(MIN($F28,U$4)-MAX($E28,U$3)+1)/U$5)</f>
        <v>1</v>
      </c>
      <c r="V28" s="58" t="n">
        <f aca="false">MAX(0,(MIN($F28,V$4)-MAX($E28,V$3)+1)/V$5)</f>
        <v>1</v>
      </c>
      <c r="W28" s="58" t="n">
        <f aca="false">MAX(0,(MIN($F28,W$4)-MAX($E28,W$3)+1)/W$5)</f>
        <v>1</v>
      </c>
      <c r="X28" s="58" t="n">
        <f aca="false">MAX(0,(MIN($F28,X$4)-MAX($E28,X$3)+1)/X$5)</f>
        <v>1</v>
      </c>
      <c r="Y28" s="58" t="n">
        <f aca="false">MAX(0,(MIN($F28,Y$4)-MAX($E28,Y$3)+1)/Y$5)</f>
        <v>1</v>
      </c>
      <c r="Z28" s="58" t="n">
        <f aca="false">MAX(0,(MIN($F28,Z$4)-MAX($E28,Z$3)+1)/Z$5)</f>
        <v>1</v>
      </c>
      <c r="AA28" s="58" t="n">
        <f aca="false">MAX(0,(MIN($F28,AA$4)-MAX($E28,AA$3)+1)/AA$5)</f>
        <v>1</v>
      </c>
      <c r="AB28" s="58" t="n">
        <f aca="false">MAX(0,(MIN($F28,AB$4)-MAX($E28,AB$3)+1)/AB$5)</f>
        <v>1</v>
      </c>
      <c r="AC28" s="58" t="n">
        <f aca="false">MAX(0,(MIN($F28,AC$4)-MAX($E28,AC$3)+1)/AC$5)</f>
        <v>1</v>
      </c>
      <c r="AD28" s="58" t="n">
        <f aca="false">MAX(0,(MIN($F28,AD$4)-MAX($E28,AD$3)+1)/AD$5)</f>
        <v>1</v>
      </c>
      <c r="AE28" s="58" t="n">
        <f aca="false">MAX(0,(MIN($F28,AE$4)-MAX($E28,AE$3)+1)/AE$5)</f>
        <v>1</v>
      </c>
      <c r="AF28" s="58" t="n">
        <f aca="false">MAX(0,(MIN($F28,AF$4)-MAX($E28,AF$3)+1)/AF$5)</f>
        <v>1</v>
      </c>
      <c r="AG28" s="58" t="n">
        <f aca="false">MAX(0,(MIN($F28,AG$4)-MAX($E28,AG$3)+1)/AG$5)</f>
        <v>1</v>
      </c>
      <c r="AH28" s="58" t="n">
        <f aca="false">MAX(0,(MIN($F28,AH$4)-MAX($E28,AH$3)+1)/AH$5)</f>
        <v>1</v>
      </c>
      <c r="AI28" s="58" t="n">
        <f aca="false">MAX(0,(MIN($F28,AI$4)-MAX($E28,AI$3)+1)/AI$5)</f>
        <v>1</v>
      </c>
      <c r="AJ28" s="58" t="n">
        <f aca="false">MAX(0,(MIN($F28,AJ$4)-MAX($E28,AJ$3)+1)/AJ$5)</f>
        <v>1</v>
      </c>
      <c r="AK28" s="58" t="n">
        <f aca="false">MAX(0,(MIN($F28,AK$4)-MAX($E28,AK$3)+1)/AK$5)</f>
        <v>1</v>
      </c>
      <c r="AL28" s="58" t="n">
        <f aca="false">MAX(0,(MIN($F28,AL$4)-MAX($E28,AL$3)+1)/AL$5)</f>
        <v>1</v>
      </c>
      <c r="AM28" s="58" t="n">
        <f aca="false">MAX(0,(MIN($F28,AM$4)-MAX($E28,AM$3)+1)/AM$5)</f>
        <v>1</v>
      </c>
      <c r="AN28" s="58" t="n">
        <f aca="false">MAX(0,(MIN($F28,AN$4)-MAX($E28,AN$3)+1)/AN$5)</f>
        <v>1</v>
      </c>
      <c r="AO28" s="58" t="n">
        <f aca="false">MAX(0,(MIN($F28,AO$4)-MAX($E28,AO$3)+1)/AO$5)</f>
        <v>1</v>
      </c>
      <c r="AP28" s="58" t="n">
        <f aca="false">MAX(0,(MIN($F28,AP$4)-MAX($E28,AP$3)+1)/AP$5)</f>
        <v>1</v>
      </c>
      <c r="AQ28" s="58" t="n">
        <f aca="false">MAX(0,(MIN($F28,AQ$4)-MAX($E28,AQ$3)+1)/AQ$5)</f>
        <v>1</v>
      </c>
      <c r="AR28" s="58" t="n">
        <f aca="false">MAX(0,(MIN($F28,AR$4)-MAX($E28,AR$3)+1)/AR$5)</f>
        <v>1</v>
      </c>
      <c r="AS28" s="58" t="n">
        <f aca="false">MAX(0,(MIN($F28,AS$4)-MAX($E28,AS$3)+1)/AS$5)</f>
        <v>1</v>
      </c>
      <c r="AT28" s="58" t="n">
        <f aca="false">MAX(0,(MIN($F28,AT$4)-MAX($E28,AT$3)+1)/AT$5)</f>
        <v>1</v>
      </c>
      <c r="AU28" s="58" t="n">
        <f aca="false">MAX(0,(MIN($F28,AU$4)-MAX($E28,AU$3)+1)/AU$5)</f>
        <v>1</v>
      </c>
      <c r="AV28" s="58" t="n">
        <f aca="false">MAX(0,(MIN($F28,AV$4)-MAX($E28,AV$3)+1)/AV$5)</f>
        <v>1</v>
      </c>
      <c r="AW28" s="58" t="n">
        <f aca="false">MAX(0,(MIN($F28,AW$4)-MAX($E28,AW$3)+1)/AW$5)</f>
        <v>1</v>
      </c>
      <c r="AX28" s="58" t="n">
        <f aca="false">MAX(0,(MIN($F28,AX$4)-MAX($E28,AX$3)+1)/AX$5)</f>
        <v>1</v>
      </c>
      <c r="AY28" s="58" t="n">
        <f aca="false">MAX(0,(MIN($F28,AY$4)-MAX($E28,AY$3)+1)/AY$5)</f>
        <v>1</v>
      </c>
      <c r="AZ28" s="58" t="n">
        <f aca="false">MAX(0,(MIN($F28,AZ$4)-MAX($E28,AZ$3)+1)/AZ$5)</f>
        <v>1</v>
      </c>
      <c r="BA28" s="58" t="n">
        <f aca="false">MAX(0,(MIN($F28,BA$4)-MAX($E28,BA$3)+1)/BA$5)</f>
        <v>1</v>
      </c>
      <c r="BB28" s="58" t="n">
        <f aca="false">MAX(0,(MIN($F28,BB$4)-MAX($E28,BB$3)+1)/BB$5)</f>
        <v>1</v>
      </c>
      <c r="BC28" s="58" t="n">
        <f aca="false">MAX(0,(MIN($F28,BC$4)-MAX($E28,BC$3)+1)/BC$5)</f>
        <v>1</v>
      </c>
      <c r="BD28" s="58" t="n">
        <f aca="false">MAX(0,(MIN($F28,BD$4)-MAX($E28,BD$3)+1)/BD$5)</f>
        <v>1</v>
      </c>
      <c r="BE28" s="58" t="n">
        <f aca="false">MAX(0,(MIN($F28,BE$4)-MAX($E28,BE$3)+1)/BE$5)</f>
        <v>1</v>
      </c>
      <c r="BF28" s="58" t="n">
        <f aca="false">MAX(0,(MIN($F28,BF$4)-MAX($E28,BF$3)+1)/BF$5)</f>
        <v>1</v>
      </c>
      <c r="BG28" s="58" t="n">
        <f aca="false">MAX(0,(MIN($F28,BG$4)-MAX($E28,BG$3)+1)/BG$5)</f>
        <v>1</v>
      </c>
      <c r="BH28" s="58" t="n">
        <f aca="false">MAX(0,(MIN($F28,BH$4)-MAX($E28,BH$3)+1)/BH$5)</f>
        <v>1</v>
      </c>
      <c r="BI28" s="58" t="n">
        <f aca="false">MAX(0,(MIN($F28,BI$4)-MAX($E28,BI$3)+1)/BI$5)</f>
        <v>1</v>
      </c>
      <c r="BJ28" s="58" t="n">
        <f aca="false">MAX(0,(MIN($F28,BJ$4)-MAX($E28,BJ$3)+1)/BJ$5)</f>
        <v>1</v>
      </c>
      <c r="BK28" s="58" t="n">
        <f aca="false">MAX(0,(MIN($F28,BK$4)-MAX($E28,BK$3)+1)/BK$5)</f>
        <v>1</v>
      </c>
      <c r="BL28" s="58" t="n">
        <f aca="false">MAX(0,(MIN($F28,BL$4)-MAX($E28,BL$3)+1)/BL$5)</f>
        <v>1</v>
      </c>
      <c r="BM28" s="58" t="n">
        <f aca="false">MAX(0,(MIN($F28,BM$4)-MAX($E28,BM$3)+1)/BM$5)</f>
        <v>1</v>
      </c>
      <c r="BN28" s="58" t="n">
        <f aca="false">MAX(0,(MIN($F28,BN$4)-MAX($E28,BN$3)+1)/BN$5)</f>
        <v>1</v>
      </c>
      <c r="BO28" s="58" t="n">
        <f aca="false">MAX(0,(MIN($F28,BO$4)-MAX($E28,BO$3)+1)/BO$5)</f>
        <v>1</v>
      </c>
      <c r="BP28" s="58" t="n">
        <f aca="false">MAX(0,(MIN($F28,BP$4)-MAX($E28,BP$3)+1)/BP$5)</f>
        <v>1</v>
      </c>
      <c r="BQ28" s="58" t="n">
        <f aca="false">MAX(0,(MIN($F28,BQ$4)-MAX($E28,BQ$3)+1)/BQ$5)</f>
        <v>1</v>
      </c>
      <c r="BR28" s="58" t="n">
        <f aca="false">MAX(0,(MIN($F28,BR$4)-MAX($E28,BR$3)+1)/BR$5)</f>
        <v>1</v>
      </c>
      <c r="BS28" s="58" t="n">
        <f aca="false">MAX(0,(MIN($F28,BS$4)-MAX($E28,BS$3)+1)/BS$5)</f>
        <v>1</v>
      </c>
      <c r="BT28" s="58" t="n">
        <f aca="false">MAX(0,(MIN($F28,BT$4)-MAX($E28,BT$3)+1)/BT$5)</f>
        <v>1</v>
      </c>
      <c r="BU28" s="58" t="n">
        <f aca="false">MAX(0,(MIN($F28,BU$4)-MAX($E28,BU$3)+1)/BU$5)</f>
        <v>1</v>
      </c>
      <c r="BV28" s="58" t="n">
        <f aca="false">MAX(0,(MIN($F28,BV$4)-MAX($E28,BV$3)+1)/BV$5)</f>
        <v>1</v>
      </c>
      <c r="BW28" s="58" t="n">
        <f aca="false">MAX(0,(MIN($F28,BW$4)-MAX($E28,BW$3)+1)/BW$5)</f>
        <v>1</v>
      </c>
      <c r="BX28" s="58" t="n">
        <f aca="false">MAX(0,(MIN($F28,BX$4)-MAX($E28,BX$3)+1)/BX$5)</f>
        <v>1</v>
      </c>
      <c r="BY28" s="58" t="n">
        <f aca="false">MAX(0,(MIN($F28,BY$4)-MAX($E28,BY$3)+1)/BY$5)</f>
        <v>1</v>
      </c>
      <c r="BZ28" s="58" t="n">
        <f aca="false">MAX(0,(MIN($F28,BZ$4)-MAX($E28,BZ$3)+1)/BZ$5)</f>
        <v>1</v>
      </c>
      <c r="CA28" s="58" t="n">
        <f aca="false">MAX(0,(MIN($F28,CA$4)-MAX($E28,CA$3)+1)/CA$5)</f>
        <v>1</v>
      </c>
      <c r="CB28" s="58" t="n">
        <f aca="false">MAX(0,(MIN($F28,CB$4)-MAX($E28,CB$3)+1)/CB$5)</f>
        <v>1</v>
      </c>
      <c r="CC28" s="58" t="n">
        <f aca="false">MAX(0,(MIN($F28,CC$4)-MAX($E28,CC$3)+1)/CC$5)</f>
        <v>1</v>
      </c>
      <c r="CD28" s="58" t="n">
        <f aca="false">MAX(0,(MIN($F28,CD$4)-MAX($E28,CD$3)+1)/CD$5)</f>
        <v>1</v>
      </c>
      <c r="CE28" s="58" t="n">
        <f aca="false">MAX(0,(MIN($F28,CE$4)-MAX($E28,CE$3)+1)/CE$5)</f>
        <v>1</v>
      </c>
      <c r="CF28" s="58" t="n">
        <f aca="false">MAX(0,(MIN($F28,CF$4)-MAX($E28,CF$3)+1)/CF$5)</f>
        <v>1</v>
      </c>
      <c r="CG28" s="58" t="n">
        <f aca="false">MAX(0,(MIN($F28,CG$4)-MAX($E28,CG$3)+1)/CG$5)</f>
        <v>1</v>
      </c>
      <c r="CH28" s="58" t="n">
        <f aca="false">MAX(0,(MIN($F28,CH$4)-MAX($E28,CH$3)+1)/CH$5)</f>
        <v>1</v>
      </c>
      <c r="CI28" s="58" t="n">
        <f aca="false">MAX(0,(MIN($F28,CI$4)-MAX($E28,CI$3)+1)/CI$5)</f>
        <v>1</v>
      </c>
      <c r="CJ28" s="58" t="n">
        <f aca="false">MAX(0,(MIN($F28,CJ$4)-MAX($E28,CJ$3)+1)/CJ$5)</f>
        <v>1</v>
      </c>
      <c r="CK28" s="58" t="n">
        <f aca="false">MAX(0,(MIN($F28,CK$4)-MAX($E28,CK$3)+1)/CK$5)</f>
        <v>1</v>
      </c>
      <c r="CL28" s="58" t="n">
        <f aca="false">MAX(0,(MIN($F28,CL$4)-MAX($E28,CL$3)+1)/CL$5)</f>
        <v>1</v>
      </c>
      <c r="CM28" s="58" t="n">
        <f aca="false">MAX(0,(MIN($F28,CM$4)-MAX($E28,CM$3)+1)/CM$5)</f>
        <v>1</v>
      </c>
      <c r="CN28" s="58" t="n">
        <f aca="false">MAX(0,(MIN($F28,CN$4)-MAX($E28,CN$3)+1)/CN$5)</f>
        <v>1</v>
      </c>
      <c r="CO28" s="58" t="n">
        <f aca="false">MAX(0,(MIN($F28,CO$4)-MAX($E28,CO$3)+1)/CO$5)</f>
        <v>1</v>
      </c>
      <c r="CP28" s="58" t="n">
        <f aca="false">MAX(0,(MIN($F28,CP$4)-MAX($E28,CP$3)+1)/CP$5)</f>
        <v>1</v>
      </c>
      <c r="CQ28" s="58" t="n">
        <f aca="false">MAX(0,(MIN($F28,CQ$4)-MAX($E28,CQ$3)+1)/CQ$5)</f>
        <v>1</v>
      </c>
      <c r="CR28" s="58" t="n">
        <f aca="false">MAX(0,(MIN($F28,CR$4)-MAX($E28,CR$3)+1)/CR$5)</f>
        <v>1</v>
      </c>
      <c r="CS28" s="58" t="n">
        <f aca="false">MAX(0,(MIN($F28,CS$4)-MAX($E28,CS$3)+1)/CS$5)</f>
        <v>1</v>
      </c>
      <c r="CT28" s="58" t="n">
        <f aca="false">MAX(0,(MIN($F28,CT$4)-MAX($E28,CT$3)+1)/CT$5)</f>
        <v>1</v>
      </c>
      <c r="CU28" s="58" t="n">
        <f aca="false">MAX(0,(MIN($F28,CU$4)-MAX($E28,CU$3)+1)/CU$5)</f>
        <v>1</v>
      </c>
      <c r="CV28" s="58" t="n">
        <f aca="false">MAX(0,(MIN($F28,CV$4)-MAX($E28,CV$3)+1)/CV$5)</f>
        <v>1</v>
      </c>
      <c r="CW28" s="58" t="n">
        <f aca="false">MAX(0,(MIN($F28,CW$4)-MAX($E28,CW$3)+1)/CW$5)</f>
        <v>1</v>
      </c>
      <c r="CX28" s="58" t="n">
        <f aca="false">MAX(0,(MIN($F28,CX$4)-MAX($E28,CX$3)+1)/CX$5)</f>
        <v>1</v>
      </c>
      <c r="CY28" s="58" t="n">
        <f aca="false">MAX(0,(MIN($F28,CY$4)-MAX($E28,CY$3)+1)/CY$5)</f>
        <v>1</v>
      </c>
      <c r="CZ28" s="58" t="n">
        <f aca="false">MAX(0,(MIN($F28,CZ$4)-MAX($E28,CZ$3)+1)/CZ$5)</f>
        <v>1</v>
      </c>
      <c r="DA28" s="58" t="n">
        <f aca="false">MAX(0,(MIN($F28,DA$4)-MAX($E28,DA$3)+1)/DA$5)</f>
        <v>1</v>
      </c>
      <c r="DB28" s="58" t="n">
        <f aca="false">MAX(0,(MIN($F28,DB$4)-MAX($E28,DB$3)+1)/DB$5)</f>
        <v>1</v>
      </c>
      <c r="DC28" s="58" t="n">
        <f aca="false">MAX(0,(MIN($F28,DC$4)-MAX($E28,DC$3)+1)/DC$5)</f>
        <v>1</v>
      </c>
      <c r="DD28" s="58" t="n">
        <f aca="false">MAX(0,(MIN($F28,DD$4)-MAX($E28,DD$3)+1)/DD$5)</f>
        <v>1</v>
      </c>
      <c r="DE28" s="58" t="n">
        <f aca="false">MAX(0,(MIN($F28,DE$4)-MAX($E28,DE$3)+1)/DE$5)</f>
        <v>1</v>
      </c>
      <c r="DF28" s="58" t="n">
        <f aca="false">MAX(0,(MIN($F28,DF$4)-MAX($E28,DF$3)+1)/DF$5)</f>
        <v>1</v>
      </c>
      <c r="DG28" s="58" t="n">
        <f aca="false">MAX(0,(MIN($F28,DG$4)-MAX($E28,DG$3)+1)/DG$5)</f>
        <v>1</v>
      </c>
      <c r="DH28" s="58" t="n">
        <f aca="false">MAX(0,(MIN($F28,DH$4)-MAX($E28,DH$3)+1)/DH$5)</f>
        <v>1</v>
      </c>
      <c r="DI28" s="58" t="n">
        <f aca="false">MAX(0,(MIN($F28,DI$4)-MAX($E28,DI$3)+1)/DI$5)</f>
        <v>1</v>
      </c>
      <c r="DJ28" s="58" t="n">
        <f aca="false">MAX(0,(MIN($F28,DJ$4)-MAX($E28,DJ$3)+1)/DJ$5)</f>
        <v>1</v>
      </c>
      <c r="DK28" s="58" t="n">
        <f aca="false">MAX(0,(MIN($F28,DK$4)-MAX($E28,DK$3)+1)/DK$5)</f>
        <v>1</v>
      </c>
      <c r="DL28" s="58" t="n">
        <f aca="false">MAX(0,(MIN($F28,DL$4)-MAX($E28,DL$3)+1)/DL$5)</f>
        <v>1</v>
      </c>
      <c r="DM28" s="58" t="n">
        <f aca="false">MAX(0,(MIN($F28,DM$4)-MAX($E28,DM$3)+1)/DM$5)</f>
        <v>1</v>
      </c>
      <c r="DN28" s="58" t="n">
        <f aca="false">MAX(0,(MIN($F28,DN$4)-MAX($E28,DN$3)+1)/DN$5)</f>
        <v>1</v>
      </c>
      <c r="DO28" s="58" t="n">
        <f aca="false">MAX(0,(MIN($F28,DO$4)-MAX($E28,DO$3)+1)/DO$5)</f>
        <v>1</v>
      </c>
      <c r="DP28" s="58" t="n">
        <f aca="false">MAX(0,(MIN($F28,DP$4)-MAX($E28,DP$3)+1)/DP$5)</f>
        <v>1</v>
      </c>
      <c r="DQ28" s="58" t="n">
        <f aca="false">MAX(0,(MIN($F28,DQ$4)-MAX($E28,DQ$3)+1)/DQ$5)</f>
        <v>1</v>
      </c>
      <c r="DR28" s="58" t="n">
        <f aca="false">MAX(0,(MIN($F28,DR$4)-MAX($E28,DR$3)+1)/DR$5)</f>
        <v>1</v>
      </c>
      <c r="DS28" s="58" t="n">
        <f aca="false">MAX(0,(MIN($F28,DS$4)-MAX($E28,DS$3)+1)/DS$5)</f>
        <v>1</v>
      </c>
      <c r="DT28" s="58" t="n">
        <f aca="false">MAX(0,(MIN($F28,DT$4)-MAX($E28,DT$3)+1)/DT$5)</f>
        <v>1</v>
      </c>
      <c r="DU28" s="58" t="n">
        <f aca="false">MAX(0,(MIN($F28,DU$4)-MAX($E28,DU$3)+1)/DU$5)</f>
        <v>1</v>
      </c>
      <c r="DV28" s="58" t="n">
        <f aca="false">MAX(0,(MIN($F28,DV$4)-MAX($E28,DV$3)+1)/DV$5)</f>
        <v>1</v>
      </c>
      <c r="DW28" s="58" t="n">
        <f aca="false">MAX(0,(MIN($F28,DW$4)-MAX($E28,DW$3)+1)/DW$5)</f>
        <v>1</v>
      </c>
      <c r="DX28" s="58" t="n">
        <f aca="false">MAX(0,(MIN($F28,DX$4)-MAX($E28,DX$3)+1)/DX$5)</f>
        <v>1</v>
      </c>
      <c r="DY28" s="58" t="n">
        <f aca="false">MAX(0,(MIN($F28,DY$4)-MAX($E28,DY$3)+1)/DY$5)</f>
        <v>1</v>
      </c>
      <c r="DZ28" s="58" t="n">
        <f aca="false">MAX(0,(MIN($F28,DZ$4)-MAX($E28,DZ$3)+1)/DZ$5)</f>
        <v>1</v>
      </c>
      <c r="EA28" s="58" t="n">
        <f aca="false">MAX(0,(MIN($F28,EA$4)-MAX($E28,EA$3)+1)/EA$5)</f>
        <v>1</v>
      </c>
      <c r="EB28" s="58" t="n">
        <f aca="false">MAX(0,(MIN($F28,EB$4)-MAX($E28,EB$3)+1)/EB$5)</f>
        <v>1</v>
      </c>
      <c r="EC28" s="58" t="n">
        <f aca="false">MAX(0,(MIN($F28,EC$4)-MAX($E28,EC$3)+1)/EC$5)</f>
        <v>1</v>
      </c>
      <c r="ED28" s="58" t="n">
        <f aca="false">MAX(0,(MIN($F28,ED$4)-MAX($E28,ED$3)+1)/ED$5)</f>
        <v>1</v>
      </c>
      <c r="EE28" s="58" t="n">
        <f aca="false">MAX(0,(MIN($F28,EE$4)-MAX($E28,EE$3)+1)/EE$5)</f>
        <v>1</v>
      </c>
      <c r="EF28" s="58" t="n">
        <f aca="false">MAX(0,(MIN($F28,EF$4)-MAX($E28,EF$3)+1)/EF$5)</f>
        <v>1</v>
      </c>
      <c r="EG28" s="58" t="n">
        <f aca="false">MAX(0,(MIN($F28,EG$4)-MAX($E28,EG$3)+1)/EG$5)</f>
        <v>1</v>
      </c>
      <c r="EH28" s="58" t="n">
        <f aca="false">MAX(0,(MIN($F28,EH$4)-MAX($E28,EH$3)+1)/EH$5)</f>
        <v>1</v>
      </c>
      <c r="EI28" s="58" t="n">
        <f aca="false">MAX(0,(MIN($F28,EI$4)-MAX($E28,EI$3)+1)/EI$5)</f>
        <v>1</v>
      </c>
      <c r="EJ28" s="58" t="n">
        <f aca="false">MAX(0,(MIN($F28,EJ$4)-MAX($E28,EJ$3)+1)/EJ$5)</f>
        <v>1</v>
      </c>
      <c r="EK28" s="58" t="n">
        <f aca="false">MAX(0,(MIN($F28,EK$4)-MAX($E28,EK$3)+1)/EK$5)</f>
        <v>1</v>
      </c>
      <c r="EL28" s="58" t="n">
        <f aca="false">MAX(0,(MIN($F28,EL$4)-MAX($E28,EL$3)+1)/EL$5)</f>
        <v>1</v>
      </c>
      <c r="EM28" s="58" t="n">
        <f aca="false">MAX(0,(MIN($F28,EM$4)-MAX($E28,EM$3)+1)/EM$5)</f>
        <v>1</v>
      </c>
      <c r="EN28" s="58" t="n">
        <f aca="false">MAX(0,(MIN($F28,EN$4)-MAX($E28,EN$3)+1)/EN$5)</f>
        <v>1</v>
      </c>
      <c r="EO28" s="58" t="n">
        <f aca="false">MAX(0,(MIN($F28,EO$4)-MAX($E28,EO$3)+1)/EO$5)</f>
        <v>1</v>
      </c>
      <c r="EP28" s="58" t="n">
        <f aca="false">MAX(0,(MIN($F28,EP$4)-MAX($E28,EP$3)+1)/EP$5)</f>
        <v>1</v>
      </c>
      <c r="EQ28" s="58" t="n">
        <f aca="false">MAX(0,(MIN($F28,EQ$4)-MAX($E28,EQ$3)+1)/EQ$5)</f>
        <v>1</v>
      </c>
      <c r="ER28" s="58" t="n">
        <f aca="false">MAX(0,(MIN($F28,ER$4)-MAX($E28,ER$3)+1)/ER$5)</f>
        <v>1</v>
      </c>
      <c r="ES28" s="58" t="n">
        <f aca="false">MAX(0,(MIN($F28,ES$4)-MAX($E28,ES$3)+1)/ES$5)</f>
        <v>1</v>
      </c>
      <c r="ET28" s="58" t="n">
        <f aca="false">MAX(0,(MIN($F28,ET$4)-MAX($E28,ET$3)+1)/ET$5)</f>
        <v>1</v>
      </c>
      <c r="EU28" s="58" t="n">
        <f aca="false">MAX(0,(MIN($F28,EU$4)-MAX($E28,EU$3)+1)/EU$5)</f>
        <v>1</v>
      </c>
      <c r="EV28" s="58" t="n">
        <f aca="false">MAX(0,(MIN($F28,EV$4)-MAX($E28,EV$3)+1)/EV$5)</f>
        <v>1</v>
      </c>
      <c r="EW28" s="58" t="n">
        <f aca="false">MAX(0,(MIN($F28,EW$4)-MAX($E28,EW$3)+1)/EW$5)</f>
        <v>1</v>
      </c>
      <c r="EX28" s="58" t="n">
        <f aca="false">MAX(0,(MIN($F28,EX$4)-MAX($E28,EX$3)+1)/EX$5)</f>
        <v>1</v>
      </c>
      <c r="EY28" s="58" t="n">
        <f aca="false">MAX(0,(MIN($F28,EY$4)-MAX($E28,EY$3)+1)/EY$5)</f>
        <v>1</v>
      </c>
      <c r="EZ28" s="58" t="n">
        <f aca="false">MAX(0,(MIN($F28,EZ$4)-MAX($E28,EZ$3)+1)/EZ$5)</f>
        <v>1</v>
      </c>
      <c r="FA28" s="58" t="n">
        <f aca="false">MAX(0,(MIN($F28,FA$4)-MAX($E28,FA$3)+1)/FA$5)</f>
        <v>1</v>
      </c>
      <c r="FB28" s="58" t="n">
        <f aca="false">MAX(0,(MIN($F28,FB$4)-MAX($E28,FB$3)+1)/FB$5)</f>
        <v>1</v>
      </c>
      <c r="FC28" s="58" t="n">
        <f aca="false">MAX(0,(MIN($F28,FC$4)-MAX($E28,FC$3)+1)/FC$5)</f>
        <v>1</v>
      </c>
      <c r="FD28" s="58" t="n">
        <f aca="false">MAX(0,(MIN($F28,FD$4)-MAX($E28,FD$3)+1)/FD$5)</f>
        <v>0</v>
      </c>
      <c r="FE28" s="58" t="n">
        <f aca="false">MAX(0,(MIN($F28,FE$4)-MAX($E28,FE$3)+1)/FE$5)</f>
        <v>0</v>
      </c>
      <c r="FF28" s="58" t="n">
        <f aca="false">MAX(0,(MIN($F28,FF$4)-MAX($E28,FF$3)+1)/FF$5)</f>
        <v>0</v>
      </c>
      <c r="FG28" s="58" t="n">
        <f aca="false">MAX(0,(MIN($F28,FG$4)-MAX($E28,FG$3)+1)/FG$5)</f>
        <v>0</v>
      </c>
      <c r="FH28" s="58" t="n">
        <f aca="false">MAX(0,(MIN($F28,FH$4)-MAX($E28,FH$3)+1)/FH$5)</f>
        <v>0</v>
      </c>
    </row>
    <row r="29" customFormat="false" ht="15" hidden="false" customHeight="false" outlineLevel="0" collapsed="false">
      <c r="C29" s="0" t="s">
        <v>689</v>
      </c>
      <c r="D29" s="11" t="s">
        <v>282</v>
      </c>
      <c r="J29" s="58" t="n">
        <f aca="false">MAX(0,J$3-1-$F16)/Days_In_Year</f>
        <v>0</v>
      </c>
      <c r="K29" s="58" t="n">
        <f aca="false">MAX(0,K$3-1-$F16)/Days_In_Year</f>
        <v>0</v>
      </c>
      <c r="L29" s="58" t="n">
        <f aca="false">MAX(0,L$3-1-$F16)/Days_In_Year</f>
        <v>0</v>
      </c>
      <c r="M29" s="58" t="n">
        <f aca="false">MAX(0,M$3-1-$F16)/Days_In_Year</f>
        <v>0</v>
      </c>
      <c r="N29" s="58" t="n">
        <f aca="false">MAX(0,N$3-1-$F16)/Days_In_Year</f>
        <v>0</v>
      </c>
      <c r="O29" s="58" t="n">
        <f aca="false">MAX(0,O$3-1-$F16)/Days_In_Year</f>
        <v>0</v>
      </c>
      <c r="P29" s="58" t="n">
        <f aca="false">MAX(0,P$3-1-$F16)/Days_In_Year</f>
        <v>0</v>
      </c>
      <c r="Q29" s="58" t="n">
        <f aca="false">MAX(0,Q$3-1-$F16)/Days_In_Year</f>
        <v>0</v>
      </c>
      <c r="R29" s="58" t="n">
        <f aca="false">MAX(0,R$3-1-$F16)/Days_In_Year</f>
        <v>0</v>
      </c>
      <c r="S29" s="58" t="n">
        <f aca="false">MAX(0,S$3-1-$F16)/Days_In_Year</f>
        <v>0</v>
      </c>
      <c r="T29" s="58" t="n">
        <f aca="false">MAX(0,T$3-1-$F16)/Days_In_Year</f>
        <v>0</v>
      </c>
      <c r="U29" s="58" t="n">
        <f aca="false">MAX(0,U$3-1-$F16)/Days_In_Year</f>
        <v>0.249315068493151</v>
      </c>
      <c r="V29" s="58" t="n">
        <f aca="false">MAX(0,V$3-1-$F16)/Days_In_Year</f>
        <v>0.501369863013699</v>
      </c>
      <c r="W29" s="58" t="n">
        <f aca="false">MAX(0,W$3-1-$F16)/Days_In_Year</f>
        <v>0.753424657534247</v>
      </c>
      <c r="X29" s="58" t="n">
        <f aca="false">MAX(0,X$3-1-$F16)/Days_In_Year</f>
        <v>1</v>
      </c>
      <c r="Y29" s="58" t="n">
        <f aca="false">MAX(0,Y$3-1-$F16)/Days_In_Year</f>
        <v>1.24931506849315</v>
      </c>
      <c r="Z29" s="58" t="n">
        <f aca="false">MAX(0,Z$3-1-$F16)/Days_In_Year</f>
        <v>1.5013698630137</v>
      </c>
      <c r="AA29" s="58" t="n">
        <f aca="false">MAX(0,AA$3-1-$F16)/Days_In_Year</f>
        <v>1.75342465753425</v>
      </c>
      <c r="AB29" s="58" t="n">
        <f aca="false">MAX(0,AB$3-1-$F16)/Days_In_Year</f>
        <v>2</v>
      </c>
      <c r="AC29" s="58" t="n">
        <f aca="false">MAX(0,AC$3-1-$F16)/Days_In_Year</f>
        <v>2.24931506849315</v>
      </c>
      <c r="AD29" s="58" t="n">
        <f aca="false">MAX(0,AD$3-1-$F16)/Days_In_Year</f>
        <v>2.5013698630137</v>
      </c>
      <c r="AE29" s="58" t="n">
        <f aca="false">MAX(0,AE$3-1-$F16)/Days_In_Year</f>
        <v>2.75342465753425</v>
      </c>
      <c r="AF29" s="58" t="n">
        <f aca="false">MAX(0,AF$3-1-$F16)/Days_In_Year</f>
        <v>3</v>
      </c>
      <c r="AG29" s="58" t="n">
        <f aca="false">MAX(0,AG$3-1-$F16)/Days_In_Year</f>
        <v>3.24931506849315</v>
      </c>
      <c r="AH29" s="58" t="n">
        <f aca="false">MAX(0,AH$3-1-$F16)/Days_In_Year</f>
        <v>3.5013698630137</v>
      </c>
      <c r="AI29" s="58" t="n">
        <f aca="false">MAX(0,AI$3-1-$F16)/Days_In_Year</f>
        <v>3.75342465753425</v>
      </c>
      <c r="AJ29" s="58" t="n">
        <f aca="false">MAX(0,AJ$3-1-$F16)/Days_In_Year</f>
        <v>4.0027397260274</v>
      </c>
      <c r="AK29" s="58" t="n">
        <f aca="false">MAX(0,AK$3-1-$F16)/Days_In_Year</f>
        <v>4.25205479452055</v>
      </c>
      <c r="AL29" s="58" t="n">
        <f aca="false">MAX(0,AL$3-1-$F16)/Days_In_Year</f>
        <v>4.5041095890411</v>
      </c>
      <c r="AM29" s="58" t="n">
        <f aca="false">MAX(0,AM$3-1-$F16)/Days_In_Year</f>
        <v>4.75616438356164</v>
      </c>
      <c r="AN29" s="58" t="n">
        <f aca="false">MAX(0,AN$3-1-$F16)/Days_In_Year</f>
        <v>5.0027397260274</v>
      </c>
      <c r="AO29" s="58" t="n">
        <f aca="false">MAX(0,AO$3-1-$F16)/Days_In_Year</f>
        <v>5.25205479452055</v>
      </c>
      <c r="AP29" s="58" t="n">
        <f aca="false">MAX(0,AP$3-1-$F16)/Days_In_Year</f>
        <v>5.5041095890411</v>
      </c>
      <c r="AQ29" s="58" t="n">
        <f aca="false">MAX(0,AQ$3-1-$F16)/Days_In_Year</f>
        <v>5.75616438356164</v>
      </c>
      <c r="AR29" s="58" t="n">
        <f aca="false">MAX(0,AR$3-1-$F16)/Days_In_Year</f>
        <v>6.0027397260274</v>
      </c>
      <c r="AS29" s="58" t="n">
        <f aca="false">MAX(0,AS$3-1-$F16)/Days_In_Year</f>
        <v>6.25205479452055</v>
      </c>
      <c r="AT29" s="58" t="n">
        <f aca="false">MAX(0,AT$3-1-$F16)/Days_In_Year</f>
        <v>6.5041095890411</v>
      </c>
      <c r="AU29" s="58" t="n">
        <f aca="false">MAX(0,AU$3-1-$F16)/Days_In_Year</f>
        <v>6.75616438356164</v>
      </c>
      <c r="AV29" s="58" t="n">
        <f aca="false">MAX(0,AV$3-1-$F16)/Days_In_Year</f>
        <v>7.0027397260274</v>
      </c>
      <c r="AW29" s="58" t="n">
        <f aca="false">MAX(0,AW$3-1-$F16)/Days_In_Year</f>
        <v>7.25205479452055</v>
      </c>
      <c r="AX29" s="58" t="n">
        <f aca="false">MAX(0,AX$3-1-$F16)/Days_In_Year</f>
        <v>7.5041095890411</v>
      </c>
      <c r="AY29" s="58" t="n">
        <f aca="false">MAX(0,AY$3-1-$F16)/Days_In_Year</f>
        <v>7.75616438356164</v>
      </c>
      <c r="AZ29" s="58" t="n">
        <f aca="false">MAX(0,AZ$3-1-$F16)/Days_In_Year</f>
        <v>8.0054794520548</v>
      </c>
      <c r="BA29" s="58" t="n">
        <f aca="false">MAX(0,BA$3-1-$F16)/Days_In_Year</f>
        <v>8.25479452054795</v>
      </c>
      <c r="BB29" s="58" t="n">
        <f aca="false">MAX(0,BB$3-1-$F16)/Days_In_Year</f>
        <v>8.50684931506849</v>
      </c>
      <c r="BC29" s="58" t="n">
        <f aca="false">MAX(0,BC$3-1-$F16)/Days_In_Year</f>
        <v>8.75890410958904</v>
      </c>
      <c r="BD29" s="58" t="n">
        <f aca="false">MAX(0,BD$3-1-$F16)/Days_In_Year</f>
        <v>9.0054794520548</v>
      </c>
      <c r="BE29" s="58" t="n">
        <f aca="false">MAX(0,BE$3-1-$F16)/Days_In_Year</f>
        <v>9.25479452054795</v>
      </c>
      <c r="BF29" s="58" t="n">
        <f aca="false">MAX(0,BF$3-1-$F16)/Days_In_Year</f>
        <v>9.50684931506849</v>
      </c>
      <c r="BG29" s="58" t="n">
        <f aca="false">MAX(0,BG$3-1-$F16)/Days_In_Year</f>
        <v>9.75890410958904</v>
      </c>
      <c r="BH29" s="58" t="n">
        <f aca="false">MAX(0,BH$3-1-$F16)/Days_In_Year</f>
        <v>10.0054794520548</v>
      </c>
      <c r="BI29" s="58" t="n">
        <f aca="false">MAX(0,BI$3-1-$F16)/Days_In_Year</f>
        <v>10.2547945205479</v>
      </c>
      <c r="BJ29" s="58" t="n">
        <f aca="false">MAX(0,BJ$3-1-$F16)/Days_In_Year</f>
        <v>10.5068493150685</v>
      </c>
      <c r="BK29" s="58" t="n">
        <f aca="false">MAX(0,BK$3-1-$F16)/Days_In_Year</f>
        <v>10.758904109589</v>
      </c>
      <c r="BL29" s="58" t="n">
        <f aca="false">MAX(0,BL$3-1-$F16)/Days_In_Year</f>
        <v>11.0054794520548</v>
      </c>
      <c r="BM29" s="58" t="n">
        <f aca="false">MAX(0,BM$3-1-$F16)/Days_In_Year</f>
        <v>11.2547945205479</v>
      </c>
      <c r="BN29" s="58" t="n">
        <f aca="false">MAX(0,BN$3-1-$F16)/Days_In_Year</f>
        <v>11.5068493150685</v>
      </c>
      <c r="BO29" s="58" t="n">
        <f aca="false">MAX(0,BO$3-1-$F16)/Days_In_Year</f>
        <v>11.758904109589</v>
      </c>
      <c r="BP29" s="58" t="n">
        <f aca="false">MAX(0,BP$3-1-$F16)/Days_In_Year</f>
        <v>12.0082191780822</v>
      </c>
      <c r="BQ29" s="58" t="n">
        <f aca="false">MAX(0,BQ$3-1-$F16)/Days_In_Year</f>
        <v>12.2575342465753</v>
      </c>
      <c r="BR29" s="58" t="n">
        <f aca="false">MAX(0,BR$3-1-$F16)/Days_In_Year</f>
        <v>12.5095890410959</v>
      </c>
      <c r="BS29" s="58" t="n">
        <f aca="false">MAX(0,BS$3-1-$F16)/Days_In_Year</f>
        <v>12.7616438356164</v>
      </c>
      <c r="BT29" s="58" t="n">
        <f aca="false">MAX(0,BT$3-1-$F16)/Days_In_Year</f>
        <v>13.0082191780822</v>
      </c>
      <c r="BU29" s="58" t="n">
        <f aca="false">MAX(0,BU$3-1-$F16)/Days_In_Year</f>
        <v>13.2575342465753</v>
      </c>
      <c r="BV29" s="58" t="n">
        <f aca="false">MAX(0,BV$3-1-$F16)/Days_In_Year</f>
        <v>13.5095890410959</v>
      </c>
      <c r="BW29" s="58" t="n">
        <f aca="false">MAX(0,BW$3-1-$F16)/Days_In_Year</f>
        <v>13.7616438356164</v>
      </c>
      <c r="BX29" s="58" t="n">
        <f aca="false">MAX(0,BX$3-1-$F16)/Days_In_Year</f>
        <v>14.0082191780822</v>
      </c>
      <c r="BY29" s="58" t="n">
        <f aca="false">MAX(0,BY$3-1-$F16)/Days_In_Year</f>
        <v>14.2575342465753</v>
      </c>
      <c r="BZ29" s="58" t="n">
        <f aca="false">MAX(0,BZ$3-1-$F16)/Days_In_Year</f>
        <v>14.5095890410959</v>
      </c>
      <c r="CA29" s="58" t="n">
        <f aca="false">MAX(0,CA$3-1-$F16)/Days_In_Year</f>
        <v>14.7616438356164</v>
      </c>
      <c r="CB29" s="58" t="n">
        <f aca="false">MAX(0,CB$3-1-$F16)/Days_In_Year</f>
        <v>15.0082191780822</v>
      </c>
      <c r="CC29" s="58" t="n">
        <f aca="false">MAX(0,CC$3-1-$F16)/Days_In_Year</f>
        <v>15.2575342465753</v>
      </c>
      <c r="CD29" s="58" t="n">
        <f aca="false">MAX(0,CD$3-1-$F16)/Days_In_Year</f>
        <v>15.5095890410959</v>
      </c>
      <c r="CE29" s="58" t="n">
        <f aca="false">MAX(0,CE$3-1-$F16)/Days_In_Year</f>
        <v>15.7616438356164</v>
      </c>
      <c r="CF29" s="58" t="n">
        <f aca="false">MAX(0,CF$3-1-$F16)/Days_In_Year</f>
        <v>16.0109589041096</v>
      </c>
      <c r="CG29" s="58" t="n">
        <f aca="false">MAX(0,CG$3-1-$F16)/Days_In_Year</f>
        <v>16.2602739726027</v>
      </c>
      <c r="CH29" s="58" t="n">
        <f aca="false">MAX(0,CH$3-1-$F16)/Days_In_Year</f>
        <v>16.5123287671233</v>
      </c>
      <c r="CI29" s="58" t="n">
        <f aca="false">MAX(0,CI$3-1-$F16)/Days_In_Year</f>
        <v>16.7643835616438</v>
      </c>
      <c r="CJ29" s="58" t="n">
        <f aca="false">MAX(0,CJ$3-1-$F16)/Days_In_Year</f>
        <v>17.0109589041096</v>
      </c>
      <c r="CK29" s="58" t="n">
        <f aca="false">MAX(0,CK$3-1-$F16)/Days_In_Year</f>
        <v>17.2602739726027</v>
      </c>
      <c r="CL29" s="58" t="n">
        <f aca="false">MAX(0,CL$3-1-$F16)/Days_In_Year</f>
        <v>17.5123287671233</v>
      </c>
      <c r="CM29" s="58" t="n">
        <f aca="false">MAX(0,CM$3-1-$F16)/Days_In_Year</f>
        <v>17.7643835616438</v>
      </c>
      <c r="CN29" s="58" t="n">
        <f aca="false">MAX(0,CN$3-1-$F16)/Days_In_Year</f>
        <v>18.0109589041096</v>
      </c>
      <c r="CO29" s="58" t="n">
        <f aca="false">MAX(0,CO$3-1-$F16)/Days_In_Year</f>
        <v>18.2602739726027</v>
      </c>
      <c r="CP29" s="58" t="n">
        <f aca="false">MAX(0,CP$3-1-$F16)/Days_In_Year</f>
        <v>18.5123287671233</v>
      </c>
      <c r="CQ29" s="58" t="n">
        <f aca="false">MAX(0,CQ$3-1-$F16)/Days_In_Year</f>
        <v>18.7643835616438</v>
      </c>
      <c r="CR29" s="58" t="n">
        <f aca="false">MAX(0,CR$3-1-$F16)/Days_In_Year</f>
        <v>19.0109589041096</v>
      </c>
      <c r="CS29" s="58" t="n">
        <f aca="false">MAX(0,CS$3-1-$F16)/Days_In_Year</f>
        <v>19.2602739726027</v>
      </c>
      <c r="CT29" s="58" t="n">
        <f aca="false">MAX(0,CT$3-1-$F16)/Days_In_Year</f>
        <v>19.5123287671233</v>
      </c>
      <c r="CU29" s="58" t="n">
        <f aca="false">MAX(0,CU$3-1-$F16)/Days_In_Year</f>
        <v>19.7643835616438</v>
      </c>
      <c r="CV29" s="58" t="n">
        <f aca="false">MAX(0,CV$3-1-$F16)/Days_In_Year</f>
        <v>20.013698630137</v>
      </c>
      <c r="CW29" s="58" t="n">
        <f aca="false">MAX(0,CW$3-1-$F16)/Days_In_Year</f>
        <v>20.2630136986301</v>
      </c>
      <c r="CX29" s="58" t="n">
        <f aca="false">MAX(0,CX$3-1-$F16)/Days_In_Year</f>
        <v>20.5150684931507</v>
      </c>
      <c r="CY29" s="58" t="n">
        <f aca="false">MAX(0,CY$3-1-$F16)/Days_In_Year</f>
        <v>20.7671232876712</v>
      </c>
      <c r="CZ29" s="58" t="n">
        <f aca="false">MAX(0,CZ$3-1-$F16)/Days_In_Year</f>
        <v>21.013698630137</v>
      </c>
      <c r="DA29" s="58" t="n">
        <f aca="false">MAX(0,DA$3-1-$F16)/Days_In_Year</f>
        <v>21.2630136986301</v>
      </c>
      <c r="DB29" s="58" t="n">
        <f aca="false">MAX(0,DB$3-1-$F16)/Days_In_Year</f>
        <v>21.5150684931507</v>
      </c>
      <c r="DC29" s="58" t="n">
        <f aca="false">MAX(0,DC$3-1-$F16)/Days_In_Year</f>
        <v>21.7671232876712</v>
      </c>
      <c r="DD29" s="58" t="n">
        <f aca="false">MAX(0,DD$3-1-$F16)/Days_In_Year</f>
        <v>22.013698630137</v>
      </c>
      <c r="DE29" s="58" t="n">
        <f aca="false">MAX(0,DE$3-1-$F16)/Days_In_Year</f>
        <v>22.2630136986301</v>
      </c>
      <c r="DF29" s="58" t="n">
        <f aca="false">MAX(0,DF$3-1-$F16)/Days_In_Year</f>
        <v>22.5150684931507</v>
      </c>
      <c r="DG29" s="58" t="n">
        <f aca="false">MAX(0,DG$3-1-$F16)/Days_In_Year</f>
        <v>22.7671232876712</v>
      </c>
      <c r="DH29" s="58" t="n">
        <f aca="false">MAX(0,DH$3-1-$F16)/Days_In_Year</f>
        <v>23.013698630137</v>
      </c>
      <c r="DI29" s="58" t="n">
        <f aca="false">MAX(0,DI$3-1-$F16)/Days_In_Year</f>
        <v>23.2630136986301</v>
      </c>
      <c r="DJ29" s="58" t="n">
        <f aca="false">MAX(0,DJ$3-1-$F16)/Days_In_Year</f>
        <v>23.5150684931507</v>
      </c>
      <c r="DK29" s="58" t="n">
        <f aca="false">MAX(0,DK$3-1-$F16)/Days_In_Year</f>
        <v>23.7671232876712</v>
      </c>
      <c r="DL29" s="58" t="n">
        <f aca="false">MAX(0,DL$3-1-$F16)/Days_In_Year</f>
        <v>24.0164383561644</v>
      </c>
      <c r="DM29" s="58" t="n">
        <f aca="false">MAX(0,DM$3-1-$F16)/Days_In_Year</f>
        <v>24.2657534246575</v>
      </c>
      <c r="DN29" s="58" t="n">
        <f aca="false">MAX(0,DN$3-1-$F16)/Days_In_Year</f>
        <v>24.5178082191781</v>
      </c>
      <c r="DO29" s="58" t="n">
        <f aca="false">MAX(0,DO$3-1-$F16)/Days_In_Year</f>
        <v>24.7698630136986</v>
      </c>
      <c r="DP29" s="58" t="n">
        <f aca="false">MAX(0,DP$3-1-$F16)/Days_In_Year</f>
        <v>25.0164383561644</v>
      </c>
      <c r="DQ29" s="58" t="n">
        <f aca="false">MAX(0,DQ$3-1-$F16)/Days_In_Year</f>
        <v>25.2657534246575</v>
      </c>
      <c r="DR29" s="58" t="n">
        <f aca="false">MAX(0,DR$3-1-$F16)/Days_In_Year</f>
        <v>25.5178082191781</v>
      </c>
      <c r="DS29" s="58" t="n">
        <f aca="false">MAX(0,DS$3-1-$F16)/Days_In_Year</f>
        <v>25.7698630136986</v>
      </c>
      <c r="DT29" s="58" t="n">
        <f aca="false">MAX(0,DT$3-1-$F16)/Days_In_Year</f>
        <v>26.0164383561644</v>
      </c>
      <c r="DU29" s="58" t="n">
        <f aca="false">MAX(0,DU$3-1-$F16)/Days_In_Year</f>
        <v>26.2657534246575</v>
      </c>
      <c r="DV29" s="58" t="n">
        <f aca="false">MAX(0,DV$3-1-$F16)/Days_In_Year</f>
        <v>26.5178082191781</v>
      </c>
      <c r="DW29" s="58" t="n">
        <f aca="false">MAX(0,DW$3-1-$F16)/Days_In_Year</f>
        <v>26.7698630136986</v>
      </c>
      <c r="DX29" s="58" t="n">
        <f aca="false">MAX(0,DX$3-1-$F16)/Days_In_Year</f>
        <v>27.0164383561644</v>
      </c>
      <c r="DY29" s="58" t="n">
        <f aca="false">MAX(0,DY$3-1-$F16)/Days_In_Year</f>
        <v>27.2657534246575</v>
      </c>
      <c r="DZ29" s="58" t="n">
        <f aca="false">MAX(0,DZ$3-1-$F16)/Days_In_Year</f>
        <v>27.5178082191781</v>
      </c>
      <c r="EA29" s="58" t="n">
        <f aca="false">MAX(0,EA$3-1-$F16)/Days_In_Year</f>
        <v>27.7698630136986</v>
      </c>
      <c r="EB29" s="58" t="n">
        <f aca="false">MAX(0,EB$3-1-$F16)/Days_In_Year</f>
        <v>28.0191780821918</v>
      </c>
      <c r="EC29" s="58" t="n">
        <f aca="false">MAX(0,EC$3-1-$F16)/Days_In_Year</f>
        <v>28.2684931506849</v>
      </c>
      <c r="ED29" s="58" t="n">
        <f aca="false">MAX(0,ED$3-1-$F16)/Days_In_Year</f>
        <v>28.5205479452055</v>
      </c>
      <c r="EE29" s="58" t="n">
        <f aca="false">MAX(0,EE$3-1-$F16)/Days_In_Year</f>
        <v>28.772602739726</v>
      </c>
      <c r="EF29" s="58" t="n">
        <f aca="false">MAX(0,EF$3-1-$F16)/Days_In_Year</f>
        <v>29.0191780821918</v>
      </c>
      <c r="EG29" s="58" t="n">
        <f aca="false">MAX(0,EG$3-1-$F16)/Days_In_Year</f>
        <v>29.2684931506849</v>
      </c>
      <c r="EH29" s="58" t="n">
        <f aca="false">MAX(0,EH$3-1-$F16)/Days_In_Year</f>
        <v>29.5205479452055</v>
      </c>
      <c r="EI29" s="58" t="n">
        <f aca="false">MAX(0,EI$3-1-$F16)/Days_In_Year</f>
        <v>29.772602739726</v>
      </c>
      <c r="EJ29" s="58" t="n">
        <f aca="false">MAX(0,EJ$3-1-$F16)/Days_In_Year</f>
        <v>30.0191780821918</v>
      </c>
      <c r="EK29" s="58" t="n">
        <f aca="false">MAX(0,EK$3-1-$F16)/Days_In_Year</f>
        <v>30.2684931506849</v>
      </c>
      <c r="EL29" s="58" t="n">
        <f aca="false">MAX(0,EL$3-1-$F16)/Days_In_Year</f>
        <v>30.5205479452055</v>
      </c>
      <c r="EM29" s="58" t="n">
        <f aca="false">MAX(0,EM$3-1-$F16)/Days_In_Year</f>
        <v>30.772602739726</v>
      </c>
      <c r="EN29" s="58" t="n">
        <f aca="false">MAX(0,EN$3-1-$F16)/Days_In_Year</f>
        <v>31.0191780821918</v>
      </c>
      <c r="EO29" s="58" t="n">
        <f aca="false">MAX(0,EO$3-1-$F16)/Days_In_Year</f>
        <v>31.2684931506849</v>
      </c>
      <c r="EP29" s="58" t="n">
        <f aca="false">MAX(0,EP$3-1-$F16)/Days_In_Year</f>
        <v>31.5205479452055</v>
      </c>
      <c r="EQ29" s="58" t="n">
        <f aca="false">MAX(0,EQ$3-1-$F16)/Days_In_Year</f>
        <v>31.772602739726</v>
      </c>
      <c r="ER29" s="58" t="n">
        <f aca="false">MAX(0,ER$3-1-$F16)/Days_In_Year</f>
        <v>32.0219178082192</v>
      </c>
      <c r="ES29" s="58" t="n">
        <f aca="false">MAX(0,ES$3-1-$F16)/Days_In_Year</f>
        <v>32.2712328767123</v>
      </c>
      <c r="ET29" s="58" t="n">
        <f aca="false">MAX(0,ET$3-1-$F16)/Days_In_Year</f>
        <v>32.5232876712329</v>
      </c>
      <c r="EU29" s="58" t="n">
        <f aca="false">MAX(0,EU$3-1-$F16)/Days_In_Year</f>
        <v>32.7753424657534</v>
      </c>
      <c r="EV29" s="58" t="n">
        <f aca="false">MAX(0,EV$3-1-$F16)/Days_In_Year</f>
        <v>33.0219178082192</v>
      </c>
      <c r="EW29" s="58" t="n">
        <f aca="false">MAX(0,EW$3-1-$F16)/Days_In_Year</f>
        <v>33.2712328767123</v>
      </c>
      <c r="EX29" s="58" t="n">
        <f aca="false">MAX(0,EX$3-1-$F16)/Days_In_Year</f>
        <v>33.5232876712329</v>
      </c>
      <c r="EY29" s="58" t="n">
        <f aca="false">MAX(0,EY$3-1-$F16)/Days_In_Year</f>
        <v>33.7753424657534</v>
      </c>
      <c r="EZ29" s="58" t="n">
        <f aca="false">MAX(0,EZ$3-1-$F16)/Days_In_Year</f>
        <v>34.0219178082192</v>
      </c>
      <c r="FA29" s="58" t="n">
        <f aca="false">MAX(0,FA$3-1-$F16)/Days_In_Year</f>
        <v>34.2712328767123</v>
      </c>
      <c r="FB29" s="58" t="n">
        <f aca="false">MAX(0,FB$3-1-$F16)/Days_In_Year</f>
        <v>34.5232876712329</v>
      </c>
      <c r="FC29" s="58" t="n">
        <f aca="false">MAX(0,FC$3-1-$F16)/Days_In_Year</f>
        <v>34.7753424657534</v>
      </c>
      <c r="FD29" s="58" t="n">
        <f aca="false">MAX(0,FD$3-1-$F16)/Days_In_Year</f>
        <v>35.0219178082192</v>
      </c>
      <c r="FE29" s="58" t="n">
        <f aca="false">MAX(0,FE$3-1-$F16)/Days_In_Year</f>
        <v>35.2712328767123</v>
      </c>
      <c r="FF29" s="58" t="n">
        <f aca="false">MAX(0,FF$3-1-$F16)/Days_In_Year</f>
        <v>35.5232876712329</v>
      </c>
      <c r="FG29" s="58" t="n">
        <f aca="false">MAX(0,FG$3-1-$F16)/Days_In_Year</f>
        <v>35.7753424657534</v>
      </c>
      <c r="FH29" s="58" t="n">
        <f aca="false">MAX(0,FH$3-1-$F16)/Days_In_Year</f>
        <v>36.0246575342466</v>
      </c>
    </row>
    <row r="30" customFormat="false" ht="15" hidden="false" customHeight="false" outlineLevel="0" collapsed="false">
      <c r="C30" s="0" t="s">
        <v>690</v>
      </c>
      <c r="D30" s="11" t="s">
        <v>556</v>
      </c>
      <c r="E30" s="44" t="n">
        <f aca="false">In_Acq+1</f>
        <v>45992</v>
      </c>
      <c r="F30" s="44" t="n">
        <f aca="false">$E15</f>
        <v>46234</v>
      </c>
      <c r="I30" s="58" t="n">
        <f aca="false">SUM(J30:FH30)</f>
        <v>1</v>
      </c>
      <c r="J30" s="58" t="n">
        <f aca="false">MAX(0,MIN($F30,J$4)-MAX($E30,J$3)+1)/($F30-$E30+1)</f>
        <v>0.127572016460905</v>
      </c>
      <c r="K30" s="58" t="n">
        <f aca="false">MAX(0,MIN($F30,K$4)-MAX($E30,K$3)+1)/($F30-$E30+1)</f>
        <v>0.37037037037037</v>
      </c>
      <c r="L30" s="58" t="n">
        <f aca="false">MAX(0,MIN($F30,L$4)-MAX($E30,L$3)+1)/($F30-$E30+1)</f>
        <v>0.374485596707819</v>
      </c>
      <c r="M30" s="58" t="n">
        <f aca="false">MAX(0,MIN($F30,M$4)-MAX($E30,M$3)+1)/($F30-$E30+1)</f>
        <v>0.127572016460905</v>
      </c>
      <c r="N30" s="58" t="n">
        <f aca="false">MAX(0,MIN($F30,N$4)-MAX($E30,N$3)+1)/($F30-$E30+1)</f>
        <v>0</v>
      </c>
      <c r="O30" s="58" t="n">
        <f aca="false">MAX(0,MIN($F30,O$4)-MAX($E30,O$3)+1)/($F30-$E30+1)</f>
        <v>0</v>
      </c>
      <c r="P30" s="58" t="n">
        <f aca="false">MAX(0,MIN($F30,P$4)-MAX($E30,P$3)+1)/($F30-$E30+1)</f>
        <v>0</v>
      </c>
      <c r="Q30" s="58" t="n">
        <f aca="false">MAX(0,MIN($F30,Q$4)-MAX($E30,Q$3)+1)/($F30-$E30+1)</f>
        <v>0</v>
      </c>
      <c r="R30" s="58" t="n">
        <f aca="false">MAX(0,MIN($F30,R$4)-MAX($E30,R$3)+1)/($F30-$E30+1)</f>
        <v>0</v>
      </c>
      <c r="S30" s="58" t="n">
        <f aca="false">MAX(0,MIN($F30,S$4)-MAX($E30,S$3)+1)/($F30-$E30+1)</f>
        <v>0</v>
      </c>
      <c r="T30" s="58" t="n">
        <f aca="false">MAX(0,MIN($F30,T$4)-MAX($E30,T$3)+1)/($F30-$E30+1)</f>
        <v>0</v>
      </c>
      <c r="U30" s="58" t="n">
        <f aca="false">MAX(0,MIN($F30,U$4)-MAX($E30,U$3)+1)/($F30-$E30+1)</f>
        <v>0</v>
      </c>
      <c r="V30" s="58" t="n">
        <f aca="false">MAX(0,MIN($F30,V$4)-MAX($E30,V$3)+1)/($F30-$E30+1)</f>
        <v>0</v>
      </c>
      <c r="W30" s="58" t="n">
        <f aca="false">MAX(0,MIN($F30,W$4)-MAX($E30,W$3)+1)/($F30-$E30+1)</f>
        <v>0</v>
      </c>
      <c r="X30" s="58" t="n">
        <f aca="false">MAX(0,MIN($F30,X$4)-MAX($E30,X$3)+1)/($F30-$E30+1)</f>
        <v>0</v>
      </c>
      <c r="Y30" s="58" t="n">
        <f aca="false">MAX(0,MIN($F30,Y$4)-MAX($E30,Y$3)+1)/($F30-$E30+1)</f>
        <v>0</v>
      </c>
      <c r="Z30" s="58" t="n">
        <f aca="false">MAX(0,MIN($F30,Z$4)-MAX($E30,Z$3)+1)/($F30-$E30+1)</f>
        <v>0</v>
      </c>
      <c r="AA30" s="58" t="n">
        <f aca="false">MAX(0,MIN($F30,AA$4)-MAX($E30,AA$3)+1)/($F30-$E30+1)</f>
        <v>0</v>
      </c>
      <c r="AB30" s="58" t="n">
        <f aca="false">MAX(0,MIN($F30,AB$4)-MAX($E30,AB$3)+1)/($F30-$E30+1)</f>
        <v>0</v>
      </c>
      <c r="AC30" s="58" t="n">
        <f aca="false">MAX(0,MIN($F30,AC$4)-MAX($E30,AC$3)+1)/($F30-$E30+1)</f>
        <v>0</v>
      </c>
      <c r="AD30" s="58" t="n">
        <f aca="false">MAX(0,MIN($F30,AD$4)-MAX($E30,AD$3)+1)/($F30-$E30+1)</f>
        <v>0</v>
      </c>
      <c r="AE30" s="58" t="n">
        <f aca="false">MAX(0,MIN($F30,AE$4)-MAX($E30,AE$3)+1)/($F30-$E30+1)</f>
        <v>0</v>
      </c>
      <c r="AF30" s="58" t="n">
        <f aca="false">MAX(0,MIN($F30,AF$4)-MAX($E30,AF$3)+1)/($F30-$E30+1)</f>
        <v>0</v>
      </c>
      <c r="AG30" s="58" t="n">
        <f aca="false">MAX(0,MIN($F30,AG$4)-MAX($E30,AG$3)+1)/($F30-$E30+1)</f>
        <v>0</v>
      </c>
      <c r="AH30" s="58" t="n">
        <f aca="false">MAX(0,MIN($F30,AH$4)-MAX($E30,AH$3)+1)/($F30-$E30+1)</f>
        <v>0</v>
      </c>
      <c r="AI30" s="58" t="n">
        <f aca="false">MAX(0,MIN($F30,AI$4)-MAX($E30,AI$3)+1)/($F30-$E30+1)</f>
        <v>0</v>
      </c>
      <c r="AJ30" s="58" t="n">
        <f aca="false">MAX(0,MIN($F30,AJ$4)-MAX($E30,AJ$3)+1)/($F30-$E30+1)</f>
        <v>0</v>
      </c>
      <c r="AK30" s="58" t="n">
        <f aca="false">MAX(0,MIN($F30,AK$4)-MAX($E30,AK$3)+1)/($F30-$E30+1)</f>
        <v>0</v>
      </c>
      <c r="AL30" s="58" t="n">
        <f aca="false">MAX(0,MIN($F30,AL$4)-MAX($E30,AL$3)+1)/($F30-$E30+1)</f>
        <v>0</v>
      </c>
      <c r="AM30" s="58" t="n">
        <f aca="false">MAX(0,MIN($F30,AM$4)-MAX($E30,AM$3)+1)/($F30-$E30+1)</f>
        <v>0</v>
      </c>
      <c r="AN30" s="58" t="n">
        <f aca="false">MAX(0,MIN($F30,AN$4)-MAX($E30,AN$3)+1)/($F30-$E30+1)</f>
        <v>0</v>
      </c>
      <c r="AO30" s="58" t="n">
        <f aca="false">MAX(0,MIN($F30,AO$4)-MAX($E30,AO$3)+1)/($F30-$E30+1)</f>
        <v>0</v>
      </c>
      <c r="AP30" s="58" t="n">
        <f aca="false">MAX(0,MIN($F30,AP$4)-MAX($E30,AP$3)+1)/($F30-$E30+1)</f>
        <v>0</v>
      </c>
      <c r="AQ30" s="58" t="n">
        <f aca="false">MAX(0,MIN($F30,AQ$4)-MAX($E30,AQ$3)+1)/($F30-$E30+1)</f>
        <v>0</v>
      </c>
      <c r="AR30" s="58" t="n">
        <f aca="false">MAX(0,MIN($F30,AR$4)-MAX($E30,AR$3)+1)/($F30-$E30+1)</f>
        <v>0</v>
      </c>
      <c r="AS30" s="58" t="n">
        <f aca="false">MAX(0,MIN($F30,AS$4)-MAX($E30,AS$3)+1)/($F30-$E30+1)</f>
        <v>0</v>
      </c>
      <c r="AT30" s="58" t="n">
        <f aca="false">MAX(0,MIN($F30,AT$4)-MAX($E30,AT$3)+1)/($F30-$E30+1)</f>
        <v>0</v>
      </c>
      <c r="AU30" s="58" t="n">
        <f aca="false">MAX(0,MIN($F30,AU$4)-MAX($E30,AU$3)+1)/($F30-$E30+1)</f>
        <v>0</v>
      </c>
      <c r="AV30" s="58" t="n">
        <f aca="false">MAX(0,MIN($F30,AV$4)-MAX($E30,AV$3)+1)/($F30-$E30+1)</f>
        <v>0</v>
      </c>
      <c r="AW30" s="58" t="n">
        <f aca="false">MAX(0,MIN($F30,AW$4)-MAX($E30,AW$3)+1)/($F30-$E30+1)</f>
        <v>0</v>
      </c>
      <c r="AX30" s="58" t="n">
        <f aca="false">MAX(0,MIN($F30,AX$4)-MAX($E30,AX$3)+1)/($F30-$E30+1)</f>
        <v>0</v>
      </c>
      <c r="AY30" s="58" t="n">
        <f aca="false">MAX(0,MIN($F30,AY$4)-MAX($E30,AY$3)+1)/($F30-$E30+1)</f>
        <v>0</v>
      </c>
      <c r="AZ30" s="58" t="n">
        <f aca="false">MAX(0,MIN($F30,AZ$4)-MAX($E30,AZ$3)+1)/($F30-$E30+1)</f>
        <v>0</v>
      </c>
      <c r="BA30" s="58" t="n">
        <f aca="false">MAX(0,MIN($F30,BA$4)-MAX($E30,BA$3)+1)/($F30-$E30+1)</f>
        <v>0</v>
      </c>
      <c r="BB30" s="58" t="n">
        <f aca="false">MAX(0,MIN($F30,BB$4)-MAX($E30,BB$3)+1)/($F30-$E30+1)</f>
        <v>0</v>
      </c>
      <c r="BC30" s="58" t="n">
        <f aca="false">MAX(0,MIN($F30,BC$4)-MAX($E30,BC$3)+1)/($F30-$E30+1)</f>
        <v>0</v>
      </c>
      <c r="BD30" s="58" t="n">
        <f aca="false">MAX(0,MIN($F30,BD$4)-MAX($E30,BD$3)+1)/($F30-$E30+1)</f>
        <v>0</v>
      </c>
      <c r="BE30" s="58" t="n">
        <f aca="false">MAX(0,MIN($F30,BE$4)-MAX($E30,BE$3)+1)/($F30-$E30+1)</f>
        <v>0</v>
      </c>
      <c r="BF30" s="58" t="n">
        <f aca="false">MAX(0,MIN($F30,BF$4)-MAX($E30,BF$3)+1)/($F30-$E30+1)</f>
        <v>0</v>
      </c>
      <c r="BG30" s="58" t="n">
        <f aca="false">MAX(0,MIN($F30,BG$4)-MAX($E30,BG$3)+1)/($F30-$E30+1)</f>
        <v>0</v>
      </c>
      <c r="BH30" s="58" t="n">
        <f aca="false">MAX(0,MIN($F30,BH$4)-MAX($E30,BH$3)+1)/($F30-$E30+1)</f>
        <v>0</v>
      </c>
      <c r="BI30" s="58" t="n">
        <f aca="false">MAX(0,MIN($F30,BI$4)-MAX($E30,BI$3)+1)/($F30-$E30+1)</f>
        <v>0</v>
      </c>
      <c r="BJ30" s="58" t="n">
        <f aca="false">MAX(0,MIN($F30,BJ$4)-MAX($E30,BJ$3)+1)/($F30-$E30+1)</f>
        <v>0</v>
      </c>
      <c r="BK30" s="58" t="n">
        <f aca="false">MAX(0,MIN($F30,BK$4)-MAX($E30,BK$3)+1)/($F30-$E30+1)</f>
        <v>0</v>
      </c>
      <c r="BL30" s="58" t="n">
        <f aca="false">MAX(0,MIN($F30,BL$4)-MAX($E30,BL$3)+1)/($F30-$E30+1)</f>
        <v>0</v>
      </c>
      <c r="BM30" s="58" t="n">
        <f aca="false">MAX(0,MIN($F30,BM$4)-MAX($E30,BM$3)+1)/($F30-$E30+1)</f>
        <v>0</v>
      </c>
      <c r="BN30" s="58" t="n">
        <f aca="false">MAX(0,MIN($F30,BN$4)-MAX($E30,BN$3)+1)/($F30-$E30+1)</f>
        <v>0</v>
      </c>
      <c r="BO30" s="58" t="n">
        <f aca="false">MAX(0,MIN($F30,BO$4)-MAX($E30,BO$3)+1)/($F30-$E30+1)</f>
        <v>0</v>
      </c>
      <c r="BP30" s="58" t="n">
        <f aca="false">MAX(0,MIN($F30,BP$4)-MAX($E30,BP$3)+1)/($F30-$E30+1)</f>
        <v>0</v>
      </c>
      <c r="BQ30" s="58" t="n">
        <f aca="false">MAX(0,MIN($F30,BQ$4)-MAX($E30,BQ$3)+1)/($F30-$E30+1)</f>
        <v>0</v>
      </c>
      <c r="BR30" s="58" t="n">
        <f aca="false">MAX(0,MIN($F30,BR$4)-MAX($E30,BR$3)+1)/($F30-$E30+1)</f>
        <v>0</v>
      </c>
      <c r="BS30" s="58" t="n">
        <f aca="false">MAX(0,MIN($F30,BS$4)-MAX($E30,BS$3)+1)/($F30-$E30+1)</f>
        <v>0</v>
      </c>
      <c r="BT30" s="58" t="n">
        <f aca="false">MAX(0,MIN($F30,BT$4)-MAX($E30,BT$3)+1)/($F30-$E30+1)</f>
        <v>0</v>
      </c>
      <c r="BU30" s="58" t="n">
        <f aca="false">MAX(0,MIN($F30,BU$4)-MAX($E30,BU$3)+1)/($F30-$E30+1)</f>
        <v>0</v>
      </c>
      <c r="BV30" s="58" t="n">
        <f aca="false">MAX(0,MIN($F30,BV$4)-MAX($E30,BV$3)+1)/($F30-$E30+1)</f>
        <v>0</v>
      </c>
      <c r="BW30" s="58" t="n">
        <f aca="false">MAX(0,MIN($F30,BW$4)-MAX($E30,BW$3)+1)/($F30-$E30+1)</f>
        <v>0</v>
      </c>
      <c r="BX30" s="58" t="n">
        <f aca="false">MAX(0,MIN($F30,BX$4)-MAX($E30,BX$3)+1)/($F30-$E30+1)</f>
        <v>0</v>
      </c>
      <c r="BY30" s="58" t="n">
        <f aca="false">MAX(0,MIN($F30,BY$4)-MAX($E30,BY$3)+1)/($F30-$E30+1)</f>
        <v>0</v>
      </c>
      <c r="BZ30" s="58" t="n">
        <f aca="false">MAX(0,MIN($F30,BZ$4)-MAX($E30,BZ$3)+1)/($F30-$E30+1)</f>
        <v>0</v>
      </c>
      <c r="CA30" s="58" t="n">
        <f aca="false">MAX(0,MIN($F30,CA$4)-MAX($E30,CA$3)+1)/($F30-$E30+1)</f>
        <v>0</v>
      </c>
      <c r="CB30" s="58" t="n">
        <f aca="false">MAX(0,MIN($F30,CB$4)-MAX($E30,CB$3)+1)/($F30-$E30+1)</f>
        <v>0</v>
      </c>
      <c r="CC30" s="58" t="n">
        <f aca="false">MAX(0,MIN($F30,CC$4)-MAX($E30,CC$3)+1)/($F30-$E30+1)</f>
        <v>0</v>
      </c>
      <c r="CD30" s="58" t="n">
        <f aca="false">MAX(0,MIN($F30,CD$4)-MAX($E30,CD$3)+1)/($F30-$E30+1)</f>
        <v>0</v>
      </c>
      <c r="CE30" s="58" t="n">
        <f aca="false">MAX(0,MIN($F30,CE$4)-MAX($E30,CE$3)+1)/($F30-$E30+1)</f>
        <v>0</v>
      </c>
      <c r="CF30" s="58" t="n">
        <f aca="false">MAX(0,MIN($F30,CF$4)-MAX($E30,CF$3)+1)/($F30-$E30+1)</f>
        <v>0</v>
      </c>
      <c r="CG30" s="58" t="n">
        <f aca="false">MAX(0,MIN($F30,CG$4)-MAX($E30,CG$3)+1)/($F30-$E30+1)</f>
        <v>0</v>
      </c>
      <c r="CH30" s="58" t="n">
        <f aca="false">MAX(0,MIN($F30,CH$4)-MAX($E30,CH$3)+1)/($F30-$E30+1)</f>
        <v>0</v>
      </c>
      <c r="CI30" s="58" t="n">
        <f aca="false">MAX(0,MIN($F30,CI$4)-MAX($E30,CI$3)+1)/($F30-$E30+1)</f>
        <v>0</v>
      </c>
      <c r="CJ30" s="58" t="n">
        <f aca="false">MAX(0,MIN($F30,CJ$4)-MAX($E30,CJ$3)+1)/($F30-$E30+1)</f>
        <v>0</v>
      </c>
      <c r="CK30" s="58" t="n">
        <f aca="false">MAX(0,MIN($F30,CK$4)-MAX($E30,CK$3)+1)/($F30-$E30+1)</f>
        <v>0</v>
      </c>
      <c r="CL30" s="58" t="n">
        <f aca="false">MAX(0,MIN($F30,CL$4)-MAX($E30,CL$3)+1)/($F30-$E30+1)</f>
        <v>0</v>
      </c>
      <c r="CM30" s="58" t="n">
        <f aca="false">MAX(0,MIN($F30,CM$4)-MAX($E30,CM$3)+1)/($F30-$E30+1)</f>
        <v>0</v>
      </c>
      <c r="CN30" s="58" t="n">
        <f aca="false">MAX(0,MIN($F30,CN$4)-MAX($E30,CN$3)+1)/($F30-$E30+1)</f>
        <v>0</v>
      </c>
      <c r="CO30" s="58" t="n">
        <f aca="false">MAX(0,MIN($F30,CO$4)-MAX($E30,CO$3)+1)/($F30-$E30+1)</f>
        <v>0</v>
      </c>
      <c r="CP30" s="58" t="n">
        <f aca="false">MAX(0,MIN($F30,CP$4)-MAX($E30,CP$3)+1)/($F30-$E30+1)</f>
        <v>0</v>
      </c>
      <c r="CQ30" s="58" t="n">
        <f aca="false">MAX(0,MIN($F30,CQ$4)-MAX($E30,CQ$3)+1)/($F30-$E30+1)</f>
        <v>0</v>
      </c>
      <c r="CR30" s="58" t="n">
        <f aca="false">MAX(0,MIN($F30,CR$4)-MAX($E30,CR$3)+1)/($F30-$E30+1)</f>
        <v>0</v>
      </c>
      <c r="CS30" s="58" t="n">
        <f aca="false">MAX(0,MIN($F30,CS$4)-MAX($E30,CS$3)+1)/($F30-$E30+1)</f>
        <v>0</v>
      </c>
      <c r="CT30" s="58" t="n">
        <f aca="false">MAX(0,MIN($F30,CT$4)-MAX($E30,CT$3)+1)/($F30-$E30+1)</f>
        <v>0</v>
      </c>
      <c r="CU30" s="58" t="n">
        <f aca="false">MAX(0,MIN($F30,CU$4)-MAX($E30,CU$3)+1)/($F30-$E30+1)</f>
        <v>0</v>
      </c>
      <c r="CV30" s="58" t="n">
        <f aca="false">MAX(0,MIN($F30,CV$4)-MAX($E30,CV$3)+1)/($F30-$E30+1)</f>
        <v>0</v>
      </c>
      <c r="CW30" s="58" t="n">
        <f aca="false">MAX(0,MIN($F30,CW$4)-MAX($E30,CW$3)+1)/($F30-$E30+1)</f>
        <v>0</v>
      </c>
      <c r="CX30" s="58" t="n">
        <f aca="false">MAX(0,MIN($F30,CX$4)-MAX($E30,CX$3)+1)/($F30-$E30+1)</f>
        <v>0</v>
      </c>
      <c r="CY30" s="58" t="n">
        <f aca="false">MAX(0,MIN($F30,CY$4)-MAX($E30,CY$3)+1)/($F30-$E30+1)</f>
        <v>0</v>
      </c>
      <c r="CZ30" s="58" t="n">
        <f aca="false">MAX(0,MIN($F30,CZ$4)-MAX($E30,CZ$3)+1)/($F30-$E30+1)</f>
        <v>0</v>
      </c>
      <c r="DA30" s="58" t="n">
        <f aca="false">MAX(0,MIN($F30,DA$4)-MAX($E30,DA$3)+1)/($F30-$E30+1)</f>
        <v>0</v>
      </c>
      <c r="DB30" s="58" t="n">
        <f aca="false">MAX(0,MIN($F30,DB$4)-MAX($E30,DB$3)+1)/($F30-$E30+1)</f>
        <v>0</v>
      </c>
      <c r="DC30" s="58" t="n">
        <f aca="false">MAX(0,MIN($F30,DC$4)-MAX($E30,DC$3)+1)/($F30-$E30+1)</f>
        <v>0</v>
      </c>
      <c r="DD30" s="58" t="n">
        <f aca="false">MAX(0,MIN($F30,DD$4)-MAX($E30,DD$3)+1)/($F30-$E30+1)</f>
        <v>0</v>
      </c>
      <c r="DE30" s="58" t="n">
        <f aca="false">MAX(0,MIN($F30,DE$4)-MAX($E30,DE$3)+1)/($F30-$E30+1)</f>
        <v>0</v>
      </c>
      <c r="DF30" s="58" t="n">
        <f aca="false">MAX(0,MIN($F30,DF$4)-MAX($E30,DF$3)+1)/($F30-$E30+1)</f>
        <v>0</v>
      </c>
      <c r="DG30" s="58" t="n">
        <f aca="false">MAX(0,MIN($F30,DG$4)-MAX($E30,DG$3)+1)/($F30-$E30+1)</f>
        <v>0</v>
      </c>
      <c r="DH30" s="58" t="n">
        <f aca="false">MAX(0,MIN($F30,DH$4)-MAX($E30,DH$3)+1)/($F30-$E30+1)</f>
        <v>0</v>
      </c>
      <c r="DI30" s="58" t="n">
        <f aca="false">MAX(0,MIN($F30,DI$4)-MAX($E30,DI$3)+1)/($F30-$E30+1)</f>
        <v>0</v>
      </c>
      <c r="DJ30" s="58" t="n">
        <f aca="false">MAX(0,MIN($F30,DJ$4)-MAX($E30,DJ$3)+1)/($F30-$E30+1)</f>
        <v>0</v>
      </c>
      <c r="DK30" s="58" t="n">
        <f aca="false">MAX(0,MIN($F30,DK$4)-MAX($E30,DK$3)+1)/($F30-$E30+1)</f>
        <v>0</v>
      </c>
      <c r="DL30" s="58" t="n">
        <f aca="false">MAX(0,MIN($F30,DL$4)-MAX($E30,DL$3)+1)/($F30-$E30+1)</f>
        <v>0</v>
      </c>
      <c r="DM30" s="58" t="n">
        <f aca="false">MAX(0,MIN($F30,DM$4)-MAX($E30,DM$3)+1)/($F30-$E30+1)</f>
        <v>0</v>
      </c>
      <c r="DN30" s="58" t="n">
        <f aca="false">MAX(0,MIN($F30,DN$4)-MAX($E30,DN$3)+1)/($F30-$E30+1)</f>
        <v>0</v>
      </c>
      <c r="DO30" s="58" t="n">
        <f aca="false">MAX(0,MIN($F30,DO$4)-MAX($E30,DO$3)+1)/($F30-$E30+1)</f>
        <v>0</v>
      </c>
      <c r="DP30" s="58" t="n">
        <f aca="false">MAX(0,MIN($F30,DP$4)-MAX($E30,DP$3)+1)/($F30-$E30+1)</f>
        <v>0</v>
      </c>
      <c r="DQ30" s="58" t="n">
        <f aca="false">MAX(0,MIN($F30,DQ$4)-MAX($E30,DQ$3)+1)/($F30-$E30+1)</f>
        <v>0</v>
      </c>
      <c r="DR30" s="58" t="n">
        <f aca="false">MAX(0,MIN($F30,DR$4)-MAX($E30,DR$3)+1)/($F30-$E30+1)</f>
        <v>0</v>
      </c>
      <c r="DS30" s="58" t="n">
        <f aca="false">MAX(0,MIN($F30,DS$4)-MAX($E30,DS$3)+1)/($F30-$E30+1)</f>
        <v>0</v>
      </c>
      <c r="DT30" s="58" t="n">
        <f aca="false">MAX(0,MIN($F30,DT$4)-MAX($E30,DT$3)+1)/($F30-$E30+1)</f>
        <v>0</v>
      </c>
      <c r="DU30" s="58" t="n">
        <f aca="false">MAX(0,MIN($F30,DU$4)-MAX($E30,DU$3)+1)/($F30-$E30+1)</f>
        <v>0</v>
      </c>
      <c r="DV30" s="58" t="n">
        <f aca="false">MAX(0,MIN($F30,DV$4)-MAX($E30,DV$3)+1)/($F30-$E30+1)</f>
        <v>0</v>
      </c>
      <c r="DW30" s="58" t="n">
        <f aca="false">MAX(0,MIN($F30,DW$4)-MAX($E30,DW$3)+1)/($F30-$E30+1)</f>
        <v>0</v>
      </c>
      <c r="DX30" s="58" t="n">
        <f aca="false">MAX(0,MIN($F30,DX$4)-MAX($E30,DX$3)+1)/($F30-$E30+1)</f>
        <v>0</v>
      </c>
      <c r="DY30" s="58" t="n">
        <f aca="false">MAX(0,MIN($F30,DY$4)-MAX($E30,DY$3)+1)/($F30-$E30+1)</f>
        <v>0</v>
      </c>
      <c r="DZ30" s="58" t="n">
        <f aca="false">MAX(0,MIN($F30,DZ$4)-MAX($E30,DZ$3)+1)/($F30-$E30+1)</f>
        <v>0</v>
      </c>
      <c r="EA30" s="58" t="n">
        <f aca="false">MAX(0,MIN($F30,EA$4)-MAX($E30,EA$3)+1)/($F30-$E30+1)</f>
        <v>0</v>
      </c>
      <c r="EB30" s="58" t="n">
        <f aca="false">MAX(0,MIN($F30,EB$4)-MAX($E30,EB$3)+1)/($F30-$E30+1)</f>
        <v>0</v>
      </c>
      <c r="EC30" s="58" t="n">
        <f aca="false">MAX(0,MIN($F30,EC$4)-MAX($E30,EC$3)+1)/($F30-$E30+1)</f>
        <v>0</v>
      </c>
      <c r="ED30" s="58" t="n">
        <f aca="false">MAX(0,MIN($F30,ED$4)-MAX($E30,ED$3)+1)/($F30-$E30+1)</f>
        <v>0</v>
      </c>
      <c r="EE30" s="58" t="n">
        <f aca="false">MAX(0,MIN($F30,EE$4)-MAX($E30,EE$3)+1)/($F30-$E30+1)</f>
        <v>0</v>
      </c>
      <c r="EF30" s="58" t="n">
        <f aca="false">MAX(0,MIN($F30,EF$4)-MAX($E30,EF$3)+1)/($F30-$E30+1)</f>
        <v>0</v>
      </c>
      <c r="EG30" s="58" t="n">
        <f aca="false">MAX(0,MIN($F30,EG$4)-MAX($E30,EG$3)+1)/($F30-$E30+1)</f>
        <v>0</v>
      </c>
      <c r="EH30" s="58" t="n">
        <f aca="false">MAX(0,MIN($F30,EH$4)-MAX($E30,EH$3)+1)/($F30-$E30+1)</f>
        <v>0</v>
      </c>
      <c r="EI30" s="58" t="n">
        <f aca="false">MAX(0,MIN($F30,EI$4)-MAX($E30,EI$3)+1)/($F30-$E30+1)</f>
        <v>0</v>
      </c>
      <c r="EJ30" s="58" t="n">
        <f aca="false">MAX(0,MIN($F30,EJ$4)-MAX($E30,EJ$3)+1)/($F30-$E30+1)</f>
        <v>0</v>
      </c>
      <c r="EK30" s="58" t="n">
        <f aca="false">MAX(0,MIN($F30,EK$4)-MAX($E30,EK$3)+1)/($F30-$E30+1)</f>
        <v>0</v>
      </c>
      <c r="EL30" s="58" t="n">
        <f aca="false">MAX(0,MIN($F30,EL$4)-MAX($E30,EL$3)+1)/($F30-$E30+1)</f>
        <v>0</v>
      </c>
      <c r="EM30" s="58" t="n">
        <f aca="false">MAX(0,MIN($F30,EM$4)-MAX($E30,EM$3)+1)/($F30-$E30+1)</f>
        <v>0</v>
      </c>
      <c r="EN30" s="58" t="n">
        <f aca="false">MAX(0,MIN($F30,EN$4)-MAX($E30,EN$3)+1)/($F30-$E30+1)</f>
        <v>0</v>
      </c>
      <c r="EO30" s="58" t="n">
        <f aca="false">MAX(0,MIN($F30,EO$4)-MAX($E30,EO$3)+1)/($F30-$E30+1)</f>
        <v>0</v>
      </c>
      <c r="EP30" s="58" t="n">
        <f aca="false">MAX(0,MIN($F30,EP$4)-MAX($E30,EP$3)+1)/($F30-$E30+1)</f>
        <v>0</v>
      </c>
      <c r="EQ30" s="58" t="n">
        <f aca="false">MAX(0,MIN($F30,EQ$4)-MAX($E30,EQ$3)+1)/($F30-$E30+1)</f>
        <v>0</v>
      </c>
      <c r="ER30" s="58" t="n">
        <f aca="false">MAX(0,MIN($F30,ER$4)-MAX($E30,ER$3)+1)/($F30-$E30+1)</f>
        <v>0</v>
      </c>
      <c r="ES30" s="58" t="n">
        <f aca="false">MAX(0,MIN($F30,ES$4)-MAX($E30,ES$3)+1)/($F30-$E30+1)</f>
        <v>0</v>
      </c>
      <c r="ET30" s="58" t="n">
        <f aca="false">MAX(0,MIN($F30,ET$4)-MAX($E30,ET$3)+1)/($F30-$E30+1)</f>
        <v>0</v>
      </c>
      <c r="EU30" s="58" t="n">
        <f aca="false">MAX(0,MIN($F30,EU$4)-MAX($E30,EU$3)+1)/($F30-$E30+1)</f>
        <v>0</v>
      </c>
      <c r="EV30" s="58" t="n">
        <f aca="false">MAX(0,MIN($F30,EV$4)-MAX($E30,EV$3)+1)/($F30-$E30+1)</f>
        <v>0</v>
      </c>
      <c r="EW30" s="58" t="n">
        <f aca="false">MAX(0,MIN($F30,EW$4)-MAX($E30,EW$3)+1)/($F30-$E30+1)</f>
        <v>0</v>
      </c>
      <c r="EX30" s="58" t="n">
        <f aca="false">MAX(0,MIN($F30,EX$4)-MAX($E30,EX$3)+1)/($F30-$E30+1)</f>
        <v>0</v>
      </c>
      <c r="EY30" s="58" t="n">
        <f aca="false">MAX(0,MIN($F30,EY$4)-MAX($E30,EY$3)+1)/($F30-$E30+1)</f>
        <v>0</v>
      </c>
      <c r="EZ30" s="58" t="n">
        <f aca="false">MAX(0,MIN($F30,EZ$4)-MAX($E30,EZ$3)+1)/($F30-$E30+1)</f>
        <v>0</v>
      </c>
      <c r="FA30" s="58" t="n">
        <f aca="false">MAX(0,MIN($F30,FA$4)-MAX($E30,FA$3)+1)/($F30-$E30+1)</f>
        <v>0</v>
      </c>
      <c r="FB30" s="58" t="n">
        <f aca="false">MAX(0,MIN($F30,FB$4)-MAX($E30,FB$3)+1)/($F30-$E30+1)</f>
        <v>0</v>
      </c>
      <c r="FC30" s="58" t="n">
        <f aca="false">MAX(0,MIN($F30,FC$4)-MAX($E30,FC$3)+1)/($F30-$E30+1)</f>
        <v>0</v>
      </c>
      <c r="FD30" s="58" t="n">
        <f aca="false">MAX(0,MIN($F30,FD$4)-MAX($E30,FD$3)+1)/($F30-$E30+1)</f>
        <v>0</v>
      </c>
      <c r="FE30" s="58" t="n">
        <f aca="false">MAX(0,MIN($F30,FE$4)-MAX($E30,FE$3)+1)/($F30-$E30+1)</f>
        <v>0</v>
      </c>
      <c r="FF30" s="58" t="n">
        <f aca="false">MAX(0,MIN($F30,FF$4)-MAX($E30,FF$3)+1)/($F30-$E30+1)</f>
        <v>0</v>
      </c>
      <c r="FG30" s="58" t="n">
        <f aca="false">MAX(0,MIN($F30,FG$4)-MAX($E30,FG$3)+1)/($F30-$E30+1)</f>
        <v>0</v>
      </c>
      <c r="FH30" s="58" t="n">
        <f aca="false">MAX(0,MIN($F30,FH$4)-MAX($E30,FH$3)+1)/($F30-$E30+1)</f>
        <v>0</v>
      </c>
    </row>
    <row r="31" customFormat="false" ht="15" hidden="false" customHeight="false" outlineLevel="0" collapsed="false">
      <c r="C31" s="0" t="s">
        <v>691</v>
      </c>
      <c r="D31" s="11" t="s">
        <v>556</v>
      </c>
      <c r="E31" s="44" t="n">
        <f aca="false">EOMONTH(In_PreRtB_First,-1)+1</f>
        <v>46296</v>
      </c>
      <c r="F31" s="30" t="n">
        <f aca="false">In_PreRtB_Last</f>
        <v>46477</v>
      </c>
      <c r="I31" s="58" t="n">
        <f aca="false">SUM(J31:FH31)</f>
        <v>1</v>
      </c>
      <c r="J31" s="58" t="n">
        <f aca="false">MAX(0,MIN($F31,J$4)-MAX($E31,J$3)+1)/($F31-$E31+1)</f>
        <v>0</v>
      </c>
      <c r="K31" s="58" t="n">
        <f aca="false">MAX(0,MIN($F31,K$4)-MAX($E31,K$3)+1)/($F31-$E31+1)</f>
        <v>0</v>
      </c>
      <c r="L31" s="58" t="n">
        <f aca="false">MAX(0,MIN($F31,L$4)-MAX($E31,L$3)+1)/($F31-$E31+1)</f>
        <v>0</v>
      </c>
      <c r="M31" s="58" t="n">
        <f aca="false">MAX(0,MIN($F31,M$4)-MAX($E31,M$3)+1)/($F31-$E31+1)</f>
        <v>0</v>
      </c>
      <c r="N31" s="58" t="n">
        <f aca="false">MAX(0,MIN($F31,N$4)-MAX($E31,N$3)+1)/($F31-$E31+1)</f>
        <v>0.505494505494506</v>
      </c>
      <c r="O31" s="58" t="n">
        <f aca="false">MAX(0,MIN($F31,O$4)-MAX($E31,O$3)+1)/($F31-$E31+1)</f>
        <v>0.494505494505495</v>
      </c>
      <c r="P31" s="58" t="n">
        <f aca="false">MAX(0,MIN($F31,P$4)-MAX($E31,P$3)+1)/($F31-$E31+1)</f>
        <v>0</v>
      </c>
      <c r="Q31" s="58" t="n">
        <f aca="false">MAX(0,MIN($F31,Q$4)-MAX($E31,Q$3)+1)/($F31-$E31+1)</f>
        <v>0</v>
      </c>
      <c r="R31" s="58" t="n">
        <f aca="false">MAX(0,MIN($F31,R$4)-MAX($E31,R$3)+1)/($F31-$E31+1)</f>
        <v>0</v>
      </c>
      <c r="S31" s="58" t="n">
        <f aca="false">MAX(0,MIN($F31,S$4)-MAX($E31,S$3)+1)/($F31-$E31+1)</f>
        <v>0</v>
      </c>
      <c r="T31" s="58" t="n">
        <f aca="false">MAX(0,MIN($F31,T$4)-MAX($E31,T$3)+1)/($F31-$E31+1)</f>
        <v>0</v>
      </c>
      <c r="U31" s="58" t="n">
        <f aca="false">MAX(0,MIN($F31,U$4)-MAX($E31,U$3)+1)/($F31-$E31+1)</f>
        <v>0</v>
      </c>
      <c r="V31" s="58" t="n">
        <f aca="false">MAX(0,MIN($F31,V$4)-MAX($E31,V$3)+1)/($F31-$E31+1)</f>
        <v>0</v>
      </c>
      <c r="W31" s="58" t="n">
        <f aca="false">MAX(0,MIN($F31,W$4)-MAX($E31,W$3)+1)/($F31-$E31+1)</f>
        <v>0</v>
      </c>
      <c r="X31" s="58" t="n">
        <f aca="false">MAX(0,MIN($F31,X$4)-MAX($E31,X$3)+1)/($F31-$E31+1)</f>
        <v>0</v>
      </c>
      <c r="Y31" s="58" t="n">
        <f aca="false">MAX(0,MIN($F31,Y$4)-MAX($E31,Y$3)+1)/($F31-$E31+1)</f>
        <v>0</v>
      </c>
      <c r="Z31" s="58" t="n">
        <f aca="false">MAX(0,MIN($F31,Z$4)-MAX($E31,Z$3)+1)/($F31-$E31+1)</f>
        <v>0</v>
      </c>
      <c r="AA31" s="58" t="n">
        <f aca="false">MAX(0,MIN($F31,AA$4)-MAX($E31,AA$3)+1)/($F31-$E31+1)</f>
        <v>0</v>
      </c>
      <c r="AB31" s="58" t="n">
        <f aca="false">MAX(0,MIN($F31,AB$4)-MAX($E31,AB$3)+1)/($F31-$E31+1)</f>
        <v>0</v>
      </c>
      <c r="AC31" s="58" t="n">
        <f aca="false">MAX(0,MIN($F31,AC$4)-MAX($E31,AC$3)+1)/($F31-$E31+1)</f>
        <v>0</v>
      </c>
      <c r="AD31" s="58" t="n">
        <f aca="false">MAX(0,MIN($F31,AD$4)-MAX($E31,AD$3)+1)/($F31-$E31+1)</f>
        <v>0</v>
      </c>
      <c r="AE31" s="58" t="n">
        <f aca="false">MAX(0,MIN($F31,AE$4)-MAX($E31,AE$3)+1)/($F31-$E31+1)</f>
        <v>0</v>
      </c>
      <c r="AF31" s="58" t="n">
        <f aca="false">MAX(0,MIN($F31,AF$4)-MAX($E31,AF$3)+1)/($F31-$E31+1)</f>
        <v>0</v>
      </c>
      <c r="AG31" s="58" t="n">
        <f aca="false">MAX(0,MIN($F31,AG$4)-MAX($E31,AG$3)+1)/($F31-$E31+1)</f>
        <v>0</v>
      </c>
      <c r="AH31" s="58" t="n">
        <f aca="false">MAX(0,MIN($F31,AH$4)-MAX($E31,AH$3)+1)/($F31-$E31+1)</f>
        <v>0</v>
      </c>
      <c r="AI31" s="58" t="n">
        <f aca="false">MAX(0,MIN($F31,AI$4)-MAX($E31,AI$3)+1)/($F31-$E31+1)</f>
        <v>0</v>
      </c>
      <c r="AJ31" s="58" t="n">
        <f aca="false">MAX(0,MIN($F31,AJ$4)-MAX($E31,AJ$3)+1)/($F31-$E31+1)</f>
        <v>0</v>
      </c>
      <c r="AK31" s="58" t="n">
        <f aca="false">MAX(0,MIN($F31,AK$4)-MAX($E31,AK$3)+1)/($F31-$E31+1)</f>
        <v>0</v>
      </c>
      <c r="AL31" s="58" t="n">
        <f aca="false">MAX(0,MIN($F31,AL$4)-MAX($E31,AL$3)+1)/($F31-$E31+1)</f>
        <v>0</v>
      </c>
      <c r="AM31" s="58" t="n">
        <f aca="false">MAX(0,MIN($F31,AM$4)-MAX($E31,AM$3)+1)/($F31-$E31+1)</f>
        <v>0</v>
      </c>
      <c r="AN31" s="58" t="n">
        <f aca="false">MAX(0,MIN($F31,AN$4)-MAX($E31,AN$3)+1)/($F31-$E31+1)</f>
        <v>0</v>
      </c>
      <c r="AO31" s="58" t="n">
        <f aca="false">MAX(0,MIN($F31,AO$4)-MAX($E31,AO$3)+1)/($F31-$E31+1)</f>
        <v>0</v>
      </c>
      <c r="AP31" s="58" t="n">
        <f aca="false">MAX(0,MIN($F31,AP$4)-MAX($E31,AP$3)+1)/($F31-$E31+1)</f>
        <v>0</v>
      </c>
      <c r="AQ31" s="58" t="n">
        <f aca="false">MAX(0,MIN($F31,AQ$4)-MAX($E31,AQ$3)+1)/($F31-$E31+1)</f>
        <v>0</v>
      </c>
      <c r="AR31" s="58" t="n">
        <f aca="false">MAX(0,MIN($F31,AR$4)-MAX($E31,AR$3)+1)/($F31-$E31+1)</f>
        <v>0</v>
      </c>
      <c r="AS31" s="58" t="n">
        <f aca="false">MAX(0,MIN($F31,AS$4)-MAX($E31,AS$3)+1)/($F31-$E31+1)</f>
        <v>0</v>
      </c>
      <c r="AT31" s="58" t="n">
        <f aca="false">MAX(0,MIN($F31,AT$4)-MAX($E31,AT$3)+1)/($F31-$E31+1)</f>
        <v>0</v>
      </c>
      <c r="AU31" s="58" t="n">
        <f aca="false">MAX(0,MIN($F31,AU$4)-MAX($E31,AU$3)+1)/($F31-$E31+1)</f>
        <v>0</v>
      </c>
      <c r="AV31" s="58" t="n">
        <f aca="false">MAX(0,MIN($F31,AV$4)-MAX($E31,AV$3)+1)/($F31-$E31+1)</f>
        <v>0</v>
      </c>
      <c r="AW31" s="58" t="n">
        <f aca="false">MAX(0,MIN($F31,AW$4)-MAX($E31,AW$3)+1)/($F31-$E31+1)</f>
        <v>0</v>
      </c>
      <c r="AX31" s="58" t="n">
        <f aca="false">MAX(0,MIN($F31,AX$4)-MAX($E31,AX$3)+1)/($F31-$E31+1)</f>
        <v>0</v>
      </c>
      <c r="AY31" s="58" t="n">
        <f aca="false">MAX(0,MIN($F31,AY$4)-MAX($E31,AY$3)+1)/($F31-$E31+1)</f>
        <v>0</v>
      </c>
      <c r="AZ31" s="58" t="n">
        <f aca="false">MAX(0,MIN($F31,AZ$4)-MAX($E31,AZ$3)+1)/($F31-$E31+1)</f>
        <v>0</v>
      </c>
      <c r="BA31" s="58" t="n">
        <f aca="false">MAX(0,MIN($F31,BA$4)-MAX($E31,BA$3)+1)/($F31-$E31+1)</f>
        <v>0</v>
      </c>
      <c r="BB31" s="58" t="n">
        <f aca="false">MAX(0,MIN($F31,BB$4)-MAX($E31,BB$3)+1)/($F31-$E31+1)</f>
        <v>0</v>
      </c>
      <c r="BC31" s="58" t="n">
        <f aca="false">MAX(0,MIN($F31,BC$4)-MAX($E31,BC$3)+1)/($F31-$E31+1)</f>
        <v>0</v>
      </c>
      <c r="BD31" s="58" t="n">
        <f aca="false">MAX(0,MIN($F31,BD$4)-MAX($E31,BD$3)+1)/($F31-$E31+1)</f>
        <v>0</v>
      </c>
      <c r="BE31" s="58" t="n">
        <f aca="false">MAX(0,MIN($F31,BE$4)-MAX($E31,BE$3)+1)/($F31-$E31+1)</f>
        <v>0</v>
      </c>
      <c r="BF31" s="58" t="n">
        <f aca="false">MAX(0,MIN($F31,BF$4)-MAX($E31,BF$3)+1)/($F31-$E31+1)</f>
        <v>0</v>
      </c>
      <c r="BG31" s="58" t="n">
        <f aca="false">MAX(0,MIN($F31,BG$4)-MAX($E31,BG$3)+1)/($F31-$E31+1)</f>
        <v>0</v>
      </c>
      <c r="BH31" s="58" t="n">
        <f aca="false">MAX(0,MIN($F31,BH$4)-MAX($E31,BH$3)+1)/($F31-$E31+1)</f>
        <v>0</v>
      </c>
      <c r="BI31" s="58" t="n">
        <f aca="false">MAX(0,MIN($F31,BI$4)-MAX($E31,BI$3)+1)/($F31-$E31+1)</f>
        <v>0</v>
      </c>
      <c r="BJ31" s="58" t="n">
        <f aca="false">MAX(0,MIN($F31,BJ$4)-MAX($E31,BJ$3)+1)/($F31-$E31+1)</f>
        <v>0</v>
      </c>
      <c r="BK31" s="58" t="n">
        <f aca="false">MAX(0,MIN($F31,BK$4)-MAX($E31,BK$3)+1)/($F31-$E31+1)</f>
        <v>0</v>
      </c>
      <c r="BL31" s="58" t="n">
        <f aca="false">MAX(0,MIN($F31,BL$4)-MAX($E31,BL$3)+1)/($F31-$E31+1)</f>
        <v>0</v>
      </c>
      <c r="BM31" s="58" t="n">
        <f aca="false">MAX(0,MIN($F31,BM$4)-MAX($E31,BM$3)+1)/($F31-$E31+1)</f>
        <v>0</v>
      </c>
      <c r="BN31" s="58" t="n">
        <f aca="false">MAX(0,MIN($F31,BN$4)-MAX($E31,BN$3)+1)/($F31-$E31+1)</f>
        <v>0</v>
      </c>
      <c r="BO31" s="58" t="n">
        <f aca="false">MAX(0,MIN($F31,BO$4)-MAX($E31,BO$3)+1)/($F31-$E31+1)</f>
        <v>0</v>
      </c>
      <c r="BP31" s="58" t="n">
        <f aca="false">MAX(0,MIN($F31,BP$4)-MAX($E31,BP$3)+1)/($F31-$E31+1)</f>
        <v>0</v>
      </c>
      <c r="BQ31" s="58" t="n">
        <f aca="false">MAX(0,MIN($F31,BQ$4)-MAX($E31,BQ$3)+1)/($F31-$E31+1)</f>
        <v>0</v>
      </c>
      <c r="BR31" s="58" t="n">
        <f aca="false">MAX(0,MIN($F31,BR$4)-MAX($E31,BR$3)+1)/($F31-$E31+1)</f>
        <v>0</v>
      </c>
      <c r="BS31" s="58" t="n">
        <f aca="false">MAX(0,MIN($F31,BS$4)-MAX($E31,BS$3)+1)/($F31-$E31+1)</f>
        <v>0</v>
      </c>
      <c r="BT31" s="58" t="n">
        <f aca="false">MAX(0,MIN($F31,BT$4)-MAX($E31,BT$3)+1)/($F31-$E31+1)</f>
        <v>0</v>
      </c>
      <c r="BU31" s="58" t="n">
        <f aca="false">MAX(0,MIN($F31,BU$4)-MAX($E31,BU$3)+1)/($F31-$E31+1)</f>
        <v>0</v>
      </c>
      <c r="BV31" s="58" t="n">
        <f aca="false">MAX(0,MIN($F31,BV$4)-MAX($E31,BV$3)+1)/($F31-$E31+1)</f>
        <v>0</v>
      </c>
      <c r="BW31" s="58" t="n">
        <f aca="false">MAX(0,MIN($F31,BW$4)-MAX($E31,BW$3)+1)/($F31-$E31+1)</f>
        <v>0</v>
      </c>
      <c r="BX31" s="58" t="n">
        <f aca="false">MAX(0,MIN($F31,BX$4)-MAX($E31,BX$3)+1)/($F31-$E31+1)</f>
        <v>0</v>
      </c>
      <c r="BY31" s="58" t="n">
        <f aca="false">MAX(0,MIN($F31,BY$4)-MAX($E31,BY$3)+1)/($F31-$E31+1)</f>
        <v>0</v>
      </c>
      <c r="BZ31" s="58" t="n">
        <f aca="false">MAX(0,MIN($F31,BZ$4)-MAX($E31,BZ$3)+1)/($F31-$E31+1)</f>
        <v>0</v>
      </c>
      <c r="CA31" s="58" t="n">
        <f aca="false">MAX(0,MIN($F31,CA$4)-MAX($E31,CA$3)+1)/($F31-$E31+1)</f>
        <v>0</v>
      </c>
      <c r="CB31" s="58" t="n">
        <f aca="false">MAX(0,MIN($F31,CB$4)-MAX($E31,CB$3)+1)/($F31-$E31+1)</f>
        <v>0</v>
      </c>
      <c r="CC31" s="58" t="n">
        <f aca="false">MAX(0,MIN($F31,CC$4)-MAX($E31,CC$3)+1)/($F31-$E31+1)</f>
        <v>0</v>
      </c>
      <c r="CD31" s="58" t="n">
        <f aca="false">MAX(0,MIN($F31,CD$4)-MAX($E31,CD$3)+1)/($F31-$E31+1)</f>
        <v>0</v>
      </c>
      <c r="CE31" s="58" t="n">
        <f aca="false">MAX(0,MIN($F31,CE$4)-MAX($E31,CE$3)+1)/($F31-$E31+1)</f>
        <v>0</v>
      </c>
      <c r="CF31" s="58" t="n">
        <f aca="false">MAX(0,MIN($F31,CF$4)-MAX($E31,CF$3)+1)/($F31-$E31+1)</f>
        <v>0</v>
      </c>
      <c r="CG31" s="58" t="n">
        <f aca="false">MAX(0,MIN($F31,CG$4)-MAX($E31,CG$3)+1)/($F31-$E31+1)</f>
        <v>0</v>
      </c>
      <c r="CH31" s="58" t="n">
        <f aca="false">MAX(0,MIN($F31,CH$4)-MAX($E31,CH$3)+1)/($F31-$E31+1)</f>
        <v>0</v>
      </c>
      <c r="CI31" s="58" t="n">
        <f aca="false">MAX(0,MIN($F31,CI$4)-MAX($E31,CI$3)+1)/($F31-$E31+1)</f>
        <v>0</v>
      </c>
      <c r="CJ31" s="58" t="n">
        <f aca="false">MAX(0,MIN($F31,CJ$4)-MAX($E31,CJ$3)+1)/($F31-$E31+1)</f>
        <v>0</v>
      </c>
      <c r="CK31" s="58" t="n">
        <f aca="false">MAX(0,MIN($F31,CK$4)-MAX($E31,CK$3)+1)/($F31-$E31+1)</f>
        <v>0</v>
      </c>
      <c r="CL31" s="58" t="n">
        <f aca="false">MAX(0,MIN($F31,CL$4)-MAX($E31,CL$3)+1)/($F31-$E31+1)</f>
        <v>0</v>
      </c>
      <c r="CM31" s="58" t="n">
        <f aca="false">MAX(0,MIN($F31,CM$4)-MAX($E31,CM$3)+1)/($F31-$E31+1)</f>
        <v>0</v>
      </c>
      <c r="CN31" s="58" t="n">
        <f aca="false">MAX(0,MIN($F31,CN$4)-MAX($E31,CN$3)+1)/($F31-$E31+1)</f>
        <v>0</v>
      </c>
      <c r="CO31" s="58" t="n">
        <f aca="false">MAX(0,MIN($F31,CO$4)-MAX($E31,CO$3)+1)/($F31-$E31+1)</f>
        <v>0</v>
      </c>
      <c r="CP31" s="58" t="n">
        <f aca="false">MAX(0,MIN($F31,CP$4)-MAX($E31,CP$3)+1)/($F31-$E31+1)</f>
        <v>0</v>
      </c>
      <c r="CQ31" s="58" t="n">
        <f aca="false">MAX(0,MIN($F31,CQ$4)-MAX($E31,CQ$3)+1)/($F31-$E31+1)</f>
        <v>0</v>
      </c>
      <c r="CR31" s="58" t="n">
        <f aca="false">MAX(0,MIN($F31,CR$4)-MAX($E31,CR$3)+1)/($F31-$E31+1)</f>
        <v>0</v>
      </c>
      <c r="CS31" s="58" t="n">
        <f aca="false">MAX(0,MIN($F31,CS$4)-MAX($E31,CS$3)+1)/($F31-$E31+1)</f>
        <v>0</v>
      </c>
      <c r="CT31" s="58" t="n">
        <f aca="false">MAX(0,MIN($F31,CT$4)-MAX($E31,CT$3)+1)/($F31-$E31+1)</f>
        <v>0</v>
      </c>
      <c r="CU31" s="58" t="n">
        <f aca="false">MAX(0,MIN($F31,CU$4)-MAX($E31,CU$3)+1)/($F31-$E31+1)</f>
        <v>0</v>
      </c>
      <c r="CV31" s="58" t="n">
        <f aca="false">MAX(0,MIN($F31,CV$4)-MAX($E31,CV$3)+1)/($F31-$E31+1)</f>
        <v>0</v>
      </c>
      <c r="CW31" s="58" t="n">
        <f aca="false">MAX(0,MIN($F31,CW$4)-MAX($E31,CW$3)+1)/($F31-$E31+1)</f>
        <v>0</v>
      </c>
      <c r="CX31" s="58" t="n">
        <f aca="false">MAX(0,MIN($F31,CX$4)-MAX($E31,CX$3)+1)/($F31-$E31+1)</f>
        <v>0</v>
      </c>
      <c r="CY31" s="58" t="n">
        <f aca="false">MAX(0,MIN($F31,CY$4)-MAX($E31,CY$3)+1)/($F31-$E31+1)</f>
        <v>0</v>
      </c>
      <c r="CZ31" s="58" t="n">
        <f aca="false">MAX(0,MIN($F31,CZ$4)-MAX($E31,CZ$3)+1)/($F31-$E31+1)</f>
        <v>0</v>
      </c>
      <c r="DA31" s="58" t="n">
        <f aca="false">MAX(0,MIN($F31,DA$4)-MAX($E31,DA$3)+1)/($F31-$E31+1)</f>
        <v>0</v>
      </c>
      <c r="DB31" s="58" t="n">
        <f aca="false">MAX(0,MIN($F31,DB$4)-MAX($E31,DB$3)+1)/($F31-$E31+1)</f>
        <v>0</v>
      </c>
      <c r="DC31" s="58" t="n">
        <f aca="false">MAX(0,MIN($F31,DC$4)-MAX($E31,DC$3)+1)/($F31-$E31+1)</f>
        <v>0</v>
      </c>
      <c r="DD31" s="58" t="n">
        <f aca="false">MAX(0,MIN($F31,DD$4)-MAX($E31,DD$3)+1)/($F31-$E31+1)</f>
        <v>0</v>
      </c>
      <c r="DE31" s="58" t="n">
        <f aca="false">MAX(0,MIN($F31,DE$4)-MAX($E31,DE$3)+1)/($F31-$E31+1)</f>
        <v>0</v>
      </c>
      <c r="DF31" s="58" t="n">
        <f aca="false">MAX(0,MIN($F31,DF$4)-MAX($E31,DF$3)+1)/($F31-$E31+1)</f>
        <v>0</v>
      </c>
      <c r="DG31" s="58" t="n">
        <f aca="false">MAX(0,MIN($F31,DG$4)-MAX($E31,DG$3)+1)/($F31-$E31+1)</f>
        <v>0</v>
      </c>
      <c r="DH31" s="58" t="n">
        <f aca="false">MAX(0,MIN($F31,DH$4)-MAX($E31,DH$3)+1)/($F31-$E31+1)</f>
        <v>0</v>
      </c>
      <c r="DI31" s="58" t="n">
        <f aca="false">MAX(0,MIN($F31,DI$4)-MAX($E31,DI$3)+1)/($F31-$E31+1)</f>
        <v>0</v>
      </c>
      <c r="DJ31" s="58" t="n">
        <f aca="false">MAX(0,MIN($F31,DJ$4)-MAX($E31,DJ$3)+1)/($F31-$E31+1)</f>
        <v>0</v>
      </c>
      <c r="DK31" s="58" t="n">
        <f aca="false">MAX(0,MIN($F31,DK$4)-MAX($E31,DK$3)+1)/($F31-$E31+1)</f>
        <v>0</v>
      </c>
      <c r="DL31" s="58" t="n">
        <f aca="false">MAX(0,MIN($F31,DL$4)-MAX($E31,DL$3)+1)/($F31-$E31+1)</f>
        <v>0</v>
      </c>
      <c r="DM31" s="58" t="n">
        <f aca="false">MAX(0,MIN($F31,DM$4)-MAX($E31,DM$3)+1)/($F31-$E31+1)</f>
        <v>0</v>
      </c>
      <c r="DN31" s="58" t="n">
        <f aca="false">MAX(0,MIN($F31,DN$4)-MAX($E31,DN$3)+1)/($F31-$E31+1)</f>
        <v>0</v>
      </c>
      <c r="DO31" s="58" t="n">
        <f aca="false">MAX(0,MIN($F31,DO$4)-MAX($E31,DO$3)+1)/($F31-$E31+1)</f>
        <v>0</v>
      </c>
      <c r="DP31" s="58" t="n">
        <f aca="false">MAX(0,MIN($F31,DP$4)-MAX($E31,DP$3)+1)/($F31-$E31+1)</f>
        <v>0</v>
      </c>
      <c r="DQ31" s="58" t="n">
        <f aca="false">MAX(0,MIN($F31,DQ$4)-MAX($E31,DQ$3)+1)/($F31-$E31+1)</f>
        <v>0</v>
      </c>
      <c r="DR31" s="58" t="n">
        <f aca="false">MAX(0,MIN($F31,DR$4)-MAX($E31,DR$3)+1)/($F31-$E31+1)</f>
        <v>0</v>
      </c>
      <c r="DS31" s="58" t="n">
        <f aca="false">MAX(0,MIN($F31,DS$4)-MAX($E31,DS$3)+1)/($F31-$E31+1)</f>
        <v>0</v>
      </c>
      <c r="DT31" s="58" t="n">
        <f aca="false">MAX(0,MIN($F31,DT$4)-MAX($E31,DT$3)+1)/($F31-$E31+1)</f>
        <v>0</v>
      </c>
      <c r="DU31" s="58" t="n">
        <f aca="false">MAX(0,MIN($F31,DU$4)-MAX($E31,DU$3)+1)/($F31-$E31+1)</f>
        <v>0</v>
      </c>
      <c r="DV31" s="58" t="n">
        <f aca="false">MAX(0,MIN($F31,DV$4)-MAX($E31,DV$3)+1)/($F31-$E31+1)</f>
        <v>0</v>
      </c>
      <c r="DW31" s="58" t="n">
        <f aca="false">MAX(0,MIN($F31,DW$4)-MAX($E31,DW$3)+1)/($F31-$E31+1)</f>
        <v>0</v>
      </c>
      <c r="DX31" s="58" t="n">
        <f aca="false">MAX(0,MIN($F31,DX$4)-MAX($E31,DX$3)+1)/($F31-$E31+1)</f>
        <v>0</v>
      </c>
      <c r="DY31" s="58" t="n">
        <f aca="false">MAX(0,MIN($F31,DY$4)-MAX($E31,DY$3)+1)/($F31-$E31+1)</f>
        <v>0</v>
      </c>
      <c r="DZ31" s="58" t="n">
        <f aca="false">MAX(0,MIN($F31,DZ$4)-MAX($E31,DZ$3)+1)/($F31-$E31+1)</f>
        <v>0</v>
      </c>
      <c r="EA31" s="58" t="n">
        <f aca="false">MAX(0,MIN($F31,EA$4)-MAX($E31,EA$3)+1)/($F31-$E31+1)</f>
        <v>0</v>
      </c>
      <c r="EB31" s="58" t="n">
        <f aca="false">MAX(0,MIN($F31,EB$4)-MAX($E31,EB$3)+1)/($F31-$E31+1)</f>
        <v>0</v>
      </c>
      <c r="EC31" s="58" t="n">
        <f aca="false">MAX(0,MIN($F31,EC$4)-MAX($E31,EC$3)+1)/($F31-$E31+1)</f>
        <v>0</v>
      </c>
      <c r="ED31" s="58" t="n">
        <f aca="false">MAX(0,MIN($F31,ED$4)-MAX($E31,ED$3)+1)/($F31-$E31+1)</f>
        <v>0</v>
      </c>
      <c r="EE31" s="58" t="n">
        <f aca="false">MAX(0,MIN($F31,EE$4)-MAX($E31,EE$3)+1)/($F31-$E31+1)</f>
        <v>0</v>
      </c>
      <c r="EF31" s="58" t="n">
        <f aca="false">MAX(0,MIN($F31,EF$4)-MAX($E31,EF$3)+1)/($F31-$E31+1)</f>
        <v>0</v>
      </c>
      <c r="EG31" s="58" t="n">
        <f aca="false">MAX(0,MIN($F31,EG$4)-MAX($E31,EG$3)+1)/($F31-$E31+1)</f>
        <v>0</v>
      </c>
      <c r="EH31" s="58" t="n">
        <f aca="false">MAX(0,MIN($F31,EH$4)-MAX($E31,EH$3)+1)/($F31-$E31+1)</f>
        <v>0</v>
      </c>
      <c r="EI31" s="58" t="n">
        <f aca="false">MAX(0,MIN($F31,EI$4)-MAX($E31,EI$3)+1)/($F31-$E31+1)</f>
        <v>0</v>
      </c>
      <c r="EJ31" s="58" t="n">
        <f aca="false">MAX(0,MIN($F31,EJ$4)-MAX($E31,EJ$3)+1)/($F31-$E31+1)</f>
        <v>0</v>
      </c>
      <c r="EK31" s="58" t="n">
        <f aca="false">MAX(0,MIN($F31,EK$4)-MAX($E31,EK$3)+1)/($F31-$E31+1)</f>
        <v>0</v>
      </c>
      <c r="EL31" s="58" t="n">
        <f aca="false">MAX(0,MIN($F31,EL$4)-MAX($E31,EL$3)+1)/($F31-$E31+1)</f>
        <v>0</v>
      </c>
      <c r="EM31" s="58" t="n">
        <f aca="false">MAX(0,MIN($F31,EM$4)-MAX($E31,EM$3)+1)/($F31-$E31+1)</f>
        <v>0</v>
      </c>
      <c r="EN31" s="58" t="n">
        <f aca="false">MAX(0,MIN($F31,EN$4)-MAX($E31,EN$3)+1)/($F31-$E31+1)</f>
        <v>0</v>
      </c>
      <c r="EO31" s="58" t="n">
        <f aca="false">MAX(0,MIN($F31,EO$4)-MAX($E31,EO$3)+1)/($F31-$E31+1)</f>
        <v>0</v>
      </c>
      <c r="EP31" s="58" t="n">
        <f aca="false">MAX(0,MIN($F31,EP$4)-MAX($E31,EP$3)+1)/($F31-$E31+1)</f>
        <v>0</v>
      </c>
      <c r="EQ31" s="58" t="n">
        <f aca="false">MAX(0,MIN($F31,EQ$4)-MAX($E31,EQ$3)+1)/($F31-$E31+1)</f>
        <v>0</v>
      </c>
      <c r="ER31" s="58" t="n">
        <f aca="false">MAX(0,MIN($F31,ER$4)-MAX($E31,ER$3)+1)/($F31-$E31+1)</f>
        <v>0</v>
      </c>
      <c r="ES31" s="58" t="n">
        <f aca="false">MAX(0,MIN($F31,ES$4)-MAX($E31,ES$3)+1)/($F31-$E31+1)</f>
        <v>0</v>
      </c>
      <c r="ET31" s="58" t="n">
        <f aca="false">MAX(0,MIN($F31,ET$4)-MAX($E31,ET$3)+1)/($F31-$E31+1)</f>
        <v>0</v>
      </c>
      <c r="EU31" s="58" t="n">
        <f aca="false">MAX(0,MIN($F31,EU$4)-MAX($E31,EU$3)+1)/($F31-$E31+1)</f>
        <v>0</v>
      </c>
      <c r="EV31" s="58" t="n">
        <f aca="false">MAX(0,MIN($F31,EV$4)-MAX($E31,EV$3)+1)/($F31-$E31+1)</f>
        <v>0</v>
      </c>
      <c r="EW31" s="58" t="n">
        <f aca="false">MAX(0,MIN($F31,EW$4)-MAX($E31,EW$3)+1)/($F31-$E31+1)</f>
        <v>0</v>
      </c>
      <c r="EX31" s="58" t="n">
        <f aca="false">MAX(0,MIN($F31,EX$4)-MAX($E31,EX$3)+1)/($F31-$E31+1)</f>
        <v>0</v>
      </c>
      <c r="EY31" s="58" t="n">
        <f aca="false">MAX(0,MIN($F31,EY$4)-MAX($E31,EY$3)+1)/($F31-$E31+1)</f>
        <v>0</v>
      </c>
      <c r="EZ31" s="58" t="n">
        <f aca="false">MAX(0,MIN($F31,EZ$4)-MAX($E31,EZ$3)+1)/($F31-$E31+1)</f>
        <v>0</v>
      </c>
      <c r="FA31" s="58" t="n">
        <f aca="false">MAX(0,MIN($F31,FA$4)-MAX($E31,FA$3)+1)/($F31-$E31+1)</f>
        <v>0</v>
      </c>
      <c r="FB31" s="58" t="n">
        <f aca="false">MAX(0,MIN($F31,FB$4)-MAX($E31,FB$3)+1)/($F31-$E31+1)</f>
        <v>0</v>
      </c>
      <c r="FC31" s="58" t="n">
        <f aca="false">MAX(0,MIN($F31,FC$4)-MAX($E31,FC$3)+1)/($F31-$E31+1)</f>
        <v>0</v>
      </c>
      <c r="FD31" s="58" t="n">
        <f aca="false">MAX(0,MIN($F31,FD$4)-MAX($E31,FD$3)+1)/($F31-$E31+1)</f>
        <v>0</v>
      </c>
      <c r="FE31" s="58" t="n">
        <f aca="false">MAX(0,MIN($F31,FE$4)-MAX($E31,FE$3)+1)/($F31-$E31+1)</f>
        <v>0</v>
      </c>
      <c r="FF31" s="58" t="n">
        <f aca="false">MAX(0,MIN($F31,FF$4)-MAX($E31,FF$3)+1)/($F31-$E31+1)</f>
        <v>0</v>
      </c>
      <c r="FG31" s="58" t="n">
        <f aca="false">MAX(0,MIN($F31,FG$4)-MAX($E31,FG$3)+1)/($F31-$E31+1)</f>
        <v>0</v>
      </c>
      <c r="FH31" s="58" t="n">
        <f aca="false">MAX(0,MIN($F31,FH$4)-MAX($E31,FH$3)+1)/($F31-$E31+1)</f>
        <v>0</v>
      </c>
    </row>
    <row r="32" customFormat="false" ht="15" hidden="false" customHeight="false" outlineLevel="0" collapsed="false">
      <c r="C32" s="0" t="s">
        <v>692</v>
      </c>
      <c r="D32" s="11" t="s">
        <v>34</v>
      </c>
      <c r="E32" s="44" t="n">
        <f aca="false">$F16+1</f>
        <v>46844</v>
      </c>
      <c r="F32" s="44" t="n">
        <f aca="false">EDATE($F16,In_Debt_Tenor*Months_In_Year)</f>
        <v>52321</v>
      </c>
      <c r="J32" s="58" t="n">
        <f aca="false">MAX(0,(MIN($F32,J$4)-MAX($E32,J$3)+1)/J$5)</f>
        <v>0</v>
      </c>
      <c r="K32" s="58" t="n">
        <f aca="false">MAX(0,(MIN($F32,K$4)-MAX($E32,K$3)+1)/K$5)</f>
        <v>0</v>
      </c>
      <c r="L32" s="58" t="n">
        <f aca="false">MAX(0,(MIN($F32,L$4)-MAX($E32,L$3)+1)/L$5)</f>
        <v>0</v>
      </c>
      <c r="M32" s="58" t="n">
        <f aca="false">MAX(0,(MIN($F32,M$4)-MAX($E32,M$3)+1)/M$5)</f>
        <v>0</v>
      </c>
      <c r="N32" s="58" t="n">
        <f aca="false">MAX(0,(MIN($F32,N$4)-MAX($E32,N$3)+1)/N$5)</f>
        <v>0</v>
      </c>
      <c r="O32" s="58" t="n">
        <f aca="false">MAX(0,(MIN($F32,O$4)-MAX($E32,O$3)+1)/O$5)</f>
        <v>0</v>
      </c>
      <c r="P32" s="58" t="n">
        <f aca="false">MAX(0,(MIN($F32,P$4)-MAX($E32,P$3)+1)/P$5)</f>
        <v>0</v>
      </c>
      <c r="Q32" s="58" t="n">
        <f aca="false">MAX(0,(MIN($F32,Q$4)-MAX($E32,Q$3)+1)/Q$5)</f>
        <v>0</v>
      </c>
      <c r="R32" s="58" t="n">
        <f aca="false">MAX(0,(MIN($F32,R$4)-MAX($E32,R$3)+1)/R$5)</f>
        <v>0</v>
      </c>
      <c r="S32" s="58" t="n">
        <f aca="false">MAX(0,(MIN($F32,S$4)-MAX($E32,S$3)+1)/S$5)</f>
        <v>0</v>
      </c>
      <c r="T32" s="58" t="n">
        <f aca="false">MAX(0,(MIN($F32,T$4)-MAX($E32,T$3)+1)/T$5)</f>
        <v>1</v>
      </c>
      <c r="U32" s="58" t="n">
        <f aca="false">MAX(0,(MIN($F32,U$4)-MAX($E32,U$3)+1)/U$5)</f>
        <v>1</v>
      </c>
      <c r="V32" s="58" t="n">
        <f aca="false">MAX(0,(MIN($F32,V$4)-MAX($E32,V$3)+1)/V$5)</f>
        <v>1</v>
      </c>
      <c r="W32" s="58" t="n">
        <f aca="false">MAX(0,(MIN($F32,W$4)-MAX($E32,W$3)+1)/W$5)</f>
        <v>1</v>
      </c>
      <c r="X32" s="58" t="n">
        <f aca="false">MAX(0,(MIN($F32,X$4)-MAX($E32,X$3)+1)/X$5)</f>
        <v>1</v>
      </c>
      <c r="Y32" s="58" t="n">
        <f aca="false">MAX(0,(MIN($F32,Y$4)-MAX($E32,Y$3)+1)/Y$5)</f>
        <v>1</v>
      </c>
      <c r="Z32" s="58" t="n">
        <f aca="false">MAX(0,(MIN($F32,Z$4)-MAX($E32,Z$3)+1)/Z$5)</f>
        <v>1</v>
      </c>
      <c r="AA32" s="58" t="n">
        <f aca="false">MAX(0,(MIN($F32,AA$4)-MAX($E32,AA$3)+1)/AA$5)</f>
        <v>1</v>
      </c>
      <c r="AB32" s="58" t="n">
        <f aca="false">MAX(0,(MIN($F32,AB$4)-MAX($E32,AB$3)+1)/AB$5)</f>
        <v>1</v>
      </c>
      <c r="AC32" s="58" t="n">
        <f aca="false">MAX(0,(MIN($F32,AC$4)-MAX($E32,AC$3)+1)/AC$5)</f>
        <v>1</v>
      </c>
      <c r="AD32" s="58" t="n">
        <f aca="false">MAX(0,(MIN($F32,AD$4)-MAX($E32,AD$3)+1)/AD$5)</f>
        <v>1</v>
      </c>
      <c r="AE32" s="58" t="n">
        <f aca="false">MAX(0,(MIN($F32,AE$4)-MAX($E32,AE$3)+1)/AE$5)</f>
        <v>1</v>
      </c>
      <c r="AF32" s="58" t="n">
        <f aca="false">MAX(0,(MIN($F32,AF$4)-MAX($E32,AF$3)+1)/AF$5)</f>
        <v>1</v>
      </c>
      <c r="AG32" s="58" t="n">
        <f aca="false">MAX(0,(MIN($F32,AG$4)-MAX($E32,AG$3)+1)/AG$5)</f>
        <v>1</v>
      </c>
      <c r="AH32" s="58" t="n">
        <f aca="false">MAX(0,(MIN($F32,AH$4)-MAX($E32,AH$3)+1)/AH$5)</f>
        <v>1</v>
      </c>
      <c r="AI32" s="58" t="n">
        <f aca="false">MAX(0,(MIN($F32,AI$4)-MAX($E32,AI$3)+1)/AI$5)</f>
        <v>1</v>
      </c>
      <c r="AJ32" s="58" t="n">
        <f aca="false">MAX(0,(MIN($F32,AJ$4)-MAX($E32,AJ$3)+1)/AJ$5)</f>
        <v>1</v>
      </c>
      <c r="AK32" s="58" t="n">
        <f aca="false">MAX(0,(MIN($F32,AK$4)-MAX($E32,AK$3)+1)/AK$5)</f>
        <v>1</v>
      </c>
      <c r="AL32" s="58" t="n">
        <f aca="false">MAX(0,(MIN($F32,AL$4)-MAX($E32,AL$3)+1)/AL$5)</f>
        <v>1</v>
      </c>
      <c r="AM32" s="58" t="n">
        <f aca="false">MAX(0,(MIN($F32,AM$4)-MAX($E32,AM$3)+1)/AM$5)</f>
        <v>1</v>
      </c>
      <c r="AN32" s="58" t="n">
        <f aca="false">MAX(0,(MIN($F32,AN$4)-MAX($E32,AN$3)+1)/AN$5)</f>
        <v>1</v>
      </c>
      <c r="AO32" s="58" t="n">
        <f aca="false">MAX(0,(MIN($F32,AO$4)-MAX($E32,AO$3)+1)/AO$5)</f>
        <v>1</v>
      </c>
      <c r="AP32" s="58" t="n">
        <f aca="false">MAX(0,(MIN($F32,AP$4)-MAX($E32,AP$3)+1)/AP$5)</f>
        <v>1</v>
      </c>
      <c r="AQ32" s="58" t="n">
        <f aca="false">MAX(0,(MIN($F32,AQ$4)-MAX($E32,AQ$3)+1)/AQ$5)</f>
        <v>1</v>
      </c>
      <c r="AR32" s="58" t="n">
        <f aca="false">MAX(0,(MIN($F32,AR$4)-MAX($E32,AR$3)+1)/AR$5)</f>
        <v>1</v>
      </c>
      <c r="AS32" s="58" t="n">
        <f aca="false">MAX(0,(MIN($F32,AS$4)-MAX($E32,AS$3)+1)/AS$5)</f>
        <v>1</v>
      </c>
      <c r="AT32" s="58" t="n">
        <f aca="false">MAX(0,(MIN($F32,AT$4)-MAX($E32,AT$3)+1)/AT$5)</f>
        <v>1</v>
      </c>
      <c r="AU32" s="58" t="n">
        <f aca="false">MAX(0,(MIN($F32,AU$4)-MAX($E32,AU$3)+1)/AU$5)</f>
        <v>1</v>
      </c>
      <c r="AV32" s="58" t="n">
        <f aca="false">MAX(0,(MIN($F32,AV$4)-MAX($E32,AV$3)+1)/AV$5)</f>
        <v>1</v>
      </c>
      <c r="AW32" s="58" t="n">
        <f aca="false">MAX(0,(MIN($F32,AW$4)-MAX($E32,AW$3)+1)/AW$5)</f>
        <v>1</v>
      </c>
      <c r="AX32" s="58" t="n">
        <f aca="false">MAX(0,(MIN($F32,AX$4)-MAX($E32,AX$3)+1)/AX$5)</f>
        <v>1</v>
      </c>
      <c r="AY32" s="58" t="n">
        <f aca="false">MAX(0,(MIN($F32,AY$4)-MAX($E32,AY$3)+1)/AY$5)</f>
        <v>1</v>
      </c>
      <c r="AZ32" s="58" t="n">
        <f aca="false">MAX(0,(MIN($F32,AZ$4)-MAX($E32,AZ$3)+1)/AZ$5)</f>
        <v>1</v>
      </c>
      <c r="BA32" s="58" t="n">
        <f aca="false">MAX(0,(MIN($F32,BA$4)-MAX($E32,BA$3)+1)/BA$5)</f>
        <v>1</v>
      </c>
      <c r="BB32" s="58" t="n">
        <f aca="false">MAX(0,(MIN($F32,BB$4)-MAX($E32,BB$3)+1)/BB$5)</f>
        <v>1</v>
      </c>
      <c r="BC32" s="58" t="n">
        <f aca="false">MAX(0,(MIN($F32,BC$4)-MAX($E32,BC$3)+1)/BC$5)</f>
        <v>1</v>
      </c>
      <c r="BD32" s="58" t="n">
        <f aca="false">MAX(0,(MIN($F32,BD$4)-MAX($E32,BD$3)+1)/BD$5)</f>
        <v>1</v>
      </c>
      <c r="BE32" s="58" t="n">
        <f aca="false">MAX(0,(MIN($F32,BE$4)-MAX($E32,BE$3)+1)/BE$5)</f>
        <v>1</v>
      </c>
      <c r="BF32" s="58" t="n">
        <f aca="false">MAX(0,(MIN($F32,BF$4)-MAX($E32,BF$3)+1)/BF$5)</f>
        <v>1</v>
      </c>
      <c r="BG32" s="58" t="n">
        <f aca="false">MAX(0,(MIN($F32,BG$4)-MAX($E32,BG$3)+1)/BG$5)</f>
        <v>1</v>
      </c>
      <c r="BH32" s="58" t="n">
        <f aca="false">MAX(0,(MIN($F32,BH$4)-MAX($E32,BH$3)+1)/BH$5)</f>
        <v>1</v>
      </c>
      <c r="BI32" s="58" t="n">
        <f aca="false">MAX(0,(MIN($F32,BI$4)-MAX($E32,BI$3)+1)/BI$5)</f>
        <v>1</v>
      </c>
      <c r="BJ32" s="58" t="n">
        <f aca="false">MAX(0,(MIN($F32,BJ$4)-MAX($E32,BJ$3)+1)/BJ$5)</f>
        <v>1</v>
      </c>
      <c r="BK32" s="58" t="n">
        <f aca="false">MAX(0,(MIN($F32,BK$4)-MAX($E32,BK$3)+1)/BK$5)</f>
        <v>1</v>
      </c>
      <c r="BL32" s="58" t="n">
        <f aca="false">MAX(0,(MIN($F32,BL$4)-MAX($E32,BL$3)+1)/BL$5)</f>
        <v>1</v>
      </c>
      <c r="BM32" s="58" t="n">
        <f aca="false">MAX(0,(MIN($F32,BM$4)-MAX($E32,BM$3)+1)/BM$5)</f>
        <v>1</v>
      </c>
      <c r="BN32" s="58" t="n">
        <f aca="false">MAX(0,(MIN($F32,BN$4)-MAX($E32,BN$3)+1)/BN$5)</f>
        <v>1</v>
      </c>
      <c r="BO32" s="58" t="n">
        <f aca="false">MAX(0,(MIN($F32,BO$4)-MAX($E32,BO$3)+1)/BO$5)</f>
        <v>1</v>
      </c>
      <c r="BP32" s="58" t="n">
        <f aca="false">MAX(0,(MIN($F32,BP$4)-MAX($E32,BP$3)+1)/BP$5)</f>
        <v>1</v>
      </c>
      <c r="BQ32" s="58" t="n">
        <f aca="false">MAX(0,(MIN($F32,BQ$4)-MAX($E32,BQ$3)+1)/BQ$5)</f>
        <v>1</v>
      </c>
      <c r="BR32" s="58" t="n">
        <f aca="false">MAX(0,(MIN($F32,BR$4)-MAX($E32,BR$3)+1)/BR$5)</f>
        <v>1</v>
      </c>
      <c r="BS32" s="58" t="n">
        <f aca="false">MAX(0,(MIN($F32,BS$4)-MAX($E32,BS$3)+1)/BS$5)</f>
        <v>1</v>
      </c>
      <c r="BT32" s="58" t="n">
        <f aca="false">MAX(0,(MIN($F32,BT$4)-MAX($E32,BT$3)+1)/BT$5)</f>
        <v>1</v>
      </c>
      <c r="BU32" s="58" t="n">
        <f aca="false">MAX(0,(MIN($F32,BU$4)-MAX($E32,BU$3)+1)/BU$5)</f>
        <v>1</v>
      </c>
      <c r="BV32" s="58" t="n">
        <f aca="false">MAX(0,(MIN($F32,BV$4)-MAX($E32,BV$3)+1)/BV$5)</f>
        <v>1</v>
      </c>
      <c r="BW32" s="58" t="n">
        <f aca="false">MAX(0,(MIN($F32,BW$4)-MAX($E32,BW$3)+1)/BW$5)</f>
        <v>1</v>
      </c>
      <c r="BX32" s="58" t="n">
        <f aca="false">MAX(0,(MIN($F32,BX$4)-MAX($E32,BX$3)+1)/BX$5)</f>
        <v>1</v>
      </c>
      <c r="BY32" s="58" t="n">
        <f aca="false">MAX(0,(MIN($F32,BY$4)-MAX($E32,BY$3)+1)/BY$5)</f>
        <v>1</v>
      </c>
      <c r="BZ32" s="58" t="n">
        <f aca="false">MAX(0,(MIN($F32,BZ$4)-MAX($E32,BZ$3)+1)/BZ$5)</f>
        <v>1</v>
      </c>
      <c r="CA32" s="58" t="n">
        <f aca="false">MAX(0,(MIN($F32,CA$4)-MAX($E32,CA$3)+1)/CA$5)</f>
        <v>1</v>
      </c>
      <c r="CB32" s="58" t="n">
        <f aca="false">MAX(0,(MIN($F32,CB$4)-MAX($E32,CB$3)+1)/CB$5)</f>
        <v>0</v>
      </c>
      <c r="CC32" s="58" t="n">
        <f aca="false">MAX(0,(MIN($F32,CC$4)-MAX($E32,CC$3)+1)/CC$5)</f>
        <v>0</v>
      </c>
      <c r="CD32" s="58" t="n">
        <f aca="false">MAX(0,(MIN($F32,CD$4)-MAX($E32,CD$3)+1)/CD$5)</f>
        <v>0</v>
      </c>
      <c r="CE32" s="58" t="n">
        <f aca="false">MAX(0,(MIN($F32,CE$4)-MAX($E32,CE$3)+1)/CE$5)</f>
        <v>0</v>
      </c>
      <c r="CF32" s="58" t="n">
        <f aca="false">MAX(0,(MIN($F32,CF$4)-MAX($E32,CF$3)+1)/CF$5)</f>
        <v>0</v>
      </c>
      <c r="CG32" s="58" t="n">
        <f aca="false">MAX(0,(MIN($F32,CG$4)-MAX($E32,CG$3)+1)/CG$5)</f>
        <v>0</v>
      </c>
      <c r="CH32" s="58" t="n">
        <f aca="false">MAX(0,(MIN($F32,CH$4)-MAX($E32,CH$3)+1)/CH$5)</f>
        <v>0</v>
      </c>
      <c r="CI32" s="58" t="n">
        <f aca="false">MAX(0,(MIN($F32,CI$4)-MAX($E32,CI$3)+1)/CI$5)</f>
        <v>0</v>
      </c>
      <c r="CJ32" s="58" t="n">
        <f aca="false">MAX(0,(MIN($F32,CJ$4)-MAX($E32,CJ$3)+1)/CJ$5)</f>
        <v>0</v>
      </c>
      <c r="CK32" s="58" t="n">
        <f aca="false">MAX(0,(MIN($F32,CK$4)-MAX($E32,CK$3)+1)/CK$5)</f>
        <v>0</v>
      </c>
      <c r="CL32" s="58" t="n">
        <f aca="false">MAX(0,(MIN($F32,CL$4)-MAX($E32,CL$3)+1)/CL$5)</f>
        <v>0</v>
      </c>
      <c r="CM32" s="58" t="n">
        <f aca="false">MAX(0,(MIN($F32,CM$4)-MAX($E32,CM$3)+1)/CM$5)</f>
        <v>0</v>
      </c>
      <c r="CN32" s="58" t="n">
        <f aca="false">MAX(0,(MIN($F32,CN$4)-MAX($E32,CN$3)+1)/CN$5)</f>
        <v>0</v>
      </c>
      <c r="CO32" s="58" t="n">
        <f aca="false">MAX(0,(MIN($F32,CO$4)-MAX($E32,CO$3)+1)/CO$5)</f>
        <v>0</v>
      </c>
      <c r="CP32" s="58" t="n">
        <f aca="false">MAX(0,(MIN($F32,CP$4)-MAX($E32,CP$3)+1)/CP$5)</f>
        <v>0</v>
      </c>
      <c r="CQ32" s="58" t="n">
        <f aca="false">MAX(0,(MIN($F32,CQ$4)-MAX($E32,CQ$3)+1)/CQ$5)</f>
        <v>0</v>
      </c>
      <c r="CR32" s="58" t="n">
        <f aca="false">MAX(0,(MIN($F32,CR$4)-MAX($E32,CR$3)+1)/CR$5)</f>
        <v>0</v>
      </c>
      <c r="CS32" s="58" t="n">
        <f aca="false">MAX(0,(MIN($F32,CS$4)-MAX($E32,CS$3)+1)/CS$5)</f>
        <v>0</v>
      </c>
      <c r="CT32" s="58" t="n">
        <f aca="false">MAX(0,(MIN($F32,CT$4)-MAX($E32,CT$3)+1)/CT$5)</f>
        <v>0</v>
      </c>
      <c r="CU32" s="58" t="n">
        <f aca="false">MAX(0,(MIN($F32,CU$4)-MAX($E32,CU$3)+1)/CU$5)</f>
        <v>0</v>
      </c>
      <c r="CV32" s="58" t="n">
        <f aca="false">MAX(0,(MIN($F32,CV$4)-MAX($E32,CV$3)+1)/CV$5)</f>
        <v>0</v>
      </c>
      <c r="CW32" s="58" t="n">
        <f aca="false">MAX(0,(MIN($F32,CW$4)-MAX($E32,CW$3)+1)/CW$5)</f>
        <v>0</v>
      </c>
      <c r="CX32" s="58" t="n">
        <f aca="false">MAX(0,(MIN($F32,CX$4)-MAX($E32,CX$3)+1)/CX$5)</f>
        <v>0</v>
      </c>
      <c r="CY32" s="58" t="n">
        <f aca="false">MAX(0,(MIN($F32,CY$4)-MAX($E32,CY$3)+1)/CY$5)</f>
        <v>0</v>
      </c>
      <c r="CZ32" s="58" t="n">
        <f aca="false">MAX(0,(MIN($F32,CZ$4)-MAX($E32,CZ$3)+1)/CZ$5)</f>
        <v>0</v>
      </c>
      <c r="DA32" s="58" t="n">
        <f aca="false">MAX(0,(MIN($F32,DA$4)-MAX($E32,DA$3)+1)/DA$5)</f>
        <v>0</v>
      </c>
      <c r="DB32" s="58" t="n">
        <f aca="false">MAX(0,(MIN($F32,DB$4)-MAX($E32,DB$3)+1)/DB$5)</f>
        <v>0</v>
      </c>
      <c r="DC32" s="58" t="n">
        <f aca="false">MAX(0,(MIN($F32,DC$4)-MAX($E32,DC$3)+1)/DC$5)</f>
        <v>0</v>
      </c>
      <c r="DD32" s="58" t="n">
        <f aca="false">MAX(0,(MIN($F32,DD$4)-MAX($E32,DD$3)+1)/DD$5)</f>
        <v>0</v>
      </c>
      <c r="DE32" s="58" t="n">
        <f aca="false">MAX(0,(MIN($F32,DE$4)-MAX($E32,DE$3)+1)/DE$5)</f>
        <v>0</v>
      </c>
      <c r="DF32" s="58" t="n">
        <f aca="false">MAX(0,(MIN($F32,DF$4)-MAX($E32,DF$3)+1)/DF$5)</f>
        <v>0</v>
      </c>
      <c r="DG32" s="58" t="n">
        <f aca="false">MAX(0,(MIN($F32,DG$4)-MAX($E32,DG$3)+1)/DG$5)</f>
        <v>0</v>
      </c>
      <c r="DH32" s="58" t="n">
        <f aca="false">MAX(0,(MIN($F32,DH$4)-MAX($E32,DH$3)+1)/DH$5)</f>
        <v>0</v>
      </c>
      <c r="DI32" s="58" t="n">
        <f aca="false">MAX(0,(MIN($F32,DI$4)-MAX($E32,DI$3)+1)/DI$5)</f>
        <v>0</v>
      </c>
      <c r="DJ32" s="58" t="n">
        <f aca="false">MAX(0,(MIN($F32,DJ$4)-MAX($E32,DJ$3)+1)/DJ$5)</f>
        <v>0</v>
      </c>
      <c r="DK32" s="58" t="n">
        <f aca="false">MAX(0,(MIN($F32,DK$4)-MAX($E32,DK$3)+1)/DK$5)</f>
        <v>0</v>
      </c>
      <c r="DL32" s="58" t="n">
        <f aca="false">MAX(0,(MIN($F32,DL$4)-MAX($E32,DL$3)+1)/DL$5)</f>
        <v>0</v>
      </c>
      <c r="DM32" s="58" t="n">
        <f aca="false">MAX(0,(MIN($F32,DM$4)-MAX($E32,DM$3)+1)/DM$5)</f>
        <v>0</v>
      </c>
      <c r="DN32" s="58" t="n">
        <f aca="false">MAX(0,(MIN($F32,DN$4)-MAX($E32,DN$3)+1)/DN$5)</f>
        <v>0</v>
      </c>
      <c r="DO32" s="58" t="n">
        <f aca="false">MAX(0,(MIN($F32,DO$4)-MAX($E32,DO$3)+1)/DO$5)</f>
        <v>0</v>
      </c>
      <c r="DP32" s="58" t="n">
        <f aca="false">MAX(0,(MIN($F32,DP$4)-MAX($E32,DP$3)+1)/DP$5)</f>
        <v>0</v>
      </c>
      <c r="DQ32" s="58" t="n">
        <f aca="false">MAX(0,(MIN($F32,DQ$4)-MAX($E32,DQ$3)+1)/DQ$5)</f>
        <v>0</v>
      </c>
      <c r="DR32" s="58" t="n">
        <f aca="false">MAX(0,(MIN($F32,DR$4)-MAX($E32,DR$3)+1)/DR$5)</f>
        <v>0</v>
      </c>
      <c r="DS32" s="58" t="n">
        <f aca="false">MAX(0,(MIN($F32,DS$4)-MAX($E32,DS$3)+1)/DS$5)</f>
        <v>0</v>
      </c>
      <c r="DT32" s="58" t="n">
        <f aca="false">MAX(0,(MIN($F32,DT$4)-MAX($E32,DT$3)+1)/DT$5)</f>
        <v>0</v>
      </c>
      <c r="DU32" s="58" t="n">
        <f aca="false">MAX(0,(MIN($F32,DU$4)-MAX($E32,DU$3)+1)/DU$5)</f>
        <v>0</v>
      </c>
      <c r="DV32" s="58" t="n">
        <f aca="false">MAX(0,(MIN($F32,DV$4)-MAX($E32,DV$3)+1)/DV$5)</f>
        <v>0</v>
      </c>
      <c r="DW32" s="58" t="n">
        <f aca="false">MAX(0,(MIN($F32,DW$4)-MAX($E32,DW$3)+1)/DW$5)</f>
        <v>0</v>
      </c>
      <c r="DX32" s="58" t="n">
        <f aca="false">MAX(0,(MIN($F32,DX$4)-MAX($E32,DX$3)+1)/DX$5)</f>
        <v>0</v>
      </c>
      <c r="DY32" s="58" t="n">
        <f aca="false">MAX(0,(MIN($F32,DY$4)-MAX($E32,DY$3)+1)/DY$5)</f>
        <v>0</v>
      </c>
      <c r="DZ32" s="58" t="n">
        <f aca="false">MAX(0,(MIN($F32,DZ$4)-MAX($E32,DZ$3)+1)/DZ$5)</f>
        <v>0</v>
      </c>
      <c r="EA32" s="58" t="n">
        <f aca="false">MAX(0,(MIN($F32,EA$4)-MAX($E32,EA$3)+1)/EA$5)</f>
        <v>0</v>
      </c>
      <c r="EB32" s="58" t="n">
        <f aca="false">MAX(0,(MIN($F32,EB$4)-MAX($E32,EB$3)+1)/EB$5)</f>
        <v>0</v>
      </c>
      <c r="EC32" s="58" t="n">
        <f aca="false">MAX(0,(MIN($F32,EC$4)-MAX($E32,EC$3)+1)/EC$5)</f>
        <v>0</v>
      </c>
      <c r="ED32" s="58" t="n">
        <f aca="false">MAX(0,(MIN($F32,ED$4)-MAX($E32,ED$3)+1)/ED$5)</f>
        <v>0</v>
      </c>
      <c r="EE32" s="58" t="n">
        <f aca="false">MAX(0,(MIN($F32,EE$4)-MAX($E32,EE$3)+1)/EE$5)</f>
        <v>0</v>
      </c>
      <c r="EF32" s="58" t="n">
        <f aca="false">MAX(0,(MIN($F32,EF$4)-MAX($E32,EF$3)+1)/EF$5)</f>
        <v>0</v>
      </c>
      <c r="EG32" s="58" t="n">
        <f aca="false">MAX(0,(MIN($F32,EG$4)-MAX($E32,EG$3)+1)/EG$5)</f>
        <v>0</v>
      </c>
      <c r="EH32" s="58" t="n">
        <f aca="false">MAX(0,(MIN($F32,EH$4)-MAX($E32,EH$3)+1)/EH$5)</f>
        <v>0</v>
      </c>
      <c r="EI32" s="58" t="n">
        <f aca="false">MAX(0,(MIN($F32,EI$4)-MAX($E32,EI$3)+1)/EI$5)</f>
        <v>0</v>
      </c>
      <c r="EJ32" s="58" t="n">
        <f aca="false">MAX(0,(MIN($F32,EJ$4)-MAX($E32,EJ$3)+1)/EJ$5)</f>
        <v>0</v>
      </c>
      <c r="EK32" s="58" t="n">
        <f aca="false">MAX(0,(MIN($F32,EK$4)-MAX($E32,EK$3)+1)/EK$5)</f>
        <v>0</v>
      </c>
      <c r="EL32" s="58" t="n">
        <f aca="false">MAX(0,(MIN($F32,EL$4)-MAX($E32,EL$3)+1)/EL$5)</f>
        <v>0</v>
      </c>
      <c r="EM32" s="58" t="n">
        <f aca="false">MAX(0,(MIN($F32,EM$4)-MAX($E32,EM$3)+1)/EM$5)</f>
        <v>0</v>
      </c>
      <c r="EN32" s="58" t="n">
        <f aca="false">MAX(0,(MIN($F32,EN$4)-MAX($E32,EN$3)+1)/EN$5)</f>
        <v>0</v>
      </c>
      <c r="EO32" s="58" t="n">
        <f aca="false">MAX(0,(MIN($F32,EO$4)-MAX($E32,EO$3)+1)/EO$5)</f>
        <v>0</v>
      </c>
      <c r="EP32" s="58" t="n">
        <f aca="false">MAX(0,(MIN($F32,EP$4)-MAX($E32,EP$3)+1)/EP$5)</f>
        <v>0</v>
      </c>
      <c r="EQ32" s="58" t="n">
        <f aca="false">MAX(0,(MIN($F32,EQ$4)-MAX($E32,EQ$3)+1)/EQ$5)</f>
        <v>0</v>
      </c>
      <c r="ER32" s="58" t="n">
        <f aca="false">MAX(0,(MIN($F32,ER$4)-MAX($E32,ER$3)+1)/ER$5)</f>
        <v>0</v>
      </c>
      <c r="ES32" s="58" t="n">
        <f aca="false">MAX(0,(MIN($F32,ES$4)-MAX($E32,ES$3)+1)/ES$5)</f>
        <v>0</v>
      </c>
      <c r="ET32" s="58" t="n">
        <f aca="false">MAX(0,(MIN($F32,ET$4)-MAX($E32,ET$3)+1)/ET$5)</f>
        <v>0</v>
      </c>
      <c r="EU32" s="58" t="n">
        <f aca="false">MAX(0,(MIN($F32,EU$4)-MAX($E32,EU$3)+1)/EU$5)</f>
        <v>0</v>
      </c>
      <c r="EV32" s="58" t="n">
        <f aca="false">MAX(0,(MIN($F32,EV$4)-MAX($E32,EV$3)+1)/EV$5)</f>
        <v>0</v>
      </c>
      <c r="EW32" s="58" t="n">
        <f aca="false">MAX(0,(MIN($F32,EW$4)-MAX($E32,EW$3)+1)/EW$5)</f>
        <v>0</v>
      </c>
      <c r="EX32" s="58" t="n">
        <f aca="false">MAX(0,(MIN($F32,EX$4)-MAX($E32,EX$3)+1)/EX$5)</f>
        <v>0</v>
      </c>
      <c r="EY32" s="58" t="n">
        <f aca="false">MAX(0,(MIN($F32,EY$4)-MAX($E32,EY$3)+1)/EY$5)</f>
        <v>0</v>
      </c>
      <c r="EZ32" s="58" t="n">
        <f aca="false">MAX(0,(MIN($F32,EZ$4)-MAX($E32,EZ$3)+1)/EZ$5)</f>
        <v>0</v>
      </c>
      <c r="FA32" s="58" t="n">
        <f aca="false">MAX(0,(MIN($F32,FA$4)-MAX($E32,FA$3)+1)/FA$5)</f>
        <v>0</v>
      </c>
      <c r="FB32" s="58" t="n">
        <f aca="false">MAX(0,(MIN($F32,FB$4)-MAX($E32,FB$3)+1)/FB$5)</f>
        <v>0</v>
      </c>
      <c r="FC32" s="58" t="n">
        <f aca="false">MAX(0,(MIN($F32,FC$4)-MAX($E32,FC$3)+1)/FC$5)</f>
        <v>0</v>
      </c>
      <c r="FD32" s="58" t="n">
        <f aca="false">MAX(0,(MIN($F32,FD$4)-MAX($E32,FD$3)+1)/FD$5)</f>
        <v>0</v>
      </c>
      <c r="FE32" s="58" t="n">
        <f aca="false">MAX(0,(MIN($F32,FE$4)-MAX($E32,FE$3)+1)/FE$5)</f>
        <v>0</v>
      </c>
      <c r="FF32" s="58" t="n">
        <f aca="false">MAX(0,(MIN($F32,FF$4)-MAX($E32,FF$3)+1)/FF$5)</f>
        <v>0</v>
      </c>
      <c r="FG32" s="58" t="n">
        <f aca="false">MAX(0,(MIN($F32,FG$4)-MAX($E32,FG$3)+1)/FG$5)</f>
        <v>0</v>
      </c>
      <c r="FH32" s="58" t="n">
        <f aca="false">MAX(0,(MIN($F32,FH$4)-MAX($E32,FH$3)+1)/FH$5)</f>
        <v>0</v>
      </c>
    </row>
    <row r="33" customFormat="false" ht="15" hidden="false" customHeight="false" outlineLevel="0" collapsed="false">
      <c r="C33" s="0" t="s">
        <v>693</v>
      </c>
      <c r="D33" s="11" t="s">
        <v>34</v>
      </c>
      <c r="E33" s="44" t="n">
        <f aca="false">EDATE($F16,In_Debt_Tenor*Months_In_Year)</f>
        <v>52321</v>
      </c>
      <c r="I33" s="17" t="n">
        <f aca="false">SUM(J33:FH33)</f>
        <v>1</v>
      </c>
      <c r="J33" s="17" t="n">
        <f aca="false">N(AND(J$3&lt;=$E33,J$4&gt;=$E33))</f>
        <v>0</v>
      </c>
      <c r="K33" s="17" t="n">
        <f aca="false">N(AND(K$3&lt;=$E33,K$4&gt;=$E33))</f>
        <v>0</v>
      </c>
      <c r="L33" s="17" t="n">
        <f aca="false">N(AND(L$3&lt;=$E33,L$4&gt;=$E33))</f>
        <v>0</v>
      </c>
      <c r="M33" s="17" t="n">
        <f aca="false">N(AND(M$3&lt;=$E33,M$4&gt;=$E33))</f>
        <v>0</v>
      </c>
      <c r="N33" s="17" t="n">
        <f aca="false">N(AND(N$3&lt;=$E33,N$4&gt;=$E33))</f>
        <v>0</v>
      </c>
      <c r="O33" s="17" t="n">
        <f aca="false">N(AND(O$3&lt;=$E33,O$4&gt;=$E33))</f>
        <v>0</v>
      </c>
      <c r="P33" s="17" t="n">
        <f aca="false">N(AND(P$3&lt;=$E33,P$4&gt;=$E33))</f>
        <v>0</v>
      </c>
      <c r="Q33" s="17" t="n">
        <f aca="false">N(AND(Q$3&lt;=$E33,Q$4&gt;=$E33))</f>
        <v>0</v>
      </c>
      <c r="R33" s="17" t="n">
        <f aca="false">N(AND(R$3&lt;=$E33,R$4&gt;=$E33))</f>
        <v>0</v>
      </c>
      <c r="S33" s="17" t="n">
        <f aca="false">N(AND(S$3&lt;=$E33,S$4&gt;=$E33))</f>
        <v>0</v>
      </c>
      <c r="T33" s="17" t="n">
        <f aca="false">N(AND(T$3&lt;=$E33,T$4&gt;=$E33))</f>
        <v>0</v>
      </c>
      <c r="U33" s="17" t="n">
        <f aca="false">N(AND(U$3&lt;=$E33,U$4&gt;=$E33))</f>
        <v>0</v>
      </c>
      <c r="V33" s="17" t="n">
        <f aca="false">N(AND(V$3&lt;=$E33,V$4&gt;=$E33))</f>
        <v>0</v>
      </c>
      <c r="W33" s="17" t="n">
        <f aca="false">N(AND(W$3&lt;=$E33,W$4&gt;=$E33))</f>
        <v>0</v>
      </c>
      <c r="X33" s="17" t="n">
        <f aca="false">N(AND(X$3&lt;=$E33,X$4&gt;=$E33))</f>
        <v>0</v>
      </c>
      <c r="Y33" s="17" t="n">
        <f aca="false">N(AND(Y$3&lt;=$E33,Y$4&gt;=$E33))</f>
        <v>0</v>
      </c>
      <c r="Z33" s="17" t="n">
        <f aca="false">N(AND(Z$3&lt;=$E33,Z$4&gt;=$E33))</f>
        <v>0</v>
      </c>
      <c r="AA33" s="17" t="n">
        <f aca="false">N(AND(AA$3&lt;=$E33,AA$4&gt;=$E33))</f>
        <v>0</v>
      </c>
      <c r="AB33" s="17" t="n">
        <f aca="false">N(AND(AB$3&lt;=$E33,AB$4&gt;=$E33))</f>
        <v>0</v>
      </c>
      <c r="AC33" s="17" t="n">
        <f aca="false">N(AND(AC$3&lt;=$E33,AC$4&gt;=$E33))</f>
        <v>0</v>
      </c>
      <c r="AD33" s="17" t="n">
        <f aca="false">N(AND(AD$3&lt;=$E33,AD$4&gt;=$E33))</f>
        <v>0</v>
      </c>
      <c r="AE33" s="17" t="n">
        <f aca="false">N(AND(AE$3&lt;=$E33,AE$4&gt;=$E33))</f>
        <v>0</v>
      </c>
      <c r="AF33" s="17" t="n">
        <f aca="false">N(AND(AF$3&lt;=$E33,AF$4&gt;=$E33))</f>
        <v>0</v>
      </c>
      <c r="AG33" s="17" t="n">
        <f aca="false">N(AND(AG$3&lt;=$E33,AG$4&gt;=$E33))</f>
        <v>0</v>
      </c>
      <c r="AH33" s="17" t="n">
        <f aca="false">N(AND(AH$3&lt;=$E33,AH$4&gt;=$E33))</f>
        <v>0</v>
      </c>
      <c r="AI33" s="17" t="n">
        <f aca="false">N(AND(AI$3&lt;=$E33,AI$4&gt;=$E33))</f>
        <v>0</v>
      </c>
      <c r="AJ33" s="17" t="n">
        <f aca="false">N(AND(AJ$3&lt;=$E33,AJ$4&gt;=$E33))</f>
        <v>0</v>
      </c>
      <c r="AK33" s="17" t="n">
        <f aca="false">N(AND(AK$3&lt;=$E33,AK$4&gt;=$E33))</f>
        <v>0</v>
      </c>
      <c r="AL33" s="17" t="n">
        <f aca="false">N(AND(AL$3&lt;=$E33,AL$4&gt;=$E33))</f>
        <v>0</v>
      </c>
      <c r="AM33" s="17" t="n">
        <f aca="false">N(AND(AM$3&lt;=$E33,AM$4&gt;=$E33))</f>
        <v>0</v>
      </c>
      <c r="AN33" s="17" t="n">
        <f aca="false">N(AND(AN$3&lt;=$E33,AN$4&gt;=$E33))</f>
        <v>0</v>
      </c>
      <c r="AO33" s="17" t="n">
        <f aca="false">N(AND(AO$3&lt;=$E33,AO$4&gt;=$E33))</f>
        <v>0</v>
      </c>
      <c r="AP33" s="17" t="n">
        <f aca="false">N(AND(AP$3&lt;=$E33,AP$4&gt;=$E33))</f>
        <v>0</v>
      </c>
      <c r="AQ33" s="17" t="n">
        <f aca="false">N(AND(AQ$3&lt;=$E33,AQ$4&gt;=$E33))</f>
        <v>0</v>
      </c>
      <c r="AR33" s="17" t="n">
        <f aca="false">N(AND(AR$3&lt;=$E33,AR$4&gt;=$E33))</f>
        <v>0</v>
      </c>
      <c r="AS33" s="17" t="n">
        <f aca="false">N(AND(AS$3&lt;=$E33,AS$4&gt;=$E33))</f>
        <v>0</v>
      </c>
      <c r="AT33" s="17" t="n">
        <f aca="false">N(AND(AT$3&lt;=$E33,AT$4&gt;=$E33))</f>
        <v>0</v>
      </c>
      <c r="AU33" s="17" t="n">
        <f aca="false">N(AND(AU$3&lt;=$E33,AU$4&gt;=$E33))</f>
        <v>0</v>
      </c>
      <c r="AV33" s="17" t="n">
        <f aca="false">N(AND(AV$3&lt;=$E33,AV$4&gt;=$E33))</f>
        <v>0</v>
      </c>
      <c r="AW33" s="17" t="n">
        <f aca="false">N(AND(AW$3&lt;=$E33,AW$4&gt;=$E33))</f>
        <v>0</v>
      </c>
      <c r="AX33" s="17" t="n">
        <f aca="false">N(AND(AX$3&lt;=$E33,AX$4&gt;=$E33))</f>
        <v>0</v>
      </c>
      <c r="AY33" s="17" t="n">
        <f aca="false">N(AND(AY$3&lt;=$E33,AY$4&gt;=$E33))</f>
        <v>0</v>
      </c>
      <c r="AZ33" s="17" t="n">
        <f aca="false">N(AND(AZ$3&lt;=$E33,AZ$4&gt;=$E33))</f>
        <v>0</v>
      </c>
      <c r="BA33" s="17" t="n">
        <f aca="false">N(AND(BA$3&lt;=$E33,BA$4&gt;=$E33))</f>
        <v>0</v>
      </c>
      <c r="BB33" s="17" t="n">
        <f aca="false">N(AND(BB$3&lt;=$E33,BB$4&gt;=$E33))</f>
        <v>0</v>
      </c>
      <c r="BC33" s="17" t="n">
        <f aca="false">N(AND(BC$3&lt;=$E33,BC$4&gt;=$E33))</f>
        <v>0</v>
      </c>
      <c r="BD33" s="17" t="n">
        <f aca="false">N(AND(BD$3&lt;=$E33,BD$4&gt;=$E33))</f>
        <v>0</v>
      </c>
      <c r="BE33" s="17" t="n">
        <f aca="false">N(AND(BE$3&lt;=$E33,BE$4&gt;=$E33))</f>
        <v>0</v>
      </c>
      <c r="BF33" s="17" t="n">
        <f aca="false">N(AND(BF$3&lt;=$E33,BF$4&gt;=$E33))</f>
        <v>0</v>
      </c>
      <c r="BG33" s="17" t="n">
        <f aca="false">N(AND(BG$3&lt;=$E33,BG$4&gt;=$E33))</f>
        <v>0</v>
      </c>
      <c r="BH33" s="17" t="n">
        <f aca="false">N(AND(BH$3&lt;=$E33,BH$4&gt;=$E33))</f>
        <v>0</v>
      </c>
      <c r="BI33" s="17" t="n">
        <f aca="false">N(AND(BI$3&lt;=$E33,BI$4&gt;=$E33))</f>
        <v>0</v>
      </c>
      <c r="BJ33" s="17" t="n">
        <f aca="false">N(AND(BJ$3&lt;=$E33,BJ$4&gt;=$E33))</f>
        <v>0</v>
      </c>
      <c r="BK33" s="17" t="n">
        <f aca="false">N(AND(BK$3&lt;=$E33,BK$4&gt;=$E33))</f>
        <v>0</v>
      </c>
      <c r="BL33" s="17" t="n">
        <f aca="false">N(AND(BL$3&lt;=$E33,BL$4&gt;=$E33))</f>
        <v>0</v>
      </c>
      <c r="BM33" s="17" t="n">
        <f aca="false">N(AND(BM$3&lt;=$E33,BM$4&gt;=$E33))</f>
        <v>0</v>
      </c>
      <c r="BN33" s="17" t="n">
        <f aca="false">N(AND(BN$3&lt;=$E33,BN$4&gt;=$E33))</f>
        <v>0</v>
      </c>
      <c r="BO33" s="17" t="n">
        <f aca="false">N(AND(BO$3&lt;=$E33,BO$4&gt;=$E33))</f>
        <v>0</v>
      </c>
      <c r="BP33" s="17" t="n">
        <f aca="false">N(AND(BP$3&lt;=$E33,BP$4&gt;=$E33))</f>
        <v>0</v>
      </c>
      <c r="BQ33" s="17" t="n">
        <f aca="false">N(AND(BQ$3&lt;=$E33,BQ$4&gt;=$E33))</f>
        <v>0</v>
      </c>
      <c r="BR33" s="17" t="n">
        <f aca="false">N(AND(BR$3&lt;=$E33,BR$4&gt;=$E33))</f>
        <v>0</v>
      </c>
      <c r="BS33" s="17" t="n">
        <f aca="false">N(AND(BS$3&lt;=$E33,BS$4&gt;=$E33))</f>
        <v>0</v>
      </c>
      <c r="BT33" s="17" t="n">
        <f aca="false">N(AND(BT$3&lt;=$E33,BT$4&gt;=$E33))</f>
        <v>0</v>
      </c>
      <c r="BU33" s="17" t="n">
        <f aca="false">N(AND(BU$3&lt;=$E33,BU$4&gt;=$E33))</f>
        <v>0</v>
      </c>
      <c r="BV33" s="17" t="n">
        <f aca="false">N(AND(BV$3&lt;=$E33,BV$4&gt;=$E33))</f>
        <v>0</v>
      </c>
      <c r="BW33" s="17" t="n">
        <f aca="false">N(AND(BW$3&lt;=$E33,BW$4&gt;=$E33))</f>
        <v>0</v>
      </c>
      <c r="BX33" s="17" t="n">
        <f aca="false">N(AND(BX$3&lt;=$E33,BX$4&gt;=$E33))</f>
        <v>0</v>
      </c>
      <c r="BY33" s="17" t="n">
        <f aca="false">N(AND(BY$3&lt;=$E33,BY$4&gt;=$E33))</f>
        <v>0</v>
      </c>
      <c r="BZ33" s="17" t="n">
        <f aca="false">N(AND(BZ$3&lt;=$E33,BZ$4&gt;=$E33))</f>
        <v>0</v>
      </c>
      <c r="CA33" s="17" t="n">
        <f aca="false">N(AND(CA$3&lt;=$E33,CA$4&gt;=$E33))</f>
        <v>1</v>
      </c>
      <c r="CB33" s="17" t="n">
        <f aca="false">N(AND(CB$3&lt;=$E33,CB$4&gt;=$E33))</f>
        <v>0</v>
      </c>
      <c r="CC33" s="17" t="n">
        <f aca="false">N(AND(CC$3&lt;=$E33,CC$4&gt;=$E33))</f>
        <v>0</v>
      </c>
      <c r="CD33" s="17" t="n">
        <f aca="false">N(AND(CD$3&lt;=$E33,CD$4&gt;=$E33))</f>
        <v>0</v>
      </c>
      <c r="CE33" s="17" t="n">
        <f aca="false">N(AND(CE$3&lt;=$E33,CE$4&gt;=$E33))</f>
        <v>0</v>
      </c>
      <c r="CF33" s="17" t="n">
        <f aca="false">N(AND(CF$3&lt;=$E33,CF$4&gt;=$E33))</f>
        <v>0</v>
      </c>
      <c r="CG33" s="17" t="n">
        <f aca="false">N(AND(CG$3&lt;=$E33,CG$4&gt;=$E33))</f>
        <v>0</v>
      </c>
      <c r="CH33" s="17" t="n">
        <f aca="false">N(AND(CH$3&lt;=$E33,CH$4&gt;=$E33))</f>
        <v>0</v>
      </c>
      <c r="CI33" s="17" t="n">
        <f aca="false">N(AND(CI$3&lt;=$E33,CI$4&gt;=$E33))</f>
        <v>0</v>
      </c>
      <c r="CJ33" s="17" t="n">
        <f aca="false">N(AND(CJ$3&lt;=$E33,CJ$4&gt;=$E33))</f>
        <v>0</v>
      </c>
      <c r="CK33" s="17" t="n">
        <f aca="false">N(AND(CK$3&lt;=$E33,CK$4&gt;=$E33))</f>
        <v>0</v>
      </c>
      <c r="CL33" s="17" t="n">
        <f aca="false">N(AND(CL$3&lt;=$E33,CL$4&gt;=$E33))</f>
        <v>0</v>
      </c>
      <c r="CM33" s="17" t="n">
        <f aca="false">N(AND(CM$3&lt;=$E33,CM$4&gt;=$E33))</f>
        <v>0</v>
      </c>
      <c r="CN33" s="17" t="n">
        <f aca="false">N(AND(CN$3&lt;=$E33,CN$4&gt;=$E33))</f>
        <v>0</v>
      </c>
      <c r="CO33" s="17" t="n">
        <f aca="false">N(AND(CO$3&lt;=$E33,CO$4&gt;=$E33))</f>
        <v>0</v>
      </c>
      <c r="CP33" s="17" t="n">
        <f aca="false">N(AND(CP$3&lt;=$E33,CP$4&gt;=$E33))</f>
        <v>0</v>
      </c>
      <c r="CQ33" s="17" t="n">
        <f aca="false">N(AND(CQ$3&lt;=$E33,CQ$4&gt;=$E33))</f>
        <v>0</v>
      </c>
      <c r="CR33" s="17" t="n">
        <f aca="false">N(AND(CR$3&lt;=$E33,CR$4&gt;=$E33))</f>
        <v>0</v>
      </c>
      <c r="CS33" s="17" t="n">
        <f aca="false">N(AND(CS$3&lt;=$E33,CS$4&gt;=$E33))</f>
        <v>0</v>
      </c>
      <c r="CT33" s="17" t="n">
        <f aca="false">N(AND(CT$3&lt;=$E33,CT$4&gt;=$E33))</f>
        <v>0</v>
      </c>
      <c r="CU33" s="17" t="n">
        <f aca="false">N(AND(CU$3&lt;=$E33,CU$4&gt;=$E33))</f>
        <v>0</v>
      </c>
      <c r="CV33" s="17" t="n">
        <f aca="false">N(AND(CV$3&lt;=$E33,CV$4&gt;=$E33))</f>
        <v>0</v>
      </c>
      <c r="CW33" s="17" t="n">
        <f aca="false">N(AND(CW$3&lt;=$E33,CW$4&gt;=$E33))</f>
        <v>0</v>
      </c>
      <c r="CX33" s="17" t="n">
        <f aca="false">N(AND(CX$3&lt;=$E33,CX$4&gt;=$E33))</f>
        <v>0</v>
      </c>
      <c r="CY33" s="17" t="n">
        <f aca="false">N(AND(CY$3&lt;=$E33,CY$4&gt;=$E33))</f>
        <v>0</v>
      </c>
      <c r="CZ33" s="17" t="n">
        <f aca="false">N(AND(CZ$3&lt;=$E33,CZ$4&gt;=$E33))</f>
        <v>0</v>
      </c>
      <c r="DA33" s="17" t="n">
        <f aca="false">N(AND(DA$3&lt;=$E33,DA$4&gt;=$E33))</f>
        <v>0</v>
      </c>
      <c r="DB33" s="17" t="n">
        <f aca="false">N(AND(DB$3&lt;=$E33,DB$4&gt;=$E33))</f>
        <v>0</v>
      </c>
      <c r="DC33" s="17" t="n">
        <f aca="false">N(AND(DC$3&lt;=$E33,DC$4&gt;=$E33))</f>
        <v>0</v>
      </c>
      <c r="DD33" s="17" t="n">
        <f aca="false">N(AND(DD$3&lt;=$E33,DD$4&gt;=$E33))</f>
        <v>0</v>
      </c>
      <c r="DE33" s="17" t="n">
        <f aca="false">N(AND(DE$3&lt;=$E33,DE$4&gt;=$E33))</f>
        <v>0</v>
      </c>
      <c r="DF33" s="17" t="n">
        <f aca="false">N(AND(DF$3&lt;=$E33,DF$4&gt;=$E33))</f>
        <v>0</v>
      </c>
      <c r="DG33" s="17" t="n">
        <f aca="false">N(AND(DG$3&lt;=$E33,DG$4&gt;=$E33))</f>
        <v>0</v>
      </c>
      <c r="DH33" s="17" t="n">
        <f aca="false">N(AND(DH$3&lt;=$E33,DH$4&gt;=$E33))</f>
        <v>0</v>
      </c>
      <c r="DI33" s="17" t="n">
        <f aca="false">N(AND(DI$3&lt;=$E33,DI$4&gt;=$E33))</f>
        <v>0</v>
      </c>
      <c r="DJ33" s="17" t="n">
        <f aca="false">N(AND(DJ$3&lt;=$E33,DJ$4&gt;=$E33))</f>
        <v>0</v>
      </c>
      <c r="DK33" s="17" t="n">
        <f aca="false">N(AND(DK$3&lt;=$E33,DK$4&gt;=$E33))</f>
        <v>0</v>
      </c>
      <c r="DL33" s="17" t="n">
        <f aca="false">N(AND(DL$3&lt;=$E33,DL$4&gt;=$E33))</f>
        <v>0</v>
      </c>
      <c r="DM33" s="17" t="n">
        <f aca="false">N(AND(DM$3&lt;=$E33,DM$4&gt;=$E33))</f>
        <v>0</v>
      </c>
      <c r="DN33" s="17" t="n">
        <f aca="false">N(AND(DN$3&lt;=$E33,DN$4&gt;=$E33))</f>
        <v>0</v>
      </c>
      <c r="DO33" s="17" t="n">
        <f aca="false">N(AND(DO$3&lt;=$E33,DO$4&gt;=$E33))</f>
        <v>0</v>
      </c>
      <c r="DP33" s="17" t="n">
        <f aca="false">N(AND(DP$3&lt;=$E33,DP$4&gt;=$E33))</f>
        <v>0</v>
      </c>
      <c r="DQ33" s="17" t="n">
        <f aca="false">N(AND(DQ$3&lt;=$E33,DQ$4&gt;=$E33))</f>
        <v>0</v>
      </c>
      <c r="DR33" s="17" t="n">
        <f aca="false">N(AND(DR$3&lt;=$E33,DR$4&gt;=$E33))</f>
        <v>0</v>
      </c>
      <c r="DS33" s="17" t="n">
        <f aca="false">N(AND(DS$3&lt;=$E33,DS$4&gt;=$E33))</f>
        <v>0</v>
      </c>
      <c r="DT33" s="17" t="n">
        <f aca="false">N(AND(DT$3&lt;=$E33,DT$4&gt;=$E33))</f>
        <v>0</v>
      </c>
      <c r="DU33" s="17" t="n">
        <f aca="false">N(AND(DU$3&lt;=$E33,DU$4&gt;=$E33))</f>
        <v>0</v>
      </c>
      <c r="DV33" s="17" t="n">
        <f aca="false">N(AND(DV$3&lt;=$E33,DV$4&gt;=$E33))</f>
        <v>0</v>
      </c>
      <c r="DW33" s="17" t="n">
        <f aca="false">N(AND(DW$3&lt;=$E33,DW$4&gt;=$E33))</f>
        <v>0</v>
      </c>
      <c r="DX33" s="17" t="n">
        <f aca="false">N(AND(DX$3&lt;=$E33,DX$4&gt;=$E33))</f>
        <v>0</v>
      </c>
      <c r="DY33" s="17" t="n">
        <f aca="false">N(AND(DY$3&lt;=$E33,DY$4&gt;=$E33))</f>
        <v>0</v>
      </c>
      <c r="DZ33" s="17" t="n">
        <f aca="false">N(AND(DZ$3&lt;=$E33,DZ$4&gt;=$E33))</f>
        <v>0</v>
      </c>
      <c r="EA33" s="17" t="n">
        <f aca="false">N(AND(EA$3&lt;=$E33,EA$4&gt;=$E33))</f>
        <v>0</v>
      </c>
      <c r="EB33" s="17" t="n">
        <f aca="false">N(AND(EB$3&lt;=$E33,EB$4&gt;=$E33))</f>
        <v>0</v>
      </c>
      <c r="EC33" s="17" t="n">
        <f aca="false">N(AND(EC$3&lt;=$E33,EC$4&gt;=$E33))</f>
        <v>0</v>
      </c>
      <c r="ED33" s="17" t="n">
        <f aca="false">N(AND(ED$3&lt;=$E33,ED$4&gt;=$E33))</f>
        <v>0</v>
      </c>
      <c r="EE33" s="17" t="n">
        <f aca="false">N(AND(EE$3&lt;=$E33,EE$4&gt;=$E33))</f>
        <v>0</v>
      </c>
      <c r="EF33" s="17" t="n">
        <f aca="false">N(AND(EF$3&lt;=$E33,EF$4&gt;=$E33))</f>
        <v>0</v>
      </c>
      <c r="EG33" s="17" t="n">
        <f aca="false">N(AND(EG$3&lt;=$E33,EG$4&gt;=$E33))</f>
        <v>0</v>
      </c>
      <c r="EH33" s="17" t="n">
        <f aca="false">N(AND(EH$3&lt;=$E33,EH$4&gt;=$E33))</f>
        <v>0</v>
      </c>
      <c r="EI33" s="17" t="n">
        <f aca="false">N(AND(EI$3&lt;=$E33,EI$4&gt;=$E33))</f>
        <v>0</v>
      </c>
      <c r="EJ33" s="17" t="n">
        <f aca="false">N(AND(EJ$3&lt;=$E33,EJ$4&gt;=$E33))</f>
        <v>0</v>
      </c>
      <c r="EK33" s="17" t="n">
        <f aca="false">N(AND(EK$3&lt;=$E33,EK$4&gt;=$E33))</f>
        <v>0</v>
      </c>
      <c r="EL33" s="17" t="n">
        <f aca="false">N(AND(EL$3&lt;=$E33,EL$4&gt;=$E33))</f>
        <v>0</v>
      </c>
      <c r="EM33" s="17" t="n">
        <f aca="false">N(AND(EM$3&lt;=$E33,EM$4&gt;=$E33))</f>
        <v>0</v>
      </c>
      <c r="EN33" s="17" t="n">
        <f aca="false">N(AND(EN$3&lt;=$E33,EN$4&gt;=$E33))</f>
        <v>0</v>
      </c>
      <c r="EO33" s="17" t="n">
        <f aca="false">N(AND(EO$3&lt;=$E33,EO$4&gt;=$E33))</f>
        <v>0</v>
      </c>
      <c r="EP33" s="17" t="n">
        <f aca="false">N(AND(EP$3&lt;=$E33,EP$4&gt;=$E33))</f>
        <v>0</v>
      </c>
      <c r="EQ33" s="17" t="n">
        <f aca="false">N(AND(EQ$3&lt;=$E33,EQ$4&gt;=$E33))</f>
        <v>0</v>
      </c>
      <c r="ER33" s="17" t="n">
        <f aca="false">N(AND(ER$3&lt;=$E33,ER$4&gt;=$E33))</f>
        <v>0</v>
      </c>
      <c r="ES33" s="17" t="n">
        <f aca="false">N(AND(ES$3&lt;=$E33,ES$4&gt;=$E33))</f>
        <v>0</v>
      </c>
      <c r="ET33" s="17" t="n">
        <f aca="false">N(AND(ET$3&lt;=$E33,ET$4&gt;=$E33))</f>
        <v>0</v>
      </c>
      <c r="EU33" s="17" t="n">
        <f aca="false">N(AND(EU$3&lt;=$E33,EU$4&gt;=$E33))</f>
        <v>0</v>
      </c>
      <c r="EV33" s="17" t="n">
        <f aca="false">N(AND(EV$3&lt;=$E33,EV$4&gt;=$E33))</f>
        <v>0</v>
      </c>
      <c r="EW33" s="17" t="n">
        <f aca="false">N(AND(EW$3&lt;=$E33,EW$4&gt;=$E33))</f>
        <v>0</v>
      </c>
      <c r="EX33" s="17" t="n">
        <f aca="false">N(AND(EX$3&lt;=$E33,EX$4&gt;=$E33))</f>
        <v>0</v>
      </c>
      <c r="EY33" s="17" t="n">
        <f aca="false">N(AND(EY$3&lt;=$E33,EY$4&gt;=$E33))</f>
        <v>0</v>
      </c>
      <c r="EZ33" s="17" t="n">
        <f aca="false">N(AND(EZ$3&lt;=$E33,EZ$4&gt;=$E33))</f>
        <v>0</v>
      </c>
      <c r="FA33" s="17" t="n">
        <f aca="false">N(AND(FA$3&lt;=$E33,FA$4&gt;=$E33))</f>
        <v>0</v>
      </c>
      <c r="FB33" s="17" t="n">
        <f aca="false">N(AND(FB$3&lt;=$E33,FB$4&gt;=$E33))</f>
        <v>0</v>
      </c>
      <c r="FC33" s="17" t="n">
        <f aca="false">N(AND(FC$3&lt;=$E33,FC$4&gt;=$E33))</f>
        <v>0</v>
      </c>
      <c r="FD33" s="17" t="n">
        <f aca="false">N(AND(FD$3&lt;=$E33,FD$4&gt;=$E33))</f>
        <v>0</v>
      </c>
      <c r="FE33" s="17" t="n">
        <f aca="false">N(AND(FE$3&lt;=$E33,FE$4&gt;=$E33))</f>
        <v>0</v>
      </c>
      <c r="FF33" s="17" t="n">
        <f aca="false">N(AND(FF$3&lt;=$E33,FF$4&gt;=$E33))</f>
        <v>0</v>
      </c>
      <c r="FG33" s="17" t="n">
        <f aca="false">N(AND(FG$3&lt;=$E33,FG$4&gt;=$E33))</f>
        <v>0</v>
      </c>
      <c r="FH33" s="17" t="n">
        <f aca="false">N(AND(FH$3&lt;=$E33,FH$4&gt;=$E33))</f>
        <v>0</v>
      </c>
    </row>
    <row r="34" customFormat="false" ht="15" hidden="false" customHeight="false" outlineLevel="0" collapsed="false">
      <c r="C34" s="0" t="s">
        <v>694</v>
      </c>
      <c r="D34" s="11" t="s">
        <v>556</v>
      </c>
      <c r="E34" s="44" t="n">
        <f aca="false">$F16+1</f>
        <v>46844</v>
      </c>
      <c r="F34" s="44" t="n">
        <f aca="false">EDATE($F16,In_Dep_Years*Months_In_Year)</f>
        <v>57800</v>
      </c>
      <c r="I34" s="58" t="n">
        <f aca="false">SUM(J34:FH34)</f>
        <v>1</v>
      </c>
      <c r="J34" s="58" t="n">
        <f aca="false">MAX(0,MIN($F34,J$4)-MAX($E34,J$3)+1)/($F34-$E34+1)</f>
        <v>0</v>
      </c>
      <c r="K34" s="58" t="n">
        <f aca="false">MAX(0,MIN($F34,K$4)-MAX($E34,K$3)+1)/($F34-$E34+1)</f>
        <v>0</v>
      </c>
      <c r="L34" s="58" t="n">
        <f aca="false">MAX(0,MIN($F34,L$4)-MAX($E34,L$3)+1)/($F34-$E34+1)</f>
        <v>0</v>
      </c>
      <c r="M34" s="58" t="n">
        <f aca="false">MAX(0,MIN($F34,M$4)-MAX($E34,M$3)+1)/($F34-$E34+1)</f>
        <v>0</v>
      </c>
      <c r="N34" s="58" t="n">
        <f aca="false">MAX(0,MIN($F34,N$4)-MAX($E34,N$3)+1)/($F34-$E34+1)</f>
        <v>0</v>
      </c>
      <c r="O34" s="58" t="n">
        <f aca="false">MAX(0,MIN($F34,O$4)-MAX($E34,O$3)+1)/($F34-$E34+1)</f>
        <v>0</v>
      </c>
      <c r="P34" s="58" t="n">
        <f aca="false">MAX(0,MIN($F34,P$4)-MAX($E34,P$3)+1)/($F34-$E34+1)</f>
        <v>0</v>
      </c>
      <c r="Q34" s="58" t="n">
        <f aca="false">MAX(0,MIN($F34,Q$4)-MAX($E34,Q$3)+1)/($F34-$E34+1)</f>
        <v>0</v>
      </c>
      <c r="R34" s="58" t="n">
        <f aca="false">MAX(0,MIN($F34,R$4)-MAX($E34,R$3)+1)/($F34-$E34+1)</f>
        <v>0</v>
      </c>
      <c r="S34" s="58" t="n">
        <f aca="false">MAX(0,MIN($F34,S$4)-MAX($E34,S$3)+1)/($F34-$E34+1)</f>
        <v>0</v>
      </c>
      <c r="T34" s="58" t="n">
        <f aca="false">MAX(0,MIN($F34,T$4)-MAX($E34,T$3)+1)/($F34-$E34+1)</f>
        <v>0.00830519302728849</v>
      </c>
      <c r="U34" s="58" t="n">
        <f aca="false">MAX(0,MIN($F34,U$4)-MAX($E34,U$3)+1)/($F34-$E34+1)</f>
        <v>0.00839645888473122</v>
      </c>
      <c r="V34" s="58" t="n">
        <f aca="false">MAX(0,MIN($F34,V$4)-MAX($E34,V$3)+1)/($F34-$E34+1)</f>
        <v>0.00839645888473122</v>
      </c>
      <c r="W34" s="58" t="n">
        <f aca="false">MAX(0,MIN($F34,W$4)-MAX($E34,W$3)+1)/($F34-$E34+1)</f>
        <v>0.00821392716984576</v>
      </c>
      <c r="X34" s="58" t="n">
        <f aca="false">MAX(0,MIN($F34,X$4)-MAX($E34,X$3)+1)/($F34-$E34+1)</f>
        <v>0.00830519302728849</v>
      </c>
      <c r="Y34" s="58" t="n">
        <f aca="false">MAX(0,MIN($F34,Y$4)-MAX($E34,Y$3)+1)/($F34-$E34+1)</f>
        <v>0.00839645888473122</v>
      </c>
      <c r="Z34" s="58" t="n">
        <f aca="false">MAX(0,MIN($F34,Z$4)-MAX($E34,Z$3)+1)/($F34-$E34+1)</f>
        <v>0.00839645888473122</v>
      </c>
      <c r="AA34" s="58" t="n">
        <f aca="false">MAX(0,MIN($F34,AA$4)-MAX($E34,AA$3)+1)/($F34-$E34+1)</f>
        <v>0.00821392716984576</v>
      </c>
      <c r="AB34" s="58" t="n">
        <f aca="false">MAX(0,MIN($F34,AB$4)-MAX($E34,AB$3)+1)/($F34-$E34+1)</f>
        <v>0.00830519302728849</v>
      </c>
      <c r="AC34" s="58" t="n">
        <f aca="false">MAX(0,MIN($F34,AC$4)-MAX($E34,AC$3)+1)/($F34-$E34+1)</f>
        <v>0.00839645888473122</v>
      </c>
      <c r="AD34" s="58" t="n">
        <f aca="false">MAX(0,MIN($F34,AD$4)-MAX($E34,AD$3)+1)/($F34-$E34+1)</f>
        <v>0.00839645888473122</v>
      </c>
      <c r="AE34" s="58" t="n">
        <f aca="false">MAX(0,MIN($F34,AE$4)-MAX($E34,AE$3)+1)/($F34-$E34+1)</f>
        <v>0.00821392716984576</v>
      </c>
      <c r="AF34" s="58" t="n">
        <f aca="false">MAX(0,MIN($F34,AF$4)-MAX($E34,AF$3)+1)/($F34-$E34+1)</f>
        <v>0.00830519302728849</v>
      </c>
      <c r="AG34" s="58" t="n">
        <f aca="false">MAX(0,MIN($F34,AG$4)-MAX($E34,AG$3)+1)/($F34-$E34+1)</f>
        <v>0.00839645888473122</v>
      </c>
      <c r="AH34" s="58" t="n">
        <f aca="false">MAX(0,MIN($F34,AH$4)-MAX($E34,AH$3)+1)/($F34-$E34+1)</f>
        <v>0.00839645888473122</v>
      </c>
      <c r="AI34" s="58" t="n">
        <f aca="false">MAX(0,MIN($F34,AI$4)-MAX($E34,AI$3)+1)/($F34-$E34+1)</f>
        <v>0.00830519302728849</v>
      </c>
      <c r="AJ34" s="58" t="n">
        <f aca="false">MAX(0,MIN($F34,AJ$4)-MAX($E34,AJ$3)+1)/($F34-$E34+1)</f>
        <v>0.00830519302728849</v>
      </c>
      <c r="AK34" s="58" t="n">
        <f aca="false">MAX(0,MIN($F34,AK$4)-MAX($E34,AK$3)+1)/($F34-$E34+1)</f>
        <v>0.00839645888473122</v>
      </c>
      <c r="AL34" s="58" t="n">
        <f aca="false">MAX(0,MIN($F34,AL$4)-MAX($E34,AL$3)+1)/($F34-$E34+1)</f>
        <v>0.00839645888473122</v>
      </c>
      <c r="AM34" s="58" t="n">
        <f aca="false">MAX(0,MIN($F34,AM$4)-MAX($E34,AM$3)+1)/($F34-$E34+1)</f>
        <v>0.00821392716984576</v>
      </c>
      <c r="AN34" s="58" t="n">
        <f aca="false">MAX(0,MIN($F34,AN$4)-MAX($E34,AN$3)+1)/($F34-$E34+1)</f>
        <v>0.00830519302728849</v>
      </c>
      <c r="AO34" s="58" t="n">
        <f aca="false">MAX(0,MIN($F34,AO$4)-MAX($E34,AO$3)+1)/($F34-$E34+1)</f>
        <v>0.00839645888473122</v>
      </c>
      <c r="AP34" s="58" t="n">
        <f aca="false">MAX(0,MIN($F34,AP$4)-MAX($E34,AP$3)+1)/($F34-$E34+1)</f>
        <v>0.00839645888473122</v>
      </c>
      <c r="AQ34" s="58" t="n">
        <f aca="false">MAX(0,MIN($F34,AQ$4)-MAX($E34,AQ$3)+1)/($F34-$E34+1)</f>
        <v>0.00821392716984576</v>
      </c>
      <c r="AR34" s="58" t="n">
        <f aca="false">MAX(0,MIN($F34,AR$4)-MAX($E34,AR$3)+1)/($F34-$E34+1)</f>
        <v>0.00830519302728849</v>
      </c>
      <c r="AS34" s="58" t="n">
        <f aca="false">MAX(0,MIN($F34,AS$4)-MAX($E34,AS$3)+1)/($F34-$E34+1)</f>
        <v>0.00839645888473122</v>
      </c>
      <c r="AT34" s="58" t="n">
        <f aca="false">MAX(0,MIN($F34,AT$4)-MAX($E34,AT$3)+1)/($F34-$E34+1)</f>
        <v>0.00839645888473122</v>
      </c>
      <c r="AU34" s="58" t="n">
        <f aca="false">MAX(0,MIN($F34,AU$4)-MAX($E34,AU$3)+1)/($F34-$E34+1)</f>
        <v>0.00821392716984576</v>
      </c>
      <c r="AV34" s="58" t="n">
        <f aca="false">MAX(0,MIN($F34,AV$4)-MAX($E34,AV$3)+1)/($F34-$E34+1)</f>
        <v>0.00830519302728849</v>
      </c>
      <c r="AW34" s="58" t="n">
        <f aca="false">MAX(0,MIN($F34,AW$4)-MAX($E34,AW$3)+1)/($F34-$E34+1)</f>
        <v>0.00839645888473122</v>
      </c>
      <c r="AX34" s="58" t="n">
        <f aca="false">MAX(0,MIN($F34,AX$4)-MAX($E34,AX$3)+1)/($F34-$E34+1)</f>
        <v>0.00839645888473122</v>
      </c>
      <c r="AY34" s="58" t="n">
        <f aca="false">MAX(0,MIN($F34,AY$4)-MAX($E34,AY$3)+1)/($F34-$E34+1)</f>
        <v>0.00830519302728849</v>
      </c>
      <c r="AZ34" s="58" t="n">
        <f aca="false">MAX(0,MIN($F34,AZ$4)-MAX($E34,AZ$3)+1)/($F34-$E34+1)</f>
        <v>0.00830519302728849</v>
      </c>
      <c r="BA34" s="58" t="n">
        <f aca="false">MAX(0,MIN($F34,BA$4)-MAX($E34,BA$3)+1)/($F34-$E34+1)</f>
        <v>0.00839645888473122</v>
      </c>
      <c r="BB34" s="58" t="n">
        <f aca="false">MAX(0,MIN($F34,BB$4)-MAX($E34,BB$3)+1)/($F34-$E34+1)</f>
        <v>0.00839645888473122</v>
      </c>
      <c r="BC34" s="58" t="n">
        <f aca="false">MAX(0,MIN($F34,BC$4)-MAX($E34,BC$3)+1)/($F34-$E34+1)</f>
        <v>0.00821392716984576</v>
      </c>
      <c r="BD34" s="58" t="n">
        <f aca="false">MAX(0,MIN($F34,BD$4)-MAX($E34,BD$3)+1)/($F34-$E34+1)</f>
        <v>0.00830519302728849</v>
      </c>
      <c r="BE34" s="58" t="n">
        <f aca="false">MAX(0,MIN($F34,BE$4)-MAX($E34,BE$3)+1)/($F34-$E34+1)</f>
        <v>0.00839645888473122</v>
      </c>
      <c r="BF34" s="58" t="n">
        <f aca="false">MAX(0,MIN($F34,BF$4)-MAX($E34,BF$3)+1)/($F34-$E34+1)</f>
        <v>0.00839645888473122</v>
      </c>
      <c r="BG34" s="58" t="n">
        <f aca="false">MAX(0,MIN($F34,BG$4)-MAX($E34,BG$3)+1)/($F34-$E34+1)</f>
        <v>0.00821392716984576</v>
      </c>
      <c r="BH34" s="58" t="n">
        <f aca="false">MAX(0,MIN($F34,BH$4)-MAX($E34,BH$3)+1)/($F34-$E34+1)</f>
        <v>0.00830519302728849</v>
      </c>
      <c r="BI34" s="58" t="n">
        <f aca="false">MAX(0,MIN($F34,BI$4)-MAX($E34,BI$3)+1)/($F34-$E34+1)</f>
        <v>0.00839645888473122</v>
      </c>
      <c r="BJ34" s="58" t="n">
        <f aca="false">MAX(0,MIN($F34,BJ$4)-MAX($E34,BJ$3)+1)/($F34-$E34+1)</f>
        <v>0.00839645888473122</v>
      </c>
      <c r="BK34" s="58" t="n">
        <f aca="false">MAX(0,MIN($F34,BK$4)-MAX($E34,BK$3)+1)/($F34-$E34+1)</f>
        <v>0.00821392716984576</v>
      </c>
      <c r="BL34" s="58" t="n">
        <f aca="false">MAX(0,MIN($F34,BL$4)-MAX($E34,BL$3)+1)/($F34-$E34+1)</f>
        <v>0.00830519302728849</v>
      </c>
      <c r="BM34" s="58" t="n">
        <f aca="false">MAX(0,MIN($F34,BM$4)-MAX($E34,BM$3)+1)/($F34-$E34+1)</f>
        <v>0.00839645888473122</v>
      </c>
      <c r="BN34" s="58" t="n">
        <f aca="false">MAX(0,MIN($F34,BN$4)-MAX($E34,BN$3)+1)/($F34-$E34+1)</f>
        <v>0.00839645888473122</v>
      </c>
      <c r="BO34" s="58" t="n">
        <f aca="false">MAX(0,MIN($F34,BO$4)-MAX($E34,BO$3)+1)/($F34-$E34+1)</f>
        <v>0.00830519302728849</v>
      </c>
      <c r="BP34" s="58" t="n">
        <f aca="false">MAX(0,MIN($F34,BP$4)-MAX($E34,BP$3)+1)/($F34-$E34+1)</f>
        <v>0.00830519302728849</v>
      </c>
      <c r="BQ34" s="58" t="n">
        <f aca="false">MAX(0,MIN($F34,BQ$4)-MAX($E34,BQ$3)+1)/($F34-$E34+1)</f>
        <v>0.00839645888473122</v>
      </c>
      <c r="BR34" s="58" t="n">
        <f aca="false">MAX(0,MIN($F34,BR$4)-MAX($E34,BR$3)+1)/($F34-$E34+1)</f>
        <v>0.00839645888473122</v>
      </c>
      <c r="BS34" s="58" t="n">
        <f aca="false">MAX(0,MIN($F34,BS$4)-MAX($E34,BS$3)+1)/($F34-$E34+1)</f>
        <v>0.00821392716984576</v>
      </c>
      <c r="BT34" s="58" t="n">
        <f aca="false">MAX(0,MIN($F34,BT$4)-MAX($E34,BT$3)+1)/($F34-$E34+1)</f>
        <v>0.00830519302728849</v>
      </c>
      <c r="BU34" s="58" t="n">
        <f aca="false">MAX(0,MIN($F34,BU$4)-MAX($E34,BU$3)+1)/($F34-$E34+1)</f>
        <v>0.00839645888473122</v>
      </c>
      <c r="BV34" s="58" t="n">
        <f aca="false">MAX(0,MIN($F34,BV$4)-MAX($E34,BV$3)+1)/($F34-$E34+1)</f>
        <v>0.00839645888473122</v>
      </c>
      <c r="BW34" s="58" t="n">
        <f aca="false">MAX(0,MIN($F34,BW$4)-MAX($E34,BW$3)+1)/($F34-$E34+1)</f>
        <v>0.00821392716984576</v>
      </c>
      <c r="BX34" s="58" t="n">
        <f aca="false">MAX(0,MIN($F34,BX$4)-MAX($E34,BX$3)+1)/($F34-$E34+1)</f>
        <v>0.00830519302728849</v>
      </c>
      <c r="BY34" s="58" t="n">
        <f aca="false">MAX(0,MIN($F34,BY$4)-MAX($E34,BY$3)+1)/($F34-$E34+1)</f>
        <v>0.00839645888473122</v>
      </c>
      <c r="BZ34" s="58" t="n">
        <f aca="false">MAX(0,MIN($F34,BZ$4)-MAX($E34,BZ$3)+1)/($F34-$E34+1)</f>
        <v>0.00839645888473122</v>
      </c>
      <c r="CA34" s="58" t="n">
        <f aca="false">MAX(0,MIN($F34,CA$4)-MAX($E34,CA$3)+1)/($F34-$E34+1)</f>
        <v>0.00821392716984576</v>
      </c>
      <c r="CB34" s="58" t="n">
        <f aca="false">MAX(0,MIN($F34,CB$4)-MAX($E34,CB$3)+1)/($F34-$E34+1)</f>
        <v>0.00830519302728849</v>
      </c>
      <c r="CC34" s="58" t="n">
        <f aca="false">MAX(0,MIN($F34,CC$4)-MAX($E34,CC$3)+1)/($F34-$E34+1)</f>
        <v>0.00839645888473122</v>
      </c>
      <c r="CD34" s="58" t="n">
        <f aca="false">MAX(0,MIN($F34,CD$4)-MAX($E34,CD$3)+1)/($F34-$E34+1)</f>
        <v>0.00839645888473122</v>
      </c>
      <c r="CE34" s="58" t="n">
        <f aca="false">MAX(0,MIN($F34,CE$4)-MAX($E34,CE$3)+1)/($F34-$E34+1)</f>
        <v>0.00830519302728849</v>
      </c>
      <c r="CF34" s="58" t="n">
        <f aca="false">MAX(0,MIN($F34,CF$4)-MAX($E34,CF$3)+1)/($F34-$E34+1)</f>
        <v>0.00830519302728849</v>
      </c>
      <c r="CG34" s="58" t="n">
        <f aca="false">MAX(0,MIN($F34,CG$4)-MAX($E34,CG$3)+1)/($F34-$E34+1)</f>
        <v>0.00839645888473122</v>
      </c>
      <c r="CH34" s="58" t="n">
        <f aca="false">MAX(0,MIN($F34,CH$4)-MAX($E34,CH$3)+1)/($F34-$E34+1)</f>
        <v>0.00839645888473122</v>
      </c>
      <c r="CI34" s="58" t="n">
        <f aca="false">MAX(0,MIN($F34,CI$4)-MAX($E34,CI$3)+1)/($F34-$E34+1)</f>
        <v>0.00821392716984576</v>
      </c>
      <c r="CJ34" s="58" t="n">
        <f aca="false">MAX(0,MIN($F34,CJ$4)-MAX($E34,CJ$3)+1)/($F34-$E34+1)</f>
        <v>0.00830519302728849</v>
      </c>
      <c r="CK34" s="58" t="n">
        <f aca="false">MAX(0,MIN($F34,CK$4)-MAX($E34,CK$3)+1)/($F34-$E34+1)</f>
        <v>0.00839645888473122</v>
      </c>
      <c r="CL34" s="58" t="n">
        <f aca="false">MAX(0,MIN($F34,CL$4)-MAX($E34,CL$3)+1)/($F34-$E34+1)</f>
        <v>0.00839645888473122</v>
      </c>
      <c r="CM34" s="58" t="n">
        <f aca="false">MAX(0,MIN($F34,CM$4)-MAX($E34,CM$3)+1)/($F34-$E34+1)</f>
        <v>0.00821392716984576</v>
      </c>
      <c r="CN34" s="58" t="n">
        <f aca="false">MAX(0,MIN($F34,CN$4)-MAX($E34,CN$3)+1)/($F34-$E34+1)</f>
        <v>0.00830519302728849</v>
      </c>
      <c r="CO34" s="58" t="n">
        <f aca="false">MAX(0,MIN($F34,CO$4)-MAX($E34,CO$3)+1)/($F34-$E34+1)</f>
        <v>0.00839645888473122</v>
      </c>
      <c r="CP34" s="58" t="n">
        <f aca="false">MAX(0,MIN($F34,CP$4)-MAX($E34,CP$3)+1)/($F34-$E34+1)</f>
        <v>0.00839645888473122</v>
      </c>
      <c r="CQ34" s="58" t="n">
        <f aca="false">MAX(0,MIN($F34,CQ$4)-MAX($E34,CQ$3)+1)/($F34-$E34+1)</f>
        <v>0.00821392716984576</v>
      </c>
      <c r="CR34" s="58" t="n">
        <f aca="false">MAX(0,MIN($F34,CR$4)-MAX($E34,CR$3)+1)/($F34-$E34+1)</f>
        <v>0.00830519302728849</v>
      </c>
      <c r="CS34" s="58" t="n">
        <f aca="false">MAX(0,MIN($F34,CS$4)-MAX($E34,CS$3)+1)/($F34-$E34+1)</f>
        <v>0.00839645888473122</v>
      </c>
      <c r="CT34" s="58" t="n">
        <f aca="false">MAX(0,MIN($F34,CT$4)-MAX($E34,CT$3)+1)/($F34-$E34+1)</f>
        <v>0.00839645888473122</v>
      </c>
      <c r="CU34" s="58" t="n">
        <f aca="false">MAX(0,MIN($F34,CU$4)-MAX($E34,CU$3)+1)/($F34-$E34+1)</f>
        <v>0.00830519302728849</v>
      </c>
      <c r="CV34" s="58" t="n">
        <f aca="false">MAX(0,MIN($F34,CV$4)-MAX($E34,CV$3)+1)/($F34-$E34+1)</f>
        <v>0.00830519302728849</v>
      </c>
      <c r="CW34" s="58" t="n">
        <f aca="false">MAX(0,MIN($F34,CW$4)-MAX($E34,CW$3)+1)/($F34-$E34+1)</f>
        <v>0.00839645888473122</v>
      </c>
      <c r="CX34" s="58" t="n">
        <f aca="false">MAX(0,MIN($F34,CX$4)-MAX($E34,CX$3)+1)/($F34-$E34+1)</f>
        <v>0.00839645888473122</v>
      </c>
      <c r="CY34" s="58" t="n">
        <f aca="false">MAX(0,MIN($F34,CY$4)-MAX($E34,CY$3)+1)/($F34-$E34+1)</f>
        <v>0.00821392716984576</v>
      </c>
      <c r="CZ34" s="58" t="n">
        <f aca="false">MAX(0,MIN($F34,CZ$4)-MAX($E34,CZ$3)+1)/($F34-$E34+1)</f>
        <v>0.00830519302728849</v>
      </c>
      <c r="DA34" s="58" t="n">
        <f aca="false">MAX(0,MIN($F34,DA$4)-MAX($E34,DA$3)+1)/($F34-$E34+1)</f>
        <v>0.00839645888473122</v>
      </c>
      <c r="DB34" s="58" t="n">
        <f aca="false">MAX(0,MIN($F34,DB$4)-MAX($E34,DB$3)+1)/($F34-$E34+1)</f>
        <v>0.00839645888473122</v>
      </c>
      <c r="DC34" s="58" t="n">
        <f aca="false">MAX(0,MIN($F34,DC$4)-MAX($E34,DC$3)+1)/($F34-$E34+1)</f>
        <v>0.00821392716984576</v>
      </c>
      <c r="DD34" s="58" t="n">
        <f aca="false">MAX(0,MIN($F34,DD$4)-MAX($E34,DD$3)+1)/($F34-$E34+1)</f>
        <v>0.00830519302728849</v>
      </c>
      <c r="DE34" s="58" t="n">
        <f aca="false">MAX(0,MIN($F34,DE$4)-MAX($E34,DE$3)+1)/($F34-$E34+1)</f>
        <v>0.00839645888473122</v>
      </c>
      <c r="DF34" s="58" t="n">
        <f aca="false">MAX(0,MIN($F34,DF$4)-MAX($E34,DF$3)+1)/($F34-$E34+1)</f>
        <v>0.00839645888473122</v>
      </c>
      <c r="DG34" s="58" t="n">
        <f aca="false">MAX(0,MIN($F34,DG$4)-MAX($E34,DG$3)+1)/($F34-$E34+1)</f>
        <v>0.00821392716984576</v>
      </c>
      <c r="DH34" s="58" t="n">
        <f aca="false">MAX(0,MIN($F34,DH$4)-MAX($E34,DH$3)+1)/($F34-$E34+1)</f>
        <v>0.00830519302728849</v>
      </c>
      <c r="DI34" s="58" t="n">
        <f aca="false">MAX(0,MIN($F34,DI$4)-MAX($E34,DI$3)+1)/($F34-$E34+1)</f>
        <v>0.00839645888473122</v>
      </c>
      <c r="DJ34" s="58" t="n">
        <f aca="false">MAX(0,MIN($F34,DJ$4)-MAX($E34,DJ$3)+1)/($F34-$E34+1)</f>
        <v>0.00839645888473122</v>
      </c>
      <c r="DK34" s="58" t="n">
        <f aca="false">MAX(0,MIN($F34,DK$4)-MAX($E34,DK$3)+1)/($F34-$E34+1)</f>
        <v>0.00830519302728849</v>
      </c>
      <c r="DL34" s="58" t="n">
        <f aca="false">MAX(0,MIN($F34,DL$4)-MAX($E34,DL$3)+1)/($F34-$E34+1)</f>
        <v>0.00830519302728849</v>
      </c>
      <c r="DM34" s="58" t="n">
        <f aca="false">MAX(0,MIN($F34,DM$4)-MAX($E34,DM$3)+1)/($F34-$E34+1)</f>
        <v>0.00839645888473122</v>
      </c>
      <c r="DN34" s="58" t="n">
        <f aca="false">MAX(0,MIN($F34,DN$4)-MAX($E34,DN$3)+1)/($F34-$E34+1)</f>
        <v>0.00839645888473122</v>
      </c>
      <c r="DO34" s="58" t="n">
        <f aca="false">MAX(0,MIN($F34,DO$4)-MAX($E34,DO$3)+1)/($F34-$E34+1)</f>
        <v>0.00821392716984576</v>
      </c>
      <c r="DP34" s="58" t="n">
        <f aca="false">MAX(0,MIN($F34,DP$4)-MAX($E34,DP$3)+1)/($F34-$E34+1)</f>
        <v>0.00830519302728849</v>
      </c>
      <c r="DQ34" s="58" t="n">
        <f aca="false">MAX(0,MIN($F34,DQ$4)-MAX($E34,DQ$3)+1)/($F34-$E34+1)</f>
        <v>0.00839645888473122</v>
      </c>
      <c r="DR34" s="58" t="n">
        <f aca="false">MAX(0,MIN($F34,DR$4)-MAX($E34,DR$3)+1)/($F34-$E34+1)</f>
        <v>0.00839645888473122</v>
      </c>
      <c r="DS34" s="58" t="n">
        <f aca="false">MAX(0,MIN($F34,DS$4)-MAX($E34,DS$3)+1)/($F34-$E34+1)</f>
        <v>0.00821392716984576</v>
      </c>
      <c r="DT34" s="58" t="n">
        <f aca="false">MAX(0,MIN($F34,DT$4)-MAX($E34,DT$3)+1)/($F34-$E34+1)</f>
        <v>0.00830519302728849</v>
      </c>
      <c r="DU34" s="58" t="n">
        <f aca="false">MAX(0,MIN($F34,DU$4)-MAX($E34,DU$3)+1)/($F34-$E34+1)</f>
        <v>0.00839645888473122</v>
      </c>
      <c r="DV34" s="58" t="n">
        <f aca="false">MAX(0,MIN($F34,DV$4)-MAX($E34,DV$3)+1)/($F34-$E34+1)</f>
        <v>0.00839645888473122</v>
      </c>
      <c r="DW34" s="58" t="n">
        <f aca="false">MAX(0,MIN($F34,DW$4)-MAX($E34,DW$3)+1)/($F34-$E34+1)</f>
        <v>0.00821392716984576</v>
      </c>
      <c r="DX34" s="58" t="n">
        <f aca="false">MAX(0,MIN($F34,DX$4)-MAX($E34,DX$3)+1)/($F34-$E34+1)</f>
        <v>0.00830519302728849</v>
      </c>
      <c r="DY34" s="58" t="n">
        <f aca="false">MAX(0,MIN($F34,DY$4)-MAX($E34,DY$3)+1)/($F34-$E34+1)</f>
        <v>0.00839645888473122</v>
      </c>
      <c r="DZ34" s="58" t="n">
        <f aca="false">MAX(0,MIN($F34,DZ$4)-MAX($E34,DZ$3)+1)/($F34-$E34+1)</f>
        <v>0.00839645888473122</v>
      </c>
      <c r="EA34" s="58" t="n">
        <f aca="false">MAX(0,MIN($F34,EA$4)-MAX($E34,EA$3)+1)/($F34-$E34+1)</f>
        <v>0.00830519302728849</v>
      </c>
      <c r="EB34" s="58" t="n">
        <f aca="false">MAX(0,MIN($F34,EB$4)-MAX($E34,EB$3)+1)/($F34-$E34+1)</f>
        <v>0.00830519302728849</v>
      </c>
      <c r="EC34" s="58" t="n">
        <f aca="false">MAX(0,MIN($F34,EC$4)-MAX($E34,EC$3)+1)/($F34-$E34+1)</f>
        <v>0.00839645888473122</v>
      </c>
      <c r="ED34" s="58" t="n">
        <f aca="false">MAX(0,MIN($F34,ED$4)-MAX($E34,ED$3)+1)/($F34-$E34+1)</f>
        <v>0.00839645888473122</v>
      </c>
      <c r="EE34" s="58" t="n">
        <f aca="false">MAX(0,MIN($F34,EE$4)-MAX($E34,EE$3)+1)/($F34-$E34+1)</f>
        <v>0.00821392716984576</v>
      </c>
      <c r="EF34" s="58" t="n">
        <f aca="false">MAX(0,MIN($F34,EF$4)-MAX($E34,EF$3)+1)/($F34-$E34+1)</f>
        <v>0.00830519302728849</v>
      </c>
      <c r="EG34" s="58" t="n">
        <f aca="false">MAX(0,MIN($F34,EG$4)-MAX($E34,EG$3)+1)/($F34-$E34+1)</f>
        <v>0.00839645888473122</v>
      </c>
      <c r="EH34" s="58" t="n">
        <f aca="false">MAX(0,MIN($F34,EH$4)-MAX($E34,EH$3)+1)/($F34-$E34+1)</f>
        <v>0.00839645888473122</v>
      </c>
      <c r="EI34" s="58" t="n">
        <f aca="false">MAX(0,MIN($F34,EI$4)-MAX($E34,EI$3)+1)/($F34-$E34+1)</f>
        <v>0.00821392716984576</v>
      </c>
      <c r="EJ34" s="58" t="n">
        <f aca="false">MAX(0,MIN($F34,EJ$4)-MAX($E34,EJ$3)+1)/($F34-$E34+1)</f>
        <v>0</v>
      </c>
      <c r="EK34" s="58" t="n">
        <f aca="false">MAX(0,MIN($F34,EK$4)-MAX($E34,EK$3)+1)/($F34-$E34+1)</f>
        <v>0</v>
      </c>
      <c r="EL34" s="58" t="n">
        <f aca="false">MAX(0,MIN($F34,EL$4)-MAX($E34,EL$3)+1)/($F34-$E34+1)</f>
        <v>0</v>
      </c>
      <c r="EM34" s="58" t="n">
        <f aca="false">MAX(0,MIN($F34,EM$4)-MAX($E34,EM$3)+1)/($F34-$E34+1)</f>
        <v>0</v>
      </c>
      <c r="EN34" s="58" t="n">
        <f aca="false">MAX(0,MIN($F34,EN$4)-MAX($E34,EN$3)+1)/($F34-$E34+1)</f>
        <v>0</v>
      </c>
      <c r="EO34" s="58" t="n">
        <f aca="false">MAX(0,MIN($F34,EO$4)-MAX($E34,EO$3)+1)/($F34-$E34+1)</f>
        <v>0</v>
      </c>
      <c r="EP34" s="58" t="n">
        <f aca="false">MAX(0,MIN($F34,EP$4)-MAX($E34,EP$3)+1)/($F34-$E34+1)</f>
        <v>0</v>
      </c>
      <c r="EQ34" s="58" t="n">
        <f aca="false">MAX(0,MIN($F34,EQ$4)-MAX($E34,EQ$3)+1)/($F34-$E34+1)</f>
        <v>0</v>
      </c>
      <c r="ER34" s="58" t="n">
        <f aca="false">MAX(0,MIN($F34,ER$4)-MAX($E34,ER$3)+1)/($F34-$E34+1)</f>
        <v>0</v>
      </c>
      <c r="ES34" s="58" t="n">
        <f aca="false">MAX(0,MIN($F34,ES$4)-MAX($E34,ES$3)+1)/($F34-$E34+1)</f>
        <v>0</v>
      </c>
      <c r="ET34" s="58" t="n">
        <f aca="false">MAX(0,MIN($F34,ET$4)-MAX($E34,ET$3)+1)/($F34-$E34+1)</f>
        <v>0</v>
      </c>
      <c r="EU34" s="58" t="n">
        <f aca="false">MAX(0,MIN($F34,EU$4)-MAX($E34,EU$3)+1)/($F34-$E34+1)</f>
        <v>0</v>
      </c>
      <c r="EV34" s="58" t="n">
        <f aca="false">MAX(0,MIN($F34,EV$4)-MAX($E34,EV$3)+1)/($F34-$E34+1)</f>
        <v>0</v>
      </c>
      <c r="EW34" s="58" t="n">
        <f aca="false">MAX(0,MIN($F34,EW$4)-MAX($E34,EW$3)+1)/($F34-$E34+1)</f>
        <v>0</v>
      </c>
      <c r="EX34" s="58" t="n">
        <f aca="false">MAX(0,MIN($F34,EX$4)-MAX($E34,EX$3)+1)/($F34-$E34+1)</f>
        <v>0</v>
      </c>
      <c r="EY34" s="58" t="n">
        <f aca="false">MAX(0,MIN($F34,EY$4)-MAX($E34,EY$3)+1)/($F34-$E34+1)</f>
        <v>0</v>
      </c>
      <c r="EZ34" s="58" t="n">
        <f aca="false">MAX(0,MIN($F34,EZ$4)-MAX($E34,EZ$3)+1)/($F34-$E34+1)</f>
        <v>0</v>
      </c>
      <c r="FA34" s="58" t="n">
        <f aca="false">MAX(0,MIN($F34,FA$4)-MAX($E34,FA$3)+1)/($F34-$E34+1)</f>
        <v>0</v>
      </c>
      <c r="FB34" s="58" t="n">
        <f aca="false">MAX(0,MIN($F34,FB$4)-MAX($E34,FB$3)+1)/($F34-$E34+1)</f>
        <v>0</v>
      </c>
      <c r="FC34" s="58" t="n">
        <f aca="false">MAX(0,MIN($F34,FC$4)-MAX($E34,FC$3)+1)/($F34-$E34+1)</f>
        <v>0</v>
      </c>
      <c r="FD34" s="58" t="n">
        <f aca="false">MAX(0,MIN($F34,FD$4)-MAX($E34,FD$3)+1)/($F34-$E34+1)</f>
        <v>0</v>
      </c>
      <c r="FE34" s="58" t="n">
        <f aca="false">MAX(0,MIN($F34,FE$4)-MAX($E34,FE$3)+1)/($F34-$E34+1)</f>
        <v>0</v>
      </c>
      <c r="FF34" s="58" t="n">
        <f aca="false">MAX(0,MIN($F34,FF$4)-MAX($E34,FF$3)+1)/($F34-$E34+1)</f>
        <v>0</v>
      </c>
      <c r="FG34" s="58" t="n">
        <f aca="false">MAX(0,MIN($F34,FG$4)-MAX($E34,FG$3)+1)/($F34-$E34+1)</f>
        <v>0</v>
      </c>
      <c r="FH34" s="58" t="n">
        <f aca="false">MAX(0,MIN($F34,FH$4)-MAX($E34,FH$3)+1)/($F34-$E34+1)</f>
        <v>0</v>
      </c>
    </row>
    <row r="35" customFormat="false" ht="15" hidden="false" customHeight="false" outlineLevel="0" collapsed="false">
      <c r="C35" s="0" t="s">
        <v>695</v>
      </c>
      <c r="D35" s="11" t="s">
        <v>556</v>
      </c>
      <c r="E35" s="44" t="n">
        <f aca="false">$F16+1</f>
        <v>46844</v>
      </c>
      <c r="F35" s="44" t="n">
        <f aca="false">EDATE($F16,In_Dep_BESS_Years*Months_In_Year)</f>
        <v>50495</v>
      </c>
      <c r="I35" s="58" t="n">
        <f aca="false">SUM(J35:FH35)</f>
        <v>1</v>
      </c>
      <c r="J35" s="58" t="n">
        <f aca="false">MAX(0,MIN($F35,J$4)-MAX($E35,J$3)+1)/($F35-$E35+1)</f>
        <v>0</v>
      </c>
      <c r="K35" s="58" t="n">
        <f aca="false">MAX(0,MIN($F35,K$4)-MAX($E35,K$3)+1)/($F35-$E35+1)</f>
        <v>0</v>
      </c>
      <c r="L35" s="58" t="n">
        <f aca="false">MAX(0,MIN($F35,L$4)-MAX($E35,L$3)+1)/($F35-$E35+1)</f>
        <v>0</v>
      </c>
      <c r="M35" s="58" t="n">
        <f aca="false">MAX(0,MIN($F35,M$4)-MAX($E35,M$3)+1)/($F35-$E35+1)</f>
        <v>0</v>
      </c>
      <c r="N35" s="58" t="n">
        <f aca="false">MAX(0,MIN($F35,N$4)-MAX($E35,N$3)+1)/($F35-$E35+1)</f>
        <v>0</v>
      </c>
      <c r="O35" s="58" t="n">
        <f aca="false">MAX(0,MIN($F35,O$4)-MAX($E35,O$3)+1)/($F35-$E35+1)</f>
        <v>0</v>
      </c>
      <c r="P35" s="58" t="n">
        <f aca="false">MAX(0,MIN($F35,P$4)-MAX($E35,P$3)+1)/($F35-$E35+1)</f>
        <v>0</v>
      </c>
      <c r="Q35" s="58" t="n">
        <f aca="false">MAX(0,MIN($F35,Q$4)-MAX($E35,Q$3)+1)/($F35-$E35+1)</f>
        <v>0</v>
      </c>
      <c r="R35" s="58" t="n">
        <f aca="false">MAX(0,MIN($F35,R$4)-MAX($E35,R$3)+1)/($F35-$E35+1)</f>
        <v>0</v>
      </c>
      <c r="S35" s="58" t="n">
        <f aca="false">MAX(0,MIN($F35,S$4)-MAX($E35,S$3)+1)/($F35-$E35+1)</f>
        <v>0</v>
      </c>
      <c r="T35" s="58" t="n">
        <f aca="false">MAX(0,MIN($F35,T$4)-MAX($E35,T$3)+1)/($F35-$E35+1)</f>
        <v>0.0249178532311062</v>
      </c>
      <c r="U35" s="58" t="n">
        <f aca="false">MAX(0,MIN($F35,U$4)-MAX($E35,U$3)+1)/($F35-$E35+1)</f>
        <v>0.0251916757940854</v>
      </c>
      <c r="V35" s="58" t="n">
        <f aca="false">MAX(0,MIN($F35,V$4)-MAX($E35,V$3)+1)/($F35-$E35+1)</f>
        <v>0.0251916757940854</v>
      </c>
      <c r="W35" s="58" t="n">
        <f aca="false">MAX(0,MIN($F35,W$4)-MAX($E35,W$3)+1)/($F35-$E35+1)</f>
        <v>0.0246440306681271</v>
      </c>
      <c r="X35" s="58" t="n">
        <f aca="false">MAX(0,MIN($F35,X$4)-MAX($E35,X$3)+1)/($F35-$E35+1)</f>
        <v>0.0249178532311062</v>
      </c>
      <c r="Y35" s="58" t="n">
        <f aca="false">MAX(0,MIN($F35,Y$4)-MAX($E35,Y$3)+1)/($F35-$E35+1)</f>
        <v>0.0251916757940854</v>
      </c>
      <c r="Z35" s="58" t="n">
        <f aca="false">MAX(0,MIN($F35,Z$4)-MAX($E35,Z$3)+1)/($F35-$E35+1)</f>
        <v>0.0251916757940854</v>
      </c>
      <c r="AA35" s="58" t="n">
        <f aca="false">MAX(0,MIN($F35,AA$4)-MAX($E35,AA$3)+1)/($F35-$E35+1)</f>
        <v>0.0246440306681271</v>
      </c>
      <c r="AB35" s="58" t="n">
        <f aca="false">MAX(0,MIN($F35,AB$4)-MAX($E35,AB$3)+1)/($F35-$E35+1)</f>
        <v>0.0249178532311062</v>
      </c>
      <c r="AC35" s="58" t="n">
        <f aca="false">MAX(0,MIN($F35,AC$4)-MAX($E35,AC$3)+1)/($F35-$E35+1)</f>
        <v>0.0251916757940854</v>
      </c>
      <c r="AD35" s="58" t="n">
        <f aca="false">MAX(0,MIN($F35,AD$4)-MAX($E35,AD$3)+1)/($F35-$E35+1)</f>
        <v>0.0251916757940854</v>
      </c>
      <c r="AE35" s="58" t="n">
        <f aca="false">MAX(0,MIN($F35,AE$4)-MAX($E35,AE$3)+1)/($F35-$E35+1)</f>
        <v>0.0246440306681271</v>
      </c>
      <c r="AF35" s="58" t="n">
        <f aca="false">MAX(0,MIN($F35,AF$4)-MAX($E35,AF$3)+1)/($F35-$E35+1)</f>
        <v>0.0249178532311062</v>
      </c>
      <c r="AG35" s="58" t="n">
        <f aca="false">MAX(0,MIN($F35,AG$4)-MAX($E35,AG$3)+1)/($F35-$E35+1)</f>
        <v>0.0251916757940854</v>
      </c>
      <c r="AH35" s="58" t="n">
        <f aca="false">MAX(0,MIN($F35,AH$4)-MAX($E35,AH$3)+1)/($F35-$E35+1)</f>
        <v>0.0251916757940854</v>
      </c>
      <c r="AI35" s="58" t="n">
        <f aca="false">MAX(0,MIN($F35,AI$4)-MAX($E35,AI$3)+1)/($F35-$E35+1)</f>
        <v>0.0249178532311062</v>
      </c>
      <c r="AJ35" s="58" t="n">
        <f aca="false">MAX(0,MIN($F35,AJ$4)-MAX($E35,AJ$3)+1)/($F35-$E35+1)</f>
        <v>0.0249178532311062</v>
      </c>
      <c r="AK35" s="58" t="n">
        <f aca="false">MAX(0,MIN($F35,AK$4)-MAX($E35,AK$3)+1)/($F35-$E35+1)</f>
        <v>0.0251916757940854</v>
      </c>
      <c r="AL35" s="58" t="n">
        <f aca="false">MAX(0,MIN($F35,AL$4)-MAX($E35,AL$3)+1)/($F35-$E35+1)</f>
        <v>0.0251916757940854</v>
      </c>
      <c r="AM35" s="58" t="n">
        <f aca="false">MAX(0,MIN($F35,AM$4)-MAX($E35,AM$3)+1)/($F35-$E35+1)</f>
        <v>0.0246440306681271</v>
      </c>
      <c r="AN35" s="58" t="n">
        <f aca="false">MAX(0,MIN($F35,AN$4)-MAX($E35,AN$3)+1)/($F35-$E35+1)</f>
        <v>0.0249178532311062</v>
      </c>
      <c r="AO35" s="58" t="n">
        <f aca="false">MAX(0,MIN($F35,AO$4)-MAX($E35,AO$3)+1)/($F35-$E35+1)</f>
        <v>0.0251916757940854</v>
      </c>
      <c r="AP35" s="58" t="n">
        <f aca="false">MAX(0,MIN($F35,AP$4)-MAX($E35,AP$3)+1)/($F35-$E35+1)</f>
        <v>0.0251916757940854</v>
      </c>
      <c r="AQ35" s="58" t="n">
        <f aca="false">MAX(0,MIN($F35,AQ$4)-MAX($E35,AQ$3)+1)/($F35-$E35+1)</f>
        <v>0.0246440306681271</v>
      </c>
      <c r="AR35" s="58" t="n">
        <f aca="false">MAX(0,MIN($F35,AR$4)-MAX($E35,AR$3)+1)/($F35-$E35+1)</f>
        <v>0.0249178532311062</v>
      </c>
      <c r="AS35" s="58" t="n">
        <f aca="false">MAX(0,MIN($F35,AS$4)-MAX($E35,AS$3)+1)/($F35-$E35+1)</f>
        <v>0.0251916757940854</v>
      </c>
      <c r="AT35" s="58" t="n">
        <f aca="false">MAX(0,MIN($F35,AT$4)-MAX($E35,AT$3)+1)/($F35-$E35+1)</f>
        <v>0.0251916757940854</v>
      </c>
      <c r="AU35" s="58" t="n">
        <f aca="false">MAX(0,MIN($F35,AU$4)-MAX($E35,AU$3)+1)/($F35-$E35+1)</f>
        <v>0.0246440306681271</v>
      </c>
      <c r="AV35" s="58" t="n">
        <f aca="false">MAX(0,MIN($F35,AV$4)-MAX($E35,AV$3)+1)/($F35-$E35+1)</f>
        <v>0.0249178532311062</v>
      </c>
      <c r="AW35" s="58" t="n">
        <f aca="false">MAX(0,MIN($F35,AW$4)-MAX($E35,AW$3)+1)/($F35-$E35+1)</f>
        <v>0.0251916757940854</v>
      </c>
      <c r="AX35" s="58" t="n">
        <f aca="false">MAX(0,MIN($F35,AX$4)-MAX($E35,AX$3)+1)/($F35-$E35+1)</f>
        <v>0.0251916757940854</v>
      </c>
      <c r="AY35" s="58" t="n">
        <f aca="false">MAX(0,MIN($F35,AY$4)-MAX($E35,AY$3)+1)/($F35-$E35+1)</f>
        <v>0.0249178532311062</v>
      </c>
      <c r="AZ35" s="58" t="n">
        <f aca="false">MAX(0,MIN($F35,AZ$4)-MAX($E35,AZ$3)+1)/($F35-$E35+1)</f>
        <v>0.0249178532311062</v>
      </c>
      <c r="BA35" s="58" t="n">
        <f aca="false">MAX(0,MIN($F35,BA$4)-MAX($E35,BA$3)+1)/($F35-$E35+1)</f>
        <v>0.0251916757940854</v>
      </c>
      <c r="BB35" s="58" t="n">
        <f aca="false">MAX(0,MIN($F35,BB$4)-MAX($E35,BB$3)+1)/($F35-$E35+1)</f>
        <v>0.0251916757940854</v>
      </c>
      <c r="BC35" s="58" t="n">
        <f aca="false">MAX(0,MIN($F35,BC$4)-MAX($E35,BC$3)+1)/($F35-$E35+1)</f>
        <v>0.0246440306681271</v>
      </c>
      <c r="BD35" s="58" t="n">
        <f aca="false">MAX(0,MIN($F35,BD$4)-MAX($E35,BD$3)+1)/($F35-$E35+1)</f>
        <v>0.0249178532311062</v>
      </c>
      <c r="BE35" s="58" t="n">
        <f aca="false">MAX(0,MIN($F35,BE$4)-MAX($E35,BE$3)+1)/($F35-$E35+1)</f>
        <v>0.0251916757940854</v>
      </c>
      <c r="BF35" s="58" t="n">
        <f aca="false">MAX(0,MIN($F35,BF$4)-MAX($E35,BF$3)+1)/($F35-$E35+1)</f>
        <v>0.0251916757940854</v>
      </c>
      <c r="BG35" s="58" t="n">
        <f aca="false">MAX(0,MIN($F35,BG$4)-MAX($E35,BG$3)+1)/($F35-$E35+1)</f>
        <v>0.0246440306681271</v>
      </c>
      <c r="BH35" s="58" t="n">
        <f aca="false">MAX(0,MIN($F35,BH$4)-MAX($E35,BH$3)+1)/($F35-$E35+1)</f>
        <v>0</v>
      </c>
      <c r="BI35" s="58" t="n">
        <f aca="false">MAX(0,MIN($F35,BI$4)-MAX($E35,BI$3)+1)/($F35-$E35+1)</f>
        <v>0</v>
      </c>
      <c r="BJ35" s="58" t="n">
        <f aca="false">MAX(0,MIN($F35,BJ$4)-MAX($E35,BJ$3)+1)/($F35-$E35+1)</f>
        <v>0</v>
      </c>
      <c r="BK35" s="58" t="n">
        <f aca="false">MAX(0,MIN($F35,BK$4)-MAX($E35,BK$3)+1)/($F35-$E35+1)</f>
        <v>0</v>
      </c>
      <c r="BL35" s="58" t="n">
        <f aca="false">MAX(0,MIN($F35,BL$4)-MAX($E35,BL$3)+1)/($F35-$E35+1)</f>
        <v>0</v>
      </c>
      <c r="BM35" s="58" t="n">
        <f aca="false">MAX(0,MIN($F35,BM$4)-MAX($E35,BM$3)+1)/($F35-$E35+1)</f>
        <v>0</v>
      </c>
      <c r="BN35" s="58" t="n">
        <f aca="false">MAX(0,MIN($F35,BN$4)-MAX($E35,BN$3)+1)/($F35-$E35+1)</f>
        <v>0</v>
      </c>
      <c r="BO35" s="58" t="n">
        <f aca="false">MAX(0,MIN($F35,BO$4)-MAX($E35,BO$3)+1)/($F35-$E35+1)</f>
        <v>0</v>
      </c>
      <c r="BP35" s="58" t="n">
        <f aca="false">MAX(0,MIN($F35,BP$4)-MAX($E35,BP$3)+1)/($F35-$E35+1)</f>
        <v>0</v>
      </c>
      <c r="BQ35" s="58" t="n">
        <f aca="false">MAX(0,MIN($F35,BQ$4)-MAX($E35,BQ$3)+1)/($F35-$E35+1)</f>
        <v>0</v>
      </c>
      <c r="BR35" s="58" t="n">
        <f aca="false">MAX(0,MIN($F35,BR$4)-MAX($E35,BR$3)+1)/($F35-$E35+1)</f>
        <v>0</v>
      </c>
      <c r="BS35" s="58" t="n">
        <f aca="false">MAX(0,MIN($F35,BS$4)-MAX($E35,BS$3)+1)/($F35-$E35+1)</f>
        <v>0</v>
      </c>
      <c r="BT35" s="58" t="n">
        <f aca="false">MAX(0,MIN($F35,BT$4)-MAX($E35,BT$3)+1)/($F35-$E35+1)</f>
        <v>0</v>
      </c>
      <c r="BU35" s="58" t="n">
        <f aca="false">MAX(0,MIN($F35,BU$4)-MAX($E35,BU$3)+1)/($F35-$E35+1)</f>
        <v>0</v>
      </c>
      <c r="BV35" s="58" t="n">
        <f aca="false">MAX(0,MIN($F35,BV$4)-MAX($E35,BV$3)+1)/($F35-$E35+1)</f>
        <v>0</v>
      </c>
      <c r="BW35" s="58" t="n">
        <f aca="false">MAX(0,MIN($F35,BW$4)-MAX($E35,BW$3)+1)/($F35-$E35+1)</f>
        <v>0</v>
      </c>
      <c r="BX35" s="58" t="n">
        <f aca="false">MAX(0,MIN($F35,BX$4)-MAX($E35,BX$3)+1)/($F35-$E35+1)</f>
        <v>0</v>
      </c>
      <c r="BY35" s="58" t="n">
        <f aca="false">MAX(0,MIN($F35,BY$4)-MAX($E35,BY$3)+1)/($F35-$E35+1)</f>
        <v>0</v>
      </c>
      <c r="BZ35" s="58" t="n">
        <f aca="false">MAX(0,MIN($F35,BZ$4)-MAX($E35,BZ$3)+1)/($F35-$E35+1)</f>
        <v>0</v>
      </c>
      <c r="CA35" s="58" t="n">
        <f aca="false">MAX(0,MIN($F35,CA$4)-MAX($E35,CA$3)+1)/($F35-$E35+1)</f>
        <v>0</v>
      </c>
      <c r="CB35" s="58" t="n">
        <f aca="false">MAX(0,MIN($F35,CB$4)-MAX($E35,CB$3)+1)/($F35-$E35+1)</f>
        <v>0</v>
      </c>
      <c r="CC35" s="58" t="n">
        <f aca="false">MAX(0,MIN($F35,CC$4)-MAX($E35,CC$3)+1)/($F35-$E35+1)</f>
        <v>0</v>
      </c>
      <c r="CD35" s="58" t="n">
        <f aca="false">MAX(0,MIN($F35,CD$4)-MAX($E35,CD$3)+1)/($F35-$E35+1)</f>
        <v>0</v>
      </c>
      <c r="CE35" s="58" t="n">
        <f aca="false">MAX(0,MIN($F35,CE$4)-MAX($E35,CE$3)+1)/($F35-$E35+1)</f>
        <v>0</v>
      </c>
      <c r="CF35" s="58" t="n">
        <f aca="false">MAX(0,MIN($F35,CF$4)-MAX($E35,CF$3)+1)/($F35-$E35+1)</f>
        <v>0</v>
      </c>
      <c r="CG35" s="58" t="n">
        <f aca="false">MAX(0,MIN($F35,CG$4)-MAX($E35,CG$3)+1)/($F35-$E35+1)</f>
        <v>0</v>
      </c>
      <c r="CH35" s="58" t="n">
        <f aca="false">MAX(0,MIN($F35,CH$4)-MAX($E35,CH$3)+1)/($F35-$E35+1)</f>
        <v>0</v>
      </c>
      <c r="CI35" s="58" t="n">
        <f aca="false">MAX(0,MIN($F35,CI$4)-MAX($E35,CI$3)+1)/($F35-$E35+1)</f>
        <v>0</v>
      </c>
      <c r="CJ35" s="58" t="n">
        <f aca="false">MAX(0,MIN($F35,CJ$4)-MAX($E35,CJ$3)+1)/($F35-$E35+1)</f>
        <v>0</v>
      </c>
      <c r="CK35" s="58" t="n">
        <f aca="false">MAX(0,MIN($F35,CK$4)-MAX($E35,CK$3)+1)/($F35-$E35+1)</f>
        <v>0</v>
      </c>
      <c r="CL35" s="58" t="n">
        <f aca="false">MAX(0,MIN($F35,CL$4)-MAX($E35,CL$3)+1)/($F35-$E35+1)</f>
        <v>0</v>
      </c>
      <c r="CM35" s="58" t="n">
        <f aca="false">MAX(0,MIN($F35,CM$4)-MAX($E35,CM$3)+1)/($F35-$E35+1)</f>
        <v>0</v>
      </c>
      <c r="CN35" s="58" t="n">
        <f aca="false">MAX(0,MIN($F35,CN$4)-MAX($E35,CN$3)+1)/($F35-$E35+1)</f>
        <v>0</v>
      </c>
      <c r="CO35" s="58" t="n">
        <f aca="false">MAX(0,MIN($F35,CO$4)-MAX($E35,CO$3)+1)/($F35-$E35+1)</f>
        <v>0</v>
      </c>
      <c r="CP35" s="58" t="n">
        <f aca="false">MAX(0,MIN($F35,CP$4)-MAX($E35,CP$3)+1)/($F35-$E35+1)</f>
        <v>0</v>
      </c>
      <c r="CQ35" s="58" t="n">
        <f aca="false">MAX(0,MIN($F35,CQ$4)-MAX($E35,CQ$3)+1)/($F35-$E35+1)</f>
        <v>0</v>
      </c>
      <c r="CR35" s="58" t="n">
        <f aca="false">MAX(0,MIN($F35,CR$4)-MAX($E35,CR$3)+1)/($F35-$E35+1)</f>
        <v>0</v>
      </c>
      <c r="CS35" s="58" t="n">
        <f aca="false">MAX(0,MIN($F35,CS$4)-MAX($E35,CS$3)+1)/($F35-$E35+1)</f>
        <v>0</v>
      </c>
      <c r="CT35" s="58" t="n">
        <f aca="false">MAX(0,MIN($F35,CT$4)-MAX($E35,CT$3)+1)/($F35-$E35+1)</f>
        <v>0</v>
      </c>
      <c r="CU35" s="58" t="n">
        <f aca="false">MAX(0,MIN($F35,CU$4)-MAX($E35,CU$3)+1)/($F35-$E35+1)</f>
        <v>0</v>
      </c>
      <c r="CV35" s="58" t="n">
        <f aca="false">MAX(0,MIN($F35,CV$4)-MAX($E35,CV$3)+1)/($F35-$E35+1)</f>
        <v>0</v>
      </c>
      <c r="CW35" s="58" t="n">
        <f aca="false">MAX(0,MIN($F35,CW$4)-MAX($E35,CW$3)+1)/($F35-$E35+1)</f>
        <v>0</v>
      </c>
      <c r="CX35" s="58" t="n">
        <f aca="false">MAX(0,MIN($F35,CX$4)-MAX($E35,CX$3)+1)/($F35-$E35+1)</f>
        <v>0</v>
      </c>
      <c r="CY35" s="58" t="n">
        <f aca="false">MAX(0,MIN($F35,CY$4)-MAX($E35,CY$3)+1)/($F35-$E35+1)</f>
        <v>0</v>
      </c>
      <c r="CZ35" s="58" t="n">
        <f aca="false">MAX(0,MIN($F35,CZ$4)-MAX($E35,CZ$3)+1)/($F35-$E35+1)</f>
        <v>0</v>
      </c>
      <c r="DA35" s="58" t="n">
        <f aca="false">MAX(0,MIN($F35,DA$4)-MAX($E35,DA$3)+1)/($F35-$E35+1)</f>
        <v>0</v>
      </c>
      <c r="DB35" s="58" t="n">
        <f aca="false">MAX(0,MIN($F35,DB$4)-MAX($E35,DB$3)+1)/($F35-$E35+1)</f>
        <v>0</v>
      </c>
      <c r="DC35" s="58" t="n">
        <f aca="false">MAX(0,MIN($F35,DC$4)-MAX($E35,DC$3)+1)/($F35-$E35+1)</f>
        <v>0</v>
      </c>
      <c r="DD35" s="58" t="n">
        <f aca="false">MAX(0,MIN($F35,DD$4)-MAX($E35,DD$3)+1)/($F35-$E35+1)</f>
        <v>0</v>
      </c>
      <c r="DE35" s="58" t="n">
        <f aca="false">MAX(0,MIN($F35,DE$4)-MAX($E35,DE$3)+1)/($F35-$E35+1)</f>
        <v>0</v>
      </c>
      <c r="DF35" s="58" t="n">
        <f aca="false">MAX(0,MIN($F35,DF$4)-MAX($E35,DF$3)+1)/($F35-$E35+1)</f>
        <v>0</v>
      </c>
      <c r="DG35" s="58" t="n">
        <f aca="false">MAX(0,MIN($F35,DG$4)-MAX($E35,DG$3)+1)/($F35-$E35+1)</f>
        <v>0</v>
      </c>
      <c r="DH35" s="58" t="n">
        <f aca="false">MAX(0,MIN($F35,DH$4)-MAX($E35,DH$3)+1)/($F35-$E35+1)</f>
        <v>0</v>
      </c>
      <c r="DI35" s="58" t="n">
        <f aca="false">MAX(0,MIN($F35,DI$4)-MAX($E35,DI$3)+1)/($F35-$E35+1)</f>
        <v>0</v>
      </c>
      <c r="DJ35" s="58" t="n">
        <f aca="false">MAX(0,MIN($F35,DJ$4)-MAX($E35,DJ$3)+1)/($F35-$E35+1)</f>
        <v>0</v>
      </c>
      <c r="DK35" s="58" t="n">
        <f aca="false">MAX(0,MIN($F35,DK$4)-MAX($E35,DK$3)+1)/($F35-$E35+1)</f>
        <v>0</v>
      </c>
      <c r="DL35" s="58" t="n">
        <f aca="false">MAX(0,MIN($F35,DL$4)-MAX($E35,DL$3)+1)/($F35-$E35+1)</f>
        <v>0</v>
      </c>
      <c r="DM35" s="58" t="n">
        <f aca="false">MAX(0,MIN($F35,DM$4)-MAX($E35,DM$3)+1)/($F35-$E35+1)</f>
        <v>0</v>
      </c>
      <c r="DN35" s="58" t="n">
        <f aca="false">MAX(0,MIN($F35,DN$4)-MAX($E35,DN$3)+1)/($F35-$E35+1)</f>
        <v>0</v>
      </c>
      <c r="DO35" s="58" t="n">
        <f aca="false">MAX(0,MIN($F35,DO$4)-MAX($E35,DO$3)+1)/($F35-$E35+1)</f>
        <v>0</v>
      </c>
      <c r="DP35" s="58" t="n">
        <f aca="false">MAX(0,MIN($F35,DP$4)-MAX($E35,DP$3)+1)/($F35-$E35+1)</f>
        <v>0</v>
      </c>
      <c r="DQ35" s="58" t="n">
        <f aca="false">MAX(0,MIN($F35,DQ$4)-MAX($E35,DQ$3)+1)/($F35-$E35+1)</f>
        <v>0</v>
      </c>
      <c r="DR35" s="58" t="n">
        <f aca="false">MAX(0,MIN($F35,DR$4)-MAX($E35,DR$3)+1)/($F35-$E35+1)</f>
        <v>0</v>
      </c>
      <c r="DS35" s="58" t="n">
        <f aca="false">MAX(0,MIN($F35,DS$4)-MAX($E35,DS$3)+1)/($F35-$E35+1)</f>
        <v>0</v>
      </c>
      <c r="DT35" s="58" t="n">
        <f aca="false">MAX(0,MIN($F35,DT$4)-MAX($E35,DT$3)+1)/($F35-$E35+1)</f>
        <v>0</v>
      </c>
      <c r="DU35" s="58" t="n">
        <f aca="false">MAX(0,MIN($F35,DU$4)-MAX($E35,DU$3)+1)/($F35-$E35+1)</f>
        <v>0</v>
      </c>
      <c r="DV35" s="58" t="n">
        <f aca="false">MAX(0,MIN($F35,DV$4)-MAX($E35,DV$3)+1)/($F35-$E35+1)</f>
        <v>0</v>
      </c>
      <c r="DW35" s="58" t="n">
        <f aca="false">MAX(0,MIN($F35,DW$4)-MAX($E35,DW$3)+1)/($F35-$E35+1)</f>
        <v>0</v>
      </c>
      <c r="DX35" s="58" t="n">
        <f aca="false">MAX(0,MIN($F35,DX$4)-MAX($E35,DX$3)+1)/($F35-$E35+1)</f>
        <v>0</v>
      </c>
      <c r="DY35" s="58" t="n">
        <f aca="false">MAX(0,MIN($F35,DY$4)-MAX($E35,DY$3)+1)/($F35-$E35+1)</f>
        <v>0</v>
      </c>
      <c r="DZ35" s="58" t="n">
        <f aca="false">MAX(0,MIN($F35,DZ$4)-MAX($E35,DZ$3)+1)/($F35-$E35+1)</f>
        <v>0</v>
      </c>
      <c r="EA35" s="58" t="n">
        <f aca="false">MAX(0,MIN($F35,EA$4)-MAX($E35,EA$3)+1)/($F35-$E35+1)</f>
        <v>0</v>
      </c>
      <c r="EB35" s="58" t="n">
        <f aca="false">MAX(0,MIN($F35,EB$4)-MAX($E35,EB$3)+1)/($F35-$E35+1)</f>
        <v>0</v>
      </c>
      <c r="EC35" s="58" t="n">
        <f aca="false">MAX(0,MIN($F35,EC$4)-MAX($E35,EC$3)+1)/($F35-$E35+1)</f>
        <v>0</v>
      </c>
      <c r="ED35" s="58" t="n">
        <f aca="false">MAX(0,MIN($F35,ED$4)-MAX($E35,ED$3)+1)/($F35-$E35+1)</f>
        <v>0</v>
      </c>
      <c r="EE35" s="58" t="n">
        <f aca="false">MAX(0,MIN($F35,EE$4)-MAX($E35,EE$3)+1)/($F35-$E35+1)</f>
        <v>0</v>
      </c>
      <c r="EF35" s="58" t="n">
        <f aca="false">MAX(0,MIN($F35,EF$4)-MAX($E35,EF$3)+1)/($F35-$E35+1)</f>
        <v>0</v>
      </c>
      <c r="EG35" s="58" t="n">
        <f aca="false">MAX(0,MIN($F35,EG$4)-MAX($E35,EG$3)+1)/($F35-$E35+1)</f>
        <v>0</v>
      </c>
      <c r="EH35" s="58" t="n">
        <f aca="false">MAX(0,MIN($F35,EH$4)-MAX($E35,EH$3)+1)/($F35-$E35+1)</f>
        <v>0</v>
      </c>
      <c r="EI35" s="58" t="n">
        <f aca="false">MAX(0,MIN($F35,EI$4)-MAX($E35,EI$3)+1)/($F35-$E35+1)</f>
        <v>0</v>
      </c>
      <c r="EJ35" s="58" t="n">
        <f aca="false">MAX(0,MIN($F35,EJ$4)-MAX($E35,EJ$3)+1)/($F35-$E35+1)</f>
        <v>0</v>
      </c>
      <c r="EK35" s="58" t="n">
        <f aca="false">MAX(0,MIN($F35,EK$4)-MAX($E35,EK$3)+1)/($F35-$E35+1)</f>
        <v>0</v>
      </c>
      <c r="EL35" s="58" t="n">
        <f aca="false">MAX(0,MIN($F35,EL$4)-MAX($E35,EL$3)+1)/($F35-$E35+1)</f>
        <v>0</v>
      </c>
      <c r="EM35" s="58" t="n">
        <f aca="false">MAX(0,MIN($F35,EM$4)-MAX($E35,EM$3)+1)/($F35-$E35+1)</f>
        <v>0</v>
      </c>
      <c r="EN35" s="58" t="n">
        <f aca="false">MAX(0,MIN($F35,EN$4)-MAX($E35,EN$3)+1)/($F35-$E35+1)</f>
        <v>0</v>
      </c>
      <c r="EO35" s="58" t="n">
        <f aca="false">MAX(0,MIN($F35,EO$4)-MAX($E35,EO$3)+1)/($F35-$E35+1)</f>
        <v>0</v>
      </c>
      <c r="EP35" s="58" t="n">
        <f aca="false">MAX(0,MIN($F35,EP$4)-MAX($E35,EP$3)+1)/($F35-$E35+1)</f>
        <v>0</v>
      </c>
      <c r="EQ35" s="58" t="n">
        <f aca="false">MAX(0,MIN($F35,EQ$4)-MAX($E35,EQ$3)+1)/($F35-$E35+1)</f>
        <v>0</v>
      </c>
      <c r="ER35" s="58" t="n">
        <f aca="false">MAX(0,MIN($F35,ER$4)-MAX($E35,ER$3)+1)/($F35-$E35+1)</f>
        <v>0</v>
      </c>
      <c r="ES35" s="58" t="n">
        <f aca="false">MAX(0,MIN($F35,ES$4)-MAX($E35,ES$3)+1)/($F35-$E35+1)</f>
        <v>0</v>
      </c>
      <c r="ET35" s="58" t="n">
        <f aca="false">MAX(0,MIN($F35,ET$4)-MAX($E35,ET$3)+1)/($F35-$E35+1)</f>
        <v>0</v>
      </c>
      <c r="EU35" s="58" t="n">
        <f aca="false">MAX(0,MIN($F35,EU$4)-MAX($E35,EU$3)+1)/($F35-$E35+1)</f>
        <v>0</v>
      </c>
      <c r="EV35" s="58" t="n">
        <f aca="false">MAX(0,MIN($F35,EV$4)-MAX($E35,EV$3)+1)/($F35-$E35+1)</f>
        <v>0</v>
      </c>
      <c r="EW35" s="58" t="n">
        <f aca="false">MAX(0,MIN($F35,EW$4)-MAX($E35,EW$3)+1)/($F35-$E35+1)</f>
        <v>0</v>
      </c>
      <c r="EX35" s="58" t="n">
        <f aca="false">MAX(0,MIN($F35,EX$4)-MAX($E35,EX$3)+1)/($F35-$E35+1)</f>
        <v>0</v>
      </c>
      <c r="EY35" s="58" t="n">
        <f aca="false">MAX(0,MIN($F35,EY$4)-MAX($E35,EY$3)+1)/($F35-$E35+1)</f>
        <v>0</v>
      </c>
      <c r="EZ35" s="58" t="n">
        <f aca="false">MAX(0,MIN($F35,EZ$4)-MAX($E35,EZ$3)+1)/($F35-$E35+1)</f>
        <v>0</v>
      </c>
      <c r="FA35" s="58" t="n">
        <f aca="false">MAX(0,MIN($F35,FA$4)-MAX($E35,FA$3)+1)/($F35-$E35+1)</f>
        <v>0</v>
      </c>
      <c r="FB35" s="58" t="n">
        <f aca="false">MAX(0,MIN($F35,FB$4)-MAX($E35,FB$3)+1)/($F35-$E35+1)</f>
        <v>0</v>
      </c>
      <c r="FC35" s="58" t="n">
        <f aca="false">MAX(0,MIN($F35,FC$4)-MAX($E35,FC$3)+1)/($F35-$E35+1)</f>
        <v>0</v>
      </c>
      <c r="FD35" s="58" t="n">
        <f aca="false">MAX(0,MIN($F35,FD$4)-MAX($E35,FD$3)+1)/($F35-$E35+1)</f>
        <v>0</v>
      </c>
      <c r="FE35" s="58" t="n">
        <f aca="false">MAX(0,MIN($F35,FE$4)-MAX($E35,FE$3)+1)/($F35-$E35+1)</f>
        <v>0</v>
      </c>
      <c r="FF35" s="58" t="n">
        <f aca="false">MAX(0,MIN($F35,FF$4)-MAX($E35,FF$3)+1)/($F35-$E35+1)</f>
        <v>0</v>
      </c>
      <c r="FG35" s="58" t="n">
        <f aca="false">MAX(0,MIN($F35,FG$4)-MAX($E35,FG$3)+1)/($F35-$E35+1)</f>
        <v>0</v>
      </c>
      <c r="FH35" s="58" t="n">
        <f aca="false">MAX(0,MIN($F35,FH$4)-MAX($E35,FH$3)+1)/($F35-$E35+1)</f>
        <v>0</v>
      </c>
    </row>
    <row r="36" customFormat="false" ht="15" hidden="false" customHeight="false" outlineLevel="0" collapsed="false">
      <c r="C36" s="0" t="s">
        <v>696</v>
      </c>
      <c r="D36" s="11" t="s">
        <v>556</v>
      </c>
      <c r="E36" s="58" t="n">
        <f aca="false">SUMIF($J$4:$FH$4,$F16,$J36:$FH36)</f>
        <v>1.13227082966426</v>
      </c>
      <c r="F36" s="61" t="n">
        <f aca="false">In_Debt_Rate*Months_Per_Period/Months_In_Year</f>
        <v>0.0125</v>
      </c>
      <c r="J36" s="58" t="n">
        <f aca="false">(1+$F36)^J$8</f>
        <v>1.0125</v>
      </c>
      <c r="K36" s="58" t="n">
        <f aca="false">(1+$F36)^K$8</f>
        <v>1.02515625</v>
      </c>
      <c r="L36" s="58" t="n">
        <f aca="false">(1+$F36)^L$8</f>
        <v>1.037970703125</v>
      </c>
      <c r="M36" s="58" t="n">
        <f aca="false">(1+$F36)^M$8</f>
        <v>1.05094533691406</v>
      </c>
      <c r="N36" s="58" t="n">
        <f aca="false">(1+$F36)^N$8</f>
        <v>1.06408215362549</v>
      </c>
      <c r="O36" s="58" t="n">
        <f aca="false">(1+$F36)^O$8</f>
        <v>1.07738318054581</v>
      </c>
      <c r="P36" s="58" t="n">
        <f aca="false">(1+$F36)^P$8</f>
        <v>1.09085047030263</v>
      </c>
      <c r="Q36" s="58" t="n">
        <f aca="false">(1+$F36)^Q$8</f>
        <v>1.10448610118141</v>
      </c>
      <c r="R36" s="58" t="n">
        <f aca="false">(1+$F36)^R$8</f>
        <v>1.11829217744618</v>
      </c>
      <c r="S36" s="58" t="n">
        <f aca="false">(1+$F36)^S$8</f>
        <v>1.13227082966426</v>
      </c>
      <c r="T36" s="58" t="n">
        <f aca="false">(1+$F36)^T$8</f>
        <v>1.14642421503506</v>
      </c>
      <c r="U36" s="58" t="n">
        <f aca="false">(1+$F36)^U$8</f>
        <v>1.160754517723</v>
      </c>
      <c r="V36" s="58" t="n">
        <f aca="false">(1+$F36)^V$8</f>
        <v>1.17526394919454</v>
      </c>
      <c r="W36" s="58" t="n">
        <f aca="false">(1+$F36)^W$8</f>
        <v>1.18995474855947</v>
      </c>
      <c r="X36" s="58" t="n">
        <f aca="false">(1+$F36)^X$8</f>
        <v>1.20482918291646</v>
      </c>
      <c r="Y36" s="58" t="n">
        <f aca="false">(1+$F36)^Y$8</f>
        <v>1.21988954770292</v>
      </c>
      <c r="Z36" s="58" t="n">
        <f aca="false">(1+$F36)^Z$8</f>
        <v>1.2351381670492</v>
      </c>
      <c r="AA36" s="58" t="n">
        <f aca="false">(1+$F36)^AA$8</f>
        <v>1.25057739413732</v>
      </c>
      <c r="AB36" s="58" t="n">
        <f aca="false">(1+$F36)^AB$8</f>
        <v>1.26620961156403</v>
      </c>
      <c r="AC36" s="58" t="n">
        <f aca="false">(1+$F36)^AC$8</f>
        <v>1.28203723170858</v>
      </c>
      <c r="AD36" s="58" t="n">
        <f aca="false">(1+$F36)^AD$8</f>
        <v>1.29806269710494</v>
      </c>
      <c r="AE36" s="58" t="n">
        <f aca="false">(1+$F36)^AE$8</f>
        <v>1.31428848081875</v>
      </c>
      <c r="AF36" s="58" t="n">
        <f aca="false">(1+$F36)^AF$8</f>
        <v>1.33071708682899</v>
      </c>
      <c r="AG36" s="58" t="n">
        <f aca="false">(1+$F36)^AG$8</f>
        <v>1.34735105041435</v>
      </c>
      <c r="AH36" s="58" t="n">
        <f aca="false">(1+$F36)^AH$8</f>
        <v>1.36419293854453</v>
      </c>
      <c r="AI36" s="58" t="n">
        <f aca="false">(1+$F36)^AI$8</f>
        <v>1.38124535027634</v>
      </c>
      <c r="AJ36" s="58" t="n">
        <f aca="false">(1+$F36)^AJ$8</f>
        <v>1.39851091715479</v>
      </c>
      <c r="AK36" s="58" t="n">
        <f aca="false">(1+$F36)^AK$8</f>
        <v>1.41599230361922</v>
      </c>
      <c r="AL36" s="58" t="n">
        <f aca="false">(1+$F36)^AL$8</f>
        <v>1.43369220741447</v>
      </c>
      <c r="AM36" s="58" t="n">
        <f aca="false">(1+$F36)^AM$8</f>
        <v>1.45161336000715</v>
      </c>
      <c r="AN36" s="58" t="n">
        <f aca="false">(1+$F36)^AN$8</f>
        <v>1.46975852700724</v>
      </c>
      <c r="AO36" s="58" t="n">
        <f aca="false">(1+$F36)^AO$8</f>
        <v>1.48813050859483</v>
      </c>
      <c r="AP36" s="58" t="n">
        <f aca="false">(1+$F36)^AP$8</f>
        <v>1.50673213995226</v>
      </c>
      <c r="AQ36" s="58" t="n">
        <f aca="false">(1+$F36)^AQ$8</f>
        <v>1.52556629170166</v>
      </c>
      <c r="AR36" s="58" t="n">
        <f aca="false">(1+$F36)^AR$8</f>
        <v>1.54463587034793</v>
      </c>
      <c r="AS36" s="58" t="n">
        <f aca="false">(1+$F36)^AS$8</f>
        <v>1.56394381872728</v>
      </c>
      <c r="AT36" s="58" t="n">
        <f aca="false">(1+$F36)^AT$8</f>
        <v>1.58349311646137</v>
      </c>
      <c r="AU36" s="58" t="n">
        <f aca="false">(1+$F36)^AU$8</f>
        <v>1.60328678041714</v>
      </c>
      <c r="AV36" s="58" t="n">
        <f aca="false">(1+$F36)^AV$8</f>
        <v>1.62332786517236</v>
      </c>
      <c r="AW36" s="58" t="n">
        <f aca="false">(1+$F36)^AW$8</f>
        <v>1.64361946348701</v>
      </c>
      <c r="AX36" s="58" t="n">
        <f aca="false">(1+$F36)^AX$8</f>
        <v>1.6641647067806</v>
      </c>
      <c r="AY36" s="58" t="n">
        <f aca="false">(1+$F36)^AY$8</f>
        <v>1.68496676561536</v>
      </c>
      <c r="AZ36" s="58" t="n">
        <f aca="false">(1+$F36)^AZ$8</f>
        <v>1.70602885018555</v>
      </c>
      <c r="BA36" s="58" t="n">
        <f aca="false">(1+$F36)^BA$8</f>
        <v>1.72735421081287</v>
      </c>
      <c r="BB36" s="58" t="n">
        <f aca="false">(1+$F36)^BB$8</f>
        <v>1.74894613844803</v>
      </c>
      <c r="BC36" s="58" t="n">
        <f aca="false">(1+$F36)^BC$8</f>
        <v>1.77080796517863</v>
      </c>
      <c r="BD36" s="58" t="n">
        <f aca="false">(1+$F36)^BD$8</f>
        <v>1.79294306474336</v>
      </c>
      <c r="BE36" s="58" t="n">
        <f aca="false">(1+$F36)^BE$8</f>
        <v>1.81535485305265</v>
      </c>
      <c r="BF36" s="58" t="n">
        <f aca="false">(1+$F36)^BF$8</f>
        <v>1.83804678871581</v>
      </c>
      <c r="BG36" s="58" t="n">
        <f aca="false">(1+$F36)^BG$8</f>
        <v>1.86102237357476</v>
      </c>
      <c r="BH36" s="58" t="n">
        <f aca="false">(1+$F36)^BH$8</f>
        <v>1.88428515324444</v>
      </c>
      <c r="BI36" s="58" t="n">
        <f aca="false">(1+$F36)^BI$8</f>
        <v>1.90783871766</v>
      </c>
      <c r="BJ36" s="58" t="n">
        <f aca="false">(1+$F36)^BJ$8</f>
        <v>1.93168670163075</v>
      </c>
      <c r="BK36" s="58" t="n">
        <f aca="false">(1+$F36)^BK$8</f>
        <v>1.95583278540113</v>
      </c>
      <c r="BL36" s="58" t="n">
        <f aca="false">(1+$F36)^BL$8</f>
        <v>1.98028069521865</v>
      </c>
      <c r="BM36" s="58" t="n">
        <f aca="false">(1+$F36)^BM$8</f>
        <v>2.00503420390888</v>
      </c>
      <c r="BN36" s="58" t="n">
        <f aca="false">(1+$F36)^BN$8</f>
        <v>2.03009713145774</v>
      </c>
      <c r="BO36" s="58" t="n">
        <f aca="false">(1+$F36)^BO$8</f>
        <v>2.05547334560096</v>
      </c>
      <c r="BP36" s="58" t="n">
        <f aca="false">(1+$F36)^BP$8</f>
        <v>2.08116676242097</v>
      </c>
      <c r="BQ36" s="58" t="n">
        <f aca="false">(1+$F36)^BQ$8</f>
        <v>2.10718134695124</v>
      </c>
      <c r="BR36" s="58" t="n">
        <f aca="false">(1+$F36)^BR$8</f>
        <v>2.13352111378813</v>
      </c>
      <c r="BS36" s="58" t="n">
        <f aca="false">(1+$F36)^BS$8</f>
        <v>2.16019012771048</v>
      </c>
      <c r="BT36" s="58" t="n">
        <f aca="false">(1+$F36)^BT$8</f>
        <v>2.18719250430686</v>
      </c>
      <c r="BU36" s="58" t="n">
        <f aca="false">(1+$F36)^BU$8</f>
        <v>2.21453241061069</v>
      </c>
      <c r="BV36" s="58" t="n">
        <f aca="false">(1+$F36)^BV$8</f>
        <v>2.24221406574333</v>
      </c>
      <c r="BW36" s="58" t="n">
        <f aca="false">(1+$F36)^BW$8</f>
        <v>2.27024174156512</v>
      </c>
      <c r="BX36" s="58" t="n">
        <f aca="false">(1+$F36)^BX$8</f>
        <v>2.29861976333468</v>
      </c>
      <c r="BY36" s="58" t="n">
        <f aca="false">(1+$F36)^BY$8</f>
        <v>2.32735251037637</v>
      </c>
      <c r="BZ36" s="58" t="n">
        <f aca="false">(1+$F36)^BZ$8</f>
        <v>2.35644441675607</v>
      </c>
      <c r="CA36" s="58" t="n">
        <f aca="false">(1+$F36)^CA$8</f>
        <v>2.38589997196552</v>
      </c>
      <c r="CB36" s="58" t="n">
        <f aca="false">(1+$F36)^CB$8</f>
        <v>2.41572372161509</v>
      </c>
      <c r="CC36" s="58" t="n">
        <f aca="false">(1+$F36)^CC$8</f>
        <v>2.44592026813528</v>
      </c>
      <c r="CD36" s="58" t="n">
        <f aca="false">(1+$F36)^CD$8</f>
        <v>2.47649427148697</v>
      </c>
      <c r="CE36" s="58" t="n">
        <f aca="false">(1+$F36)^CE$8</f>
        <v>2.50745044988056</v>
      </c>
      <c r="CF36" s="58" t="n">
        <f aca="false">(1+$F36)^CF$8</f>
        <v>2.53879358050406</v>
      </c>
      <c r="CG36" s="58" t="n">
        <f aca="false">(1+$F36)^CG$8</f>
        <v>2.57052850026036</v>
      </c>
      <c r="CH36" s="58" t="n">
        <f aca="false">(1+$F36)^CH$8</f>
        <v>2.60266010651362</v>
      </c>
      <c r="CI36" s="58" t="n">
        <f aca="false">(1+$F36)^CI$8</f>
        <v>2.63519335784504</v>
      </c>
      <c r="CJ36" s="58" t="n">
        <f aca="false">(1+$F36)^CJ$8</f>
        <v>2.6681332748181</v>
      </c>
      <c r="CK36" s="58" t="n">
        <f aca="false">(1+$F36)^CK$8</f>
        <v>2.70148494075333</v>
      </c>
      <c r="CL36" s="58" t="n">
        <f aca="false">(1+$F36)^CL$8</f>
        <v>2.73525350251274</v>
      </c>
      <c r="CM36" s="58" t="n">
        <f aca="false">(1+$F36)^CM$8</f>
        <v>2.76944417129415</v>
      </c>
      <c r="CN36" s="58" t="n">
        <f aca="false">(1+$F36)^CN$8</f>
        <v>2.80406222343533</v>
      </c>
      <c r="CO36" s="58" t="n">
        <f aca="false">(1+$F36)^CO$8</f>
        <v>2.83911300122827</v>
      </c>
      <c r="CP36" s="58" t="n">
        <f aca="false">(1+$F36)^CP$8</f>
        <v>2.87460191374363</v>
      </c>
      <c r="CQ36" s="58" t="n">
        <f aca="false">(1+$F36)^CQ$8</f>
        <v>2.91053443766542</v>
      </c>
      <c r="CR36" s="58" t="n">
        <f aca="false">(1+$F36)^CR$8</f>
        <v>2.94691611813624</v>
      </c>
      <c r="CS36" s="58" t="n">
        <f aca="false">(1+$F36)^CS$8</f>
        <v>2.98375256961294</v>
      </c>
      <c r="CT36" s="58" t="n">
        <f aca="false">(1+$F36)^CT$8</f>
        <v>3.0210494767331</v>
      </c>
      <c r="CU36" s="58" t="n">
        <f aca="false">(1+$F36)^CU$8</f>
        <v>3.05881259519227</v>
      </c>
      <c r="CV36" s="58" t="n">
        <f aca="false">(1+$F36)^CV$8</f>
        <v>3.09704775263217</v>
      </c>
      <c r="CW36" s="58" t="n">
        <f aca="false">(1+$F36)^CW$8</f>
        <v>3.13576084954007</v>
      </c>
      <c r="CX36" s="58" t="n">
        <f aca="false">(1+$F36)^CX$8</f>
        <v>3.17495786015932</v>
      </c>
      <c r="CY36" s="58" t="n">
        <f aca="false">(1+$F36)^CY$8</f>
        <v>3.21464483341131</v>
      </c>
      <c r="CZ36" s="58" t="n">
        <f aca="false">(1+$F36)^CZ$8</f>
        <v>3.25482789382895</v>
      </c>
      <c r="DA36" s="58" t="n">
        <f aca="false">(1+$F36)^DA$8</f>
        <v>3.29551324250182</v>
      </c>
      <c r="DB36" s="58" t="n">
        <f aca="false">(1+$F36)^DB$8</f>
        <v>3.33670715803309</v>
      </c>
      <c r="DC36" s="58" t="n">
        <f aca="false">(1+$F36)^DC$8</f>
        <v>3.3784159975085</v>
      </c>
      <c r="DD36" s="58" t="n">
        <f aca="false">(1+$F36)^DD$8</f>
        <v>3.42064619747736</v>
      </c>
      <c r="DE36" s="58" t="n">
        <f aca="false">(1+$F36)^DE$8</f>
        <v>3.46340427494583</v>
      </c>
      <c r="DF36" s="58" t="n">
        <f aca="false">(1+$F36)^DF$8</f>
        <v>3.50669682838265</v>
      </c>
      <c r="DG36" s="58" t="n">
        <f aca="false">(1+$F36)^DG$8</f>
        <v>3.55053053873743</v>
      </c>
      <c r="DH36" s="58" t="n">
        <f aca="false">(1+$F36)^DH$8</f>
        <v>3.59491217047165</v>
      </c>
      <c r="DI36" s="58" t="n">
        <f aca="false">(1+$F36)^DI$8</f>
        <v>3.63984857260254</v>
      </c>
      <c r="DJ36" s="58" t="n">
        <f aca="false">(1+$F36)^DJ$8</f>
        <v>3.68534667976008</v>
      </c>
      <c r="DK36" s="58" t="n">
        <f aca="false">(1+$F36)^DK$8</f>
        <v>3.73141351325708</v>
      </c>
      <c r="DL36" s="58" t="n">
        <f aca="false">(1+$F36)^DL$8</f>
        <v>3.77805618217279</v>
      </c>
      <c r="DM36" s="58" t="n">
        <f aca="false">(1+$F36)^DM$8</f>
        <v>3.82528188444995</v>
      </c>
      <c r="DN36" s="58" t="n">
        <f aca="false">(1+$F36)^DN$8</f>
        <v>3.87309790800557</v>
      </c>
      <c r="DO36" s="58" t="n">
        <f aca="false">(1+$F36)^DO$8</f>
        <v>3.92151163185564</v>
      </c>
      <c r="DP36" s="58" t="n">
        <f aca="false">(1+$F36)^DP$8</f>
        <v>3.97053052725384</v>
      </c>
      <c r="DQ36" s="58" t="n">
        <f aca="false">(1+$F36)^DQ$8</f>
        <v>4.02016215884451</v>
      </c>
      <c r="DR36" s="58" t="n">
        <f aca="false">(1+$F36)^DR$8</f>
        <v>4.07041418583007</v>
      </c>
      <c r="DS36" s="58" t="n">
        <f aca="false">(1+$F36)^DS$8</f>
        <v>4.12129436315294</v>
      </c>
      <c r="DT36" s="58" t="n">
        <f aca="false">(1+$F36)^DT$8</f>
        <v>4.17281054269235</v>
      </c>
      <c r="DU36" s="58" t="n">
        <f aca="false">(1+$F36)^DU$8</f>
        <v>4.22497067447601</v>
      </c>
      <c r="DV36" s="58" t="n">
        <f aca="false">(1+$F36)^DV$8</f>
        <v>4.27778280790696</v>
      </c>
      <c r="DW36" s="58" t="n">
        <f aca="false">(1+$F36)^DW$8</f>
        <v>4.3312550930058</v>
      </c>
      <c r="DX36" s="58" t="n">
        <f aca="false">(1+$F36)^DX$8</f>
        <v>4.38539578166837</v>
      </c>
      <c r="DY36" s="58" t="n">
        <f aca="false">(1+$F36)^DY$8</f>
        <v>4.44021322893922</v>
      </c>
      <c r="DZ36" s="58" t="n">
        <f aca="false">(1+$F36)^DZ$8</f>
        <v>4.49571589430096</v>
      </c>
      <c r="EA36" s="58" t="n">
        <f aca="false">(1+$F36)^EA$8</f>
        <v>4.55191234297972</v>
      </c>
      <c r="EB36" s="58" t="n">
        <f aca="false">(1+$F36)^EB$8</f>
        <v>4.60881124726697</v>
      </c>
      <c r="EC36" s="58" t="n">
        <f aca="false">(1+$F36)^EC$8</f>
        <v>4.66642138785781</v>
      </c>
      <c r="ED36" s="58" t="n">
        <f aca="false">(1+$F36)^ED$8</f>
        <v>4.72475165520603</v>
      </c>
      <c r="EE36" s="58" t="n">
        <f aca="false">(1+$F36)^EE$8</f>
        <v>4.78381105089611</v>
      </c>
      <c r="EF36" s="58" t="n">
        <f aca="false">(1+$F36)^EF$8</f>
        <v>4.84360868903231</v>
      </c>
      <c r="EG36" s="58" t="n">
        <f aca="false">(1+$F36)^EG$8</f>
        <v>4.90415379764521</v>
      </c>
      <c r="EH36" s="58" t="n">
        <f aca="false">(1+$F36)^EH$8</f>
        <v>4.96545572011577</v>
      </c>
      <c r="EI36" s="58" t="n">
        <f aca="false">(1+$F36)^EI$8</f>
        <v>5.02752391661722</v>
      </c>
      <c r="EJ36" s="58" t="n">
        <f aca="false">(1+$F36)^EJ$8</f>
        <v>5.09036796557494</v>
      </c>
      <c r="EK36" s="58" t="n">
        <f aca="false">(1+$F36)^EK$8</f>
        <v>5.15399756514462</v>
      </c>
      <c r="EL36" s="58" t="n">
        <f aca="false">(1+$F36)^EL$8</f>
        <v>5.21842253470893</v>
      </c>
      <c r="EM36" s="58" t="n">
        <f aca="false">(1+$F36)^EM$8</f>
        <v>5.28365281639279</v>
      </c>
      <c r="EN36" s="58" t="n">
        <f aca="false">(1+$F36)^EN$8</f>
        <v>5.3496984765977</v>
      </c>
      <c r="EO36" s="58" t="n">
        <f aca="false">(1+$F36)^EO$8</f>
        <v>5.41656970755517</v>
      </c>
      <c r="EP36" s="58" t="n">
        <f aca="false">(1+$F36)^EP$8</f>
        <v>5.48427682889961</v>
      </c>
      <c r="EQ36" s="58" t="n">
        <f aca="false">(1+$F36)^EQ$8</f>
        <v>5.55283028926086</v>
      </c>
      <c r="ER36" s="58" t="n">
        <f aca="false">(1+$F36)^ER$8</f>
        <v>5.62224066787662</v>
      </c>
      <c r="ES36" s="58" t="n">
        <f aca="false">(1+$F36)^ES$8</f>
        <v>5.69251867622508</v>
      </c>
      <c r="ET36" s="58" t="n">
        <f aca="false">(1+$F36)^ET$8</f>
        <v>5.76367515967789</v>
      </c>
      <c r="EU36" s="58" t="n">
        <f aca="false">(1+$F36)^EU$8</f>
        <v>5.83572109917386</v>
      </c>
      <c r="EV36" s="58" t="n">
        <f aca="false">(1+$F36)^EV$8</f>
        <v>5.90866761291353</v>
      </c>
      <c r="EW36" s="58" t="n">
        <f aca="false">(1+$F36)^EW$8</f>
        <v>5.98252595807495</v>
      </c>
      <c r="EX36" s="58" t="n">
        <f aca="false">(1+$F36)^EX$8</f>
        <v>6.05730753255089</v>
      </c>
      <c r="EY36" s="58" t="n">
        <f aca="false">(1+$F36)^EY$8</f>
        <v>6.13302387670778</v>
      </c>
      <c r="EZ36" s="58" t="n">
        <f aca="false">(1+$F36)^EZ$8</f>
        <v>6.20968667516662</v>
      </c>
      <c r="FA36" s="58" t="n">
        <f aca="false">(1+$F36)^FA$8</f>
        <v>6.28730775860621</v>
      </c>
      <c r="FB36" s="58" t="n">
        <f aca="false">(1+$F36)^FB$8</f>
        <v>6.36589910558878</v>
      </c>
      <c r="FC36" s="58" t="n">
        <f aca="false">(1+$F36)^FC$8</f>
        <v>6.44547284440864</v>
      </c>
      <c r="FD36" s="58" t="n">
        <f aca="false">(1+$F36)^FD$8</f>
        <v>6.52604125496375</v>
      </c>
      <c r="FE36" s="58" t="n">
        <f aca="false">(1+$F36)^FE$8</f>
        <v>6.6076167706508</v>
      </c>
      <c r="FF36" s="58" t="n">
        <f aca="false">(1+$F36)^FF$8</f>
        <v>6.69021198028393</v>
      </c>
      <c r="FG36" s="58" t="n">
        <f aca="false">(1+$F36)^FG$8</f>
        <v>6.77383963003748</v>
      </c>
      <c r="FH36" s="58" t="n">
        <f aca="false">(1+$F36)^FH$8</f>
        <v>6.85851262541295</v>
      </c>
    </row>
    <row r="37" customFormat="false" ht="15" hidden="false" customHeight="false" outlineLevel="0" collapsed="false">
      <c r="C37" s="0" t="s">
        <v>697</v>
      </c>
      <c r="D37" s="11" t="s">
        <v>34</v>
      </c>
      <c r="J37" s="17" t="n">
        <f aca="false">N(MONTH(J$4)=Months_In_Year)</f>
        <v>1</v>
      </c>
      <c r="K37" s="17" t="n">
        <f aca="false">N(MONTH(K$4)=Months_In_Year)</f>
        <v>0</v>
      </c>
      <c r="L37" s="17" t="n">
        <f aca="false">N(MONTH(L$4)=Months_In_Year)</f>
        <v>0</v>
      </c>
      <c r="M37" s="17" t="n">
        <f aca="false">N(MONTH(M$4)=Months_In_Year)</f>
        <v>0</v>
      </c>
      <c r="N37" s="17" t="n">
        <f aca="false">N(MONTH(N$4)=Months_In_Year)</f>
        <v>1</v>
      </c>
      <c r="O37" s="17" t="n">
        <f aca="false">N(MONTH(O$4)=Months_In_Year)</f>
        <v>0</v>
      </c>
      <c r="P37" s="17" t="n">
        <f aca="false">N(MONTH(P$4)=Months_In_Year)</f>
        <v>0</v>
      </c>
      <c r="Q37" s="17" t="n">
        <f aca="false">N(MONTH(Q$4)=Months_In_Year)</f>
        <v>0</v>
      </c>
      <c r="R37" s="17" t="n">
        <f aca="false">N(MONTH(R$4)=Months_In_Year)</f>
        <v>1</v>
      </c>
      <c r="S37" s="17" t="n">
        <f aca="false">N(MONTH(S$4)=Months_In_Year)</f>
        <v>0</v>
      </c>
      <c r="T37" s="17" t="n">
        <f aca="false">N(MONTH(T$4)=Months_In_Year)</f>
        <v>0</v>
      </c>
      <c r="U37" s="17" t="n">
        <f aca="false">N(MONTH(U$4)=Months_In_Year)</f>
        <v>0</v>
      </c>
      <c r="V37" s="17" t="n">
        <f aca="false">N(MONTH(V$4)=Months_In_Year)</f>
        <v>1</v>
      </c>
      <c r="W37" s="17" t="n">
        <f aca="false">N(MONTH(W$4)=Months_In_Year)</f>
        <v>0</v>
      </c>
      <c r="X37" s="17" t="n">
        <f aca="false">N(MONTH(X$4)=Months_In_Year)</f>
        <v>0</v>
      </c>
      <c r="Y37" s="17" t="n">
        <f aca="false">N(MONTH(Y$4)=Months_In_Year)</f>
        <v>0</v>
      </c>
      <c r="Z37" s="17" t="n">
        <f aca="false">N(MONTH(Z$4)=Months_In_Year)</f>
        <v>1</v>
      </c>
      <c r="AA37" s="17" t="n">
        <f aca="false">N(MONTH(AA$4)=Months_In_Year)</f>
        <v>0</v>
      </c>
      <c r="AB37" s="17" t="n">
        <f aca="false">N(MONTH(AB$4)=Months_In_Year)</f>
        <v>0</v>
      </c>
      <c r="AC37" s="17" t="n">
        <f aca="false">N(MONTH(AC$4)=Months_In_Year)</f>
        <v>0</v>
      </c>
      <c r="AD37" s="17" t="n">
        <f aca="false">N(MONTH(AD$4)=Months_In_Year)</f>
        <v>1</v>
      </c>
      <c r="AE37" s="17" t="n">
        <f aca="false">N(MONTH(AE$4)=Months_In_Year)</f>
        <v>0</v>
      </c>
      <c r="AF37" s="17" t="n">
        <f aca="false">N(MONTH(AF$4)=Months_In_Year)</f>
        <v>0</v>
      </c>
      <c r="AG37" s="17" t="n">
        <f aca="false">N(MONTH(AG$4)=Months_In_Year)</f>
        <v>0</v>
      </c>
      <c r="AH37" s="17" t="n">
        <f aca="false">N(MONTH(AH$4)=Months_In_Year)</f>
        <v>1</v>
      </c>
      <c r="AI37" s="17" t="n">
        <f aca="false">N(MONTH(AI$4)=Months_In_Year)</f>
        <v>0</v>
      </c>
      <c r="AJ37" s="17" t="n">
        <f aca="false">N(MONTH(AJ$4)=Months_In_Year)</f>
        <v>0</v>
      </c>
      <c r="AK37" s="17" t="n">
        <f aca="false">N(MONTH(AK$4)=Months_In_Year)</f>
        <v>0</v>
      </c>
      <c r="AL37" s="17" t="n">
        <f aca="false">N(MONTH(AL$4)=Months_In_Year)</f>
        <v>1</v>
      </c>
      <c r="AM37" s="17" t="n">
        <f aca="false">N(MONTH(AM$4)=Months_In_Year)</f>
        <v>0</v>
      </c>
      <c r="AN37" s="17" t="n">
        <f aca="false">N(MONTH(AN$4)=Months_In_Year)</f>
        <v>0</v>
      </c>
      <c r="AO37" s="17" t="n">
        <f aca="false">N(MONTH(AO$4)=Months_In_Year)</f>
        <v>0</v>
      </c>
      <c r="AP37" s="17" t="n">
        <f aca="false">N(MONTH(AP$4)=Months_In_Year)</f>
        <v>1</v>
      </c>
      <c r="AQ37" s="17" t="n">
        <f aca="false">N(MONTH(AQ$4)=Months_In_Year)</f>
        <v>0</v>
      </c>
      <c r="AR37" s="17" t="n">
        <f aca="false">N(MONTH(AR$4)=Months_In_Year)</f>
        <v>0</v>
      </c>
      <c r="AS37" s="17" t="n">
        <f aca="false">N(MONTH(AS$4)=Months_In_Year)</f>
        <v>0</v>
      </c>
      <c r="AT37" s="17" t="n">
        <f aca="false">N(MONTH(AT$4)=Months_In_Year)</f>
        <v>1</v>
      </c>
      <c r="AU37" s="17" t="n">
        <f aca="false">N(MONTH(AU$4)=Months_In_Year)</f>
        <v>0</v>
      </c>
      <c r="AV37" s="17" t="n">
        <f aca="false">N(MONTH(AV$4)=Months_In_Year)</f>
        <v>0</v>
      </c>
      <c r="AW37" s="17" t="n">
        <f aca="false">N(MONTH(AW$4)=Months_In_Year)</f>
        <v>0</v>
      </c>
      <c r="AX37" s="17" t="n">
        <f aca="false">N(MONTH(AX$4)=Months_In_Year)</f>
        <v>1</v>
      </c>
      <c r="AY37" s="17" t="n">
        <f aca="false">N(MONTH(AY$4)=Months_In_Year)</f>
        <v>0</v>
      </c>
      <c r="AZ37" s="17" t="n">
        <f aca="false">N(MONTH(AZ$4)=Months_In_Year)</f>
        <v>0</v>
      </c>
      <c r="BA37" s="17" t="n">
        <f aca="false">N(MONTH(BA$4)=Months_In_Year)</f>
        <v>0</v>
      </c>
      <c r="BB37" s="17" t="n">
        <f aca="false">N(MONTH(BB$4)=Months_In_Year)</f>
        <v>1</v>
      </c>
      <c r="BC37" s="17" t="n">
        <f aca="false">N(MONTH(BC$4)=Months_In_Year)</f>
        <v>0</v>
      </c>
      <c r="BD37" s="17" t="n">
        <f aca="false">N(MONTH(BD$4)=Months_In_Year)</f>
        <v>0</v>
      </c>
      <c r="BE37" s="17" t="n">
        <f aca="false">N(MONTH(BE$4)=Months_In_Year)</f>
        <v>0</v>
      </c>
      <c r="BF37" s="17" t="n">
        <f aca="false">N(MONTH(BF$4)=Months_In_Year)</f>
        <v>1</v>
      </c>
      <c r="BG37" s="17" t="n">
        <f aca="false">N(MONTH(BG$4)=Months_In_Year)</f>
        <v>0</v>
      </c>
      <c r="BH37" s="17" t="n">
        <f aca="false">N(MONTH(BH$4)=Months_In_Year)</f>
        <v>0</v>
      </c>
      <c r="BI37" s="17" t="n">
        <f aca="false">N(MONTH(BI$4)=Months_In_Year)</f>
        <v>0</v>
      </c>
      <c r="BJ37" s="17" t="n">
        <f aca="false">N(MONTH(BJ$4)=Months_In_Year)</f>
        <v>1</v>
      </c>
      <c r="BK37" s="17" t="n">
        <f aca="false">N(MONTH(BK$4)=Months_In_Year)</f>
        <v>0</v>
      </c>
      <c r="BL37" s="17" t="n">
        <f aca="false">N(MONTH(BL$4)=Months_In_Year)</f>
        <v>0</v>
      </c>
      <c r="BM37" s="17" t="n">
        <f aca="false">N(MONTH(BM$4)=Months_In_Year)</f>
        <v>0</v>
      </c>
      <c r="BN37" s="17" t="n">
        <f aca="false">N(MONTH(BN$4)=Months_In_Year)</f>
        <v>1</v>
      </c>
      <c r="BO37" s="17" t="n">
        <f aca="false">N(MONTH(BO$4)=Months_In_Year)</f>
        <v>0</v>
      </c>
      <c r="BP37" s="17" t="n">
        <f aca="false">N(MONTH(BP$4)=Months_In_Year)</f>
        <v>0</v>
      </c>
      <c r="BQ37" s="17" t="n">
        <f aca="false">N(MONTH(BQ$4)=Months_In_Year)</f>
        <v>0</v>
      </c>
      <c r="BR37" s="17" t="n">
        <f aca="false">N(MONTH(BR$4)=Months_In_Year)</f>
        <v>1</v>
      </c>
      <c r="BS37" s="17" t="n">
        <f aca="false">N(MONTH(BS$4)=Months_In_Year)</f>
        <v>0</v>
      </c>
      <c r="BT37" s="17" t="n">
        <f aca="false">N(MONTH(BT$4)=Months_In_Year)</f>
        <v>0</v>
      </c>
      <c r="BU37" s="17" t="n">
        <f aca="false">N(MONTH(BU$4)=Months_In_Year)</f>
        <v>0</v>
      </c>
      <c r="BV37" s="17" t="n">
        <f aca="false">N(MONTH(BV$4)=Months_In_Year)</f>
        <v>1</v>
      </c>
      <c r="BW37" s="17" t="n">
        <f aca="false">N(MONTH(BW$4)=Months_In_Year)</f>
        <v>0</v>
      </c>
      <c r="BX37" s="17" t="n">
        <f aca="false">N(MONTH(BX$4)=Months_In_Year)</f>
        <v>0</v>
      </c>
      <c r="BY37" s="17" t="n">
        <f aca="false">N(MONTH(BY$4)=Months_In_Year)</f>
        <v>0</v>
      </c>
      <c r="BZ37" s="17" t="n">
        <f aca="false">N(MONTH(BZ$4)=Months_In_Year)</f>
        <v>1</v>
      </c>
      <c r="CA37" s="17" t="n">
        <f aca="false">N(MONTH(CA$4)=Months_In_Year)</f>
        <v>0</v>
      </c>
      <c r="CB37" s="17" t="n">
        <f aca="false">N(MONTH(CB$4)=Months_In_Year)</f>
        <v>0</v>
      </c>
      <c r="CC37" s="17" t="n">
        <f aca="false">N(MONTH(CC$4)=Months_In_Year)</f>
        <v>0</v>
      </c>
      <c r="CD37" s="17" t="n">
        <f aca="false">N(MONTH(CD$4)=Months_In_Year)</f>
        <v>1</v>
      </c>
      <c r="CE37" s="17" t="n">
        <f aca="false">N(MONTH(CE$4)=Months_In_Year)</f>
        <v>0</v>
      </c>
      <c r="CF37" s="17" t="n">
        <f aca="false">N(MONTH(CF$4)=Months_In_Year)</f>
        <v>0</v>
      </c>
      <c r="CG37" s="17" t="n">
        <f aca="false">N(MONTH(CG$4)=Months_In_Year)</f>
        <v>0</v>
      </c>
      <c r="CH37" s="17" t="n">
        <f aca="false">N(MONTH(CH$4)=Months_In_Year)</f>
        <v>1</v>
      </c>
      <c r="CI37" s="17" t="n">
        <f aca="false">N(MONTH(CI$4)=Months_In_Year)</f>
        <v>0</v>
      </c>
      <c r="CJ37" s="17" t="n">
        <f aca="false">N(MONTH(CJ$4)=Months_In_Year)</f>
        <v>0</v>
      </c>
      <c r="CK37" s="17" t="n">
        <f aca="false">N(MONTH(CK$4)=Months_In_Year)</f>
        <v>0</v>
      </c>
      <c r="CL37" s="17" t="n">
        <f aca="false">N(MONTH(CL$4)=Months_In_Year)</f>
        <v>1</v>
      </c>
      <c r="CM37" s="17" t="n">
        <f aca="false">N(MONTH(CM$4)=Months_In_Year)</f>
        <v>0</v>
      </c>
      <c r="CN37" s="17" t="n">
        <f aca="false">N(MONTH(CN$4)=Months_In_Year)</f>
        <v>0</v>
      </c>
      <c r="CO37" s="17" t="n">
        <f aca="false">N(MONTH(CO$4)=Months_In_Year)</f>
        <v>0</v>
      </c>
      <c r="CP37" s="17" t="n">
        <f aca="false">N(MONTH(CP$4)=Months_In_Year)</f>
        <v>1</v>
      </c>
      <c r="CQ37" s="17" t="n">
        <f aca="false">N(MONTH(CQ$4)=Months_In_Year)</f>
        <v>0</v>
      </c>
      <c r="CR37" s="17" t="n">
        <f aca="false">N(MONTH(CR$4)=Months_In_Year)</f>
        <v>0</v>
      </c>
      <c r="CS37" s="17" t="n">
        <f aca="false">N(MONTH(CS$4)=Months_In_Year)</f>
        <v>0</v>
      </c>
      <c r="CT37" s="17" t="n">
        <f aca="false">N(MONTH(CT$4)=Months_In_Year)</f>
        <v>1</v>
      </c>
      <c r="CU37" s="17" t="n">
        <f aca="false">N(MONTH(CU$4)=Months_In_Year)</f>
        <v>0</v>
      </c>
      <c r="CV37" s="17" t="n">
        <f aca="false">N(MONTH(CV$4)=Months_In_Year)</f>
        <v>0</v>
      </c>
      <c r="CW37" s="17" t="n">
        <f aca="false">N(MONTH(CW$4)=Months_In_Year)</f>
        <v>0</v>
      </c>
      <c r="CX37" s="17" t="n">
        <f aca="false">N(MONTH(CX$4)=Months_In_Year)</f>
        <v>1</v>
      </c>
      <c r="CY37" s="17" t="n">
        <f aca="false">N(MONTH(CY$4)=Months_In_Year)</f>
        <v>0</v>
      </c>
      <c r="CZ37" s="17" t="n">
        <f aca="false">N(MONTH(CZ$4)=Months_In_Year)</f>
        <v>0</v>
      </c>
      <c r="DA37" s="17" t="n">
        <f aca="false">N(MONTH(DA$4)=Months_In_Year)</f>
        <v>0</v>
      </c>
      <c r="DB37" s="17" t="n">
        <f aca="false">N(MONTH(DB$4)=Months_In_Year)</f>
        <v>1</v>
      </c>
      <c r="DC37" s="17" t="n">
        <f aca="false">N(MONTH(DC$4)=Months_In_Year)</f>
        <v>0</v>
      </c>
      <c r="DD37" s="17" t="n">
        <f aca="false">N(MONTH(DD$4)=Months_In_Year)</f>
        <v>0</v>
      </c>
      <c r="DE37" s="17" t="n">
        <f aca="false">N(MONTH(DE$4)=Months_In_Year)</f>
        <v>0</v>
      </c>
      <c r="DF37" s="17" t="n">
        <f aca="false">N(MONTH(DF$4)=Months_In_Year)</f>
        <v>1</v>
      </c>
      <c r="DG37" s="17" t="n">
        <f aca="false">N(MONTH(DG$4)=Months_In_Year)</f>
        <v>0</v>
      </c>
      <c r="DH37" s="17" t="n">
        <f aca="false">N(MONTH(DH$4)=Months_In_Year)</f>
        <v>0</v>
      </c>
      <c r="DI37" s="17" t="n">
        <f aca="false">N(MONTH(DI$4)=Months_In_Year)</f>
        <v>0</v>
      </c>
      <c r="DJ37" s="17" t="n">
        <f aca="false">N(MONTH(DJ$4)=Months_In_Year)</f>
        <v>1</v>
      </c>
      <c r="DK37" s="17" t="n">
        <f aca="false">N(MONTH(DK$4)=Months_In_Year)</f>
        <v>0</v>
      </c>
      <c r="DL37" s="17" t="n">
        <f aca="false">N(MONTH(DL$4)=Months_In_Year)</f>
        <v>0</v>
      </c>
      <c r="DM37" s="17" t="n">
        <f aca="false">N(MONTH(DM$4)=Months_In_Year)</f>
        <v>0</v>
      </c>
      <c r="DN37" s="17" t="n">
        <f aca="false">N(MONTH(DN$4)=Months_In_Year)</f>
        <v>1</v>
      </c>
      <c r="DO37" s="17" t="n">
        <f aca="false">N(MONTH(DO$4)=Months_In_Year)</f>
        <v>0</v>
      </c>
      <c r="DP37" s="17" t="n">
        <f aca="false">N(MONTH(DP$4)=Months_In_Year)</f>
        <v>0</v>
      </c>
      <c r="DQ37" s="17" t="n">
        <f aca="false">N(MONTH(DQ$4)=Months_In_Year)</f>
        <v>0</v>
      </c>
      <c r="DR37" s="17" t="n">
        <f aca="false">N(MONTH(DR$4)=Months_In_Year)</f>
        <v>1</v>
      </c>
      <c r="DS37" s="17" t="n">
        <f aca="false">N(MONTH(DS$4)=Months_In_Year)</f>
        <v>0</v>
      </c>
      <c r="DT37" s="17" t="n">
        <f aca="false">N(MONTH(DT$4)=Months_In_Year)</f>
        <v>0</v>
      </c>
      <c r="DU37" s="17" t="n">
        <f aca="false">N(MONTH(DU$4)=Months_In_Year)</f>
        <v>0</v>
      </c>
      <c r="DV37" s="17" t="n">
        <f aca="false">N(MONTH(DV$4)=Months_In_Year)</f>
        <v>1</v>
      </c>
      <c r="DW37" s="17" t="n">
        <f aca="false">N(MONTH(DW$4)=Months_In_Year)</f>
        <v>0</v>
      </c>
      <c r="DX37" s="17" t="n">
        <f aca="false">N(MONTH(DX$4)=Months_In_Year)</f>
        <v>0</v>
      </c>
      <c r="DY37" s="17" t="n">
        <f aca="false">N(MONTH(DY$4)=Months_In_Year)</f>
        <v>0</v>
      </c>
      <c r="DZ37" s="17" t="n">
        <f aca="false">N(MONTH(DZ$4)=Months_In_Year)</f>
        <v>1</v>
      </c>
      <c r="EA37" s="17" t="n">
        <f aca="false">N(MONTH(EA$4)=Months_In_Year)</f>
        <v>0</v>
      </c>
      <c r="EB37" s="17" t="n">
        <f aca="false">N(MONTH(EB$4)=Months_In_Year)</f>
        <v>0</v>
      </c>
      <c r="EC37" s="17" t="n">
        <f aca="false">N(MONTH(EC$4)=Months_In_Year)</f>
        <v>0</v>
      </c>
      <c r="ED37" s="17" t="n">
        <f aca="false">N(MONTH(ED$4)=Months_In_Year)</f>
        <v>1</v>
      </c>
      <c r="EE37" s="17" t="n">
        <f aca="false">N(MONTH(EE$4)=Months_In_Year)</f>
        <v>0</v>
      </c>
      <c r="EF37" s="17" t="n">
        <f aca="false">N(MONTH(EF$4)=Months_In_Year)</f>
        <v>0</v>
      </c>
      <c r="EG37" s="17" t="n">
        <f aca="false">N(MONTH(EG$4)=Months_In_Year)</f>
        <v>0</v>
      </c>
      <c r="EH37" s="17" t="n">
        <f aca="false">N(MONTH(EH$4)=Months_In_Year)</f>
        <v>1</v>
      </c>
      <c r="EI37" s="17" t="n">
        <f aca="false">N(MONTH(EI$4)=Months_In_Year)</f>
        <v>0</v>
      </c>
      <c r="EJ37" s="17" t="n">
        <f aca="false">N(MONTH(EJ$4)=Months_In_Year)</f>
        <v>0</v>
      </c>
      <c r="EK37" s="17" t="n">
        <f aca="false">N(MONTH(EK$4)=Months_In_Year)</f>
        <v>0</v>
      </c>
      <c r="EL37" s="17" t="n">
        <f aca="false">N(MONTH(EL$4)=Months_In_Year)</f>
        <v>1</v>
      </c>
      <c r="EM37" s="17" t="n">
        <f aca="false">N(MONTH(EM$4)=Months_In_Year)</f>
        <v>0</v>
      </c>
      <c r="EN37" s="17" t="n">
        <f aca="false">N(MONTH(EN$4)=Months_In_Year)</f>
        <v>0</v>
      </c>
      <c r="EO37" s="17" t="n">
        <f aca="false">N(MONTH(EO$4)=Months_In_Year)</f>
        <v>0</v>
      </c>
      <c r="EP37" s="17" t="n">
        <f aca="false">N(MONTH(EP$4)=Months_In_Year)</f>
        <v>1</v>
      </c>
      <c r="EQ37" s="17" t="n">
        <f aca="false">N(MONTH(EQ$4)=Months_In_Year)</f>
        <v>0</v>
      </c>
      <c r="ER37" s="17" t="n">
        <f aca="false">N(MONTH(ER$4)=Months_In_Year)</f>
        <v>0</v>
      </c>
      <c r="ES37" s="17" t="n">
        <f aca="false">N(MONTH(ES$4)=Months_In_Year)</f>
        <v>0</v>
      </c>
      <c r="ET37" s="17" t="n">
        <f aca="false">N(MONTH(ET$4)=Months_In_Year)</f>
        <v>1</v>
      </c>
      <c r="EU37" s="17" t="n">
        <f aca="false">N(MONTH(EU$4)=Months_In_Year)</f>
        <v>0</v>
      </c>
      <c r="EV37" s="17" t="n">
        <f aca="false">N(MONTH(EV$4)=Months_In_Year)</f>
        <v>0</v>
      </c>
      <c r="EW37" s="17" t="n">
        <f aca="false">N(MONTH(EW$4)=Months_In_Year)</f>
        <v>0</v>
      </c>
      <c r="EX37" s="17" t="n">
        <f aca="false">N(MONTH(EX$4)=Months_In_Year)</f>
        <v>1</v>
      </c>
      <c r="EY37" s="17" t="n">
        <f aca="false">N(MONTH(EY$4)=Months_In_Year)</f>
        <v>0</v>
      </c>
      <c r="EZ37" s="17" t="n">
        <f aca="false">N(MONTH(EZ$4)=Months_In_Year)</f>
        <v>0</v>
      </c>
      <c r="FA37" s="17" t="n">
        <f aca="false">N(MONTH(FA$4)=Months_In_Year)</f>
        <v>0</v>
      </c>
      <c r="FB37" s="17" t="n">
        <f aca="false">N(MONTH(FB$4)=Months_In_Year)</f>
        <v>1</v>
      </c>
      <c r="FC37" s="17" t="n">
        <f aca="false">N(MONTH(FC$4)=Months_In_Year)</f>
        <v>0</v>
      </c>
      <c r="FD37" s="17" t="n">
        <f aca="false">N(MONTH(FD$4)=Months_In_Year)</f>
        <v>0</v>
      </c>
      <c r="FE37" s="17" t="n">
        <f aca="false">N(MONTH(FE$4)=Months_In_Year)</f>
        <v>0</v>
      </c>
      <c r="FF37" s="17" t="n">
        <f aca="false">N(MONTH(FF$4)=Months_In_Year)</f>
        <v>1</v>
      </c>
      <c r="FG37" s="17" t="n">
        <f aca="false">N(MONTH(FG$4)=Months_In_Year)</f>
        <v>0</v>
      </c>
      <c r="FH37" s="17" t="n">
        <f aca="false">N(MONTH(FH$4)=Months_In_Year)</f>
        <v>0</v>
      </c>
    </row>
    <row r="38" customFormat="false" ht="15" hidden="false" customHeight="false" outlineLevel="0" collapsed="false">
      <c r="C38" s="0" t="s">
        <v>698</v>
      </c>
      <c r="D38" s="11" t="s">
        <v>34</v>
      </c>
      <c r="J38" s="17" t="n">
        <f aca="false">N(MONTH(J$4)&lt;=Months_Per_Period)</f>
        <v>0</v>
      </c>
      <c r="K38" s="17" t="n">
        <f aca="false">N(MONTH(K$4)&lt;=Months_Per_Period)</f>
        <v>1</v>
      </c>
      <c r="L38" s="17" t="n">
        <f aca="false">N(MONTH(L$4)&lt;=Months_Per_Period)</f>
        <v>0</v>
      </c>
      <c r="M38" s="17" t="n">
        <f aca="false">N(MONTH(M$4)&lt;=Months_Per_Period)</f>
        <v>0</v>
      </c>
      <c r="N38" s="17" t="n">
        <f aca="false">N(MONTH(N$4)&lt;=Months_Per_Period)</f>
        <v>0</v>
      </c>
      <c r="O38" s="17" t="n">
        <f aca="false">N(MONTH(O$4)&lt;=Months_Per_Period)</f>
        <v>1</v>
      </c>
      <c r="P38" s="17" t="n">
        <f aca="false">N(MONTH(P$4)&lt;=Months_Per_Period)</f>
        <v>0</v>
      </c>
      <c r="Q38" s="17" t="n">
        <f aca="false">N(MONTH(Q$4)&lt;=Months_Per_Period)</f>
        <v>0</v>
      </c>
      <c r="R38" s="17" t="n">
        <f aca="false">N(MONTH(R$4)&lt;=Months_Per_Period)</f>
        <v>0</v>
      </c>
      <c r="S38" s="17" t="n">
        <f aca="false">N(MONTH(S$4)&lt;=Months_Per_Period)</f>
        <v>1</v>
      </c>
      <c r="T38" s="17" t="n">
        <f aca="false">N(MONTH(T$4)&lt;=Months_Per_Period)</f>
        <v>0</v>
      </c>
      <c r="U38" s="17" t="n">
        <f aca="false">N(MONTH(U$4)&lt;=Months_Per_Period)</f>
        <v>0</v>
      </c>
      <c r="V38" s="17" t="n">
        <f aca="false">N(MONTH(V$4)&lt;=Months_Per_Period)</f>
        <v>0</v>
      </c>
      <c r="W38" s="17" t="n">
        <f aca="false">N(MONTH(W$4)&lt;=Months_Per_Period)</f>
        <v>1</v>
      </c>
      <c r="X38" s="17" t="n">
        <f aca="false">N(MONTH(X$4)&lt;=Months_Per_Period)</f>
        <v>0</v>
      </c>
      <c r="Y38" s="17" t="n">
        <f aca="false">N(MONTH(Y$4)&lt;=Months_Per_Period)</f>
        <v>0</v>
      </c>
      <c r="Z38" s="17" t="n">
        <f aca="false">N(MONTH(Z$4)&lt;=Months_Per_Period)</f>
        <v>0</v>
      </c>
      <c r="AA38" s="17" t="n">
        <f aca="false">N(MONTH(AA$4)&lt;=Months_Per_Period)</f>
        <v>1</v>
      </c>
      <c r="AB38" s="17" t="n">
        <f aca="false">N(MONTH(AB$4)&lt;=Months_Per_Period)</f>
        <v>0</v>
      </c>
      <c r="AC38" s="17" t="n">
        <f aca="false">N(MONTH(AC$4)&lt;=Months_Per_Period)</f>
        <v>0</v>
      </c>
      <c r="AD38" s="17" t="n">
        <f aca="false">N(MONTH(AD$4)&lt;=Months_Per_Period)</f>
        <v>0</v>
      </c>
      <c r="AE38" s="17" t="n">
        <f aca="false">N(MONTH(AE$4)&lt;=Months_Per_Period)</f>
        <v>1</v>
      </c>
      <c r="AF38" s="17" t="n">
        <f aca="false">N(MONTH(AF$4)&lt;=Months_Per_Period)</f>
        <v>0</v>
      </c>
      <c r="AG38" s="17" t="n">
        <f aca="false">N(MONTH(AG$4)&lt;=Months_Per_Period)</f>
        <v>0</v>
      </c>
      <c r="AH38" s="17" t="n">
        <f aca="false">N(MONTH(AH$4)&lt;=Months_Per_Period)</f>
        <v>0</v>
      </c>
      <c r="AI38" s="17" t="n">
        <f aca="false">N(MONTH(AI$4)&lt;=Months_Per_Period)</f>
        <v>1</v>
      </c>
      <c r="AJ38" s="17" t="n">
        <f aca="false">N(MONTH(AJ$4)&lt;=Months_Per_Period)</f>
        <v>0</v>
      </c>
      <c r="AK38" s="17" t="n">
        <f aca="false">N(MONTH(AK$4)&lt;=Months_Per_Period)</f>
        <v>0</v>
      </c>
      <c r="AL38" s="17" t="n">
        <f aca="false">N(MONTH(AL$4)&lt;=Months_Per_Period)</f>
        <v>0</v>
      </c>
      <c r="AM38" s="17" t="n">
        <f aca="false">N(MONTH(AM$4)&lt;=Months_Per_Period)</f>
        <v>1</v>
      </c>
      <c r="AN38" s="17" t="n">
        <f aca="false">N(MONTH(AN$4)&lt;=Months_Per_Period)</f>
        <v>0</v>
      </c>
      <c r="AO38" s="17" t="n">
        <f aca="false">N(MONTH(AO$4)&lt;=Months_Per_Period)</f>
        <v>0</v>
      </c>
      <c r="AP38" s="17" t="n">
        <f aca="false">N(MONTH(AP$4)&lt;=Months_Per_Period)</f>
        <v>0</v>
      </c>
      <c r="AQ38" s="17" t="n">
        <f aca="false">N(MONTH(AQ$4)&lt;=Months_Per_Period)</f>
        <v>1</v>
      </c>
      <c r="AR38" s="17" t="n">
        <f aca="false">N(MONTH(AR$4)&lt;=Months_Per_Period)</f>
        <v>0</v>
      </c>
      <c r="AS38" s="17" t="n">
        <f aca="false">N(MONTH(AS$4)&lt;=Months_Per_Period)</f>
        <v>0</v>
      </c>
      <c r="AT38" s="17" t="n">
        <f aca="false">N(MONTH(AT$4)&lt;=Months_Per_Period)</f>
        <v>0</v>
      </c>
      <c r="AU38" s="17" t="n">
        <f aca="false">N(MONTH(AU$4)&lt;=Months_Per_Period)</f>
        <v>1</v>
      </c>
      <c r="AV38" s="17" t="n">
        <f aca="false">N(MONTH(AV$4)&lt;=Months_Per_Period)</f>
        <v>0</v>
      </c>
      <c r="AW38" s="17" t="n">
        <f aca="false">N(MONTH(AW$4)&lt;=Months_Per_Period)</f>
        <v>0</v>
      </c>
      <c r="AX38" s="17" t="n">
        <f aca="false">N(MONTH(AX$4)&lt;=Months_Per_Period)</f>
        <v>0</v>
      </c>
      <c r="AY38" s="17" t="n">
        <f aca="false">N(MONTH(AY$4)&lt;=Months_Per_Period)</f>
        <v>1</v>
      </c>
      <c r="AZ38" s="17" t="n">
        <f aca="false">N(MONTH(AZ$4)&lt;=Months_Per_Period)</f>
        <v>0</v>
      </c>
      <c r="BA38" s="17" t="n">
        <f aca="false">N(MONTH(BA$4)&lt;=Months_Per_Period)</f>
        <v>0</v>
      </c>
      <c r="BB38" s="17" t="n">
        <f aca="false">N(MONTH(BB$4)&lt;=Months_Per_Period)</f>
        <v>0</v>
      </c>
      <c r="BC38" s="17" t="n">
        <f aca="false">N(MONTH(BC$4)&lt;=Months_Per_Period)</f>
        <v>1</v>
      </c>
      <c r="BD38" s="17" t="n">
        <f aca="false">N(MONTH(BD$4)&lt;=Months_Per_Period)</f>
        <v>0</v>
      </c>
      <c r="BE38" s="17" t="n">
        <f aca="false">N(MONTH(BE$4)&lt;=Months_Per_Period)</f>
        <v>0</v>
      </c>
      <c r="BF38" s="17" t="n">
        <f aca="false">N(MONTH(BF$4)&lt;=Months_Per_Period)</f>
        <v>0</v>
      </c>
      <c r="BG38" s="17" t="n">
        <f aca="false">N(MONTH(BG$4)&lt;=Months_Per_Period)</f>
        <v>1</v>
      </c>
      <c r="BH38" s="17" t="n">
        <f aca="false">N(MONTH(BH$4)&lt;=Months_Per_Period)</f>
        <v>0</v>
      </c>
      <c r="BI38" s="17" t="n">
        <f aca="false">N(MONTH(BI$4)&lt;=Months_Per_Period)</f>
        <v>0</v>
      </c>
      <c r="BJ38" s="17" t="n">
        <f aca="false">N(MONTH(BJ$4)&lt;=Months_Per_Period)</f>
        <v>0</v>
      </c>
      <c r="BK38" s="17" t="n">
        <f aca="false">N(MONTH(BK$4)&lt;=Months_Per_Period)</f>
        <v>1</v>
      </c>
      <c r="BL38" s="17" t="n">
        <f aca="false">N(MONTH(BL$4)&lt;=Months_Per_Period)</f>
        <v>0</v>
      </c>
      <c r="BM38" s="17" t="n">
        <f aca="false">N(MONTH(BM$4)&lt;=Months_Per_Period)</f>
        <v>0</v>
      </c>
      <c r="BN38" s="17" t="n">
        <f aca="false">N(MONTH(BN$4)&lt;=Months_Per_Period)</f>
        <v>0</v>
      </c>
      <c r="BO38" s="17" t="n">
        <f aca="false">N(MONTH(BO$4)&lt;=Months_Per_Period)</f>
        <v>1</v>
      </c>
      <c r="BP38" s="17" t="n">
        <f aca="false">N(MONTH(BP$4)&lt;=Months_Per_Period)</f>
        <v>0</v>
      </c>
      <c r="BQ38" s="17" t="n">
        <f aca="false">N(MONTH(BQ$4)&lt;=Months_Per_Period)</f>
        <v>0</v>
      </c>
      <c r="BR38" s="17" t="n">
        <f aca="false">N(MONTH(BR$4)&lt;=Months_Per_Period)</f>
        <v>0</v>
      </c>
      <c r="BS38" s="17" t="n">
        <f aca="false">N(MONTH(BS$4)&lt;=Months_Per_Period)</f>
        <v>1</v>
      </c>
      <c r="BT38" s="17" t="n">
        <f aca="false">N(MONTH(BT$4)&lt;=Months_Per_Period)</f>
        <v>0</v>
      </c>
      <c r="BU38" s="17" t="n">
        <f aca="false">N(MONTH(BU$4)&lt;=Months_Per_Period)</f>
        <v>0</v>
      </c>
      <c r="BV38" s="17" t="n">
        <f aca="false">N(MONTH(BV$4)&lt;=Months_Per_Period)</f>
        <v>0</v>
      </c>
      <c r="BW38" s="17" t="n">
        <f aca="false">N(MONTH(BW$4)&lt;=Months_Per_Period)</f>
        <v>1</v>
      </c>
      <c r="BX38" s="17" t="n">
        <f aca="false">N(MONTH(BX$4)&lt;=Months_Per_Period)</f>
        <v>0</v>
      </c>
      <c r="BY38" s="17" t="n">
        <f aca="false">N(MONTH(BY$4)&lt;=Months_Per_Period)</f>
        <v>0</v>
      </c>
      <c r="BZ38" s="17" t="n">
        <f aca="false">N(MONTH(BZ$4)&lt;=Months_Per_Period)</f>
        <v>0</v>
      </c>
      <c r="CA38" s="17" t="n">
        <f aca="false">N(MONTH(CA$4)&lt;=Months_Per_Period)</f>
        <v>1</v>
      </c>
      <c r="CB38" s="17" t="n">
        <f aca="false">N(MONTH(CB$4)&lt;=Months_Per_Period)</f>
        <v>0</v>
      </c>
      <c r="CC38" s="17" t="n">
        <f aca="false">N(MONTH(CC$4)&lt;=Months_Per_Period)</f>
        <v>0</v>
      </c>
      <c r="CD38" s="17" t="n">
        <f aca="false">N(MONTH(CD$4)&lt;=Months_Per_Period)</f>
        <v>0</v>
      </c>
      <c r="CE38" s="17" t="n">
        <f aca="false">N(MONTH(CE$4)&lt;=Months_Per_Period)</f>
        <v>1</v>
      </c>
      <c r="CF38" s="17" t="n">
        <f aca="false">N(MONTH(CF$4)&lt;=Months_Per_Period)</f>
        <v>0</v>
      </c>
      <c r="CG38" s="17" t="n">
        <f aca="false">N(MONTH(CG$4)&lt;=Months_Per_Period)</f>
        <v>0</v>
      </c>
      <c r="CH38" s="17" t="n">
        <f aca="false">N(MONTH(CH$4)&lt;=Months_Per_Period)</f>
        <v>0</v>
      </c>
      <c r="CI38" s="17" t="n">
        <f aca="false">N(MONTH(CI$4)&lt;=Months_Per_Period)</f>
        <v>1</v>
      </c>
      <c r="CJ38" s="17" t="n">
        <f aca="false">N(MONTH(CJ$4)&lt;=Months_Per_Period)</f>
        <v>0</v>
      </c>
      <c r="CK38" s="17" t="n">
        <f aca="false">N(MONTH(CK$4)&lt;=Months_Per_Period)</f>
        <v>0</v>
      </c>
      <c r="CL38" s="17" t="n">
        <f aca="false">N(MONTH(CL$4)&lt;=Months_Per_Period)</f>
        <v>0</v>
      </c>
      <c r="CM38" s="17" t="n">
        <f aca="false">N(MONTH(CM$4)&lt;=Months_Per_Period)</f>
        <v>1</v>
      </c>
      <c r="CN38" s="17" t="n">
        <f aca="false">N(MONTH(CN$4)&lt;=Months_Per_Period)</f>
        <v>0</v>
      </c>
      <c r="CO38" s="17" t="n">
        <f aca="false">N(MONTH(CO$4)&lt;=Months_Per_Period)</f>
        <v>0</v>
      </c>
      <c r="CP38" s="17" t="n">
        <f aca="false">N(MONTH(CP$4)&lt;=Months_Per_Period)</f>
        <v>0</v>
      </c>
      <c r="CQ38" s="17" t="n">
        <f aca="false">N(MONTH(CQ$4)&lt;=Months_Per_Period)</f>
        <v>1</v>
      </c>
      <c r="CR38" s="17" t="n">
        <f aca="false">N(MONTH(CR$4)&lt;=Months_Per_Period)</f>
        <v>0</v>
      </c>
      <c r="CS38" s="17" t="n">
        <f aca="false">N(MONTH(CS$4)&lt;=Months_Per_Period)</f>
        <v>0</v>
      </c>
      <c r="CT38" s="17" t="n">
        <f aca="false">N(MONTH(CT$4)&lt;=Months_Per_Period)</f>
        <v>0</v>
      </c>
      <c r="CU38" s="17" t="n">
        <f aca="false">N(MONTH(CU$4)&lt;=Months_Per_Period)</f>
        <v>1</v>
      </c>
      <c r="CV38" s="17" t="n">
        <f aca="false">N(MONTH(CV$4)&lt;=Months_Per_Period)</f>
        <v>0</v>
      </c>
      <c r="CW38" s="17" t="n">
        <f aca="false">N(MONTH(CW$4)&lt;=Months_Per_Period)</f>
        <v>0</v>
      </c>
      <c r="CX38" s="17" t="n">
        <f aca="false">N(MONTH(CX$4)&lt;=Months_Per_Period)</f>
        <v>0</v>
      </c>
      <c r="CY38" s="17" t="n">
        <f aca="false">N(MONTH(CY$4)&lt;=Months_Per_Period)</f>
        <v>1</v>
      </c>
      <c r="CZ38" s="17" t="n">
        <f aca="false">N(MONTH(CZ$4)&lt;=Months_Per_Period)</f>
        <v>0</v>
      </c>
      <c r="DA38" s="17" t="n">
        <f aca="false">N(MONTH(DA$4)&lt;=Months_Per_Period)</f>
        <v>0</v>
      </c>
      <c r="DB38" s="17" t="n">
        <f aca="false">N(MONTH(DB$4)&lt;=Months_Per_Period)</f>
        <v>0</v>
      </c>
      <c r="DC38" s="17" t="n">
        <f aca="false">N(MONTH(DC$4)&lt;=Months_Per_Period)</f>
        <v>1</v>
      </c>
      <c r="DD38" s="17" t="n">
        <f aca="false">N(MONTH(DD$4)&lt;=Months_Per_Period)</f>
        <v>0</v>
      </c>
      <c r="DE38" s="17" t="n">
        <f aca="false">N(MONTH(DE$4)&lt;=Months_Per_Period)</f>
        <v>0</v>
      </c>
      <c r="DF38" s="17" t="n">
        <f aca="false">N(MONTH(DF$4)&lt;=Months_Per_Period)</f>
        <v>0</v>
      </c>
      <c r="DG38" s="17" t="n">
        <f aca="false">N(MONTH(DG$4)&lt;=Months_Per_Period)</f>
        <v>1</v>
      </c>
      <c r="DH38" s="17" t="n">
        <f aca="false">N(MONTH(DH$4)&lt;=Months_Per_Period)</f>
        <v>0</v>
      </c>
      <c r="DI38" s="17" t="n">
        <f aca="false">N(MONTH(DI$4)&lt;=Months_Per_Period)</f>
        <v>0</v>
      </c>
      <c r="DJ38" s="17" t="n">
        <f aca="false">N(MONTH(DJ$4)&lt;=Months_Per_Period)</f>
        <v>0</v>
      </c>
      <c r="DK38" s="17" t="n">
        <f aca="false">N(MONTH(DK$4)&lt;=Months_Per_Period)</f>
        <v>1</v>
      </c>
      <c r="DL38" s="17" t="n">
        <f aca="false">N(MONTH(DL$4)&lt;=Months_Per_Period)</f>
        <v>0</v>
      </c>
      <c r="DM38" s="17" t="n">
        <f aca="false">N(MONTH(DM$4)&lt;=Months_Per_Period)</f>
        <v>0</v>
      </c>
      <c r="DN38" s="17" t="n">
        <f aca="false">N(MONTH(DN$4)&lt;=Months_Per_Period)</f>
        <v>0</v>
      </c>
      <c r="DO38" s="17" t="n">
        <f aca="false">N(MONTH(DO$4)&lt;=Months_Per_Period)</f>
        <v>1</v>
      </c>
      <c r="DP38" s="17" t="n">
        <f aca="false">N(MONTH(DP$4)&lt;=Months_Per_Period)</f>
        <v>0</v>
      </c>
      <c r="DQ38" s="17" t="n">
        <f aca="false">N(MONTH(DQ$4)&lt;=Months_Per_Period)</f>
        <v>0</v>
      </c>
      <c r="DR38" s="17" t="n">
        <f aca="false">N(MONTH(DR$4)&lt;=Months_Per_Period)</f>
        <v>0</v>
      </c>
      <c r="DS38" s="17" t="n">
        <f aca="false">N(MONTH(DS$4)&lt;=Months_Per_Period)</f>
        <v>1</v>
      </c>
      <c r="DT38" s="17" t="n">
        <f aca="false">N(MONTH(DT$4)&lt;=Months_Per_Period)</f>
        <v>0</v>
      </c>
      <c r="DU38" s="17" t="n">
        <f aca="false">N(MONTH(DU$4)&lt;=Months_Per_Period)</f>
        <v>0</v>
      </c>
      <c r="DV38" s="17" t="n">
        <f aca="false">N(MONTH(DV$4)&lt;=Months_Per_Period)</f>
        <v>0</v>
      </c>
      <c r="DW38" s="17" t="n">
        <f aca="false">N(MONTH(DW$4)&lt;=Months_Per_Period)</f>
        <v>1</v>
      </c>
      <c r="DX38" s="17" t="n">
        <f aca="false">N(MONTH(DX$4)&lt;=Months_Per_Period)</f>
        <v>0</v>
      </c>
      <c r="DY38" s="17" t="n">
        <f aca="false">N(MONTH(DY$4)&lt;=Months_Per_Period)</f>
        <v>0</v>
      </c>
      <c r="DZ38" s="17" t="n">
        <f aca="false">N(MONTH(DZ$4)&lt;=Months_Per_Period)</f>
        <v>0</v>
      </c>
      <c r="EA38" s="17" t="n">
        <f aca="false">N(MONTH(EA$4)&lt;=Months_Per_Period)</f>
        <v>1</v>
      </c>
      <c r="EB38" s="17" t="n">
        <f aca="false">N(MONTH(EB$4)&lt;=Months_Per_Period)</f>
        <v>0</v>
      </c>
      <c r="EC38" s="17" t="n">
        <f aca="false">N(MONTH(EC$4)&lt;=Months_Per_Period)</f>
        <v>0</v>
      </c>
      <c r="ED38" s="17" t="n">
        <f aca="false">N(MONTH(ED$4)&lt;=Months_Per_Period)</f>
        <v>0</v>
      </c>
      <c r="EE38" s="17" t="n">
        <f aca="false">N(MONTH(EE$4)&lt;=Months_Per_Period)</f>
        <v>1</v>
      </c>
      <c r="EF38" s="17" t="n">
        <f aca="false">N(MONTH(EF$4)&lt;=Months_Per_Period)</f>
        <v>0</v>
      </c>
      <c r="EG38" s="17" t="n">
        <f aca="false">N(MONTH(EG$4)&lt;=Months_Per_Period)</f>
        <v>0</v>
      </c>
      <c r="EH38" s="17" t="n">
        <f aca="false">N(MONTH(EH$4)&lt;=Months_Per_Period)</f>
        <v>0</v>
      </c>
      <c r="EI38" s="17" t="n">
        <f aca="false">N(MONTH(EI$4)&lt;=Months_Per_Period)</f>
        <v>1</v>
      </c>
      <c r="EJ38" s="17" t="n">
        <f aca="false">N(MONTH(EJ$4)&lt;=Months_Per_Period)</f>
        <v>0</v>
      </c>
      <c r="EK38" s="17" t="n">
        <f aca="false">N(MONTH(EK$4)&lt;=Months_Per_Period)</f>
        <v>0</v>
      </c>
      <c r="EL38" s="17" t="n">
        <f aca="false">N(MONTH(EL$4)&lt;=Months_Per_Period)</f>
        <v>0</v>
      </c>
      <c r="EM38" s="17" t="n">
        <f aca="false">N(MONTH(EM$4)&lt;=Months_Per_Period)</f>
        <v>1</v>
      </c>
      <c r="EN38" s="17" t="n">
        <f aca="false">N(MONTH(EN$4)&lt;=Months_Per_Period)</f>
        <v>0</v>
      </c>
      <c r="EO38" s="17" t="n">
        <f aca="false">N(MONTH(EO$4)&lt;=Months_Per_Period)</f>
        <v>0</v>
      </c>
      <c r="EP38" s="17" t="n">
        <f aca="false">N(MONTH(EP$4)&lt;=Months_Per_Period)</f>
        <v>0</v>
      </c>
      <c r="EQ38" s="17" t="n">
        <f aca="false">N(MONTH(EQ$4)&lt;=Months_Per_Period)</f>
        <v>1</v>
      </c>
      <c r="ER38" s="17" t="n">
        <f aca="false">N(MONTH(ER$4)&lt;=Months_Per_Period)</f>
        <v>0</v>
      </c>
      <c r="ES38" s="17" t="n">
        <f aca="false">N(MONTH(ES$4)&lt;=Months_Per_Period)</f>
        <v>0</v>
      </c>
      <c r="ET38" s="17" t="n">
        <f aca="false">N(MONTH(ET$4)&lt;=Months_Per_Period)</f>
        <v>0</v>
      </c>
      <c r="EU38" s="17" t="n">
        <f aca="false">N(MONTH(EU$4)&lt;=Months_Per_Period)</f>
        <v>1</v>
      </c>
      <c r="EV38" s="17" t="n">
        <f aca="false">N(MONTH(EV$4)&lt;=Months_Per_Period)</f>
        <v>0</v>
      </c>
      <c r="EW38" s="17" t="n">
        <f aca="false">N(MONTH(EW$4)&lt;=Months_Per_Period)</f>
        <v>0</v>
      </c>
      <c r="EX38" s="17" t="n">
        <f aca="false">N(MONTH(EX$4)&lt;=Months_Per_Period)</f>
        <v>0</v>
      </c>
      <c r="EY38" s="17" t="n">
        <f aca="false">N(MONTH(EY$4)&lt;=Months_Per_Period)</f>
        <v>1</v>
      </c>
      <c r="EZ38" s="17" t="n">
        <f aca="false">N(MONTH(EZ$4)&lt;=Months_Per_Period)</f>
        <v>0</v>
      </c>
      <c r="FA38" s="17" t="n">
        <f aca="false">N(MONTH(FA$4)&lt;=Months_Per_Period)</f>
        <v>0</v>
      </c>
      <c r="FB38" s="17" t="n">
        <f aca="false">N(MONTH(FB$4)&lt;=Months_Per_Period)</f>
        <v>0</v>
      </c>
      <c r="FC38" s="17" t="n">
        <f aca="false">N(MONTH(FC$4)&lt;=Months_Per_Period)</f>
        <v>1</v>
      </c>
      <c r="FD38" s="17" t="n">
        <f aca="false">N(MONTH(FD$4)&lt;=Months_Per_Period)</f>
        <v>0</v>
      </c>
      <c r="FE38" s="17" t="n">
        <f aca="false">N(MONTH(FE$4)&lt;=Months_Per_Period)</f>
        <v>0</v>
      </c>
      <c r="FF38" s="17" t="n">
        <f aca="false">N(MONTH(FF$4)&lt;=Months_Per_Period)</f>
        <v>0</v>
      </c>
      <c r="FG38" s="17" t="n">
        <f aca="false">N(MONTH(FG$4)&lt;=Months_Per_Period)</f>
        <v>1</v>
      </c>
      <c r="FH38" s="17" t="n">
        <f aca="false">N(MONTH(FH$4)&lt;=Months_Per_Period)</f>
        <v>0</v>
      </c>
    </row>
    <row r="40" customFormat="false" ht="15" hidden="false" customHeight="false" outlineLevel="0" collapsed="false">
      <c r="A40" s="9" t="s">
        <v>14</v>
      </c>
      <c r="B40" s="9"/>
      <c r="C40" s="9" t="s">
        <v>699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</row>
    <row r="41" customFormat="false" ht="15" hidden="false" customHeight="false" outlineLevel="0" collapsed="false">
      <c r="C41" s="0" t="s">
        <v>700</v>
      </c>
      <c r="D41" s="11" t="s">
        <v>556</v>
      </c>
      <c r="J41" s="58" t="n">
        <f aca="false">INDEX(Euro_Index,MATCH(J$7,Price_Years,0))</f>
        <v>1</v>
      </c>
      <c r="K41" s="58" t="n">
        <f aca="false">INDEX(Euro_Index,MATCH(K$7,Price_Years,0))</f>
        <v>1.01897</v>
      </c>
      <c r="L41" s="58" t="n">
        <f aca="false">INDEX(Euro_Index,MATCH(L$7,Price_Years,0))</f>
        <v>1.01897</v>
      </c>
      <c r="M41" s="58" t="n">
        <f aca="false">INDEX(Euro_Index,MATCH(M$7,Price_Years,0))</f>
        <v>1.01897</v>
      </c>
      <c r="N41" s="58" t="n">
        <f aca="false">INDEX(Euro_Index,MATCH(N$7,Price_Years,0))</f>
        <v>1.01897</v>
      </c>
      <c r="O41" s="58" t="n">
        <f aca="false">INDEX(Euro_Index,MATCH(O$7,Price_Years,0))</f>
        <v>1.040399</v>
      </c>
      <c r="P41" s="58" t="n">
        <f aca="false">INDEX(Euro_Index,MATCH(P$7,Price_Years,0))</f>
        <v>1.040399</v>
      </c>
      <c r="Q41" s="58" t="n">
        <f aca="false">INDEX(Euro_Index,MATCH(Q$7,Price_Years,0))</f>
        <v>1.040399</v>
      </c>
      <c r="R41" s="58" t="n">
        <f aca="false">INDEX(Euro_Index,MATCH(R$7,Price_Years,0))</f>
        <v>1.040399</v>
      </c>
      <c r="S41" s="58" t="n">
        <f aca="false">INDEX(Euro_Index,MATCH(S$7,Price_Years,0))</f>
        <v>1.061363</v>
      </c>
      <c r="T41" s="58" t="n">
        <f aca="false">INDEX(Euro_Index,MATCH(T$7,Price_Years,0))</f>
        <v>1.061363</v>
      </c>
      <c r="U41" s="58" t="n">
        <f aca="false">INDEX(Euro_Index,MATCH(U$7,Price_Years,0))</f>
        <v>1.061363</v>
      </c>
      <c r="V41" s="58" t="n">
        <f aca="false">INDEX(Euro_Index,MATCH(V$7,Price_Years,0))</f>
        <v>1.061363</v>
      </c>
      <c r="W41" s="58" t="n">
        <f aca="false">INDEX(Euro_Index,MATCH(W$7,Price_Years,0))</f>
        <v>1.083026</v>
      </c>
      <c r="X41" s="58" t="n">
        <f aca="false">INDEX(Euro_Index,MATCH(X$7,Price_Years,0))</f>
        <v>1.083026</v>
      </c>
      <c r="Y41" s="58" t="n">
        <f aca="false">INDEX(Euro_Index,MATCH(Y$7,Price_Years,0))</f>
        <v>1.083026</v>
      </c>
      <c r="Z41" s="58" t="n">
        <f aca="false">INDEX(Euro_Index,MATCH(Z$7,Price_Years,0))</f>
        <v>1.083026</v>
      </c>
      <c r="AA41" s="58" t="n">
        <f aca="false">INDEX(Euro_Index,MATCH(AA$7,Price_Years,0))</f>
        <v>1.105173</v>
      </c>
      <c r="AB41" s="58" t="n">
        <f aca="false">INDEX(Euro_Index,MATCH(AB$7,Price_Years,0))</f>
        <v>1.105173</v>
      </c>
      <c r="AC41" s="58" t="n">
        <f aca="false">INDEX(Euro_Index,MATCH(AC$7,Price_Years,0))</f>
        <v>1.105173</v>
      </c>
      <c r="AD41" s="58" t="n">
        <f aca="false">INDEX(Euro_Index,MATCH(AD$7,Price_Years,0))</f>
        <v>1.105173</v>
      </c>
      <c r="AE41" s="58" t="n">
        <f aca="false">INDEX(Euro_Index,MATCH(AE$7,Price_Years,0))</f>
        <v>1.127276</v>
      </c>
      <c r="AF41" s="58" t="n">
        <f aca="false">INDEX(Euro_Index,MATCH(AF$7,Price_Years,0))</f>
        <v>1.127276</v>
      </c>
      <c r="AG41" s="58" t="n">
        <f aca="false">INDEX(Euro_Index,MATCH(AG$7,Price_Years,0))</f>
        <v>1.127276</v>
      </c>
      <c r="AH41" s="58" t="n">
        <f aca="false">INDEX(Euro_Index,MATCH(AH$7,Price_Years,0))</f>
        <v>1.127276</v>
      </c>
      <c r="AI41" s="58" t="n">
        <f aca="false">INDEX(Euro_Index,MATCH(AI$7,Price_Years,0))</f>
        <v>1.149822</v>
      </c>
      <c r="AJ41" s="58" t="n">
        <f aca="false">INDEX(Euro_Index,MATCH(AJ$7,Price_Years,0))</f>
        <v>1.149822</v>
      </c>
      <c r="AK41" s="58" t="n">
        <f aca="false">INDEX(Euro_Index,MATCH(AK$7,Price_Years,0))</f>
        <v>1.149822</v>
      </c>
      <c r="AL41" s="58" t="n">
        <f aca="false">INDEX(Euro_Index,MATCH(AL$7,Price_Years,0))</f>
        <v>1.149822</v>
      </c>
      <c r="AM41" s="58" t="n">
        <f aca="false">INDEX(Euro_Index,MATCH(AM$7,Price_Years,0))</f>
        <v>1.172818</v>
      </c>
      <c r="AN41" s="58" t="n">
        <f aca="false">INDEX(Euro_Index,MATCH(AN$7,Price_Years,0))</f>
        <v>1.172818</v>
      </c>
      <c r="AO41" s="58" t="n">
        <f aca="false">INDEX(Euro_Index,MATCH(AO$7,Price_Years,0))</f>
        <v>1.172818</v>
      </c>
      <c r="AP41" s="58" t="n">
        <f aca="false">INDEX(Euro_Index,MATCH(AP$7,Price_Years,0))</f>
        <v>1.172818</v>
      </c>
      <c r="AQ41" s="58" t="n">
        <f aca="false">INDEX(Euro_Index,MATCH(AQ$7,Price_Years,0))</f>
        <v>1.196275</v>
      </c>
      <c r="AR41" s="58" t="n">
        <f aca="false">INDEX(Euro_Index,MATCH(AR$7,Price_Years,0))</f>
        <v>1.196275</v>
      </c>
      <c r="AS41" s="58" t="n">
        <f aca="false">INDEX(Euro_Index,MATCH(AS$7,Price_Years,0))</f>
        <v>1.196275</v>
      </c>
      <c r="AT41" s="58" t="n">
        <f aca="false">INDEX(Euro_Index,MATCH(AT$7,Price_Years,0))</f>
        <v>1.196275</v>
      </c>
      <c r="AU41" s="58" t="n">
        <f aca="false">INDEX(Euro_Index,MATCH(AU$7,Price_Years,0))</f>
        <v>1.2202</v>
      </c>
      <c r="AV41" s="58" t="n">
        <f aca="false">INDEX(Euro_Index,MATCH(AV$7,Price_Years,0))</f>
        <v>1.2202</v>
      </c>
      <c r="AW41" s="58" t="n">
        <f aca="false">INDEX(Euro_Index,MATCH(AW$7,Price_Years,0))</f>
        <v>1.2202</v>
      </c>
      <c r="AX41" s="58" t="n">
        <f aca="false">INDEX(Euro_Index,MATCH(AX$7,Price_Years,0))</f>
        <v>1.2202</v>
      </c>
      <c r="AY41" s="58" t="n">
        <f aca="false">INDEX(Euro_Index,MATCH(AY$7,Price_Years,0))</f>
        <v>1.244604</v>
      </c>
      <c r="AZ41" s="58" t="n">
        <f aca="false">INDEX(Euro_Index,MATCH(AZ$7,Price_Years,0))</f>
        <v>1.244604</v>
      </c>
      <c r="BA41" s="58" t="n">
        <f aca="false">INDEX(Euro_Index,MATCH(BA$7,Price_Years,0))</f>
        <v>1.244604</v>
      </c>
      <c r="BB41" s="58" t="n">
        <f aca="false">INDEX(Euro_Index,MATCH(BB$7,Price_Years,0))</f>
        <v>1.244604</v>
      </c>
      <c r="BC41" s="58" t="n">
        <f aca="false">INDEX(Euro_Index,MATCH(BC$7,Price_Years,0))</f>
        <v>1.269496</v>
      </c>
      <c r="BD41" s="58" t="n">
        <f aca="false">INDEX(Euro_Index,MATCH(BD$7,Price_Years,0))</f>
        <v>1.269496</v>
      </c>
      <c r="BE41" s="58" t="n">
        <f aca="false">INDEX(Euro_Index,MATCH(BE$7,Price_Years,0))</f>
        <v>1.269496</v>
      </c>
      <c r="BF41" s="58" t="n">
        <f aca="false">INDEX(Euro_Index,MATCH(BF$7,Price_Years,0))</f>
        <v>1.269496</v>
      </c>
      <c r="BG41" s="58" t="n">
        <f aca="false">INDEX(Euro_Index,MATCH(BG$7,Price_Years,0))</f>
        <v>1.294886</v>
      </c>
      <c r="BH41" s="58" t="n">
        <f aca="false">INDEX(Euro_Index,MATCH(BH$7,Price_Years,0))</f>
        <v>1.294886</v>
      </c>
      <c r="BI41" s="58" t="n">
        <f aca="false">INDEX(Euro_Index,MATCH(BI$7,Price_Years,0))</f>
        <v>1.294886</v>
      </c>
      <c r="BJ41" s="58" t="n">
        <f aca="false">INDEX(Euro_Index,MATCH(BJ$7,Price_Years,0))</f>
        <v>1.294886</v>
      </c>
      <c r="BK41" s="58" t="n">
        <f aca="false">INDEX(Euro_Index,MATCH(BK$7,Price_Years,0))</f>
        <v>1.320784</v>
      </c>
      <c r="BL41" s="58" t="n">
        <f aca="false">INDEX(Euro_Index,MATCH(BL$7,Price_Years,0))</f>
        <v>1.320784</v>
      </c>
      <c r="BM41" s="58" t="n">
        <f aca="false">INDEX(Euro_Index,MATCH(BM$7,Price_Years,0))</f>
        <v>1.320784</v>
      </c>
      <c r="BN41" s="58" t="n">
        <f aca="false">INDEX(Euro_Index,MATCH(BN$7,Price_Years,0))</f>
        <v>1.320784</v>
      </c>
      <c r="BO41" s="58" t="n">
        <f aca="false">INDEX(Euro_Index,MATCH(BO$7,Price_Years,0))</f>
        <v>1.3472</v>
      </c>
      <c r="BP41" s="58" t="n">
        <f aca="false">INDEX(Euro_Index,MATCH(BP$7,Price_Years,0))</f>
        <v>1.3472</v>
      </c>
      <c r="BQ41" s="58" t="n">
        <f aca="false">INDEX(Euro_Index,MATCH(BQ$7,Price_Years,0))</f>
        <v>1.3472</v>
      </c>
      <c r="BR41" s="58" t="n">
        <f aca="false">INDEX(Euro_Index,MATCH(BR$7,Price_Years,0))</f>
        <v>1.3472</v>
      </c>
      <c r="BS41" s="58" t="n">
        <f aca="false">INDEX(Euro_Index,MATCH(BS$7,Price_Years,0))</f>
        <v>1.374144</v>
      </c>
      <c r="BT41" s="58" t="n">
        <f aca="false">INDEX(Euro_Index,MATCH(BT$7,Price_Years,0))</f>
        <v>1.374144</v>
      </c>
      <c r="BU41" s="58" t="n">
        <f aca="false">INDEX(Euro_Index,MATCH(BU$7,Price_Years,0))</f>
        <v>1.374144</v>
      </c>
      <c r="BV41" s="58" t="n">
        <f aca="false">INDEX(Euro_Index,MATCH(BV$7,Price_Years,0))</f>
        <v>1.374144</v>
      </c>
      <c r="BW41" s="58" t="n">
        <f aca="false">INDEX(Euro_Index,MATCH(BW$7,Price_Years,0))</f>
        <v>1.401627</v>
      </c>
      <c r="BX41" s="58" t="n">
        <f aca="false">INDEX(Euro_Index,MATCH(BX$7,Price_Years,0))</f>
        <v>1.401627</v>
      </c>
      <c r="BY41" s="58" t="n">
        <f aca="false">INDEX(Euro_Index,MATCH(BY$7,Price_Years,0))</f>
        <v>1.401627</v>
      </c>
      <c r="BZ41" s="58" t="n">
        <f aca="false">INDEX(Euro_Index,MATCH(BZ$7,Price_Years,0))</f>
        <v>1.401627</v>
      </c>
      <c r="CA41" s="58" t="n">
        <f aca="false">INDEX(Euro_Index,MATCH(CA$7,Price_Years,0))</f>
        <v>1.429659</v>
      </c>
      <c r="CB41" s="58" t="n">
        <f aca="false">INDEX(Euro_Index,MATCH(CB$7,Price_Years,0))</f>
        <v>1.429659</v>
      </c>
      <c r="CC41" s="58" t="n">
        <f aca="false">INDEX(Euro_Index,MATCH(CC$7,Price_Years,0))</f>
        <v>1.429659</v>
      </c>
      <c r="CD41" s="58" t="n">
        <f aca="false">INDEX(Euro_Index,MATCH(CD$7,Price_Years,0))</f>
        <v>1.429659</v>
      </c>
      <c r="CE41" s="58" t="n">
        <f aca="false">INDEX(Euro_Index,MATCH(CE$7,Price_Years,0))</f>
        <v>1.458252</v>
      </c>
      <c r="CF41" s="58" t="n">
        <f aca="false">INDEX(Euro_Index,MATCH(CF$7,Price_Years,0))</f>
        <v>1.458252</v>
      </c>
      <c r="CG41" s="58" t="n">
        <f aca="false">INDEX(Euro_Index,MATCH(CG$7,Price_Years,0))</f>
        <v>1.458252</v>
      </c>
      <c r="CH41" s="58" t="n">
        <f aca="false">INDEX(Euro_Index,MATCH(CH$7,Price_Years,0))</f>
        <v>1.458252</v>
      </c>
      <c r="CI41" s="58" t="n">
        <f aca="false">INDEX(Euro_Index,MATCH(CI$7,Price_Years,0))</f>
        <v>1.487417</v>
      </c>
      <c r="CJ41" s="58" t="n">
        <f aca="false">INDEX(Euro_Index,MATCH(CJ$7,Price_Years,0))</f>
        <v>1.487417</v>
      </c>
      <c r="CK41" s="58" t="n">
        <f aca="false">INDEX(Euro_Index,MATCH(CK$7,Price_Years,0))</f>
        <v>1.487417</v>
      </c>
      <c r="CL41" s="58" t="n">
        <f aca="false">INDEX(Euro_Index,MATCH(CL$7,Price_Years,0))</f>
        <v>1.487417</v>
      </c>
      <c r="CM41" s="58" t="n">
        <f aca="false">INDEX(Euro_Index,MATCH(CM$7,Price_Years,0))</f>
        <v>1.517166</v>
      </c>
      <c r="CN41" s="58" t="n">
        <f aca="false">INDEX(Euro_Index,MATCH(CN$7,Price_Years,0))</f>
        <v>1.517166</v>
      </c>
      <c r="CO41" s="58" t="n">
        <f aca="false">INDEX(Euro_Index,MATCH(CO$7,Price_Years,0))</f>
        <v>1.517166</v>
      </c>
      <c r="CP41" s="58" t="n">
        <f aca="false">INDEX(Euro_Index,MATCH(CP$7,Price_Years,0))</f>
        <v>1.517166</v>
      </c>
      <c r="CQ41" s="58" t="n">
        <f aca="false">INDEX(Euro_Index,MATCH(CQ$7,Price_Years,0))</f>
        <v>1.547509</v>
      </c>
      <c r="CR41" s="58" t="n">
        <f aca="false">INDEX(Euro_Index,MATCH(CR$7,Price_Years,0))</f>
        <v>1.547509</v>
      </c>
      <c r="CS41" s="58" t="n">
        <f aca="false">INDEX(Euro_Index,MATCH(CS$7,Price_Years,0))</f>
        <v>1.547509</v>
      </c>
      <c r="CT41" s="58" t="n">
        <f aca="false">INDEX(Euro_Index,MATCH(CT$7,Price_Years,0))</f>
        <v>1.547509</v>
      </c>
      <c r="CU41" s="58" t="n">
        <f aca="false">INDEX(Euro_Index,MATCH(CU$7,Price_Years,0))</f>
        <v>1.578459</v>
      </c>
      <c r="CV41" s="58" t="n">
        <f aca="false">INDEX(Euro_Index,MATCH(CV$7,Price_Years,0))</f>
        <v>1.578459</v>
      </c>
      <c r="CW41" s="58" t="n">
        <f aca="false">INDEX(Euro_Index,MATCH(CW$7,Price_Years,0))</f>
        <v>1.578459</v>
      </c>
      <c r="CX41" s="58" t="n">
        <f aca="false">INDEX(Euro_Index,MATCH(CX$7,Price_Years,0))</f>
        <v>1.578459</v>
      </c>
      <c r="CY41" s="58" t="n">
        <f aca="false">INDEX(Euro_Index,MATCH(CY$7,Price_Years,0))</f>
        <v>1.610028</v>
      </c>
      <c r="CZ41" s="58" t="n">
        <f aca="false">INDEX(Euro_Index,MATCH(CZ$7,Price_Years,0))</f>
        <v>1.610028</v>
      </c>
      <c r="DA41" s="58" t="n">
        <f aca="false">INDEX(Euro_Index,MATCH(DA$7,Price_Years,0))</f>
        <v>1.610028</v>
      </c>
      <c r="DB41" s="58" t="n">
        <f aca="false">INDEX(Euro_Index,MATCH(DB$7,Price_Years,0))</f>
        <v>1.610028</v>
      </c>
      <c r="DC41" s="58" t="n">
        <f aca="false">INDEX(Euro_Index,MATCH(DC$7,Price_Years,0))</f>
        <v>1.642229</v>
      </c>
      <c r="DD41" s="58" t="n">
        <f aca="false">INDEX(Euro_Index,MATCH(DD$7,Price_Years,0))</f>
        <v>1.642229</v>
      </c>
      <c r="DE41" s="58" t="n">
        <f aca="false">INDEX(Euro_Index,MATCH(DE$7,Price_Years,0))</f>
        <v>1.642229</v>
      </c>
      <c r="DF41" s="58" t="n">
        <f aca="false">INDEX(Euro_Index,MATCH(DF$7,Price_Years,0))</f>
        <v>1.642229</v>
      </c>
      <c r="DG41" s="58" t="n">
        <f aca="false">INDEX(Euro_Index,MATCH(DG$7,Price_Years,0))</f>
        <v>1.675074</v>
      </c>
      <c r="DH41" s="58" t="n">
        <f aca="false">INDEX(Euro_Index,MATCH(DH$7,Price_Years,0))</f>
        <v>1.675074</v>
      </c>
      <c r="DI41" s="58" t="n">
        <f aca="false">INDEX(Euro_Index,MATCH(DI$7,Price_Years,0))</f>
        <v>1.675074</v>
      </c>
      <c r="DJ41" s="58" t="n">
        <f aca="false">INDEX(Euro_Index,MATCH(DJ$7,Price_Years,0))</f>
        <v>1.675074</v>
      </c>
      <c r="DK41" s="58" t="n">
        <f aca="false">INDEX(Euro_Index,MATCH(DK$7,Price_Years,0))</f>
        <v>1.708575</v>
      </c>
      <c r="DL41" s="58" t="n">
        <f aca="false">INDEX(Euro_Index,MATCH(DL$7,Price_Years,0))</f>
        <v>1.708575</v>
      </c>
      <c r="DM41" s="58" t="n">
        <f aca="false">INDEX(Euro_Index,MATCH(DM$7,Price_Years,0))</f>
        <v>1.708575</v>
      </c>
      <c r="DN41" s="58" t="n">
        <f aca="false">INDEX(Euro_Index,MATCH(DN$7,Price_Years,0))</f>
        <v>1.708575</v>
      </c>
      <c r="DO41" s="58" t="n">
        <f aca="false">INDEX(Euro_Index,MATCH(DO$7,Price_Years,0))</f>
        <v>1.742746</v>
      </c>
      <c r="DP41" s="58" t="n">
        <f aca="false">INDEX(Euro_Index,MATCH(DP$7,Price_Years,0))</f>
        <v>1.742746</v>
      </c>
      <c r="DQ41" s="58" t="n">
        <f aca="false">INDEX(Euro_Index,MATCH(DQ$7,Price_Years,0))</f>
        <v>1.742746</v>
      </c>
      <c r="DR41" s="58" t="n">
        <f aca="false">INDEX(Euro_Index,MATCH(DR$7,Price_Years,0))</f>
        <v>1.742746</v>
      </c>
      <c r="DS41" s="58" t="n">
        <f aca="false">INDEX(Euro_Index,MATCH(DS$7,Price_Years,0))</f>
        <v>1.777601</v>
      </c>
      <c r="DT41" s="58" t="n">
        <f aca="false">INDEX(Euro_Index,MATCH(DT$7,Price_Years,0))</f>
        <v>1.777601</v>
      </c>
      <c r="DU41" s="58" t="n">
        <f aca="false">INDEX(Euro_Index,MATCH(DU$7,Price_Years,0))</f>
        <v>1.777601</v>
      </c>
      <c r="DV41" s="58" t="n">
        <f aca="false">INDEX(Euro_Index,MATCH(DV$7,Price_Years,0))</f>
        <v>1.777601</v>
      </c>
      <c r="DW41" s="58" t="n">
        <f aca="false">INDEX(Euro_Index,MATCH(DW$7,Price_Years,0))</f>
        <v>1.813153</v>
      </c>
      <c r="DX41" s="58" t="n">
        <f aca="false">INDEX(Euro_Index,MATCH(DX$7,Price_Years,0))</f>
        <v>1.813153</v>
      </c>
      <c r="DY41" s="58" t="n">
        <f aca="false">INDEX(Euro_Index,MATCH(DY$7,Price_Years,0))</f>
        <v>1.813153</v>
      </c>
      <c r="DZ41" s="58" t="n">
        <f aca="false">INDEX(Euro_Index,MATCH(DZ$7,Price_Years,0))</f>
        <v>1.813153</v>
      </c>
      <c r="EA41" s="58" t="n">
        <f aca="false">INDEX(Euro_Index,MATCH(EA$7,Price_Years,0))</f>
        <v>1.849417</v>
      </c>
      <c r="EB41" s="58" t="n">
        <f aca="false">INDEX(Euro_Index,MATCH(EB$7,Price_Years,0))</f>
        <v>1.849417</v>
      </c>
      <c r="EC41" s="58" t="n">
        <f aca="false">INDEX(Euro_Index,MATCH(EC$7,Price_Years,0))</f>
        <v>1.849417</v>
      </c>
      <c r="ED41" s="58" t="n">
        <f aca="false">INDEX(Euro_Index,MATCH(ED$7,Price_Years,0))</f>
        <v>1.849417</v>
      </c>
      <c r="EE41" s="58" t="n">
        <f aca="false">INDEX(Euro_Index,MATCH(EE$7,Price_Years,0))</f>
        <v>1.886405</v>
      </c>
      <c r="EF41" s="58" t="n">
        <f aca="false">INDEX(Euro_Index,MATCH(EF$7,Price_Years,0))</f>
        <v>1.886405</v>
      </c>
      <c r="EG41" s="58" t="n">
        <f aca="false">INDEX(Euro_Index,MATCH(EG$7,Price_Years,0))</f>
        <v>1.886405</v>
      </c>
      <c r="EH41" s="58" t="n">
        <f aca="false">INDEX(Euro_Index,MATCH(EH$7,Price_Years,0))</f>
        <v>1.886405</v>
      </c>
      <c r="EI41" s="58" t="n">
        <f aca="false">INDEX(Euro_Index,MATCH(EI$7,Price_Years,0))</f>
        <v>1.924133</v>
      </c>
      <c r="EJ41" s="58" t="n">
        <f aca="false">INDEX(Euro_Index,MATCH(EJ$7,Price_Years,0))</f>
        <v>1.924133</v>
      </c>
      <c r="EK41" s="58" t="n">
        <f aca="false">INDEX(Euro_Index,MATCH(EK$7,Price_Years,0))</f>
        <v>1.924133</v>
      </c>
      <c r="EL41" s="58" t="n">
        <f aca="false">INDEX(Euro_Index,MATCH(EL$7,Price_Years,0))</f>
        <v>1.924133</v>
      </c>
      <c r="EM41" s="58" t="n">
        <f aca="false">INDEX(Euro_Index,MATCH(EM$7,Price_Years,0))</f>
        <v>1.962616</v>
      </c>
      <c r="EN41" s="58" t="n">
        <f aca="false">INDEX(Euro_Index,MATCH(EN$7,Price_Years,0))</f>
        <v>1.962616</v>
      </c>
      <c r="EO41" s="58" t="n">
        <f aca="false">INDEX(Euro_Index,MATCH(EO$7,Price_Years,0))</f>
        <v>1.962616</v>
      </c>
      <c r="EP41" s="58" t="n">
        <f aca="false">INDEX(Euro_Index,MATCH(EP$7,Price_Years,0))</f>
        <v>1.962616</v>
      </c>
      <c r="EQ41" s="58" t="n">
        <f aca="false">INDEX(Euro_Index,MATCH(EQ$7,Price_Years,0))</f>
        <v>2.001868</v>
      </c>
      <c r="ER41" s="58" t="n">
        <f aca="false">INDEX(Euro_Index,MATCH(ER$7,Price_Years,0))</f>
        <v>2.001868</v>
      </c>
      <c r="ES41" s="58" t="n">
        <f aca="false">INDEX(Euro_Index,MATCH(ES$7,Price_Years,0))</f>
        <v>2.001868</v>
      </c>
      <c r="ET41" s="58" t="n">
        <f aca="false">INDEX(Euro_Index,MATCH(ET$7,Price_Years,0))</f>
        <v>2.001868</v>
      </c>
      <c r="EU41" s="58" t="n">
        <f aca="false">INDEX(Euro_Index,MATCH(EU$7,Price_Years,0))</f>
        <v>2.04190536</v>
      </c>
      <c r="EV41" s="58" t="n">
        <f aca="false">INDEX(Euro_Index,MATCH(EV$7,Price_Years,0))</f>
        <v>2.04190536</v>
      </c>
      <c r="EW41" s="58" t="n">
        <f aca="false">INDEX(Euro_Index,MATCH(EW$7,Price_Years,0))</f>
        <v>2.04190536</v>
      </c>
      <c r="EX41" s="58" t="n">
        <f aca="false">INDEX(Euro_Index,MATCH(EX$7,Price_Years,0))</f>
        <v>2.04190536</v>
      </c>
      <c r="EY41" s="58" t="n">
        <f aca="false">INDEX(Euro_Index,MATCH(EY$7,Price_Years,0))</f>
        <v>2.0827434672</v>
      </c>
      <c r="EZ41" s="58" t="n">
        <f aca="false">INDEX(Euro_Index,MATCH(EZ$7,Price_Years,0))</f>
        <v>2.0827434672</v>
      </c>
      <c r="FA41" s="58" t="n">
        <f aca="false">INDEX(Euro_Index,MATCH(FA$7,Price_Years,0))</f>
        <v>2.0827434672</v>
      </c>
      <c r="FB41" s="58" t="n">
        <f aca="false">INDEX(Euro_Index,MATCH(FB$7,Price_Years,0))</f>
        <v>2.0827434672</v>
      </c>
      <c r="FC41" s="58" t="n">
        <f aca="false">INDEX(Euro_Index,MATCH(FC$7,Price_Years,0))</f>
        <v>2.124398336544</v>
      </c>
      <c r="FD41" s="58" t="n">
        <f aca="false">INDEX(Euro_Index,MATCH(FD$7,Price_Years,0))</f>
        <v>2.124398336544</v>
      </c>
      <c r="FE41" s="58" t="n">
        <f aca="false">INDEX(Euro_Index,MATCH(FE$7,Price_Years,0))</f>
        <v>2.124398336544</v>
      </c>
      <c r="FF41" s="58" t="n">
        <f aca="false">INDEX(Euro_Index,MATCH(FF$7,Price_Years,0))</f>
        <v>2.124398336544</v>
      </c>
      <c r="FG41" s="58" t="n">
        <f aca="false">INDEX(Euro_Index,MATCH(FG$7,Price_Years,0))</f>
        <v>2.16688630327488</v>
      </c>
      <c r="FH41" s="58" t="n">
        <f aca="false">INDEX(Euro_Index,MATCH(FH$7,Price_Years,0))</f>
        <v>2.16688630327488</v>
      </c>
    </row>
    <row r="42" customFormat="false" ht="15" hidden="false" customHeight="false" outlineLevel="0" collapsed="false">
      <c r="C42" s="0" t="s">
        <v>701</v>
      </c>
      <c r="D42" s="11" t="s">
        <v>126</v>
      </c>
      <c r="E42" s="14" t="str">
        <f aca="false">INDEX(Case_PV_Curve,1,$F12)</f>
        <v>v3 capture</v>
      </c>
      <c r="J42" s="25" t="n">
        <f aca="false">INDEX(Price_Data,MATCH($E42,Price_Labels,0),MATCH(J$7,Price_Years,0))</f>
        <v>0</v>
      </c>
      <c r="K42" s="25" t="n">
        <f aca="false">INDEX(Price_Data,MATCH($E42,Price_Labels,0),MATCH(K$7,Price_Years,0))</f>
        <v>78.3445</v>
      </c>
      <c r="L42" s="25" t="n">
        <f aca="false">INDEX(Price_Data,MATCH($E42,Price_Labels,0),MATCH(L$7,Price_Years,0))</f>
        <v>78.3445</v>
      </c>
      <c r="M42" s="25" t="n">
        <f aca="false">INDEX(Price_Data,MATCH($E42,Price_Labels,0),MATCH(M$7,Price_Years,0))</f>
        <v>78.3445</v>
      </c>
      <c r="N42" s="25" t="n">
        <f aca="false">INDEX(Price_Data,MATCH($E42,Price_Labels,0),MATCH(N$7,Price_Years,0))</f>
        <v>78.3445</v>
      </c>
      <c r="O42" s="25" t="n">
        <f aca="false">INDEX(Price_Data,MATCH($E42,Price_Labels,0),MATCH(O$7,Price_Years,0))</f>
        <v>77.571</v>
      </c>
      <c r="P42" s="25" t="n">
        <f aca="false">INDEX(Price_Data,MATCH($E42,Price_Labels,0),MATCH(P$7,Price_Years,0))</f>
        <v>77.571</v>
      </c>
      <c r="Q42" s="25" t="n">
        <f aca="false">INDEX(Price_Data,MATCH($E42,Price_Labels,0),MATCH(Q$7,Price_Years,0))</f>
        <v>77.571</v>
      </c>
      <c r="R42" s="25" t="n">
        <f aca="false">INDEX(Price_Data,MATCH($E42,Price_Labels,0),MATCH(R$7,Price_Years,0))</f>
        <v>77.571</v>
      </c>
      <c r="S42" s="25" t="n">
        <f aca="false">INDEX(Price_Data,MATCH($E42,Price_Labels,0),MATCH(S$7,Price_Years,0))</f>
        <v>71.5</v>
      </c>
      <c r="T42" s="25" t="n">
        <f aca="false">INDEX(Price_Data,MATCH($E42,Price_Labels,0),MATCH(T$7,Price_Years,0))</f>
        <v>71.5</v>
      </c>
      <c r="U42" s="25" t="n">
        <f aca="false">INDEX(Price_Data,MATCH($E42,Price_Labels,0),MATCH(U$7,Price_Years,0))</f>
        <v>71.5</v>
      </c>
      <c r="V42" s="25" t="n">
        <f aca="false">INDEX(Price_Data,MATCH($E42,Price_Labels,0),MATCH(V$7,Price_Years,0))</f>
        <v>71.5</v>
      </c>
      <c r="W42" s="25" t="n">
        <f aca="false">INDEX(Price_Data,MATCH($E42,Price_Labels,0),MATCH(W$7,Price_Years,0))</f>
        <v>67.002</v>
      </c>
      <c r="X42" s="25" t="n">
        <f aca="false">INDEX(Price_Data,MATCH($E42,Price_Labels,0),MATCH(X$7,Price_Years,0))</f>
        <v>67.002</v>
      </c>
      <c r="Y42" s="25" t="n">
        <f aca="false">INDEX(Price_Data,MATCH($E42,Price_Labels,0),MATCH(Y$7,Price_Years,0))</f>
        <v>67.002</v>
      </c>
      <c r="Z42" s="25" t="n">
        <f aca="false">INDEX(Price_Data,MATCH($E42,Price_Labels,0),MATCH(Z$7,Price_Years,0))</f>
        <v>67.002</v>
      </c>
      <c r="AA42" s="25" t="n">
        <f aca="false">INDEX(Price_Data,MATCH($E42,Price_Labels,0),MATCH(AA$7,Price_Years,0))</f>
        <v>61.6785</v>
      </c>
      <c r="AB42" s="25" t="n">
        <f aca="false">INDEX(Price_Data,MATCH($E42,Price_Labels,0),MATCH(AB$7,Price_Years,0))</f>
        <v>61.6785</v>
      </c>
      <c r="AC42" s="25" t="n">
        <f aca="false">INDEX(Price_Data,MATCH($E42,Price_Labels,0),MATCH(AC$7,Price_Years,0))</f>
        <v>61.6785</v>
      </c>
      <c r="AD42" s="25" t="n">
        <f aca="false">INDEX(Price_Data,MATCH($E42,Price_Labels,0),MATCH(AD$7,Price_Years,0))</f>
        <v>61.6785</v>
      </c>
      <c r="AE42" s="25" t="n">
        <f aca="false">INDEX(Price_Data,MATCH($E42,Price_Labels,0),MATCH(AE$7,Price_Years,0))</f>
        <v>64.0315</v>
      </c>
      <c r="AF42" s="25" t="n">
        <f aca="false">INDEX(Price_Data,MATCH($E42,Price_Labels,0),MATCH(AF$7,Price_Years,0))</f>
        <v>64.0315</v>
      </c>
      <c r="AG42" s="25" t="n">
        <f aca="false">INDEX(Price_Data,MATCH($E42,Price_Labels,0),MATCH(AG$7,Price_Years,0))</f>
        <v>64.0315</v>
      </c>
      <c r="AH42" s="25" t="n">
        <f aca="false">INDEX(Price_Data,MATCH($E42,Price_Labels,0),MATCH(AH$7,Price_Years,0))</f>
        <v>64.0315</v>
      </c>
      <c r="AI42" s="25" t="n">
        <f aca="false">INDEX(Price_Data,MATCH($E42,Price_Labels,0),MATCH(AI$7,Price_Years,0))</f>
        <v>62.465</v>
      </c>
      <c r="AJ42" s="25" t="n">
        <f aca="false">INDEX(Price_Data,MATCH($E42,Price_Labels,0),MATCH(AJ$7,Price_Years,0))</f>
        <v>62.465</v>
      </c>
      <c r="AK42" s="25" t="n">
        <f aca="false">INDEX(Price_Data,MATCH($E42,Price_Labels,0),MATCH(AK$7,Price_Years,0))</f>
        <v>62.465</v>
      </c>
      <c r="AL42" s="25" t="n">
        <f aca="false">INDEX(Price_Data,MATCH($E42,Price_Labels,0),MATCH(AL$7,Price_Years,0))</f>
        <v>62.465</v>
      </c>
      <c r="AM42" s="25" t="n">
        <f aca="false">INDEX(Price_Data,MATCH($E42,Price_Labels,0),MATCH(AM$7,Price_Years,0))</f>
        <v>62.868</v>
      </c>
      <c r="AN42" s="25" t="n">
        <f aca="false">INDEX(Price_Data,MATCH($E42,Price_Labels,0),MATCH(AN$7,Price_Years,0))</f>
        <v>62.868</v>
      </c>
      <c r="AO42" s="25" t="n">
        <f aca="false">INDEX(Price_Data,MATCH($E42,Price_Labels,0),MATCH(AO$7,Price_Years,0))</f>
        <v>62.868</v>
      </c>
      <c r="AP42" s="25" t="n">
        <f aca="false">INDEX(Price_Data,MATCH($E42,Price_Labels,0),MATCH(AP$7,Price_Years,0))</f>
        <v>62.868</v>
      </c>
      <c r="AQ42" s="25" t="n">
        <f aca="false">INDEX(Price_Data,MATCH($E42,Price_Labels,0),MATCH(AQ$7,Price_Years,0))</f>
        <v>60.5345</v>
      </c>
      <c r="AR42" s="25" t="n">
        <f aca="false">INDEX(Price_Data,MATCH($E42,Price_Labels,0),MATCH(AR$7,Price_Years,0))</f>
        <v>60.5345</v>
      </c>
      <c r="AS42" s="25" t="n">
        <f aca="false">INDEX(Price_Data,MATCH($E42,Price_Labels,0),MATCH(AS$7,Price_Years,0))</f>
        <v>60.5345</v>
      </c>
      <c r="AT42" s="25" t="n">
        <f aca="false">INDEX(Price_Data,MATCH($E42,Price_Labels,0),MATCH(AT$7,Price_Years,0))</f>
        <v>60.5345</v>
      </c>
      <c r="AU42" s="25" t="n">
        <f aca="false">INDEX(Price_Data,MATCH($E42,Price_Labels,0),MATCH(AU$7,Price_Years,0))</f>
        <v>60.4305</v>
      </c>
      <c r="AV42" s="25" t="n">
        <f aca="false">INDEX(Price_Data,MATCH($E42,Price_Labels,0),MATCH(AV$7,Price_Years,0))</f>
        <v>60.4305</v>
      </c>
      <c r="AW42" s="25" t="n">
        <f aca="false">INDEX(Price_Data,MATCH($E42,Price_Labels,0),MATCH(AW$7,Price_Years,0))</f>
        <v>60.4305</v>
      </c>
      <c r="AX42" s="25" t="n">
        <f aca="false">INDEX(Price_Data,MATCH($E42,Price_Labels,0),MATCH(AX$7,Price_Years,0))</f>
        <v>60.4305</v>
      </c>
      <c r="AY42" s="25" t="n">
        <f aca="false">INDEX(Price_Data,MATCH($E42,Price_Labels,0),MATCH(AY$7,Price_Years,0))</f>
        <v>60.476</v>
      </c>
      <c r="AZ42" s="25" t="n">
        <f aca="false">INDEX(Price_Data,MATCH($E42,Price_Labels,0),MATCH(AZ$7,Price_Years,0))</f>
        <v>60.476</v>
      </c>
      <c r="BA42" s="25" t="n">
        <f aca="false">INDEX(Price_Data,MATCH($E42,Price_Labels,0),MATCH(BA$7,Price_Years,0))</f>
        <v>60.476</v>
      </c>
      <c r="BB42" s="25" t="n">
        <f aca="false">INDEX(Price_Data,MATCH($E42,Price_Labels,0),MATCH(BB$7,Price_Years,0))</f>
        <v>60.476</v>
      </c>
      <c r="BC42" s="25" t="n">
        <f aca="false">INDEX(Price_Data,MATCH($E42,Price_Labels,0),MATCH(BC$7,Price_Years,0))</f>
        <v>62.8095</v>
      </c>
      <c r="BD42" s="25" t="n">
        <f aca="false">INDEX(Price_Data,MATCH($E42,Price_Labels,0),MATCH(BD$7,Price_Years,0))</f>
        <v>62.8095</v>
      </c>
      <c r="BE42" s="25" t="n">
        <f aca="false">INDEX(Price_Data,MATCH($E42,Price_Labels,0),MATCH(BE$7,Price_Years,0))</f>
        <v>62.8095</v>
      </c>
      <c r="BF42" s="25" t="n">
        <f aca="false">INDEX(Price_Data,MATCH($E42,Price_Labels,0),MATCH(BF$7,Price_Years,0))</f>
        <v>62.8095</v>
      </c>
      <c r="BG42" s="25" t="n">
        <f aca="false">INDEX(Price_Data,MATCH($E42,Price_Labels,0),MATCH(BG$7,Price_Years,0))</f>
        <v>62.244</v>
      </c>
      <c r="BH42" s="25" t="n">
        <f aca="false">INDEX(Price_Data,MATCH($E42,Price_Labels,0),MATCH(BH$7,Price_Years,0))</f>
        <v>62.244</v>
      </c>
      <c r="BI42" s="25" t="n">
        <f aca="false">INDEX(Price_Data,MATCH($E42,Price_Labels,0),MATCH(BI$7,Price_Years,0))</f>
        <v>62.244</v>
      </c>
      <c r="BJ42" s="25" t="n">
        <f aca="false">INDEX(Price_Data,MATCH($E42,Price_Labels,0),MATCH(BJ$7,Price_Years,0))</f>
        <v>62.244</v>
      </c>
      <c r="BK42" s="25" t="n">
        <f aca="false">INDEX(Price_Data,MATCH($E42,Price_Labels,0),MATCH(BK$7,Price_Years,0))</f>
        <v>61.919</v>
      </c>
      <c r="BL42" s="25" t="n">
        <f aca="false">INDEX(Price_Data,MATCH($E42,Price_Labels,0),MATCH(BL$7,Price_Years,0))</f>
        <v>61.919</v>
      </c>
      <c r="BM42" s="25" t="n">
        <f aca="false">INDEX(Price_Data,MATCH($E42,Price_Labels,0),MATCH(BM$7,Price_Years,0))</f>
        <v>61.919</v>
      </c>
      <c r="BN42" s="25" t="n">
        <f aca="false">INDEX(Price_Data,MATCH($E42,Price_Labels,0),MATCH(BN$7,Price_Years,0))</f>
        <v>61.919</v>
      </c>
      <c r="BO42" s="25" t="n">
        <f aca="false">INDEX(Price_Data,MATCH($E42,Price_Labels,0),MATCH(BO$7,Price_Years,0))</f>
        <v>61.061</v>
      </c>
      <c r="BP42" s="25" t="n">
        <f aca="false">INDEX(Price_Data,MATCH($E42,Price_Labels,0),MATCH(BP$7,Price_Years,0))</f>
        <v>61.061</v>
      </c>
      <c r="BQ42" s="25" t="n">
        <f aca="false">INDEX(Price_Data,MATCH($E42,Price_Labels,0),MATCH(BQ$7,Price_Years,0))</f>
        <v>61.061</v>
      </c>
      <c r="BR42" s="25" t="n">
        <f aca="false">INDEX(Price_Data,MATCH($E42,Price_Labels,0),MATCH(BR$7,Price_Years,0))</f>
        <v>61.061</v>
      </c>
      <c r="BS42" s="25" t="n">
        <f aca="false">INDEX(Price_Data,MATCH($E42,Price_Labels,0),MATCH(BS$7,Price_Years,0))</f>
        <v>60.3135</v>
      </c>
      <c r="BT42" s="25" t="n">
        <f aca="false">INDEX(Price_Data,MATCH($E42,Price_Labels,0),MATCH(BT$7,Price_Years,0))</f>
        <v>60.3135</v>
      </c>
      <c r="BU42" s="25" t="n">
        <f aca="false">INDEX(Price_Data,MATCH($E42,Price_Labels,0),MATCH(BU$7,Price_Years,0))</f>
        <v>60.3135</v>
      </c>
      <c r="BV42" s="25" t="n">
        <f aca="false">INDEX(Price_Data,MATCH($E42,Price_Labels,0),MATCH(BV$7,Price_Years,0))</f>
        <v>60.3135</v>
      </c>
      <c r="BW42" s="25" t="n">
        <f aca="false">INDEX(Price_Data,MATCH($E42,Price_Labels,0),MATCH(BW$7,Price_Years,0))</f>
        <v>60.853</v>
      </c>
      <c r="BX42" s="25" t="n">
        <f aca="false">INDEX(Price_Data,MATCH($E42,Price_Labels,0),MATCH(BX$7,Price_Years,0))</f>
        <v>60.853</v>
      </c>
      <c r="BY42" s="25" t="n">
        <f aca="false">INDEX(Price_Data,MATCH($E42,Price_Labels,0),MATCH(BY$7,Price_Years,0))</f>
        <v>60.853</v>
      </c>
      <c r="BZ42" s="25" t="n">
        <f aca="false">INDEX(Price_Data,MATCH($E42,Price_Labels,0),MATCH(BZ$7,Price_Years,0))</f>
        <v>60.853</v>
      </c>
      <c r="CA42" s="25" t="n">
        <f aca="false">INDEX(Price_Data,MATCH($E42,Price_Labels,0),MATCH(CA$7,Price_Years,0))</f>
        <v>61.0545</v>
      </c>
      <c r="CB42" s="25" t="n">
        <f aca="false">INDEX(Price_Data,MATCH($E42,Price_Labels,0),MATCH(CB$7,Price_Years,0))</f>
        <v>61.0545</v>
      </c>
      <c r="CC42" s="25" t="n">
        <f aca="false">INDEX(Price_Data,MATCH($E42,Price_Labels,0),MATCH(CC$7,Price_Years,0))</f>
        <v>61.0545</v>
      </c>
      <c r="CD42" s="25" t="n">
        <f aca="false">INDEX(Price_Data,MATCH($E42,Price_Labels,0),MATCH(CD$7,Price_Years,0))</f>
        <v>61.0545</v>
      </c>
      <c r="CE42" s="25" t="n">
        <f aca="false">INDEX(Price_Data,MATCH($E42,Price_Labels,0),MATCH(CE$7,Price_Years,0))</f>
        <v>60.554</v>
      </c>
      <c r="CF42" s="25" t="n">
        <f aca="false">INDEX(Price_Data,MATCH($E42,Price_Labels,0),MATCH(CF$7,Price_Years,0))</f>
        <v>60.554</v>
      </c>
      <c r="CG42" s="25" t="n">
        <f aca="false">INDEX(Price_Data,MATCH($E42,Price_Labels,0),MATCH(CG$7,Price_Years,0))</f>
        <v>60.554</v>
      </c>
      <c r="CH42" s="25" t="n">
        <f aca="false">INDEX(Price_Data,MATCH($E42,Price_Labels,0),MATCH(CH$7,Price_Years,0))</f>
        <v>60.554</v>
      </c>
      <c r="CI42" s="25" t="n">
        <f aca="false">INDEX(Price_Data,MATCH($E42,Price_Labels,0),MATCH(CI$7,Price_Years,0))</f>
        <v>61.7435</v>
      </c>
      <c r="CJ42" s="25" t="n">
        <f aca="false">INDEX(Price_Data,MATCH($E42,Price_Labels,0),MATCH(CJ$7,Price_Years,0))</f>
        <v>61.7435</v>
      </c>
      <c r="CK42" s="25" t="n">
        <f aca="false">INDEX(Price_Data,MATCH($E42,Price_Labels,0),MATCH(CK$7,Price_Years,0))</f>
        <v>61.7435</v>
      </c>
      <c r="CL42" s="25" t="n">
        <f aca="false">INDEX(Price_Data,MATCH($E42,Price_Labels,0),MATCH(CL$7,Price_Years,0))</f>
        <v>61.7435</v>
      </c>
      <c r="CM42" s="25" t="n">
        <f aca="false">INDEX(Price_Data,MATCH($E42,Price_Labels,0),MATCH(CM$7,Price_Years,0))</f>
        <v>61.9905</v>
      </c>
      <c r="CN42" s="25" t="n">
        <f aca="false">INDEX(Price_Data,MATCH($E42,Price_Labels,0),MATCH(CN$7,Price_Years,0))</f>
        <v>61.9905</v>
      </c>
      <c r="CO42" s="25" t="n">
        <f aca="false">INDEX(Price_Data,MATCH($E42,Price_Labels,0),MATCH(CO$7,Price_Years,0))</f>
        <v>61.9905</v>
      </c>
      <c r="CP42" s="25" t="n">
        <f aca="false">INDEX(Price_Data,MATCH($E42,Price_Labels,0),MATCH(CP$7,Price_Years,0))</f>
        <v>61.9905</v>
      </c>
      <c r="CQ42" s="25" t="n">
        <f aca="false">INDEX(Price_Data,MATCH($E42,Price_Labels,0),MATCH(CQ$7,Price_Years,0))</f>
        <v>61.8735</v>
      </c>
      <c r="CR42" s="25" t="n">
        <f aca="false">INDEX(Price_Data,MATCH($E42,Price_Labels,0),MATCH(CR$7,Price_Years,0))</f>
        <v>61.8735</v>
      </c>
      <c r="CS42" s="25" t="n">
        <f aca="false">INDEX(Price_Data,MATCH($E42,Price_Labels,0),MATCH(CS$7,Price_Years,0))</f>
        <v>61.8735</v>
      </c>
      <c r="CT42" s="25" t="n">
        <f aca="false">INDEX(Price_Data,MATCH($E42,Price_Labels,0),MATCH(CT$7,Price_Years,0))</f>
        <v>61.8735</v>
      </c>
      <c r="CU42" s="25" t="n">
        <f aca="false">INDEX(Price_Data,MATCH($E42,Price_Labels,0),MATCH(CU$7,Price_Years,0))</f>
        <v>60.645</v>
      </c>
      <c r="CV42" s="25" t="n">
        <f aca="false">INDEX(Price_Data,MATCH($E42,Price_Labels,0),MATCH(CV$7,Price_Years,0))</f>
        <v>60.645</v>
      </c>
      <c r="CW42" s="25" t="n">
        <f aca="false">INDEX(Price_Data,MATCH($E42,Price_Labels,0),MATCH(CW$7,Price_Years,0))</f>
        <v>60.645</v>
      </c>
      <c r="CX42" s="25" t="n">
        <f aca="false">INDEX(Price_Data,MATCH($E42,Price_Labels,0),MATCH(CX$7,Price_Years,0))</f>
        <v>60.645</v>
      </c>
      <c r="CY42" s="25" t="n">
        <f aca="false">INDEX(Price_Data,MATCH($E42,Price_Labels,0),MATCH(CY$7,Price_Years,0))</f>
        <v>60.7815</v>
      </c>
      <c r="CZ42" s="25" t="n">
        <f aca="false">INDEX(Price_Data,MATCH($E42,Price_Labels,0),MATCH(CZ$7,Price_Years,0))</f>
        <v>60.7815</v>
      </c>
      <c r="DA42" s="25" t="n">
        <f aca="false">INDEX(Price_Data,MATCH($E42,Price_Labels,0),MATCH(DA$7,Price_Years,0))</f>
        <v>60.7815</v>
      </c>
      <c r="DB42" s="25" t="n">
        <f aca="false">INDEX(Price_Data,MATCH($E42,Price_Labels,0),MATCH(DB$7,Price_Years,0))</f>
        <v>60.7815</v>
      </c>
      <c r="DC42" s="25" t="n">
        <f aca="false">INDEX(Price_Data,MATCH($E42,Price_Labels,0),MATCH(DC$7,Price_Years,0))</f>
        <v>60.047</v>
      </c>
      <c r="DD42" s="25" t="n">
        <f aca="false">INDEX(Price_Data,MATCH($E42,Price_Labels,0),MATCH(DD$7,Price_Years,0))</f>
        <v>60.047</v>
      </c>
      <c r="DE42" s="25" t="n">
        <f aca="false">INDEX(Price_Data,MATCH($E42,Price_Labels,0),MATCH(DE$7,Price_Years,0))</f>
        <v>60.047</v>
      </c>
      <c r="DF42" s="25" t="n">
        <f aca="false">INDEX(Price_Data,MATCH($E42,Price_Labels,0),MATCH(DF$7,Price_Years,0))</f>
        <v>60.047</v>
      </c>
      <c r="DG42" s="25" t="n">
        <f aca="false">INDEX(Price_Data,MATCH($E42,Price_Labels,0),MATCH(DG$7,Price_Years,0))</f>
        <v>59.4425</v>
      </c>
      <c r="DH42" s="25" t="n">
        <f aca="false">INDEX(Price_Data,MATCH($E42,Price_Labels,0),MATCH(DH$7,Price_Years,0))</f>
        <v>59.4425</v>
      </c>
      <c r="DI42" s="25" t="n">
        <f aca="false">INDEX(Price_Data,MATCH($E42,Price_Labels,0),MATCH(DI$7,Price_Years,0))</f>
        <v>59.4425</v>
      </c>
      <c r="DJ42" s="25" t="n">
        <f aca="false">INDEX(Price_Data,MATCH($E42,Price_Labels,0),MATCH(DJ$7,Price_Years,0))</f>
        <v>59.4425</v>
      </c>
      <c r="DK42" s="25" t="n">
        <f aca="false">INDEX(Price_Data,MATCH($E42,Price_Labels,0),MATCH(DK$7,Price_Years,0))</f>
        <v>58.305</v>
      </c>
      <c r="DL42" s="25" t="n">
        <f aca="false">INDEX(Price_Data,MATCH($E42,Price_Labels,0),MATCH(DL$7,Price_Years,0))</f>
        <v>58.305</v>
      </c>
      <c r="DM42" s="25" t="n">
        <f aca="false">INDEX(Price_Data,MATCH($E42,Price_Labels,0),MATCH(DM$7,Price_Years,0))</f>
        <v>58.305</v>
      </c>
      <c r="DN42" s="25" t="n">
        <f aca="false">INDEX(Price_Data,MATCH($E42,Price_Labels,0),MATCH(DN$7,Price_Years,0))</f>
        <v>58.305</v>
      </c>
      <c r="DO42" s="25" t="n">
        <f aca="false">INDEX(Price_Data,MATCH($E42,Price_Labels,0),MATCH(DO$7,Price_Years,0))</f>
        <v>58.9615</v>
      </c>
      <c r="DP42" s="25" t="n">
        <f aca="false">INDEX(Price_Data,MATCH($E42,Price_Labels,0),MATCH(DP$7,Price_Years,0))</f>
        <v>58.9615</v>
      </c>
      <c r="DQ42" s="25" t="n">
        <f aca="false">INDEX(Price_Data,MATCH($E42,Price_Labels,0),MATCH(DQ$7,Price_Years,0))</f>
        <v>58.9615</v>
      </c>
      <c r="DR42" s="25" t="n">
        <f aca="false">INDEX(Price_Data,MATCH($E42,Price_Labels,0),MATCH(DR$7,Price_Years,0))</f>
        <v>58.9615</v>
      </c>
      <c r="DS42" s="25" t="n">
        <f aca="false">INDEX(Price_Data,MATCH($E42,Price_Labels,0),MATCH(DS$7,Price_Years,0))</f>
        <v>58.7405</v>
      </c>
      <c r="DT42" s="25" t="n">
        <f aca="false">INDEX(Price_Data,MATCH($E42,Price_Labels,0),MATCH(DT$7,Price_Years,0))</f>
        <v>58.7405</v>
      </c>
      <c r="DU42" s="25" t="n">
        <f aca="false">INDEX(Price_Data,MATCH($E42,Price_Labels,0),MATCH(DU$7,Price_Years,0))</f>
        <v>58.7405</v>
      </c>
      <c r="DV42" s="25" t="n">
        <f aca="false">INDEX(Price_Data,MATCH($E42,Price_Labels,0),MATCH(DV$7,Price_Years,0))</f>
        <v>58.7405</v>
      </c>
      <c r="DW42" s="25" t="n">
        <f aca="false">INDEX(Price_Data,MATCH($E42,Price_Labels,0),MATCH(DW$7,Price_Years,0))</f>
        <v>58.552</v>
      </c>
      <c r="DX42" s="25" t="n">
        <f aca="false">INDEX(Price_Data,MATCH($E42,Price_Labels,0),MATCH(DX$7,Price_Years,0))</f>
        <v>58.552</v>
      </c>
      <c r="DY42" s="25" t="n">
        <f aca="false">INDEX(Price_Data,MATCH($E42,Price_Labels,0),MATCH(DY$7,Price_Years,0))</f>
        <v>58.552</v>
      </c>
      <c r="DZ42" s="25" t="n">
        <f aca="false">INDEX(Price_Data,MATCH($E42,Price_Labels,0),MATCH(DZ$7,Price_Years,0))</f>
        <v>58.552</v>
      </c>
      <c r="EA42" s="25" t="n">
        <f aca="false">INDEX(Price_Data,MATCH($E42,Price_Labels,0),MATCH(EA$7,Price_Years,0))</f>
        <v>57.8305</v>
      </c>
      <c r="EB42" s="25" t="n">
        <f aca="false">INDEX(Price_Data,MATCH($E42,Price_Labels,0),MATCH(EB$7,Price_Years,0))</f>
        <v>57.8305</v>
      </c>
      <c r="EC42" s="25" t="n">
        <f aca="false">INDEX(Price_Data,MATCH($E42,Price_Labels,0),MATCH(EC$7,Price_Years,0))</f>
        <v>57.8305</v>
      </c>
      <c r="ED42" s="25" t="n">
        <f aca="false">INDEX(Price_Data,MATCH($E42,Price_Labels,0),MATCH(ED$7,Price_Years,0))</f>
        <v>57.8305</v>
      </c>
      <c r="EE42" s="25" t="n">
        <f aca="false">INDEX(Price_Data,MATCH($E42,Price_Labels,0),MATCH(EE$7,Price_Years,0))</f>
        <v>58.4285</v>
      </c>
      <c r="EF42" s="25" t="n">
        <f aca="false">INDEX(Price_Data,MATCH($E42,Price_Labels,0),MATCH(EF$7,Price_Years,0))</f>
        <v>58.4285</v>
      </c>
      <c r="EG42" s="25" t="n">
        <f aca="false">INDEX(Price_Data,MATCH($E42,Price_Labels,0),MATCH(EG$7,Price_Years,0))</f>
        <v>58.4285</v>
      </c>
      <c r="EH42" s="25" t="n">
        <f aca="false">INDEX(Price_Data,MATCH($E42,Price_Labels,0),MATCH(EH$7,Price_Years,0))</f>
        <v>58.4285</v>
      </c>
      <c r="EI42" s="25" t="n">
        <f aca="false">INDEX(Price_Data,MATCH($E42,Price_Labels,0),MATCH(EI$7,Price_Years,0))</f>
        <v>59.8845</v>
      </c>
      <c r="EJ42" s="25" t="n">
        <f aca="false">INDEX(Price_Data,MATCH($E42,Price_Labels,0),MATCH(EJ$7,Price_Years,0))</f>
        <v>59.8845</v>
      </c>
      <c r="EK42" s="25" t="n">
        <f aca="false">INDEX(Price_Data,MATCH($E42,Price_Labels,0),MATCH(EK$7,Price_Years,0))</f>
        <v>59.8845</v>
      </c>
      <c r="EL42" s="25" t="n">
        <f aca="false">INDEX(Price_Data,MATCH($E42,Price_Labels,0),MATCH(EL$7,Price_Years,0))</f>
        <v>59.8845</v>
      </c>
      <c r="EM42" s="25" t="n">
        <f aca="false">INDEX(Price_Data,MATCH($E42,Price_Labels,0),MATCH(EM$7,Price_Years,0))</f>
        <v>60.9245</v>
      </c>
      <c r="EN42" s="25" t="n">
        <f aca="false">INDEX(Price_Data,MATCH($E42,Price_Labels,0),MATCH(EN$7,Price_Years,0))</f>
        <v>60.9245</v>
      </c>
      <c r="EO42" s="25" t="n">
        <f aca="false">INDEX(Price_Data,MATCH($E42,Price_Labels,0),MATCH(EO$7,Price_Years,0))</f>
        <v>60.9245</v>
      </c>
      <c r="EP42" s="25" t="n">
        <f aca="false">INDEX(Price_Data,MATCH($E42,Price_Labels,0),MATCH(EP$7,Price_Years,0))</f>
        <v>60.9245</v>
      </c>
      <c r="EQ42" s="25" t="n">
        <f aca="false">INDEX(Price_Data,MATCH($E42,Price_Labels,0),MATCH(EQ$7,Price_Years,0))</f>
        <v>60.2615</v>
      </c>
      <c r="ER42" s="25" t="n">
        <f aca="false">INDEX(Price_Data,MATCH($E42,Price_Labels,0),MATCH(ER$7,Price_Years,0))</f>
        <v>60.2615</v>
      </c>
      <c r="ES42" s="25" t="n">
        <f aca="false">INDEX(Price_Data,MATCH($E42,Price_Labels,0),MATCH(ES$7,Price_Years,0))</f>
        <v>60.2615</v>
      </c>
      <c r="ET42" s="25" t="n">
        <f aca="false">INDEX(Price_Data,MATCH($E42,Price_Labels,0),MATCH(ET$7,Price_Years,0))</f>
        <v>60.2615</v>
      </c>
      <c r="EU42" s="25" t="n">
        <f aca="false">INDEX(Price_Data,MATCH($E42,Price_Labels,0),MATCH(EU$7,Price_Years,0))</f>
        <v>60.2615</v>
      </c>
      <c r="EV42" s="25" t="n">
        <f aca="false">INDEX(Price_Data,MATCH($E42,Price_Labels,0),MATCH(EV$7,Price_Years,0))</f>
        <v>60.2615</v>
      </c>
      <c r="EW42" s="25" t="n">
        <f aca="false">INDEX(Price_Data,MATCH($E42,Price_Labels,0),MATCH(EW$7,Price_Years,0))</f>
        <v>60.2615</v>
      </c>
      <c r="EX42" s="25" t="n">
        <f aca="false">INDEX(Price_Data,MATCH($E42,Price_Labels,0),MATCH(EX$7,Price_Years,0))</f>
        <v>60.2615</v>
      </c>
      <c r="EY42" s="25" t="n">
        <f aca="false">INDEX(Price_Data,MATCH($E42,Price_Labels,0),MATCH(EY$7,Price_Years,0))</f>
        <v>60.2615</v>
      </c>
      <c r="EZ42" s="25" t="n">
        <f aca="false">INDEX(Price_Data,MATCH($E42,Price_Labels,0),MATCH(EZ$7,Price_Years,0))</f>
        <v>60.2615</v>
      </c>
      <c r="FA42" s="25" t="n">
        <f aca="false">INDEX(Price_Data,MATCH($E42,Price_Labels,0),MATCH(FA$7,Price_Years,0))</f>
        <v>60.2615</v>
      </c>
      <c r="FB42" s="25" t="n">
        <f aca="false">INDEX(Price_Data,MATCH($E42,Price_Labels,0),MATCH(FB$7,Price_Years,0))</f>
        <v>60.2615</v>
      </c>
      <c r="FC42" s="25" t="n">
        <f aca="false">INDEX(Price_Data,MATCH($E42,Price_Labels,0),MATCH(FC$7,Price_Years,0))</f>
        <v>60.2615</v>
      </c>
      <c r="FD42" s="25" t="n">
        <f aca="false">INDEX(Price_Data,MATCH($E42,Price_Labels,0),MATCH(FD$7,Price_Years,0))</f>
        <v>60.2615</v>
      </c>
      <c r="FE42" s="25" t="n">
        <f aca="false">INDEX(Price_Data,MATCH($E42,Price_Labels,0),MATCH(FE$7,Price_Years,0))</f>
        <v>60.2615</v>
      </c>
      <c r="FF42" s="25" t="n">
        <f aca="false">INDEX(Price_Data,MATCH($E42,Price_Labels,0),MATCH(FF$7,Price_Years,0))</f>
        <v>60.2615</v>
      </c>
      <c r="FG42" s="25" t="n">
        <f aca="false">INDEX(Price_Data,MATCH($E42,Price_Labels,0),MATCH(FG$7,Price_Years,0))</f>
        <v>60.2615</v>
      </c>
      <c r="FH42" s="25" t="n">
        <f aca="false">INDEX(Price_Data,MATCH($E42,Price_Labels,0),MATCH(FH$7,Price_Years,0))</f>
        <v>60.2615</v>
      </c>
    </row>
    <row r="43" customFormat="false" ht="15" hidden="false" customHeight="false" outlineLevel="0" collapsed="false">
      <c r="C43" s="0" t="s">
        <v>702</v>
      </c>
      <c r="D43" s="11" t="s">
        <v>126</v>
      </c>
      <c r="E43" s="14" t="str">
        <f aca="false">INDEX(Case_PV_Transfer,1,$F12)</f>
        <v>v3 capture</v>
      </c>
      <c r="J43" s="25" t="n">
        <f aca="false">INDEX(Price_Data,MATCH($E43,Price_Labels,0),MATCH(J$7,Price_Years,0))</f>
        <v>0</v>
      </c>
      <c r="K43" s="25" t="n">
        <f aca="false">INDEX(Price_Data,MATCH($E43,Price_Labels,0),MATCH(K$7,Price_Years,0))</f>
        <v>78.3445</v>
      </c>
      <c r="L43" s="25" t="n">
        <f aca="false">INDEX(Price_Data,MATCH($E43,Price_Labels,0),MATCH(L$7,Price_Years,0))</f>
        <v>78.3445</v>
      </c>
      <c r="M43" s="25" t="n">
        <f aca="false">INDEX(Price_Data,MATCH($E43,Price_Labels,0),MATCH(M$7,Price_Years,0))</f>
        <v>78.3445</v>
      </c>
      <c r="N43" s="25" t="n">
        <f aca="false">INDEX(Price_Data,MATCH($E43,Price_Labels,0),MATCH(N$7,Price_Years,0))</f>
        <v>78.3445</v>
      </c>
      <c r="O43" s="25" t="n">
        <f aca="false">INDEX(Price_Data,MATCH($E43,Price_Labels,0),MATCH(O$7,Price_Years,0))</f>
        <v>77.571</v>
      </c>
      <c r="P43" s="25" t="n">
        <f aca="false">INDEX(Price_Data,MATCH($E43,Price_Labels,0),MATCH(P$7,Price_Years,0))</f>
        <v>77.571</v>
      </c>
      <c r="Q43" s="25" t="n">
        <f aca="false">INDEX(Price_Data,MATCH($E43,Price_Labels,0),MATCH(Q$7,Price_Years,0))</f>
        <v>77.571</v>
      </c>
      <c r="R43" s="25" t="n">
        <f aca="false">INDEX(Price_Data,MATCH($E43,Price_Labels,0),MATCH(R$7,Price_Years,0))</f>
        <v>77.571</v>
      </c>
      <c r="S43" s="25" t="n">
        <f aca="false">INDEX(Price_Data,MATCH($E43,Price_Labels,0),MATCH(S$7,Price_Years,0))</f>
        <v>71.5</v>
      </c>
      <c r="T43" s="25" t="n">
        <f aca="false">INDEX(Price_Data,MATCH($E43,Price_Labels,0),MATCH(T$7,Price_Years,0))</f>
        <v>71.5</v>
      </c>
      <c r="U43" s="25" t="n">
        <f aca="false">INDEX(Price_Data,MATCH($E43,Price_Labels,0),MATCH(U$7,Price_Years,0))</f>
        <v>71.5</v>
      </c>
      <c r="V43" s="25" t="n">
        <f aca="false">INDEX(Price_Data,MATCH($E43,Price_Labels,0),MATCH(V$7,Price_Years,0))</f>
        <v>71.5</v>
      </c>
      <c r="W43" s="25" t="n">
        <f aca="false">INDEX(Price_Data,MATCH($E43,Price_Labels,0),MATCH(W$7,Price_Years,0))</f>
        <v>67.002</v>
      </c>
      <c r="X43" s="25" t="n">
        <f aca="false">INDEX(Price_Data,MATCH($E43,Price_Labels,0),MATCH(X$7,Price_Years,0))</f>
        <v>67.002</v>
      </c>
      <c r="Y43" s="25" t="n">
        <f aca="false">INDEX(Price_Data,MATCH($E43,Price_Labels,0),MATCH(Y$7,Price_Years,0))</f>
        <v>67.002</v>
      </c>
      <c r="Z43" s="25" t="n">
        <f aca="false">INDEX(Price_Data,MATCH($E43,Price_Labels,0),MATCH(Z$7,Price_Years,0))</f>
        <v>67.002</v>
      </c>
      <c r="AA43" s="25" t="n">
        <f aca="false">INDEX(Price_Data,MATCH($E43,Price_Labels,0),MATCH(AA$7,Price_Years,0))</f>
        <v>61.6785</v>
      </c>
      <c r="AB43" s="25" t="n">
        <f aca="false">INDEX(Price_Data,MATCH($E43,Price_Labels,0),MATCH(AB$7,Price_Years,0))</f>
        <v>61.6785</v>
      </c>
      <c r="AC43" s="25" t="n">
        <f aca="false">INDEX(Price_Data,MATCH($E43,Price_Labels,0),MATCH(AC$7,Price_Years,0))</f>
        <v>61.6785</v>
      </c>
      <c r="AD43" s="25" t="n">
        <f aca="false">INDEX(Price_Data,MATCH($E43,Price_Labels,0),MATCH(AD$7,Price_Years,0))</f>
        <v>61.6785</v>
      </c>
      <c r="AE43" s="25" t="n">
        <f aca="false">INDEX(Price_Data,MATCH($E43,Price_Labels,0),MATCH(AE$7,Price_Years,0))</f>
        <v>64.0315</v>
      </c>
      <c r="AF43" s="25" t="n">
        <f aca="false">INDEX(Price_Data,MATCH($E43,Price_Labels,0),MATCH(AF$7,Price_Years,0))</f>
        <v>64.0315</v>
      </c>
      <c r="AG43" s="25" t="n">
        <f aca="false">INDEX(Price_Data,MATCH($E43,Price_Labels,0),MATCH(AG$7,Price_Years,0))</f>
        <v>64.0315</v>
      </c>
      <c r="AH43" s="25" t="n">
        <f aca="false">INDEX(Price_Data,MATCH($E43,Price_Labels,0),MATCH(AH$7,Price_Years,0))</f>
        <v>64.0315</v>
      </c>
      <c r="AI43" s="25" t="n">
        <f aca="false">INDEX(Price_Data,MATCH($E43,Price_Labels,0),MATCH(AI$7,Price_Years,0))</f>
        <v>62.465</v>
      </c>
      <c r="AJ43" s="25" t="n">
        <f aca="false">INDEX(Price_Data,MATCH($E43,Price_Labels,0),MATCH(AJ$7,Price_Years,0))</f>
        <v>62.465</v>
      </c>
      <c r="AK43" s="25" t="n">
        <f aca="false">INDEX(Price_Data,MATCH($E43,Price_Labels,0),MATCH(AK$7,Price_Years,0))</f>
        <v>62.465</v>
      </c>
      <c r="AL43" s="25" t="n">
        <f aca="false">INDEX(Price_Data,MATCH($E43,Price_Labels,0),MATCH(AL$7,Price_Years,0))</f>
        <v>62.465</v>
      </c>
      <c r="AM43" s="25" t="n">
        <f aca="false">INDEX(Price_Data,MATCH($E43,Price_Labels,0),MATCH(AM$7,Price_Years,0))</f>
        <v>62.868</v>
      </c>
      <c r="AN43" s="25" t="n">
        <f aca="false">INDEX(Price_Data,MATCH($E43,Price_Labels,0),MATCH(AN$7,Price_Years,0))</f>
        <v>62.868</v>
      </c>
      <c r="AO43" s="25" t="n">
        <f aca="false">INDEX(Price_Data,MATCH($E43,Price_Labels,0),MATCH(AO$7,Price_Years,0))</f>
        <v>62.868</v>
      </c>
      <c r="AP43" s="25" t="n">
        <f aca="false">INDEX(Price_Data,MATCH($E43,Price_Labels,0),MATCH(AP$7,Price_Years,0))</f>
        <v>62.868</v>
      </c>
      <c r="AQ43" s="25" t="n">
        <f aca="false">INDEX(Price_Data,MATCH($E43,Price_Labels,0),MATCH(AQ$7,Price_Years,0))</f>
        <v>60.5345</v>
      </c>
      <c r="AR43" s="25" t="n">
        <f aca="false">INDEX(Price_Data,MATCH($E43,Price_Labels,0),MATCH(AR$7,Price_Years,0))</f>
        <v>60.5345</v>
      </c>
      <c r="AS43" s="25" t="n">
        <f aca="false">INDEX(Price_Data,MATCH($E43,Price_Labels,0),MATCH(AS$7,Price_Years,0))</f>
        <v>60.5345</v>
      </c>
      <c r="AT43" s="25" t="n">
        <f aca="false">INDEX(Price_Data,MATCH($E43,Price_Labels,0),MATCH(AT$7,Price_Years,0))</f>
        <v>60.5345</v>
      </c>
      <c r="AU43" s="25" t="n">
        <f aca="false">INDEX(Price_Data,MATCH($E43,Price_Labels,0),MATCH(AU$7,Price_Years,0))</f>
        <v>60.4305</v>
      </c>
      <c r="AV43" s="25" t="n">
        <f aca="false">INDEX(Price_Data,MATCH($E43,Price_Labels,0),MATCH(AV$7,Price_Years,0))</f>
        <v>60.4305</v>
      </c>
      <c r="AW43" s="25" t="n">
        <f aca="false">INDEX(Price_Data,MATCH($E43,Price_Labels,0),MATCH(AW$7,Price_Years,0))</f>
        <v>60.4305</v>
      </c>
      <c r="AX43" s="25" t="n">
        <f aca="false">INDEX(Price_Data,MATCH($E43,Price_Labels,0),MATCH(AX$7,Price_Years,0))</f>
        <v>60.4305</v>
      </c>
      <c r="AY43" s="25" t="n">
        <f aca="false">INDEX(Price_Data,MATCH($E43,Price_Labels,0),MATCH(AY$7,Price_Years,0))</f>
        <v>60.476</v>
      </c>
      <c r="AZ43" s="25" t="n">
        <f aca="false">INDEX(Price_Data,MATCH($E43,Price_Labels,0),MATCH(AZ$7,Price_Years,0))</f>
        <v>60.476</v>
      </c>
      <c r="BA43" s="25" t="n">
        <f aca="false">INDEX(Price_Data,MATCH($E43,Price_Labels,0),MATCH(BA$7,Price_Years,0))</f>
        <v>60.476</v>
      </c>
      <c r="BB43" s="25" t="n">
        <f aca="false">INDEX(Price_Data,MATCH($E43,Price_Labels,0),MATCH(BB$7,Price_Years,0))</f>
        <v>60.476</v>
      </c>
      <c r="BC43" s="25" t="n">
        <f aca="false">INDEX(Price_Data,MATCH($E43,Price_Labels,0),MATCH(BC$7,Price_Years,0))</f>
        <v>62.8095</v>
      </c>
      <c r="BD43" s="25" t="n">
        <f aca="false">INDEX(Price_Data,MATCH($E43,Price_Labels,0),MATCH(BD$7,Price_Years,0))</f>
        <v>62.8095</v>
      </c>
      <c r="BE43" s="25" t="n">
        <f aca="false">INDEX(Price_Data,MATCH($E43,Price_Labels,0),MATCH(BE$7,Price_Years,0))</f>
        <v>62.8095</v>
      </c>
      <c r="BF43" s="25" t="n">
        <f aca="false">INDEX(Price_Data,MATCH($E43,Price_Labels,0),MATCH(BF$7,Price_Years,0))</f>
        <v>62.8095</v>
      </c>
      <c r="BG43" s="25" t="n">
        <f aca="false">INDEX(Price_Data,MATCH($E43,Price_Labels,0),MATCH(BG$7,Price_Years,0))</f>
        <v>62.244</v>
      </c>
      <c r="BH43" s="25" t="n">
        <f aca="false">INDEX(Price_Data,MATCH($E43,Price_Labels,0),MATCH(BH$7,Price_Years,0))</f>
        <v>62.244</v>
      </c>
      <c r="BI43" s="25" t="n">
        <f aca="false">INDEX(Price_Data,MATCH($E43,Price_Labels,0),MATCH(BI$7,Price_Years,0))</f>
        <v>62.244</v>
      </c>
      <c r="BJ43" s="25" t="n">
        <f aca="false">INDEX(Price_Data,MATCH($E43,Price_Labels,0),MATCH(BJ$7,Price_Years,0))</f>
        <v>62.244</v>
      </c>
      <c r="BK43" s="25" t="n">
        <f aca="false">INDEX(Price_Data,MATCH($E43,Price_Labels,0),MATCH(BK$7,Price_Years,0))</f>
        <v>61.919</v>
      </c>
      <c r="BL43" s="25" t="n">
        <f aca="false">INDEX(Price_Data,MATCH($E43,Price_Labels,0),MATCH(BL$7,Price_Years,0))</f>
        <v>61.919</v>
      </c>
      <c r="BM43" s="25" t="n">
        <f aca="false">INDEX(Price_Data,MATCH($E43,Price_Labels,0),MATCH(BM$7,Price_Years,0))</f>
        <v>61.919</v>
      </c>
      <c r="BN43" s="25" t="n">
        <f aca="false">INDEX(Price_Data,MATCH($E43,Price_Labels,0),MATCH(BN$7,Price_Years,0))</f>
        <v>61.919</v>
      </c>
      <c r="BO43" s="25" t="n">
        <f aca="false">INDEX(Price_Data,MATCH($E43,Price_Labels,0),MATCH(BO$7,Price_Years,0))</f>
        <v>61.061</v>
      </c>
      <c r="BP43" s="25" t="n">
        <f aca="false">INDEX(Price_Data,MATCH($E43,Price_Labels,0),MATCH(BP$7,Price_Years,0))</f>
        <v>61.061</v>
      </c>
      <c r="BQ43" s="25" t="n">
        <f aca="false">INDEX(Price_Data,MATCH($E43,Price_Labels,0),MATCH(BQ$7,Price_Years,0))</f>
        <v>61.061</v>
      </c>
      <c r="BR43" s="25" t="n">
        <f aca="false">INDEX(Price_Data,MATCH($E43,Price_Labels,0),MATCH(BR$7,Price_Years,0))</f>
        <v>61.061</v>
      </c>
      <c r="BS43" s="25" t="n">
        <f aca="false">INDEX(Price_Data,MATCH($E43,Price_Labels,0),MATCH(BS$7,Price_Years,0))</f>
        <v>60.3135</v>
      </c>
      <c r="BT43" s="25" t="n">
        <f aca="false">INDEX(Price_Data,MATCH($E43,Price_Labels,0),MATCH(BT$7,Price_Years,0))</f>
        <v>60.3135</v>
      </c>
      <c r="BU43" s="25" t="n">
        <f aca="false">INDEX(Price_Data,MATCH($E43,Price_Labels,0),MATCH(BU$7,Price_Years,0))</f>
        <v>60.3135</v>
      </c>
      <c r="BV43" s="25" t="n">
        <f aca="false">INDEX(Price_Data,MATCH($E43,Price_Labels,0),MATCH(BV$7,Price_Years,0))</f>
        <v>60.3135</v>
      </c>
      <c r="BW43" s="25" t="n">
        <f aca="false">INDEX(Price_Data,MATCH($E43,Price_Labels,0),MATCH(BW$7,Price_Years,0))</f>
        <v>60.853</v>
      </c>
      <c r="BX43" s="25" t="n">
        <f aca="false">INDEX(Price_Data,MATCH($E43,Price_Labels,0),MATCH(BX$7,Price_Years,0))</f>
        <v>60.853</v>
      </c>
      <c r="BY43" s="25" t="n">
        <f aca="false">INDEX(Price_Data,MATCH($E43,Price_Labels,0),MATCH(BY$7,Price_Years,0))</f>
        <v>60.853</v>
      </c>
      <c r="BZ43" s="25" t="n">
        <f aca="false">INDEX(Price_Data,MATCH($E43,Price_Labels,0),MATCH(BZ$7,Price_Years,0))</f>
        <v>60.853</v>
      </c>
      <c r="CA43" s="25" t="n">
        <f aca="false">INDEX(Price_Data,MATCH($E43,Price_Labels,0),MATCH(CA$7,Price_Years,0))</f>
        <v>61.0545</v>
      </c>
      <c r="CB43" s="25" t="n">
        <f aca="false">INDEX(Price_Data,MATCH($E43,Price_Labels,0),MATCH(CB$7,Price_Years,0))</f>
        <v>61.0545</v>
      </c>
      <c r="CC43" s="25" t="n">
        <f aca="false">INDEX(Price_Data,MATCH($E43,Price_Labels,0),MATCH(CC$7,Price_Years,0))</f>
        <v>61.0545</v>
      </c>
      <c r="CD43" s="25" t="n">
        <f aca="false">INDEX(Price_Data,MATCH($E43,Price_Labels,0),MATCH(CD$7,Price_Years,0))</f>
        <v>61.0545</v>
      </c>
      <c r="CE43" s="25" t="n">
        <f aca="false">INDEX(Price_Data,MATCH($E43,Price_Labels,0),MATCH(CE$7,Price_Years,0))</f>
        <v>60.554</v>
      </c>
      <c r="CF43" s="25" t="n">
        <f aca="false">INDEX(Price_Data,MATCH($E43,Price_Labels,0),MATCH(CF$7,Price_Years,0))</f>
        <v>60.554</v>
      </c>
      <c r="CG43" s="25" t="n">
        <f aca="false">INDEX(Price_Data,MATCH($E43,Price_Labels,0),MATCH(CG$7,Price_Years,0))</f>
        <v>60.554</v>
      </c>
      <c r="CH43" s="25" t="n">
        <f aca="false">INDEX(Price_Data,MATCH($E43,Price_Labels,0),MATCH(CH$7,Price_Years,0))</f>
        <v>60.554</v>
      </c>
      <c r="CI43" s="25" t="n">
        <f aca="false">INDEX(Price_Data,MATCH($E43,Price_Labels,0),MATCH(CI$7,Price_Years,0))</f>
        <v>61.7435</v>
      </c>
      <c r="CJ43" s="25" t="n">
        <f aca="false">INDEX(Price_Data,MATCH($E43,Price_Labels,0),MATCH(CJ$7,Price_Years,0))</f>
        <v>61.7435</v>
      </c>
      <c r="CK43" s="25" t="n">
        <f aca="false">INDEX(Price_Data,MATCH($E43,Price_Labels,0),MATCH(CK$7,Price_Years,0))</f>
        <v>61.7435</v>
      </c>
      <c r="CL43" s="25" t="n">
        <f aca="false">INDEX(Price_Data,MATCH($E43,Price_Labels,0),MATCH(CL$7,Price_Years,0))</f>
        <v>61.7435</v>
      </c>
      <c r="CM43" s="25" t="n">
        <f aca="false">INDEX(Price_Data,MATCH($E43,Price_Labels,0),MATCH(CM$7,Price_Years,0))</f>
        <v>61.9905</v>
      </c>
      <c r="CN43" s="25" t="n">
        <f aca="false">INDEX(Price_Data,MATCH($E43,Price_Labels,0),MATCH(CN$7,Price_Years,0))</f>
        <v>61.9905</v>
      </c>
      <c r="CO43" s="25" t="n">
        <f aca="false">INDEX(Price_Data,MATCH($E43,Price_Labels,0),MATCH(CO$7,Price_Years,0))</f>
        <v>61.9905</v>
      </c>
      <c r="CP43" s="25" t="n">
        <f aca="false">INDEX(Price_Data,MATCH($E43,Price_Labels,0),MATCH(CP$7,Price_Years,0))</f>
        <v>61.9905</v>
      </c>
      <c r="CQ43" s="25" t="n">
        <f aca="false">INDEX(Price_Data,MATCH($E43,Price_Labels,0),MATCH(CQ$7,Price_Years,0))</f>
        <v>61.8735</v>
      </c>
      <c r="CR43" s="25" t="n">
        <f aca="false">INDEX(Price_Data,MATCH($E43,Price_Labels,0),MATCH(CR$7,Price_Years,0))</f>
        <v>61.8735</v>
      </c>
      <c r="CS43" s="25" t="n">
        <f aca="false">INDEX(Price_Data,MATCH($E43,Price_Labels,0),MATCH(CS$7,Price_Years,0))</f>
        <v>61.8735</v>
      </c>
      <c r="CT43" s="25" t="n">
        <f aca="false">INDEX(Price_Data,MATCH($E43,Price_Labels,0),MATCH(CT$7,Price_Years,0))</f>
        <v>61.8735</v>
      </c>
      <c r="CU43" s="25" t="n">
        <f aca="false">INDEX(Price_Data,MATCH($E43,Price_Labels,0),MATCH(CU$7,Price_Years,0))</f>
        <v>60.645</v>
      </c>
      <c r="CV43" s="25" t="n">
        <f aca="false">INDEX(Price_Data,MATCH($E43,Price_Labels,0),MATCH(CV$7,Price_Years,0))</f>
        <v>60.645</v>
      </c>
      <c r="CW43" s="25" t="n">
        <f aca="false">INDEX(Price_Data,MATCH($E43,Price_Labels,0),MATCH(CW$7,Price_Years,0))</f>
        <v>60.645</v>
      </c>
      <c r="CX43" s="25" t="n">
        <f aca="false">INDEX(Price_Data,MATCH($E43,Price_Labels,0),MATCH(CX$7,Price_Years,0))</f>
        <v>60.645</v>
      </c>
      <c r="CY43" s="25" t="n">
        <f aca="false">INDEX(Price_Data,MATCH($E43,Price_Labels,0),MATCH(CY$7,Price_Years,0))</f>
        <v>60.7815</v>
      </c>
      <c r="CZ43" s="25" t="n">
        <f aca="false">INDEX(Price_Data,MATCH($E43,Price_Labels,0),MATCH(CZ$7,Price_Years,0))</f>
        <v>60.7815</v>
      </c>
      <c r="DA43" s="25" t="n">
        <f aca="false">INDEX(Price_Data,MATCH($E43,Price_Labels,0),MATCH(DA$7,Price_Years,0))</f>
        <v>60.7815</v>
      </c>
      <c r="DB43" s="25" t="n">
        <f aca="false">INDEX(Price_Data,MATCH($E43,Price_Labels,0),MATCH(DB$7,Price_Years,0))</f>
        <v>60.7815</v>
      </c>
      <c r="DC43" s="25" t="n">
        <f aca="false">INDEX(Price_Data,MATCH($E43,Price_Labels,0),MATCH(DC$7,Price_Years,0))</f>
        <v>60.047</v>
      </c>
      <c r="DD43" s="25" t="n">
        <f aca="false">INDEX(Price_Data,MATCH($E43,Price_Labels,0),MATCH(DD$7,Price_Years,0))</f>
        <v>60.047</v>
      </c>
      <c r="DE43" s="25" t="n">
        <f aca="false">INDEX(Price_Data,MATCH($E43,Price_Labels,0),MATCH(DE$7,Price_Years,0))</f>
        <v>60.047</v>
      </c>
      <c r="DF43" s="25" t="n">
        <f aca="false">INDEX(Price_Data,MATCH($E43,Price_Labels,0),MATCH(DF$7,Price_Years,0))</f>
        <v>60.047</v>
      </c>
      <c r="DG43" s="25" t="n">
        <f aca="false">INDEX(Price_Data,MATCH($E43,Price_Labels,0),MATCH(DG$7,Price_Years,0))</f>
        <v>59.4425</v>
      </c>
      <c r="DH43" s="25" t="n">
        <f aca="false">INDEX(Price_Data,MATCH($E43,Price_Labels,0),MATCH(DH$7,Price_Years,0))</f>
        <v>59.4425</v>
      </c>
      <c r="DI43" s="25" t="n">
        <f aca="false">INDEX(Price_Data,MATCH($E43,Price_Labels,0),MATCH(DI$7,Price_Years,0))</f>
        <v>59.4425</v>
      </c>
      <c r="DJ43" s="25" t="n">
        <f aca="false">INDEX(Price_Data,MATCH($E43,Price_Labels,0),MATCH(DJ$7,Price_Years,0))</f>
        <v>59.4425</v>
      </c>
      <c r="DK43" s="25" t="n">
        <f aca="false">INDEX(Price_Data,MATCH($E43,Price_Labels,0),MATCH(DK$7,Price_Years,0))</f>
        <v>58.305</v>
      </c>
      <c r="DL43" s="25" t="n">
        <f aca="false">INDEX(Price_Data,MATCH($E43,Price_Labels,0),MATCH(DL$7,Price_Years,0))</f>
        <v>58.305</v>
      </c>
      <c r="DM43" s="25" t="n">
        <f aca="false">INDEX(Price_Data,MATCH($E43,Price_Labels,0),MATCH(DM$7,Price_Years,0))</f>
        <v>58.305</v>
      </c>
      <c r="DN43" s="25" t="n">
        <f aca="false">INDEX(Price_Data,MATCH($E43,Price_Labels,0),MATCH(DN$7,Price_Years,0))</f>
        <v>58.305</v>
      </c>
      <c r="DO43" s="25" t="n">
        <f aca="false">INDEX(Price_Data,MATCH($E43,Price_Labels,0),MATCH(DO$7,Price_Years,0))</f>
        <v>58.9615</v>
      </c>
      <c r="DP43" s="25" t="n">
        <f aca="false">INDEX(Price_Data,MATCH($E43,Price_Labels,0),MATCH(DP$7,Price_Years,0))</f>
        <v>58.9615</v>
      </c>
      <c r="DQ43" s="25" t="n">
        <f aca="false">INDEX(Price_Data,MATCH($E43,Price_Labels,0),MATCH(DQ$7,Price_Years,0))</f>
        <v>58.9615</v>
      </c>
      <c r="DR43" s="25" t="n">
        <f aca="false">INDEX(Price_Data,MATCH($E43,Price_Labels,0),MATCH(DR$7,Price_Years,0))</f>
        <v>58.9615</v>
      </c>
      <c r="DS43" s="25" t="n">
        <f aca="false">INDEX(Price_Data,MATCH($E43,Price_Labels,0),MATCH(DS$7,Price_Years,0))</f>
        <v>58.7405</v>
      </c>
      <c r="DT43" s="25" t="n">
        <f aca="false">INDEX(Price_Data,MATCH($E43,Price_Labels,0),MATCH(DT$7,Price_Years,0))</f>
        <v>58.7405</v>
      </c>
      <c r="DU43" s="25" t="n">
        <f aca="false">INDEX(Price_Data,MATCH($E43,Price_Labels,0),MATCH(DU$7,Price_Years,0))</f>
        <v>58.7405</v>
      </c>
      <c r="DV43" s="25" t="n">
        <f aca="false">INDEX(Price_Data,MATCH($E43,Price_Labels,0),MATCH(DV$7,Price_Years,0))</f>
        <v>58.7405</v>
      </c>
      <c r="DW43" s="25" t="n">
        <f aca="false">INDEX(Price_Data,MATCH($E43,Price_Labels,0),MATCH(DW$7,Price_Years,0))</f>
        <v>58.552</v>
      </c>
      <c r="DX43" s="25" t="n">
        <f aca="false">INDEX(Price_Data,MATCH($E43,Price_Labels,0),MATCH(DX$7,Price_Years,0))</f>
        <v>58.552</v>
      </c>
      <c r="DY43" s="25" t="n">
        <f aca="false">INDEX(Price_Data,MATCH($E43,Price_Labels,0),MATCH(DY$7,Price_Years,0))</f>
        <v>58.552</v>
      </c>
      <c r="DZ43" s="25" t="n">
        <f aca="false">INDEX(Price_Data,MATCH($E43,Price_Labels,0),MATCH(DZ$7,Price_Years,0))</f>
        <v>58.552</v>
      </c>
      <c r="EA43" s="25" t="n">
        <f aca="false">INDEX(Price_Data,MATCH($E43,Price_Labels,0),MATCH(EA$7,Price_Years,0))</f>
        <v>57.8305</v>
      </c>
      <c r="EB43" s="25" t="n">
        <f aca="false">INDEX(Price_Data,MATCH($E43,Price_Labels,0),MATCH(EB$7,Price_Years,0))</f>
        <v>57.8305</v>
      </c>
      <c r="EC43" s="25" t="n">
        <f aca="false">INDEX(Price_Data,MATCH($E43,Price_Labels,0),MATCH(EC$7,Price_Years,0))</f>
        <v>57.8305</v>
      </c>
      <c r="ED43" s="25" t="n">
        <f aca="false">INDEX(Price_Data,MATCH($E43,Price_Labels,0),MATCH(ED$7,Price_Years,0))</f>
        <v>57.8305</v>
      </c>
      <c r="EE43" s="25" t="n">
        <f aca="false">INDEX(Price_Data,MATCH($E43,Price_Labels,0),MATCH(EE$7,Price_Years,0))</f>
        <v>58.4285</v>
      </c>
      <c r="EF43" s="25" t="n">
        <f aca="false">INDEX(Price_Data,MATCH($E43,Price_Labels,0),MATCH(EF$7,Price_Years,0))</f>
        <v>58.4285</v>
      </c>
      <c r="EG43" s="25" t="n">
        <f aca="false">INDEX(Price_Data,MATCH($E43,Price_Labels,0),MATCH(EG$7,Price_Years,0))</f>
        <v>58.4285</v>
      </c>
      <c r="EH43" s="25" t="n">
        <f aca="false">INDEX(Price_Data,MATCH($E43,Price_Labels,0),MATCH(EH$7,Price_Years,0))</f>
        <v>58.4285</v>
      </c>
      <c r="EI43" s="25" t="n">
        <f aca="false">INDEX(Price_Data,MATCH($E43,Price_Labels,0),MATCH(EI$7,Price_Years,0))</f>
        <v>59.8845</v>
      </c>
      <c r="EJ43" s="25" t="n">
        <f aca="false">INDEX(Price_Data,MATCH($E43,Price_Labels,0),MATCH(EJ$7,Price_Years,0))</f>
        <v>59.8845</v>
      </c>
      <c r="EK43" s="25" t="n">
        <f aca="false">INDEX(Price_Data,MATCH($E43,Price_Labels,0),MATCH(EK$7,Price_Years,0))</f>
        <v>59.8845</v>
      </c>
      <c r="EL43" s="25" t="n">
        <f aca="false">INDEX(Price_Data,MATCH($E43,Price_Labels,0),MATCH(EL$7,Price_Years,0))</f>
        <v>59.8845</v>
      </c>
      <c r="EM43" s="25" t="n">
        <f aca="false">INDEX(Price_Data,MATCH($E43,Price_Labels,0),MATCH(EM$7,Price_Years,0))</f>
        <v>60.9245</v>
      </c>
      <c r="EN43" s="25" t="n">
        <f aca="false">INDEX(Price_Data,MATCH($E43,Price_Labels,0),MATCH(EN$7,Price_Years,0))</f>
        <v>60.9245</v>
      </c>
      <c r="EO43" s="25" t="n">
        <f aca="false">INDEX(Price_Data,MATCH($E43,Price_Labels,0),MATCH(EO$7,Price_Years,0))</f>
        <v>60.9245</v>
      </c>
      <c r="EP43" s="25" t="n">
        <f aca="false">INDEX(Price_Data,MATCH($E43,Price_Labels,0),MATCH(EP$7,Price_Years,0))</f>
        <v>60.9245</v>
      </c>
      <c r="EQ43" s="25" t="n">
        <f aca="false">INDEX(Price_Data,MATCH($E43,Price_Labels,0),MATCH(EQ$7,Price_Years,0))</f>
        <v>60.2615</v>
      </c>
      <c r="ER43" s="25" t="n">
        <f aca="false">INDEX(Price_Data,MATCH($E43,Price_Labels,0),MATCH(ER$7,Price_Years,0))</f>
        <v>60.2615</v>
      </c>
      <c r="ES43" s="25" t="n">
        <f aca="false">INDEX(Price_Data,MATCH($E43,Price_Labels,0),MATCH(ES$7,Price_Years,0))</f>
        <v>60.2615</v>
      </c>
      <c r="ET43" s="25" t="n">
        <f aca="false">INDEX(Price_Data,MATCH($E43,Price_Labels,0),MATCH(ET$7,Price_Years,0))</f>
        <v>60.2615</v>
      </c>
      <c r="EU43" s="25" t="n">
        <f aca="false">INDEX(Price_Data,MATCH($E43,Price_Labels,0),MATCH(EU$7,Price_Years,0))</f>
        <v>60.2615</v>
      </c>
      <c r="EV43" s="25" t="n">
        <f aca="false">INDEX(Price_Data,MATCH($E43,Price_Labels,0),MATCH(EV$7,Price_Years,0))</f>
        <v>60.2615</v>
      </c>
      <c r="EW43" s="25" t="n">
        <f aca="false">INDEX(Price_Data,MATCH($E43,Price_Labels,0),MATCH(EW$7,Price_Years,0))</f>
        <v>60.2615</v>
      </c>
      <c r="EX43" s="25" t="n">
        <f aca="false">INDEX(Price_Data,MATCH($E43,Price_Labels,0),MATCH(EX$7,Price_Years,0))</f>
        <v>60.2615</v>
      </c>
      <c r="EY43" s="25" t="n">
        <f aca="false">INDEX(Price_Data,MATCH($E43,Price_Labels,0),MATCH(EY$7,Price_Years,0))</f>
        <v>60.2615</v>
      </c>
      <c r="EZ43" s="25" t="n">
        <f aca="false">INDEX(Price_Data,MATCH($E43,Price_Labels,0),MATCH(EZ$7,Price_Years,0))</f>
        <v>60.2615</v>
      </c>
      <c r="FA43" s="25" t="n">
        <f aca="false">INDEX(Price_Data,MATCH($E43,Price_Labels,0),MATCH(FA$7,Price_Years,0))</f>
        <v>60.2615</v>
      </c>
      <c r="FB43" s="25" t="n">
        <f aca="false">INDEX(Price_Data,MATCH($E43,Price_Labels,0),MATCH(FB$7,Price_Years,0))</f>
        <v>60.2615</v>
      </c>
      <c r="FC43" s="25" t="n">
        <f aca="false">INDEX(Price_Data,MATCH($E43,Price_Labels,0),MATCH(FC$7,Price_Years,0))</f>
        <v>60.2615</v>
      </c>
      <c r="FD43" s="25" t="n">
        <f aca="false">INDEX(Price_Data,MATCH($E43,Price_Labels,0),MATCH(FD$7,Price_Years,0))</f>
        <v>60.2615</v>
      </c>
      <c r="FE43" s="25" t="n">
        <f aca="false">INDEX(Price_Data,MATCH($E43,Price_Labels,0),MATCH(FE$7,Price_Years,0))</f>
        <v>60.2615</v>
      </c>
      <c r="FF43" s="25" t="n">
        <f aca="false">INDEX(Price_Data,MATCH($E43,Price_Labels,0),MATCH(FF$7,Price_Years,0))</f>
        <v>60.2615</v>
      </c>
      <c r="FG43" s="25" t="n">
        <f aca="false">INDEX(Price_Data,MATCH($E43,Price_Labels,0),MATCH(FG$7,Price_Years,0))</f>
        <v>60.2615</v>
      </c>
      <c r="FH43" s="25" t="n">
        <f aca="false">INDEX(Price_Data,MATCH($E43,Price_Labels,0),MATCH(FH$7,Price_Years,0))</f>
        <v>60.2615</v>
      </c>
    </row>
    <row r="44" customFormat="false" ht="15" hidden="false" customHeight="false" outlineLevel="0" collapsed="false">
      <c r="C44" s="0" t="s">
        <v>703</v>
      </c>
      <c r="D44" s="11" t="s">
        <v>126</v>
      </c>
      <c r="J44" s="25" t="n">
        <f aca="false">J42*J41*(1+In_PV_Price_Adj)</f>
        <v>0</v>
      </c>
      <c r="K44" s="25" t="n">
        <f aca="false">K42*K41*(1+In_PV_Price_Adj)</f>
        <v>79.830695165</v>
      </c>
      <c r="L44" s="25" t="n">
        <f aca="false">L42*L41*(1+In_PV_Price_Adj)</f>
        <v>79.830695165</v>
      </c>
      <c r="M44" s="25" t="n">
        <f aca="false">M42*M41*(1+In_PV_Price_Adj)</f>
        <v>79.830695165</v>
      </c>
      <c r="N44" s="25" t="n">
        <f aca="false">N42*N41*(1+In_PV_Price_Adj)</f>
        <v>79.830695165</v>
      </c>
      <c r="O44" s="25" t="n">
        <f aca="false">O42*O41*(1+In_PV_Price_Adj)</f>
        <v>80.704790829</v>
      </c>
      <c r="P44" s="25" t="n">
        <f aca="false">P42*P41*(1+In_PV_Price_Adj)</f>
        <v>80.704790829</v>
      </c>
      <c r="Q44" s="25" t="n">
        <f aca="false">Q42*Q41*(1+In_PV_Price_Adj)</f>
        <v>80.704790829</v>
      </c>
      <c r="R44" s="25" t="n">
        <f aca="false">R42*R41*(1+In_PV_Price_Adj)</f>
        <v>80.704790829</v>
      </c>
      <c r="S44" s="25" t="n">
        <f aca="false">S42*S41*(1+In_PV_Price_Adj)</f>
        <v>75.8874545</v>
      </c>
      <c r="T44" s="25" t="n">
        <f aca="false">T42*T41*(1+In_PV_Price_Adj)</f>
        <v>75.8874545</v>
      </c>
      <c r="U44" s="25" t="n">
        <f aca="false">U42*U41*(1+In_PV_Price_Adj)</f>
        <v>75.8874545</v>
      </c>
      <c r="V44" s="25" t="n">
        <f aca="false">V42*V41*(1+In_PV_Price_Adj)</f>
        <v>75.8874545</v>
      </c>
      <c r="W44" s="25" t="n">
        <f aca="false">W42*W41*(1+In_PV_Price_Adj)</f>
        <v>72.564908052</v>
      </c>
      <c r="X44" s="25" t="n">
        <f aca="false">X42*X41*(1+In_PV_Price_Adj)</f>
        <v>72.564908052</v>
      </c>
      <c r="Y44" s="25" t="n">
        <f aca="false">Y42*Y41*(1+In_PV_Price_Adj)</f>
        <v>72.564908052</v>
      </c>
      <c r="Z44" s="25" t="n">
        <f aca="false">Z42*Z41*(1+In_PV_Price_Adj)</f>
        <v>72.564908052</v>
      </c>
      <c r="AA44" s="25" t="n">
        <f aca="false">AA42*AA41*(1+In_PV_Price_Adj)</f>
        <v>68.1654128805</v>
      </c>
      <c r="AB44" s="25" t="n">
        <f aca="false">AB42*AB41*(1+In_PV_Price_Adj)</f>
        <v>68.1654128805</v>
      </c>
      <c r="AC44" s="25" t="n">
        <f aca="false">AC42*AC41*(1+In_PV_Price_Adj)</f>
        <v>68.1654128805</v>
      </c>
      <c r="AD44" s="25" t="n">
        <f aca="false">AD42*AD41*(1+In_PV_Price_Adj)</f>
        <v>68.1654128805</v>
      </c>
      <c r="AE44" s="25" t="n">
        <f aca="false">AE42*AE41*(1+In_PV_Price_Adj)</f>
        <v>72.181173194</v>
      </c>
      <c r="AF44" s="25" t="n">
        <f aca="false">AF42*AF41*(1+In_PV_Price_Adj)</f>
        <v>72.181173194</v>
      </c>
      <c r="AG44" s="25" t="n">
        <f aca="false">AG42*AG41*(1+In_PV_Price_Adj)</f>
        <v>72.181173194</v>
      </c>
      <c r="AH44" s="25" t="n">
        <f aca="false">AH42*AH41*(1+In_PV_Price_Adj)</f>
        <v>72.181173194</v>
      </c>
      <c r="AI44" s="25" t="n">
        <f aca="false">AI42*AI41*(1+In_PV_Price_Adj)</f>
        <v>71.82363123</v>
      </c>
      <c r="AJ44" s="25" t="n">
        <f aca="false">AJ42*AJ41*(1+In_PV_Price_Adj)</f>
        <v>71.82363123</v>
      </c>
      <c r="AK44" s="25" t="n">
        <f aca="false">AK42*AK41*(1+In_PV_Price_Adj)</f>
        <v>71.82363123</v>
      </c>
      <c r="AL44" s="25" t="n">
        <f aca="false">AL42*AL41*(1+In_PV_Price_Adj)</f>
        <v>71.82363123</v>
      </c>
      <c r="AM44" s="25" t="n">
        <f aca="false">AM42*AM41*(1+In_PV_Price_Adj)</f>
        <v>73.732722024</v>
      </c>
      <c r="AN44" s="25" t="n">
        <f aca="false">AN42*AN41*(1+In_PV_Price_Adj)</f>
        <v>73.732722024</v>
      </c>
      <c r="AO44" s="25" t="n">
        <f aca="false">AO42*AO41*(1+In_PV_Price_Adj)</f>
        <v>73.732722024</v>
      </c>
      <c r="AP44" s="25" t="n">
        <f aca="false">AP42*AP41*(1+In_PV_Price_Adj)</f>
        <v>73.732722024</v>
      </c>
      <c r="AQ44" s="25" t="n">
        <f aca="false">AQ42*AQ41*(1+In_PV_Price_Adj)</f>
        <v>72.4159089875</v>
      </c>
      <c r="AR44" s="25" t="n">
        <f aca="false">AR42*AR41*(1+In_PV_Price_Adj)</f>
        <v>72.4159089875</v>
      </c>
      <c r="AS44" s="25" t="n">
        <f aca="false">AS42*AS41*(1+In_PV_Price_Adj)</f>
        <v>72.4159089875</v>
      </c>
      <c r="AT44" s="25" t="n">
        <f aca="false">AT42*AT41*(1+In_PV_Price_Adj)</f>
        <v>72.4159089875</v>
      </c>
      <c r="AU44" s="25" t="n">
        <f aca="false">AU42*AU41*(1+In_PV_Price_Adj)</f>
        <v>73.7372961</v>
      </c>
      <c r="AV44" s="25" t="n">
        <f aca="false">AV42*AV41*(1+In_PV_Price_Adj)</f>
        <v>73.7372961</v>
      </c>
      <c r="AW44" s="25" t="n">
        <f aca="false">AW42*AW41*(1+In_PV_Price_Adj)</f>
        <v>73.7372961</v>
      </c>
      <c r="AX44" s="25" t="n">
        <f aca="false">AX42*AX41*(1+In_PV_Price_Adj)</f>
        <v>73.7372961</v>
      </c>
      <c r="AY44" s="25" t="n">
        <f aca="false">AY42*AY41*(1+In_PV_Price_Adj)</f>
        <v>75.268671504</v>
      </c>
      <c r="AZ44" s="25" t="n">
        <f aca="false">AZ42*AZ41*(1+In_PV_Price_Adj)</f>
        <v>75.268671504</v>
      </c>
      <c r="BA44" s="25" t="n">
        <f aca="false">BA42*BA41*(1+In_PV_Price_Adj)</f>
        <v>75.268671504</v>
      </c>
      <c r="BB44" s="25" t="n">
        <f aca="false">BB42*BB41*(1+In_PV_Price_Adj)</f>
        <v>75.268671504</v>
      </c>
      <c r="BC44" s="25" t="n">
        <f aca="false">BC42*BC41*(1+In_PV_Price_Adj)</f>
        <v>79.736409012</v>
      </c>
      <c r="BD44" s="25" t="n">
        <f aca="false">BD42*BD41*(1+In_PV_Price_Adj)</f>
        <v>79.736409012</v>
      </c>
      <c r="BE44" s="25" t="n">
        <f aca="false">BE42*BE41*(1+In_PV_Price_Adj)</f>
        <v>79.736409012</v>
      </c>
      <c r="BF44" s="25" t="n">
        <f aca="false">BF42*BF41*(1+In_PV_Price_Adj)</f>
        <v>79.736409012</v>
      </c>
      <c r="BG44" s="25" t="n">
        <f aca="false">BG42*BG41*(1+In_PV_Price_Adj)</f>
        <v>80.598884184</v>
      </c>
      <c r="BH44" s="25" t="n">
        <f aca="false">BH42*BH41*(1+In_PV_Price_Adj)</f>
        <v>80.598884184</v>
      </c>
      <c r="BI44" s="25" t="n">
        <f aca="false">BI42*BI41*(1+In_PV_Price_Adj)</f>
        <v>80.598884184</v>
      </c>
      <c r="BJ44" s="25" t="n">
        <f aca="false">BJ42*BJ41*(1+In_PV_Price_Adj)</f>
        <v>80.598884184</v>
      </c>
      <c r="BK44" s="25" t="n">
        <f aca="false">BK42*BK41*(1+In_PV_Price_Adj)</f>
        <v>81.781624496</v>
      </c>
      <c r="BL44" s="25" t="n">
        <f aca="false">BL42*BL41*(1+In_PV_Price_Adj)</f>
        <v>81.781624496</v>
      </c>
      <c r="BM44" s="25" t="n">
        <f aca="false">BM42*BM41*(1+In_PV_Price_Adj)</f>
        <v>81.781624496</v>
      </c>
      <c r="BN44" s="25" t="n">
        <f aca="false">BN42*BN41*(1+In_PV_Price_Adj)</f>
        <v>81.781624496</v>
      </c>
      <c r="BO44" s="25" t="n">
        <f aca="false">BO42*BO41*(1+In_PV_Price_Adj)</f>
        <v>82.2613792</v>
      </c>
      <c r="BP44" s="25" t="n">
        <f aca="false">BP42*BP41*(1+In_PV_Price_Adj)</f>
        <v>82.2613792</v>
      </c>
      <c r="BQ44" s="25" t="n">
        <f aca="false">BQ42*BQ41*(1+In_PV_Price_Adj)</f>
        <v>82.2613792</v>
      </c>
      <c r="BR44" s="25" t="n">
        <f aca="false">BR42*BR41*(1+In_PV_Price_Adj)</f>
        <v>82.2613792</v>
      </c>
      <c r="BS44" s="25" t="n">
        <f aca="false">BS42*BS41*(1+In_PV_Price_Adj)</f>
        <v>82.879434144</v>
      </c>
      <c r="BT44" s="25" t="n">
        <f aca="false">BT42*BT41*(1+In_PV_Price_Adj)</f>
        <v>82.879434144</v>
      </c>
      <c r="BU44" s="25" t="n">
        <f aca="false">BU42*BU41*(1+In_PV_Price_Adj)</f>
        <v>82.879434144</v>
      </c>
      <c r="BV44" s="25" t="n">
        <f aca="false">BV42*BV41*(1+In_PV_Price_Adj)</f>
        <v>82.879434144</v>
      </c>
      <c r="BW44" s="25" t="n">
        <f aca="false">BW42*BW41*(1+In_PV_Price_Adj)</f>
        <v>85.293207831</v>
      </c>
      <c r="BX44" s="25" t="n">
        <f aca="false">BX42*BX41*(1+In_PV_Price_Adj)</f>
        <v>85.293207831</v>
      </c>
      <c r="BY44" s="25" t="n">
        <f aca="false">BY42*BY41*(1+In_PV_Price_Adj)</f>
        <v>85.293207831</v>
      </c>
      <c r="BZ44" s="25" t="n">
        <f aca="false">BZ42*BZ41*(1+In_PV_Price_Adj)</f>
        <v>85.293207831</v>
      </c>
      <c r="CA44" s="25" t="n">
        <f aca="false">CA42*CA41*(1+In_PV_Price_Adj)</f>
        <v>87.2871154155</v>
      </c>
      <c r="CB44" s="25" t="n">
        <f aca="false">CB42*CB41*(1+In_PV_Price_Adj)</f>
        <v>87.2871154155</v>
      </c>
      <c r="CC44" s="25" t="n">
        <f aca="false">CC42*CC41*(1+In_PV_Price_Adj)</f>
        <v>87.2871154155</v>
      </c>
      <c r="CD44" s="25" t="n">
        <f aca="false">CD42*CD41*(1+In_PV_Price_Adj)</f>
        <v>87.2871154155</v>
      </c>
      <c r="CE44" s="25" t="n">
        <f aca="false">CE42*CE41*(1+In_PV_Price_Adj)</f>
        <v>88.302991608</v>
      </c>
      <c r="CF44" s="25" t="n">
        <f aca="false">CF42*CF41*(1+In_PV_Price_Adj)</f>
        <v>88.302991608</v>
      </c>
      <c r="CG44" s="25" t="n">
        <f aca="false">CG42*CG41*(1+In_PV_Price_Adj)</f>
        <v>88.302991608</v>
      </c>
      <c r="CH44" s="25" t="n">
        <f aca="false">CH42*CH41*(1+In_PV_Price_Adj)</f>
        <v>88.302991608</v>
      </c>
      <c r="CI44" s="25" t="n">
        <f aca="false">CI42*CI41*(1+In_PV_Price_Adj)</f>
        <v>91.8383315395</v>
      </c>
      <c r="CJ44" s="25" t="n">
        <f aca="false">CJ42*CJ41*(1+In_PV_Price_Adj)</f>
        <v>91.8383315395</v>
      </c>
      <c r="CK44" s="25" t="n">
        <f aca="false">CK42*CK41*(1+In_PV_Price_Adj)</f>
        <v>91.8383315395</v>
      </c>
      <c r="CL44" s="25" t="n">
        <f aca="false">CL42*CL41*(1+In_PV_Price_Adj)</f>
        <v>91.8383315395</v>
      </c>
      <c r="CM44" s="25" t="n">
        <f aca="false">CM42*CM41*(1+In_PV_Price_Adj)</f>
        <v>94.049878923</v>
      </c>
      <c r="CN44" s="25" t="n">
        <f aca="false">CN42*CN41*(1+In_PV_Price_Adj)</f>
        <v>94.049878923</v>
      </c>
      <c r="CO44" s="25" t="n">
        <f aca="false">CO42*CO41*(1+In_PV_Price_Adj)</f>
        <v>94.049878923</v>
      </c>
      <c r="CP44" s="25" t="n">
        <f aca="false">CP42*CP41*(1+In_PV_Price_Adj)</f>
        <v>94.049878923</v>
      </c>
      <c r="CQ44" s="25" t="n">
        <f aca="false">CQ42*CQ41*(1+In_PV_Price_Adj)</f>
        <v>95.7497981115</v>
      </c>
      <c r="CR44" s="25" t="n">
        <f aca="false">CR42*CR41*(1+In_PV_Price_Adj)</f>
        <v>95.7497981115</v>
      </c>
      <c r="CS44" s="25" t="n">
        <f aca="false">CS42*CS41*(1+In_PV_Price_Adj)</f>
        <v>95.7497981115</v>
      </c>
      <c r="CT44" s="25" t="n">
        <f aca="false">CT42*CT41*(1+In_PV_Price_Adj)</f>
        <v>95.7497981115</v>
      </c>
      <c r="CU44" s="25" t="n">
        <f aca="false">CU42*CU41*(1+In_PV_Price_Adj)</f>
        <v>95.725646055</v>
      </c>
      <c r="CV44" s="25" t="n">
        <f aca="false">CV42*CV41*(1+In_PV_Price_Adj)</f>
        <v>95.725646055</v>
      </c>
      <c r="CW44" s="25" t="n">
        <f aca="false">CW42*CW41*(1+In_PV_Price_Adj)</f>
        <v>95.725646055</v>
      </c>
      <c r="CX44" s="25" t="n">
        <f aca="false">CX42*CX41*(1+In_PV_Price_Adj)</f>
        <v>95.725646055</v>
      </c>
      <c r="CY44" s="25" t="n">
        <f aca="false">CY42*CY41*(1+In_PV_Price_Adj)</f>
        <v>97.859916882</v>
      </c>
      <c r="CZ44" s="25" t="n">
        <f aca="false">CZ42*CZ41*(1+In_PV_Price_Adj)</f>
        <v>97.859916882</v>
      </c>
      <c r="DA44" s="25" t="n">
        <f aca="false">DA42*DA41*(1+In_PV_Price_Adj)</f>
        <v>97.859916882</v>
      </c>
      <c r="DB44" s="25" t="n">
        <f aca="false">DB42*DB41*(1+In_PV_Price_Adj)</f>
        <v>97.859916882</v>
      </c>
      <c r="DC44" s="25" t="n">
        <f aca="false">DC42*DC41*(1+In_PV_Price_Adj)</f>
        <v>98.610924763</v>
      </c>
      <c r="DD44" s="25" t="n">
        <f aca="false">DD42*DD41*(1+In_PV_Price_Adj)</f>
        <v>98.610924763</v>
      </c>
      <c r="DE44" s="25" t="n">
        <f aca="false">DE42*DE41*(1+In_PV_Price_Adj)</f>
        <v>98.610924763</v>
      </c>
      <c r="DF44" s="25" t="n">
        <f aca="false">DF42*DF41*(1+In_PV_Price_Adj)</f>
        <v>98.610924763</v>
      </c>
      <c r="DG44" s="25" t="n">
        <f aca="false">DG42*DG41*(1+In_PV_Price_Adj)</f>
        <v>99.570586245</v>
      </c>
      <c r="DH44" s="25" t="n">
        <f aca="false">DH42*DH41*(1+In_PV_Price_Adj)</f>
        <v>99.570586245</v>
      </c>
      <c r="DI44" s="25" t="n">
        <f aca="false">DI42*DI41*(1+In_PV_Price_Adj)</f>
        <v>99.570586245</v>
      </c>
      <c r="DJ44" s="25" t="n">
        <f aca="false">DJ42*DJ41*(1+In_PV_Price_Adj)</f>
        <v>99.570586245</v>
      </c>
      <c r="DK44" s="25" t="n">
        <f aca="false">DK42*DK41*(1+In_PV_Price_Adj)</f>
        <v>99.618465375</v>
      </c>
      <c r="DL44" s="25" t="n">
        <f aca="false">DL42*DL41*(1+In_PV_Price_Adj)</f>
        <v>99.618465375</v>
      </c>
      <c r="DM44" s="25" t="n">
        <f aca="false">DM42*DM41*(1+In_PV_Price_Adj)</f>
        <v>99.618465375</v>
      </c>
      <c r="DN44" s="25" t="n">
        <f aca="false">DN42*DN41*(1+In_PV_Price_Adj)</f>
        <v>99.618465375</v>
      </c>
      <c r="DO44" s="25" t="n">
        <f aca="false">DO42*DO41*(1+In_PV_Price_Adj)</f>
        <v>102.754918279</v>
      </c>
      <c r="DP44" s="25" t="n">
        <f aca="false">DP42*DP41*(1+In_PV_Price_Adj)</f>
        <v>102.754918279</v>
      </c>
      <c r="DQ44" s="25" t="n">
        <f aca="false">DQ42*DQ41*(1+In_PV_Price_Adj)</f>
        <v>102.754918279</v>
      </c>
      <c r="DR44" s="25" t="n">
        <f aca="false">DR42*DR41*(1+In_PV_Price_Adj)</f>
        <v>102.754918279</v>
      </c>
      <c r="DS44" s="25" t="n">
        <f aca="false">DS42*DS41*(1+In_PV_Price_Adj)</f>
        <v>104.4171715405</v>
      </c>
      <c r="DT44" s="25" t="n">
        <f aca="false">DT42*DT41*(1+In_PV_Price_Adj)</f>
        <v>104.4171715405</v>
      </c>
      <c r="DU44" s="25" t="n">
        <f aca="false">DU42*DU41*(1+In_PV_Price_Adj)</f>
        <v>104.4171715405</v>
      </c>
      <c r="DV44" s="25" t="n">
        <f aca="false">DV42*DV41*(1+In_PV_Price_Adj)</f>
        <v>104.4171715405</v>
      </c>
      <c r="DW44" s="25" t="n">
        <f aca="false">DW42*DW41*(1+In_PV_Price_Adj)</f>
        <v>106.163734456</v>
      </c>
      <c r="DX44" s="25" t="n">
        <f aca="false">DX42*DX41*(1+In_PV_Price_Adj)</f>
        <v>106.163734456</v>
      </c>
      <c r="DY44" s="25" t="n">
        <f aca="false">DY42*DY41*(1+In_PV_Price_Adj)</f>
        <v>106.163734456</v>
      </c>
      <c r="DZ44" s="25" t="n">
        <f aca="false">DZ42*DZ41*(1+In_PV_Price_Adj)</f>
        <v>106.163734456</v>
      </c>
      <c r="EA44" s="25" t="n">
        <f aca="false">EA42*EA41*(1+In_PV_Price_Adj)</f>
        <v>106.9527098185</v>
      </c>
      <c r="EB44" s="25" t="n">
        <f aca="false">EB42*EB41*(1+In_PV_Price_Adj)</f>
        <v>106.9527098185</v>
      </c>
      <c r="EC44" s="25" t="n">
        <f aca="false">EC42*EC41*(1+In_PV_Price_Adj)</f>
        <v>106.9527098185</v>
      </c>
      <c r="ED44" s="25" t="n">
        <f aca="false">ED42*ED41*(1+In_PV_Price_Adj)</f>
        <v>106.9527098185</v>
      </c>
      <c r="EE44" s="25" t="n">
        <f aca="false">EE42*EE41*(1+In_PV_Price_Adj)</f>
        <v>110.2198145425</v>
      </c>
      <c r="EF44" s="25" t="n">
        <f aca="false">EF42*EF41*(1+In_PV_Price_Adj)</f>
        <v>110.2198145425</v>
      </c>
      <c r="EG44" s="25" t="n">
        <f aca="false">EG42*EG41*(1+In_PV_Price_Adj)</f>
        <v>110.2198145425</v>
      </c>
      <c r="EH44" s="25" t="n">
        <f aca="false">EH42*EH41*(1+In_PV_Price_Adj)</f>
        <v>110.2198145425</v>
      </c>
      <c r="EI44" s="25" t="n">
        <f aca="false">EI42*EI41*(1+In_PV_Price_Adj)</f>
        <v>115.2257426385</v>
      </c>
      <c r="EJ44" s="25" t="n">
        <f aca="false">EJ42*EJ41*(1+In_PV_Price_Adj)</f>
        <v>115.2257426385</v>
      </c>
      <c r="EK44" s="25" t="n">
        <f aca="false">EK42*EK41*(1+In_PV_Price_Adj)</f>
        <v>115.2257426385</v>
      </c>
      <c r="EL44" s="25" t="n">
        <f aca="false">EL42*EL41*(1+In_PV_Price_Adj)</f>
        <v>115.2257426385</v>
      </c>
      <c r="EM44" s="25" t="n">
        <f aca="false">EM42*EM41*(1+In_PV_Price_Adj)</f>
        <v>119.571398492</v>
      </c>
      <c r="EN44" s="25" t="n">
        <f aca="false">EN42*EN41*(1+In_PV_Price_Adj)</f>
        <v>119.571398492</v>
      </c>
      <c r="EO44" s="25" t="n">
        <f aca="false">EO42*EO41*(1+In_PV_Price_Adj)</f>
        <v>119.571398492</v>
      </c>
      <c r="EP44" s="25" t="n">
        <f aca="false">EP42*EP41*(1+In_PV_Price_Adj)</f>
        <v>119.571398492</v>
      </c>
      <c r="EQ44" s="25" t="n">
        <f aca="false">EQ42*EQ41*(1+In_PV_Price_Adj)</f>
        <v>120.635568482</v>
      </c>
      <c r="ER44" s="25" t="n">
        <f aca="false">ER42*ER41*(1+In_PV_Price_Adj)</f>
        <v>120.635568482</v>
      </c>
      <c r="ES44" s="25" t="n">
        <f aca="false">ES42*ES41*(1+In_PV_Price_Adj)</f>
        <v>120.635568482</v>
      </c>
      <c r="ET44" s="25" t="n">
        <f aca="false">ET42*ET41*(1+In_PV_Price_Adj)</f>
        <v>120.635568482</v>
      </c>
      <c r="EU44" s="25" t="n">
        <f aca="false">EU42*EU41*(1+In_PV_Price_Adj)</f>
        <v>123.04827985164</v>
      </c>
      <c r="EV44" s="25" t="n">
        <f aca="false">EV42*EV41*(1+In_PV_Price_Adj)</f>
        <v>123.04827985164</v>
      </c>
      <c r="EW44" s="25" t="n">
        <f aca="false">EW42*EW41*(1+In_PV_Price_Adj)</f>
        <v>123.04827985164</v>
      </c>
      <c r="EX44" s="25" t="n">
        <f aca="false">EX42*EX41*(1+In_PV_Price_Adj)</f>
        <v>123.04827985164</v>
      </c>
      <c r="EY44" s="25" t="n">
        <f aca="false">EY42*EY41*(1+In_PV_Price_Adj)</f>
        <v>125.509245448673</v>
      </c>
      <c r="EZ44" s="25" t="n">
        <f aca="false">EZ42*EZ41*(1+In_PV_Price_Adj)</f>
        <v>125.509245448673</v>
      </c>
      <c r="FA44" s="25" t="n">
        <f aca="false">FA42*FA41*(1+In_PV_Price_Adj)</f>
        <v>125.509245448673</v>
      </c>
      <c r="FB44" s="25" t="n">
        <f aca="false">FB42*FB41*(1+In_PV_Price_Adj)</f>
        <v>125.509245448673</v>
      </c>
      <c r="FC44" s="25" t="n">
        <f aca="false">FC42*FC41*(1+In_PV_Price_Adj)</f>
        <v>128.019430357646</v>
      </c>
      <c r="FD44" s="25" t="n">
        <f aca="false">FD42*FD41*(1+In_PV_Price_Adj)</f>
        <v>128.019430357646</v>
      </c>
      <c r="FE44" s="25" t="n">
        <f aca="false">FE42*FE41*(1+In_PV_Price_Adj)</f>
        <v>128.019430357646</v>
      </c>
      <c r="FF44" s="25" t="n">
        <f aca="false">FF42*FF41*(1+In_PV_Price_Adj)</f>
        <v>128.019430357646</v>
      </c>
      <c r="FG44" s="25" t="n">
        <f aca="false">FG42*FG41*(1+In_PV_Price_Adj)</f>
        <v>130.579818964799</v>
      </c>
      <c r="FH44" s="25" t="n">
        <f aca="false">FH42*FH41*(1+In_PV_Price_Adj)</f>
        <v>130.579818964799</v>
      </c>
    </row>
    <row r="45" customFormat="false" ht="15" hidden="false" customHeight="false" outlineLevel="0" collapsed="false">
      <c r="C45" s="0" t="s">
        <v>704</v>
      </c>
      <c r="D45" s="11" t="s">
        <v>126</v>
      </c>
      <c r="J45" s="25" t="n">
        <f aca="false">J43*J41*(1+In_PV_Price_Adj)</f>
        <v>0</v>
      </c>
      <c r="K45" s="25" t="n">
        <f aca="false">K43*K41*(1+In_PV_Price_Adj)</f>
        <v>79.830695165</v>
      </c>
      <c r="L45" s="25" t="n">
        <f aca="false">L43*L41*(1+In_PV_Price_Adj)</f>
        <v>79.830695165</v>
      </c>
      <c r="M45" s="25" t="n">
        <f aca="false">M43*M41*(1+In_PV_Price_Adj)</f>
        <v>79.830695165</v>
      </c>
      <c r="N45" s="25" t="n">
        <f aca="false">N43*N41*(1+In_PV_Price_Adj)</f>
        <v>79.830695165</v>
      </c>
      <c r="O45" s="25" t="n">
        <f aca="false">O43*O41*(1+In_PV_Price_Adj)</f>
        <v>80.704790829</v>
      </c>
      <c r="P45" s="25" t="n">
        <f aca="false">P43*P41*(1+In_PV_Price_Adj)</f>
        <v>80.704790829</v>
      </c>
      <c r="Q45" s="25" t="n">
        <f aca="false">Q43*Q41*(1+In_PV_Price_Adj)</f>
        <v>80.704790829</v>
      </c>
      <c r="R45" s="25" t="n">
        <f aca="false">R43*R41*(1+In_PV_Price_Adj)</f>
        <v>80.704790829</v>
      </c>
      <c r="S45" s="25" t="n">
        <f aca="false">S43*S41*(1+In_PV_Price_Adj)</f>
        <v>75.8874545</v>
      </c>
      <c r="T45" s="25" t="n">
        <f aca="false">T43*T41*(1+In_PV_Price_Adj)</f>
        <v>75.8874545</v>
      </c>
      <c r="U45" s="25" t="n">
        <f aca="false">U43*U41*(1+In_PV_Price_Adj)</f>
        <v>75.8874545</v>
      </c>
      <c r="V45" s="25" t="n">
        <f aca="false">V43*V41*(1+In_PV_Price_Adj)</f>
        <v>75.8874545</v>
      </c>
      <c r="W45" s="25" t="n">
        <f aca="false">W43*W41*(1+In_PV_Price_Adj)</f>
        <v>72.564908052</v>
      </c>
      <c r="X45" s="25" t="n">
        <f aca="false">X43*X41*(1+In_PV_Price_Adj)</f>
        <v>72.564908052</v>
      </c>
      <c r="Y45" s="25" t="n">
        <f aca="false">Y43*Y41*(1+In_PV_Price_Adj)</f>
        <v>72.564908052</v>
      </c>
      <c r="Z45" s="25" t="n">
        <f aca="false">Z43*Z41*(1+In_PV_Price_Adj)</f>
        <v>72.564908052</v>
      </c>
      <c r="AA45" s="25" t="n">
        <f aca="false">AA43*AA41*(1+In_PV_Price_Adj)</f>
        <v>68.1654128805</v>
      </c>
      <c r="AB45" s="25" t="n">
        <f aca="false">AB43*AB41*(1+In_PV_Price_Adj)</f>
        <v>68.1654128805</v>
      </c>
      <c r="AC45" s="25" t="n">
        <f aca="false">AC43*AC41*(1+In_PV_Price_Adj)</f>
        <v>68.1654128805</v>
      </c>
      <c r="AD45" s="25" t="n">
        <f aca="false">AD43*AD41*(1+In_PV_Price_Adj)</f>
        <v>68.1654128805</v>
      </c>
      <c r="AE45" s="25" t="n">
        <f aca="false">AE43*AE41*(1+In_PV_Price_Adj)</f>
        <v>72.181173194</v>
      </c>
      <c r="AF45" s="25" t="n">
        <f aca="false">AF43*AF41*(1+In_PV_Price_Adj)</f>
        <v>72.181173194</v>
      </c>
      <c r="AG45" s="25" t="n">
        <f aca="false">AG43*AG41*(1+In_PV_Price_Adj)</f>
        <v>72.181173194</v>
      </c>
      <c r="AH45" s="25" t="n">
        <f aca="false">AH43*AH41*(1+In_PV_Price_Adj)</f>
        <v>72.181173194</v>
      </c>
      <c r="AI45" s="25" t="n">
        <f aca="false">AI43*AI41*(1+In_PV_Price_Adj)</f>
        <v>71.82363123</v>
      </c>
      <c r="AJ45" s="25" t="n">
        <f aca="false">AJ43*AJ41*(1+In_PV_Price_Adj)</f>
        <v>71.82363123</v>
      </c>
      <c r="AK45" s="25" t="n">
        <f aca="false">AK43*AK41*(1+In_PV_Price_Adj)</f>
        <v>71.82363123</v>
      </c>
      <c r="AL45" s="25" t="n">
        <f aca="false">AL43*AL41*(1+In_PV_Price_Adj)</f>
        <v>71.82363123</v>
      </c>
      <c r="AM45" s="25" t="n">
        <f aca="false">AM43*AM41*(1+In_PV_Price_Adj)</f>
        <v>73.732722024</v>
      </c>
      <c r="AN45" s="25" t="n">
        <f aca="false">AN43*AN41*(1+In_PV_Price_Adj)</f>
        <v>73.732722024</v>
      </c>
      <c r="AO45" s="25" t="n">
        <f aca="false">AO43*AO41*(1+In_PV_Price_Adj)</f>
        <v>73.732722024</v>
      </c>
      <c r="AP45" s="25" t="n">
        <f aca="false">AP43*AP41*(1+In_PV_Price_Adj)</f>
        <v>73.732722024</v>
      </c>
      <c r="AQ45" s="25" t="n">
        <f aca="false">AQ43*AQ41*(1+In_PV_Price_Adj)</f>
        <v>72.4159089875</v>
      </c>
      <c r="AR45" s="25" t="n">
        <f aca="false">AR43*AR41*(1+In_PV_Price_Adj)</f>
        <v>72.4159089875</v>
      </c>
      <c r="AS45" s="25" t="n">
        <f aca="false">AS43*AS41*(1+In_PV_Price_Adj)</f>
        <v>72.4159089875</v>
      </c>
      <c r="AT45" s="25" t="n">
        <f aca="false">AT43*AT41*(1+In_PV_Price_Adj)</f>
        <v>72.4159089875</v>
      </c>
      <c r="AU45" s="25" t="n">
        <f aca="false">AU43*AU41*(1+In_PV_Price_Adj)</f>
        <v>73.7372961</v>
      </c>
      <c r="AV45" s="25" t="n">
        <f aca="false">AV43*AV41*(1+In_PV_Price_Adj)</f>
        <v>73.7372961</v>
      </c>
      <c r="AW45" s="25" t="n">
        <f aca="false">AW43*AW41*(1+In_PV_Price_Adj)</f>
        <v>73.7372961</v>
      </c>
      <c r="AX45" s="25" t="n">
        <f aca="false">AX43*AX41*(1+In_PV_Price_Adj)</f>
        <v>73.7372961</v>
      </c>
      <c r="AY45" s="25" t="n">
        <f aca="false">AY43*AY41*(1+In_PV_Price_Adj)</f>
        <v>75.268671504</v>
      </c>
      <c r="AZ45" s="25" t="n">
        <f aca="false">AZ43*AZ41*(1+In_PV_Price_Adj)</f>
        <v>75.268671504</v>
      </c>
      <c r="BA45" s="25" t="n">
        <f aca="false">BA43*BA41*(1+In_PV_Price_Adj)</f>
        <v>75.268671504</v>
      </c>
      <c r="BB45" s="25" t="n">
        <f aca="false">BB43*BB41*(1+In_PV_Price_Adj)</f>
        <v>75.268671504</v>
      </c>
      <c r="BC45" s="25" t="n">
        <f aca="false">BC43*BC41*(1+In_PV_Price_Adj)</f>
        <v>79.736409012</v>
      </c>
      <c r="BD45" s="25" t="n">
        <f aca="false">BD43*BD41*(1+In_PV_Price_Adj)</f>
        <v>79.736409012</v>
      </c>
      <c r="BE45" s="25" t="n">
        <f aca="false">BE43*BE41*(1+In_PV_Price_Adj)</f>
        <v>79.736409012</v>
      </c>
      <c r="BF45" s="25" t="n">
        <f aca="false">BF43*BF41*(1+In_PV_Price_Adj)</f>
        <v>79.736409012</v>
      </c>
      <c r="BG45" s="25" t="n">
        <f aca="false">BG43*BG41*(1+In_PV_Price_Adj)</f>
        <v>80.598884184</v>
      </c>
      <c r="BH45" s="25" t="n">
        <f aca="false">BH43*BH41*(1+In_PV_Price_Adj)</f>
        <v>80.598884184</v>
      </c>
      <c r="BI45" s="25" t="n">
        <f aca="false">BI43*BI41*(1+In_PV_Price_Adj)</f>
        <v>80.598884184</v>
      </c>
      <c r="BJ45" s="25" t="n">
        <f aca="false">BJ43*BJ41*(1+In_PV_Price_Adj)</f>
        <v>80.598884184</v>
      </c>
      <c r="BK45" s="25" t="n">
        <f aca="false">BK43*BK41*(1+In_PV_Price_Adj)</f>
        <v>81.781624496</v>
      </c>
      <c r="BL45" s="25" t="n">
        <f aca="false">BL43*BL41*(1+In_PV_Price_Adj)</f>
        <v>81.781624496</v>
      </c>
      <c r="BM45" s="25" t="n">
        <f aca="false">BM43*BM41*(1+In_PV_Price_Adj)</f>
        <v>81.781624496</v>
      </c>
      <c r="BN45" s="25" t="n">
        <f aca="false">BN43*BN41*(1+In_PV_Price_Adj)</f>
        <v>81.781624496</v>
      </c>
      <c r="BO45" s="25" t="n">
        <f aca="false">BO43*BO41*(1+In_PV_Price_Adj)</f>
        <v>82.2613792</v>
      </c>
      <c r="BP45" s="25" t="n">
        <f aca="false">BP43*BP41*(1+In_PV_Price_Adj)</f>
        <v>82.2613792</v>
      </c>
      <c r="BQ45" s="25" t="n">
        <f aca="false">BQ43*BQ41*(1+In_PV_Price_Adj)</f>
        <v>82.2613792</v>
      </c>
      <c r="BR45" s="25" t="n">
        <f aca="false">BR43*BR41*(1+In_PV_Price_Adj)</f>
        <v>82.2613792</v>
      </c>
      <c r="BS45" s="25" t="n">
        <f aca="false">BS43*BS41*(1+In_PV_Price_Adj)</f>
        <v>82.879434144</v>
      </c>
      <c r="BT45" s="25" t="n">
        <f aca="false">BT43*BT41*(1+In_PV_Price_Adj)</f>
        <v>82.879434144</v>
      </c>
      <c r="BU45" s="25" t="n">
        <f aca="false">BU43*BU41*(1+In_PV_Price_Adj)</f>
        <v>82.879434144</v>
      </c>
      <c r="BV45" s="25" t="n">
        <f aca="false">BV43*BV41*(1+In_PV_Price_Adj)</f>
        <v>82.879434144</v>
      </c>
      <c r="BW45" s="25" t="n">
        <f aca="false">BW43*BW41*(1+In_PV_Price_Adj)</f>
        <v>85.293207831</v>
      </c>
      <c r="BX45" s="25" t="n">
        <f aca="false">BX43*BX41*(1+In_PV_Price_Adj)</f>
        <v>85.293207831</v>
      </c>
      <c r="BY45" s="25" t="n">
        <f aca="false">BY43*BY41*(1+In_PV_Price_Adj)</f>
        <v>85.293207831</v>
      </c>
      <c r="BZ45" s="25" t="n">
        <f aca="false">BZ43*BZ41*(1+In_PV_Price_Adj)</f>
        <v>85.293207831</v>
      </c>
      <c r="CA45" s="25" t="n">
        <f aca="false">CA43*CA41*(1+In_PV_Price_Adj)</f>
        <v>87.2871154155</v>
      </c>
      <c r="CB45" s="25" t="n">
        <f aca="false">CB43*CB41*(1+In_PV_Price_Adj)</f>
        <v>87.2871154155</v>
      </c>
      <c r="CC45" s="25" t="n">
        <f aca="false">CC43*CC41*(1+In_PV_Price_Adj)</f>
        <v>87.2871154155</v>
      </c>
      <c r="CD45" s="25" t="n">
        <f aca="false">CD43*CD41*(1+In_PV_Price_Adj)</f>
        <v>87.2871154155</v>
      </c>
      <c r="CE45" s="25" t="n">
        <f aca="false">CE43*CE41*(1+In_PV_Price_Adj)</f>
        <v>88.302991608</v>
      </c>
      <c r="CF45" s="25" t="n">
        <f aca="false">CF43*CF41*(1+In_PV_Price_Adj)</f>
        <v>88.302991608</v>
      </c>
      <c r="CG45" s="25" t="n">
        <f aca="false">CG43*CG41*(1+In_PV_Price_Adj)</f>
        <v>88.302991608</v>
      </c>
      <c r="CH45" s="25" t="n">
        <f aca="false">CH43*CH41*(1+In_PV_Price_Adj)</f>
        <v>88.302991608</v>
      </c>
      <c r="CI45" s="25" t="n">
        <f aca="false">CI43*CI41*(1+In_PV_Price_Adj)</f>
        <v>91.8383315395</v>
      </c>
      <c r="CJ45" s="25" t="n">
        <f aca="false">CJ43*CJ41*(1+In_PV_Price_Adj)</f>
        <v>91.8383315395</v>
      </c>
      <c r="CK45" s="25" t="n">
        <f aca="false">CK43*CK41*(1+In_PV_Price_Adj)</f>
        <v>91.8383315395</v>
      </c>
      <c r="CL45" s="25" t="n">
        <f aca="false">CL43*CL41*(1+In_PV_Price_Adj)</f>
        <v>91.8383315395</v>
      </c>
      <c r="CM45" s="25" t="n">
        <f aca="false">CM43*CM41*(1+In_PV_Price_Adj)</f>
        <v>94.049878923</v>
      </c>
      <c r="CN45" s="25" t="n">
        <f aca="false">CN43*CN41*(1+In_PV_Price_Adj)</f>
        <v>94.049878923</v>
      </c>
      <c r="CO45" s="25" t="n">
        <f aca="false">CO43*CO41*(1+In_PV_Price_Adj)</f>
        <v>94.049878923</v>
      </c>
      <c r="CP45" s="25" t="n">
        <f aca="false">CP43*CP41*(1+In_PV_Price_Adj)</f>
        <v>94.049878923</v>
      </c>
      <c r="CQ45" s="25" t="n">
        <f aca="false">CQ43*CQ41*(1+In_PV_Price_Adj)</f>
        <v>95.7497981115</v>
      </c>
      <c r="CR45" s="25" t="n">
        <f aca="false">CR43*CR41*(1+In_PV_Price_Adj)</f>
        <v>95.7497981115</v>
      </c>
      <c r="CS45" s="25" t="n">
        <f aca="false">CS43*CS41*(1+In_PV_Price_Adj)</f>
        <v>95.7497981115</v>
      </c>
      <c r="CT45" s="25" t="n">
        <f aca="false">CT43*CT41*(1+In_PV_Price_Adj)</f>
        <v>95.7497981115</v>
      </c>
      <c r="CU45" s="25" t="n">
        <f aca="false">CU43*CU41*(1+In_PV_Price_Adj)</f>
        <v>95.725646055</v>
      </c>
      <c r="CV45" s="25" t="n">
        <f aca="false">CV43*CV41*(1+In_PV_Price_Adj)</f>
        <v>95.725646055</v>
      </c>
      <c r="CW45" s="25" t="n">
        <f aca="false">CW43*CW41*(1+In_PV_Price_Adj)</f>
        <v>95.725646055</v>
      </c>
      <c r="CX45" s="25" t="n">
        <f aca="false">CX43*CX41*(1+In_PV_Price_Adj)</f>
        <v>95.725646055</v>
      </c>
      <c r="CY45" s="25" t="n">
        <f aca="false">CY43*CY41*(1+In_PV_Price_Adj)</f>
        <v>97.859916882</v>
      </c>
      <c r="CZ45" s="25" t="n">
        <f aca="false">CZ43*CZ41*(1+In_PV_Price_Adj)</f>
        <v>97.859916882</v>
      </c>
      <c r="DA45" s="25" t="n">
        <f aca="false">DA43*DA41*(1+In_PV_Price_Adj)</f>
        <v>97.859916882</v>
      </c>
      <c r="DB45" s="25" t="n">
        <f aca="false">DB43*DB41*(1+In_PV_Price_Adj)</f>
        <v>97.859916882</v>
      </c>
      <c r="DC45" s="25" t="n">
        <f aca="false">DC43*DC41*(1+In_PV_Price_Adj)</f>
        <v>98.610924763</v>
      </c>
      <c r="DD45" s="25" t="n">
        <f aca="false">DD43*DD41*(1+In_PV_Price_Adj)</f>
        <v>98.610924763</v>
      </c>
      <c r="DE45" s="25" t="n">
        <f aca="false">DE43*DE41*(1+In_PV_Price_Adj)</f>
        <v>98.610924763</v>
      </c>
      <c r="DF45" s="25" t="n">
        <f aca="false">DF43*DF41*(1+In_PV_Price_Adj)</f>
        <v>98.610924763</v>
      </c>
      <c r="DG45" s="25" t="n">
        <f aca="false">DG43*DG41*(1+In_PV_Price_Adj)</f>
        <v>99.570586245</v>
      </c>
      <c r="DH45" s="25" t="n">
        <f aca="false">DH43*DH41*(1+In_PV_Price_Adj)</f>
        <v>99.570586245</v>
      </c>
      <c r="DI45" s="25" t="n">
        <f aca="false">DI43*DI41*(1+In_PV_Price_Adj)</f>
        <v>99.570586245</v>
      </c>
      <c r="DJ45" s="25" t="n">
        <f aca="false">DJ43*DJ41*(1+In_PV_Price_Adj)</f>
        <v>99.570586245</v>
      </c>
      <c r="DK45" s="25" t="n">
        <f aca="false">DK43*DK41*(1+In_PV_Price_Adj)</f>
        <v>99.618465375</v>
      </c>
      <c r="DL45" s="25" t="n">
        <f aca="false">DL43*DL41*(1+In_PV_Price_Adj)</f>
        <v>99.618465375</v>
      </c>
      <c r="DM45" s="25" t="n">
        <f aca="false">DM43*DM41*(1+In_PV_Price_Adj)</f>
        <v>99.618465375</v>
      </c>
      <c r="DN45" s="25" t="n">
        <f aca="false">DN43*DN41*(1+In_PV_Price_Adj)</f>
        <v>99.618465375</v>
      </c>
      <c r="DO45" s="25" t="n">
        <f aca="false">DO43*DO41*(1+In_PV_Price_Adj)</f>
        <v>102.754918279</v>
      </c>
      <c r="DP45" s="25" t="n">
        <f aca="false">DP43*DP41*(1+In_PV_Price_Adj)</f>
        <v>102.754918279</v>
      </c>
      <c r="DQ45" s="25" t="n">
        <f aca="false">DQ43*DQ41*(1+In_PV_Price_Adj)</f>
        <v>102.754918279</v>
      </c>
      <c r="DR45" s="25" t="n">
        <f aca="false">DR43*DR41*(1+In_PV_Price_Adj)</f>
        <v>102.754918279</v>
      </c>
      <c r="DS45" s="25" t="n">
        <f aca="false">DS43*DS41*(1+In_PV_Price_Adj)</f>
        <v>104.4171715405</v>
      </c>
      <c r="DT45" s="25" t="n">
        <f aca="false">DT43*DT41*(1+In_PV_Price_Adj)</f>
        <v>104.4171715405</v>
      </c>
      <c r="DU45" s="25" t="n">
        <f aca="false">DU43*DU41*(1+In_PV_Price_Adj)</f>
        <v>104.4171715405</v>
      </c>
      <c r="DV45" s="25" t="n">
        <f aca="false">DV43*DV41*(1+In_PV_Price_Adj)</f>
        <v>104.4171715405</v>
      </c>
      <c r="DW45" s="25" t="n">
        <f aca="false">DW43*DW41*(1+In_PV_Price_Adj)</f>
        <v>106.163734456</v>
      </c>
      <c r="DX45" s="25" t="n">
        <f aca="false">DX43*DX41*(1+In_PV_Price_Adj)</f>
        <v>106.163734456</v>
      </c>
      <c r="DY45" s="25" t="n">
        <f aca="false">DY43*DY41*(1+In_PV_Price_Adj)</f>
        <v>106.163734456</v>
      </c>
      <c r="DZ45" s="25" t="n">
        <f aca="false">DZ43*DZ41*(1+In_PV_Price_Adj)</f>
        <v>106.163734456</v>
      </c>
      <c r="EA45" s="25" t="n">
        <f aca="false">EA43*EA41*(1+In_PV_Price_Adj)</f>
        <v>106.9527098185</v>
      </c>
      <c r="EB45" s="25" t="n">
        <f aca="false">EB43*EB41*(1+In_PV_Price_Adj)</f>
        <v>106.9527098185</v>
      </c>
      <c r="EC45" s="25" t="n">
        <f aca="false">EC43*EC41*(1+In_PV_Price_Adj)</f>
        <v>106.9527098185</v>
      </c>
      <c r="ED45" s="25" t="n">
        <f aca="false">ED43*ED41*(1+In_PV_Price_Adj)</f>
        <v>106.9527098185</v>
      </c>
      <c r="EE45" s="25" t="n">
        <f aca="false">EE43*EE41*(1+In_PV_Price_Adj)</f>
        <v>110.2198145425</v>
      </c>
      <c r="EF45" s="25" t="n">
        <f aca="false">EF43*EF41*(1+In_PV_Price_Adj)</f>
        <v>110.2198145425</v>
      </c>
      <c r="EG45" s="25" t="n">
        <f aca="false">EG43*EG41*(1+In_PV_Price_Adj)</f>
        <v>110.2198145425</v>
      </c>
      <c r="EH45" s="25" t="n">
        <f aca="false">EH43*EH41*(1+In_PV_Price_Adj)</f>
        <v>110.2198145425</v>
      </c>
      <c r="EI45" s="25" t="n">
        <f aca="false">EI43*EI41*(1+In_PV_Price_Adj)</f>
        <v>115.2257426385</v>
      </c>
      <c r="EJ45" s="25" t="n">
        <f aca="false">EJ43*EJ41*(1+In_PV_Price_Adj)</f>
        <v>115.2257426385</v>
      </c>
      <c r="EK45" s="25" t="n">
        <f aca="false">EK43*EK41*(1+In_PV_Price_Adj)</f>
        <v>115.2257426385</v>
      </c>
      <c r="EL45" s="25" t="n">
        <f aca="false">EL43*EL41*(1+In_PV_Price_Adj)</f>
        <v>115.2257426385</v>
      </c>
      <c r="EM45" s="25" t="n">
        <f aca="false">EM43*EM41*(1+In_PV_Price_Adj)</f>
        <v>119.571398492</v>
      </c>
      <c r="EN45" s="25" t="n">
        <f aca="false">EN43*EN41*(1+In_PV_Price_Adj)</f>
        <v>119.571398492</v>
      </c>
      <c r="EO45" s="25" t="n">
        <f aca="false">EO43*EO41*(1+In_PV_Price_Adj)</f>
        <v>119.571398492</v>
      </c>
      <c r="EP45" s="25" t="n">
        <f aca="false">EP43*EP41*(1+In_PV_Price_Adj)</f>
        <v>119.571398492</v>
      </c>
      <c r="EQ45" s="25" t="n">
        <f aca="false">EQ43*EQ41*(1+In_PV_Price_Adj)</f>
        <v>120.635568482</v>
      </c>
      <c r="ER45" s="25" t="n">
        <f aca="false">ER43*ER41*(1+In_PV_Price_Adj)</f>
        <v>120.635568482</v>
      </c>
      <c r="ES45" s="25" t="n">
        <f aca="false">ES43*ES41*(1+In_PV_Price_Adj)</f>
        <v>120.635568482</v>
      </c>
      <c r="ET45" s="25" t="n">
        <f aca="false">ET43*ET41*(1+In_PV_Price_Adj)</f>
        <v>120.635568482</v>
      </c>
      <c r="EU45" s="25" t="n">
        <f aca="false">EU43*EU41*(1+In_PV_Price_Adj)</f>
        <v>123.04827985164</v>
      </c>
      <c r="EV45" s="25" t="n">
        <f aca="false">EV43*EV41*(1+In_PV_Price_Adj)</f>
        <v>123.04827985164</v>
      </c>
      <c r="EW45" s="25" t="n">
        <f aca="false">EW43*EW41*(1+In_PV_Price_Adj)</f>
        <v>123.04827985164</v>
      </c>
      <c r="EX45" s="25" t="n">
        <f aca="false">EX43*EX41*(1+In_PV_Price_Adj)</f>
        <v>123.04827985164</v>
      </c>
      <c r="EY45" s="25" t="n">
        <f aca="false">EY43*EY41*(1+In_PV_Price_Adj)</f>
        <v>125.509245448673</v>
      </c>
      <c r="EZ45" s="25" t="n">
        <f aca="false">EZ43*EZ41*(1+In_PV_Price_Adj)</f>
        <v>125.509245448673</v>
      </c>
      <c r="FA45" s="25" t="n">
        <f aca="false">FA43*FA41*(1+In_PV_Price_Adj)</f>
        <v>125.509245448673</v>
      </c>
      <c r="FB45" s="25" t="n">
        <f aca="false">FB43*FB41*(1+In_PV_Price_Adj)</f>
        <v>125.509245448673</v>
      </c>
      <c r="FC45" s="25" t="n">
        <f aca="false">FC43*FC41*(1+In_PV_Price_Adj)</f>
        <v>128.019430357646</v>
      </c>
      <c r="FD45" s="25" t="n">
        <f aca="false">FD43*FD41*(1+In_PV_Price_Adj)</f>
        <v>128.019430357646</v>
      </c>
      <c r="FE45" s="25" t="n">
        <f aca="false">FE43*FE41*(1+In_PV_Price_Adj)</f>
        <v>128.019430357646</v>
      </c>
      <c r="FF45" s="25" t="n">
        <f aca="false">FF43*FF41*(1+In_PV_Price_Adj)</f>
        <v>128.019430357646</v>
      </c>
      <c r="FG45" s="25" t="n">
        <f aca="false">FG43*FG41*(1+In_PV_Price_Adj)</f>
        <v>130.579818964799</v>
      </c>
      <c r="FH45" s="25" t="n">
        <f aca="false">FH43*FH41*(1+In_PV_Price_Adj)</f>
        <v>130.579818964799</v>
      </c>
    </row>
    <row r="46" customFormat="false" ht="15" hidden="false" customHeight="false" outlineLevel="0" collapsed="false">
      <c r="C46" s="0" t="s">
        <v>705</v>
      </c>
      <c r="D46" s="11" t="s">
        <v>126</v>
      </c>
      <c r="J46" s="25" t="n">
        <f aca="false">In_GoO*J41</f>
        <v>1.75</v>
      </c>
      <c r="K46" s="25" t="n">
        <f aca="false">In_GoO*K41</f>
        <v>1.7831975</v>
      </c>
      <c r="L46" s="25" t="n">
        <f aca="false">In_GoO*L41</f>
        <v>1.7831975</v>
      </c>
      <c r="M46" s="25" t="n">
        <f aca="false">In_GoO*M41</f>
        <v>1.7831975</v>
      </c>
      <c r="N46" s="25" t="n">
        <f aca="false">In_GoO*N41</f>
        <v>1.7831975</v>
      </c>
      <c r="O46" s="25" t="n">
        <f aca="false">In_GoO*O41</f>
        <v>1.82069825</v>
      </c>
      <c r="P46" s="25" t="n">
        <f aca="false">In_GoO*P41</f>
        <v>1.82069825</v>
      </c>
      <c r="Q46" s="25" t="n">
        <f aca="false">In_GoO*Q41</f>
        <v>1.82069825</v>
      </c>
      <c r="R46" s="25" t="n">
        <f aca="false">In_GoO*R41</f>
        <v>1.82069825</v>
      </c>
      <c r="S46" s="25" t="n">
        <f aca="false">In_GoO*S41</f>
        <v>1.85738525</v>
      </c>
      <c r="T46" s="25" t="n">
        <f aca="false">In_GoO*T41</f>
        <v>1.85738525</v>
      </c>
      <c r="U46" s="25" t="n">
        <f aca="false">In_GoO*U41</f>
        <v>1.85738525</v>
      </c>
      <c r="V46" s="25" t="n">
        <f aca="false">In_GoO*V41</f>
        <v>1.85738525</v>
      </c>
      <c r="W46" s="25" t="n">
        <f aca="false">In_GoO*W41</f>
        <v>1.8952955</v>
      </c>
      <c r="X46" s="25" t="n">
        <f aca="false">In_GoO*X41</f>
        <v>1.8952955</v>
      </c>
      <c r="Y46" s="25" t="n">
        <f aca="false">In_GoO*Y41</f>
        <v>1.8952955</v>
      </c>
      <c r="Z46" s="25" t="n">
        <f aca="false">In_GoO*Z41</f>
        <v>1.8952955</v>
      </c>
      <c r="AA46" s="25" t="n">
        <f aca="false">In_GoO*AA41</f>
        <v>1.93405275</v>
      </c>
      <c r="AB46" s="25" t="n">
        <f aca="false">In_GoO*AB41</f>
        <v>1.93405275</v>
      </c>
      <c r="AC46" s="25" t="n">
        <f aca="false">In_GoO*AC41</f>
        <v>1.93405275</v>
      </c>
      <c r="AD46" s="25" t="n">
        <f aca="false">In_GoO*AD41</f>
        <v>1.93405275</v>
      </c>
      <c r="AE46" s="25" t="n">
        <f aca="false">In_GoO*AE41</f>
        <v>1.972733</v>
      </c>
      <c r="AF46" s="25" t="n">
        <f aca="false">In_GoO*AF41</f>
        <v>1.972733</v>
      </c>
      <c r="AG46" s="25" t="n">
        <f aca="false">In_GoO*AG41</f>
        <v>1.972733</v>
      </c>
      <c r="AH46" s="25" t="n">
        <f aca="false">In_GoO*AH41</f>
        <v>1.972733</v>
      </c>
      <c r="AI46" s="25" t="n">
        <f aca="false">In_GoO*AI41</f>
        <v>2.0121885</v>
      </c>
      <c r="AJ46" s="25" t="n">
        <f aca="false">In_GoO*AJ41</f>
        <v>2.0121885</v>
      </c>
      <c r="AK46" s="25" t="n">
        <f aca="false">In_GoO*AK41</f>
        <v>2.0121885</v>
      </c>
      <c r="AL46" s="25" t="n">
        <f aca="false">In_GoO*AL41</f>
        <v>2.0121885</v>
      </c>
      <c r="AM46" s="25" t="n">
        <f aca="false">In_GoO*AM41</f>
        <v>2.0524315</v>
      </c>
      <c r="AN46" s="25" t="n">
        <f aca="false">In_GoO*AN41</f>
        <v>2.0524315</v>
      </c>
      <c r="AO46" s="25" t="n">
        <f aca="false">In_GoO*AO41</f>
        <v>2.0524315</v>
      </c>
      <c r="AP46" s="25" t="n">
        <f aca="false">In_GoO*AP41</f>
        <v>2.0524315</v>
      </c>
      <c r="AQ46" s="25" t="n">
        <f aca="false">In_GoO*AQ41</f>
        <v>2.09348125</v>
      </c>
      <c r="AR46" s="25" t="n">
        <f aca="false">In_GoO*AR41</f>
        <v>2.09348125</v>
      </c>
      <c r="AS46" s="25" t="n">
        <f aca="false">In_GoO*AS41</f>
        <v>2.09348125</v>
      </c>
      <c r="AT46" s="25" t="n">
        <f aca="false">In_GoO*AT41</f>
        <v>2.09348125</v>
      </c>
      <c r="AU46" s="25" t="n">
        <f aca="false">In_GoO*AU41</f>
        <v>2.13535</v>
      </c>
      <c r="AV46" s="25" t="n">
        <f aca="false">In_GoO*AV41</f>
        <v>2.13535</v>
      </c>
      <c r="AW46" s="25" t="n">
        <f aca="false">In_GoO*AW41</f>
        <v>2.13535</v>
      </c>
      <c r="AX46" s="25" t="n">
        <f aca="false">In_GoO*AX41</f>
        <v>2.13535</v>
      </c>
      <c r="AY46" s="25" t="n">
        <f aca="false">In_GoO*AY41</f>
        <v>2.178057</v>
      </c>
      <c r="AZ46" s="25" t="n">
        <f aca="false">In_GoO*AZ41</f>
        <v>2.178057</v>
      </c>
      <c r="BA46" s="25" t="n">
        <f aca="false">In_GoO*BA41</f>
        <v>2.178057</v>
      </c>
      <c r="BB46" s="25" t="n">
        <f aca="false">In_GoO*BB41</f>
        <v>2.178057</v>
      </c>
      <c r="BC46" s="25" t="n">
        <f aca="false">In_GoO*BC41</f>
        <v>2.221618</v>
      </c>
      <c r="BD46" s="25" t="n">
        <f aca="false">In_GoO*BD41</f>
        <v>2.221618</v>
      </c>
      <c r="BE46" s="25" t="n">
        <f aca="false">In_GoO*BE41</f>
        <v>2.221618</v>
      </c>
      <c r="BF46" s="25" t="n">
        <f aca="false">In_GoO*BF41</f>
        <v>2.221618</v>
      </c>
      <c r="BG46" s="25" t="n">
        <f aca="false">In_GoO*BG41</f>
        <v>2.2660505</v>
      </c>
      <c r="BH46" s="25" t="n">
        <f aca="false">In_GoO*BH41</f>
        <v>2.2660505</v>
      </c>
      <c r="BI46" s="25" t="n">
        <f aca="false">In_GoO*BI41</f>
        <v>2.2660505</v>
      </c>
      <c r="BJ46" s="25" t="n">
        <f aca="false">In_GoO*BJ41</f>
        <v>2.2660505</v>
      </c>
      <c r="BK46" s="25" t="n">
        <f aca="false">In_GoO*BK41</f>
        <v>2.311372</v>
      </c>
      <c r="BL46" s="25" t="n">
        <f aca="false">In_GoO*BL41</f>
        <v>2.311372</v>
      </c>
      <c r="BM46" s="25" t="n">
        <f aca="false">In_GoO*BM41</f>
        <v>2.311372</v>
      </c>
      <c r="BN46" s="25" t="n">
        <f aca="false">In_GoO*BN41</f>
        <v>2.311372</v>
      </c>
      <c r="BO46" s="25" t="n">
        <f aca="false">In_GoO*BO41</f>
        <v>2.3576</v>
      </c>
      <c r="BP46" s="25" t="n">
        <f aca="false">In_GoO*BP41</f>
        <v>2.3576</v>
      </c>
      <c r="BQ46" s="25" t="n">
        <f aca="false">In_GoO*BQ41</f>
        <v>2.3576</v>
      </c>
      <c r="BR46" s="25" t="n">
        <f aca="false">In_GoO*BR41</f>
        <v>2.3576</v>
      </c>
      <c r="BS46" s="25" t="n">
        <f aca="false">In_GoO*BS41</f>
        <v>2.404752</v>
      </c>
      <c r="BT46" s="25" t="n">
        <f aca="false">In_GoO*BT41</f>
        <v>2.404752</v>
      </c>
      <c r="BU46" s="25" t="n">
        <f aca="false">In_GoO*BU41</f>
        <v>2.404752</v>
      </c>
      <c r="BV46" s="25" t="n">
        <f aca="false">In_GoO*BV41</f>
        <v>2.404752</v>
      </c>
      <c r="BW46" s="25" t="n">
        <f aca="false">In_GoO*BW41</f>
        <v>2.45284725</v>
      </c>
      <c r="BX46" s="25" t="n">
        <f aca="false">In_GoO*BX41</f>
        <v>2.45284725</v>
      </c>
      <c r="BY46" s="25" t="n">
        <f aca="false">In_GoO*BY41</f>
        <v>2.45284725</v>
      </c>
      <c r="BZ46" s="25" t="n">
        <f aca="false">In_GoO*BZ41</f>
        <v>2.45284725</v>
      </c>
      <c r="CA46" s="25" t="n">
        <f aca="false">In_GoO*CA41</f>
        <v>2.50190325</v>
      </c>
      <c r="CB46" s="25" t="n">
        <f aca="false">In_GoO*CB41</f>
        <v>2.50190325</v>
      </c>
      <c r="CC46" s="25" t="n">
        <f aca="false">In_GoO*CC41</f>
        <v>2.50190325</v>
      </c>
      <c r="CD46" s="25" t="n">
        <f aca="false">In_GoO*CD41</f>
        <v>2.50190325</v>
      </c>
      <c r="CE46" s="25" t="n">
        <f aca="false">In_GoO*CE41</f>
        <v>2.551941</v>
      </c>
      <c r="CF46" s="25" t="n">
        <f aca="false">In_GoO*CF41</f>
        <v>2.551941</v>
      </c>
      <c r="CG46" s="25" t="n">
        <f aca="false">In_GoO*CG41</f>
        <v>2.551941</v>
      </c>
      <c r="CH46" s="25" t="n">
        <f aca="false">In_GoO*CH41</f>
        <v>2.551941</v>
      </c>
      <c r="CI46" s="25" t="n">
        <f aca="false">In_GoO*CI41</f>
        <v>2.60297975</v>
      </c>
      <c r="CJ46" s="25" t="n">
        <f aca="false">In_GoO*CJ41</f>
        <v>2.60297975</v>
      </c>
      <c r="CK46" s="25" t="n">
        <f aca="false">In_GoO*CK41</f>
        <v>2.60297975</v>
      </c>
      <c r="CL46" s="25" t="n">
        <f aca="false">In_GoO*CL41</f>
        <v>2.60297975</v>
      </c>
      <c r="CM46" s="25" t="n">
        <f aca="false">In_GoO*CM41</f>
        <v>2.6550405</v>
      </c>
      <c r="CN46" s="25" t="n">
        <f aca="false">In_GoO*CN41</f>
        <v>2.6550405</v>
      </c>
      <c r="CO46" s="25" t="n">
        <f aca="false">In_GoO*CO41</f>
        <v>2.6550405</v>
      </c>
      <c r="CP46" s="25" t="n">
        <f aca="false">In_GoO*CP41</f>
        <v>2.6550405</v>
      </c>
      <c r="CQ46" s="25" t="n">
        <f aca="false">In_GoO*CQ41</f>
        <v>2.70814075</v>
      </c>
      <c r="CR46" s="25" t="n">
        <f aca="false">In_GoO*CR41</f>
        <v>2.70814075</v>
      </c>
      <c r="CS46" s="25" t="n">
        <f aca="false">In_GoO*CS41</f>
        <v>2.70814075</v>
      </c>
      <c r="CT46" s="25" t="n">
        <f aca="false">In_GoO*CT41</f>
        <v>2.70814075</v>
      </c>
      <c r="CU46" s="25" t="n">
        <f aca="false">In_GoO*CU41</f>
        <v>2.76230325</v>
      </c>
      <c r="CV46" s="25" t="n">
        <f aca="false">In_GoO*CV41</f>
        <v>2.76230325</v>
      </c>
      <c r="CW46" s="25" t="n">
        <f aca="false">In_GoO*CW41</f>
        <v>2.76230325</v>
      </c>
      <c r="CX46" s="25" t="n">
        <f aca="false">In_GoO*CX41</f>
        <v>2.76230325</v>
      </c>
      <c r="CY46" s="25" t="n">
        <f aca="false">In_GoO*CY41</f>
        <v>2.817549</v>
      </c>
      <c r="CZ46" s="25" t="n">
        <f aca="false">In_GoO*CZ41</f>
        <v>2.817549</v>
      </c>
      <c r="DA46" s="25" t="n">
        <f aca="false">In_GoO*DA41</f>
        <v>2.817549</v>
      </c>
      <c r="DB46" s="25" t="n">
        <f aca="false">In_GoO*DB41</f>
        <v>2.817549</v>
      </c>
      <c r="DC46" s="25" t="n">
        <f aca="false">In_GoO*DC41</f>
        <v>2.87390075</v>
      </c>
      <c r="DD46" s="25" t="n">
        <f aca="false">In_GoO*DD41</f>
        <v>2.87390075</v>
      </c>
      <c r="DE46" s="25" t="n">
        <f aca="false">In_GoO*DE41</f>
        <v>2.87390075</v>
      </c>
      <c r="DF46" s="25" t="n">
        <f aca="false">In_GoO*DF41</f>
        <v>2.87390075</v>
      </c>
      <c r="DG46" s="25" t="n">
        <f aca="false">In_GoO*DG41</f>
        <v>2.9313795</v>
      </c>
      <c r="DH46" s="25" t="n">
        <f aca="false">In_GoO*DH41</f>
        <v>2.9313795</v>
      </c>
      <c r="DI46" s="25" t="n">
        <f aca="false">In_GoO*DI41</f>
        <v>2.9313795</v>
      </c>
      <c r="DJ46" s="25" t="n">
        <f aca="false">In_GoO*DJ41</f>
        <v>2.9313795</v>
      </c>
      <c r="DK46" s="25" t="n">
        <f aca="false">In_GoO*DK41</f>
        <v>2.99000625</v>
      </c>
      <c r="DL46" s="25" t="n">
        <f aca="false">In_GoO*DL41</f>
        <v>2.99000625</v>
      </c>
      <c r="DM46" s="25" t="n">
        <f aca="false">In_GoO*DM41</f>
        <v>2.99000625</v>
      </c>
      <c r="DN46" s="25" t="n">
        <f aca="false">In_GoO*DN41</f>
        <v>2.99000625</v>
      </c>
      <c r="DO46" s="25" t="n">
        <f aca="false">In_GoO*DO41</f>
        <v>3.0498055</v>
      </c>
      <c r="DP46" s="25" t="n">
        <f aca="false">In_GoO*DP41</f>
        <v>3.0498055</v>
      </c>
      <c r="DQ46" s="25" t="n">
        <f aca="false">In_GoO*DQ41</f>
        <v>3.0498055</v>
      </c>
      <c r="DR46" s="25" t="n">
        <f aca="false">In_GoO*DR41</f>
        <v>3.0498055</v>
      </c>
      <c r="DS46" s="25" t="n">
        <f aca="false">In_GoO*DS41</f>
        <v>3.11080175</v>
      </c>
      <c r="DT46" s="25" t="n">
        <f aca="false">In_GoO*DT41</f>
        <v>3.11080175</v>
      </c>
      <c r="DU46" s="25" t="n">
        <f aca="false">In_GoO*DU41</f>
        <v>3.11080175</v>
      </c>
      <c r="DV46" s="25" t="n">
        <f aca="false">In_GoO*DV41</f>
        <v>3.11080175</v>
      </c>
      <c r="DW46" s="25" t="n">
        <f aca="false">In_GoO*DW41</f>
        <v>3.17301775</v>
      </c>
      <c r="DX46" s="25" t="n">
        <f aca="false">In_GoO*DX41</f>
        <v>3.17301775</v>
      </c>
      <c r="DY46" s="25" t="n">
        <f aca="false">In_GoO*DY41</f>
        <v>3.17301775</v>
      </c>
      <c r="DZ46" s="25" t="n">
        <f aca="false">In_GoO*DZ41</f>
        <v>3.17301775</v>
      </c>
      <c r="EA46" s="25" t="n">
        <f aca="false">In_GoO*EA41</f>
        <v>3.23647975</v>
      </c>
      <c r="EB46" s="25" t="n">
        <f aca="false">In_GoO*EB41</f>
        <v>3.23647975</v>
      </c>
      <c r="EC46" s="25" t="n">
        <f aca="false">In_GoO*EC41</f>
        <v>3.23647975</v>
      </c>
      <c r="ED46" s="25" t="n">
        <f aca="false">In_GoO*ED41</f>
        <v>3.23647975</v>
      </c>
      <c r="EE46" s="25" t="n">
        <f aca="false">In_GoO*EE41</f>
        <v>3.30120875</v>
      </c>
      <c r="EF46" s="25" t="n">
        <f aca="false">In_GoO*EF41</f>
        <v>3.30120875</v>
      </c>
      <c r="EG46" s="25" t="n">
        <f aca="false">In_GoO*EG41</f>
        <v>3.30120875</v>
      </c>
      <c r="EH46" s="25" t="n">
        <f aca="false">In_GoO*EH41</f>
        <v>3.30120875</v>
      </c>
      <c r="EI46" s="25" t="n">
        <f aca="false">In_GoO*EI41</f>
        <v>3.36723275</v>
      </c>
      <c r="EJ46" s="25" t="n">
        <f aca="false">In_GoO*EJ41</f>
        <v>3.36723275</v>
      </c>
      <c r="EK46" s="25" t="n">
        <f aca="false">In_GoO*EK41</f>
        <v>3.36723275</v>
      </c>
      <c r="EL46" s="25" t="n">
        <f aca="false">In_GoO*EL41</f>
        <v>3.36723275</v>
      </c>
      <c r="EM46" s="25" t="n">
        <f aca="false">In_GoO*EM41</f>
        <v>3.434578</v>
      </c>
      <c r="EN46" s="25" t="n">
        <f aca="false">In_GoO*EN41</f>
        <v>3.434578</v>
      </c>
      <c r="EO46" s="25" t="n">
        <f aca="false">In_GoO*EO41</f>
        <v>3.434578</v>
      </c>
      <c r="EP46" s="25" t="n">
        <f aca="false">In_GoO*EP41</f>
        <v>3.434578</v>
      </c>
      <c r="EQ46" s="25" t="n">
        <f aca="false">In_GoO*EQ41</f>
        <v>3.503269</v>
      </c>
      <c r="ER46" s="25" t="n">
        <f aca="false">In_GoO*ER41</f>
        <v>3.503269</v>
      </c>
      <c r="ES46" s="25" t="n">
        <f aca="false">In_GoO*ES41</f>
        <v>3.503269</v>
      </c>
      <c r="ET46" s="25" t="n">
        <f aca="false">In_GoO*ET41</f>
        <v>3.503269</v>
      </c>
      <c r="EU46" s="25" t="n">
        <f aca="false">In_GoO*EU41</f>
        <v>3.57333438</v>
      </c>
      <c r="EV46" s="25" t="n">
        <f aca="false">In_GoO*EV41</f>
        <v>3.57333438</v>
      </c>
      <c r="EW46" s="25" t="n">
        <f aca="false">In_GoO*EW41</f>
        <v>3.57333438</v>
      </c>
      <c r="EX46" s="25" t="n">
        <f aca="false">In_GoO*EX41</f>
        <v>3.57333438</v>
      </c>
      <c r="EY46" s="25" t="n">
        <f aca="false">In_GoO*EY41</f>
        <v>3.6448010676</v>
      </c>
      <c r="EZ46" s="25" t="n">
        <f aca="false">In_GoO*EZ41</f>
        <v>3.6448010676</v>
      </c>
      <c r="FA46" s="25" t="n">
        <f aca="false">In_GoO*FA41</f>
        <v>3.6448010676</v>
      </c>
      <c r="FB46" s="25" t="n">
        <f aca="false">In_GoO*FB41</f>
        <v>3.6448010676</v>
      </c>
      <c r="FC46" s="25" t="n">
        <f aca="false">In_GoO*FC41</f>
        <v>3.717697088952</v>
      </c>
      <c r="FD46" s="25" t="n">
        <f aca="false">In_GoO*FD41</f>
        <v>3.717697088952</v>
      </c>
      <c r="FE46" s="25" t="n">
        <f aca="false">In_GoO*FE41</f>
        <v>3.717697088952</v>
      </c>
      <c r="FF46" s="25" t="n">
        <f aca="false">In_GoO*FF41</f>
        <v>3.717697088952</v>
      </c>
      <c r="FG46" s="25" t="n">
        <f aca="false">In_GoO*FG41</f>
        <v>3.79205103073104</v>
      </c>
      <c r="FH46" s="25" t="n">
        <f aca="false">In_GoO*FH41</f>
        <v>3.79205103073104</v>
      </c>
    </row>
    <row r="47" customFormat="false" ht="15" hidden="false" customHeight="false" outlineLevel="0" collapsed="false">
      <c r="C47" s="0" t="s">
        <v>706</v>
      </c>
      <c r="D47" s="11" t="s">
        <v>321</v>
      </c>
      <c r="E47" s="14" t="str">
        <f aca="false">INDEX(Case_BESS_Curve,1,$F12)</f>
        <v>DC 4h</v>
      </c>
      <c r="J47" s="25" t="n">
        <f aca="false">INDEX(Stack_Data,MATCH($E47,Stack_Labels,0),MATCH(J$7,Stack_Years,0))</f>
        <v>0</v>
      </c>
      <c r="K47" s="25" t="n">
        <f aca="false">INDEX(Stack_Data,MATCH($E47,Stack_Labels,0),MATCH(K$7,Stack_Years,0))</f>
        <v>0</v>
      </c>
      <c r="L47" s="25" t="n">
        <f aca="false">INDEX(Stack_Data,MATCH($E47,Stack_Labels,0),MATCH(L$7,Stack_Years,0))</f>
        <v>0</v>
      </c>
      <c r="M47" s="25" t="n">
        <f aca="false">INDEX(Stack_Data,MATCH($E47,Stack_Labels,0),MATCH(M$7,Stack_Years,0))</f>
        <v>0</v>
      </c>
      <c r="N47" s="25" t="n">
        <f aca="false">INDEX(Stack_Data,MATCH($E47,Stack_Labels,0),MATCH(N$7,Stack_Years,0))</f>
        <v>0</v>
      </c>
      <c r="O47" s="25" t="n">
        <f aca="false">INDEX(Stack_Data,MATCH($E47,Stack_Labels,0),MATCH(O$7,Stack_Years,0))</f>
        <v>186.975077300524</v>
      </c>
      <c r="P47" s="25" t="n">
        <f aca="false">INDEX(Stack_Data,MATCH($E47,Stack_Labels,0),MATCH(P$7,Stack_Years,0))</f>
        <v>186.975077300524</v>
      </c>
      <c r="Q47" s="25" t="n">
        <f aca="false">INDEX(Stack_Data,MATCH($E47,Stack_Labels,0),MATCH(Q$7,Stack_Years,0))</f>
        <v>186.975077300524</v>
      </c>
      <c r="R47" s="25" t="n">
        <f aca="false">INDEX(Stack_Data,MATCH($E47,Stack_Labels,0),MATCH(R$7,Stack_Years,0))</f>
        <v>186.975077300524</v>
      </c>
      <c r="S47" s="25" t="n">
        <f aca="false">INDEX(Stack_Data,MATCH($E47,Stack_Labels,0),MATCH(S$7,Stack_Years,0))</f>
        <v>163.096384068453</v>
      </c>
      <c r="T47" s="25" t="n">
        <f aca="false">INDEX(Stack_Data,MATCH($E47,Stack_Labels,0),MATCH(T$7,Stack_Years,0))</f>
        <v>163.096384068453</v>
      </c>
      <c r="U47" s="25" t="n">
        <f aca="false">INDEX(Stack_Data,MATCH($E47,Stack_Labels,0),MATCH(U$7,Stack_Years,0))</f>
        <v>163.096384068453</v>
      </c>
      <c r="V47" s="25" t="n">
        <f aca="false">INDEX(Stack_Data,MATCH($E47,Stack_Labels,0),MATCH(V$7,Stack_Years,0))</f>
        <v>163.096384068453</v>
      </c>
      <c r="W47" s="25" t="n">
        <f aca="false">INDEX(Stack_Data,MATCH($E47,Stack_Labels,0),MATCH(W$7,Stack_Years,0))</f>
        <v>126.198708143009</v>
      </c>
      <c r="X47" s="25" t="n">
        <f aca="false">INDEX(Stack_Data,MATCH($E47,Stack_Labels,0),MATCH(X$7,Stack_Years,0))</f>
        <v>126.198708143009</v>
      </c>
      <c r="Y47" s="25" t="n">
        <f aca="false">INDEX(Stack_Data,MATCH($E47,Stack_Labels,0),MATCH(Y$7,Stack_Years,0))</f>
        <v>126.198708143009</v>
      </c>
      <c r="Z47" s="25" t="n">
        <f aca="false">INDEX(Stack_Data,MATCH($E47,Stack_Labels,0),MATCH(Z$7,Stack_Years,0))</f>
        <v>126.198708143009</v>
      </c>
      <c r="AA47" s="25" t="n">
        <f aca="false">INDEX(Stack_Data,MATCH($E47,Stack_Labels,0),MATCH(AA$7,Stack_Years,0))</f>
        <v>110.60631882972</v>
      </c>
      <c r="AB47" s="25" t="n">
        <f aca="false">INDEX(Stack_Data,MATCH($E47,Stack_Labels,0),MATCH(AB$7,Stack_Years,0))</f>
        <v>110.60631882972</v>
      </c>
      <c r="AC47" s="25" t="n">
        <f aca="false">INDEX(Stack_Data,MATCH($E47,Stack_Labels,0),MATCH(AC$7,Stack_Years,0))</f>
        <v>110.60631882972</v>
      </c>
      <c r="AD47" s="25" t="n">
        <f aca="false">INDEX(Stack_Data,MATCH($E47,Stack_Labels,0),MATCH(AD$7,Stack_Years,0))</f>
        <v>110.60631882972</v>
      </c>
      <c r="AE47" s="25" t="n">
        <f aca="false">INDEX(Stack_Data,MATCH($E47,Stack_Labels,0),MATCH(AE$7,Stack_Years,0))</f>
        <v>109.765179366436</v>
      </c>
      <c r="AF47" s="25" t="n">
        <f aca="false">INDEX(Stack_Data,MATCH($E47,Stack_Labels,0),MATCH(AF$7,Stack_Years,0))</f>
        <v>109.765179366436</v>
      </c>
      <c r="AG47" s="25" t="n">
        <f aca="false">INDEX(Stack_Data,MATCH($E47,Stack_Labels,0),MATCH(AG$7,Stack_Years,0))</f>
        <v>109.765179366436</v>
      </c>
      <c r="AH47" s="25" t="n">
        <f aca="false">INDEX(Stack_Data,MATCH($E47,Stack_Labels,0),MATCH(AH$7,Stack_Years,0))</f>
        <v>109.765179366436</v>
      </c>
      <c r="AI47" s="25" t="n">
        <f aca="false">INDEX(Stack_Data,MATCH($E47,Stack_Labels,0),MATCH(AI$7,Stack_Years,0))</f>
        <v>116.901628631418</v>
      </c>
      <c r="AJ47" s="25" t="n">
        <f aca="false">INDEX(Stack_Data,MATCH($E47,Stack_Labels,0),MATCH(AJ$7,Stack_Years,0))</f>
        <v>116.901628631418</v>
      </c>
      <c r="AK47" s="25" t="n">
        <f aca="false">INDEX(Stack_Data,MATCH($E47,Stack_Labels,0),MATCH(AK$7,Stack_Years,0))</f>
        <v>116.901628631418</v>
      </c>
      <c r="AL47" s="25" t="n">
        <f aca="false">INDEX(Stack_Data,MATCH($E47,Stack_Labels,0),MATCH(AL$7,Stack_Years,0))</f>
        <v>116.901628631418</v>
      </c>
      <c r="AM47" s="25" t="n">
        <f aca="false">INDEX(Stack_Data,MATCH($E47,Stack_Labels,0),MATCH(AM$7,Stack_Years,0))</f>
        <v>104.556949030564</v>
      </c>
      <c r="AN47" s="25" t="n">
        <f aca="false">INDEX(Stack_Data,MATCH($E47,Stack_Labels,0),MATCH(AN$7,Stack_Years,0))</f>
        <v>104.556949030564</v>
      </c>
      <c r="AO47" s="25" t="n">
        <f aca="false">INDEX(Stack_Data,MATCH($E47,Stack_Labels,0),MATCH(AO$7,Stack_Years,0))</f>
        <v>104.556949030564</v>
      </c>
      <c r="AP47" s="25" t="n">
        <f aca="false">INDEX(Stack_Data,MATCH($E47,Stack_Labels,0),MATCH(AP$7,Stack_Years,0))</f>
        <v>104.556949030564</v>
      </c>
      <c r="AQ47" s="25" t="n">
        <f aca="false">INDEX(Stack_Data,MATCH($E47,Stack_Labels,0),MATCH(AQ$7,Stack_Years,0))</f>
        <v>100.306006358989</v>
      </c>
      <c r="AR47" s="25" t="n">
        <f aca="false">INDEX(Stack_Data,MATCH($E47,Stack_Labels,0),MATCH(AR$7,Stack_Years,0))</f>
        <v>100.306006358989</v>
      </c>
      <c r="AS47" s="25" t="n">
        <f aca="false">INDEX(Stack_Data,MATCH($E47,Stack_Labels,0),MATCH(AS$7,Stack_Years,0))</f>
        <v>100.306006358989</v>
      </c>
      <c r="AT47" s="25" t="n">
        <f aca="false">INDEX(Stack_Data,MATCH($E47,Stack_Labels,0),MATCH(AT$7,Stack_Years,0))</f>
        <v>100.306006358989</v>
      </c>
      <c r="AU47" s="25" t="n">
        <f aca="false">INDEX(Stack_Data,MATCH($E47,Stack_Labels,0),MATCH(AU$7,Stack_Years,0))</f>
        <v>101.686266532968</v>
      </c>
      <c r="AV47" s="25" t="n">
        <f aca="false">INDEX(Stack_Data,MATCH($E47,Stack_Labels,0),MATCH(AV$7,Stack_Years,0))</f>
        <v>101.686266532968</v>
      </c>
      <c r="AW47" s="25" t="n">
        <f aca="false">INDEX(Stack_Data,MATCH($E47,Stack_Labels,0),MATCH(AW$7,Stack_Years,0))</f>
        <v>101.686266532968</v>
      </c>
      <c r="AX47" s="25" t="n">
        <f aca="false">INDEX(Stack_Data,MATCH($E47,Stack_Labels,0),MATCH(AX$7,Stack_Years,0))</f>
        <v>101.686266532968</v>
      </c>
      <c r="AY47" s="25" t="n">
        <f aca="false">INDEX(Stack_Data,MATCH($E47,Stack_Labels,0),MATCH(AY$7,Stack_Years,0))</f>
        <v>93.198379983609</v>
      </c>
      <c r="AZ47" s="25" t="n">
        <f aca="false">INDEX(Stack_Data,MATCH($E47,Stack_Labels,0),MATCH(AZ$7,Stack_Years,0))</f>
        <v>93.198379983609</v>
      </c>
      <c r="BA47" s="25" t="n">
        <f aca="false">INDEX(Stack_Data,MATCH($E47,Stack_Labels,0),MATCH(BA$7,Stack_Years,0))</f>
        <v>93.198379983609</v>
      </c>
      <c r="BB47" s="25" t="n">
        <f aca="false">INDEX(Stack_Data,MATCH($E47,Stack_Labels,0),MATCH(BB$7,Stack_Years,0))</f>
        <v>93.198379983609</v>
      </c>
      <c r="BC47" s="25" t="n">
        <f aca="false">INDEX(Stack_Data,MATCH($E47,Stack_Labels,0),MATCH(BC$7,Stack_Years,0))</f>
        <v>90.1415657629103</v>
      </c>
      <c r="BD47" s="25" t="n">
        <f aca="false">INDEX(Stack_Data,MATCH($E47,Stack_Labels,0),MATCH(BD$7,Stack_Years,0))</f>
        <v>90.1415657629103</v>
      </c>
      <c r="BE47" s="25" t="n">
        <f aca="false">INDEX(Stack_Data,MATCH($E47,Stack_Labels,0),MATCH(BE$7,Stack_Years,0))</f>
        <v>90.1415657629103</v>
      </c>
      <c r="BF47" s="25" t="n">
        <f aca="false">INDEX(Stack_Data,MATCH($E47,Stack_Labels,0),MATCH(BF$7,Stack_Years,0))</f>
        <v>90.1415657629103</v>
      </c>
      <c r="BG47" s="25" t="n">
        <f aca="false">INDEX(Stack_Data,MATCH($E47,Stack_Labels,0),MATCH(BG$7,Stack_Years,0))</f>
        <v>87.4807920441381</v>
      </c>
      <c r="BH47" s="25" t="n">
        <f aca="false">INDEX(Stack_Data,MATCH($E47,Stack_Labels,0),MATCH(BH$7,Stack_Years,0))</f>
        <v>87.4807920441381</v>
      </c>
      <c r="BI47" s="25" t="n">
        <f aca="false">INDEX(Stack_Data,MATCH($E47,Stack_Labels,0),MATCH(BI$7,Stack_Years,0))</f>
        <v>87.4807920441381</v>
      </c>
      <c r="BJ47" s="25" t="n">
        <f aca="false">INDEX(Stack_Data,MATCH($E47,Stack_Labels,0),MATCH(BJ$7,Stack_Years,0))</f>
        <v>87.4807920441381</v>
      </c>
      <c r="BK47" s="25" t="n">
        <f aca="false">INDEX(Stack_Data,MATCH($E47,Stack_Labels,0),MATCH(BK$7,Stack_Years,0))</f>
        <v>86.9300126365262</v>
      </c>
      <c r="BL47" s="25" t="n">
        <f aca="false">INDEX(Stack_Data,MATCH($E47,Stack_Labels,0),MATCH(BL$7,Stack_Years,0))</f>
        <v>86.9300126365262</v>
      </c>
      <c r="BM47" s="25" t="n">
        <f aca="false">INDEX(Stack_Data,MATCH($E47,Stack_Labels,0),MATCH(BM$7,Stack_Years,0))</f>
        <v>86.9300126365262</v>
      </c>
      <c r="BN47" s="25" t="n">
        <f aca="false">INDEX(Stack_Data,MATCH($E47,Stack_Labels,0),MATCH(BN$7,Stack_Years,0))</f>
        <v>86.9300126365262</v>
      </c>
      <c r="BO47" s="25" t="n">
        <f aca="false">INDEX(Stack_Data,MATCH($E47,Stack_Labels,0),MATCH(BO$7,Stack_Years,0))</f>
        <v>89.1014762780304</v>
      </c>
      <c r="BP47" s="25" t="n">
        <f aca="false">INDEX(Stack_Data,MATCH($E47,Stack_Labels,0),MATCH(BP$7,Stack_Years,0))</f>
        <v>89.1014762780304</v>
      </c>
      <c r="BQ47" s="25" t="n">
        <f aca="false">INDEX(Stack_Data,MATCH($E47,Stack_Labels,0),MATCH(BQ$7,Stack_Years,0))</f>
        <v>89.1014762780304</v>
      </c>
      <c r="BR47" s="25" t="n">
        <f aca="false">INDEX(Stack_Data,MATCH($E47,Stack_Labels,0),MATCH(BR$7,Stack_Years,0))</f>
        <v>89.1014762780304</v>
      </c>
      <c r="BS47" s="25" t="n">
        <f aca="false">INDEX(Stack_Data,MATCH($E47,Stack_Labels,0),MATCH(BS$7,Stack_Years,0))</f>
        <v>87.4713271880382</v>
      </c>
      <c r="BT47" s="25" t="n">
        <f aca="false">INDEX(Stack_Data,MATCH($E47,Stack_Labels,0),MATCH(BT$7,Stack_Years,0))</f>
        <v>87.4713271880382</v>
      </c>
      <c r="BU47" s="25" t="n">
        <f aca="false">INDEX(Stack_Data,MATCH($E47,Stack_Labels,0),MATCH(BU$7,Stack_Years,0))</f>
        <v>87.4713271880382</v>
      </c>
      <c r="BV47" s="25" t="n">
        <f aca="false">INDEX(Stack_Data,MATCH($E47,Stack_Labels,0),MATCH(BV$7,Stack_Years,0))</f>
        <v>87.4713271880382</v>
      </c>
      <c r="BW47" s="25" t="n">
        <f aca="false">INDEX(Stack_Data,MATCH($E47,Stack_Labels,0),MATCH(BW$7,Stack_Years,0))</f>
        <v>86.6951358598232</v>
      </c>
      <c r="BX47" s="25" t="n">
        <f aca="false">INDEX(Stack_Data,MATCH($E47,Stack_Labels,0),MATCH(BX$7,Stack_Years,0))</f>
        <v>86.6951358598232</v>
      </c>
      <c r="BY47" s="25" t="n">
        <f aca="false">INDEX(Stack_Data,MATCH($E47,Stack_Labels,0),MATCH(BY$7,Stack_Years,0))</f>
        <v>86.6951358598232</v>
      </c>
      <c r="BZ47" s="25" t="n">
        <f aca="false">INDEX(Stack_Data,MATCH($E47,Stack_Labels,0),MATCH(BZ$7,Stack_Years,0))</f>
        <v>86.6951358598232</v>
      </c>
      <c r="CA47" s="25" t="n">
        <f aca="false">INDEX(Stack_Data,MATCH($E47,Stack_Labels,0),MATCH(CA$7,Stack_Years,0))</f>
        <v>83.1561885553891</v>
      </c>
      <c r="CB47" s="25" t="n">
        <f aca="false">INDEX(Stack_Data,MATCH($E47,Stack_Labels,0),MATCH(CB$7,Stack_Years,0))</f>
        <v>83.1561885553891</v>
      </c>
      <c r="CC47" s="25" t="n">
        <f aca="false">INDEX(Stack_Data,MATCH($E47,Stack_Labels,0),MATCH(CC$7,Stack_Years,0))</f>
        <v>83.1561885553891</v>
      </c>
      <c r="CD47" s="25" t="n">
        <f aca="false">INDEX(Stack_Data,MATCH($E47,Stack_Labels,0),MATCH(CD$7,Stack_Years,0))</f>
        <v>83.1561885553891</v>
      </c>
      <c r="CE47" s="25" t="n">
        <f aca="false">INDEX(Stack_Data,MATCH($E47,Stack_Labels,0),MATCH(CE$7,Stack_Years,0))</f>
        <v>80.8571687406187</v>
      </c>
      <c r="CF47" s="25" t="n">
        <f aca="false">INDEX(Stack_Data,MATCH($E47,Stack_Labels,0),MATCH(CF$7,Stack_Years,0))</f>
        <v>80.8571687406187</v>
      </c>
      <c r="CG47" s="25" t="n">
        <f aca="false">INDEX(Stack_Data,MATCH($E47,Stack_Labels,0),MATCH(CG$7,Stack_Years,0))</f>
        <v>80.8571687406187</v>
      </c>
      <c r="CH47" s="25" t="n">
        <f aca="false">INDEX(Stack_Data,MATCH($E47,Stack_Labels,0),MATCH(CH$7,Stack_Years,0))</f>
        <v>80.8571687406187</v>
      </c>
      <c r="CI47" s="25" t="n">
        <f aca="false">INDEX(Stack_Data,MATCH($E47,Stack_Labels,0),MATCH(CI$7,Stack_Years,0))</f>
        <v>80.2517418029204</v>
      </c>
      <c r="CJ47" s="25" t="n">
        <f aca="false">INDEX(Stack_Data,MATCH($E47,Stack_Labels,0),MATCH(CJ$7,Stack_Years,0))</f>
        <v>80.2517418029204</v>
      </c>
      <c r="CK47" s="25" t="n">
        <f aca="false">INDEX(Stack_Data,MATCH($E47,Stack_Labels,0),MATCH(CK$7,Stack_Years,0))</f>
        <v>80.2517418029204</v>
      </c>
      <c r="CL47" s="25" t="n">
        <f aca="false">INDEX(Stack_Data,MATCH($E47,Stack_Labels,0),MATCH(CL$7,Stack_Years,0))</f>
        <v>80.2517418029204</v>
      </c>
      <c r="CM47" s="25" t="n">
        <f aca="false">INDEX(Stack_Data,MATCH($E47,Stack_Labels,0),MATCH(CM$7,Stack_Years,0))</f>
        <v>82.5953279268762</v>
      </c>
      <c r="CN47" s="25" t="n">
        <f aca="false">INDEX(Stack_Data,MATCH($E47,Stack_Labels,0),MATCH(CN$7,Stack_Years,0))</f>
        <v>82.5953279268762</v>
      </c>
      <c r="CO47" s="25" t="n">
        <f aca="false">INDEX(Stack_Data,MATCH($E47,Stack_Labels,0),MATCH(CO$7,Stack_Years,0))</f>
        <v>82.5953279268762</v>
      </c>
      <c r="CP47" s="25" t="n">
        <f aca="false">INDEX(Stack_Data,MATCH($E47,Stack_Labels,0),MATCH(CP$7,Stack_Years,0))</f>
        <v>82.5953279268762</v>
      </c>
      <c r="CQ47" s="25" t="n">
        <f aca="false">INDEX(Stack_Data,MATCH($E47,Stack_Labels,0),MATCH(CQ$7,Stack_Years,0))</f>
        <v>80.4917166478096</v>
      </c>
      <c r="CR47" s="25" t="n">
        <f aca="false">INDEX(Stack_Data,MATCH($E47,Stack_Labels,0),MATCH(CR$7,Stack_Years,0))</f>
        <v>80.4917166478096</v>
      </c>
      <c r="CS47" s="25" t="n">
        <f aca="false">INDEX(Stack_Data,MATCH($E47,Stack_Labels,0),MATCH(CS$7,Stack_Years,0))</f>
        <v>80.4917166478096</v>
      </c>
      <c r="CT47" s="25" t="n">
        <f aca="false">INDEX(Stack_Data,MATCH($E47,Stack_Labels,0),MATCH(CT$7,Stack_Years,0))</f>
        <v>80.4917166478096</v>
      </c>
      <c r="CU47" s="25" t="n">
        <f aca="false">INDEX(Stack_Data,MATCH($E47,Stack_Labels,0),MATCH(CU$7,Stack_Years,0))</f>
        <v>81.954987579591</v>
      </c>
      <c r="CV47" s="25" t="n">
        <f aca="false">INDEX(Stack_Data,MATCH($E47,Stack_Labels,0),MATCH(CV$7,Stack_Years,0))</f>
        <v>81.954987579591</v>
      </c>
      <c r="CW47" s="25" t="n">
        <f aca="false">INDEX(Stack_Data,MATCH($E47,Stack_Labels,0),MATCH(CW$7,Stack_Years,0))</f>
        <v>81.954987579591</v>
      </c>
      <c r="CX47" s="25" t="n">
        <f aca="false">INDEX(Stack_Data,MATCH($E47,Stack_Labels,0),MATCH(CX$7,Stack_Years,0))</f>
        <v>81.954987579591</v>
      </c>
      <c r="CY47" s="25" t="n">
        <f aca="false">INDEX(Stack_Data,MATCH($E47,Stack_Labels,0),MATCH(CY$7,Stack_Years,0))</f>
        <v>102.859605730379</v>
      </c>
      <c r="CZ47" s="25" t="n">
        <f aca="false">INDEX(Stack_Data,MATCH($E47,Stack_Labels,0),MATCH(CZ$7,Stack_Years,0))</f>
        <v>102.859605730379</v>
      </c>
      <c r="DA47" s="25" t="n">
        <f aca="false">INDEX(Stack_Data,MATCH($E47,Stack_Labels,0),MATCH(DA$7,Stack_Years,0))</f>
        <v>102.859605730379</v>
      </c>
      <c r="DB47" s="25" t="n">
        <f aca="false">INDEX(Stack_Data,MATCH($E47,Stack_Labels,0),MATCH(DB$7,Stack_Years,0))</f>
        <v>102.859605730379</v>
      </c>
      <c r="DC47" s="25" t="n">
        <f aca="false">INDEX(Stack_Data,MATCH($E47,Stack_Labels,0),MATCH(DC$7,Stack_Years,0))</f>
        <v>101.834914918668</v>
      </c>
      <c r="DD47" s="25" t="n">
        <f aca="false">INDEX(Stack_Data,MATCH($E47,Stack_Labels,0),MATCH(DD$7,Stack_Years,0))</f>
        <v>101.834914918668</v>
      </c>
      <c r="DE47" s="25" t="n">
        <f aca="false">INDEX(Stack_Data,MATCH($E47,Stack_Labels,0),MATCH(DE$7,Stack_Years,0))</f>
        <v>101.834914918668</v>
      </c>
      <c r="DF47" s="25" t="n">
        <f aca="false">INDEX(Stack_Data,MATCH($E47,Stack_Labels,0),MATCH(DF$7,Stack_Years,0))</f>
        <v>101.834914918668</v>
      </c>
      <c r="DG47" s="25" t="n">
        <f aca="false">INDEX(Stack_Data,MATCH($E47,Stack_Labels,0),MATCH(DG$7,Stack_Years,0))</f>
        <v>100.556448958638</v>
      </c>
      <c r="DH47" s="25" t="n">
        <f aca="false">INDEX(Stack_Data,MATCH($E47,Stack_Labels,0),MATCH(DH$7,Stack_Years,0))</f>
        <v>100.556448958638</v>
      </c>
      <c r="DI47" s="25" t="n">
        <f aca="false">INDEX(Stack_Data,MATCH($E47,Stack_Labels,0),MATCH(DI$7,Stack_Years,0))</f>
        <v>100.556448958638</v>
      </c>
      <c r="DJ47" s="25" t="n">
        <f aca="false">INDEX(Stack_Data,MATCH($E47,Stack_Labels,0),MATCH(DJ$7,Stack_Years,0))</f>
        <v>100.556448958638</v>
      </c>
      <c r="DK47" s="25" t="n">
        <f aca="false">INDEX(Stack_Data,MATCH($E47,Stack_Labels,0),MATCH(DK$7,Stack_Years,0))</f>
        <v>98.6447360699669</v>
      </c>
      <c r="DL47" s="25" t="n">
        <f aca="false">INDEX(Stack_Data,MATCH($E47,Stack_Labels,0),MATCH(DL$7,Stack_Years,0))</f>
        <v>98.6447360699669</v>
      </c>
      <c r="DM47" s="25" t="n">
        <f aca="false">INDEX(Stack_Data,MATCH($E47,Stack_Labels,0),MATCH(DM$7,Stack_Years,0))</f>
        <v>98.6447360699669</v>
      </c>
      <c r="DN47" s="25" t="n">
        <f aca="false">INDEX(Stack_Data,MATCH($E47,Stack_Labels,0),MATCH(DN$7,Stack_Years,0))</f>
        <v>98.6447360699669</v>
      </c>
      <c r="DO47" s="25" t="n">
        <f aca="false">INDEX(Stack_Data,MATCH($E47,Stack_Labels,0),MATCH(DO$7,Stack_Years,0))</f>
        <v>98.9139307851777</v>
      </c>
      <c r="DP47" s="25" t="n">
        <f aca="false">INDEX(Stack_Data,MATCH($E47,Stack_Labels,0),MATCH(DP$7,Stack_Years,0))</f>
        <v>98.9139307851777</v>
      </c>
      <c r="DQ47" s="25" t="n">
        <f aca="false">INDEX(Stack_Data,MATCH($E47,Stack_Labels,0),MATCH(DQ$7,Stack_Years,0))</f>
        <v>98.9139307851777</v>
      </c>
      <c r="DR47" s="25" t="n">
        <f aca="false">INDEX(Stack_Data,MATCH($E47,Stack_Labels,0),MATCH(DR$7,Stack_Years,0))</f>
        <v>98.9139307851777</v>
      </c>
      <c r="DS47" s="25" t="n">
        <f aca="false">INDEX(Stack_Data,MATCH($E47,Stack_Labels,0),MATCH(DS$7,Stack_Years,0))</f>
        <v>96.6052685176698</v>
      </c>
      <c r="DT47" s="25" t="n">
        <f aca="false">INDEX(Stack_Data,MATCH($E47,Stack_Labels,0),MATCH(DT$7,Stack_Years,0))</f>
        <v>96.6052685176698</v>
      </c>
      <c r="DU47" s="25" t="n">
        <f aca="false">INDEX(Stack_Data,MATCH($E47,Stack_Labels,0),MATCH(DU$7,Stack_Years,0))</f>
        <v>96.6052685176698</v>
      </c>
      <c r="DV47" s="25" t="n">
        <f aca="false">INDEX(Stack_Data,MATCH($E47,Stack_Labels,0),MATCH(DV$7,Stack_Years,0))</f>
        <v>96.6052685176698</v>
      </c>
      <c r="DW47" s="25" t="n">
        <f aca="false">INDEX(Stack_Data,MATCH($E47,Stack_Labels,0),MATCH(DW$7,Stack_Years,0))</f>
        <v>96.5951246156025</v>
      </c>
      <c r="DX47" s="25" t="n">
        <f aca="false">INDEX(Stack_Data,MATCH($E47,Stack_Labels,0),MATCH(DX$7,Stack_Years,0))</f>
        <v>96.5951246156025</v>
      </c>
      <c r="DY47" s="25" t="n">
        <f aca="false">INDEX(Stack_Data,MATCH($E47,Stack_Labels,0),MATCH(DY$7,Stack_Years,0))</f>
        <v>96.5951246156025</v>
      </c>
      <c r="DZ47" s="25" t="n">
        <f aca="false">INDEX(Stack_Data,MATCH($E47,Stack_Labels,0),MATCH(DZ$7,Stack_Years,0))</f>
        <v>96.5951246156025</v>
      </c>
      <c r="EA47" s="25" t="n">
        <f aca="false">INDEX(Stack_Data,MATCH($E47,Stack_Labels,0),MATCH(EA$7,Stack_Years,0))</f>
        <v>96.8796344290941</v>
      </c>
      <c r="EB47" s="25" t="n">
        <f aca="false">INDEX(Stack_Data,MATCH($E47,Stack_Labels,0),MATCH(EB$7,Stack_Years,0))</f>
        <v>96.8796344290941</v>
      </c>
      <c r="EC47" s="25" t="n">
        <f aca="false">INDEX(Stack_Data,MATCH($E47,Stack_Labels,0),MATCH(EC$7,Stack_Years,0))</f>
        <v>96.8796344290941</v>
      </c>
      <c r="ED47" s="25" t="n">
        <f aca="false">INDEX(Stack_Data,MATCH($E47,Stack_Labels,0),MATCH(ED$7,Stack_Years,0))</f>
        <v>96.8796344290941</v>
      </c>
      <c r="EE47" s="25" t="n">
        <f aca="false">INDEX(Stack_Data,MATCH($E47,Stack_Labels,0),MATCH(EE$7,Stack_Years,0))</f>
        <v>92.8973327890953</v>
      </c>
      <c r="EF47" s="25" t="n">
        <f aca="false">INDEX(Stack_Data,MATCH($E47,Stack_Labels,0),MATCH(EF$7,Stack_Years,0))</f>
        <v>92.8973327890953</v>
      </c>
      <c r="EG47" s="25" t="n">
        <f aca="false">INDEX(Stack_Data,MATCH($E47,Stack_Labels,0),MATCH(EG$7,Stack_Years,0))</f>
        <v>92.8973327890953</v>
      </c>
      <c r="EH47" s="25" t="n">
        <f aca="false">INDEX(Stack_Data,MATCH($E47,Stack_Labels,0),MATCH(EH$7,Stack_Years,0))</f>
        <v>92.8973327890953</v>
      </c>
      <c r="EI47" s="25" t="n">
        <f aca="false">INDEX(Stack_Data,MATCH($E47,Stack_Labels,0),MATCH(EI$7,Stack_Years,0))</f>
        <v>94.0855065291799</v>
      </c>
      <c r="EJ47" s="25" t="n">
        <f aca="false">INDEX(Stack_Data,MATCH($E47,Stack_Labels,0),MATCH(EJ$7,Stack_Years,0))</f>
        <v>94.0855065291799</v>
      </c>
      <c r="EK47" s="25" t="n">
        <f aca="false">INDEX(Stack_Data,MATCH($E47,Stack_Labels,0),MATCH(EK$7,Stack_Years,0))</f>
        <v>94.0855065291799</v>
      </c>
      <c r="EL47" s="25" t="n">
        <f aca="false">INDEX(Stack_Data,MATCH($E47,Stack_Labels,0),MATCH(EL$7,Stack_Years,0))</f>
        <v>94.0855065291799</v>
      </c>
      <c r="EM47" s="25" t="n">
        <f aca="false">INDEX(Stack_Data,MATCH($E47,Stack_Labels,0),MATCH(EM$7,Stack_Years,0))</f>
        <v>94.2925528680793</v>
      </c>
      <c r="EN47" s="25" t="n">
        <f aca="false">INDEX(Stack_Data,MATCH($E47,Stack_Labels,0),MATCH(EN$7,Stack_Years,0))</f>
        <v>94.2925528680793</v>
      </c>
      <c r="EO47" s="25" t="n">
        <f aca="false">INDEX(Stack_Data,MATCH($E47,Stack_Labels,0),MATCH(EO$7,Stack_Years,0))</f>
        <v>94.2925528680793</v>
      </c>
      <c r="EP47" s="25" t="n">
        <f aca="false">INDEX(Stack_Data,MATCH($E47,Stack_Labels,0),MATCH(EP$7,Stack_Years,0))</f>
        <v>94.2925528680793</v>
      </c>
      <c r="EQ47" s="25" t="n">
        <f aca="false">INDEX(Stack_Data,MATCH($E47,Stack_Labels,0),MATCH(EQ$7,Stack_Years,0))</f>
        <v>91.1489565727433</v>
      </c>
      <c r="ER47" s="25" t="n">
        <f aca="false">INDEX(Stack_Data,MATCH($E47,Stack_Labels,0),MATCH(ER$7,Stack_Years,0))</f>
        <v>91.1489565727433</v>
      </c>
      <c r="ES47" s="25" t="n">
        <f aca="false">INDEX(Stack_Data,MATCH($E47,Stack_Labels,0),MATCH(ES$7,Stack_Years,0))</f>
        <v>91.1489565727433</v>
      </c>
      <c r="ET47" s="25" t="n">
        <f aca="false">INDEX(Stack_Data,MATCH($E47,Stack_Labels,0),MATCH(ET$7,Stack_Years,0))</f>
        <v>91.1489565727433</v>
      </c>
      <c r="EU47" s="25" t="n">
        <f aca="false">INDEX(Stack_Data,MATCH($E47,Stack_Labels,0),MATCH(EU$7,Stack_Years,0))</f>
        <v>91.1489565727433</v>
      </c>
      <c r="EV47" s="25" t="n">
        <f aca="false">INDEX(Stack_Data,MATCH($E47,Stack_Labels,0),MATCH(EV$7,Stack_Years,0))</f>
        <v>91.1489565727433</v>
      </c>
      <c r="EW47" s="25" t="n">
        <f aca="false">INDEX(Stack_Data,MATCH($E47,Stack_Labels,0),MATCH(EW$7,Stack_Years,0))</f>
        <v>91.1489565727433</v>
      </c>
      <c r="EX47" s="25" t="n">
        <f aca="false">INDEX(Stack_Data,MATCH($E47,Stack_Labels,0),MATCH(EX$7,Stack_Years,0))</f>
        <v>91.1489565727433</v>
      </c>
      <c r="EY47" s="25" t="n">
        <f aca="false">INDEX(Stack_Data,MATCH($E47,Stack_Labels,0),MATCH(EY$7,Stack_Years,0))</f>
        <v>91.1489565727433</v>
      </c>
      <c r="EZ47" s="25" t="n">
        <f aca="false">INDEX(Stack_Data,MATCH($E47,Stack_Labels,0),MATCH(EZ$7,Stack_Years,0))</f>
        <v>91.1489565727433</v>
      </c>
      <c r="FA47" s="25" t="n">
        <f aca="false">INDEX(Stack_Data,MATCH($E47,Stack_Labels,0),MATCH(FA$7,Stack_Years,0))</f>
        <v>91.1489565727433</v>
      </c>
      <c r="FB47" s="25" t="n">
        <f aca="false">INDEX(Stack_Data,MATCH($E47,Stack_Labels,0),MATCH(FB$7,Stack_Years,0))</f>
        <v>91.1489565727433</v>
      </c>
      <c r="FC47" s="25" t="n">
        <f aca="false">INDEX(Stack_Data,MATCH($E47,Stack_Labels,0),MATCH(FC$7,Stack_Years,0))</f>
        <v>91.1489565727433</v>
      </c>
      <c r="FD47" s="25" t="n">
        <f aca="false">INDEX(Stack_Data,MATCH($E47,Stack_Labels,0),MATCH(FD$7,Stack_Years,0))</f>
        <v>91.1489565727433</v>
      </c>
      <c r="FE47" s="25" t="n">
        <f aca="false">INDEX(Stack_Data,MATCH($E47,Stack_Labels,0),MATCH(FE$7,Stack_Years,0))</f>
        <v>91.1489565727433</v>
      </c>
      <c r="FF47" s="25" t="n">
        <f aca="false">INDEX(Stack_Data,MATCH($E47,Stack_Labels,0),MATCH(FF$7,Stack_Years,0))</f>
        <v>91.1489565727433</v>
      </c>
      <c r="FG47" s="25" t="n">
        <f aca="false">INDEX(Stack_Data,MATCH($E47,Stack_Labels,0),MATCH(FG$7,Stack_Years,0))</f>
        <v>91.1489565727433</v>
      </c>
      <c r="FH47" s="25" t="n">
        <f aca="false">INDEX(Stack_Data,MATCH($E47,Stack_Labels,0),MATCH(FH$7,Stack_Years,0))</f>
        <v>91.1489565727433</v>
      </c>
    </row>
    <row r="48" customFormat="false" ht="15" hidden="false" customHeight="false" outlineLevel="0" collapsed="false">
      <c r="C48" s="0" t="s">
        <v>707</v>
      </c>
      <c r="D48" s="11" t="s">
        <v>556</v>
      </c>
      <c r="E48" s="14" t="str">
        <f aca="false">$E47</f>
        <v>DC 4h</v>
      </c>
      <c r="J48" s="58" t="n">
        <f aca="false">INDEX(ResShare_Data,MATCH($E48,ResShare_Labels,0),MATCH(J$7,ResShare_Years,0))</f>
        <v>1</v>
      </c>
      <c r="K48" s="58" t="n">
        <f aca="false">INDEX(ResShare_Data,MATCH($E48,ResShare_Labels,0),MATCH(K$7,ResShare_Years,0))</f>
        <v>1</v>
      </c>
      <c r="L48" s="58" t="n">
        <f aca="false">INDEX(ResShare_Data,MATCH($E48,ResShare_Labels,0),MATCH(L$7,ResShare_Years,0))</f>
        <v>1</v>
      </c>
      <c r="M48" s="58" t="n">
        <f aca="false">INDEX(ResShare_Data,MATCH($E48,ResShare_Labels,0),MATCH(M$7,ResShare_Years,0))</f>
        <v>1</v>
      </c>
      <c r="N48" s="58" t="n">
        <f aca="false">INDEX(ResShare_Data,MATCH($E48,ResShare_Labels,0),MATCH(N$7,ResShare_Years,0))</f>
        <v>1</v>
      </c>
      <c r="O48" s="58" t="n">
        <f aca="false">INDEX(ResShare_Data,MATCH($E48,ResShare_Labels,0),MATCH(O$7,ResShare_Years,0))</f>
        <v>0.5950132393026</v>
      </c>
      <c r="P48" s="58" t="n">
        <f aca="false">INDEX(ResShare_Data,MATCH($E48,ResShare_Labels,0),MATCH(P$7,ResShare_Years,0))</f>
        <v>0.5950132393026</v>
      </c>
      <c r="Q48" s="58" t="n">
        <f aca="false">INDEX(ResShare_Data,MATCH($E48,ResShare_Labels,0),MATCH(Q$7,ResShare_Years,0))</f>
        <v>0.5950132393026</v>
      </c>
      <c r="R48" s="58" t="n">
        <f aca="false">INDEX(ResShare_Data,MATCH($E48,ResShare_Labels,0),MATCH(R$7,ResShare_Years,0))</f>
        <v>0.5950132393026</v>
      </c>
      <c r="S48" s="58" t="n">
        <f aca="false">INDEX(ResShare_Data,MATCH($E48,ResShare_Labels,0),MATCH(S$7,ResShare_Years,0))</f>
        <v>0.633893372483526</v>
      </c>
      <c r="T48" s="58" t="n">
        <f aca="false">INDEX(ResShare_Data,MATCH($E48,ResShare_Labels,0),MATCH(T$7,ResShare_Years,0))</f>
        <v>0.633893372483526</v>
      </c>
      <c r="U48" s="58" t="n">
        <f aca="false">INDEX(ResShare_Data,MATCH($E48,ResShare_Labels,0),MATCH(U$7,ResShare_Years,0))</f>
        <v>0.633893372483526</v>
      </c>
      <c r="V48" s="58" t="n">
        <f aca="false">INDEX(ResShare_Data,MATCH($E48,ResShare_Labels,0),MATCH(V$7,ResShare_Years,0))</f>
        <v>0.633893372483526</v>
      </c>
      <c r="W48" s="58" t="n">
        <f aca="false">INDEX(ResShare_Data,MATCH($E48,ResShare_Labels,0),MATCH(W$7,ResShare_Years,0))</f>
        <v>0.649632495643151</v>
      </c>
      <c r="X48" s="58" t="n">
        <f aca="false">INDEX(ResShare_Data,MATCH($E48,ResShare_Labels,0),MATCH(X$7,ResShare_Years,0))</f>
        <v>0.649632495643151</v>
      </c>
      <c r="Y48" s="58" t="n">
        <f aca="false">INDEX(ResShare_Data,MATCH($E48,ResShare_Labels,0),MATCH(Y$7,ResShare_Years,0))</f>
        <v>0.649632495643151</v>
      </c>
      <c r="Z48" s="58" t="n">
        <f aca="false">INDEX(ResShare_Data,MATCH($E48,ResShare_Labels,0),MATCH(Z$7,ResShare_Years,0))</f>
        <v>0.649632495643151</v>
      </c>
      <c r="AA48" s="58" t="n">
        <f aca="false">INDEX(ResShare_Data,MATCH($E48,ResShare_Labels,0),MATCH(AA$7,ResShare_Years,0))</f>
        <v>0.660612618762016</v>
      </c>
      <c r="AB48" s="58" t="n">
        <f aca="false">INDEX(ResShare_Data,MATCH($E48,ResShare_Labels,0),MATCH(AB$7,ResShare_Years,0))</f>
        <v>0.660612618762016</v>
      </c>
      <c r="AC48" s="58" t="n">
        <f aca="false">INDEX(ResShare_Data,MATCH($E48,ResShare_Labels,0),MATCH(AC$7,ResShare_Years,0))</f>
        <v>0.660612618762016</v>
      </c>
      <c r="AD48" s="58" t="n">
        <f aca="false">INDEX(ResShare_Data,MATCH($E48,ResShare_Labels,0),MATCH(AD$7,ResShare_Years,0))</f>
        <v>0.660612618762016</v>
      </c>
      <c r="AE48" s="58" t="n">
        <f aca="false">INDEX(ResShare_Data,MATCH($E48,ResShare_Labels,0),MATCH(AE$7,ResShare_Years,0))</f>
        <v>0.660879423000248</v>
      </c>
      <c r="AF48" s="58" t="n">
        <f aca="false">INDEX(ResShare_Data,MATCH($E48,ResShare_Labels,0),MATCH(AF$7,ResShare_Years,0))</f>
        <v>0.660879423000248</v>
      </c>
      <c r="AG48" s="58" t="n">
        <f aca="false">INDEX(ResShare_Data,MATCH($E48,ResShare_Labels,0),MATCH(AG$7,ResShare_Years,0))</f>
        <v>0.660879423000248</v>
      </c>
      <c r="AH48" s="58" t="n">
        <f aca="false">INDEX(ResShare_Data,MATCH($E48,ResShare_Labels,0),MATCH(AH$7,ResShare_Years,0))</f>
        <v>0.660879423000248</v>
      </c>
      <c r="AI48" s="58" t="n">
        <f aca="false">INDEX(ResShare_Data,MATCH($E48,ResShare_Labels,0),MATCH(AI$7,ResShare_Years,0))</f>
        <v>0.657940259040904</v>
      </c>
      <c r="AJ48" s="58" t="n">
        <f aca="false">INDEX(ResShare_Data,MATCH($E48,ResShare_Labels,0),MATCH(AJ$7,ResShare_Years,0))</f>
        <v>0.657940259040904</v>
      </c>
      <c r="AK48" s="58" t="n">
        <f aca="false">INDEX(ResShare_Data,MATCH($E48,ResShare_Labels,0),MATCH(AK$7,ResShare_Years,0))</f>
        <v>0.657940259040904</v>
      </c>
      <c r="AL48" s="58" t="n">
        <f aca="false">INDEX(ResShare_Data,MATCH($E48,ResShare_Labels,0),MATCH(AL$7,ResShare_Years,0))</f>
        <v>0.657940259040904</v>
      </c>
      <c r="AM48" s="58" t="n">
        <f aca="false">INDEX(ResShare_Data,MATCH($E48,ResShare_Labels,0),MATCH(AM$7,ResShare_Years,0))</f>
        <v>0.675306529045194</v>
      </c>
      <c r="AN48" s="58" t="n">
        <f aca="false">INDEX(ResShare_Data,MATCH($E48,ResShare_Labels,0),MATCH(AN$7,ResShare_Years,0))</f>
        <v>0.675306529045194</v>
      </c>
      <c r="AO48" s="58" t="n">
        <f aca="false">INDEX(ResShare_Data,MATCH($E48,ResShare_Labels,0),MATCH(AO$7,ResShare_Years,0))</f>
        <v>0.675306529045194</v>
      </c>
      <c r="AP48" s="58" t="n">
        <f aca="false">INDEX(ResShare_Data,MATCH($E48,ResShare_Labels,0),MATCH(AP$7,ResShare_Years,0))</f>
        <v>0.675306529045194</v>
      </c>
      <c r="AQ48" s="58" t="n">
        <f aca="false">INDEX(ResShare_Data,MATCH($E48,ResShare_Labels,0),MATCH(AQ$7,ResShare_Years,0))</f>
        <v>0.682529287294791</v>
      </c>
      <c r="AR48" s="58" t="n">
        <f aca="false">INDEX(ResShare_Data,MATCH($E48,ResShare_Labels,0),MATCH(AR$7,ResShare_Years,0))</f>
        <v>0.682529287294791</v>
      </c>
      <c r="AS48" s="58" t="n">
        <f aca="false">INDEX(ResShare_Data,MATCH($E48,ResShare_Labels,0),MATCH(AS$7,ResShare_Years,0))</f>
        <v>0.682529287294791</v>
      </c>
      <c r="AT48" s="58" t="n">
        <f aca="false">INDEX(ResShare_Data,MATCH($E48,ResShare_Labels,0),MATCH(AT$7,ResShare_Years,0))</f>
        <v>0.682529287294791</v>
      </c>
      <c r="AU48" s="58" t="n">
        <f aca="false">INDEX(ResShare_Data,MATCH($E48,ResShare_Labels,0),MATCH(AU$7,ResShare_Years,0))</f>
        <v>0.690106505163284</v>
      </c>
      <c r="AV48" s="58" t="n">
        <f aca="false">INDEX(ResShare_Data,MATCH($E48,ResShare_Labels,0),MATCH(AV$7,ResShare_Years,0))</f>
        <v>0.690106505163284</v>
      </c>
      <c r="AW48" s="58" t="n">
        <f aca="false">INDEX(ResShare_Data,MATCH($E48,ResShare_Labels,0),MATCH(AW$7,ResShare_Years,0))</f>
        <v>0.690106505163284</v>
      </c>
      <c r="AX48" s="58" t="n">
        <f aca="false">INDEX(ResShare_Data,MATCH($E48,ResShare_Labels,0),MATCH(AX$7,ResShare_Years,0))</f>
        <v>0.690106505163284</v>
      </c>
      <c r="AY48" s="58" t="n">
        <f aca="false">INDEX(ResShare_Data,MATCH($E48,ResShare_Labels,0),MATCH(AY$7,ResShare_Years,0))</f>
        <v>0.686481370628331</v>
      </c>
      <c r="AZ48" s="58" t="n">
        <f aca="false">INDEX(ResShare_Data,MATCH($E48,ResShare_Labels,0),MATCH(AZ$7,ResShare_Years,0))</f>
        <v>0.686481370628331</v>
      </c>
      <c r="BA48" s="58" t="n">
        <f aca="false">INDEX(ResShare_Data,MATCH($E48,ResShare_Labels,0),MATCH(BA$7,ResShare_Years,0))</f>
        <v>0.686481370628331</v>
      </c>
      <c r="BB48" s="58" t="n">
        <f aca="false">INDEX(ResShare_Data,MATCH($E48,ResShare_Labels,0),MATCH(BB$7,ResShare_Years,0))</f>
        <v>0.686481370628331</v>
      </c>
      <c r="BC48" s="58" t="n">
        <f aca="false">INDEX(ResShare_Data,MATCH($E48,ResShare_Labels,0),MATCH(BC$7,ResShare_Years,0))</f>
        <v>0.668429793468251</v>
      </c>
      <c r="BD48" s="58" t="n">
        <f aca="false">INDEX(ResShare_Data,MATCH($E48,ResShare_Labels,0),MATCH(BD$7,ResShare_Years,0))</f>
        <v>0.668429793468251</v>
      </c>
      <c r="BE48" s="58" t="n">
        <f aca="false">INDEX(ResShare_Data,MATCH($E48,ResShare_Labels,0),MATCH(BE$7,ResShare_Years,0))</f>
        <v>0.668429793468251</v>
      </c>
      <c r="BF48" s="58" t="n">
        <f aca="false">INDEX(ResShare_Data,MATCH($E48,ResShare_Labels,0),MATCH(BF$7,ResShare_Years,0))</f>
        <v>0.668429793468251</v>
      </c>
      <c r="BG48" s="58" t="n">
        <f aca="false">INDEX(ResShare_Data,MATCH($E48,ResShare_Labels,0),MATCH(BG$7,ResShare_Years,0))</f>
        <v>0.685988740624966</v>
      </c>
      <c r="BH48" s="58" t="n">
        <f aca="false">INDEX(ResShare_Data,MATCH($E48,ResShare_Labels,0),MATCH(BH$7,ResShare_Years,0))</f>
        <v>0.685988740624966</v>
      </c>
      <c r="BI48" s="58" t="n">
        <f aca="false">INDEX(ResShare_Data,MATCH($E48,ResShare_Labels,0),MATCH(BI$7,ResShare_Years,0))</f>
        <v>0.685988740624966</v>
      </c>
      <c r="BJ48" s="58" t="n">
        <f aca="false">INDEX(ResShare_Data,MATCH($E48,ResShare_Labels,0),MATCH(BJ$7,ResShare_Years,0))</f>
        <v>0.685988740624966</v>
      </c>
      <c r="BK48" s="58" t="n">
        <f aca="false">INDEX(ResShare_Data,MATCH($E48,ResShare_Labels,0),MATCH(BK$7,ResShare_Years,0))</f>
        <v>0.671435905568451</v>
      </c>
      <c r="BL48" s="58" t="n">
        <f aca="false">INDEX(ResShare_Data,MATCH($E48,ResShare_Labels,0),MATCH(BL$7,ResShare_Years,0))</f>
        <v>0.671435905568451</v>
      </c>
      <c r="BM48" s="58" t="n">
        <f aca="false">INDEX(ResShare_Data,MATCH($E48,ResShare_Labels,0),MATCH(BM$7,ResShare_Years,0))</f>
        <v>0.671435905568451</v>
      </c>
      <c r="BN48" s="58" t="n">
        <f aca="false">INDEX(ResShare_Data,MATCH($E48,ResShare_Labels,0),MATCH(BN$7,ResShare_Years,0))</f>
        <v>0.671435905568451</v>
      </c>
      <c r="BO48" s="58" t="n">
        <f aca="false">INDEX(ResShare_Data,MATCH($E48,ResShare_Labels,0),MATCH(BO$7,ResShare_Years,0))</f>
        <v>0.677151895966925</v>
      </c>
      <c r="BP48" s="58" t="n">
        <f aca="false">INDEX(ResShare_Data,MATCH($E48,ResShare_Labels,0),MATCH(BP$7,ResShare_Years,0))</f>
        <v>0.677151895966925</v>
      </c>
      <c r="BQ48" s="58" t="n">
        <f aca="false">INDEX(ResShare_Data,MATCH($E48,ResShare_Labels,0),MATCH(BQ$7,ResShare_Years,0))</f>
        <v>0.677151895966925</v>
      </c>
      <c r="BR48" s="58" t="n">
        <f aca="false">INDEX(ResShare_Data,MATCH($E48,ResShare_Labels,0),MATCH(BR$7,ResShare_Years,0))</f>
        <v>0.677151895966925</v>
      </c>
      <c r="BS48" s="58" t="n">
        <f aca="false">INDEX(ResShare_Data,MATCH($E48,ResShare_Labels,0),MATCH(BS$7,ResShare_Years,0))</f>
        <v>0.68029591195489</v>
      </c>
      <c r="BT48" s="58" t="n">
        <f aca="false">INDEX(ResShare_Data,MATCH($E48,ResShare_Labels,0),MATCH(BT$7,ResShare_Years,0))</f>
        <v>0.68029591195489</v>
      </c>
      <c r="BU48" s="58" t="n">
        <f aca="false">INDEX(ResShare_Data,MATCH($E48,ResShare_Labels,0),MATCH(BU$7,ResShare_Years,0))</f>
        <v>0.68029591195489</v>
      </c>
      <c r="BV48" s="58" t="n">
        <f aca="false">INDEX(ResShare_Data,MATCH($E48,ResShare_Labels,0),MATCH(BV$7,ResShare_Years,0))</f>
        <v>0.68029591195489</v>
      </c>
      <c r="BW48" s="58" t="n">
        <f aca="false">INDEX(ResShare_Data,MATCH($E48,ResShare_Labels,0),MATCH(BW$7,ResShare_Years,0))</f>
        <v>0.666406581238316</v>
      </c>
      <c r="BX48" s="58" t="n">
        <f aca="false">INDEX(ResShare_Data,MATCH($E48,ResShare_Labels,0),MATCH(BX$7,ResShare_Years,0))</f>
        <v>0.666406581238316</v>
      </c>
      <c r="BY48" s="58" t="n">
        <f aca="false">INDEX(ResShare_Data,MATCH($E48,ResShare_Labels,0),MATCH(BY$7,ResShare_Years,0))</f>
        <v>0.666406581238316</v>
      </c>
      <c r="BZ48" s="58" t="n">
        <f aca="false">INDEX(ResShare_Data,MATCH($E48,ResShare_Labels,0),MATCH(BZ$7,ResShare_Years,0))</f>
        <v>0.666406581238316</v>
      </c>
      <c r="CA48" s="58" t="n">
        <f aca="false">INDEX(ResShare_Data,MATCH($E48,ResShare_Labels,0),MATCH(CA$7,ResShare_Years,0))</f>
        <v>0.670755054831086</v>
      </c>
      <c r="CB48" s="58" t="n">
        <f aca="false">INDEX(ResShare_Data,MATCH($E48,ResShare_Labels,0),MATCH(CB$7,ResShare_Years,0))</f>
        <v>0.670755054831086</v>
      </c>
      <c r="CC48" s="58" t="n">
        <f aca="false">INDEX(ResShare_Data,MATCH($E48,ResShare_Labels,0),MATCH(CC$7,ResShare_Years,0))</f>
        <v>0.670755054831086</v>
      </c>
      <c r="CD48" s="58" t="n">
        <f aca="false">INDEX(ResShare_Data,MATCH($E48,ResShare_Labels,0),MATCH(CD$7,ResShare_Years,0))</f>
        <v>0.670755054831086</v>
      </c>
      <c r="CE48" s="58" t="n">
        <f aca="false">INDEX(ResShare_Data,MATCH($E48,ResShare_Labels,0),MATCH(CE$7,ResShare_Years,0))</f>
        <v>0.664548068856519</v>
      </c>
      <c r="CF48" s="58" t="n">
        <f aca="false">INDEX(ResShare_Data,MATCH($E48,ResShare_Labels,0),MATCH(CF$7,ResShare_Years,0))</f>
        <v>0.664548068856519</v>
      </c>
      <c r="CG48" s="58" t="n">
        <f aca="false">INDEX(ResShare_Data,MATCH($E48,ResShare_Labels,0),MATCH(CG$7,ResShare_Years,0))</f>
        <v>0.664548068856519</v>
      </c>
      <c r="CH48" s="58" t="n">
        <f aca="false">INDEX(ResShare_Data,MATCH($E48,ResShare_Labels,0),MATCH(CH$7,ResShare_Years,0))</f>
        <v>0.664548068856519</v>
      </c>
      <c r="CI48" s="58" t="n">
        <f aca="false">INDEX(ResShare_Data,MATCH($E48,ResShare_Labels,0),MATCH(CI$7,ResShare_Years,0))</f>
        <v>0.657044866012614</v>
      </c>
      <c r="CJ48" s="58" t="n">
        <f aca="false">INDEX(ResShare_Data,MATCH($E48,ResShare_Labels,0),MATCH(CJ$7,ResShare_Years,0))</f>
        <v>0.657044866012614</v>
      </c>
      <c r="CK48" s="58" t="n">
        <f aca="false">INDEX(ResShare_Data,MATCH($E48,ResShare_Labels,0),MATCH(CK$7,ResShare_Years,0))</f>
        <v>0.657044866012614</v>
      </c>
      <c r="CL48" s="58" t="n">
        <f aca="false">INDEX(ResShare_Data,MATCH($E48,ResShare_Labels,0),MATCH(CL$7,ResShare_Years,0))</f>
        <v>0.657044866012614</v>
      </c>
      <c r="CM48" s="58" t="n">
        <f aca="false">INDEX(ResShare_Data,MATCH($E48,ResShare_Labels,0),MATCH(CM$7,ResShare_Years,0))</f>
        <v>0.655477909348638</v>
      </c>
      <c r="CN48" s="58" t="n">
        <f aca="false">INDEX(ResShare_Data,MATCH($E48,ResShare_Labels,0),MATCH(CN$7,ResShare_Years,0))</f>
        <v>0.655477909348638</v>
      </c>
      <c r="CO48" s="58" t="n">
        <f aca="false">INDEX(ResShare_Data,MATCH($E48,ResShare_Labels,0),MATCH(CO$7,ResShare_Years,0))</f>
        <v>0.655477909348638</v>
      </c>
      <c r="CP48" s="58" t="n">
        <f aca="false">INDEX(ResShare_Data,MATCH($E48,ResShare_Labels,0),MATCH(CP$7,ResShare_Years,0))</f>
        <v>0.655477909348638</v>
      </c>
      <c r="CQ48" s="58" t="n">
        <f aca="false">INDEX(ResShare_Data,MATCH($E48,ResShare_Labels,0),MATCH(CQ$7,ResShare_Years,0))</f>
        <v>0.637547529433221</v>
      </c>
      <c r="CR48" s="58" t="n">
        <f aca="false">INDEX(ResShare_Data,MATCH($E48,ResShare_Labels,0),MATCH(CR$7,ResShare_Years,0))</f>
        <v>0.637547529433221</v>
      </c>
      <c r="CS48" s="58" t="n">
        <f aca="false">INDEX(ResShare_Data,MATCH($E48,ResShare_Labels,0),MATCH(CS$7,ResShare_Years,0))</f>
        <v>0.637547529433221</v>
      </c>
      <c r="CT48" s="58" t="n">
        <f aca="false">INDEX(ResShare_Data,MATCH($E48,ResShare_Labels,0),MATCH(CT$7,ResShare_Years,0))</f>
        <v>0.637547529433221</v>
      </c>
      <c r="CU48" s="58" t="n">
        <f aca="false">INDEX(ResShare_Data,MATCH($E48,ResShare_Labels,0),MATCH(CU$7,ResShare_Years,0))</f>
        <v>0.610673366975734</v>
      </c>
      <c r="CV48" s="58" t="n">
        <f aca="false">INDEX(ResShare_Data,MATCH($E48,ResShare_Labels,0),MATCH(CV$7,ResShare_Years,0))</f>
        <v>0.610673366975734</v>
      </c>
      <c r="CW48" s="58" t="n">
        <f aca="false">INDEX(ResShare_Data,MATCH($E48,ResShare_Labels,0),MATCH(CW$7,ResShare_Years,0))</f>
        <v>0.610673366975734</v>
      </c>
      <c r="CX48" s="58" t="n">
        <f aca="false">INDEX(ResShare_Data,MATCH($E48,ResShare_Labels,0),MATCH(CX$7,ResShare_Years,0))</f>
        <v>0.610673366975734</v>
      </c>
      <c r="CY48" s="58" t="n">
        <f aca="false">INDEX(ResShare_Data,MATCH($E48,ResShare_Labels,0),MATCH(CY$7,ResShare_Years,0))</f>
        <v>0.62165547003582</v>
      </c>
      <c r="CZ48" s="58" t="n">
        <f aca="false">INDEX(ResShare_Data,MATCH($E48,ResShare_Labels,0),MATCH(CZ$7,ResShare_Years,0))</f>
        <v>0.62165547003582</v>
      </c>
      <c r="DA48" s="58" t="n">
        <f aca="false">INDEX(ResShare_Data,MATCH($E48,ResShare_Labels,0),MATCH(DA$7,ResShare_Years,0))</f>
        <v>0.62165547003582</v>
      </c>
      <c r="DB48" s="58" t="n">
        <f aca="false">INDEX(ResShare_Data,MATCH($E48,ResShare_Labels,0),MATCH(DB$7,ResShare_Years,0))</f>
        <v>0.62165547003582</v>
      </c>
      <c r="DC48" s="58" t="n">
        <f aca="false">INDEX(ResShare_Data,MATCH($E48,ResShare_Labels,0),MATCH(DC$7,ResShare_Years,0))</f>
        <v>0.617878366297402</v>
      </c>
      <c r="DD48" s="58" t="n">
        <f aca="false">INDEX(ResShare_Data,MATCH($E48,ResShare_Labels,0),MATCH(DD$7,ResShare_Years,0))</f>
        <v>0.617878366297402</v>
      </c>
      <c r="DE48" s="58" t="n">
        <f aca="false">INDEX(ResShare_Data,MATCH($E48,ResShare_Labels,0),MATCH(DE$7,ResShare_Years,0))</f>
        <v>0.617878366297402</v>
      </c>
      <c r="DF48" s="58" t="n">
        <f aca="false">INDEX(ResShare_Data,MATCH($E48,ResShare_Labels,0),MATCH(DF$7,ResShare_Years,0))</f>
        <v>0.617878366297402</v>
      </c>
      <c r="DG48" s="58" t="n">
        <f aca="false">INDEX(ResShare_Data,MATCH($E48,ResShare_Labels,0),MATCH(DG$7,ResShare_Years,0))</f>
        <v>0.617781794568872</v>
      </c>
      <c r="DH48" s="58" t="n">
        <f aca="false">INDEX(ResShare_Data,MATCH($E48,ResShare_Labels,0),MATCH(DH$7,ResShare_Years,0))</f>
        <v>0.617781794568872</v>
      </c>
      <c r="DI48" s="58" t="n">
        <f aca="false">INDEX(ResShare_Data,MATCH($E48,ResShare_Labels,0),MATCH(DI$7,ResShare_Years,0))</f>
        <v>0.617781794568872</v>
      </c>
      <c r="DJ48" s="58" t="n">
        <f aca="false">INDEX(ResShare_Data,MATCH($E48,ResShare_Labels,0),MATCH(DJ$7,ResShare_Years,0))</f>
        <v>0.617781794568872</v>
      </c>
      <c r="DK48" s="58" t="n">
        <f aca="false">INDEX(ResShare_Data,MATCH($E48,ResShare_Labels,0),MATCH(DK$7,ResShare_Years,0))</f>
        <v>0.605795231835284</v>
      </c>
      <c r="DL48" s="58" t="n">
        <f aca="false">INDEX(ResShare_Data,MATCH($E48,ResShare_Labels,0),MATCH(DL$7,ResShare_Years,0))</f>
        <v>0.605795231835284</v>
      </c>
      <c r="DM48" s="58" t="n">
        <f aca="false">INDEX(ResShare_Data,MATCH($E48,ResShare_Labels,0),MATCH(DM$7,ResShare_Years,0))</f>
        <v>0.605795231835284</v>
      </c>
      <c r="DN48" s="58" t="n">
        <f aca="false">INDEX(ResShare_Data,MATCH($E48,ResShare_Labels,0),MATCH(DN$7,ResShare_Years,0))</f>
        <v>0.605795231835284</v>
      </c>
      <c r="DO48" s="58" t="n">
        <f aca="false">INDEX(ResShare_Data,MATCH($E48,ResShare_Labels,0),MATCH(DO$7,ResShare_Years,0))</f>
        <v>0.619221441336775</v>
      </c>
      <c r="DP48" s="58" t="n">
        <f aca="false">INDEX(ResShare_Data,MATCH($E48,ResShare_Labels,0),MATCH(DP$7,ResShare_Years,0))</f>
        <v>0.619221441336775</v>
      </c>
      <c r="DQ48" s="58" t="n">
        <f aca="false">INDEX(ResShare_Data,MATCH($E48,ResShare_Labels,0),MATCH(DQ$7,ResShare_Years,0))</f>
        <v>0.619221441336775</v>
      </c>
      <c r="DR48" s="58" t="n">
        <f aca="false">INDEX(ResShare_Data,MATCH($E48,ResShare_Labels,0),MATCH(DR$7,ResShare_Years,0))</f>
        <v>0.619221441336775</v>
      </c>
      <c r="DS48" s="58" t="n">
        <f aca="false">INDEX(ResShare_Data,MATCH($E48,ResShare_Labels,0),MATCH(DS$7,ResShare_Years,0))</f>
        <v>0.620817290932417</v>
      </c>
      <c r="DT48" s="58" t="n">
        <f aca="false">INDEX(ResShare_Data,MATCH($E48,ResShare_Labels,0),MATCH(DT$7,ResShare_Years,0))</f>
        <v>0.620817290932417</v>
      </c>
      <c r="DU48" s="58" t="n">
        <f aca="false">INDEX(ResShare_Data,MATCH($E48,ResShare_Labels,0),MATCH(DU$7,ResShare_Years,0))</f>
        <v>0.620817290932417</v>
      </c>
      <c r="DV48" s="58" t="n">
        <f aca="false">INDEX(ResShare_Data,MATCH($E48,ResShare_Labels,0),MATCH(DV$7,ResShare_Years,0))</f>
        <v>0.620817290932417</v>
      </c>
      <c r="DW48" s="58" t="n">
        <f aca="false">INDEX(ResShare_Data,MATCH($E48,ResShare_Labels,0),MATCH(DW$7,ResShare_Years,0))</f>
        <v>0.615391654674061</v>
      </c>
      <c r="DX48" s="58" t="n">
        <f aca="false">INDEX(ResShare_Data,MATCH($E48,ResShare_Labels,0),MATCH(DX$7,ResShare_Years,0))</f>
        <v>0.615391654674061</v>
      </c>
      <c r="DY48" s="58" t="n">
        <f aca="false">INDEX(ResShare_Data,MATCH($E48,ResShare_Labels,0),MATCH(DY$7,ResShare_Years,0))</f>
        <v>0.615391654674061</v>
      </c>
      <c r="DZ48" s="58" t="n">
        <f aca="false">INDEX(ResShare_Data,MATCH($E48,ResShare_Labels,0),MATCH(DZ$7,ResShare_Years,0))</f>
        <v>0.615391654674061</v>
      </c>
      <c r="EA48" s="58" t="n">
        <f aca="false">INDEX(ResShare_Data,MATCH($E48,ResShare_Labels,0),MATCH(EA$7,ResShare_Years,0))</f>
        <v>0.610915466980603</v>
      </c>
      <c r="EB48" s="58" t="n">
        <f aca="false">INDEX(ResShare_Data,MATCH($E48,ResShare_Labels,0),MATCH(EB$7,ResShare_Years,0))</f>
        <v>0.610915466980603</v>
      </c>
      <c r="EC48" s="58" t="n">
        <f aca="false">INDEX(ResShare_Data,MATCH($E48,ResShare_Labels,0),MATCH(EC$7,ResShare_Years,0))</f>
        <v>0.610915466980603</v>
      </c>
      <c r="ED48" s="58" t="n">
        <f aca="false">INDEX(ResShare_Data,MATCH($E48,ResShare_Labels,0),MATCH(ED$7,ResShare_Years,0))</f>
        <v>0.610915466980603</v>
      </c>
      <c r="EE48" s="58" t="n">
        <f aca="false">INDEX(ResShare_Data,MATCH($E48,ResShare_Labels,0),MATCH(EE$7,ResShare_Years,0))</f>
        <v>0.617678949580523</v>
      </c>
      <c r="EF48" s="58" t="n">
        <f aca="false">INDEX(ResShare_Data,MATCH($E48,ResShare_Labels,0),MATCH(EF$7,ResShare_Years,0))</f>
        <v>0.617678949580523</v>
      </c>
      <c r="EG48" s="58" t="n">
        <f aca="false">INDEX(ResShare_Data,MATCH($E48,ResShare_Labels,0),MATCH(EG$7,ResShare_Years,0))</f>
        <v>0.617678949580523</v>
      </c>
      <c r="EH48" s="58" t="n">
        <f aca="false">INDEX(ResShare_Data,MATCH($E48,ResShare_Labels,0),MATCH(EH$7,ResShare_Years,0))</f>
        <v>0.617678949580523</v>
      </c>
      <c r="EI48" s="58" t="n">
        <f aca="false">INDEX(ResShare_Data,MATCH($E48,ResShare_Labels,0),MATCH(EI$7,ResShare_Years,0))</f>
        <v>0.631318512978855</v>
      </c>
      <c r="EJ48" s="58" t="n">
        <f aca="false">INDEX(ResShare_Data,MATCH($E48,ResShare_Labels,0),MATCH(EJ$7,ResShare_Years,0))</f>
        <v>0.631318512978855</v>
      </c>
      <c r="EK48" s="58" t="n">
        <f aca="false">INDEX(ResShare_Data,MATCH($E48,ResShare_Labels,0),MATCH(EK$7,ResShare_Years,0))</f>
        <v>0.631318512978855</v>
      </c>
      <c r="EL48" s="58" t="n">
        <f aca="false">INDEX(ResShare_Data,MATCH($E48,ResShare_Labels,0),MATCH(EL$7,ResShare_Years,0))</f>
        <v>0.631318512978855</v>
      </c>
      <c r="EM48" s="58" t="n">
        <f aca="false">INDEX(ResShare_Data,MATCH($E48,ResShare_Labels,0),MATCH(EM$7,ResShare_Years,0))</f>
        <v>0.632299199116987</v>
      </c>
      <c r="EN48" s="58" t="n">
        <f aca="false">INDEX(ResShare_Data,MATCH($E48,ResShare_Labels,0),MATCH(EN$7,ResShare_Years,0))</f>
        <v>0.632299199116987</v>
      </c>
      <c r="EO48" s="58" t="n">
        <f aca="false">INDEX(ResShare_Data,MATCH($E48,ResShare_Labels,0),MATCH(EO$7,ResShare_Years,0))</f>
        <v>0.632299199116987</v>
      </c>
      <c r="EP48" s="58" t="n">
        <f aca="false">INDEX(ResShare_Data,MATCH($E48,ResShare_Labels,0),MATCH(EP$7,ResShare_Years,0))</f>
        <v>0.632299199116987</v>
      </c>
      <c r="EQ48" s="58" t="n">
        <f aca="false">INDEX(ResShare_Data,MATCH($E48,ResShare_Labels,0),MATCH(EQ$7,ResShare_Years,0))</f>
        <v>0.628067461143997</v>
      </c>
      <c r="ER48" s="58" t="n">
        <f aca="false">INDEX(ResShare_Data,MATCH($E48,ResShare_Labels,0),MATCH(ER$7,ResShare_Years,0))</f>
        <v>0.628067461143997</v>
      </c>
      <c r="ES48" s="58" t="n">
        <f aca="false">INDEX(ResShare_Data,MATCH($E48,ResShare_Labels,0),MATCH(ES$7,ResShare_Years,0))</f>
        <v>0.628067461143997</v>
      </c>
      <c r="ET48" s="58" t="n">
        <f aca="false">INDEX(ResShare_Data,MATCH($E48,ResShare_Labels,0),MATCH(ET$7,ResShare_Years,0))</f>
        <v>0.628067461143997</v>
      </c>
      <c r="EU48" s="58" t="n">
        <f aca="false">INDEX(ResShare_Data,MATCH($E48,ResShare_Labels,0),MATCH(EU$7,ResShare_Years,0))</f>
        <v>0.628067461143997</v>
      </c>
      <c r="EV48" s="58" t="n">
        <f aca="false">INDEX(ResShare_Data,MATCH($E48,ResShare_Labels,0),MATCH(EV$7,ResShare_Years,0))</f>
        <v>0.628067461143997</v>
      </c>
      <c r="EW48" s="58" t="n">
        <f aca="false">INDEX(ResShare_Data,MATCH($E48,ResShare_Labels,0),MATCH(EW$7,ResShare_Years,0))</f>
        <v>0.628067461143997</v>
      </c>
      <c r="EX48" s="58" t="n">
        <f aca="false">INDEX(ResShare_Data,MATCH($E48,ResShare_Labels,0),MATCH(EX$7,ResShare_Years,0))</f>
        <v>0.628067461143997</v>
      </c>
      <c r="EY48" s="58" t="n">
        <f aca="false">INDEX(ResShare_Data,MATCH($E48,ResShare_Labels,0),MATCH(EY$7,ResShare_Years,0))</f>
        <v>0.628067461143997</v>
      </c>
      <c r="EZ48" s="58" t="n">
        <f aca="false">INDEX(ResShare_Data,MATCH($E48,ResShare_Labels,0),MATCH(EZ$7,ResShare_Years,0))</f>
        <v>0.628067461143997</v>
      </c>
      <c r="FA48" s="58" t="n">
        <f aca="false">INDEX(ResShare_Data,MATCH($E48,ResShare_Labels,0),MATCH(FA$7,ResShare_Years,0))</f>
        <v>0.628067461143997</v>
      </c>
      <c r="FB48" s="58" t="n">
        <f aca="false">INDEX(ResShare_Data,MATCH($E48,ResShare_Labels,0),MATCH(FB$7,ResShare_Years,0))</f>
        <v>0.628067461143997</v>
      </c>
      <c r="FC48" s="58" t="n">
        <f aca="false">INDEX(ResShare_Data,MATCH($E48,ResShare_Labels,0),MATCH(FC$7,ResShare_Years,0))</f>
        <v>0.628067461143997</v>
      </c>
      <c r="FD48" s="58" t="n">
        <f aca="false">INDEX(ResShare_Data,MATCH($E48,ResShare_Labels,0),MATCH(FD$7,ResShare_Years,0))</f>
        <v>0.628067461143997</v>
      </c>
      <c r="FE48" s="58" t="n">
        <f aca="false">INDEX(ResShare_Data,MATCH($E48,ResShare_Labels,0),MATCH(FE$7,ResShare_Years,0))</f>
        <v>0.628067461143997</v>
      </c>
      <c r="FF48" s="58" t="n">
        <f aca="false">INDEX(ResShare_Data,MATCH($E48,ResShare_Labels,0),MATCH(FF$7,ResShare_Years,0))</f>
        <v>0.628067461143997</v>
      </c>
      <c r="FG48" s="58" t="n">
        <f aca="false">INDEX(ResShare_Data,MATCH($E48,ResShare_Labels,0),MATCH(FG$7,ResShare_Years,0))</f>
        <v>0.628067461143997</v>
      </c>
      <c r="FH48" s="58" t="n">
        <f aca="false">INDEX(ResShare_Data,MATCH($E48,ResShare_Labels,0),MATCH(FH$7,ResShare_Years,0))</f>
        <v>0.628067461143997</v>
      </c>
    </row>
    <row r="49" customFormat="false" ht="15" hidden="false" customHeight="false" outlineLevel="0" collapsed="false">
      <c r="C49" s="0" t="s">
        <v>708</v>
      </c>
      <c r="D49" s="11" t="s">
        <v>32</v>
      </c>
      <c r="E49" s="22" t="n">
        <f aca="false">MIN(1,In_Grid_Import_MW/MAX(1,$E18))</f>
        <v>0</v>
      </c>
    </row>
    <row r="50" customFormat="false" ht="15" hidden="false" customHeight="false" outlineLevel="0" collapsed="false">
      <c r="C50" s="0" t="s">
        <v>709</v>
      </c>
      <c r="D50" s="11" t="s">
        <v>321</v>
      </c>
      <c r="J50" s="25" t="n">
        <f aca="false">J47*J41*(1-In_BESS_Haircut)*In_BESS_Avail/In_Aurora_Avail*(J48+(1-J48)*$E49)</f>
        <v>0</v>
      </c>
      <c r="K50" s="25" t="n">
        <f aca="false">K47*K41*(1-In_BESS_Haircut)*In_BESS_Avail/In_Aurora_Avail*(K48+(1-K48)*$E49)</f>
        <v>0</v>
      </c>
      <c r="L50" s="25" t="n">
        <f aca="false">L47*L41*(1-In_BESS_Haircut)*In_BESS_Avail/In_Aurora_Avail*(L48+(1-L48)*$E49)</f>
        <v>0</v>
      </c>
      <c r="M50" s="25" t="n">
        <f aca="false">M47*M41*(1-In_BESS_Haircut)*In_BESS_Avail/In_Aurora_Avail*(M48+(1-M48)*$E49)</f>
        <v>0</v>
      </c>
      <c r="N50" s="25" t="n">
        <f aca="false">N47*N41*(1-In_BESS_Haircut)*In_BESS_Avail/In_Aurora_Avail*(N48+(1-N48)*$E49)</f>
        <v>0</v>
      </c>
      <c r="O50" s="25" t="n">
        <f aca="false">O47*O41*(1-In_BESS_Haircut)*In_BESS_Avail/In_Aurora_Avail*(O48+(1-O48)*$E49)</f>
        <v>115.747142075895</v>
      </c>
      <c r="P50" s="25" t="n">
        <f aca="false">P47*P41*(1-In_BESS_Haircut)*In_BESS_Avail/In_Aurora_Avail*(P48+(1-P48)*$E49)</f>
        <v>115.747142075895</v>
      </c>
      <c r="Q50" s="25" t="n">
        <f aca="false">Q47*Q41*(1-In_BESS_Haircut)*In_BESS_Avail/In_Aurora_Avail*(Q48+(1-Q48)*$E49)</f>
        <v>115.747142075895</v>
      </c>
      <c r="R50" s="25" t="n">
        <f aca="false">R47*R41*(1-In_BESS_Haircut)*In_BESS_Avail/In_Aurora_Avail*(R48+(1-R48)*$E49)</f>
        <v>115.747142075895</v>
      </c>
      <c r="S50" s="25" t="n">
        <f aca="false">S47*S41*(1-In_BESS_Haircut)*In_BESS_Avail/In_Aurora_Avail*(S48+(1-S48)*$E49)</f>
        <v>109.729774685427</v>
      </c>
      <c r="T50" s="25" t="n">
        <f aca="false">T47*T41*(1-In_BESS_Haircut)*In_BESS_Avail/In_Aurora_Avail*(T48+(1-T48)*$E49)</f>
        <v>109.729774685427</v>
      </c>
      <c r="U50" s="25" t="n">
        <f aca="false">U47*U41*(1-In_BESS_Haircut)*In_BESS_Avail/In_Aurora_Avail*(U48+(1-U48)*$E49)</f>
        <v>109.729774685427</v>
      </c>
      <c r="V50" s="25" t="n">
        <f aca="false">V47*V41*(1-In_BESS_Haircut)*In_BESS_Avail/In_Aurora_Avail*(V48+(1-V48)*$E49)</f>
        <v>109.729774685427</v>
      </c>
      <c r="W50" s="25" t="n">
        <f aca="false">W47*W41*(1-In_BESS_Haircut)*In_BESS_Avail/In_Aurora_Avail*(W48+(1-W48)*$E49)</f>
        <v>88.7894841527937</v>
      </c>
      <c r="X50" s="25" t="n">
        <f aca="false">X47*X41*(1-In_BESS_Haircut)*In_BESS_Avail/In_Aurora_Avail*(X48+(1-X48)*$E49)</f>
        <v>88.7894841527937</v>
      </c>
      <c r="Y50" s="25" t="n">
        <f aca="false">Y47*Y41*(1-In_BESS_Haircut)*In_BESS_Avail/In_Aurora_Avail*(Y48+(1-Y48)*$E49)</f>
        <v>88.7894841527937</v>
      </c>
      <c r="Z50" s="25" t="n">
        <f aca="false">Z47*Z41*(1-In_BESS_Haircut)*In_BESS_Avail/In_Aurora_Avail*(Z48+(1-Z48)*$E49)</f>
        <v>88.7894841527937</v>
      </c>
      <c r="AA50" s="25" t="n">
        <f aca="false">AA47*AA41*(1-In_BESS_Haircut)*In_BESS_Avail/In_Aurora_Avail*(AA48+(1-AA48)*$E49)</f>
        <v>80.7527033286477</v>
      </c>
      <c r="AB50" s="25" t="n">
        <f aca="false">AB47*AB41*(1-In_BESS_Haircut)*In_BESS_Avail/In_Aurora_Avail*(AB48+(1-AB48)*$E49)</f>
        <v>80.7527033286477</v>
      </c>
      <c r="AC50" s="25" t="n">
        <f aca="false">AC47*AC41*(1-In_BESS_Haircut)*In_BESS_Avail/In_Aurora_Avail*(AC48+(1-AC48)*$E49)</f>
        <v>80.7527033286477</v>
      </c>
      <c r="AD50" s="25" t="n">
        <f aca="false">AD47*AD41*(1-In_BESS_Haircut)*In_BESS_Avail/In_Aurora_Avail*(AD48+(1-AD48)*$E49)</f>
        <v>80.7527033286477</v>
      </c>
      <c r="AE50" s="25" t="n">
        <f aca="false">AE47*AE41*(1-In_BESS_Haircut)*In_BESS_Avail/In_Aurora_Avail*(AE48+(1-AE48)*$E49)</f>
        <v>81.7743465200304</v>
      </c>
      <c r="AF50" s="25" t="n">
        <f aca="false">AF47*AF41*(1-In_BESS_Haircut)*In_BESS_Avail/In_Aurora_Avail*(AF48+(1-AF48)*$E49)</f>
        <v>81.7743465200304</v>
      </c>
      <c r="AG50" s="25" t="n">
        <f aca="false">AG47*AG41*(1-In_BESS_Haircut)*In_BESS_Avail/In_Aurora_Avail*(AG48+(1-AG48)*$E49)</f>
        <v>81.7743465200304</v>
      </c>
      <c r="AH50" s="25" t="n">
        <f aca="false">AH47*AH41*(1-In_BESS_Haircut)*In_BESS_Avail/In_Aurora_Avail*(AH48+(1-AH48)*$E49)</f>
        <v>81.7743465200304</v>
      </c>
      <c r="AI50" s="25" t="n">
        <f aca="false">AI47*AI41*(1-In_BESS_Haircut)*In_BESS_Avail/In_Aurora_Avail*(AI48+(1-AI48)*$E49)</f>
        <v>88.4377402544348</v>
      </c>
      <c r="AJ50" s="25" t="n">
        <f aca="false">AJ47*AJ41*(1-In_BESS_Haircut)*In_BESS_Avail/In_Aurora_Avail*(AJ48+(1-AJ48)*$E49)</f>
        <v>88.4377402544348</v>
      </c>
      <c r="AK50" s="25" t="n">
        <f aca="false">AK47*AK41*(1-In_BESS_Haircut)*In_BESS_Avail/In_Aurora_Avail*(AK48+(1-AK48)*$E49)</f>
        <v>88.4377402544348</v>
      </c>
      <c r="AL50" s="25" t="n">
        <f aca="false">AL47*AL41*(1-In_BESS_Haircut)*In_BESS_Avail/In_Aurora_Avail*(AL48+(1-AL48)*$E49)</f>
        <v>88.4377402544348</v>
      </c>
      <c r="AM50" s="25" t="n">
        <f aca="false">AM47*AM41*(1-In_BESS_Haircut)*In_BESS_Avail/In_Aurora_Avail*(AM48+(1-AM48)*$E49)</f>
        <v>82.8103220115117</v>
      </c>
      <c r="AN50" s="25" t="n">
        <f aca="false">AN47*AN41*(1-In_BESS_Haircut)*In_BESS_Avail/In_Aurora_Avail*(AN48+(1-AN48)*$E49)</f>
        <v>82.8103220115117</v>
      </c>
      <c r="AO50" s="25" t="n">
        <f aca="false">AO47*AO41*(1-In_BESS_Haircut)*In_BESS_Avail/In_Aurora_Avail*(AO48+(1-AO48)*$E49)</f>
        <v>82.8103220115117</v>
      </c>
      <c r="AP50" s="25" t="n">
        <f aca="false">AP47*AP41*(1-In_BESS_Haircut)*In_BESS_Avail/In_Aurora_Avail*(AP48+(1-AP48)*$E49)</f>
        <v>82.8103220115117</v>
      </c>
      <c r="AQ50" s="25" t="n">
        <f aca="false">AQ47*AQ41*(1-In_BESS_Haircut)*In_BESS_Avail/In_Aurora_Avail*(AQ48+(1-AQ48)*$E49)</f>
        <v>81.8991242812124</v>
      </c>
      <c r="AR50" s="25" t="n">
        <f aca="false">AR47*AR41*(1-In_BESS_Haircut)*In_BESS_Avail/In_Aurora_Avail*(AR48+(1-AR48)*$E49)</f>
        <v>81.8991242812124</v>
      </c>
      <c r="AS50" s="25" t="n">
        <f aca="false">AS47*AS41*(1-In_BESS_Haircut)*In_BESS_Avail/In_Aurora_Avail*(AS48+(1-AS48)*$E49)</f>
        <v>81.8991242812124</v>
      </c>
      <c r="AT50" s="25" t="n">
        <f aca="false">AT47*AT41*(1-In_BESS_Haircut)*In_BESS_Avail/In_Aurora_Avail*(AT48+(1-AT48)*$E49)</f>
        <v>81.8991242812124</v>
      </c>
      <c r="AU50" s="25" t="n">
        <f aca="false">AU47*AU41*(1-In_BESS_Haircut)*In_BESS_Avail/In_Aurora_Avail*(AU48+(1-AU48)*$E49)</f>
        <v>85.6267467754099</v>
      </c>
      <c r="AV50" s="25" t="n">
        <f aca="false">AV47*AV41*(1-In_BESS_Haircut)*In_BESS_Avail/In_Aurora_Avail*(AV48+(1-AV48)*$E49)</f>
        <v>85.6267467754099</v>
      </c>
      <c r="AW50" s="25" t="n">
        <f aca="false">AW47*AW41*(1-In_BESS_Haircut)*In_BESS_Avail/In_Aurora_Avail*(AW48+(1-AW48)*$E49)</f>
        <v>85.6267467754099</v>
      </c>
      <c r="AX50" s="25" t="n">
        <f aca="false">AX47*AX41*(1-In_BESS_Haircut)*In_BESS_Avail/In_Aurora_Avail*(AX48+(1-AX48)*$E49)</f>
        <v>85.6267467754099</v>
      </c>
      <c r="AY50" s="25" t="n">
        <f aca="false">AY47*AY41*(1-In_BESS_Haircut)*In_BESS_Avail/In_Aurora_Avail*(AY48+(1-AY48)*$E49)</f>
        <v>79.6284591163563</v>
      </c>
      <c r="AZ50" s="25" t="n">
        <f aca="false">AZ47*AZ41*(1-In_BESS_Haircut)*In_BESS_Avail/In_Aurora_Avail*(AZ48+(1-AZ48)*$E49)</f>
        <v>79.6284591163563</v>
      </c>
      <c r="BA50" s="25" t="n">
        <f aca="false">BA47*BA41*(1-In_BESS_Haircut)*In_BESS_Avail/In_Aurora_Avail*(BA48+(1-BA48)*$E49)</f>
        <v>79.6284591163563</v>
      </c>
      <c r="BB50" s="25" t="n">
        <f aca="false">BB47*BB41*(1-In_BESS_Haircut)*In_BESS_Avail/In_Aurora_Avail*(BB48+(1-BB48)*$E49)</f>
        <v>79.6284591163563</v>
      </c>
      <c r="BC50" s="25" t="n">
        <f aca="false">BC47*BC41*(1-In_BESS_Haircut)*In_BESS_Avail/In_Aurora_Avail*(BC48+(1-BC48)*$E49)</f>
        <v>76.4913337286491</v>
      </c>
      <c r="BD50" s="25" t="n">
        <f aca="false">BD47*BD41*(1-In_BESS_Haircut)*In_BESS_Avail/In_Aurora_Avail*(BD48+(1-BD48)*$E49)</f>
        <v>76.4913337286491</v>
      </c>
      <c r="BE50" s="25" t="n">
        <f aca="false">BE47*BE41*(1-In_BESS_Haircut)*In_BESS_Avail/In_Aurora_Avail*(BE48+(1-BE48)*$E49)</f>
        <v>76.4913337286491</v>
      </c>
      <c r="BF50" s="25" t="n">
        <f aca="false">BF47*BF41*(1-In_BESS_Haircut)*In_BESS_Avail/In_Aurora_Avail*(BF48+(1-BF48)*$E49)</f>
        <v>76.4913337286491</v>
      </c>
      <c r="BG50" s="25" t="n">
        <f aca="false">BG47*BG41*(1-In_BESS_Haircut)*In_BESS_Avail/In_Aurora_Avail*(BG48+(1-BG48)*$E49)</f>
        <v>77.7071944448131</v>
      </c>
      <c r="BH50" s="25" t="n">
        <f aca="false">BH47*BH41*(1-In_BESS_Haircut)*In_BESS_Avail/In_Aurora_Avail*(BH48+(1-BH48)*$E49)</f>
        <v>77.7071944448131</v>
      </c>
      <c r="BI50" s="25" t="n">
        <f aca="false">BI47*BI41*(1-In_BESS_Haircut)*In_BESS_Avail/In_Aurora_Avail*(BI48+(1-BI48)*$E49)</f>
        <v>77.7071944448131</v>
      </c>
      <c r="BJ50" s="25" t="n">
        <f aca="false">BJ47*BJ41*(1-In_BESS_Haircut)*In_BESS_Avail/In_Aurora_Avail*(BJ48+(1-BJ48)*$E49)</f>
        <v>77.7071944448131</v>
      </c>
      <c r="BK50" s="25" t="n">
        <f aca="false">BK47*BK41*(1-In_BESS_Haircut)*In_BESS_Avail/In_Aurora_Avail*(BK48+(1-BK48)*$E49)</f>
        <v>77.0914303759978</v>
      </c>
      <c r="BL50" s="25" t="n">
        <f aca="false">BL47*BL41*(1-In_BESS_Haircut)*In_BESS_Avail/In_Aurora_Avail*(BL48+(1-BL48)*$E49)</f>
        <v>77.0914303759978</v>
      </c>
      <c r="BM50" s="25" t="n">
        <f aca="false">BM47*BM41*(1-In_BESS_Haircut)*In_BESS_Avail/In_Aurora_Avail*(BM48+(1-BM48)*$E49)</f>
        <v>77.0914303759978</v>
      </c>
      <c r="BN50" s="25" t="n">
        <f aca="false">BN47*BN41*(1-In_BESS_Haircut)*In_BESS_Avail/In_Aurora_Avail*(BN48+(1-BN48)*$E49)</f>
        <v>77.0914303759978</v>
      </c>
      <c r="BO50" s="25" t="n">
        <f aca="false">BO47*BO41*(1-In_BESS_Haircut)*In_BESS_Avail/In_Aurora_Avail*(BO48+(1-BO48)*$E49)</f>
        <v>81.283626699346</v>
      </c>
      <c r="BP50" s="25" t="n">
        <f aca="false">BP47*BP41*(1-In_BESS_Haircut)*In_BESS_Avail/In_Aurora_Avail*(BP48+(1-BP48)*$E49)</f>
        <v>81.283626699346</v>
      </c>
      <c r="BQ50" s="25" t="n">
        <f aca="false">BQ47*BQ41*(1-In_BESS_Haircut)*In_BESS_Avail/In_Aurora_Avail*(BQ48+(1-BQ48)*$E49)</f>
        <v>81.283626699346</v>
      </c>
      <c r="BR50" s="25" t="n">
        <f aca="false">BR47*BR41*(1-In_BESS_Haircut)*In_BESS_Avail/In_Aurora_Avail*(BR48+(1-BR48)*$E49)</f>
        <v>81.283626699346</v>
      </c>
      <c r="BS50" s="25" t="n">
        <f aca="false">BS47*BS41*(1-In_BESS_Haircut)*In_BESS_Avail/In_Aurora_Avail*(BS48+(1-BS48)*$E49)</f>
        <v>81.770343694853</v>
      </c>
      <c r="BT50" s="25" t="n">
        <f aca="false">BT47*BT41*(1-In_BESS_Haircut)*In_BESS_Avail/In_Aurora_Avail*(BT48+(1-BT48)*$E49)</f>
        <v>81.770343694853</v>
      </c>
      <c r="BU50" s="25" t="n">
        <f aca="false">BU47*BU41*(1-In_BESS_Haircut)*In_BESS_Avail/In_Aurora_Avail*(BU48+(1-BU48)*$E49)</f>
        <v>81.770343694853</v>
      </c>
      <c r="BV50" s="25" t="n">
        <f aca="false">BV47*BV41*(1-In_BESS_Haircut)*In_BESS_Avail/In_Aurora_Avail*(BV48+(1-BV48)*$E49)</f>
        <v>81.770343694853</v>
      </c>
      <c r="BW50" s="25" t="n">
        <f aca="false">BW47*BW41*(1-In_BESS_Haircut)*In_BESS_Avail/In_Aurora_Avail*(BW48+(1-BW48)*$E49)</f>
        <v>80.9778913758736</v>
      </c>
      <c r="BX50" s="25" t="n">
        <f aca="false">BX47*BX41*(1-In_BESS_Haircut)*In_BESS_Avail/In_Aurora_Avail*(BX48+(1-BX48)*$E49)</f>
        <v>80.9778913758736</v>
      </c>
      <c r="BY50" s="25" t="n">
        <f aca="false">BY47*BY41*(1-In_BESS_Haircut)*In_BESS_Avail/In_Aurora_Avail*(BY48+(1-BY48)*$E49)</f>
        <v>80.9778913758736</v>
      </c>
      <c r="BZ50" s="25" t="n">
        <f aca="false">BZ47*BZ41*(1-In_BESS_Haircut)*In_BESS_Avail/In_Aurora_Avail*(BZ48+(1-BZ48)*$E49)</f>
        <v>80.9778913758736</v>
      </c>
      <c r="CA50" s="25" t="n">
        <f aca="false">CA47*CA41*(1-In_BESS_Haircut)*In_BESS_Avail/In_Aurora_Avail*(CA48+(1-CA48)*$E49)</f>
        <v>79.7427102491096</v>
      </c>
      <c r="CB50" s="25" t="n">
        <f aca="false">CB47*CB41*(1-In_BESS_Haircut)*In_BESS_Avail/In_Aurora_Avail*(CB48+(1-CB48)*$E49)</f>
        <v>79.7427102491096</v>
      </c>
      <c r="CC50" s="25" t="n">
        <f aca="false">CC47*CC41*(1-In_BESS_Haircut)*In_BESS_Avail/In_Aurora_Avail*(CC48+(1-CC48)*$E49)</f>
        <v>79.7427102491096</v>
      </c>
      <c r="CD50" s="25" t="n">
        <f aca="false">CD47*CD41*(1-In_BESS_Haircut)*In_BESS_Avail/In_Aurora_Avail*(CD48+(1-CD48)*$E49)</f>
        <v>79.7427102491096</v>
      </c>
      <c r="CE50" s="25" t="n">
        <f aca="false">CE47*CE41*(1-In_BESS_Haircut)*In_BESS_Avail/In_Aurora_Avail*(CE48+(1-CE48)*$E49)</f>
        <v>78.3569478811905</v>
      </c>
      <c r="CF50" s="25" t="n">
        <f aca="false">CF47*CF41*(1-In_BESS_Haircut)*In_BESS_Avail/In_Aurora_Avail*(CF48+(1-CF48)*$E49)</f>
        <v>78.3569478811905</v>
      </c>
      <c r="CG50" s="25" t="n">
        <f aca="false">CG47*CG41*(1-In_BESS_Haircut)*In_BESS_Avail/In_Aurora_Avail*(CG48+(1-CG48)*$E49)</f>
        <v>78.3569478811905</v>
      </c>
      <c r="CH50" s="25" t="n">
        <f aca="false">CH47*CH41*(1-In_BESS_Haircut)*In_BESS_Avail/In_Aurora_Avail*(CH48+(1-CH48)*$E49)</f>
        <v>78.3569478811905</v>
      </c>
      <c r="CI50" s="25" t="n">
        <f aca="false">CI47*CI41*(1-In_BESS_Haircut)*In_BESS_Avail/In_Aurora_Avail*(CI48+(1-CI48)*$E49)</f>
        <v>78.4300034669358</v>
      </c>
      <c r="CJ50" s="25" t="n">
        <f aca="false">CJ47*CJ41*(1-In_BESS_Haircut)*In_BESS_Avail/In_Aurora_Avail*(CJ48+(1-CJ48)*$E49)</f>
        <v>78.4300034669358</v>
      </c>
      <c r="CK50" s="25" t="n">
        <f aca="false">CK47*CK41*(1-In_BESS_Haircut)*In_BESS_Avail/In_Aurora_Avail*(CK48+(1-CK48)*$E49)</f>
        <v>78.4300034669358</v>
      </c>
      <c r="CL50" s="25" t="n">
        <f aca="false">CL47*CL41*(1-In_BESS_Haircut)*In_BESS_Avail/In_Aurora_Avail*(CL48+(1-CL48)*$E49)</f>
        <v>78.4300034669358</v>
      </c>
      <c r="CM50" s="25" t="n">
        <f aca="false">CM47*CM41*(1-In_BESS_Haircut)*In_BESS_Avail/In_Aurora_Avail*(CM48+(1-CM48)*$E49)</f>
        <v>82.1384764685627</v>
      </c>
      <c r="CN50" s="25" t="n">
        <f aca="false">CN47*CN41*(1-In_BESS_Haircut)*In_BESS_Avail/In_Aurora_Avail*(CN48+(1-CN48)*$E49)</f>
        <v>82.1384764685627</v>
      </c>
      <c r="CO50" s="25" t="n">
        <f aca="false">CO47*CO41*(1-In_BESS_Haircut)*In_BESS_Avail/In_Aurora_Avail*(CO48+(1-CO48)*$E49)</f>
        <v>82.1384764685627</v>
      </c>
      <c r="CP50" s="25" t="n">
        <f aca="false">CP47*CP41*(1-In_BESS_Haircut)*In_BESS_Avail/In_Aurora_Avail*(CP48+(1-CP48)*$E49)</f>
        <v>82.1384764685627</v>
      </c>
      <c r="CQ50" s="25" t="n">
        <f aca="false">CQ47*CQ41*(1-In_BESS_Haircut)*In_BESS_Avail/In_Aurora_Avail*(CQ48+(1-CQ48)*$E49)</f>
        <v>79.4139760053415</v>
      </c>
      <c r="CR50" s="25" t="n">
        <f aca="false">CR47*CR41*(1-In_BESS_Haircut)*In_BESS_Avail/In_Aurora_Avail*(CR48+(1-CR48)*$E49)</f>
        <v>79.4139760053415</v>
      </c>
      <c r="CS50" s="25" t="n">
        <f aca="false">CS47*CS41*(1-In_BESS_Haircut)*In_BESS_Avail/In_Aurora_Avail*(CS48+(1-CS48)*$E49)</f>
        <v>79.4139760053415</v>
      </c>
      <c r="CT50" s="25" t="n">
        <f aca="false">CT47*CT41*(1-In_BESS_Haircut)*In_BESS_Avail/In_Aurora_Avail*(CT48+(1-CT48)*$E49)</f>
        <v>79.4139760053415</v>
      </c>
      <c r="CU50" s="25" t="n">
        <f aca="false">CU47*CU41*(1-In_BESS_Haircut)*In_BESS_Avail/In_Aurora_Avail*(CU48+(1-CU48)*$E49)</f>
        <v>78.9982870158147</v>
      </c>
      <c r="CV50" s="25" t="n">
        <f aca="false">CV47*CV41*(1-In_BESS_Haircut)*In_BESS_Avail/In_Aurora_Avail*(CV48+(1-CV48)*$E49)</f>
        <v>78.9982870158147</v>
      </c>
      <c r="CW50" s="25" t="n">
        <f aca="false">CW47*CW41*(1-In_BESS_Haircut)*In_BESS_Avail/In_Aurora_Avail*(CW48+(1-CW48)*$E49)</f>
        <v>78.9982870158147</v>
      </c>
      <c r="CX50" s="25" t="n">
        <f aca="false">CX47*CX41*(1-In_BESS_Haircut)*In_BESS_Avail/In_Aurora_Avail*(CX48+(1-CX48)*$E49)</f>
        <v>78.9982870158147</v>
      </c>
      <c r="CY50" s="25" t="n">
        <f aca="false">CY47*CY41*(1-In_BESS_Haircut)*In_BESS_Avail/In_Aurora_Avail*(CY48+(1-CY48)*$E49)</f>
        <v>102.950401252932</v>
      </c>
      <c r="CZ50" s="25" t="n">
        <f aca="false">CZ47*CZ41*(1-In_BESS_Haircut)*In_BESS_Avail/In_Aurora_Avail*(CZ48+(1-CZ48)*$E49)</f>
        <v>102.950401252932</v>
      </c>
      <c r="DA50" s="25" t="n">
        <f aca="false">DA47*DA41*(1-In_BESS_Haircut)*In_BESS_Avail/In_Aurora_Avail*(DA48+(1-DA48)*$E49)</f>
        <v>102.950401252932</v>
      </c>
      <c r="DB50" s="25" t="n">
        <f aca="false">DB47*DB41*(1-In_BESS_Haircut)*In_BESS_Avail/In_Aurora_Avail*(DB48+(1-DB48)*$E49)</f>
        <v>102.950401252932</v>
      </c>
      <c r="DC50" s="25" t="n">
        <f aca="false">DC47*DC41*(1-In_BESS_Haircut)*In_BESS_Avail/In_Aurora_Avail*(DC48+(1-DC48)*$E49)</f>
        <v>103.331661239681</v>
      </c>
      <c r="DD50" s="25" t="n">
        <f aca="false">DD47*DD41*(1-In_BESS_Haircut)*In_BESS_Avail/In_Aurora_Avail*(DD48+(1-DD48)*$E49)</f>
        <v>103.331661239681</v>
      </c>
      <c r="DE50" s="25" t="n">
        <f aca="false">DE47*DE41*(1-In_BESS_Haircut)*In_BESS_Avail/In_Aurora_Avail*(DE48+(1-DE48)*$E49)</f>
        <v>103.331661239681</v>
      </c>
      <c r="DF50" s="25" t="n">
        <f aca="false">DF47*DF41*(1-In_BESS_Haircut)*In_BESS_Avail/In_Aurora_Avail*(DF48+(1-DF48)*$E49)</f>
        <v>103.331661239681</v>
      </c>
      <c r="DG50" s="25" t="n">
        <f aca="false">DG47*DG41*(1-In_BESS_Haircut)*In_BESS_Avail/In_Aurora_Avail*(DG48+(1-DG48)*$E49)</f>
        <v>104.058852374829</v>
      </c>
      <c r="DH50" s="25" t="n">
        <f aca="false">DH47*DH41*(1-In_BESS_Haircut)*In_BESS_Avail/In_Aurora_Avail*(DH48+(1-DH48)*$E49)</f>
        <v>104.058852374829</v>
      </c>
      <c r="DI50" s="25" t="n">
        <f aca="false">DI47*DI41*(1-In_BESS_Haircut)*In_BESS_Avail/In_Aurora_Avail*(DI48+(1-DI48)*$E49)</f>
        <v>104.058852374829</v>
      </c>
      <c r="DJ50" s="25" t="n">
        <f aca="false">DJ47*DJ41*(1-In_BESS_Haircut)*In_BESS_Avail/In_Aurora_Avail*(DJ48+(1-DJ48)*$E49)</f>
        <v>104.058852374829</v>
      </c>
      <c r="DK50" s="25" t="n">
        <f aca="false">DK47*DK41*(1-In_BESS_Haircut)*In_BESS_Avail/In_Aurora_Avail*(DK48+(1-DK48)*$E49)</f>
        <v>102.101897516361</v>
      </c>
      <c r="DL50" s="25" t="n">
        <f aca="false">DL47*DL41*(1-In_BESS_Haircut)*In_BESS_Avail/In_Aurora_Avail*(DL48+(1-DL48)*$E49)</f>
        <v>102.101897516361</v>
      </c>
      <c r="DM50" s="25" t="n">
        <f aca="false">DM47*DM41*(1-In_BESS_Haircut)*In_BESS_Avail/In_Aurora_Avail*(DM48+(1-DM48)*$E49)</f>
        <v>102.101897516361</v>
      </c>
      <c r="DN50" s="25" t="n">
        <f aca="false">DN47*DN41*(1-In_BESS_Haircut)*In_BESS_Avail/In_Aurora_Avail*(DN48+(1-DN48)*$E49)</f>
        <v>102.101897516361</v>
      </c>
      <c r="DO50" s="25" t="n">
        <f aca="false">DO47*DO41*(1-In_BESS_Haircut)*In_BESS_Avail/In_Aurora_Avail*(DO48+(1-DO48)*$E49)</f>
        <v>106.742542088169</v>
      </c>
      <c r="DP50" s="25" t="n">
        <f aca="false">DP47*DP41*(1-In_BESS_Haircut)*In_BESS_Avail/In_Aurora_Avail*(DP48+(1-DP48)*$E49)</f>
        <v>106.742542088169</v>
      </c>
      <c r="DQ50" s="25" t="n">
        <f aca="false">DQ47*DQ41*(1-In_BESS_Haircut)*In_BESS_Avail/In_Aurora_Avail*(DQ48+(1-DQ48)*$E49)</f>
        <v>106.742542088169</v>
      </c>
      <c r="DR50" s="25" t="n">
        <f aca="false">DR47*DR41*(1-In_BESS_Haircut)*In_BESS_Avail/In_Aurora_Avail*(DR48+(1-DR48)*$E49)</f>
        <v>106.742542088169</v>
      </c>
      <c r="DS50" s="25" t="n">
        <f aca="false">DS47*DS41*(1-In_BESS_Haircut)*In_BESS_Avail/In_Aurora_Avail*(DS48+(1-DS48)*$E49)</f>
        <v>106.610235385473</v>
      </c>
      <c r="DT50" s="25" t="n">
        <f aca="false">DT47*DT41*(1-In_BESS_Haircut)*In_BESS_Avail/In_Aurora_Avail*(DT48+(1-DT48)*$E49)</f>
        <v>106.610235385473</v>
      </c>
      <c r="DU50" s="25" t="n">
        <f aca="false">DU47*DU41*(1-In_BESS_Haircut)*In_BESS_Avail/In_Aurora_Avail*(DU48+(1-DU48)*$E49)</f>
        <v>106.610235385473</v>
      </c>
      <c r="DV50" s="25" t="n">
        <f aca="false">DV47*DV41*(1-In_BESS_Haircut)*In_BESS_Avail/In_Aurora_Avail*(DV48+(1-DV48)*$E49)</f>
        <v>106.610235385473</v>
      </c>
      <c r="DW50" s="25" t="n">
        <f aca="false">DW47*DW41*(1-In_BESS_Haircut)*In_BESS_Avail/In_Aurora_Avail*(DW48+(1-DW48)*$E49)</f>
        <v>107.780765170112</v>
      </c>
      <c r="DX50" s="25" t="n">
        <f aca="false">DX47*DX41*(1-In_BESS_Haircut)*In_BESS_Avail/In_Aurora_Avail*(DX48+(1-DX48)*$E49)</f>
        <v>107.780765170112</v>
      </c>
      <c r="DY50" s="25" t="n">
        <f aca="false">DY47*DY41*(1-In_BESS_Haircut)*In_BESS_Avail/In_Aurora_Avail*(DY48+(1-DY48)*$E49)</f>
        <v>107.780765170112</v>
      </c>
      <c r="DZ50" s="25" t="n">
        <f aca="false">DZ47*DZ41*(1-In_BESS_Haircut)*In_BESS_Avail/In_Aurora_Avail*(DZ48+(1-DZ48)*$E49)</f>
        <v>107.780765170112</v>
      </c>
      <c r="EA50" s="25" t="n">
        <f aca="false">EA47*EA41*(1-In_BESS_Haircut)*In_BESS_Avail/In_Aurora_Avail*(EA48+(1-EA48)*$E49)</f>
        <v>109.458239139372</v>
      </c>
      <c r="EB50" s="25" t="n">
        <f aca="false">EB47*EB41*(1-In_BESS_Haircut)*In_BESS_Avail/In_Aurora_Avail*(EB48+(1-EB48)*$E49)</f>
        <v>109.458239139372</v>
      </c>
      <c r="EC50" s="25" t="n">
        <f aca="false">EC47*EC41*(1-In_BESS_Haircut)*In_BESS_Avail/In_Aurora_Avail*(EC48+(1-EC48)*$E49)</f>
        <v>109.458239139372</v>
      </c>
      <c r="ED50" s="25" t="n">
        <f aca="false">ED47*ED41*(1-In_BESS_Haircut)*In_BESS_Avail/In_Aurora_Avail*(ED48+(1-ED48)*$E49)</f>
        <v>109.458239139372</v>
      </c>
      <c r="EE50" s="25" t="n">
        <f aca="false">EE47*EE41*(1-In_BESS_Haircut)*In_BESS_Avail/In_Aurora_Avail*(EE48+(1-EE48)*$E49)</f>
        <v>108.243290195706</v>
      </c>
      <c r="EF50" s="25" t="n">
        <f aca="false">EF47*EF41*(1-In_BESS_Haircut)*In_BESS_Avail/In_Aurora_Avail*(EF48+(1-EF48)*$E49)</f>
        <v>108.243290195706</v>
      </c>
      <c r="EG50" s="25" t="n">
        <f aca="false">EG47*EG41*(1-In_BESS_Haircut)*In_BESS_Avail/In_Aurora_Avail*(EG48+(1-EG48)*$E49)</f>
        <v>108.243290195706</v>
      </c>
      <c r="EH50" s="25" t="n">
        <f aca="false">EH47*EH41*(1-In_BESS_Haircut)*In_BESS_Avail/In_Aurora_Avail*(EH48+(1-EH48)*$E49)</f>
        <v>108.243290195706</v>
      </c>
      <c r="EI50" s="25" t="n">
        <f aca="false">EI47*EI41*(1-In_BESS_Haircut)*In_BESS_Avail/In_Aurora_Avail*(EI48+(1-EI48)*$E49)</f>
        <v>114.289501995675</v>
      </c>
      <c r="EJ50" s="25" t="n">
        <f aca="false">EJ47*EJ41*(1-In_BESS_Haircut)*In_BESS_Avail/In_Aurora_Avail*(EJ48+(1-EJ48)*$E49)</f>
        <v>114.289501995675</v>
      </c>
      <c r="EK50" s="25" t="n">
        <f aca="false">EK47*EK41*(1-In_BESS_Haircut)*In_BESS_Avail/In_Aurora_Avail*(EK48+(1-EK48)*$E49)</f>
        <v>114.289501995675</v>
      </c>
      <c r="EL50" s="25" t="n">
        <f aca="false">EL47*EL41*(1-In_BESS_Haircut)*In_BESS_Avail/In_Aurora_Avail*(EL48+(1-EL48)*$E49)</f>
        <v>114.289501995675</v>
      </c>
      <c r="EM50" s="25" t="n">
        <f aca="false">EM47*EM41*(1-In_BESS_Haircut)*In_BESS_Avail/In_Aurora_Avail*(EM48+(1-EM48)*$E49)</f>
        <v>117.013335908328</v>
      </c>
      <c r="EN50" s="25" t="n">
        <f aca="false">EN47*EN41*(1-In_BESS_Haircut)*In_BESS_Avail/In_Aurora_Avail*(EN48+(1-EN48)*$E49)</f>
        <v>117.013335908328</v>
      </c>
      <c r="EO50" s="25" t="n">
        <f aca="false">EO47*EO41*(1-In_BESS_Haircut)*In_BESS_Avail/In_Aurora_Avail*(EO48+(1-EO48)*$E49)</f>
        <v>117.013335908328</v>
      </c>
      <c r="EP50" s="25" t="n">
        <f aca="false">EP47*EP41*(1-In_BESS_Haircut)*In_BESS_Avail/In_Aurora_Avail*(EP48+(1-EP48)*$E49)</f>
        <v>117.013335908328</v>
      </c>
      <c r="EQ50" s="25" t="n">
        <f aca="false">EQ47*EQ41*(1-In_BESS_Haircut)*In_BESS_Avail/In_Aurora_Avail*(EQ48+(1-EQ48)*$E49)</f>
        <v>114.602326173042</v>
      </c>
      <c r="ER50" s="25" t="n">
        <f aca="false">ER47*ER41*(1-In_BESS_Haircut)*In_BESS_Avail/In_Aurora_Avail*(ER48+(1-ER48)*$E49)</f>
        <v>114.602326173042</v>
      </c>
      <c r="ES50" s="25" t="n">
        <f aca="false">ES47*ES41*(1-In_BESS_Haircut)*In_BESS_Avail/In_Aurora_Avail*(ES48+(1-ES48)*$E49)</f>
        <v>114.602326173042</v>
      </c>
      <c r="ET50" s="25" t="n">
        <f aca="false">ET47*ET41*(1-In_BESS_Haircut)*In_BESS_Avail/In_Aurora_Avail*(ET48+(1-ET48)*$E49)</f>
        <v>114.602326173042</v>
      </c>
      <c r="EU50" s="25" t="n">
        <f aca="false">EU47*EU41*(1-In_BESS_Haircut)*In_BESS_Avail/In_Aurora_Avail*(EU48+(1-EU48)*$E49)</f>
        <v>116.894372696503</v>
      </c>
      <c r="EV50" s="25" t="n">
        <f aca="false">EV47*EV41*(1-In_BESS_Haircut)*In_BESS_Avail/In_Aurora_Avail*(EV48+(1-EV48)*$E49)</f>
        <v>116.894372696503</v>
      </c>
      <c r="EW50" s="25" t="n">
        <f aca="false">EW47*EW41*(1-In_BESS_Haircut)*In_BESS_Avail/In_Aurora_Avail*(EW48+(1-EW48)*$E49)</f>
        <v>116.894372696503</v>
      </c>
      <c r="EX50" s="25" t="n">
        <f aca="false">EX47*EX41*(1-In_BESS_Haircut)*In_BESS_Avail/In_Aurora_Avail*(EX48+(1-EX48)*$E49)</f>
        <v>116.894372696503</v>
      </c>
      <c r="EY50" s="25" t="n">
        <f aca="false">EY47*EY41*(1-In_BESS_Haircut)*In_BESS_Avail/In_Aurora_Avail*(EY48+(1-EY48)*$E49)</f>
        <v>119.232260150433</v>
      </c>
      <c r="EZ50" s="25" t="n">
        <f aca="false">EZ47*EZ41*(1-In_BESS_Haircut)*In_BESS_Avail/In_Aurora_Avail*(EZ48+(1-EZ48)*$E49)</f>
        <v>119.232260150433</v>
      </c>
      <c r="FA50" s="25" t="n">
        <f aca="false">FA47*FA41*(1-In_BESS_Haircut)*In_BESS_Avail/In_Aurora_Avail*(FA48+(1-FA48)*$E49)</f>
        <v>119.232260150433</v>
      </c>
      <c r="FB50" s="25" t="n">
        <f aca="false">FB47*FB41*(1-In_BESS_Haircut)*In_BESS_Avail/In_Aurora_Avail*(FB48+(1-FB48)*$E49)</f>
        <v>119.232260150433</v>
      </c>
      <c r="FC50" s="25" t="n">
        <f aca="false">FC47*FC41*(1-In_BESS_Haircut)*In_BESS_Avail/In_Aurora_Avail*(FC48+(1-FC48)*$E49)</f>
        <v>121.616905353442</v>
      </c>
      <c r="FD50" s="25" t="n">
        <f aca="false">FD47*FD41*(1-In_BESS_Haircut)*In_BESS_Avail/In_Aurora_Avail*(FD48+(1-FD48)*$E49)</f>
        <v>121.616905353442</v>
      </c>
      <c r="FE50" s="25" t="n">
        <f aca="false">FE47*FE41*(1-In_BESS_Haircut)*In_BESS_Avail/In_Aurora_Avail*(FE48+(1-FE48)*$E49)</f>
        <v>121.616905353442</v>
      </c>
      <c r="FF50" s="25" t="n">
        <f aca="false">FF47*FF41*(1-In_BESS_Haircut)*In_BESS_Avail/In_Aurora_Avail*(FF48+(1-FF48)*$E49)</f>
        <v>121.616905353442</v>
      </c>
      <c r="FG50" s="25" t="n">
        <f aca="false">FG47*FG41*(1-In_BESS_Haircut)*In_BESS_Avail/In_Aurora_Avail*(FG48+(1-FG48)*$E49)</f>
        <v>124.04924346051</v>
      </c>
      <c r="FH50" s="25" t="n">
        <f aca="false">FH47*FH41*(1-In_BESS_Haircut)*In_BESS_Avail/In_Aurora_Avail*(FH48+(1-FH48)*$E49)</f>
        <v>124.04924346051</v>
      </c>
    </row>
    <row r="51" customFormat="false" ht="15" hidden="false" customHeight="false" outlineLevel="0" collapsed="false">
      <c r="C51" s="0" t="s">
        <v>710</v>
      </c>
      <c r="D51" s="11" t="s">
        <v>327</v>
      </c>
      <c r="E51" s="35" t="n">
        <f aca="false">IF(In_Fix_Augment=0,In_Augment_Year_v3,IF(In_Augment_Year&gt;0,In_Augment_Year,$F51))</f>
        <v>2048</v>
      </c>
      <c r="F51" s="35" t="n">
        <f aca="false">INDEX(Block_Repower,MATCH($E47,Block_Names,0))</f>
        <v>2048</v>
      </c>
    </row>
    <row r="52" customFormat="false" ht="15" hidden="false" customHeight="false" outlineLevel="0" collapsed="false">
      <c r="C52" s="0" t="s">
        <v>711</v>
      </c>
      <c r="D52" s="11" t="s">
        <v>34</v>
      </c>
      <c r="J52" s="17" t="n">
        <f aca="false">1-(1-In_Repower)*(J$7&gt;=$E51)</f>
        <v>1</v>
      </c>
      <c r="K52" s="17" t="n">
        <f aca="false">1-(1-In_Repower)*(K$7&gt;=$E51)</f>
        <v>1</v>
      </c>
      <c r="L52" s="17" t="n">
        <f aca="false">1-(1-In_Repower)*(L$7&gt;=$E51)</f>
        <v>1</v>
      </c>
      <c r="M52" s="17" t="n">
        <f aca="false">1-(1-In_Repower)*(M$7&gt;=$E51)</f>
        <v>1</v>
      </c>
      <c r="N52" s="17" t="n">
        <f aca="false">1-(1-In_Repower)*(N$7&gt;=$E51)</f>
        <v>1</v>
      </c>
      <c r="O52" s="17" t="n">
        <f aca="false">1-(1-In_Repower)*(O$7&gt;=$E51)</f>
        <v>1</v>
      </c>
      <c r="P52" s="17" t="n">
        <f aca="false">1-(1-In_Repower)*(P$7&gt;=$E51)</f>
        <v>1</v>
      </c>
      <c r="Q52" s="17" t="n">
        <f aca="false">1-(1-In_Repower)*(Q$7&gt;=$E51)</f>
        <v>1</v>
      </c>
      <c r="R52" s="17" t="n">
        <f aca="false">1-(1-In_Repower)*(R$7&gt;=$E51)</f>
        <v>1</v>
      </c>
      <c r="S52" s="17" t="n">
        <f aca="false">1-(1-In_Repower)*(S$7&gt;=$E51)</f>
        <v>1</v>
      </c>
      <c r="T52" s="17" t="n">
        <f aca="false">1-(1-In_Repower)*(T$7&gt;=$E51)</f>
        <v>1</v>
      </c>
      <c r="U52" s="17" t="n">
        <f aca="false">1-(1-In_Repower)*(U$7&gt;=$E51)</f>
        <v>1</v>
      </c>
      <c r="V52" s="17" t="n">
        <f aca="false">1-(1-In_Repower)*(V$7&gt;=$E51)</f>
        <v>1</v>
      </c>
      <c r="W52" s="17" t="n">
        <f aca="false">1-(1-In_Repower)*(W$7&gt;=$E51)</f>
        <v>1</v>
      </c>
      <c r="X52" s="17" t="n">
        <f aca="false">1-(1-In_Repower)*(X$7&gt;=$E51)</f>
        <v>1</v>
      </c>
      <c r="Y52" s="17" t="n">
        <f aca="false">1-(1-In_Repower)*(Y$7&gt;=$E51)</f>
        <v>1</v>
      </c>
      <c r="Z52" s="17" t="n">
        <f aca="false">1-(1-In_Repower)*(Z$7&gt;=$E51)</f>
        <v>1</v>
      </c>
      <c r="AA52" s="17" t="n">
        <f aca="false">1-(1-In_Repower)*(AA$7&gt;=$E51)</f>
        <v>1</v>
      </c>
      <c r="AB52" s="17" t="n">
        <f aca="false">1-(1-In_Repower)*(AB$7&gt;=$E51)</f>
        <v>1</v>
      </c>
      <c r="AC52" s="17" t="n">
        <f aca="false">1-(1-In_Repower)*(AC$7&gt;=$E51)</f>
        <v>1</v>
      </c>
      <c r="AD52" s="17" t="n">
        <f aca="false">1-(1-In_Repower)*(AD$7&gt;=$E51)</f>
        <v>1</v>
      </c>
      <c r="AE52" s="17" t="n">
        <f aca="false">1-(1-In_Repower)*(AE$7&gt;=$E51)</f>
        <v>1</v>
      </c>
      <c r="AF52" s="17" t="n">
        <f aca="false">1-(1-In_Repower)*(AF$7&gt;=$E51)</f>
        <v>1</v>
      </c>
      <c r="AG52" s="17" t="n">
        <f aca="false">1-(1-In_Repower)*(AG$7&gt;=$E51)</f>
        <v>1</v>
      </c>
      <c r="AH52" s="17" t="n">
        <f aca="false">1-(1-In_Repower)*(AH$7&gt;=$E51)</f>
        <v>1</v>
      </c>
      <c r="AI52" s="17" t="n">
        <f aca="false">1-(1-In_Repower)*(AI$7&gt;=$E51)</f>
        <v>1</v>
      </c>
      <c r="AJ52" s="17" t="n">
        <f aca="false">1-(1-In_Repower)*(AJ$7&gt;=$E51)</f>
        <v>1</v>
      </c>
      <c r="AK52" s="17" t="n">
        <f aca="false">1-(1-In_Repower)*(AK$7&gt;=$E51)</f>
        <v>1</v>
      </c>
      <c r="AL52" s="17" t="n">
        <f aca="false">1-(1-In_Repower)*(AL$7&gt;=$E51)</f>
        <v>1</v>
      </c>
      <c r="AM52" s="17" t="n">
        <f aca="false">1-(1-In_Repower)*(AM$7&gt;=$E51)</f>
        <v>1</v>
      </c>
      <c r="AN52" s="17" t="n">
        <f aca="false">1-(1-In_Repower)*(AN$7&gt;=$E51)</f>
        <v>1</v>
      </c>
      <c r="AO52" s="17" t="n">
        <f aca="false">1-(1-In_Repower)*(AO$7&gt;=$E51)</f>
        <v>1</v>
      </c>
      <c r="AP52" s="17" t="n">
        <f aca="false">1-(1-In_Repower)*(AP$7&gt;=$E51)</f>
        <v>1</v>
      </c>
      <c r="AQ52" s="17" t="n">
        <f aca="false">1-(1-In_Repower)*(AQ$7&gt;=$E51)</f>
        <v>1</v>
      </c>
      <c r="AR52" s="17" t="n">
        <f aca="false">1-(1-In_Repower)*(AR$7&gt;=$E51)</f>
        <v>1</v>
      </c>
      <c r="AS52" s="17" t="n">
        <f aca="false">1-(1-In_Repower)*(AS$7&gt;=$E51)</f>
        <v>1</v>
      </c>
      <c r="AT52" s="17" t="n">
        <f aca="false">1-(1-In_Repower)*(AT$7&gt;=$E51)</f>
        <v>1</v>
      </c>
      <c r="AU52" s="17" t="n">
        <f aca="false">1-(1-In_Repower)*(AU$7&gt;=$E51)</f>
        <v>1</v>
      </c>
      <c r="AV52" s="17" t="n">
        <f aca="false">1-(1-In_Repower)*(AV$7&gt;=$E51)</f>
        <v>1</v>
      </c>
      <c r="AW52" s="17" t="n">
        <f aca="false">1-(1-In_Repower)*(AW$7&gt;=$E51)</f>
        <v>1</v>
      </c>
      <c r="AX52" s="17" t="n">
        <f aca="false">1-(1-In_Repower)*(AX$7&gt;=$E51)</f>
        <v>1</v>
      </c>
      <c r="AY52" s="17" t="n">
        <f aca="false">1-(1-In_Repower)*(AY$7&gt;=$E51)</f>
        <v>1</v>
      </c>
      <c r="AZ52" s="17" t="n">
        <f aca="false">1-(1-In_Repower)*(AZ$7&gt;=$E51)</f>
        <v>1</v>
      </c>
      <c r="BA52" s="17" t="n">
        <f aca="false">1-(1-In_Repower)*(BA$7&gt;=$E51)</f>
        <v>1</v>
      </c>
      <c r="BB52" s="17" t="n">
        <f aca="false">1-(1-In_Repower)*(BB$7&gt;=$E51)</f>
        <v>1</v>
      </c>
      <c r="BC52" s="17" t="n">
        <f aca="false">1-(1-In_Repower)*(BC$7&gt;=$E51)</f>
        <v>1</v>
      </c>
      <c r="BD52" s="17" t="n">
        <f aca="false">1-(1-In_Repower)*(BD$7&gt;=$E51)</f>
        <v>1</v>
      </c>
      <c r="BE52" s="17" t="n">
        <f aca="false">1-(1-In_Repower)*(BE$7&gt;=$E51)</f>
        <v>1</v>
      </c>
      <c r="BF52" s="17" t="n">
        <f aca="false">1-(1-In_Repower)*(BF$7&gt;=$E51)</f>
        <v>1</v>
      </c>
      <c r="BG52" s="17" t="n">
        <f aca="false">1-(1-In_Repower)*(BG$7&gt;=$E51)</f>
        <v>1</v>
      </c>
      <c r="BH52" s="17" t="n">
        <f aca="false">1-(1-In_Repower)*(BH$7&gt;=$E51)</f>
        <v>1</v>
      </c>
      <c r="BI52" s="17" t="n">
        <f aca="false">1-(1-In_Repower)*(BI$7&gt;=$E51)</f>
        <v>1</v>
      </c>
      <c r="BJ52" s="17" t="n">
        <f aca="false">1-(1-In_Repower)*(BJ$7&gt;=$E51)</f>
        <v>1</v>
      </c>
      <c r="BK52" s="17" t="n">
        <f aca="false">1-(1-In_Repower)*(BK$7&gt;=$E51)</f>
        <v>1</v>
      </c>
      <c r="BL52" s="17" t="n">
        <f aca="false">1-(1-In_Repower)*(BL$7&gt;=$E51)</f>
        <v>1</v>
      </c>
      <c r="BM52" s="17" t="n">
        <f aca="false">1-(1-In_Repower)*(BM$7&gt;=$E51)</f>
        <v>1</v>
      </c>
      <c r="BN52" s="17" t="n">
        <f aca="false">1-(1-In_Repower)*(BN$7&gt;=$E51)</f>
        <v>1</v>
      </c>
      <c r="BO52" s="17" t="n">
        <f aca="false">1-(1-In_Repower)*(BO$7&gt;=$E51)</f>
        <v>1</v>
      </c>
      <c r="BP52" s="17" t="n">
        <f aca="false">1-(1-In_Repower)*(BP$7&gt;=$E51)</f>
        <v>1</v>
      </c>
      <c r="BQ52" s="17" t="n">
        <f aca="false">1-(1-In_Repower)*(BQ$7&gt;=$E51)</f>
        <v>1</v>
      </c>
      <c r="BR52" s="17" t="n">
        <f aca="false">1-(1-In_Repower)*(BR$7&gt;=$E51)</f>
        <v>1</v>
      </c>
      <c r="BS52" s="17" t="n">
        <f aca="false">1-(1-In_Repower)*(BS$7&gt;=$E51)</f>
        <v>1</v>
      </c>
      <c r="BT52" s="17" t="n">
        <f aca="false">1-(1-In_Repower)*(BT$7&gt;=$E51)</f>
        <v>1</v>
      </c>
      <c r="BU52" s="17" t="n">
        <f aca="false">1-(1-In_Repower)*(BU$7&gt;=$E51)</f>
        <v>1</v>
      </c>
      <c r="BV52" s="17" t="n">
        <f aca="false">1-(1-In_Repower)*(BV$7&gt;=$E51)</f>
        <v>1</v>
      </c>
      <c r="BW52" s="17" t="n">
        <f aca="false">1-(1-In_Repower)*(BW$7&gt;=$E51)</f>
        <v>1</v>
      </c>
      <c r="BX52" s="17" t="n">
        <f aca="false">1-(1-In_Repower)*(BX$7&gt;=$E51)</f>
        <v>1</v>
      </c>
      <c r="BY52" s="17" t="n">
        <f aca="false">1-(1-In_Repower)*(BY$7&gt;=$E51)</f>
        <v>1</v>
      </c>
      <c r="BZ52" s="17" t="n">
        <f aca="false">1-(1-In_Repower)*(BZ$7&gt;=$E51)</f>
        <v>1</v>
      </c>
      <c r="CA52" s="17" t="n">
        <f aca="false">1-(1-In_Repower)*(CA$7&gt;=$E51)</f>
        <v>1</v>
      </c>
      <c r="CB52" s="17" t="n">
        <f aca="false">1-(1-In_Repower)*(CB$7&gt;=$E51)</f>
        <v>1</v>
      </c>
      <c r="CC52" s="17" t="n">
        <f aca="false">1-(1-In_Repower)*(CC$7&gt;=$E51)</f>
        <v>1</v>
      </c>
      <c r="CD52" s="17" t="n">
        <f aca="false">1-(1-In_Repower)*(CD$7&gt;=$E51)</f>
        <v>1</v>
      </c>
      <c r="CE52" s="17" t="n">
        <f aca="false">1-(1-In_Repower)*(CE$7&gt;=$E51)</f>
        <v>1</v>
      </c>
      <c r="CF52" s="17" t="n">
        <f aca="false">1-(1-In_Repower)*(CF$7&gt;=$E51)</f>
        <v>1</v>
      </c>
      <c r="CG52" s="17" t="n">
        <f aca="false">1-(1-In_Repower)*(CG$7&gt;=$E51)</f>
        <v>1</v>
      </c>
      <c r="CH52" s="17" t="n">
        <f aca="false">1-(1-In_Repower)*(CH$7&gt;=$E51)</f>
        <v>1</v>
      </c>
      <c r="CI52" s="17" t="n">
        <f aca="false">1-(1-In_Repower)*(CI$7&gt;=$E51)</f>
        <v>1</v>
      </c>
      <c r="CJ52" s="17" t="n">
        <f aca="false">1-(1-In_Repower)*(CJ$7&gt;=$E51)</f>
        <v>1</v>
      </c>
      <c r="CK52" s="17" t="n">
        <f aca="false">1-(1-In_Repower)*(CK$7&gt;=$E51)</f>
        <v>1</v>
      </c>
      <c r="CL52" s="17" t="n">
        <f aca="false">1-(1-In_Repower)*(CL$7&gt;=$E51)</f>
        <v>1</v>
      </c>
      <c r="CM52" s="17" t="n">
        <f aca="false">1-(1-In_Repower)*(CM$7&gt;=$E51)</f>
        <v>1</v>
      </c>
      <c r="CN52" s="17" t="n">
        <f aca="false">1-(1-In_Repower)*(CN$7&gt;=$E51)</f>
        <v>1</v>
      </c>
      <c r="CO52" s="17" t="n">
        <f aca="false">1-(1-In_Repower)*(CO$7&gt;=$E51)</f>
        <v>1</v>
      </c>
      <c r="CP52" s="17" t="n">
        <f aca="false">1-(1-In_Repower)*(CP$7&gt;=$E51)</f>
        <v>1</v>
      </c>
      <c r="CQ52" s="17" t="n">
        <f aca="false">1-(1-In_Repower)*(CQ$7&gt;=$E51)</f>
        <v>1</v>
      </c>
      <c r="CR52" s="17" t="n">
        <f aca="false">1-(1-In_Repower)*(CR$7&gt;=$E51)</f>
        <v>1</v>
      </c>
      <c r="CS52" s="17" t="n">
        <f aca="false">1-(1-In_Repower)*(CS$7&gt;=$E51)</f>
        <v>1</v>
      </c>
      <c r="CT52" s="17" t="n">
        <f aca="false">1-(1-In_Repower)*(CT$7&gt;=$E51)</f>
        <v>1</v>
      </c>
      <c r="CU52" s="17" t="n">
        <f aca="false">1-(1-In_Repower)*(CU$7&gt;=$E51)</f>
        <v>1</v>
      </c>
      <c r="CV52" s="17" t="n">
        <f aca="false">1-(1-In_Repower)*(CV$7&gt;=$E51)</f>
        <v>1</v>
      </c>
      <c r="CW52" s="17" t="n">
        <f aca="false">1-(1-In_Repower)*(CW$7&gt;=$E51)</f>
        <v>1</v>
      </c>
      <c r="CX52" s="17" t="n">
        <f aca="false">1-(1-In_Repower)*(CX$7&gt;=$E51)</f>
        <v>1</v>
      </c>
      <c r="CY52" s="17" t="n">
        <f aca="false">1-(1-In_Repower)*(CY$7&gt;=$E51)</f>
        <v>1</v>
      </c>
      <c r="CZ52" s="17" t="n">
        <f aca="false">1-(1-In_Repower)*(CZ$7&gt;=$E51)</f>
        <v>1</v>
      </c>
      <c r="DA52" s="17" t="n">
        <f aca="false">1-(1-In_Repower)*(DA$7&gt;=$E51)</f>
        <v>1</v>
      </c>
      <c r="DB52" s="17" t="n">
        <f aca="false">1-(1-In_Repower)*(DB$7&gt;=$E51)</f>
        <v>1</v>
      </c>
      <c r="DC52" s="17" t="n">
        <f aca="false">1-(1-In_Repower)*(DC$7&gt;=$E51)</f>
        <v>1</v>
      </c>
      <c r="DD52" s="17" t="n">
        <f aca="false">1-(1-In_Repower)*(DD$7&gt;=$E51)</f>
        <v>1</v>
      </c>
      <c r="DE52" s="17" t="n">
        <f aca="false">1-(1-In_Repower)*(DE$7&gt;=$E51)</f>
        <v>1</v>
      </c>
      <c r="DF52" s="17" t="n">
        <f aca="false">1-(1-In_Repower)*(DF$7&gt;=$E51)</f>
        <v>1</v>
      </c>
      <c r="DG52" s="17" t="n">
        <f aca="false">1-(1-In_Repower)*(DG$7&gt;=$E51)</f>
        <v>1</v>
      </c>
      <c r="DH52" s="17" t="n">
        <f aca="false">1-(1-In_Repower)*(DH$7&gt;=$E51)</f>
        <v>1</v>
      </c>
      <c r="DI52" s="17" t="n">
        <f aca="false">1-(1-In_Repower)*(DI$7&gt;=$E51)</f>
        <v>1</v>
      </c>
      <c r="DJ52" s="17" t="n">
        <f aca="false">1-(1-In_Repower)*(DJ$7&gt;=$E51)</f>
        <v>1</v>
      </c>
      <c r="DK52" s="17" t="n">
        <f aca="false">1-(1-In_Repower)*(DK$7&gt;=$E51)</f>
        <v>1</v>
      </c>
      <c r="DL52" s="17" t="n">
        <f aca="false">1-(1-In_Repower)*(DL$7&gt;=$E51)</f>
        <v>1</v>
      </c>
      <c r="DM52" s="17" t="n">
        <f aca="false">1-(1-In_Repower)*(DM$7&gt;=$E51)</f>
        <v>1</v>
      </c>
      <c r="DN52" s="17" t="n">
        <f aca="false">1-(1-In_Repower)*(DN$7&gt;=$E51)</f>
        <v>1</v>
      </c>
      <c r="DO52" s="17" t="n">
        <f aca="false">1-(1-In_Repower)*(DO$7&gt;=$E51)</f>
        <v>1</v>
      </c>
      <c r="DP52" s="17" t="n">
        <f aca="false">1-(1-In_Repower)*(DP$7&gt;=$E51)</f>
        <v>1</v>
      </c>
      <c r="DQ52" s="17" t="n">
        <f aca="false">1-(1-In_Repower)*(DQ$7&gt;=$E51)</f>
        <v>1</v>
      </c>
      <c r="DR52" s="17" t="n">
        <f aca="false">1-(1-In_Repower)*(DR$7&gt;=$E51)</f>
        <v>1</v>
      </c>
      <c r="DS52" s="17" t="n">
        <f aca="false">1-(1-In_Repower)*(DS$7&gt;=$E51)</f>
        <v>1</v>
      </c>
      <c r="DT52" s="17" t="n">
        <f aca="false">1-(1-In_Repower)*(DT$7&gt;=$E51)</f>
        <v>1</v>
      </c>
      <c r="DU52" s="17" t="n">
        <f aca="false">1-(1-In_Repower)*(DU$7&gt;=$E51)</f>
        <v>1</v>
      </c>
      <c r="DV52" s="17" t="n">
        <f aca="false">1-(1-In_Repower)*(DV$7&gt;=$E51)</f>
        <v>1</v>
      </c>
      <c r="DW52" s="17" t="n">
        <f aca="false">1-(1-In_Repower)*(DW$7&gt;=$E51)</f>
        <v>1</v>
      </c>
      <c r="DX52" s="17" t="n">
        <f aca="false">1-(1-In_Repower)*(DX$7&gt;=$E51)</f>
        <v>1</v>
      </c>
      <c r="DY52" s="17" t="n">
        <f aca="false">1-(1-In_Repower)*(DY$7&gt;=$E51)</f>
        <v>1</v>
      </c>
      <c r="DZ52" s="17" t="n">
        <f aca="false">1-(1-In_Repower)*(DZ$7&gt;=$E51)</f>
        <v>1</v>
      </c>
      <c r="EA52" s="17" t="n">
        <f aca="false">1-(1-In_Repower)*(EA$7&gt;=$E51)</f>
        <v>1</v>
      </c>
      <c r="EB52" s="17" t="n">
        <f aca="false">1-(1-In_Repower)*(EB$7&gt;=$E51)</f>
        <v>1</v>
      </c>
      <c r="EC52" s="17" t="n">
        <f aca="false">1-(1-In_Repower)*(EC$7&gt;=$E51)</f>
        <v>1</v>
      </c>
      <c r="ED52" s="17" t="n">
        <f aca="false">1-(1-In_Repower)*(ED$7&gt;=$E51)</f>
        <v>1</v>
      </c>
      <c r="EE52" s="17" t="n">
        <f aca="false">1-(1-In_Repower)*(EE$7&gt;=$E51)</f>
        <v>1</v>
      </c>
      <c r="EF52" s="17" t="n">
        <f aca="false">1-(1-In_Repower)*(EF$7&gt;=$E51)</f>
        <v>1</v>
      </c>
      <c r="EG52" s="17" t="n">
        <f aca="false">1-(1-In_Repower)*(EG$7&gt;=$E51)</f>
        <v>1</v>
      </c>
      <c r="EH52" s="17" t="n">
        <f aca="false">1-(1-In_Repower)*(EH$7&gt;=$E51)</f>
        <v>1</v>
      </c>
      <c r="EI52" s="17" t="n">
        <f aca="false">1-(1-In_Repower)*(EI$7&gt;=$E51)</f>
        <v>1</v>
      </c>
      <c r="EJ52" s="17" t="n">
        <f aca="false">1-(1-In_Repower)*(EJ$7&gt;=$E51)</f>
        <v>1</v>
      </c>
      <c r="EK52" s="17" t="n">
        <f aca="false">1-(1-In_Repower)*(EK$7&gt;=$E51)</f>
        <v>1</v>
      </c>
      <c r="EL52" s="17" t="n">
        <f aca="false">1-(1-In_Repower)*(EL$7&gt;=$E51)</f>
        <v>1</v>
      </c>
      <c r="EM52" s="17" t="n">
        <f aca="false">1-(1-In_Repower)*(EM$7&gt;=$E51)</f>
        <v>1</v>
      </c>
      <c r="EN52" s="17" t="n">
        <f aca="false">1-(1-In_Repower)*(EN$7&gt;=$E51)</f>
        <v>1</v>
      </c>
      <c r="EO52" s="17" t="n">
        <f aca="false">1-(1-In_Repower)*(EO$7&gt;=$E51)</f>
        <v>1</v>
      </c>
      <c r="EP52" s="17" t="n">
        <f aca="false">1-(1-In_Repower)*(EP$7&gt;=$E51)</f>
        <v>1</v>
      </c>
      <c r="EQ52" s="17" t="n">
        <f aca="false">1-(1-In_Repower)*(EQ$7&gt;=$E51)</f>
        <v>1</v>
      </c>
      <c r="ER52" s="17" t="n">
        <f aca="false">1-(1-In_Repower)*(ER$7&gt;=$E51)</f>
        <v>1</v>
      </c>
      <c r="ES52" s="17" t="n">
        <f aca="false">1-(1-In_Repower)*(ES$7&gt;=$E51)</f>
        <v>1</v>
      </c>
      <c r="ET52" s="17" t="n">
        <f aca="false">1-(1-In_Repower)*(ET$7&gt;=$E51)</f>
        <v>1</v>
      </c>
      <c r="EU52" s="17" t="n">
        <f aca="false">1-(1-In_Repower)*(EU$7&gt;=$E51)</f>
        <v>1</v>
      </c>
      <c r="EV52" s="17" t="n">
        <f aca="false">1-(1-In_Repower)*(EV$7&gt;=$E51)</f>
        <v>1</v>
      </c>
      <c r="EW52" s="17" t="n">
        <f aca="false">1-(1-In_Repower)*(EW$7&gt;=$E51)</f>
        <v>1</v>
      </c>
      <c r="EX52" s="17" t="n">
        <f aca="false">1-(1-In_Repower)*(EX$7&gt;=$E51)</f>
        <v>1</v>
      </c>
      <c r="EY52" s="17" t="n">
        <f aca="false">1-(1-In_Repower)*(EY$7&gt;=$E51)</f>
        <v>1</v>
      </c>
      <c r="EZ52" s="17" t="n">
        <f aca="false">1-(1-In_Repower)*(EZ$7&gt;=$E51)</f>
        <v>1</v>
      </c>
      <c r="FA52" s="17" t="n">
        <f aca="false">1-(1-In_Repower)*(FA$7&gt;=$E51)</f>
        <v>1</v>
      </c>
      <c r="FB52" s="17" t="n">
        <f aca="false">1-(1-In_Repower)*(FB$7&gt;=$E51)</f>
        <v>1</v>
      </c>
      <c r="FC52" s="17" t="n">
        <f aca="false">1-(1-In_Repower)*(FC$7&gt;=$E51)</f>
        <v>1</v>
      </c>
      <c r="FD52" s="17" t="n">
        <f aca="false">1-(1-In_Repower)*(FD$7&gt;=$E51)</f>
        <v>1</v>
      </c>
      <c r="FE52" s="17" t="n">
        <f aca="false">1-(1-In_Repower)*(FE$7&gt;=$E51)</f>
        <v>1</v>
      </c>
      <c r="FF52" s="17" t="n">
        <f aca="false">1-(1-In_Repower)*(FF$7&gt;=$E51)</f>
        <v>1</v>
      </c>
      <c r="FG52" s="17" t="n">
        <f aca="false">1-(1-In_Repower)*(FG$7&gt;=$E51)</f>
        <v>1</v>
      </c>
      <c r="FH52" s="17" t="n">
        <f aca="false">1-(1-In_Repower)*(FH$7&gt;=$E51)</f>
        <v>1</v>
      </c>
    </row>
    <row r="54" customFormat="false" ht="15" hidden="false" customHeight="false" outlineLevel="0" collapsed="false">
      <c r="A54" s="9" t="s">
        <v>14</v>
      </c>
      <c r="B54" s="9"/>
      <c r="C54" s="9" t="s">
        <v>712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</row>
    <row r="55" customFormat="false" ht="15" hidden="false" customHeight="false" outlineLevel="0" collapsed="false">
      <c r="C55" s="0" t="s">
        <v>713</v>
      </c>
      <c r="D55" s="11" t="s">
        <v>34</v>
      </c>
      <c r="E55" s="17" t="n">
        <f aca="false">INDEX(Case_Offer,1,$F12)</f>
        <v>0</v>
      </c>
    </row>
    <row r="56" customFormat="false" ht="15" hidden="false" customHeight="false" outlineLevel="0" collapsed="false">
      <c r="C56" s="0" t="s">
        <v>714</v>
      </c>
      <c r="D56" s="11" t="s">
        <v>86</v>
      </c>
      <c r="E56" s="35" t="n">
        <f aca="false">MATCH(In_Offer_PV,OPV_Names,0)</f>
        <v>2</v>
      </c>
      <c r="F56" s="35" t="n">
        <f aca="false">INDEX(OPV_Type,$E56)</f>
        <v>1</v>
      </c>
    </row>
    <row r="57" customFormat="false" ht="15" hidden="false" customHeight="false" outlineLevel="0" collapsed="false">
      <c r="C57" s="0" t="s">
        <v>715</v>
      </c>
      <c r="D57" s="11" t="s">
        <v>126</v>
      </c>
      <c r="E57" s="22" t="n">
        <f aca="false">INDEX(OPV_Fee,$E56)</f>
        <v>0</v>
      </c>
      <c r="F57" s="25" t="n">
        <f aca="false">INDEX(OPV_Fee_Min,$E56)</f>
        <v>0</v>
      </c>
    </row>
    <row r="58" customFormat="false" ht="15" hidden="false" customHeight="false" outlineLevel="0" collapsed="false">
      <c r="C58" s="0" t="s">
        <v>716</v>
      </c>
      <c r="D58" s="11" t="s">
        <v>126</v>
      </c>
      <c r="E58" s="25" t="n">
        <f aca="false">INDEX(OPV_Fee_Max,$E56)</f>
        <v>0</v>
      </c>
      <c r="F58" s="25" t="n">
        <f aca="false">INDEX(OPV_Price,$E56)</f>
        <v>43.96</v>
      </c>
    </row>
    <row r="59" customFormat="false" ht="15" hidden="false" customHeight="false" outlineLevel="0" collapsed="false">
      <c r="C59" s="0" t="s">
        <v>717</v>
      </c>
      <c r="D59" s="11" t="s">
        <v>556</v>
      </c>
      <c r="E59" s="44" t="n">
        <f aca="false">IF(INDEX(OPV_Start,$E56)&gt;0,INDEX(OPV_Start,$E56),$F16+1)</f>
        <v>46753</v>
      </c>
      <c r="F59" s="44" t="n">
        <f aca="false">EDATE($E59,INDEX(OPV_Tenor,$E56)*Months_In_Year)-1</f>
        <v>47848</v>
      </c>
      <c r="J59" s="58" t="n">
        <f aca="false">$E55*MAX(0,MIN($F59,J$4)-MAX($E59,J$3)+1)/J$5</f>
        <v>0</v>
      </c>
      <c r="K59" s="58" t="n">
        <f aca="false">$E55*MAX(0,MIN($F59,K$4)-MAX($E59,K$3)+1)/K$5</f>
        <v>0</v>
      </c>
      <c r="L59" s="58" t="n">
        <f aca="false">$E55*MAX(0,MIN($F59,L$4)-MAX($E59,L$3)+1)/L$5</f>
        <v>0</v>
      </c>
      <c r="M59" s="58" t="n">
        <f aca="false">$E55*MAX(0,MIN($F59,M$4)-MAX($E59,M$3)+1)/M$5</f>
        <v>0</v>
      </c>
      <c r="N59" s="58" t="n">
        <f aca="false">$E55*MAX(0,MIN($F59,N$4)-MAX($E59,N$3)+1)/N$5</f>
        <v>0</v>
      </c>
      <c r="O59" s="58" t="n">
        <f aca="false">$E55*MAX(0,MIN($F59,O$4)-MAX($E59,O$3)+1)/O$5</f>
        <v>0</v>
      </c>
      <c r="P59" s="58" t="n">
        <f aca="false">$E55*MAX(0,MIN($F59,P$4)-MAX($E59,P$3)+1)/P$5</f>
        <v>0</v>
      </c>
      <c r="Q59" s="58" t="n">
        <f aca="false">$E55*MAX(0,MIN($F59,Q$4)-MAX($E59,Q$3)+1)/Q$5</f>
        <v>0</v>
      </c>
      <c r="R59" s="58" t="n">
        <f aca="false">$E55*MAX(0,MIN($F59,R$4)-MAX($E59,R$3)+1)/R$5</f>
        <v>0</v>
      </c>
      <c r="S59" s="58" t="n">
        <f aca="false">$E55*MAX(0,MIN($F59,S$4)-MAX($E59,S$3)+1)/S$5</f>
        <v>0</v>
      </c>
      <c r="T59" s="58" t="n">
        <f aca="false">$E55*MAX(0,MIN($F59,T$4)-MAX($E59,T$3)+1)/T$5</f>
        <v>0</v>
      </c>
      <c r="U59" s="58" t="n">
        <f aca="false">$E55*MAX(0,MIN($F59,U$4)-MAX($E59,U$3)+1)/U$5</f>
        <v>0</v>
      </c>
      <c r="V59" s="58" t="n">
        <f aca="false">$E55*MAX(0,MIN($F59,V$4)-MAX($E59,V$3)+1)/V$5</f>
        <v>0</v>
      </c>
      <c r="W59" s="58" t="n">
        <f aca="false">$E55*MAX(0,MIN($F59,W$4)-MAX($E59,W$3)+1)/W$5</f>
        <v>0</v>
      </c>
      <c r="X59" s="58" t="n">
        <f aca="false">$E55*MAX(0,MIN($F59,X$4)-MAX($E59,X$3)+1)/X$5</f>
        <v>0</v>
      </c>
      <c r="Y59" s="58" t="n">
        <f aca="false">$E55*MAX(0,MIN($F59,Y$4)-MAX($E59,Y$3)+1)/Y$5</f>
        <v>0</v>
      </c>
      <c r="Z59" s="58" t="n">
        <f aca="false">$E55*MAX(0,MIN($F59,Z$4)-MAX($E59,Z$3)+1)/Z$5</f>
        <v>0</v>
      </c>
      <c r="AA59" s="58" t="n">
        <f aca="false">$E55*MAX(0,MIN($F59,AA$4)-MAX($E59,AA$3)+1)/AA$5</f>
        <v>0</v>
      </c>
      <c r="AB59" s="58" t="n">
        <f aca="false">$E55*MAX(0,MIN($F59,AB$4)-MAX($E59,AB$3)+1)/AB$5</f>
        <v>0</v>
      </c>
      <c r="AC59" s="58" t="n">
        <f aca="false">$E55*MAX(0,MIN($F59,AC$4)-MAX($E59,AC$3)+1)/AC$5</f>
        <v>0</v>
      </c>
      <c r="AD59" s="58" t="n">
        <f aca="false">$E55*MAX(0,MIN($F59,AD$4)-MAX($E59,AD$3)+1)/AD$5</f>
        <v>0</v>
      </c>
      <c r="AE59" s="58" t="n">
        <f aca="false">$E55*MAX(0,MIN($F59,AE$4)-MAX($E59,AE$3)+1)/AE$5</f>
        <v>0</v>
      </c>
      <c r="AF59" s="58" t="n">
        <f aca="false">$E55*MAX(0,MIN($F59,AF$4)-MAX($E59,AF$3)+1)/AF$5</f>
        <v>0</v>
      </c>
      <c r="AG59" s="58" t="n">
        <f aca="false">$E55*MAX(0,MIN($F59,AG$4)-MAX($E59,AG$3)+1)/AG$5</f>
        <v>0</v>
      </c>
      <c r="AH59" s="58" t="n">
        <f aca="false">$E55*MAX(0,MIN($F59,AH$4)-MAX($E59,AH$3)+1)/AH$5</f>
        <v>0</v>
      </c>
      <c r="AI59" s="58" t="n">
        <f aca="false">$E55*MAX(0,MIN($F59,AI$4)-MAX($E59,AI$3)+1)/AI$5</f>
        <v>0</v>
      </c>
      <c r="AJ59" s="58" t="n">
        <f aca="false">$E55*MAX(0,MIN($F59,AJ$4)-MAX($E59,AJ$3)+1)/AJ$5</f>
        <v>0</v>
      </c>
      <c r="AK59" s="58" t="n">
        <f aca="false">$E55*MAX(0,MIN($F59,AK$4)-MAX($E59,AK$3)+1)/AK$5</f>
        <v>0</v>
      </c>
      <c r="AL59" s="58" t="n">
        <f aca="false">$E55*MAX(0,MIN($F59,AL$4)-MAX($E59,AL$3)+1)/AL$5</f>
        <v>0</v>
      </c>
      <c r="AM59" s="58" t="n">
        <f aca="false">$E55*MAX(0,MIN($F59,AM$4)-MAX($E59,AM$3)+1)/AM$5</f>
        <v>0</v>
      </c>
      <c r="AN59" s="58" t="n">
        <f aca="false">$E55*MAX(0,MIN($F59,AN$4)-MAX($E59,AN$3)+1)/AN$5</f>
        <v>0</v>
      </c>
      <c r="AO59" s="58" t="n">
        <f aca="false">$E55*MAX(0,MIN($F59,AO$4)-MAX($E59,AO$3)+1)/AO$5</f>
        <v>0</v>
      </c>
      <c r="AP59" s="58" t="n">
        <f aca="false">$E55*MAX(0,MIN($F59,AP$4)-MAX($E59,AP$3)+1)/AP$5</f>
        <v>0</v>
      </c>
      <c r="AQ59" s="58" t="n">
        <f aca="false">$E55*MAX(0,MIN($F59,AQ$4)-MAX($E59,AQ$3)+1)/AQ$5</f>
        <v>0</v>
      </c>
      <c r="AR59" s="58" t="n">
        <f aca="false">$E55*MAX(0,MIN($F59,AR$4)-MAX($E59,AR$3)+1)/AR$5</f>
        <v>0</v>
      </c>
      <c r="AS59" s="58" t="n">
        <f aca="false">$E55*MAX(0,MIN($F59,AS$4)-MAX($E59,AS$3)+1)/AS$5</f>
        <v>0</v>
      </c>
      <c r="AT59" s="58" t="n">
        <f aca="false">$E55*MAX(0,MIN($F59,AT$4)-MAX($E59,AT$3)+1)/AT$5</f>
        <v>0</v>
      </c>
      <c r="AU59" s="58" t="n">
        <f aca="false">$E55*MAX(0,MIN($F59,AU$4)-MAX($E59,AU$3)+1)/AU$5</f>
        <v>0</v>
      </c>
      <c r="AV59" s="58" t="n">
        <f aca="false">$E55*MAX(0,MIN($F59,AV$4)-MAX($E59,AV$3)+1)/AV$5</f>
        <v>0</v>
      </c>
      <c r="AW59" s="58" t="n">
        <f aca="false">$E55*MAX(0,MIN($F59,AW$4)-MAX($E59,AW$3)+1)/AW$5</f>
        <v>0</v>
      </c>
      <c r="AX59" s="58" t="n">
        <f aca="false">$E55*MAX(0,MIN($F59,AX$4)-MAX($E59,AX$3)+1)/AX$5</f>
        <v>0</v>
      </c>
      <c r="AY59" s="58" t="n">
        <f aca="false">$E55*MAX(0,MIN($F59,AY$4)-MAX($E59,AY$3)+1)/AY$5</f>
        <v>0</v>
      </c>
      <c r="AZ59" s="58" t="n">
        <f aca="false">$E55*MAX(0,MIN($F59,AZ$4)-MAX($E59,AZ$3)+1)/AZ$5</f>
        <v>0</v>
      </c>
      <c r="BA59" s="58" t="n">
        <f aca="false">$E55*MAX(0,MIN($F59,BA$4)-MAX($E59,BA$3)+1)/BA$5</f>
        <v>0</v>
      </c>
      <c r="BB59" s="58" t="n">
        <f aca="false">$E55*MAX(0,MIN($F59,BB$4)-MAX($E59,BB$3)+1)/BB$5</f>
        <v>0</v>
      </c>
      <c r="BC59" s="58" t="n">
        <f aca="false">$E55*MAX(0,MIN($F59,BC$4)-MAX($E59,BC$3)+1)/BC$5</f>
        <v>0</v>
      </c>
      <c r="BD59" s="58" t="n">
        <f aca="false">$E55*MAX(0,MIN($F59,BD$4)-MAX($E59,BD$3)+1)/BD$5</f>
        <v>0</v>
      </c>
      <c r="BE59" s="58" t="n">
        <f aca="false">$E55*MAX(0,MIN($F59,BE$4)-MAX($E59,BE$3)+1)/BE$5</f>
        <v>0</v>
      </c>
      <c r="BF59" s="58" t="n">
        <f aca="false">$E55*MAX(0,MIN($F59,BF$4)-MAX($E59,BF$3)+1)/BF$5</f>
        <v>0</v>
      </c>
      <c r="BG59" s="58" t="n">
        <f aca="false">$E55*MAX(0,MIN($F59,BG$4)-MAX($E59,BG$3)+1)/BG$5</f>
        <v>0</v>
      </c>
      <c r="BH59" s="58" t="n">
        <f aca="false">$E55*MAX(0,MIN($F59,BH$4)-MAX($E59,BH$3)+1)/BH$5</f>
        <v>0</v>
      </c>
      <c r="BI59" s="58" t="n">
        <f aca="false">$E55*MAX(0,MIN($F59,BI$4)-MAX($E59,BI$3)+1)/BI$5</f>
        <v>0</v>
      </c>
      <c r="BJ59" s="58" t="n">
        <f aca="false">$E55*MAX(0,MIN($F59,BJ$4)-MAX($E59,BJ$3)+1)/BJ$5</f>
        <v>0</v>
      </c>
      <c r="BK59" s="58" t="n">
        <f aca="false">$E55*MAX(0,MIN($F59,BK$4)-MAX($E59,BK$3)+1)/BK$5</f>
        <v>0</v>
      </c>
      <c r="BL59" s="58" t="n">
        <f aca="false">$E55*MAX(0,MIN($F59,BL$4)-MAX($E59,BL$3)+1)/BL$5</f>
        <v>0</v>
      </c>
      <c r="BM59" s="58" t="n">
        <f aca="false">$E55*MAX(0,MIN($F59,BM$4)-MAX($E59,BM$3)+1)/BM$5</f>
        <v>0</v>
      </c>
      <c r="BN59" s="58" t="n">
        <f aca="false">$E55*MAX(0,MIN($F59,BN$4)-MAX($E59,BN$3)+1)/BN$5</f>
        <v>0</v>
      </c>
      <c r="BO59" s="58" t="n">
        <f aca="false">$E55*MAX(0,MIN($F59,BO$4)-MAX($E59,BO$3)+1)/BO$5</f>
        <v>0</v>
      </c>
      <c r="BP59" s="58" t="n">
        <f aca="false">$E55*MAX(0,MIN($F59,BP$4)-MAX($E59,BP$3)+1)/BP$5</f>
        <v>0</v>
      </c>
      <c r="BQ59" s="58" t="n">
        <f aca="false">$E55*MAX(0,MIN($F59,BQ$4)-MAX($E59,BQ$3)+1)/BQ$5</f>
        <v>0</v>
      </c>
      <c r="BR59" s="58" t="n">
        <f aca="false">$E55*MAX(0,MIN($F59,BR$4)-MAX($E59,BR$3)+1)/BR$5</f>
        <v>0</v>
      </c>
      <c r="BS59" s="58" t="n">
        <f aca="false">$E55*MAX(0,MIN($F59,BS$4)-MAX($E59,BS$3)+1)/BS$5</f>
        <v>0</v>
      </c>
      <c r="BT59" s="58" t="n">
        <f aca="false">$E55*MAX(0,MIN($F59,BT$4)-MAX($E59,BT$3)+1)/BT$5</f>
        <v>0</v>
      </c>
      <c r="BU59" s="58" t="n">
        <f aca="false">$E55*MAX(0,MIN($F59,BU$4)-MAX($E59,BU$3)+1)/BU$5</f>
        <v>0</v>
      </c>
      <c r="BV59" s="58" t="n">
        <f aca="false">$E55*MAX(0,MIN($F59,BV$4)-MAX($E59,BV$3)+1)/BV$5</f>
        <v>0</v>
      </c>
      <c r="BW59" s="58" t="n">
        <f aca="false">$E55*MAX(0,MIN($F59,BW$4)-MAX($E59,BW$3)+1)/BW$5</f>
        <v>0</v>
      </c>
      <c r="BX59" s="58" t="n">
        <f aca="false">$E55*MAX(0,MIN($F59,BX$4)-MAX($E59,BX$3)+1)/BX$5</f>
        <v>0</v>
      </c>
      <c r="BY59" s="58" t="n">
        <f aca="false">$E55*MAX(0,MIN($F59,BY$4)-MAX($E59,BY$3)+1)/BY$5</f>
        <v>0</v>
      </c>
      <c r="BZ59" s="58" t="n">
        <f aca="false">$E55*MAX(0,MIN($F59,BZ$4)-MAX($E59,BZ$3)+1)/BZ$5</f>
        <v>0</v>
      </c>
      <c r="CA59" s="58" t="n">
        <f aca="false">$E55*MAX(0,MIN($F59,CA$4)-MAX($E59,CA$3)+1)/CA$5</f>
        <v>0</v>
      </c>
      <c r="CB59" s="58" t="n">
        <f aca="false">$E55*MAX(0,MIN($F59,CB$4)-MAX($E59,CB$3)+1)/CB$5</f>
        <v>0</v>
      </c>
      <c r="CC59" s="58" t="n">
        <f aca="false">$E55*MAX(0,MIN($F59,CC$4)-MAX($E59,CC$3)+1)/CC$5</f>
        <v>0</v>
      </c>
      <c r="CD59" s="58" t="n">
        <f aca="false">$E55*MAX(0,MIN($F59,CD$4)-MAX($E59,CD$3)+1)/CD$5</f>
        <v>0</v>
      </c>
      <c r="CE59" s="58" t="n">
        <f aca="false">$E55*MAX(0,MIN($F59,CE$4)-MAX($E59,CE$3)+1)/CE$5</f>
        <v>0</v>
      </c>
      <c r="CF59" s="58" t="n">
        <f aca="false">$E55*MAX(0,MIN($F59,CF$4)-MAX($E59,CF$3)+1)/CF$5</f>
        <v>0</v>
      </c>
      <c r="CG59" s="58" t="n">
        <f aca="false">$E55*MAX(0,MIN($F59,CG$4)-MAX($E59,CG$3)+1)/CG$5</f>
        <v>0</v>
      </c>
      <c r="CH59" s="58" t="n">
        <f aca="false">$E55*MAX(0,MIN($F59,CH$4)-MAX($E59,CH$3)+1)/CH$5</f>
        <v>0</v>
      </c>
      <c r="CI59" s="58" t="n">
        <f aca="false">$E55*MAX(0,MIN($F59,CI$4)-MAX($E59,CI$3)+1)/CI$5</f>
        <v>0</v>
      </c>
      <c r="CJ59" s="58" t="n">
        <f aca="false">$E55*MAX(0,MIN($F59,CJ$4)-MAX($E59,CJ$3)+1)/CJ$5</f>
        <v>0</v>
      </c>
      <c r="CK59" s="58" t="n">
        <f aca="false">$E55*MAX(0,MIN($F59,CK$4)-MAX($E59,CK$3)+1)/CK$5</f>
        <v>0</v>
      </c>
      <c r="CL59" s="58" t="n">
        <f aca="false">$E55*MAX(0,MIN($F59,CL$4)-MAX($E59,CL$3)+1)/CL$5</f>
        <v>0</v>
      </c>
      <c r="CM59" s="58" t="n">
        <f aca="false">$E55*MAX(0,MIN($F59,CM$4)-MAX($E59,CM$3)+1)/CM$5</f>
        <v>0</v>
      </c>
      <c r="CN59" s="58" t="n">
        <f aca="false">$E55*MAX(0,MIN($F59,CN$4)-MAX($E59,CN$3)+1)/CN$5</f>
        <v>0</v>
      </c>
      <c r="CO59" s="58" t="n">
        <f aca="false">$E55*MAX(0,MIN($F59,CO$4)-MAX($E59,CO$3)+1)/CO$5</f>
        <v>0</v>
      </c>
      <c r="CP59" s="58" t="n">
        <f aca="false">$E55*MAX(0,MIN($F59,CP$4)-MAX($E59,CP$3)+1)/CP$5</f>
        <v>0</v>
      </c>
      <c r="CQ59" s="58" t="n">
        <f aca="false">$E55*MAX(0,MIN($F59,CQ$4)-MAX($E59,CQ$3)+1)/CQ$5</f>
        <v>0</v>
      </c>
      <c r="CR59" s="58" t="n">
        <f aca="false">$E55*MAX(0,MIN($F59,CR$4)-MAX($E59,CR$3)+1)/CR$5</f>
        <v>0</v>
      </c>
      <c r="CS59" s="58" t="n">
        <f aca="false">$E55*MAX(0,MIN($F59,CS$4)-MAX($E59,CS$3)+1)/CS$5</f>
        <v>0</v>
      </c>
      <c r="CT59" s="58" t="n">
        <f aca="false">$E55*MAX(0,MIN($F59,CT$4)-MAX($E59,CT$3)+1)/CT$5</f>
        <v>0</v>
      </c>
      <c r="CU59" s="58" t="n">
        <f aca="false">$E55*MAX(0,MIN($F59,CU$4)-MAX($E59,CU$3)+1)/CU$5</f>
        <v>0</v>
      </c>
      <c r="CV59" s="58" t="n">
        <f aca="false">$E55*MAX(0,MIN($F59,CV$4)-MAX($E59,CV$3)+1)/CV$5</f>
        <v>0</v>
      </c>
      <c r="CW59" s="58" t="n">
        <f aca="false">$E55*MAX(0,MIN($F59,CW$4)-MAX($E59,CW$3)+1)/CW$5</f>
        <v>0</v>
      </c>
      <c r="CX59" s="58" t="n">
        <f aca="false">$E55*MAX(0,MIN($F59,CX$4)-MAX($E59,CX$3)+1)/CX$5</f>
        <v>0</v>
      </c>
      <c r="CY59" s="58" t="n">
        <f aca="false">$E55*MAX(0,MIN($F59,CY$4)-MAX($E59,CY$3)+1)/CY$5</f>
        <v>0</v>
      </c>
      <c r="CZ59" s="58" t="n">
        <f aca="false">$E55*MAX(0,MIN($F59,CZ$4)-MAX($E59,CZ$3)+1)/CZ$5</f>
        <v>0</v>
      </c>
      <c r="DA59" s="58" t="n">
        <f aca="false">$E55*MAX(0,MIN($F59,DA$4)-MAX($E59,DA$3)+1)/DA$5</f>
        <v>0</v>
      </c>
      <c r="DB59" s="58" t="n">
        <f aca="false">$E55*MAX(0,MIN($F59,DB$4)-MAX($E59,DB$3)+1)/DB$5</f>
        <v>0</v>
      </c>
      <c r="DC59" s="58" t="n">
        <f aca="false">$E55*MAX(0,MIN($F59,DC$4)-MAX($E59,DC$3)+1)/DC$5</f>
        <v>0</v>
      </c>
      <c r="DD59" s="58" t="n">
        <f aca="false">$E55*MAX(0,MIN($F59,DD$4)-MAX($E59,DD$3)+1)/DD$5</f>
        <v>0</v>
      </c>
      <c r="DE59" s="58" t="n">
        <f aca="false">$E55*MAX(0,MIN($F59,DE$4)-MAX($E59,DE$3)+1)/DE$5</f>
        <v>0</v>
      </c>
      <c r="DF59" s="58" t="n">
        <f aca="false">$E55*MAX(0,MIN($F59,DF$4)-MAX($E59,DF$3)+1)/DF$5</f>
        <v>0</v>
      </c>
      <c r="DG59" s="58" t="n">
        <f aca="false">$E55*MAX(0,MIN($F59,DG$4)-MAX($E59,DG$3)+1)/DG$5</f>
        <v>0</v>
      </c>
      <c r="DH59" s="58" t="n">
        <f aca="false">$E55*MAX(0,MIN($F59,DH$4)-MAX($E59,DH$3)+1)/DH$5</f>
        <v>0</v>
      </c>
      <c r="DI59" s="58" t="n">
        <f aca="false">$E55*MAX(0,MIN($F59,DI$4)-MAX($E59,DI$3)+1)/DI$5</f>
        <v>0</v>
      </c>
      <c r="DJ59" s="58" t="n">
        <f aca="false">$E55*MAX(0,MIN($F59,DJ$4)-MAX($E59,DJ$3)+1)/DJ$5</f>
        <v>0</v>
      </c>
      <c r="DK59" s="58" t="n">
        <f aca="false">$E55*MAX(0,MIN($F59,DK$4)-MAX($E59,DK$3)+1)/DK$5</f>
        <v>0</v>
      </c>
      <c r="DL59" s="58" t="n">
        <f aca="false">$E55*MAX(0,MIN($F59,DL$4)-MAX($E59,DL$3)+1)/DL$5</f>
        <v>0</v>
      </c>
      <c r="DM59" s="58" t="n">
        <f aca="false">$E55*MAX(0,MIN($F59,DM$4)-MAX($E59,DM$3)+1)/DM$5</f>
        <v>0</v>
      </c>
      <c r="DN59" s="58" t="n">
        <f aca="false">$E55*MAX(0,MIN($F59,DN$4)-MAX($E59,DN$3)+1)/DN$5</f>
        <v>0</v>
      </c>
      <c r="DO59" s="58" t="n">
        <f aca="false">$E55*MAX(0,MIN($F59,DO$4)-MAX($E59,DO$3)+1)/DO$5</f>
        <v>0</v>
      </c>
      <c r="DP59" s="58" t="n">
        <f aca="false">$E55*MAX(0,MIN($F59,DP$4)-MAX($E59,DP$3)+1)/DP$5</f>
        <v>0</v>
      </c>
      <c r="DQ59" s="58" t="n">
        <f aca="false">$E55*MAX(0,MIN($F59,DQ$4)-MAX($E59,DQ$3)+1)/DQ$5</f>
        <v>0</v>
      </c>
      <c r="DR59" s="58" t="n">
        <f aca="false">$E55*MAX(0,MIN($F59,DR$4)-MAX($E59,DR$3)+1)/DR$5</f>
        <v>0</v>
      </c>
      <c r="DS59" s="58" t="n">
        <f aca="false">$E55*MAX(0,MIN($F59,DS$4)-MAX($E59,DS$3)+1)/DS$5</f>
        <v>0</v>
      </c>
      <c r="DT59" s="58" t="n">
        <f aca="false">$E55*MAX(0,MIN($F59,DT$4)-MAX($E59,DT$3)+1)/DT$5</f>
        <v>0</v>
      </c>
      <c r="DU59" s="58" t="n">
        <f aca="false">$E55*MAX(0,MIN($F59,DU$4)-MAX($E59,DU$3)+1)/DU$5</f>
        <v>0</v>
      </c>
      <c r="DV59" s="58" t="n">
        <f aca="false">$E55*MAX(0,MIN($F59,DV$4)-MAX($E59,DV$3)+1)/DV$5</f>
        <v>0</v>
      </c>
      <c r="DW59" s="58" t="n">
        <f aca="false">$E55*MAX(0,MIN($F59,DW$4)-MAX($E59,DW$3)+1)/DW$5</f>
        <v>0</v>
      </c>
      <c r="DX59" s="58" t="n">
        <f aca="false">$E55*MAX(0,MIN($F59,DX$4)-MAX($E59,DX$3)+1)/DX$5</f>
        <v>0</v>
      </c>
      <c r="DY59" s="58" t="n">
        <f aca="false">$E55*MAX(0,MIN($F59,DY$4)-MAX($E59,DY$3)+1)/DY$5</f>
        <v>0</v>
      </c>
      <c r="DZ59" s="58" t="n">
        <f aca="false">$E55*MAX(0,MIN($F59,DZ$4)-MAX($E59,DZ$3)+1)/DZ$5</f>
        <v>0</v>
      </c>
      <c r="EA59" s="58" t="n">
        <f aca="false">$E55*MAX(0,MIN($F59,EA$4)-MAX($E59,EA$3)+1)/EA$5</f>
        <v>0</v>
      </c>
      <c r="EB59" s="58" t="n">
        <f aca="false">$E55*MAX(0,MIN($F59,EB$4)-MAX($E59,EB$3)+1)/EB$5</f>
        <v>0</v>
      </c>
      <c r="EC59" s="58" t="n">
        <f aca="false">$E55*MAX(0,MIN($F59,EC$4)-MAX($E59,EC$3)+1)/EC$5</f>
        <v>0</v>
      </c>
      <c r="ED59" s="58" t="n">
        <f aca="false">$E55*MAX(0,MIN($F59,ED$4)-MAX($E59,ED$3)+1)/ED$5</f>
        <v>0</v>
      </c>
      <c r="EE59" s="58" t="n">
        <f aca="false">$E55*MAX(0,MIN($F59,EE$4)-MAX($E59,EE$3)+1)/EE$5</f>
        <v>0</v>
      </c>
      <c r="EF59" s="58" t="n">
        <f aca="false">$E55*MAX(0,MIN($F59,EF$4)-MAX($E59,EF$3)+1)/EF$5</f>
        <v>0</v>
      </c>
      <c r="EG59" s="58" t="n">
        <f aca="false">$E55*MAX(0,MIN($F59,EG$4)-MAX($E59,EG$3)+1)/EG$5</f>
        <v>0</v>
      </c>
      <c r="EH59" s="58" t="n">
        <f aca="false">$E55*MAX(0,MIN($F59,EH$4)-MAX($E59,EH$3)+1)/EH$5</f>
        <v>0</v>
      </c>
      <c r="EI59" s="58" t="n">
        <f aca="false">$E55*MAX(0,MIN($F59,EI$4)-MAX($E59,EI$3)+1)/EI$5</f>
        <v>0</v>
      </c>
      <c r="EJ59" s="58" t="n">
        <f aca="false">$E55*MAX(0,MIN($F59,EJ$4)-MAX($E59,EJ$3)+1)/EJ$5</f>
        <v>0</v>
      </c>
      <c r="EK59" s="58" t="n">
        <f aca="false">$E55*MAX(0,MIN($F59,EK$4)-MAX($E59,EK$3)+1)/EK$5</f>
        <v>0</v>
      </c>
      <c r="EL59" s="58" t="n">
        <f aca="false">$E55*MAX(0,MIN($F59,EL$4)-MAX($E59,EL$3)+1)/EL$5</f>
        <v>0</v>
      </c>
      <c r="EM59" s="58" t="n">
        <f aca="false">$E55*MAX(0,MIN($F59,EM$4)-MAX($E59,EM$3)+1)/EM$5</f>
        <v>0</v>
      </c>
      <c r="EN59" s="58" t="n">
        <f aca="false">$E55*MAX(0,MIN($F59,EN$4)-MAX($E59,EN$3)+1)/EN$5</f>
        <v>0</v>
      </c>
      <c r="EO59" s="58" t="n">
        <f aca="false">$E55*MAX(0,MIN($F59,EO$4)-MAX($E59,EO$3)+1)/EO$5</f>
        <v>0</v>
      </c>
      <c r="EP59" s="58" t="n">
        <f aca="false">$E55*MAX(0,MIN($F59,EP$4)-MAX($E59,EP$3)+1)/EP$5</f>
        <v>0</v>
      </c>
      <c r="EQ59" s="58" t="n">
        <f aca="false">$E55*MAX(0,MIN($F59,EQ$4)-MAX($E59,EQ$3)+1)/EQ$5</f>
        <v>0</v>
      </c>
      <c r="ER59" s="58" t="n">
        <f aca="false">$E55*MAX(0,MIN($F59,ER$4)-MAX($E59,ER$3)+1)/ER$5</f>
        <v>0</v>
      </c>
      <c r="ES59" s="58" t="n">
        <f aca="false">$E55*MAX(0,MIN($F59,ES$4)-MAX($E59,ES$3)+1)/ES$5</f>
        <v>0</v>
      </c>
      <c r="ET59" s="58" t="n">
        <f aca="false">$E55*MAX(0,MIN($F59,ET$4)-MAX($E59,ET$3)+1)/ET$5</f>
        <v>0</v>
      </c>
      <c r="EU59" s="58" t="n">
        <f aca="false">$E55*MAX(0,MIN($F59,EU$4)-MAX($E59,EU$3)+1)/EU$5</f>
        <v>0</v>
      </c>
      <c r="EV59" s="58" t="n">
        <f aca="false">$E55*MAX(0,MIN($F59,EV$4)-MAX($E59,EV$3)+1)/EV$5</f>
        <v>0</v>
      </c>
      <c r="EW59" s="58" t="n">
        <f aca="false">$E55*MAX(0,MIN($F59,EW$4)-MAX($E59,EW$3)+1)/EW$5</f>
        <v>0</v>
      </c>
      <c r="EX59" s="58" t="n">
        <f aca="false">$E55*MAX(0,MIN($F59,EX$4)-MAX($E59,EX$3)+1)/EX$5</f>
        <v>0</v>
      </c>
      <c r="EY59" s="58" t="n">
        <f aca="false">$E55*MAX(0,MIN($F59,EY$4)-MAX($E59,EY$3)+1)/EY$5</f>
        <v>0</v>
      </c>
      <c r="EZ59" s="58" t="n">
        <f aca="false">$E55*MAX(0,MIN($F59,EZ$4)-MAX($E59,EZ$3)+1)/EZ$5</f>
        <v>0</v>
      </c>
      <c r="FA59" s="58" t="n">
        <f aca="false">$E55*MAX(0,MIN($F59,FA$4)-MAX($E59,FA$3)+1)/FA$5</f>
        <v>0</v>
      </c>
      <c r="FB59" s="58" t="n">
        <f aca="false">$E55*MAX(0,MIN($F59,FB$4)-MAX($E59,FB$3)+1)/FB$5</f>
        <v>0</v>
      </c>
      <c r="FC59" s="58" t="n">
        <f aca="false">$E55*MAX(0,MIN($F59,FC$4)-MAX($E59,FC$3)+1)/FC$5</f>
        <v>0</v>
      </c>
      <c r="FD59" s="58" t="n">
        <f aca="false">$E55*MAX(0,MIN($F59,FD$4)-MAX($E59,FD$3)+1)/FD$5</f>
        <v>0</v>
      </c>
      <c r="FE59" s="58" t="n">
        <f aca="false">$E55*MAX(0,MIN($F59,FE$4)-MAX($E59,FE$3)+1)/FE$5</f>
        <v>0</v>
      </c>
      <c r="FF59" s="58" t="n">
        <f aca="false">$E55*MAX(0,MIN($F59,FF$4)-MAX($E59,FF$3)+1)/FF$5</f>
        <v>0</v>
      </c>
      <c r="FG59" s="58" t="n">
        <f aca="false">$E55*MAX(0,MIN($F59,FG$4)-MAX($E59,FG$3)+1)/FG$5</f>
        <v>0</v>
      </c>
      <c r="FH59" s="58" t="n">
        <f aca="false">$E55*MAX(0,MIN($F59,FH$4)-MAX($E59,FH$3)+1)/FH$5</f>
        <v>0</v>
      </c>
    </row>
    <row r="60" customFormat="false" ht="15" hidden="false" customHeight="false" outlineLevel="0" collapsed="false">
      <c r="C60" s="0" t="s">
        <v>718</v>
      </c>
      <c r="D60" s="11" t="s">
        <v>126</v>
      </c>
      <c r="J60" s="25" t="n">
        <f aca="false">MIN($E58,MAX($E57*J44,$F57))</f>
        <v>0</v>
      </c>
      <c r="K60" s="25" t="n">
        <f aca="false">MIN($E58,MAX($E57*K44,$F57))</f>
        <v>0</v>
      </c>
      <c r="L60" s="25" t="n">
        <f aca="false">MIN($E58,MAX($E57*L44,$F57))</f>
        <v>0</v>
      </c>
      <c r="M60" s="25" t="n">
        <f aca="false">MIN($E58,MAX($E57*M44,$F57))</f>
        <v>0</v>
      </c>
      <c r="N60" s="25" t="n">
        <f aca="false">MIN($E58,MAX($E57*N44,$F57))</f>
        <v>0</v>
      </c>
      <c r="O60" s="25" t="n">
        <f aca="false">MIN($E58,MAX($E57*O44,$F57))</f>
        <v>0</v>
      </c>
      <c r="P60" s="25" t="n">
        <f aca="false">MIN($E58,MAX($E57*P44,$F57))</f>
        <v>0</v>
      </c>
      <c r="Q60" s="25" t="n">
        <f aca="false">MIN($E58,MAX($E57*Q44,$F57))</f>
        <v>0</v>
      </c>
      <c r="R60" s="25" t="n">
        <f aca="false">MIN($E58,MAX($E57*R44,$F57))</f>
        <v>0</v>
      </c>
      <c r="S60" s="25" t="n">
        <f aca="false">MIN($E58,MAX($E57*S44,$F57))</f>
        <v>0</v>
      </c>
      <c r="T60" s="25" t="n">
        <f aca="false">MIN($E58,MAX($E57*T44,$F57))</f>
        <v>0</v>
      </c>
      <c r="U60" s="25" t="n">
        <f aca="false">MIN($E58,MAX($E57*U44,$F57))</f>
        <v>0</v>
      </c>
      <c r="V60" s="25" t="n">
        <f aca="false">MIN($E58,MAX($E57*V44,$F57))</f>
        <v>0</v>
      </c>
      <c r="W60" s="25" t="n">
        <f aca="false">MIN($E58,MAX($E57*W44,$F57))</f>
        <v>0</v>
      </c>
      <c r="X60" s="25" t="n">
        <f aca="false">MIN($E58,MAX($E57*X44,$F57))</f>
        <v>0</v>
      </c>
      <c r="Y60" s="25" t="n">
        <f aca="false">MIN($E58,MAX($E57*Y44,$F57))</f>
        <v>0</v>
      </c>
      <c r="Z60" s="25" t="n">
        <f aca="false">MIN($E58,MAX($E57*Z44,$F57))</f>
        <v>0</v>
      </c>
      <c r="AA60" s="25" t="n">
        <f aca="false">MIN($E58,MAX($E57*AA44,$F57))</f>
        <v>0</v>
      </c>
      <c r="AB60" s="25" t="n">
        <f aca="false">MIN($E58,MAX($E57*AB44,$F57))</f>
        <v>0</v>
      </c>
      <c r="AC60" s="25" t="n">
        <f aca="false">MIN($E58,MAX($E57*AC44,$F57))</f>
        <v>0</v>
      </c>
      <c r="AD60" s="25" t="n">
        <f aca="false">MIN($E58,MAX($E57*AD44,$F57))</f>
        <v>0</v>
      </c>
      <c r="AE60" s="25" t="n">
        <f aca="false">MIN($E58,MAX($E57*AE44,$F57))</f>
        <v>0</v>
      </c>
      <c r="AF60" s="25" t="n">
        <f aca="false">MIN($E58,MAX($E57*AF44,$F57))</f>
        <v>0</v>
      </c>
      <c r="AG60" s="25" t="n">
        <f aca="false">MIN($E58,MAX($E57*AG44,$F57))</f>
        <v>0</v>
      </c>
      <c r="AH60" s="25" t="n">
        <f aca="false">MIN($E58,MAX($E57*AH44,$F57))</f>
        <v>0</v>
      </c>
      <c r="AI60" s="25" t="n">
        <f aca="false">MIN($E58,MAX($E57*AI44,$F57))</f>
        <v>0</v>
      </c>
      <c r="AJ60" s="25" t="n">
        <f aca="false">MIN($E58,MAX($E57*AJ44,$F57))</f>
        <v>0</v>
      </c>
      <c r="AK60" s="25" t="n">
        <f aca="false">MIN($E58,MAX($E57*AK44,$F57))</f>
        <v>0</v>
      </c>
      <c r="AL60" s="25" t="n">
        <f aca="false">MIN($E58,MAX($E57*AL44,$F57))</f>
        <v>0</v>
      </c>
      <c r="AM60" s="25" t="n">
        <f aca="false">MIN($E58,MAX($E57*AM44,$F57))</f>
        <v>0</v>
      </c>
      <c r="AN60" s="25" t="n">
        <f aca="false">MIN($E58,MAX($E57*AN44,$F57))</f>
        <v>0</v>
      </c>
      <c r="AO60" s="25" t="n">
        <f aca="false">MIN($E58,MAX($E57*AO44,$F57))</f>
        <v>0</v>
      </c>
      <c r="AP60" s="25" t="n">
        <f aca="false">MIN($E58,MAX($E57*AP44,$F57))</f>
        <v>0</v>
      </c>
      <c r="AQ60" s="25" t="n">
        <f aca="false">MIN($E58,MAX($E57*AQ44,$F57))</f>
        <v>0</v>
      </c>
      <c r="AR60" s="25" t="n">
        <f aca="false">MIN($E58,MAX($E57*AR44,$F57))</f>
        <v>0</v>
      </c>
      <c r="AS60" s="25" t="n">
        <f aca="false">MIN($E58,MAX($E57*AS44,$F57))</f>
        <v>0</v>
      </c>
      <c r="AT60" s="25" t="n">
        <f aca="false">MIN($E58,MAX($E57*AT44,$F57))</f>
        <v>0</v>
      </c>
      <c r="AU60" s="25" t="n">
        <f aca="false">MIN($E58,MAX($E57*AU44,$F57))</f>
        <v>0</v>
      </c>
      <c r="AV60" s="25" t="n">
        <f aca="false">MIN($E58,MAX($E57*AV44,$F57))</f>
        <v>0</v>
      </c>
      <c r="AW60" s="25" t="n">
        <f aca="false">MIN($E58,MAX($E57*AW44,$F57))</f>
        <v>0</v>
      </c>
      <c r="AX60" s="25" t="n">
        <f aca="false">MIN($E58,MAX($E57*AX44,$F57))</f>
        <v>0</v>
      </c>
      <c r="AY60" s="25" t="n">
        <f aca="false">MIN($E58,MAX($E57*AY44,$F57))</f>
        <v>0</v>
      </c>
      <c r="AZ60" s="25" t="n">
        <f aca="false">MIN($E58,MAX($E57*AZ44,$F57))</f>
        <v>0</v>
      </c>
      <c r="BA60" s="25" t="n">
        <f aca="false">MIN($E58,MAX($E57*BA44,$F57))</f>
        <v>0</v>
      </c>
      <c r="BB60" s="25" t="n">
        <f aca="false">MIN($E58,MAX($E57*BB44,$F57))</f>
        <v>0</v>
      </c>
      <c r="BC60" s="25" t="n">
        <f aca="false">MIN($E58,MAX($E57*BC44,$F57))</f>
        <v>0</v>
      </c>
      <c r="BD60" s="25" t="n">
        <f aca="false">MIN($E58,MAX($E57*BD44,$F57))</f>
        <v>0</v>
      </c>
      <c r="BE60" s="25" t="n">
        <f aca="false">MIN($E58,MAX($E57*BE44,$F57))</f>
        <v>0</v>
      </c>
      <c r="BF60" s="25" t="n">
        <f aca="false">MIN($E58,MAX($E57*BF44,$F57))</f>
        <v>0</v>
      </c>
      <c r="BG60" s="25" t="n">
        <f aca="false">MIN($E58,MAX($E57*BG44,$F57))</f>
        <v>0</v>
      </c>
      <c r="BH60" s="25" t="n">
        <f aca="false">MIN($E58,MAX($E57*BH44,$F57))</f>
        <v>0</v>
      </c>
      <c r="BI60" s="25" t="n">
        <f aca="false">MIN($E58,MAX($E57*BI44,$F57))</f>
        <v>0</v>
      </c>
      <c r="BJ60" s="25" t="n">
        <f aca="false">MIN($E58,MAX($E57*BJ44,$F57))</f>
        <v>0</v>
      </c>
      <c r="BK60" s="25" t="n">
        <f aca="false">MIN($E58,MAX($E57*BK44,$F57))</f>
        <v>0</v>
      </c>
      <c r="BL60" s="25" t="n">
        <f aca="false">MIN($E58,MAX($E57*BL44,$F57))</f>
        <v>0</v>
      </c>
      <c r="BM60" s="25" t="n">
        <f aca="false">MIN($E58,MAX($E57*BM44,$F57))</f>
        <v>0</v>
      </c>
      <c r="BN60" s="25" t="n">
        <f aca="false">MIN($E58,MAX($E57*BN44,$F57))</f>
        <v>0</v>
      </c>
      <c r="BO60" s="25" t="n">
        <f aca="false">MIN($E58,MAX($E57*BO44,$F57))</f>
        <v>0</v>
      </c>
      <c r="BP60" s="25" t="n">
        <f aca="false">MIN($E58,MAX($E57*BP44,$F57))</f>
        <v>0</v>
      </c>
      <c r="BQ60" s="25" t="n">
        <f aca="false">MIN($E58,MAX($E57*BQ44,$F57))</f>
        <v>0</v>
      </c>
      <c r="BR60" s="25" t="n">
        <f aca="false">MIN($E58,MAX($E57*BR44,$F57))</f>
        <v>0</v>
      </c>
      <c r="BS60" s="25" t="n">
        <f aca="false">MIN($E58,MAX($E57*BS44,$F57))</f>
        <v>0</v>
      </c>
      <c r="BT60" s="25" t="n">
        <f aca="false">MIN($E58,MAX($E57*BT44,$F57))</f>
        <v>0</v>
      </c>
      <c r="BU60" s="25" t="n">
        <f aca="false">MIN($E58,MAX($E57*BU44,$F57))</f>
        <v>0</v>
      </c>
      <c r="BV60" s="25" t="n">
        <f aca="false">MIN($E58,MAX($E57*BV44,$F57))</f>
        <v>0</v>
      </c>
      <c r="BW60" s="25" t="n">
        <f aca="false">MIN($E58,MAX($E57*BW44,$F57))</f>
        <v>0</v>
      </c>
      <c r="BX60" s="25" t="n">
        <f aca="false">MIN($E58,MAX($E57*BX44,$F57))</f>
        <v>0</v>
      </c>
      <c r="BY60" s="25" t="n">
        <f aca="false">MIN($E58,MAX($E57*BY44,$F57))</f>
        <v>0</v>
      </c>
      <c r="BZ60" s="25" t="n">
        <f aca="false">MIN($E58,MAX($E57*BZ44,$F57))</f>
        <v>0</v>
      </c>
      <c r="CA60" s="25" t="n">
        <f aca="false">MIN($E58,MAX($E57*CA44,$F57))</f>
        <v>0</v>
      </c>
      <c r="CB60" s="25" t="n">
        <f aca="false">MIN($E58,MAX($E57*CB44,$F57))</f>
        <v>0</v>
      </c>
      <c r="CC60" s="25" t="n">
        <f aca="false">MIN($E58,MAX($E57*CC44,$F57))</f>
        <v>0</v>
      </c>
      <c r="CD60" s="25" t="n">
        <f aca="false">MIN($E58,MAX($E57*CD44,$F57))</f>
        <v>0</v>
      </c>
      <c r="CE60" s="25" t="n">
        <f aca="false">MIN($E58,MAX($E57*CE44,$F57))</f>
        <v>0</v>
      </c>
      <c r="CF60" s="25" t="n">
        <f aca="false">MIN($E58,MAX($E57*CF44,$F57))</f>
        <v>0</v>
      </c>
      <c r="CG60" s="25" t="n">
        <f aca="false">MIN($E58,MAX($E57*CG44,$F57))</f>
        <v>0</v>
      </c>
      <c r="CH60" s="25" t="n">
        <f aca="false">MIN($E58,MAX($E57*CH44,$F57))</f>
        <v>0</v>
      </c>
      <c r="CI60" s="25" t="n">
        <f aca="false">MIN($E58,MAX($E57*CI44,$F57))</f>
        <v>0</v>
      </c>
      <c r="CJ60" s="25" t="n">
        <f aca="false">MIN($E58,MAX($E57*CJ44,$F57))</f>
        <v>0</v>
      </c>
      <c r="CK60" s="25" t="n">
        <f aca="false">MIN($E58,MAX($E57*CK44,$F57))</f>
        <v>0</v>
      </c>
      <c r="CL60" s="25" t="n">
        <f aca="false">MIN($E58,MAX($E57*CL44,$F57))</f>
        <v>0</v>
      </c>
      <c r="CM60" s="25" t="n">
        <f aca="false">MIN($E58,MAX($E57*CM44,$F57))</f>
        <v>0</v>
      </c>
      <c r="CN60" s="25" t="n">
        <f aca="false">MIN($E58,MAX($E57*CN44,$F57))</f>
        <v>0</v>
      </c>
      <c r="CO60" s="25" t="n">
        <f aca="false">MIN($E58,MAX($E57*CO44,$F57))</f>
        <v>0</v>
      </c>
      <c r="CP60" s="25" t="n">
        <f aca="false">MIN($E58,MAX($E57*CP44,$F57))</f>
        <v>0</v>
      </c>
      <c r="CQ60" s="25" t="n">
        <f aca="false">MIN($E58,MAX($E57*CQ44,$F57))</f>
        <v>0</v>
      </c>
      <c r="CR60" s="25" t="n">
        <f aca="false">MIN($E58,MAX($E57*CR44,$F57))</f>
        <v>0</v>
      </c>
      <c r="CS60" s="25" t="n">
        <f aca="false">MIN($E58,MAX($E57*CS44,$F57))</f>
        <v>0</v>
      </c>
      <c r="CT60" s="25" t="n">
        <f aca="false">MIN($E58,MAX($E57*CT44,$F57))</f>
        <v>0</v>
      </c>
      <c r="CU60" s="25" t="n">
        <f aca="false">MIN($E58,MAX($E57*CU44,$F57))</f>
        <v>0</v>
      </c>
      <c r="CV60" s="25" t="n">
        <f aca="false">MIN($E58,MAX($E57*CV44,$F57))</f>
        <v>0</v>
      </c>
      <c r="CW60" s="25" t="n">
        <f aca="false">MIN($E58,MAX($E57*CW44,$F57))</f>
        <v>0</v>
      </c>
      <c r="CX60" s="25" t="n">
        <f aca="false">MIN($E58,MAX($E57*CX44,$F57))</f>
        <v>0</v>
      </c>
      <c r="CY60" s="25" t="n">
        <f aca="false">MIN($E58,MAX($E57*CY44,$F57))</f>
        <v>0</v>
      </c>
      <c r="CZ60" s="25" t="n">
        <f aca="false">MIN($E58,MAX($E57*CZ44,$F57))</f>
        <v>0</v>
      </c>
      <c r="DA60" s="25" t="n">
        <f aca="false">MIN($E58,MAX($E57*DA44,$F57))</f>
        <v>0</v>
      </c>
      <c r="DB60" s="25" t="n">
        <f aca="false">MIN($E58,MAX($E57*DB44,$F57))</f>
        <v>0</v>
      </c>
      <c r="DC60" s="25" t="n">
        <f aca="false">MIN($E58,MAX($E57*DC44,$F57))</f>
        <v>0</v>
      </c>
      <c r="DD60" s="25" t="n">
        <f aca="false">MIN($E58,MAX($E57*DD44,$F57))</f>
        <v>0</v>
      </c>
      <c r="DE60" s="25" t="n">
        <f aca="false">MIN($E58,MAX($E57*DE44,$F57))</f>
        <v>0</v>
      </c>
      <c r="DF60" s="25" t="n">
        <f aca="false">MIN($E58,MAX($E57*DF44,$F57))</f>
        <v>0</v>
      </c>
      <c r="DG60" s="25" t="n">
        <f aca="false">MIN($E58,MAX($E57*DG44,$F57))</f>
        <v>0</v>
      </c>
      <c r="DH60" s="25" t="n">
        <f aca="false">MIN($E58,MAX($E57*DH44,$F57))</f>
        <v>0</v>
      </c>
      <c r="DI60" s="25" t="n">
        <f aca="false">MIN($E58,MAX($E57*DI44,$F57))</f>
        <v>0</v>
      </c>
      <c r="DJ60" s="25" t="n">
        <f aca="false">MIN($E58,MAX($E57*DJ44,$F57))</f>
        <v>0</v>
      </c>
      <c r="DK60" s="25" t="n">
        <f aca="false">MIN($E58,MAX($E57*DK44,$F57))</f>
        <v>0</v>
      </c>
      <c r="DL60" s="25" t="n">
        <f aca="false">MIN($E58,MAX($E57*DL44,$F57))</f>
        <v>0</v>
      </c>
      <c r="DM60" s="25" t="n">
        <f aca="false">MIN($E58,MAX($E57*DM44,$F57))</f>
        <v>0</v>
      </c>
      <c r="DN60" s="25" t="n">
        <f aca="false">MIN($E58,MAX($E57*DN44,$F57))</f>
        <v>0</v>
      </c>
      <c r="DO60" s="25" t="n">
        <f aca="false">MIN($E58,MAX($E57*DO44,$F57))</f>
        <v>0</v>
      </c>
      <c r="DP60" s="25" t="n">
        <f aca="false">MIN($E58,MAX($E57*DP44,$F57))</f>
        <v>0</v>
      </c>
      <c r="DQ60" s="25" t="n">
        <f aca="false">MIN($E58,MAX($E57*DQ44,$F57))</f>
        <v>0</v>
      </c>
      <c r="DR60" s="25" t="n">
        <f aca="false">MIN($E58,MAX($E57*DR44,$F57))</f>
        <v>0</v>
      </c>
      <c r="DS60" s="25" t="n">
        <f aca="false">MIN($E58,MAX($E57*DS44,$F57))</f>
        <v>0</v>
      </c>
      <c r="DT60" s="25" t="n">
        <f aca="false">MIN($E58,MAX($E57*DT44,$F57))</f>
        <v>0</v>
      </c>
      <c r="DU60" s="25" t="n">
        <f aca="false">MIN($E58,MAX($E57*DU44,$F57))</f>
        <v>0</v>
      </c>
      <c r="DV60" s="25" t="n">
        <f aca="false">MIN($E58,MAX($E57*DV44,$F57))</f>
        <v>0</v>
      </c>
      <c r="DW60" s="25" t="n">
        <f aca="false">MIN($E58,MAX($E57*DW44,$F57))</f>
        <v>0</v>
      </c>
      <c r="DX60" s="25" t="n">
        <f aca="false">MIN($E58,MAX($E57*DX44,$F57))</f>
        <v>0</v>
      </c>
      <c r="DY60" s="25" t="n">
        <f aca="false">MIN($E58,MAX($E57*DY44,$F57))</f>
        <v>0</v>
      </c>
      <c r="DZ60" s="25" t="n">
        <f aca="false">MIN($E58,MAX($E57*DZ44,$F57))</f>
        <v>0</v>
      </c>
      <c r="EA60" s="25" t="n">
        <f aca="false">MIN($E58,MAX($E57*EA44,$F57))</f>
        <v>0</v>
      </c>
      <c r="EB60" s="25" t="n">
        <f aca="false">MIN($E58,MAX($E57*EB44,$F57))</f>
        <v>0</v>
      </c>
      <c r="EC60" s="25" t="n">
        <f aca="false">MIN($E58,MAX($E57*EC44,$F57))</f>
        <v>0</v>
      </c>
      <c r="ED60" s="25" t="n">
        <f aca="false">MIN($E58,MAX($E57*ED44,$F57))</f>
        <v>0</v>
      </c>
      <c r="EE60" s="25" t="n">
        <f aca="false">MIN($E58,MAX($E57*EE44,$F57))</f>
        <v>0</v>
      </c>
      <c r="EF60" s="25" t="n">
        <f aca="false">MIN($E58,MAX($E57*EF44,$F57))</f>
        <v>0</v>
      </c>
      <c r="EG60" s="25" t="n">
        <f aca="false">MIN($E58,MAX($E57*EG44,$F57))</f>
        <v>0</v>
      </c>
      <c r="EH60" s="25" t="n">
        <f aca="false">MIN($E58,MAX($E57*EH44,$F57))</f>
        <v>0</v>
      </c>
      <c r="EI60" s="25" t="n">
        <f aca="false">MIN($E58,MAX($E57*EI44,$F57))</f>
        <v>0</v>
      </c>
      <c r="EJ60" s="25" t="n">
        <f aca="false">MIN($E58,MAX($E57*EJ44,$F57))</f>
        <v>0</v>
      </c>
      <c r="EK60" s="25" t="n">
        <f aca="false">MIN($E58,MAX($E57*EK44,$F57))</f>
        <v>0</v>
      </c>
      <c r="EL60" s="25" t="n">
        <f aca="false">MIN($E58,MAX($E57*EL44,$F57))</f>
        <v>0</v>
      </c>
      <c r="EM60" s="25" t="n">
        <f aca="false">MIN($E58,MAX($E57*EM44,$F57))</f>
        <v>0</v>
      </c>
      <c r="EN60" s="25" t="n">
        <f aca="false">MIN($E58,MAX($E57*EN44,$F57))</f>
        <v>0</v>
      </c>
      <c r="EO60" s="25" t="n">
        <f aca="false">MIN($E58,MAX($E57*EO44,$F57))</f>
        <v>0</v>
      </c>
      <c r="EP60" s="25" t="n">
        <f aca="false">MIN($E58,MAX($E57*EP44,$F57))</f>
        <v>0</v>
      </c>
      <c r="EQ60" s="25" t="n">
        <f aca="false">MIN($E58,MAX($E57*EQ44,$F57))</f>
        <v>0</v>
      </c>
      <c r="ER60" s="25" t="n">
        <f aca="false">MIN($E58,MAX($E57*ER44,$F57))</f>
        <v>0</v>
      </c>
      <c r="ES60" s="25" t="n">
        <f aca="false">MIN($E58,MAX($E57*ES44,$F57))</f>
        <v>0</v>
      </c>
      <c r="ET60" s="25" t="n">
        <f aca="false">MIN($E58,MAX($E57*ET44,$F57))</f>
        <v>0</v>
      </c>
      <c r="EU60" s="25" t="n">
        <f aca="false">MIN($E58,MAX($E57*EU44,$F57))</f>
        <v>0</v>
      </c>
      <c r="EV60" s="25" t="n">
        <f aca="false">MIN($E58,MAX($E57*EV44,$F57))</f>
        <v>0</v>
      </c>
      <c r="EW60" s="25" t="n">
        <f aca="false">MIN($E58,MAX($E57*EW44,$F57))</f>
        <v>0</v>
      </c>
      <c r="EX60" s="25" t="n">
        <f aca="false">MIN($E58,MAX($E57*EX44,$F57))</f>
        <v>0</v>
      </c>
      <c r="EY60" s="25" t="n">
        <f aca="false">MIN($E58,MAX($E57*EY44,$F57))</f>
        <v>0</v>
      </c>
      <c r="EZ60" s="25" t="n">
        <f aca="false">MIN($E58,MAX($E57*EZ44,$F57))</f>
        <v>0</v>
      </c>
      <c r="FA60" s="25" t="n">
        <f aca="false">MIN($E58,MAX($E57*FA44,$F57))</f>
        <v>0</v>
      </c>
      <c r="FB60" s="25" t="n">
        <f aca="false">MIN($E58,MAX($E57*FB44,$F57))</f>
        <v>0</v>
      </c>
      <c r="FC60" s="25" t="n">
        <f aca="false">MIN($E58,MAX($E57*FC44,$F57))</f>
        <v>0</v>
      </c>
      <c r="FD60" s="25" t="n">
        <f aca="false">MIN($E58,MAX($E57*FD44,$F57))</f>
        <v>0</v>
      </c>
      <c r="FE60" s="25" t="n">
        <f aca="false">MIN($E58,MAX($E57*FE44,$F57))</f>
        <v>0</v>
      </c>
      <c r="FF60" s="25" t="n">
        <f aca="false">MIN($E58,MAX($E57*FF44,$F57))</f>
        <v>0</v>
      </c>
      <c r="FG60" s="25" t="n">
        <f aca="false">MIN($E58,MAX($E57*FG44,$F57))</f>
        <v>0</v>
      </c>
      <c r="FH60" s="25" t="n">
        <f aca="false">MIN($E58,MAX($E57*FH44,$F57))</f>
        <v>0</v>
      </c>
    </row>
    <row r="61" customFormat="false" ht="15" hidden="false" customHeight="false" outlineLevel="0" collapsed="false">
      <c r="C61" s="0" t="s">
        <v>719</v>
      </c>
      <c r="D61" s="11" t="s">
        <v>126</v>
      </c>
      <c r="J61" s="25" t="n">
        <f aca="false">J44+J59*(IF($F56=1,$F58,J44-J60)-J44)</f>
        <v>0</v>
      </c>
      <c r="K61" s="25" t="n">
        <f aca="false">K44+K59*(IF($F56=1,$F58,K44-K60)-K44)</f>
        <v>79.830695165</v>
      </c>
      <c r="L61" s="25" t="n">
        <f aca="false">L44+L59*(IF($F56=1,$F58,L44-L60)-L44)</f>
        <v>79.830695165</v>
      </c>
      <c r="M61" s="25" t="n">
        <f aca="false">M44+M59*(IF($F56=1,$F58,M44-M60)-M44)</f>
        <v>79.830695165</v>
      </c>
      <c r="N61" s="25" t="n">
        <f aca="false">N44+N59*(IF($F56=1,$F58,N44-N60)-N44)</f>
        <v>79.830695165</v>
      </c>
      <c r="O61" s="25" t="n">
        <f aca="false">O44+O59*(IF($F56=1,$F58,O44-O60)-O44)</f>
        <v>80.704790829</v>
      </c>
      <c r="P61" s="25" t="n">
        <f aca="false">P44+P59*(IF($F56=1,$F58,P44-P60)-P44)</f>
        <v>80.704790829</v>
      </c>
      <c r="Q61" s="25" t="n">
        <f aca="false">Q44+Q59*(IF($F56=1,$F58,Q44-Q60)-Q44)</f>
        <v>80.704790829</v>
      </c>
      <c r="R61" s="25" t="n">
        <f aca="false">R44+R59*(IF($F56=1,$F58,R44-R60)-R44)</f>
        <v>80.704790829</v>
      </c>
      <c r="S61" s="25" t="n">
        <f aca="false">S44+S59*(IF($F56=1,$F58,S44-S60)-S44)</f>
        <v>75.8874545</v>
      </c>
      <c r="T61" s="25" t="n">
        <f aca="false">T44+T59*(IF($F56=1,$F58,T44-T60)-T44)</f>
        <v>75.8874545</v>
      </c>
      <c r="U61" s="25" t="n">
        <f aca="false">U44+U59*(IF($F56=1,$F58,U44-U60)-U44)</f>
        <v>75.8874545</v>
      </c>
      <c r="V61" s="25" t="n">
        <f aca="false">V44+V59*(IF($F56=1,$F58,V44-V60)-V44)</f>
        <v>75.8874545</v>
      </c>
      <c r="W61" s="25" t="n">
        <f aca="false">W44+W59*(IF($F56=1,$F58,W44-W60)-W44)</f>
        <v>72.564908052</v>
      </c>
      <c r="X61" s="25" t="n">
        <f aca="false">X44+X59*(IF($F56=1,$F58,X44-X60)-X44)</f>
        <v>72.564908052</v>
      </c>
      <c r="Y61" s="25" t="n">
        <f aca="false">Y44+Y59*(IF($F56=1,$F58,Y44-Y60)-Y44)</f>
        <v>72.564908052</v>
      </c>
      <c r="Z61" s="25" t="n">
        <f aca="false">Z44+Z59*(IF($F56=1,$F58,Z44-Z60)-Z44)</f>
        <v>72.564908052</v>
      </c>
      <c r="AA61" s="25" t="n">
        <f aca="false">AA44+AA59*(IF($F56=1,$F58,AA44-AA60)-AA44)</f>
        <v>68.1654128805</v>
      </c>
      <c r="AB61" s="25" t="n">
        <f aca="false">AB44+AB59*(IF($F56=1,$F58,AB44-AB60)-AB44)</f>
        <v>68.1654128805</v>
      </c>
      <c r="AC61" s="25" t="n">
        <f aca="false">AC44+AC59*(IF($F56=1,$F58,AC44-AC60)-AC44)</f>
        <v>68.1654128805</v>
      </c>
      <c r="AD61" s="25" t="n">
        <f aca="false">AD44+AD59*(IF($F56=1,$F58,AD44-AD60)-AD44)</f>
        <v>68.1654128805</v>
      </c>
      <c r="AE61" s="25" t="n">
        <f aca="false">AE44+AE59*(IF($F56=1,$F58,AE44-AE60)-AE44)</f>
        <v>72.181173194</v>
      </c>
      <c r="AF61" s="25" t="n">
        <f aca="false">AF44+AF59*(IF($F56=1,$F58,AF44-AF60)-AF44)</f>
        <v>72.181173194</v>
      </c>
      <c r="AG61" s="25" t="n">
        <f aca="false">AG44+AG59*(IF($F56=1,$F58,AG44-AG60)-AG44)</f>
        <v>72.181173194</v>
      </c>
      <c r="AH61" s="25" t="n">
        <f aca="false">AH44+AH59*(IF($F56=1,$F58,AH44-AH60)-AH44)</f>
        <v>72.181173194</v>
      </c>
      <c r="AI61" s="25" t="n">
        <f aca="false">AI44+AI59*(IF($F56=1,$F58,AI44-AI60)-AI44)</f>
        <v>71.82363123</v>
      </c>
      <c r="AJ61" s="25" t="n">
        <f aca="false">AJ44+AJ59*(IF($F56=1,$F58,AJ44-AJ60)-AJ44)</f>
        <v>71.82363123</v>
      </c>
      <c r="AK61" s="25" t="n">
        <f aca="false">AK44+AK59*(IF($F56=1,$F58,AK44-AK60)-AK44)</f>
        <v>71.82363123</v>
      </c>
      <c r="AL61" s="25" t="n">
        <f aca="false">AL44+AL59*(IF($F56=1,$F58,AL44-AL60)-AL44)</f>
        <v>71.82363123</v>
      </c>
      <c r="AM61" s="25" t="n">
        <f aca="false">AM44+AM59*(IF($F56=1,$F58,AM44-AM60)-AM44)</f>
        <v>73.732722024</v>
      </c>
      <c r="AN61" s="25" t="n">
        <f aca="false">AN44+AN59*(IF($F56=1,$F58,AN44-AN60)-AN44)</f>
        <v>73.732722024</v>
      </c>
      <c r="AO61" s="25" t="n">
        <f aca="false">AO44+AO59*(IF($F56=1,$F58,AO44-AO60)-AO44)</f>
        <v>73.732722024</v>
      </c>
      <c r="AP61" s="25" t="n">
        <f aca="false">AP44+AP59*(IF($F56=1,$F58,AP44-AP60)-AP44)</f>
        <v>73.732722024</v>
      </c>
      <c r="AQ61" s="25" t="n">
        <f aca="false">AQ44+AQ59*(IF($F56=1,$F58,AQ44-AQ60)-AQ44)</f>
        <v>72.4159089875</v>
      </c>
      <c r="AR61" s="25" t="n">
        <f aca="false">AR44+AR59*(IF($F56=1,$F58,AR44-AR60)-AR44)</f>
        <v>72.4159089875</v>
      </c>
      <c r="AS61" s="25" t="n">
        <f aca="false">AS44+AS59*(IF($F56=1,$F58,AS44-AS60)-AS44)</f>
        <v>72.4159089875</v>
      </c>
      <c r="AT61" s="25" t="n">
        <f aca="false">AT44+AT59*(IF($F56=1,$F58,AT44-AT60)-AT44)</f>
        <v>72.4159089875</v>
      </c>
      <c r="AU61" s="25" t="n">
        <f aca="false">AU44+AU59*(IF($F56=1,$F58,AU44-AU60)-AU44)</f>
        <v>73.7372961</v>
      </c>
      <c r="AV61" s="25" t="n">
        <f aca="false">AV44+AV59*(IF($F56=1,$F58,AV44-AV60)-AV44)</f>
        <v>73.7372961</v>
      </c>
      <c r="AW61" s="25" t="n">
        <f aca="false">AW44+AW59*(IF($F56=1,$F58,AW44-AW60)-AW44)</f>
        <v>73.7372961</v>
      </c>
      <c r="AX61" s="25" t="n">
        <f aca="false">AX44+AX59*(IF($F56=1,$F58,AX44-AX60)-AX44)</f>
        <v>73.7372961</v>
      </c>
      <c r="AY61" s="25" t="n">
        <f aca="false">AY44+AY59*(IF($F56=1,$F58,AY44-AY60)-AY44)</f>
        <v>75.268671504</v>
      </c>
      <c r="AZ61" s="25" t="n">
        <f aca="false">AZ44+AZ59*(IF($F56=1,$F58,AZ44-AZ60)-AZ44)</f>
        <v>75.268671504</v>
      </c>
      <c r="BA61" s="25" t="n">
        <f aca="false">BA44+BA59*(IF($F56=1,$F58,BA44-BA60)-BA44)</f>
        <v>75.268671504</v>
      </c>
      <c r="BB61" s="25" t="n">
        <f aca="false">BB44+BB59*(IF($F56=1,$F58,BB44-BB60)-BB44)</f>
        <v>75.268671504</v>
      </c>
      <c r="BC61" s="25" t="n">
        <f aca="false">BC44+BC59*(IF($F56=1,$F58,BC44-BC60)-BC44)</f>
        <v>79.736409012</v>
      </c>
      <c r="BD61" s="25" t="n">
        <f aca="false">BD44+BD59*(IF($F56=1,$F58,BD44-BD60)-BD44)</f>
        <v>79.736409012</v>
      </c>
      <c r="BE61" s="25" t="n">
        <f aca="false">BE44+BE59*(IF($F56=1,$F58,BE44-BE60)-BE44)</f>
        <v>79.736409012</v>
      </c>
      <c r="BF61" s="25" t="n">
        <f aca="false">BF44+BF59*(IF($F56=1,$F58,BF44-BF60)-BF44)</f>
        <v>79.736409012</v>
      </c>
      <c r="BG61" s="25" t="n">
        <f aca="false">BG44+BG59*(IF($F56=1,$F58,BG44-BG60)-BG44)</f>
        <v>80.598884184</v>
      </c>
      <c r="BH61" s="25" t="n">
        <f aca="false">BH44+BH59*(IF($F56=1,$F58,BH44-BH60)-BH44)</f>
        <v>80.598884184</v>
      </c>
      <c r="BI61" s="25" t="n">
        <f aca="false">BI44+BI59*(IF($F56=1,$F58,BI44-BI60)-BI44)</f>
        <v>80.598884184</v>
      </c>
      <c r="BJ61" s="25" t="n">
        <f aca="false">BJ44+BJ59*(IF($F56=1,$F58,BJ44-BJ60)-BJ44)</f>
        <v>80.598884184</v>
      </c>
      <c r="BK61" s="25" t="n">
        <f aca="false">BK44+BK59*(IF($F56=1,$F58,BK44-BK60)-BK44)</f>
        <v>81.781624496</v>
      </c>
      <c r="BL61" s="25" t="n">
        <f aca="false">BL44+BL59*(IF($F56=1,$F58,BL44-BL60)-BL44)</f>
        <v>81.781624496</v>
      </c>
      <c r="BM61" s="25" t="n">
        <f aca="false">BM44+BM59*(IF($F56=1,$F58,BM44-BM60)-BM44)</f>
        <v>81.781624496</v>
      </c>
      <c r="BN61" s="25" t="n">
        <f aca="false">BN44+BN59*(IF($F56=1,$F58,BN44-BN60)-BN44)</f>
        <v>81.781624496</v>
      </c>
      <c r="BO61" s="25" t="n">
        <f aca="false">BO44+BO59*(IF($F56=1,$F58,BO44-BO60)-BO44)</f>
        <v>82.2613792</v>
      </c>
      <c r="BP61" s="25" t="n">
        <f aca="false">BP44+BP59*(IF($F56=1,$F58,BP44-BP60)-BP44)</f>
        <v>82.2613792</v>
      </c>
      <c r="BQ61" s="25" t="n">
        <f aca="false">BQ44+BQ59*(IF($F56=1,$F58,BQ44-BQ60)-BQ44)</f>
        <v>82.2613792</v>
      </c>
      <c r="BR61" s="25" t="n">
        <f aca="false">BR44+BR59*(IF($F56=1,$F58,BR44-BR60)-BR44)</f>
        <v>82.2613792</v>
      </c>
      <c r="BS61" s="25" t="n">
        <f aca="false">BS44+BS59*(IF($F56=1,$F58,BS44-BS60)-BS44)</f>
        <v>82.879434144</v>
      </c>
      <c r="BT61" s="25" t="n">
        <f aca="false">BT44+BT59*(IF($F56=1,$F58,BT44-BT60)-BT44)</f>
        <v>82.879434144</v>
      </c>
      <c r="BU61" s="25" t="n">
        <f aca="false">BU44+BU59*(IF($F56=1,$F58,BU44-BU60)-BU44)</f>
        <v>82.879434144</v>
      </c>
      <c r="BV61" s="25" t="n">
        <f aca="false">BV44+BV59*(IF($F56=1,$F58,BV44-BV60)-BV44)</f>
        <v>82.879434144</v>
      </c>
      <c r="BW61" s="25" t="n">
        <f aca="false">BW44+BW59*(IF($F56=1,$F58,BW44-BW60)-BW44)</f>
        <v>85.293207831</v>
      </c>
      <c r="BX61" s="25" t="n">
        <f aca="false">BX44+BX59*(IF($F56=1,$F58,BX44-BX60)-BX44)</f>
        <v>85.293207831</v>
      </c>
      <c r="BY61" s="25" t="n">
        <f aca="false">BY44+BY59*(IF($F56=1,$F58,BY44-BY60)-BY44)</f>
        <v>85.293207831</v>
      </c>
      <c r="BZ61" s="25" t="n">
        <f aca="false">BZ44+BZ59*(IF($F56=1,$F58,BZ44-BZ60)-BZ44)</f>
        <v>85.293207831</v>
      </c>
      <c r="CA61" s="25" t="n">
        <f aca="false">CA44+CA59*(IF($F56=1,$F58,CA44-CA60)-CA44)</f>
        <v>87.2871154155</v>
      </c>
      <c r="CB61" s="25" t="n">
        <f aca="false">CB44+CB59*(IF($F56=1,$F58,CB44-CB60)-CB44)</f>
        <v>87.2871154155</v>
      </c>
      <c r="CC61" s="25" t="n">
        <f aca="false">CC44+CC59*(IF($F56=1,$F58,CC44-CC60)-CC44)</f>
        <v>87.2871154155</v>
      </c>
      <c r="CD61" s="25" t="n">
        <f aca="false">CD44+CD59*(IF($F56=1,$F58,CD44-CD60)-CD44)</f>
        <v>87.2871154155</v>
      </c>
      <c r="CE61" s="25" t="n">
        <f aca="false">CE44+CE59*(IF($F56=1,$F58,CE44-CE60)-CE44)</f>
        <v>88.302991608</v>
      </c>
      <c r="CF61" s="25" t="n">
        <f aca="false">CF44+CF59*(IF($F56=1,$F58,CF44-CF60)-CF44)</f>
        <v>88.302991608</v>
      </c>
      <c r="CG61" s="25" t="n">
        <f aca="false">CG44+CG59*(IF($F56=1,$F58,CG44-CG60)-CG44)</f>
        <v>88.302991608</v>
      </c>
      <c r="CH61" s="25" t="n">
        <f aca="false">CH44+CH59*(IF($F56=1,$F58,CH44-CH60)-CH44)</f>
        <v>88.302991608</v>
      </c>
      <c r="CI61" s="25" t="n">
        <f aca="false">CI44+CI59*(IF($F56=1,$F58,CI44-CI60)-CI44)</f>
        <v>91.8383315395</v>
      </c>
      <c r="CJ61" s="25" t="n">
        <f aca="false">CJ44+CJ59*(IF($F56=1,$F58,CJ44-CJ60)-CJ44)</f>
        <v>91.8383315395</v>
      </c>
      <c r="CK61" s="25" t="n">
        <f aca="false">CK44+CK59*(IF($F56=1,$F58,CK44-CK60)-CK44)</f>
        <v>91.8383315395</v>
      </c>
      <c r="CL61" s="25" t="n">
        <f aca="false">CL44+CL59*(IF($F56=1,$F58,CL44-CL60)-CL44)</f>
        <v>91.8383315395</v>
      </c>
      <c r="CM61" s="25" t="n">
        <f aca="false">CM44+CM59*(IF($F56=1,$F58,CM44-CM60)-CM44)</f>
        <v>94.049878923</v>
      </c>
      <c r="CN61" s="25" t="n">
        <f aca="false">CN44+CN59*(IF($F56=1,$F58,CN44-CN60)-CN44)</f>
        <v>94.049878923</v>
      </c>
      <c r="CO61" s="25" t="n">
        <f aca="false">CO44+CO59*(IF($F56=1,$F58,CO44-CO60)-CO44)</f>
        <v>94.049878923</v>
      </c>
      <c r="CP61" s="25" t="n">
        <f aca="false">CP44+CP59*(IF($F56=1,$F58,CP44-CP60)-CP44)</f>
        <v>94.049878923</v>
      </c>
      <c r="CQ61" s="25" t="n">
        <f aca="false">CQ44+CQ59*(IF($F56=1,$F58,CQ44-CQ60)-CQ44)</f>
        <v>95.7497981115</v>
      </c>
      <c r="CR61" s="25" t="n">
        <f aca="false">CR44+CR59*(IF($F56=1,$F58,CR44-CR60)-CR44)</f>
        <v>95.7497981115</v>
      </c>
      <c r="CS61" s="25" t="n">
        <f aca="false">CS44+CS59*(IF($F56=1,$F58,CS44-CS60)-CS44)</f>
        <v>95.7497981115</v>
      </c>
      <c r="CT61" s="25" t="n">
        <f aca="false">CT44+CT59*(IF($F56=1,$F58,CT44-CT60)-CT44)</f>
        <v>95.7497981115</v>
      </c>
      <c r="CU61" s="25" t="n">
        <f aca="false">CU44+CU59*(IF($F56=1,$F58,CU44-CU60)-CU44)</f>
        <v>95.725646055</v>
      </c>
      <c r="CV61" s="25" t="n">
        <f aca="false">CV44+CV59*(IF($F56=1,$F58,CV44-CV60)-CV44)</f>
        <v>95.725646055</v>
      </c>
      <c r="CW61" s="25" t="n">
        <f aca="false">CW44+CW59*(IF($F56=1,$F58,CW44-CW60)-CW44)</f>
        <v>95.725646055</v>
      </c>
      <c r="CX61" s="25" t="n">
        <f aca="false">CX44+CX59*(IF($F56=1,$F58,CX44-CX60)-CX44)</f>
        <v>95.725646055</v>
      </c>
      <c r="CY61" s="25" t="n">
        <f aca="false">CY44+CY59*(IF($F56=1,$F58,CY44-CY60)-CY44)</f>
        <v>97.859916882</v>
      </c>
      <c r="CZ61" s="25" t="n">
        <f aca="false">CZ44+CZ59*(IF($F56=1,$F58,CZ44-CZ60)-CZ44)</f>
        <v>97.859916882</v>
      </c>
      <c r="DA61" s="25" t="n">
        <f aca="false">DA44+DA59*(IF($F56=1,$F58,DA44-DA60)-DA44)</f>
        <v>97.859916882</v>
      </c>
      <c r="DB61" s="25" t="n">
        <f aca="false">DB44+DB59*(IF($F56=1,$F58,DB44-DB60)-DB44)</f>
        <v>97.859916882</v>
      </c>
      <c r="DC61" s="25" t="n">
        <f aca="false">DC44+DC59*(IF($F56=1,$F58,DC44-DC60)-DC44)</f>
        <v>98.610924763</v>
      </c>
      <c r="DD61" s="25" t="n">
        <f aca="false">DD44+DD59*(IF($F56=1,$F58,DD44-DD60)-DD44)</f>
        <v>98.610924763</v>
      </c>
      <c r="DE61" s="25" t="n">
        <f aca="false">DE44+DE59*(IF($F56=1,$F58,DE44-DE60)-DE44)</f>
        <v>98.610924763</v>
      </c>
      <c r="DF61" s="25" t="n">
        <f aca="false">DF44+DF59*(IF($F56=1,$F58,DF44-DF60)-DF44)</f>
        <v>98.610924763</v>
      </c>
      <c r="DG61" s="25" t="n">
        <f aca="false">DG44+DG59*(IF($F56=1,$F58,DG44-DG60)-DG44)</f>
        <v>99.570586245</v>
      </c>
      <c r="DH61" s="25" t="n">
        <f aca="false">DH44+DH59*(IF($F56=1,$F58,DH44-DH60)-DH44)</f>
        <v>99.570586245</v>
      </c>
      <c r="DI61" s="25" t="n">
        <f aca="false">DI44+DI59*(IF($F56=1,$F58,DI44-DI60)-DI44)</f>
        <v>99.570586245</v>
      </c>
      <c r="DJ61" s="25" t="n">
        <f aca="false">DJ44+DJ59*(IF($F56=1,$F58,DJ44-DJ60)-DJ44)</f>
        <v>99.570586245</v>
      </c>
      <c r="DK61" s="25" t="n">
        <f aca="false">DK44+DK59*(IF($F56=1,$F58,DK44-DK60)-DK44)</f>
        <v>99.618465375</v>
      </c>
      <c r="DL61" s="25" t="n">
        <f aca="false">DL44+DL59*(IF($F56=1,$F58,DL44-DL60)-DL44)</f>
        <v>99.618465375</v>
      </c>
      <c r="DM61" s="25" t="n">
        <f aca="false">DM44+DM59*(IF($F56=1,$F58,DM44-DM60)-DM44)</f>
        <v>99.618465375</v>
      </c>
      <c r="DN61" s="25" t="n">
        <f aca="false">DN44+DN59*(IF($F56=1,$F58,DN44-DN60)-DN44)</f>
        <v>99.618465375</v>
      </c>
      <c r="DO61" s="25" t="n">
        <f aca="false">DO44+DO59*(IF($F56=1,$F58,DO44-DO60)-DO44)</f>
        <v>102.754918279</v>
      </c>
      <c r="DP61" s="25" t="n">
        <f aca="false">DP44+DP59*(IF($F56=1,$F58,DP44-DP60)-DP44)</f>
        <v>102.754918279</v>
      </c>
      <c r="DQ61" s="25" t="n">
        <f aca="false">DQ44+DQ59*(IF($F56=1,$F58,DQ44-DQ60)-DQ44)</f>
        <v>102.754918279</v>
      </c>
      <c r="DR61" s="25" t="n">
        <f aca="false">DR44+DR59*(IF($F56=1,$F58,DR44-DR60)-DR44)</f>
        <v>102.754918279</v>
      </c>
      <c r="DS61" s="25" t="n">
        <f aca="false">DS44+DS59*(IF($F56=1,$F58,DS44-DS60)-DS44)</f>
        <v>104.4171715405</v>
      </c>
      <c r="DT61" s="25" t="n">
        <f aca="false">DT44+DT59*(IF($F56=1,$F58,DT44-DT60)-DT44)</f>
        <v>104.4171715405</v>
      </c>
      <c r="DU61" s="25" t="n">
        <f aca="false">DU44+DU59*(IF($F56=1,$F58,DU44-DU60)-DU44)</f>
        <v>104.4171715405</v>
      </c>
      <c r="DV61" s="25" t="n">
        <f aca="false">DV44+DV59*(IF($F56=1,$F58,DV44-DV60)-DV44)</f>
        <v>104.4171715405</v>
      </c>
      <c r="DW61" s="25" t="n">
        <f aca="false">DW44+DW59*(IF($F56=1,$F58,DW44-DW60)-DW44)</f>
        <v>106.163734456</v>
      </c>
      <c r="DX61" s="25" t="n">
        <f aca="false">DX44+DX59*(IF($F56=1,$F58,DX44-DX60)-DX44)</f>
        <v>106.163734456</v>
      </c>
      <c r="DY61" s="25" t="n">
        <f aca="false">DY44+DY59*(IF($F56=1,$F58,DY44-DY60)-DY44)</f>
        <v>106.163734456</v>
      </c>
      <c r="DZ61" s="25" t="n">
        <f aca="false">DZ44+DZ59*(IF($F56=1,$F58,DZ44-DZ60)-DZ44)</f>
        <v>106.163734456</v>
      </c>
      <c r="EA61" s="25" t="n">
        <f aca="false">EA44+EA59*(IF($F56=1,$F58,EA44-EA60)-EA44)</f>
        <v>106.9527098185</v>
      </c>
      <c r="EB61" s="25" t="n">
        <f aca="false">EB44+EB59*(IF($F56=1,$F58,EB44-EB60)-EB44)</f>
        <v>106.9527098185</v>
      </c>
      <c r="EC61" s="25" t="n">
        <f aca="false">EC44+EC59*(IF($F56=1,$F58,EC44-EC60)-EC44)</f>
        <v>106.9527098185</v>
      </c>
      <c r="ED61" s="25" t="n">
        <f aca="false">ED44+ED59*(IF($F56=1,$F58,ED44-ED60)-ED44)</f>
        <v>106.9527098185</v>
      </c>
      <c r="EE61" s="25" t="n">
        <f aca="false">EE44+EE59*(IF($F56=1,$F58,EE44-EE60)-EE44)</f>
        <v>110.2198145425</v>
      </c>
      <c r="EF61" s="25" t="n">
        <f aca="false">EF44+EF59*(IF($F56=1,$F58,EF44-EF60)-EF44)</f>
        <v>110.2198145425</v>
      </c>
      <c r="EG61" s="25" t="n">
        <f aca="false">EG44+EG59*(IF($F56=1,$F58,EG44-EG60)-EG44)</f>
        <v>110.2198145425</v>
      </c>
      <c r="EH61" s="25" t="n">
        <f aca="false">EH44+EH59*(IF($F56=1,$F58,EH44-EH60)-EH44)</f>
        <v>110.2198145425</v>
      </c>
      <c r="EI61" s="25" t="n">
        <f aca="false">EI44+EI59*(IF($F56=1,$F58,EI44-EI60)-EI44)</f>
        <v>115.2257426385</v>
      </c>
      <c r="EJ61" s="25" t="n">
        <f aca="false">EJ44+EJ59*(IF($F56=1,$F58,EJ44-EJ60)-EJ44)</f>
        <v>115.2257426385</v>
      </c>
      <c r="EK61" s="25" t="n">
        <f aca="false">EK44+EK59*(IF($F56=1,$F58,EK44-EK60)-EK44)</f>
        <v>115.2257426385</v>
      </c>
      <c r="EL61" s="25" t="n">
        <f aca="false">EL44+EL59*(IF($F56=1,$F58,EL44-EL60)-EL44)</f>
        <v>115.2257426385</v>
      </c>
      <c r="EM61" s="25" t="n">
        <f aca="false">EM44+EM59*(IF($F56=1,$F58,EM44-EM60)-EM44)</f>
        <v>119.571398492</v>
      </c>
      <c r="EN61" s="25" t="n">
        <f aca="false">EN44+EN59*(IF($F56=1,$F58,EN44-EN60)-EN44)</f>
        <v>119.571398492</v>
      </c>
      <c r="EO61" s="25" t="n">
        <f aca="false">EO44+EO59*(IF($F56=1,$F58,EO44-EO60)-EO44)</f>
        <v>119.571398492</v>
      </c>
      <c r="EP61" s="25" t="n">
        <f aca="false">EP44+EP59*(IF($F56=1,$F58,EP44-EP60)-EP44)</f>
        <v>119.571398492</v>
      </c>
      <c r="EQ61" s="25" t="n">
        <f aca="false">EQ44+EQ59*(IF($F56=1,$F58,EQ44-EQ60)-EQ44)</f>
        <v>120.635568482</v>
      </c>
      <c r="ER61" s="25" t="n">
        <f aca="false">ER44+ER59*(IF($F56=1,$F58,ER44-ER60)-ER44)</f>
        <v>120.635568482</v>
      </c>
      <c r="ES61" s="25" t="n">
        <f aca="false">ES44+ES59*(IF($F56=1,$F58,ES44-ES60)-ES44)</f>
        <v>120.635568482</v>
      </c>
      <c r="ET61" s="25" t="n">
        <f aca="false">ET44+ET59*(IF($F56=1,$F58,ET44-ET60)-ET44)</f>
        <v>120.635568482</v>
      </c>
      <c r="EU61" s="25" t="n">
        <f aca="false">EU44+EU59*(IF($F56=1,$F58,EU44-EU60)-EU44)</f>
        <v>123.04827985164</v>
      </c>
      <c r="EV61" s="25" t="n">
        <f aca="false">EV44+EV59*(IF($F56=1,$F58,EV44-EV60)-EV44)</f>
        <v>123.04827985164</v>
      </c>
      <c r="EW61" s="25" t="n">
        <f aca="false">EW44+EW59*(IF($F56=1,$F58,EW44-EW60)-EW44)</f>
        <v>123.04827985164</v>
      </c>
      <c r="EX61" s="25" t="n">
        <f aca="false">EX44+EX59*(IF($F56=1,$F58,EX44-EX60)-EX44)</f>
        <v>123.04827985164</v>
      </c>
      <c r="EY61" s="25" t="n">
        <f aca="false">EY44+EY59*(IF($F56=1,$F58,EY44-EY60)-EY44)</f>
        <v>125.509245448673</v>
      </c>
      <c r="EZ61" s="25" t="n">
        <f aca="false">EZ44+EZ59*(IF($F56=1,$F58,EZ44-EZ60)-EZ44)</f>
        <v>125.509245448673</v>
      </c>
      <c r="FA61" s="25" t="n">
        <f aca="false">FA44+FA59*(IF($F56=1,$F58,FA44-FA60)-FA44)</f>
        <v>125.509245448673</v>
      </c>
      <c r="FB61" s="25" t="n">
        <f aca="false">FB44+FB59*(IF($F56=1,$F58,FB44-FB60)-FB44)</f>
        <v>125.509245448673</v>
      </c>
      <c r="FC61" s="25" t="n">
        <f aca="false">FC44+FC59*(IF($F56=1,$F58,FC44-FC60)-FC44)</f>
        <v>128.019430357646</v>
      </c>
      <c r="FD61" s="25" t="n">
        <f aca="false">FD44+FD59*(IF($F56=1,$F58,FD44-FD60)-FD44)</f>
        <v>128.019430357646</v>
      </c>
      <c r="FE61" s="25" t="n">
        <f aca="false">FE44+FE59*(IF($F56=1,$F58,FE44-FE60)-FE44)</f>
        <v>128.019430357646</v>
      </c>
      <c r="FF61" s="25" t="n">
        <f aca="false">FF44+FF59*(IF($F56=1,$F58,FF44-FF60)-FF44)</f>
        <v>128.019430357646</v>
      </c>
      <c r="FG61" s="25" t="n">
        <f aca="false">FG44+FG59*(IF($F56=1,$F58,FG44-FG60)-FG44)</f>
        <v>130.579818964799</v>
      </c>
      <c r="FH61" s="25" t="n">
        <f aca="false">FH44+FH59*(IF($F56=1,$F58,FH44-FH60)-FH44)</f>
        <v>130.579818964799</v>
      </c>
    </row>
    <row r="62" customFormat="false" ht="15" hidden="false" customHeight="false" outlineLevel="0" collapsed="false">
      <c r="C62" s="0" t="s">
        <v>720</v>
      </c>
      <c r="D62" s="11" t="s">
        <v>321</v>
      </c>
      <c r="E62" s="35" t="n">
        <f aca="false">MATCH(In_Offer_BESS,OB_Names,0)</f>
        <v>3</v>
      </c>
      <c r="F62" s="18" t="n">
        <f aca="false">INDEX(OB_Fixed,$E62)*MIN(1,In_BESS_Hours/INDEX(OB_Hours,$E62))</f>
        <v>49.7</v>
      </c>
    </row>
    <row r="63" customFormat="false" ht="15" hidden="false" customHeight="false" outlineLevel="0" collapsed="false">
      <c r="C63" s="0" t="s">
        <v>721</v>
      </c>
      <c r="D63" s="11" t="s">
        <v>34</v>
      </c>
      <c r="E63" s="17" t="n">
        <f aca="false">$E55*(INDEX(OB_Tenor,$E62)&gt;0)*N(INDEX(OB_Hours,$E62)&lt;&gt;In_BESS_Hours)</f>
        <v>0</v>
      </c>
    </row>
    <row r="64" customFormat="false" ht="15" hidden="false" customHeight="false" outlineLevel="0" collapsed="false">
      <c r="C64" s="0" t="s">
        <v>722</v>
      </c>
      <c r="D64" s="11" t="s">
        <v>321</v>
      </c>
      <c r="E64" s="22" t="n">
        <f aca="false">INDEX(OB_Share,$E62)</f>
        <v>0</v>
      </c>
      <c r="F64" s="18" t="n">
        <f aca="false">INDEX(OB_Grid,$E62)*In_BESS_Grid_Charge</f>
        <v>0</v>
      </c>
    </row>
    <row r="65" customFormat="false" ht="15" hidden="false" customHeight="false" outlineLevel="0" collapsed="false">
      <c r="C65" s="0" t="s">
        <v>723</v>
      </c>
      <c r="D65" s="11" t="s">
        <v>556</v>
      </c>
      <c r="E65" s="44" t="n">
        <f aca="false">IF(INDEX(OB_Start,$E62)&gt;0,INDEX(OB_Start,$E62),$F16+1)</f>
        <v>46753</v>
      </c>
      <c r="F65" s="44" t="n">
        <f aca="false">EDATE($E65,INDEX(OB_Tenor,$E62)*Months_In_Year)-1</f>
        <v>47848</v>
      </c>
      <c r="J65" s="58" t="n">
        <f aca="false">$E55*MAX(0,MIN($F65,J$4)-MAX($E65,J$3)+1)/J$5</f>
        <v>0</v>
      </c>
      <c r="K65" s="58" t="n">
        <f aca="false">$E55*MAX(0,MIN($F65,K$4)-MAX($E65,K$3)+1)/K$5</f>
        <v>0</v>
      </c>
      <c r="L65" s="58" t="n">
        <f aca="false">$E55*MAX(0,MIN($F65,L$4)-MAX($E65,L$3)+1)/L$5</f>
        <v>0</v>
      </c>
      <c r="M65" s="58" t="n">
        <f aca="false">$E55*MAX(0,MIN($F65,M$4)-MAX($E65,M$3)+1)/M$5</f>
        <v>0</v>
      </c>
      <c r="N65" s="58" t="n">
        <f aca="false">$E55*MAX(0,MIN($F65,N$4)-MAX($E65,N$3)+1)/N$5</f>
        <v>0</v>
      </c>
      <c r="O65" s="58" t="n">
        <f aca="false">$E55*MAX(0,MIN($F65,O$4)-MAX($E65,O$3)+1)/O$5</f>
        <v>0</v>
      </c>
      <c r="P65" s="58" t="n">
        <f aca="false">$E55*MAX(0,MIN($F65,P$4)-MAX($E65,P$3)+1)/P$5</f>
        <v>0</v>
      </c>
      <c r="Q65" s="58" t="n">
        <f aca="false">$E55*MAX(0,MIN($F65,Q$4)-MAX($E65,Q$3)+1)/Q$5</f>
        <v>0</v>
      </c>
      <c r="R65" s="58" t="n">
        <f aca="false">$E55*MAX(0,MIN($F65,R$4)-MAX($E65,R$3)+1)/R$5</f>
        <v>0</v>
      </c>
      <c r="S65" s="58" t="n">
        <f aca="false">$E55*MAX(0,MIN($F65,S$4)-MAX($E65,S$3)+1)/S$5</f>
        <v>0</v>
      </c>
      <c r="T65" s="58" t="n">
        <f aca="false">$E55*MAX(0,MIN($F65,T$4)-MAX($E65,T$3)+1)/T$5</f>
        <v>0</v>
      </c>
      <c r="U65" s="58" t="n">
        <f aca="false">$E55*MAX(0,MIN($F65,U$4)-MAX($E65,U$3)+1)/U$5</f>
        <v>0</v>
      </c>
      <c r="V65" s="58" t="n">
        <f aca="false">$E55*MAX(0,MIN($F65,V$4)-MAX($E65,V$3)+1)/V$5</f>
        <v>0</v>
      </c>
      <c r="W65" s="58" t="n">
        <f aca="false">$E55*MAX(0,MIN($F65,W$4)-MAX($E65,W$3)+1)/W$5</f>
        <v>0</v>
      </c>
      <c r="X65" s="58" t="n">
        <f aca="false">$E55*MAX(0,MIN($F65,X$4)-MAX($E65,X$3)+1)/X$5</f>
        <v>0</v>
      </c>
      <c r="Y65" s="58" t="n">
        <f aca="false">$E55*MAX(0,MIN($F65,Y$4)-MAX($E65,Y$3)+1)/Y$5</f>
        <v>0</v>
      </c>
      <c r="Z65" s="58" t="n">
        <f aca="false">$E55*MAX(0,MIN($F65,Z$4)-MAX($E65,Z$3)+1)/Z$5</f>
        <v>0</v>
      </c>
      <c r="AA65" s="58" t="n">
        <f aca="false">$E55*MAX(0,MIN($F65,AA$4)-MAX($E65,AA$3)+1)/AA$5</f>
        <v>0</v>
      </c>
      <c r="AB65" s="58" t="n">
        <f aca="false">$E55*MAX(0,MIN($F65,AB$4)-MAX($E65,AB$3)+1)/AB$5</f>
        <v>0</v>
      </c>
      <c r="AC65" s="58" t="n">
        <f aca="false">$E55*MAX(0,MIN($F65,AC$4)-MAX($E65,AC$3)+1)/AC$5</f>
        <v>0</v>
      </c>
      <c r="AD65" s="58" t="n">
        <f aca="false">$E55*MAX(0,MIN($F65,AD$4)-MAX($E65,AD$3)+1)/AD$5</f>
        <v>0</v>
      </c>
      <c r="AE65" s="58" t="n">
        <f aca="false">$E55*MAX(0,MIN($F65,AE$4)-MAX($E65,AE$3)+1)/AE$5</f>
        <v>0</v>
      </c>
      <c r="AF65" s="58" t="n">
        <f aca="false">$E55*MAX(0,MIN($F65,AF$4)-MAX($E65,AF$3)+1)/AF$5</f>
        <v>0</v>
      </c>
      <c r="AG65" s="58" t="n">
        <f aca="false">$E55*MAX(0,MIN($F65,AG$4)-MAX($E65,AG$3)+1)/AG$5</f>
        <v>0</v>
      </c>
      <c r="AH65" s="58" t="n">
        <f aca="false">$E55*MAX(0,MIN($F65,AH$4)-MAX($E65,AH$3)+1)/AH$5</f>
        <v>0</v>
      </c>
      <c r="AI65" s="58" t="n">
        <f aca="false">$E55*MAX(0,MIN($F65,AI$4)-MAX($E65,AI$3)+1)/AI$5</f>
        <v>0</v>
      </c>
      <c r="AJ65" s="58" t="n">
        <f aca="false">$E55*MAX(0,MIN($F65,AJ$4)-MAX($E65,AJ$3)+1)/AJ$5</f>
        <v>0</v>
      </c>
      <c r="AK65" s="58" t="n">
        <f aca="false">$E55*MAX(0,MIN($F65,AK$4)-MAX($E65,AK$3)+1)/AK$5</f>
        <v>0</v>
      </c>
      <c r="AL65" s="58" t="n">
        <f aca="false">$E55*MAX(0,MIN($F65,AL$4)-MAX($E65,AL$3)+1)/AL$5</f>
        <v>0</v>
      </c>
      <c r="AM65" s="58" t="n">
        <f aca="false">$E55*MAX(0,MIN($F65,AM$4)-MAX($E65,AM$3)+1)/AM$5</f>
        <v>0</v>
      </c>
      <c r="AN65" s="58" t="n">
        <f aca="false">$E55*MAX(0,MIN($F65,AN$4)-MAX($E65,AN$3)+1)/AN$5</f>
        <v>0</v>
      </c>
      <c r="AO65" s="58" t="n">
        <f aca="false">$E55*MAX(0,MIN($F65,AO$4)-MAX($E65,AO$3)+1)/AO$5</f>
        <v>0</v>
      </c>
      <c r="AP65" s="58" t="n">
        <f aca="false">$E55*MAX(0,MIN($F65,AP$4)-MAX($E65,AP$3)+1)/AP$5</f>
        <v>0</v>
      </c>
      <c r="AQ65" s="58" t="n">
        <f aca="false">$E55*MAX(0,MIN($F65,AQ$4)-MAX($E65,AQ$3)+1)/AQ$5</f>
        <v>0</v>
      </c>
      <c r="AR65" s="58" t="n">
        <f aca="false">$E55*MAX(0,MIN($F65,AR$4)-MAX($E65,AR$3)+1)/AR$5</f>
        <v>0</v>
      </c>
      <c r="AS65" s="58" t="n">
        <f aca="false">$E55*MAX(0,MIN($F65,AS$4)-MAX($E65,AS$3)+1)/AS$5</f>
        <v>0</v>
      </c>
      <c r="AT65" s="58" t="n">
        <f aca="false">$E55*MAX(0,MIN($F65,AT$4)-MAX($E65,AT$3)+1)/AT$5</f>
        <v>0</v>
      </c>
      <c r="AU65" s="58" t="n">
        <f aca="false">$E55*MAX(0,MIN($F65,AU$4)-MAX($E65,AU$3)+1)/AU$5</f>
        <v>0</v>
      </c>
      <c r="AV65" s="58" t="n">
        <f aca="false">$E55*MAX(0,MIN($F65,AV$4)-MAX($E65,AV$3)+1)/AV$5</f>
        <v>0</v>
      </c>
      <c r="AW65" s="58" t="n">
        <f aca="false">$E55*MAX(0,MIN($F65,AW$4)-MAX($E65,AW$3)+1)/AW$5</f>
        <v>0</v>
      </c>
      <c r="AX65" s="58" t="n">
        <f aca="false">$E55*MAX(0,MIN($F65,AX$4)-MAX($E65,AX$3)+1)/AX$5</f>
        <v>0</v>
      </c>
      <c r="AY65" s="58" t="n">
        <f aca="false">$E55*MAX(0,MIN($F65,AY$4)-MAX($E65,AY$3)+1)/AY$5</f>
        <v>0</v>
      </c>
      <c r="AZ65" s="58" t="n">
        <f aca="false">$E55*MAX(0,MIN($F65,AZ$4)-MAX($E65,AZ$3)+1)/AZ$5</f>
        <v>0</v>
      </c>
      <c r="BA65" s="58" t="n">
        <f aca="false">$E55*MAX(0,MIN($F65,BA$4)-MAX($E65,BA$3)+1)/BA$5</f>
        <v>0</v>
      </c>
      <c r="BB65" s="58" t="n">
        <f aca="false">$E55*MAX(0,MIN($F65,BB$4)-MAX($E65,BB$3)+1)/BB$5</f>
        <v>0</v>
      </c>
      <c r="BC65" s="58" t="n">
        <f aca="false">$E55*MAX(0,MIN($F65,BC$4)-MAX($E65,BC$3)+1)/BC$5</f>
        <v>0</v>
      </c>
      <c r="BD65" s="58" t="n">
        <f aca="false">$E55*MAX(0,MIN($F65,BD$4)-MAX($E65,BD$3)+1)/BD$5</f>
        <v>0</v>
      </c>
      <c r="BE65" s="58" t="n">
        <f aca="false">$E55*MAX(0,MIN($F65,BE$4)-MAX($E65,BE$3)+1)/BE$5</f>
        <v>0</v>
      </c>
      <c r="BF65" s="58" t="n">
        <f aca="false">$E55*MAX(0,MIN($F65,BF$4)-MAX($E65,BF$3)+1)/BF$5</f>
        <v>0</v>
      </c>
      <c r="BG65" s="58" t="n">
        <f aca="false">$E55*MAX(0,MIN($F65,BG$4)-MAX($E65,BG$3)+1)/BG$5</f>
        <v>0</v>
      </c>
      <c r="BH65" s="58" t="n">
        <f aca="false">$E55*MAX(0,MIN($F65,BH$4)-MAX($E65,BH$3)+1)/BH$5</f>
        <v>0</v>
      </c>
      <c r="BI65" s="58" t="n">
        <f aca="false">$E55*MAX(0,MIN($F65,BI$4)-MAX($E65,BI$3)+1)/BI$5</f>
        <v>0</v>
      </c>
      <c r="BJ65" s="58" t="n">
        <f aca="false">$E55*MAX(0,MIN($F65,BJ$4)-MAX($E65,BJ$3)+1)/BJ$5</f>
        <v>0</v>
      </c>
      <c r="BK65" s="58" t="n">
        <f aca="false">$E55*MAX(0,MIN($F65,BK$4)-MAX($E65,BK$3)+1)/BK$5</f>
        <v>0</v>
      </c>
      <c r="BL65" s="58" t="n">
        <f aca="false">$E55*MAX(0,MIN($F65,BL$4)-MAX($E65,BL$3)+1)/BL$5</f>
        <v>0</v>
      </c>
      <c r="BM65" s="58" t="n">
        <f aca="false">$E55*MAX(0,MIN($F65,BM$4)-MAX($E65,BM$3)+1)/BM$5</f>
        <v>0</v>
      </c>
      <c r="BN65" s="58" t="n">
        <f aca="false">$E55*MAX(0,MIN($F65,BN$4)-MAX($E65,BN$3)+1)/BN$5</f>
        <v>0</v>
      </c>
      <c r="BO65" s="58" t="n">
        <f aca="false">$E55*MAX(0,MIN($F65,BO$4)-MAX($E65,BO$3)+1)/BO$5</f>
        <v>0</v>
      </c>
      <c r="BP65" s="58" t="n">
        <f aca="false">$E55*MAX(0,MIN($F65,BP$4)-MAX($E65,BP$3)+1)/BP$5</f>
        <v>0</v>
      </c>
      <c r="BQ65" s="58" t="n">
        <f aca="false">$E55*MAX(0,MIN($F65,BQ$4)-MAX($E65,BQ$3)+1)/BQ$5</f>
        <v>0</v>
      </c>
      <c r="BR65" s="58" t="n">
        <f aca="false">$E55*MAX(0,MIN($F65,BR$4)-MAX($E65,BR$3)+1)/BR$5</f>
        <v>0</v>
      </c>
      <c r="BS65" s="58" t="n">
        <f aca="false">$E55*MAX(0,MIN($F65,BS$4)-MAX($E65,BS$3)+1)/BS$5</f>
        <v>0</v>
      </c>
      <c r="BT65" s="58" t="n">
        <f aca="false">$E55*MAX(0,MIN($F65,BT$4)-MAX($E65,BT$3)+1)/BT$5</f>
        <v>0</v>
      </c>
      <c r="BU65" s="58" t="n">
        <f aca="false">$E55*MAX(0,MIN($F65,BU$4)-MAX($E65,BU$3)+1)/BU$5</f>
        <v>0</v>
      </c>
      <c r="BV65" s="58" t="n">
        <f aca="false">$E55*MAX(0,MIN($F65,BV$4)-MAX($E65,BV$3)+1)/BV$5</f>
        <v>0</v>
      </c>
      <c r="BW65" s="58" t="n">
        <f aca="false">$E55*MAX(0,MIN($F65,BW$4)-MAX($E65,BW$3)+1)/BW$5</f>
        <v>0</v>
      </c>
      <c r="BX65" s="58" t="n">
        <f aca="false">$E55*MAX(0,MIN($F65,BX$4)-MAX($E65,BX$3)+1)/BX$5</f>
        <v>0</v>
      </c>
      <c r="BY65" s="58" t="n">
        <f aca="false">$E55*MAX(0,MIN($F65,BY$4)-MAX($E65,BY$3)+1)/BY$5</f>
        <v>0</v>
      </c>
      <c r="BZ65" s="58" t="n">
        <f aca="false">$E55*MAX(0,MIN($F65,BZ$4)-MAX($E65,BZ$3)+1)/BZ$5</f>
        <v>0</v>
      </c>
      <c r="CA65" s="58" t="n">
        <f aca="false">$E55*MAX(0,MIN($F65,CA$4)-MAX($E65,CA$3)+1)/CA$5</f>
        <v>0</v>
      </c>
      <c r="CB65" s="58" t="n">
        <f aca="false">$E55*MAX(0,MIN($F65,CB$4)-MAX($E65,CB$3)+1)/CB$5</f>
        <v>0</v>
      </c>
      <c r="CC65" s="58" t="n">
        <f aca="false">$E55*MAX(0,MIN($F65,CC$4)-MAX($E65,CC$3)+1)/CC$5</f>
        <v>0</v>
      </c>
      <c r="CD65" s="58" t="n">
        <f aca="false">$E55*MAX(0,MIN($F65,CD$4)-MAX($E65,CD$3)+1)/CD$5</f>
        <v>0</v>
      </c>
      <c r="CE65" s="58" t="n">
        <f aca="false">$E55*MAX(0,MIN($F65,CE$4)-MAX($E65,CE$3)+1)/CE$5</f>
        <v>0</v>
      </c>
      <c r="CF65" s="58" t="n">
        <f aca="false">$E55*MAX(0,MIN($F65,CF$4)-MAX($E65,CF$3)+1)/CF$5</f>
        <v>0</v>
      </c>
      <c r="CG65" s="58" t="n">
        <f aca="false">$E55*MAX(0,MIN($F65,CG$4)-MAX($E65,CG$3)+1)/CG$5</f>
        <v>0</v>
      </c>
      <c r="CH65" s="58" t="n">
        <f aca="false">$E55*MAX(0,MIN($F65,CH$4)-MAX($E65,CH$3)+1)/CH$5</f>
        <v>0</v>
      </c>
      <c r="CI65" s="58" t="n">
        <f aca="false">$E55*MAX(0,MIN($F65,CI$4)-MAX($E65,CI$3)+1)/CI$5</f>
        <v>0</v>
      </c>
      <c r="CJ65" s="58" t="n">
        <f aca="false">$E55*MAX(0,MIN($F65,CJ$4)-MAX($E65,CJ$3)+1)/CJ$5</f>
        <v>0</v>
      </c>
      <c r="CK65" s="58" t="n">
        <f aca="false">$E55*MAX(0,MIN($F65,CK$4)-MAX($E65,CK$3)+1)/CK$5</f>
        <v>0</v>
      </c>
      <c r="CL65" s="58" t="n">
        <f aca="false">$E55*MAX(0,MIN($F65,CL$4)-MAX($E65,CL$3)+1)/CL$5</f>
        <v>0</v>
      </c>
      <c r="CM65" s="58" t="n">
        <f aca="false">$E55*MAX(0,MIN($F65,CM$4)-MAX($E65,CM$3)+1)/CM$5</f>
        <v>0</v>
      </c>
      <c r="CN65" s="58" t="n">
        <f aca="false">$E55*MAX(0,MIN($F65,CN$4)-MAX($E65,CN$3)+1)/CN$5</f>
        <v>0</v>
      </c>
      <c r="CO65" s="58" t="n">
        <f aca="false">$E55*MAX(0,MIN($F65,CO$4)-MAX($E65,CO$3)+1)/CO$5</f>
        <v>0</v>
      </c>
      <c r="CP65" s="58" t="n">
        <f aca="false">$E55*MAX(0,MIN($F65,CP$4)-MAX($E65,CP$3)+1)/CP$5</f>
        <v>0</v>
      </c>
      <c r="CQ65" s="58" t="n">
        <f aca="false">$E55*MAX(0,MIN($F65,CQ$4)-MAX($E65,CQ$3)+1)/CQ$5</f>
        <v>0</v>
      </c>
      <c r="CR65" s="58" t="n">
        <f aca="false">$E55*MAX(0,MIN($F65,CR$4)-MAX($E65,CR$3)+1)/CR$5</f>
        <v>0</v>
      </c>
      <c r="CS65" s="58" t="n">
        <f aca="false">$E55*MAX(0,MIN($F65,CS$4)-MAX($E65,CS$3)+1)/CS$5</f>
        <v>0</v>
      </c>
      <c r="CT65" s="58" t="n">
        <f aca="false">$E55*MAX(0,MIN($F65,CT$4)-MAX($E65,CT$3)+1)/CT$5</f>
        <v>0</v>
      </c>
      <c r="CU65" s="58" t="n">
        <f aca="false">$E55*MAX(0,MIN($F65,CU$4)-MAX($E65,CU$3)+1)/CU$5</f>
        <v>0</v>
      </c>
      <c r="CV65" s="58" t="n">
        <f aca="false">$E55*MAX(0,MIN($F65,CV$4)-MAX($E65,CV$3)+1)/CV$5</f>
        <v>0</v>
      </c>
      <c r="CW65" s="58" t="n">
        <f aca="false">$E55*MAX(0,MIN($F65,CW$4)-MAX($E65,CW$3)+1)/CW$5</f>
        <v>0</v>
      </c>
      <c r="CX65" s="58" t="n">
        <f aca="false">$E55*MAX(0,MIN($F65,CX$4)-MAX($E65,CX$3)+1)/CX$5</f>
        <v>0</v>
      </c>
      <c r="CY65" s="58" t="n">
        <f aca="false">$E55*MAX(0,MIN($F65,CY$4)-MAX($E65,CY$3)+1)/CY$5</f>
        <v>0</v>
      </c>
      <c r="CZ65" s="58" t="n">
        <f aca="false">$E55*MAX(0,MIN($F65,CZ$4)-MAX($E65,CZ$3)+1)/CZ$5</f>
        <v>0</v>
      </c>
      <c r="DA65" s="58" t="n">
        <f aca="false">$E55*MAX(0,MIN($F65,DA$4)-MAX($E65,DA$3)+1)/DA$5</f>
        <v>0</v>
      </c>
      <c r="DB65" s="58" t="n">
        <f aca="false">$E55*MAX(0,MIN($F65,DB$4)-MAX($E65,DB$3)+1)/DB$5</f>
        <v>0</v>
      </c>
      <c r="DC65" s="58" t="n">
        <f aca="false">$E55*MAX(0,MIN($F65,DC$4)-MAX($E65,DC$3)+1)/DC$5</f>
        <v>0</v>
      </c>
      <c r="DD65" s="58" t="n">
        <f aca="false">$E55*MAX(0,MIN($F65,DD$4)-MAX($E65,DD$3)+1)/DD$5</f>
        <v>0</v>
      </c>
      <c r="DE65" s="58" t="n">
        <f aca="false">$E55*MAX(0,MIN($F65,DE$4)-MAX($E65,DE$3)+1)/DE$5</f>
        <v>0</v>
      </c>
      <c r="DF65" s="58" t="n">
        <f aca="false">$E55*MAX(0,MIN($F65,DF$4)-MAX($E65,DF$3)+1)/DF$5</f>
        <v>0</v>
      </c>
      <c r="DG65" s="58" t="n">
        <f aca="false">$E55*MAX(0,MIN($F65,DG$4)-MAX($E65,DG$3)+1)/DG$5</f>
        <v>0</v>
      </c>
      <c r="DH65" s="58" t="n">
        <f aca="false">$E55*MAX(0,MIN($F65,DH$4)-MAX($E65,DH$3)+1)/DH$5</f>
        <v>0</v>
      </c>
      <c r="DI65" s="58" t="n">
        <f aca="false">$E55*MAX(0,MIN($F65,DI$4)-MAX($E65,DI$3)+1)/DI$5</f>
        <v>0</v>
      </c>
      <c r="DJ65" s="58" t="n">
        <f aca="false">$E55*MAX(0,MIN($F65,DJ$4)-MAX($E65,DJ$3)+1)/DJ$5</f>
        <v>0</v>
      </c>
      <c r="DK65" s="58" t="n">
        <f aca="false">$E55*MAX(0,MIN($F65,DK$4)-MAX($E65,DK$3)+1)/DK$5</f>
        <v>0</v>
      </c>
      <c r="DL65" s="58" t="n">
        <f aca="false">$E55*MAX(0,MIN($F65,DL$4)-MAX($E65,DL$3)+1)/DL$5</f>
        <v>0</v>
      </c>
      <c r="DM65" s="58" t="n">
        <f aca="false">$E55*MAX(0,MIN($F65,DM$4)-MAX($E65,DM$3)+1)/DM$5</f>
        <v>0</v>
      </c>
      <c r="DN65" s="58" t="n">
        <f aca="false">$E55*MAX(0,MIN($F65,DN$4)-MAX($E65,DN$3)+1)/DN$5</f>
        <v>0</v>
      </c>
      <c r="DO65" s="58" t="n">
        <f aca="false">$E55*MAX(0,MIN($F65,DO$4)-MAX($E65,DO$3)+1)/DO$5</f>
        <v>0</v>
      </c>
      <c r="DP65" s="58" t="n">
        <f aca="false">$E55*MAX(0,MIN($F65,DP$4)-MAX($E65,DP$3)+1)/DP$5</f>
        <v>0</v>
      </c>
      <c r="DQ65" s="58" t="n">
        <f aca="false">$E55*MAX(0,MIN($F65,DQ$4)-MAX($E65,DQ$3)+1)/DQ$5</f>
        <v>0</v>
      </c>
      <c r="DR65" s="58" t="n">
        <f aca="false">$E55*MAX(0,MIN($F65,DR$4)-MAX($E65,DR$3)+1)/DR$5</f>
        <v>0</v>
      </c>
      <c r="DS65" s="58" t="n">
        <f aca="false">$E55*MAX(0,MIN($F65,DS$4)-MAX($E65,DS$3)+1)/DS$5</f>
        <v>0</v>
      </c>
      <c r="DT65" s="58" t="n">
        <f aca="false">$E55*MAX(0,MIN($F65,DT$4)-MAX($E65,DT$3)+1)/DT$5</f>
        <v>0</v>
      </c>
      <c r="DU65" s="58" t="n">
        <f aca="false">$E55*MAX(0,MIN($F65,DU$4)-MAX($E65,DU$3)+1)/DU$5</f>
        <v>0</v>
      </c>
      <c r="DV65" s="58" t="n">
        <f aca="false">$E55*MAX(0,MIN($F65,DV$4)-MAX($E65,DV$3)+1)/DV$5</f>
        <v>0</v>
      </c>
      <c r="DW65" s="58" t="n">
        <f aca="false">$E55*MAX(0,MIN($F65,DW$4)-MAX($E65,DW$3)+1)/DW$5</f>
        <v>0</v>
      </c>
      <c r="DX65" s="58" t="n">
        <f aca="false">$E55*MAX(0,MIN($F65,DX$4)-MAX($E65,DX$3)+1)/DX$5</f>
        <v>0</v>
      </c>
      <c r="DY65" s="58" t="n">
        <f aca="false">$E55*MAX(0,MIN($F65,DY$4)-MAX($E65,DY$3)+1)/DY$5</f>
        <v>0</v>
      </c>
      <c r="DZ65" s="58" t="n">
        <f aca="false">$E55*MAX(0,MIN($F65,DZ$4)-MAX($E65,DZ$3)+1)/DZ$5</f>
        <v>0</v>
      </c>
      <c r="EA65" s="58" t="n">
        <f aca="false">$E55*MAX(0,MIN($F65,EA$4)-MAX($E65,EA$3)+1)/EA$5</f>
        <v>0</v>
      </c>
      <c r="EB65" s="58" t="n">
        <f aca="false">$E55*MAX(0,MIN($F65,EB$4)-MAX($E65,EB$3)+1)/EB$5</f>
        <v>0</v>
      </c>
      <c r="EC65" s="58" t="n">
        <f aca="false">$E55*MAX(0,MIN($F65,EC$4)-MAX($E65,EC$3)+1)/EC$5</f>
        <v>0</v>
      </c>
      <c r="ED65" s="58" t="n">
        <f aca="false">$E55*MAX(0,MIN($F65,ED$4)-MAX($E65,ED$3)+1)/ED$5</f>
        <v>0</v>
      </c>
      <c r="EE65" s="58" t="n">
        <f aca="false">$E55*MAX(0,MIN($F65,EE$4)-MAX($E65,EE$3)+1)/EE$5</f>
        <v>0</v>
      </c>
      <c r="EF65" s="58" t="n">
        <f aca="false">$E55*MAX(0,MIN($F65,EF$4)-MAX($E65,EF$3)+1)/EF$5</f>
        <v>0</v>
      </c>
      <c r="EG65" s="58" t="n">
        <f aca="false">$E55*MAX(0,MIN($F65,EG$4)-MAX($E65,EG$3)+1)/EG$5</f>
        <v>0</v>
      </c>
      <c r="EH65" s="58" t="n">
        <f aca="false">$E55*MAX(0,MIN($F65,EH$4)-MAX($E65,EH$3)+1)/EH$5</f>
        <v>0</v>
      </c>
      <c r="EI65" s="58" t="n">
        <f aca="false">$E55*MAX(0,MIN($F65,EI$4)-MAX($E65,EI$3)+1)/EI$5</f>
        <v>0</v>
      </c>
      <c r="EJ65" s="58" t="n">
        <f aca="false">$E55*MAX(0,MIN($F65,EJ$4)-MAX($E65,EJ$3)+1)/EJ$5</f>
        <v>0</v>
      </c>
      <c r="EK65" s="58" t="n">
        <f aca="false">$E55*MAX(0,MIN($F65,EK$4)-MAX($E65,EK$3)+1)/EK$5</f>
        <v>0</v>
      </c>
      <c r="EL65" s="58" t="n">
        <f aca="false">$E55*MAX(0,MIN($F65,EL$4)-MAX($E65,EL$3)+1)/EL$5</f>
        <v>0</v>
      </c>
      <c r="EM65" s="58" t="n">
        <f aca="false">$E55*MAX(0,MIN($F65,EM$4)-MAX($E65,EM$3)+1)/EM$5</f>
        <v>0</v>
      </c>
      <c r="EN65" s="58" t="n">
        <f aca="false">$E55*MAX(0,MIN($F65,EN$4)-MAX($E65,EN$3)+1)/EN$5</f>
        <v>0</v>
      </c>
      <c r="EO65" s="58" t="n">
        <f aca="false">$E55*MAX(0,MIN($F65,EO$4)-MAX($E65,EO$3)+1)/EO$5</f>
        <v>0</v>
      </c>
      <c r="EP65" s="58" t="n">
        <f aca="false">$E55*MAX(0,MIN($F65,EP$4)-MAX($E65,EP$3)+1)/EP$5</f>
        <v>0</v>
      </c>
      <c r="EQ65" s="58" t="n">
        <f aca="false">$E55*MAX(0,MIN($F65,EQ$4)-MAX($E65,EQ$3)+1)/EQ$5</f>
        <v>0</v>
      </c>
      <c r="ER65" s="58" t="n">
        <f aca="false">$E55*MAX(0,MIN($F65,ER$4)-MAX($E65,ER$3)+1)/ER$5</f>
        <v>0</v>
      </c>
      <c r="ES65" s="58" t="n">
        <f aca="false">$E55*MAX(0,MIN($F65,ES$4)-MAX($E65,ES$3)+1)/ES$5</f>
        <v>0</v>
      </c>
      <c r="ET65" s="58" t="n">
        <f aca="false">$E55*MAX(0,MIN($F65,ET$4)-MAX($E65,ET$3)+1)/ET$5</f>
        <v>0</v>
      </c>
      <c r="EU65" s="58" t="n">
        <f aca="false">$E55*MAX(0,MIN($F65,EU$4)-MAX($E65,EU$3)+1)/EU$5</f>
        <v>0</v>
      </c>
      <c r="EV65" s="58" t="n">
        <f aca="false">$E55*MAX(0,MIN($F65,EV$4)-MAX($E65,EV$3)+1)/EV$5</f>
        <v>0</v>
      </c>
      <c r="EW65" s="58" t="n">
        <f aca="false">$E55*MAX(0,MIN($F65,EW$4)-MAX($E65,EW$3)+1)/EW$5</f>
        <v>0</v>
      </c>
      <c r="EX65" s="58" t="n">
        <f aca="false">$E55*MAX(0,MIN($F65,EX$4)-MAX($E65,EX$3)+1)/EX$5</f>
        <v>0</v>
      </c>
      <c r="EY65" s="58" t="n">
        <f aca="false">$E55*MAX(0,MIN($F65,EY$4)-MAX($E65,EY$3)+1)/EY$5</f>
        <v>0</v>
      </c>
      <c r="EZ65" s="58" t="n">
        <f aca="false">$E55*MAX(0,MIN($F65,EZ$4)-MAX($E65,EZ$3)+1)/EZ$5</f>
        <v>0</v>
      </c>
      <c r="FA65" s="58" t="n">
        <f aca="false">$E55*MAX(0,MIN($F65,FA$4)-MAX($E65,FA$3)+1)/FA$5</f>
        <v>0</v>
      </c>
      <c r="FB65" s="58" t="n">
        <f aca="false">$E55*MAX(0,MIN($F65,FB$4)-MAX($E65,FB$3)+1)/FB$5</f>
        <v>0</v>
      </c>
      <c r="FC65" s="58" t="n">
        <f aca="false">$E55*MAX(0,MIN($F65,FC$4)-MAX($E65,FC$3)+1)/FC$5</f>
        <v>0</v>
      </c>
      <c r="FD65" s="58" t="n">
        <f aca="false">$E55*MAX(0,MIN($F65,FD$4)-MAX($E65,FD$3)+1)/FD$5</f>
        <v>0</v>
      </c>
      <c r="FE65" s="58" t="n">
        <f aca="false">$E55*MAX(0,MIN($F65,FE$4)-MAX($E65,FE$3)+1)/FE$5</f>
        <v>0</v>
      </c>
      <c r="FF65" s="58" t="n">
        <f aca="false">$E55*MAX(0,MIN($F65,FF$4)-MAX($E65,FF$3)+1)/FF$5</f>
        <v>0</v>
      </c>
      <c r="FG65" s="58" t="n">
        <f aca="false">$E55*MAX(0,MIN($F65,FG$4)-MAX($E65,FG$3)+1)/FG$5</f>
        <v>0</v>
      </c>
      <c r="FH65" s="58" t="n">
        <f aca="false">$E55*MAX(0,MIN($F65,FH$4)-MAX($E65,FH$3)+1)/FH$5</f>
        <v>0</v>
      </c>
    </row>
    <row r="66" customFormat="false" ht="15" hidden="false" customHeight="false" outlineLevel="0" collapsed="false">
      <c r="C66" s="0" t="s">
        <v>724</v>
      </c>
      <c r="D66" s="11" t="s">
        <v>86</v>
      </c>
      <c r="E66" s="17" t="n">
        <f aca="false">INDEX(OB_Bands,$E62)</f>
        <v>0</v>
      </c>
      <c r="J66" s="35" t="n">
        <f aca="false">$E66*SUMIF(EB_Years,J$7,EB_Row)</f>
        <v>0</v>
      </c>
      <c r="K66" s="35" t="n">
        <f aca="false">$E66*SUMIF(EB_Years,K$7,EB_Row)</f>
        <v>0</v>
      </c>
      <c r="L66" s="35" t="n">
        <f aca="false">$E66*SUMIF(EB_Years,L$7,EB_Row)</f>
        <v>0</v>
      </c>
      <c r="M66" s="35" t="n">
        <f aca="false">$E66*SUMIF(EB_Years,M$7,EB_Row)</f>
        <v>0</v>
      </c>
      <c r="N66" s="35" t="n">
        <f aca="false">$E66*SUMIF(EB_Years,N$7,EB_Row)</f>
        <v>0</v>
      </c>
      <c r="O66" s="35" t="n">
        <f aca="false">$E66*SUMIF(EB_Years,O$7,EB_Row)</f>
        <v>0</v>
      </c>
      <c r="P66" s="35" t="n">
        <f aca="false">$E66*SUMIF(EB_Years,P$7,EB_Row)</f>
        <v>0</v>
      </c>
      <c r="Q66" s="35" t="n">
        <f aca="false">$E66*SUMIF(EB_Years,Q$7,EB_Row)</f>
        <v>0</v>
      </c>
      <c r="R66" s="35" t="n">
        <f aca="false">$E66*SUMIF(EB_Years,R$7,EB_Row)</f>
        <v>0</v>
      </c>
      <c r="S66" s="35" t="n">
        <f aca="false">$E66*SUMIF(EB_Years,S$7,EB_Row)</f>
        <v>0</v>
      </c>
      <c r="T66" s="35" t="n">
        <f aca="false">$E66*SUMIF(EB_Years,T$7,EB_Row)</f>
        <v>0</v>
      </c>
      <c r="U66" s="35" t="n">
        <f aca="false">$E66*SUMIF(EB_Years,U$7,EB_Row)</f>
        <v>0</v>
      </c>
      <c r="V66" s="35" t="n">
        <f aca="false">$E66*SUMIF(EB_Years,V$7,EB_Row)</f>
        <v>0</v>
      </c>
      <c r="W66" s="35" t="n">
        <f aca="false">$E66*SUMIF(EB_Years,W$7,EB_Row)</f>
        <v>0</v>
      </c>
      <c r="X66" s="35" t="n">
        <f aca="false">$E66*SUMIF(EB_Years,X$7,EB_Row)</f>
        <v>0</v>
      </c>
      <c r="Y66" s="35" t="n">
        <f aca="false">$E66*SUMIF(EB_Years,Y$7,EB_Row)</f>
        <v>0</v>
      </c>
      <c r="Z66" s="35" t="n">
        <f aca="false">$E66*SUMIF(EB_Years,Z$7,EB_Row)</f>
        <v>0</v>
      </c>
      <c r="AA66" s="35" t="n">
        <f aca="false">$E66*SUMIF(EB_Years,AA$7,EB_Row)</f>
        <v>0</v>
      </c>
      <c r="AB66" s="35" t="n">
        <f aca="false">$E66*SUMIF(EB_Years,AB$7,EB_Row)</f>
        <v>0</v>
      </c>
      <c r="AC66" s="35" t="n">
        <f aca="false">$E66*SUMIF(EB_Years,AC$7,EB_Row)</f>
        <v>0</v>
      </c>
      <c r="AD66" s="35" t="n">
        <f aca="false">$E66*SUMIF(EB_Years,AD$7,EB_Row)</f>
        <v>0</v>
      </c>
      <c r="AE66" s="35" t="n">
        <f aca="false">$E66*SUMIF(EB_Years,AE$7,EB_Row)</f>
        <v>0</v>
      </c>
      <c r="AF66" s="35" t="n">
        <f aca="false">$E66*SUMIF(EB_Years,AF$7,EB_Row)</f>
        <v>0</v>
      </c>
      <c r="AG66" s="35" t="n">
        <f aca="false">$E66*SUMIF(EB_Years,AG$7,EB_Row)</f>
        <v>0</v>
      </c>
      <c r="AH66" s="35" t="n">
        <f aca="false">$E66*SUMIF(EB_Years,AH$7,EB_Row)</f>
        <v>0</v>
      </c>
      <c r="AI66" s="35" t="n">
        <f aca="false">$E66*SUMIF(EB_Years,AI$7,EB_Row)</f>
        <v>0</v>
      </c>
      <c r="AJ66" s="35" t="n">
        <f aca="false">$E66*SUMIF(EB_Years,AJ$7,EB_Row)</f>
        <v>0</v>
      </c>
      <c r="AK66" s="35" t="n">
        <f aca="false">$E66*SUMIF(EB_Years,AK$7,EB_Row)</f>
        <v>0</v>
      </c>
      <c r="AL66" s="35" t="n">
        <f aca="false">$E66*SUMIF(EB_Years,AL$7,EB_Row)</f>
        <v>0</v>
      </c>
      <c r="AM66" s="35" t="n">
        <f aca="false">$E66*SUMIF(EB_Years,AM$7,EB_Row)</f>
        <v>0</v>
      </c>
      <c r="AN66" s="35" t="n">
        <f aca="false">$E66*SUMIF(EB_Years,AN$7,EB_Row)</f>
        <v>0</v>
      </c>
      <c r="AO66" s="35" t="n">
        <f aca="false">$E66*SUMIF(EB_Years,AO$7,EB_Row)</f>
        <v>0</v>
      </c>
      <c r="AP66" s="35" t="n">
        <f aca="false">$E66*SUMIF(EB_Years,AP$7,EB_Row)</f>
        <v>0</v>
      </c>
      <c r="AQ66" s="35" t="n">
        <f aca="false">$E66*SUMIF(EB_Years,AQ$7,EB_Row)</f>
        <v>0</v>
      </c>
      <c r="AR66" s="35" t="n">
        <f aca="false">$E66*SUMIF(EB_Years,AR$7,EB_Row)</f>
        <v>0</v>
      </c>
      <c r="AS66" s="35" t="n">
        <f aca="false">$E66*SUMIF(EB_Years,AS$7,EB_Row)</f>
        <v>0</v>
      </c>
      <c r="AT66" s="35" t="n">
        <f aca="false">$E66*SUMIF(EB_Years,AT$7,EB_Row)</f>
        <v>0</v>
      </c>
      <c r="AU66" s="35" t="n">
        <f aca="false">$E66*SUMIF(EB_Years,AU$7,EB_Row)</f>
        <v>0</v>
      </c>
      <c r="AV66" s="35" t="n">
        <f aca="false">$E66*SUMIF(EB_Years,AV$7,EB_Row)</f>
        <v>0</v>
      </c>
      <c r="AW66" s="35" t="n">
        <f aca="false">$E66*SUMIF(EB_Years,AW$7,EB_Row)</f>
        <v>0</v>
      </c>
      <c r="AX66" s="35" t="n">
        <f aca="false">$E66*SUMIF(EB_Years,AX$7,EB_Row)</f>
        <v>0</v>
      </c>
      <c r="AY66" s="35" t="n">
        <f aca="false">$E66*SUMIF(EB_Years,AY$7,EB_Row)</f>
        <v>0</v>
      </c>
      <c r="AZ66" s="35" t="n">
        <f aca="false">$E66*SUMIF(EB_Years,AZ$7,EB_Row)</f>
        <v>0</v>
      </c>
      <c r="BA66" s="35" t="n">
        <f aca="false">$E66*SUMIF(EB_Years,BA$7,EB_Row)</f>
        <v>0</v>
      </c>
      <c r="BB66" s="35" t="n">
        <f aca="false">$E66*SUMIF(EB_Years,BB$7,EB_Row)</f>
        <v>0</v>
      </c>
      <c r="BC66" s="35" t="n">
        <f aca="false">$E66*SUMIF(EB_Years,BC$7,EB_Row)</f>
        <v>0</v>
      </c>
      <c r="BD66" s="35" t="n">
        <f aca="false">$E66*SUMIF(EB_Years,BD$7,EB_Row)</f>
        <v>0</v>
      </c>
      <c r="BE66" s="35" t="n">
        <f aca="false">$E66*SUMIF(EB_Years,BE$7,EB_Row)</f>
        <v>0</v>
      </c>
      <c r="BF66" s="35" t="n">
        <f aca="false">$E66*SUMIF(EB_Years,BF$7,EB_Row)</f>
        <v>0</v>
      </c>
      <c r="BG66" s="35" t="n">
        <f aca="false">$E66*SUMIF(EB_Years,BG$7,EB_Row)</f>
        <v>0</v>
      </c>
      <c r="BH66" s="35" t="n">
        <f aca="false">$E66*SUMIF(EB_Years,BH$7,EB_Row)</f>
        <v>0</v>
      </c>
      <c r="BI66" s="35" t="n">
        <f aca="false">$E66*SUMIF(EB_Years,BI$7,EB_Row)</f>
        <v>0</v>
      </c>
      <c r="BJ66" s="35" t="n">
        <f aca="false">$E66*SUMIF(EB_Years,BJ$7,EB_Row)</f>
        <v>0</v>
      </c>
      <c r="BK66" s="35" t="n">
        <f aca="false">$E66*SUMIF(EB_Years,BK$7,EB_Row)</f>
        <v>0</v>
      </c>
      <c r="BL66" s="35" t="n">
        <f aca="false">$E66*SUMIF(EB_Years,BL$7,EB_Row)</f>
        <v>0</v>
      </c>
      <c r="BM66" s="35" t="n">
        <f aca="false">$E66*SUMIF(EB_Years,BM$7,EB_Row)</f>
        <v>0</v>
      </c>
      <c r="BN66" s="35" t="n">
        <f aca="false">$E66*SUMIF(EB_Years,BN$7,EB_Row)</f>
        <v>0</v>
      </c>
      <c r="BO66" s="35" t="n">
        <f aca="false">$E66*SUMIF(EB_Years,BO$7,EB_Row)</f>
        <v>0</v>
      </c>
      <c r="BP66" s="35" t="n">
        <f aca="false">$E66*SUMIF(EB_Years,BP$7,EB_Row)</f>
        <v>0</v>
      </c>
      <c r="BQ66" s="35" t="n">
        <f aca="false">$E66*SUMIF(EB_Years,BQ$7,EB_Row)</f>
        <v>0</v>
      </c>
      <c r="BR66" s="35" t="n">
        <f aca="false">$E66*SUMIF(EB_Years,BR$7,EB_Row)</f>
        <v>0</v>
      </c>
      <c r="BS66" s="35" t="n">
        <f aca="false">$E66*SUMIF(EB_Years,BS$7,EB_Row)</f>
        <v>0</v>
      </c>
      <c r="BT66" s="35" t="n">
        <f aca="false">$E66*SUMIF(EB_Years,BT$7,EB_Row)</f>
        <v>0</v>
      </c>
      <c r="BU66" s="35" t="n">
        <f aca="false">$E66*SUMIF(EB_Years,BU$7,EB_Row)</f>
        <v>0</v>
      </c>
      <c r="BV66" s="35" t="n">
        <f aca="false">$E66*SUMIF(EB_Years,BV$7,EB_Row)</f>
        <v>0</v>
      </c>
      <c r="BW66" s="35" t="n">
        <f aca="false">$E66*SUMIF(EB_Years,BW$7,EB_Row)</f>
        <v>0</v>
      </c>
      <c r="BX66" s="35" t="n">
        <f aca="false">$E66*SUMIF(EB_Years,BX$7,EB_Row)</f>
        <v>0</v>
      </c>
      <c r="BY66" s="35" t="n">
        <f aca="false">$E66*SUMIF(EB_Years,BY$7,EB_Row)</f>
        <v>0</v>
      </c>
      <c r="BZ66" s="35" t="n">
        <f aca="false">$E66*SUMIF(EB_Years,BZ$7,EB_Row)</f>
        <v>0</v>
      </c>
      <c r="CA66" s="35" t="n">
        <f aca="false">$E66*SUMIF(EB_Years,CA$7,EB_Row)</f>
        <v>0</v>
      </c>
      <c r="CB66" s="35" t="n">
        <f aca="false">$E66*SUMIF(EB_Years,CB$7,EB_Row)</f>
        <v>0</v>
      </c>
      <c r="CC66" s="35" t="n">
        <f aca="false">$E66*SUMIF(EB_Years,CC$7,EB_Row)</f>
        <v>0</v>
      </c>
      <c r="CD66" s="35" t="n">
        <f aca="false">$E66*SUMIF(EB_Years,CD$7,EB_Row)</f>
        <v>0</v>
      </c>
      <c r="CE66" s="35" t="n">
        <f aca="false">$E66*SUMIF(EB_Years,CE$7,EB_Row)</f>
        <v>0</v>
      </c>
      <c r="CF66" s="35" t="n">
        <f aca="false">$E66*SUMIF(EB_Years,CF$7,EB_Row)</f>
        <v>0</v>
      </c>
      <c r="CG66" s="35" t="n">
        <f aca="false">$E66*SUMIF(EB_Years,CG$7,EB_Row)</f>
        <v>0</v>
      </c>
      <c r="CH66" s="35" t="n">
        <f aca="false">$E66*SUMIF(EB_Years,CH$7,EB_Row)</f>
        <v>0</v>
      </c>
      <c r="CI66" s="35" t="n">
        <f aca="false">$E66*SUMIF(EB_Years,CI$7,EB_Row)</f>
        <v>0</v>
      </c>
      <c r="CJ66" s="35" t="n">
        <f aca="false">$E66*SUMIF(EB_Years,CJ$7,EB_Row)</f>
        <v>0</v>
      </c>
      <c r="CK66" s="35" t="n">
        <f aca="false">$E66*SUMIF(EB_Years,CK$7,EB_Row)</f>
        <v>0</v>
      </c>
      <c r="CL66" s="35" t="n">
        <f aca="false">$E66*SUMIF(EB_Years,CL$7,EB_Row)</f>
        <v>0</v>
      </c>
      <c r="CM66" s="35" t="n">
        <f aca="false">$E66*SUMIF(EB_Years,CM$7,EB_Row)</f>
        <v>0</v>
      </c>
      <c r="CN66" s="35" t="n">
        <f aca="false">$E66*SUMIF(EB_Years,CN$7,EB_Row)</f>
        <v>0</v>
      </c>
      <c r="CO66" s="35" t="n">
        <f aca="false">$E66*SUMIF(EB_Years,CO$7,EB_Row)</f>
        <v>0</v>
      </c>
      <c r="CP66" s="35" t="n">
        <f aca="false">$E66*SUMIF(EB_Years,CP$7,EB_Row)</f>
        <v>0</v>
      </c>
      <c r="CQ66" s="35" t="n">
        <f aca="false">$E66*SUMIF(EB_Years,CQ$7,EB_Row)</f>
        <v>0</v>
      </c>
      <c r="CR66" s="35" t="n">
        <f aca="false">$E66*SUMIF(EB_Years,CR$7,EB_Row)</f>
        <v>0</v>
      </c>
      <c r="CS66" s="35" t="n">
        <f aca="false">$E66*SUMIF(EB_Years,CS$7,EB_Row)</f>
        <v>0</v>
      </c>
      <c r="CT66" s="35" t="n">
        <f aca="false">$E66*SUMIF(EB_Years,CT$7,EB_Row)</f>
        <v>0</v>
      </c>
      <c r="CU66" s="35" t="n">
        <f aca="false">$E66*SUMIF(EB_Years,CU$7,EB_Row)</f>
        <v>0</v>
      </c>
      <c r="CV66" s="35" t="n">
        <f aca="false">$E66*SUMIF(EB_Years,CV$7,EB_Row)</f>
        <v>0</v>
      </c>
      <c r="CW66" s="35" t="n">
        <f aca="false">$E66*SUMIF(EB_Years,CW$7,EB_Row)</f>
        <v>0</v>
      </c>
      <c r="CX66" s="35" t="n">
        <f aca="false">$E66*SUMIF(EB_Years,CX$7,EB_Row)</f>
        <v>0</v>
      </c>
      <c r="CY66" s="35" t="n">
        <f aca="false">$E66*SUMIF(EB_Years,CY$7,EB_Row)</f>
        <v>0</v>
      </c>
      <c r="CZ66" s="35" t="n">
        <f aca="false">$E66*SUMIF(EB_Years,CZ$7,EB_Row)</f>
        <v>0</v>
      </c>
      <c r="DA66" s="35" t="n">
        <f aca="false">$E66*SUMIF(EB_Years,DA$7,EB_Row)</f>
        <v>0</v>
      </c>
      <c r="DB66" s="35" t="n">
        <f aca="false">$E66*SUMIF(EB_Years,DB$7,EB_Row)</f>
        <v>0</v>
      </c>
      <c r="DC66" s="35" t="n">
        <f aca="false">$E66*SUMIF(EB_Years,DC$7,EB_Row)</f>
        <v>0</v>
      </c>
      <c r="DD66" s="35" t="n">
        <f aca="false">$E66*SUMIF(EB_Years,DD$7,EB_Row)</f>
        <v>0</v>
      </c>
      <c r="DE66" s="35" t="n">
        <f aca="false">$E66*SUMIF(EB_Years,DE$7,EB_Row)</f>
        <v>0</v>
      </c>
      <c r="DF66" s="35" t="n">
        <f aca="false">$E66*SUMIF(EB_Years,DF$7,EB_Row)</f>
        <v>0</v>
      </c>
      <c r="DG66" s="35" t="n">
        <f aca="false">$E66*SUMIF(EB_Years,DG$7,EB_Row)</f>
        <v>0</v>
      </c>
      <c r="DH66" s="35" t="n">
        <f aca="false">$E66*SUMIF(EB_Years,DH$7,EB_Row)</f>
        <v>0</v>
      </c>
      <c r="DI66" s="35" t="n">
        <f aca="false">$E66*SUMIF(EB_Years,DI$7,EB_Row)</f>
        <v>0</v>
      </c>
      <c r="DJ66" s="35" t="n">
        <f aca="false">$E66*SUMIF(EB_Years,DJ$7,EB_Row)</f>
        <v>0</v>
      </c>
      <c r="DK66" s="35" t="n">
        <f aca="false">$E66*SUMIF(EB_Years,DK$7,EB_Row)</f>
        <v>0</v>
      </c>
      <c r="DL66" s="35" t="n">
        <f aca="false">$E66*SUMIF(EB_Years,DL$7,EB_Row)</f>
        <v>0</v>
      </c>
      <c r="DM66" s="35" t="n">
        <f aca="false">$E66*SUMIF(EB_Years,DM$7,EB_Row)</f>
        <v>0</v>
      </c>
      <c r="DN66" s="35" t="n">
        <f aca="false">$E66*SUMIF(EB_Years,DN$7,EB_Row)</f>
        <v>0</v>
      </c>
      <c r="DO66" s="35" t="n">
        <f aca="false">$E66*SUMIF(EB_Years,DO$7,EB_Row)</f>
        <v>0</v>
      </c>
      <c r="DP66" s="35" t="n">
        <f aca="false">$E66*SUMIF(EB_Years,DP$7,EB_Row)</f>
        <v>0</v>
      </c>
      <c r="DQ66" s="35" t="n">
        <f aca="false">$E66*SUMIF(EB_Years,DQ$7,EB_Row)</f>
        <v>0</v>
      </c>
      <c r="DR66" s="35" t="n">
        <f aca="false">$E66*SUMIF(EB_Years,DR$7,EB_Row)</f>
        <v>0</v>
      </c>
      <c r="DS66" s="35" t="n">
        <f aca="false">$E66*SUMIF(EB_Years,DS$7,EB_Row)</f>
        <v>0</v>
      </c>
      <c r="DT66" s="35" t="n">
        <f aca="false">$E66*SUMIF(EB_Years,DT$7,EB_Row)</f>
        <v>0</v>
      </c>
      <c r="DU66" s="35" t="n">
        <f aca="false">$E66*SUMIF(EB_Years,DU$7,EB_Row)</f>
        <v>0</v>
      </c>
      <c r="DV66" s="35" t="n">
        <f aca="false">$E66*SUMIF(EB_Years,DV$7,EB_Row)</f>
        <v>0</v>
      </c>
      <c r="DW66" s="35" t="n">
        <f aca="false">$E66*SUMIF(EB_Years,DW$7,EB_Row)</f>
        <v>0</v>
      </c>
      <c r="DX66" s="35" t="n">
        <f aca="false">$E66*SUMIF(EB_Years,DX$7,EB_Row)</f>
        <v>0</v>
      </c>
      <c r="DY66" s="35" t="n">
        <f aca="false">$E66*SUMIF(EB_Years,DY$7,EB_Row)</f>
        <v>0</v>
      </c>
      <c r="DZ66" s="35" t="n">
        <f aca="false">$E66*SUMIF(EB_Years,DZ$7,EB_Row)</f>
        <v>0</v>
      </c>
      <c r="EA66" s="35" t="n">
        <f aca="false">$E66*SUMIF(EB_Years,EA$7,EB_Row)</f>
        <v>0</v>
      </c>
      <c r="EB66" s="35" t="n">
        <f aca="false">$E66*SUMIF(EB_Years,EB$7,EB_Row)</f>
        <v>0</v>
      </c>
      <c r="EC66" s="35" t="n">
        <f aca="false">$E66*SUMIF(EB_Years,EC$7,EB_Row)</f>
        <v>0</v>
      </c>
      <c r="ED66" s="35" t="n">
        <f aca="false">$E66*SUMIF(EB_Years,ED$7,EB_Row)</f>
        <v>0</v>
      </c>
      <c r="EE66" s="35" t="n">
        <f aca="false">$E66*SUMIF(EB_Years,EE$7,EB_Row)</f>
        <v>0</v>
      </c>
      <c r="EF66" s="35" t="n">
        <f aca="false">$E66*SUMIF(EB_Years,EF$7,EB_Row)</f>
        <v>0</v>
      </c>
      <c r="EG66" s="35" t="n">
        <f aca="false">$E66*SUMIF(EB_Years,EG$7,EB_Row)</f>
        <v>0</v>
      </c>
      <c r="EH66" s="35" t="n">
        <f aca="false">$E66*SUMIF(EB_Years,EH$7,EB_Row)</f>
        <v>0</v>
      </c>
      <c r="EI66" s="35" t="n">
        <f aca="false">$E66*SUMIF(EB_Years,EI$7,EB_Row)</f>
        <v>0</v>
      </c>
      <c r="EJ66" s="35" t="n">
        <f aca="false">$E66*SUMIF(EB_Years,EJ$7,EB_Row)</f>
        <v>0</v>
      </c>
      <c r="EK66" s="35" t="n">
        <f aca="false">$E66*SUMIF(EB_Years,EK$7,EB_Row)</f>
        <v>0</v>
      </c>
      <c r="EL66" s="35" t="n">
        <f aca="false">$E66*SUMIF(EB_Years,EL$7,EB_Row)</f>
        <v>0</v>
      </c>
      <c r="EM66" s="35" t="n">
        <f aca="false">$E66*SUMIF(EB_Years,EM$7,EB_Row)</f>
        <v>0</v>
      </c>
      <c r="EN66" s="35" t="n">
        <f aca="false">$E66*SUMIF(EB_Years,EN$7,EB_Row)</f>
        <v>0</v>
      </c>
      <c r="EO66" s="35" t="n">
        <f aca="false">$E66*SUMIF(EB_Years,EO$7,EB_Row)</f>
        <v>0</v>
      </c>
      <c r="EP66" s="35" t="n">
        <f aca="false">$E66*SUMIF(EB_Years,EP$7,EB_Row)</f>
        <v>0</v>
      </c>
      <c r="EQ66" s="35" t="n">
        <f aca="false">$E66*SUMIF(EB_Years,EQ$7,EB_Row)</f>
        <v>0</v>
      </c>
      <c r="ER66" s="35" t="n">
        <f aca="false">$E66*SUMIF(EB_Years,ER$7,EB_Row)</f>
        <v>0</v>
      </c>
      <c r="ES66" s="35" t="n">
        <f aca="false">$E66*SUMIF(EB_Years,ES$7,EB_Row)</f>
        <v>0</v>
      </c>
      <c r="ET66" s="35" t="n">
        <f aca="false">$E66*SUMIF(EB_Years,ET$7,EB_Row)</f>
        <v>0</v>
      </c>
      <c r="EU66" s="35" t="n">
        <f aca="false">$E66*SUMIF(EB_Years,EU$7,EB_Row)</f>
        <v>0</v>
      </c>
      <c r="EV66" s="35" t="n">
        <f aca="false">$E66*SUMIF(EB_Years,EV$7,EB_Row)</f>
        <v>0</v>
      </c>
      <c r="EW66" s="35" t="n">
        <f aca="false">$E66*SUMIF(EB_Years,EW$7,EB_Row)</f>
        <v>0</v>
      </c>
      <c r="EX66" s="35" t="n">
        <f aca="false">$E66*SUMIF(EB_Years,EX$7,EB_Row)</f>
        <v>0</v>
      </c>
      <c r="EY66" s="35" t="n">
        <f aca="false">$E66*SUMIF(EB_Years,EY$7,EB_Row)</f>
        <v>0</v>
      </c>
      <c r="EZ66" s="35" t="n">
        <f aca="false">$E66*SUMIF(EB_Years,EZ$7,EB_Row)</f>
        <v>0</v>
      </c>
      <c r="FA66" s="35" t="n">
        <f aca="false">$E66*SUMIF(EB_Years,FA$7,EB_Row)</f>
        <v>0</v>
      </c>
      <c r="FB66" s="35" t="n">
        <f aca="false">$E66*SUMIF(EB_Years,FB$7,EB_Row)</f>
        <v>0</v>
      </c>
      <c r="FC66" s="35" t="n">
        <f aca="false">$E66*SUMIF(EB_Years,FC$7,EB_Row)</f>
        <v>0</v>
      </c>
      <c r="FD66" s="35" t="n">
        <f aca="false">$E66*SUMIF(EB_Years,FD$7,EB_Row)</f>
        <v>0</v>
      </c>
      <c r="FE66" s="35" t="n">
        <f aca="false">$E66*SUMIF(EB_Years,FE$7,EB_Row)</f>
        <v>0</v>
      </c>
      <c r="FF66" s="35" t="n">
        <f aca="false">$E66*SUMIF(EB_Years,FF$7,EB_Row)</f>
        <v>0</v>
      </c>
      <c r="FG66" s="35" t="n">
        <f aca="false">$E66*SUMIF(EB_Years,FG$7,EB_Row)</f>
        <v>0</v>
      </c>
      <c r="FH66" s="35" t="n">
        <f aca="false">$E66*SUMIF(EB_Years,FH$7,EB_Row)</f>
        <v>0</v>
      </c>
    </row>
    <row r="67" customFormat="false" ht="15" hidden="false" customHeight="false" outlineLevel="0" collapsed="false">
      <c r="C67" s="0" t="s">
        <v>725</v>
      </c>
      <c r="D67" s="11" t="s">
        <v>86</v>
      </c>
      <c r="J67" s="35" t="n">
        <f aca="false">MAX(1,J66)</f>
        <v>1</v>
      </c>
      <c r="K67" s="35" t="n">
        <f aca="false">MAX(1,K66)</f>
        <v>1</v>
      </c>
      <c r="L67" s="35" t="n">
        <f aca="false">MAX(1,L66)</f>
        <v>1</v>
      </c>
      <c r="M67" s="35" t="n">
        <f aca="false">MAX(1,M66)</f>
        <v>1</v>
      </c>
      <c r="N67" s="35" t="n">
        <f aca="false">MAX(1,N66)</f>
        <v>1</v>
      </c>
      <c r="O67" s="35" t="n">
        <f aca="false">MAX(1,O66)</f>
        <v>1</v>
      </c>
      <c r="P67" s="35" t="n">
        <f aca="false">MAX(1,P66)</f>
        <v>1</v>
      </c>
      <c r="Q67" s="35" t="n">
        <f aca="false">MAX(1,Q66)</f>
        <v>1</v>
      </c>
      <c r="R67" s="35" t="n">
        <f aca="false">MAX(1,R66)</f>
        <v>1</v>
      </c>
      <c r="S67" s="35" t="n">
        <f aca="false">MAX(1,S66)</f>
        <v>1</v>
      </c>
      <c r="T67" s="35" t="n">
        <f aca="false">MAX(1,T66)</f>
        <v>1</v>
      </c>
      <c r="U67" s="35" t="n">
        <f aca="false">MAX(1,U66)</f>
        <v>1</v>
      </c>
      <c r="V67" s="35" t="n">
        <f aca="false">MAX(1,V66)</f>
        <v>1</v>
      </c>
      <c r="W67" s="35" t="n">
        <f aca="false">MAX(1,W66)</f>
        <v>1</v>
      </c>
      <c r="X67" s="35" t="n">
        <f aca="false">MAX(1,X66)</f>
        <v>1</v>
      </c>
      <c r="Y67" s="35" t="n">
        <f aca="false">MAX(1,Y66)</f>
        <v>1</v>
      </c>
      <c r="Z67" s="35" t="n">
        <f aca="false">MAX(1,Z66)</f>
        <v>1</v>
      </c>
      <c r="AA67" s="35" t="n">
        <f aca="false">MAX(1,AA66)</f>
        <v>1</v>
      </c>
      <c r="AB67" s="35" t="n">
        <f aca="false">MAX(1,AB66)</f>
        <v>1</v>
      </c>
      <c r="AC67" s="35" t="n">
        <f aca="false">MAX(1,AC66)</f>
        <v>1</v>
      </c>
      <c r="AD67" s="35" t="n">
        <f aca="false">MAX(1,AD66)</f>
        <v>1</v>
      </c>
      <c r="AE67" s="35" t="n">
        <f aca="false">MAX(1,AE66)</f>
        <v>1</v>
      </c>
      <c r="AF67" s="35" t="n">
        <f aca="false">MAX(1,AF66)</f>
        <v>1</v>
      </c>
      <c r="AG67" s="35" t="n">
        <f aca="false">MAX(1,AG66)</f>
        <v>1</v>
      </c>
      <c r="AH67" s="35" t="n">
        <f aca="false">MAX(1,AH66)</f>
        <v>1</v>
      </c>
      <c r="AI67" s="35" t="n">
        <f aca="false">MAX(1,AI66)</f>
        <v>1</v>
      </c>
      <c r="AJ67" s="35" t="n">
        <f aca="false">MAX(1,AJ66)</f>
        <v>1</v>
      </c>
      <c r="AK67" s="35" t="n">
        <f aca="false">MAX(1,AK66)</f>
        <v>1</v>
      </c>
      <c r="AL67" s="35" t="n">
        <f aca="false">MAX(1,AL66)</f>
        <v>1</v>
      </c>
      <c r="AM67" s="35" t="n">
        <f aca="false">MAX(1,AM66)</f>
        <v>1</v>
      </c>
      <c r="AN67" s="35" t="n">
        <f aca="false">MAX(1,AN66)</f>
        <v>1</v>
      </c>
      <c r="AO67" s="35" t="n">
        <f aca="false">MAX(1,AO66)</f>
        <v>1</v>
      </c>
      <c r="AP67" s="35" t="n">
        <f aca="false">MAX(1,AP66)</f>
        <v>1</v>
      </c>
      <c r="AQ67" s="35" t="n">
        <f aca="false">MAX(1,AQ66)</f>
        <v>1</v>
      </c>
      <c r="AR67" s="35" t="n">
        <f aca="false">MAX(1,AR66)</f>
        <v>1</v>
      </c>
      <c r="AS67" s="35" t="n">
        <f aca="false">MAX(1,AS66)</f>
        <v>1</v>
      </c>
      <c r="AT67" s="35" t="n">
        <f aca="false">MAX(1,AT66)</f>
        <v>1</v>
      </c>
      <c r="AU67" s="35" t="n">
        <f aca="false">MAX(1,AU66)</f>
        <v>1</v>
      </c>
      <c r="AV67" s="35" t="n">
        <f aca="false">MAX(1,AV66)</f>
        <v>1</v>
      </c>
      <c r="AW67" s="35" t="n">
        <f aca="false">MAX(1,AW66)</f>
        <v>1</v>
      </c>
      <c r="AX67" s="35" t="n">
        <f aca="false">MAX(1,AX66)</f>
        <v>1</v>
      </c>
      <c r="AY67" s="35" t="n">
        <f aca="false">MAX(1,AY66)</f>
        <v>1</v>
      </c>
      <c r="AZ67" s="35" t="n">
        <f aca="false">MAX(1,AZ66)</f>
        <v>1</v>
      </c>
      <c r="BA67" s="35" t="n">
        <f aca="false">MAX(1,BA66)</f>
        <v>1</v>
      </c>
      <c r="BB67" s="35" t="n">
        <f aca="false">MAX(1,BB66)</f>
        <v>1</v>
      </c>
      <c r="BC67" s="35" t="n">
        <f aca="false">MAX(1,BC66)</f>
        <v>1</v>
      </c>
      <c r="BD67" s="35" t="n">
        <f aca="false">MAX(1,BD66)</f>
        <v>1</v>
      </c>
      <c r="BE67" s="35" t="n">
        <f aca="false">MAX(1,BE66)</f>
        <v>1</v>
      </c>
      <c r="BF67" s="35" t="n">
        <f aca="false">MAX(1,BF66)</f>
        <v>1</v>
      </c>
      <c r="BG67" s="35" t="n">
        <f aca="false">MAX(1,BG66)</f>
        <v>1</v>
      </c>
      <c r="BH67" s="35" t="n">
        <f aca="false">MAX(1,BH66)</f>
        <v>1</v>
      </c>
      <c r="BI67" s="35" t="n">
        <f aca="false">MAX(1,BI66)</f>
        <v>1</v>
      </c>
      <c r="BJ67" s="35" t="n">
        <f aca="false">MAX(1,BJ66)</f>
        <v>1</v>
      </c>
      <c r="BK67" s="35" t="n">
        <f aca="false">MAX(1,BK66)</f>
        <v>1</v>
      </c>
      <c r="BL67" s="35" t="n">
        <f aca="false">MAX(1,BL66)</f>
        <v>1</v>
      </c>
      <c r="BM67" s="35" t="n">
        <f aca="false">MAX(1,BM66)</f>
        <v>1</v>
      </c>
      <c r="BN67" s="35" t="n">
        <f aca="false">MAX(1,BN66)</f>
        <v>1</v>
      </c>
      <c r="BO67" s="35" t="n">
        <f aca="false">MAX(1,BO66)</f>
        <v>1</v>
      </c>
      <c r="BP67" s="35" t="n">
        <f aca="false">MAX(1,BP66)</f>
        <v>1</v>
      </c>
      <c r="BQ67" s="35" t="n">
        <f aca="false">MAX(1,BQ66)</f>
        <v>1</v>
      </c>
      <c r="BR67" s="35" t="n">
        <f aca="false">MAX(1,BR66)</f>
        <v>1</v>
      </c>
      <c r="BS67" s="35" t="n">
        <f aca="false">MAX(1,BS66)</f>
        <v>1</v>
      </c>
      <c r="BT67" s="35" t="n">
        <f aca="false">MAX(1,BT66)</f>
        <v>1</v>
      </c>
      <c r="BU67" s="35" t="n">
        <f aca="false">MAX(1,BU66)</f>
        <v>1</v>
      </c>
      <c r="BV67" s="35" t="n">
        <f aca="false">MAX(1,BV66)</f>
        <v>1</v>
      </c>
      <c r="BW67" s="35" t="n">
        <f aca="false">MAX(1,BW66)</f>
        <v>1</v>
      </c>
      <c r="BX67" s="35" t="n">
        <f aca="false">MAX(1,BX66)</f>
        <v>1</v>
      </c>
      <c r="BY67" s="35" t="n">
        <f aca="false">MAX(1,BY66)</f>
        <v>1</v>
      </c>
      <c r="BZ67" s="35" t="n">
        <f aca="false">MAX(1,BZ66)</f>
        <v>1</v>
      </c>
      <c r="CA67" s="35" t="n">
        <f aca="false">MAX(1,CA66)</f>
        <v>1</v>
      </c>
      <c r="CB67" s="35" t="n">
        <f aca="false">MAX(1,CB66)</f>
        <v>1</v>
      </c>
      <c r="CC67" s="35" t="n">
        <f aca="false">MAX(1,CC66)</f>
        <v>1</v>
      </c>
      <c r="CD67" s="35" t="n">
        <f aca="false">MAX(1,CD66)</f>
        <v>1</v>
      </c>
      <c r="CE67" s="35" t="n">
        <f aca="false">MAX(1,CE66)</f>
        <v>1</v>
      </c>
      <c r="CF67" s="35" t="n">
        <f aca="false">MAX(1,CF66)</f>
        <v>1</v>
      </c>
      <c r="CG67" s="35" t="n">
        <f aca="false">MAX(1,CG66)</f>
        <v>1</v>
      </c>
      <c r="CH67" s="35" t="n">
        <f aca="false">MAX(1,CH66)</f>
        <v>1</v>
      </c>
      <c r="CI67" s="35" t="n">
        <f aca="false">MAX(1,CI66)</f>
        <v>1</v>
      </c>
      <c r="CJ67" s="35" t="n">
        <f aca="false">MAX(1,CJ66)</f>
        <v>1</v>
      </c>
      <c r="CK67" s="35" t="n">
        <f aca="false">MAX(1,CK66)</f>
        <v>1</v>
      </c>
      <c r="CL67" s="35" t="n">
        <f aca="false">MAX(1,CL66)</f>
        <v>1</v>
      </c>
      <c r="CM67" s="35" t="n">
        <f aca="false">MAX(1,CM66)</f>
        <v>1</v>
      </c>
      <c r="CN67" s="35" t="n">
        <f aca="false">MAX(1,CN66)</f>
        <v>1</v>
      </c>
      <c r="CO67" s="35" t="n">
        <f aca="false">MAX(1,CO66)</f>
        <v>1</v>
      </c>
      <c r="CP67" s="35" t="n">
        <f aca="false">MAX(1,CP66)</f>
        <v>1</v>
      </c>
      <c r="CQ67" s="35" t="n">
        <f aca="false">MAX(1,CQ66)</f>
        <v>1</v>
      </c>
      <c r="CR67" s="35" t="n">
        <f aca="false">MAX(1,CR66)</f>
        <v>1</v>
      </c>
      <c r="CS67" s="35" t="n">
        <f aca="false">MAX(1,CS66)</f>
        <v>1</v>
      </c>
      <c r="CT67" s="35" t="n">
        <f aca="false">MAX(1,CT66)</f>
        <v>1</v>
      </c>
      <c r="CU67" s="35" t="n">
        <f aca="false">MAX(1,CU66)</f>
        <v>1</v>
      </c>
      <c r="CV67" s="35" t="n">
        <f aca="false">MAX(1,CV66)</f>
        <v>1</v>
      </c>
      <c r="CW67" s="35" t="n">
        <f aca="false">MAX(1,CW66)</f>
        <v>1</v>
      </c>
      <c r="CX67" s="35" t="n">
        <f aca="false">MAX(1,CX66)</f>
        <v>1</v>
      </c>
      <c r="CY67" s="35" t="n">
        <f aca="false">MAX(1,CY66)</f>
        <v>1</v>
      </c>
      <c r="CZ67" s="35" t="n">
        <f aca="false">MAX(1,CZ66)</f>
        <v>1</v>
      </c>
      <c r="DA67" s="35" t="n">
        <f aca="false">MAX(1,DA66)</f>
        <v>1</v>
      </c>
      <c r="DB67" s="35" t="n">
        <f aca="false">MAX(1,DB66)</f>
        <v>1</v>
      </c>
      <c r="DC67" s="35" t="n">
        <f aca="false">MAX(1,DC66)</f>
        <v>1</v>
      </c>
      <c r="DD67" s="35" t="n">
        <f aca="false">MAX(1,DD66)</f>
        <v>1</v>
      </c>
      <c r="DE67" s="35" t="n">
        <f aca="false">MAX(1,DE66)</f>
        <v>1</v>
      </c>
      <c r="DF67" s="35" t="n">
        <f aca="false">MAX(1,DF66)</f>
        <v>1</v>
      </c>
      <c r="DG67" s="35" t="n">
        <f aca="false">MAX(1,DG66)</f>
        <v>1</v>
      </c>
      <c r="DH67" s="35" t="n">
        <f aca="false">MAX(1,DH66)</f>
        <v>1</v>
      </c>
      <c r="DI67" s="35" t="n">
        <f aca="false">MAX(1,DI66)</f>
        <v>1</v>
      </c>
      <c r="DJ67" s="35" t="n">
        <f aca="false">MAX(1,DJ66)</f>
        <v>1</v>
      </c>
      <c r="DK67" s="35" t="n">
        <f aca="false">MAX(1,DK66)</f>
        <v>1</v>
      </c>
      <c r="DL67" s="35" t="n">
        <f aca="false">MAX(1,DL66)</f>
        <v>1</v>
      </c>
      <c r="DM67" s="35" t="n">
        <f aca="false">MAX(1,DM66)</f>
        <v>1</v>
      </c>
      <c r="DN67" s="35" t="n">
        <f aca="false">MAX(1,DN66)</f>
        <v>1</v>
      </c>
      <c r="DO67" s="35" t="n">
        <f aca="false">MAX(1,DO66)</f>
        <v>1</v>
      </c>
      <c r="DP67" s="35" t="n">
        <f aca="false">MAX(1,DP66)</f>
        <v>1</v>
      </c>
      <c r="DQ67" s="35" t="n">
        <f aca="false">MAX(1,DQ66)</f>
        <v>1</v>
      </c>
      <c r="DR67" s="35" t="n">
        <f aca="false">MAX(1,DR66)</f>
        <v>1</v>
      </c>
      <c r="DS67" s="35" t="n">
        <f aca="false">MAX(1,DS66)</f>
        <v>1</v>
      </c>
      <c r="DT67" s="35" t="n">
        <f aca="false">MAX(1,DT66)</f>
        <v>1</v>
      </c>
      <c r="DU67" s="35" t="n">
        <f aca="false">MAX(1,DU66)</f>
        <v>1</v>
      </c>
      <c r="DV67" s="35" t="n">
        <f aca="false">MAX(1,DV66)</f>
        <v>1</v>
      </c>
      <c r="DW67" s="35" t="n">
        <f aca="false">MAX(1,DW66)</f>
        <v>1</v>
      </c>
      <c r="DX67" s="35" t="n">
        <f aca="false">MAX(1,DX66)</f>
        <v>1</v>
      </c>
      <c r="DY67" s="35" t="n">
        <f aca="false">MAX(1,DY66)</f>
        <v>1</v>
      </c>
      <c r="DZ67" s="35" t="n">
        <f aca="false">MAX(1,DZ66)</f>
        <v>1</v>
      </c>
      <c r="EA67" s="35" t="n">
        <f aca="false">MAX(1,EA66)</f>
        <v>1</v>
      </c>
      <c r="EB67" s="35" t="n">
        <f aca="false">MAX(1,EB66)</f>
        <v>1</v>
      </c>
      <c r="EC67" s="35" t="n">
        <f aca="false">MAX(1,EC66)</f>
        <v>1</v>
      </c>
      <c r="ED67" s="35" t="n">
        <f aca="false">MAX(1,ED66)</f>
        <v>1</v>
      </c>
      <c r="EE67" s="35" t="n">
        <f aca="false">MAX(1,EE66)</f>
        <v>1</v>
      </c>
      <c r="EF67" s="35" t="n">
        <f aca="false">MAX(1,EF66)</f>
        <v>1</v>
      </c>
      <c r="EG67" s="35" t="n">
        <f aca="false">MAX(1,EG66)</f>
        <v>1</v>
      </c>
      <c r="EH67" s="35" t="n">
        <f aca="false">MAX(1,EH66)</f>
        <v>1</v>
      </c>
      <c r="EI67" s="35" t="n">
        <f aca="false">MAX(1,EI66)</f>
        <v>1</v>
      </c>
      <c r="EJ67" s="35" t="n">
        <f aca="false">MAX(1,EJ66)</f>
        <v>1</v>
      </c>
      <c r="EK67" s="35" t="n">
        <f aca="false">MAX(1,EK66)</f>
        <v>1</v>
      </c>
      <c r="EL67" s="35" t="n">
        <f aca="false">MAX(1,EL66)</f>
        <v>1</v>
      </c>
      <c r="EM67" s="35" t="n">
        <f aca="false">MAX(1,EM66)</f>
        <v>1</v>
      </c>
      <c r="EN67" s="35" t="n">
        <f aca="false">MAX(1,EN66)</f>
        <v>1</v>
      </c>
      <c r="EO67" s="35" t="n">
        <f aca="false">MAX(1,EO66)</f>
        <v>1</v>
      </c>
      <c r="EP67" s="35" t="n">
        <f aca="false">MAX(1,EP66)</f>
        <v>1</v>
      </c>
      <c r="EQ67" s="35" t="n">
        <f aca="false">MAX(1,EQ66)</f>
        <v>1</v>
      </c>
      <c r="ER67" s="35" t="n">
        <f aca="false">MAX(1,ER66)</f>
        <v>1</v>
      </c>
      <c r="ES67" s="35" t="n">
        <f aca="false">MAX(1,ES66)</f>
        <v>1</v>
      </c>
      <c r="ET67" s="35" t="n">
        <f aca="false">MAX(1,ET66)</f>
        <v>1</v>
      </c>
      <c r="EU67" s="35" t="n">
        <f aca="false">MAX(1,EU66)</f>
        <v>1</v>
      </c>
      <c r="EV67" s="35" t="n">
        <f aca="false">MAX(1,EV66)</f>
        <v>1</v>
      </c>
      <c r="EW67" s="35" t="n">
        <f aca="false">MAX(1,EW66)</f>
        <v>1</v>
      </c>
      <c r="EX67" s="35" t="n">
        <f aca="false">MAX(1,EX66)</f>
        <v>1</v>
      </c>
      <c r="EY67" s="35" t="n">
        <f aca="false">MAX(1,EY66)</f>
        <v>1</v>
      </c>
      <c r="EZ67" s="35" t="n">
        <f aca="false">MAX(1,EZ66)</f>
        <v>1</v>
      </c>
      <c r="FA67" s="35" t="n">
        <f aca="false">MAX(1,FA66)</f>
        <v>1</v>
      </c>
      <c r="FB67" s="35" t="n">
        <f aca="false">MAX(1,FB66)</f>
        <v>1</v>
      </c>
      <c r="FC67" s="35" t="n">
        <f aca="false">MAX(1,FC66)</f>
        <v>1</v>
      </c>
      <c r="FD67" s="35" t="n">
        <f aca="false">MAX(1,FD66)</f>
        <v>1</v>
      </c>
      <c r="FE67" s="35" t="n">
        <f aca="false">MAX(1,FE66)</f>
        <v>1</v>
      </c>
      <c r="FF67" s="35" t="n">
        <f aca="false">MAX(1,FF66)</f>
        <v>1</v>
      </c>
      <c r="FG67" s="35" t="n">
        <f aca="false">MAX(1,FG66)</f>
        <v>1</v>
      </c>
      <c r="FH67" s="35" t="n">
        <f aca="false">MAX(1,FH66)</f>
        <v>1</v>
      </c>
    </row>
    <row r="68" customFormat="false" ht="15" hidden="false" customHeight="false" outlineLevel="0" collapsed="false">
      <c r="C68" s="0" t="s">
        <v>726</v>
      </c>
      <c r="D68" s="11" t="s">
        <v>321</v>
      </c>
      <c r="J68" s="25" t="n">
        <f aca="false">(J66&gt;0)*SUMPRODUCT((J50&gt;INDEX(EB_LB,J67,0))*(J50-INDEX(EB_LB,J67,0)),INDEX(EB_dR,J67,0))</f>
        <v>0</v>
      </c>
      <c r="K68" s="25" t="n">
        <f aca="false">(K66&gt;0)*SUMPRODUCT((K50&gt;INDEX(EB_LB,K67,0))*(K50-INDEX(EB_LB,K67,0)),INDEX(EB_dR,K67,0))</f>
        <v>0</v>
      </c>
      <c r="L68" s="25" t="n">
        <f aca="false">(L66&gt;0)*SUMPRODUCT((L50&gt;INDEX(EB_LB,L67,0))*(L50-INDEX(EB_LB,L67,0)),INDEX(EB_dR,L67,0))</f>
        <v>0</v>
      </c>
      <c r="M68" s="25" t="n">
        <f aca="false">(M66&gt;0)*SUMPRODUCT((M50&gt;INDEX(EB_LB,M67,0))*(M50-INDEX(EB_LB,M67,0)),INDEX(EB_dR,M67,0))</f>
        <v>0</v>
      </c>
      <c r="N68" s="25" t="n">
        <f aca="false">(N66&gt;0)*SUMPRODUCT((N50&gt;INDEX(EB_LB,N67,0))*(N50-INDEX(EB_LB,N67,0)),INDEX(EB_dR,N67,0))</f>
        <v>0</v>
      </c>
      <c r="O68" s="25" t="n">
        <f aca="false">(O66&gt;0)*SUMPRODUCT((O50&gt;INDEX(EB_LB,O67,0))*(O50-INDEX(EB_LB,O67,0)),INDEX(EB_dR,O67,0))</f>
        <v>0</v>
      </c>
      <c r="P68" s="25" t="n">
        <f aca="false">(P66&gt;0)*SUMPRODUCT((P50&gt;INDEX(EB_LB,P67,0))*(P50-INDEX(EB_LB,P67,0)),INDEX(EB_dR,P67,0))</f>
        <v>0</v>
      </c>
      <c r="Q68" s="25" t="n">
        <f aca="false">(Q66&gt;0)*SUMPRODUCT((Q50&gt;INDEX(EB_LB,Q67,0))*(Q50-INDEX(EB_LB,Q67,0)),INDEX(EB_dR,Q67,0))</f>
        <v>0</v>
      </c>
      <c r="R68" s="25" t="n">
        <f aca="false">(R66&gt;0)*SUMPRODUCT((R50&gt;INDEX(EB_LB,R67,0))*(R50-INDEX(EB_LB,R67,0)),INDEX(EB_dR,R67,0))</f>
        <v>0</v>
      </c>
      <c r="S68" s="25" t="n">
        <f aca="false">(S66&gt;0)*SUMPRODUCT((S50&gt;INDEX(EB_LB,S67,0))*(S50-INDEX(EB_LB,S67,0)),INDEX(EB_dR,S67,0))</f>
        <v>0</v>
      </c>
      <c r="T68" s="25" t="n">
        <f aca="false">(T66&gt;0)*SUMPRODUCT((T50&gt;INDEX(EB_LB,T67,0))*(T50-INDEX(EB_LB,T67,0)),INDEX(EB_dR,T67,0))</f>
        <v>0</v>
      </c>
      <c r="U68" s="25" t="n">
        <f aca="false">(U66&gt;0)*SUMPRODUCT((U50&gt;INDEX(EB_LB,U67,0))*(U50-INDEX(EB_LB,U67,0)),INDEX(EB_dR,U67,0))</f>
        <v>0</v>
      </c>
      <c r="V68" s="25" t="n">
        <f aca="false">(V66&gt;0)*SUMPRODUCT((V50&gt;INDEX(EB_LB,V67,0))*(V50-INDEX(EB_LB,V67,0)),INDEX(EB_dR,V67,0))</f>
        <v>0</v>
      </c>
      <c r="W68" s="25" t="n">
        <f aca="false">(W66&gt;0)*SUMPRODUCT((W50&gt;INDEX(EB_LB,W67,0))*(W50-INDEX(EB_LB,W67,0)),INDEX(EB_dR,W67,0))</f>
        <v>0</v>
      </c>
      <c r="X68" s="25" t="n">
        <f aca="false">(X66&gt;0)*SUMPRODUCT((X50&gt;INDEX(EB_LB,X67,0))*(X50-INDEX(EB_LB,X67,0)),INDEX(EB_dR,X67,0))</f>
        <v>0</v>
      </c>
      <c r="Y68" s="25" t="n">
        <f aca="false">(Y66&gt;0)*SUMPRODUCT((Y50&gt;INDEX(EB_LB,Y67,0))*(Y50-INDEX(EB_LB,Y67,0)),INDEX(EB_dR,Y67,0))</f>
        <v>0</v>
      </c>
      <c r="Z68" s="25" t="n">
        <f aca="false">(Z66&gt;0)*SUMPRODUCT((Z50&gt;INDEX(EB_LB,Z67,0))*(Z50-INDEX(EB_LB,Z67,0)),INDEX(EB_dR,Z67,0))</f>
        <v>0</v>
      </c>
      <c r="AA68" s="25" t="n">
        <f aca="false">(AA66&gt;0)*SUMPRODUCT((AA50&gt;INDEX(EB_LB,AA67,0))*(AA50-INDEX(EB_LB,AA67,0)),INDEX(EB_dR,AA67,0))</f>
        <v>0</v>
      </c>
      <c r="AB68" s="25" t="n">
        <f aca="false">(AB66&gt;0)*SUMPRODUCT((AB50&gt;INDEX(EB_LB,AB67,0))*(AB50-INDEX(EB_LB,AB67,0)),INDEX(EB_dR,AB67,0))</f>
        <v>0</v>
      </c>
      <c r="AC68" s="25" t="n">
        <f aca="false">(AC66&gt;0)*SUMPRODUCT((AC50&gt;INDEX(EB_LB,AC67,0))*(AC50-INDEX(EB_LB,AC67,0)),INDEX(EB_dR,AC67,0))</f>
        <v>0</v>
      </c>
      <c r="AD68" s="25" t="n">
        <f aca="false">(AD66&gt;0)*SUMPRODUCT((AD50&gt;INDEX(EB_LB,AD67,0))*(AD50-INDEX(EB_LB,AD67,0)),INDEX(EB_dR,AD67,0))</f>
        <v>0</v>
      </c>
      <c r="AE68" s="25" t="n">
        <f aca="false">(AE66&gt;0)*SUMPRODUCT((AE50&gt;INDEX(EB_LB,AE67,0))*(AE50-INDEX(EB_LB,AE67,0)),INDEX(EB_dR,AE67,0))</f>
        <v>0</v>
      </c>
      <c r="AF68" s="25" t="n">
        <f aca="false">(AF66&gt;0)*SUMPRODUCT((AF50&gt;INDEX(EB_LB,AF67,0))*(AF50-INDEX(EB_LB,AF67,0)),INDEX(EB_dR,AF67,0))</f>
        <v>0</v>
      </c>
      <c r="AG68" s="25" t="n">
        <f aca="false">(AG66&gt;0)*SUMPRODUCT((AG50&gt;INDEX(EB_LB,AG67,0))*(AG50-INDEX(EB_LB,AG67,0)),INDEX(EB_dR,AG67,0))</f>
        <v>0</v>
      </c>
      <c r="AH68" s="25" t="n">
        <f aca="false">(AH66&gt;0)*SUMPRODUCT((AH50&gt;INDEX(EB_LB,AH67,0))*(AH50-INDEX(EB_LB,AH67,0)),INDEX(EB_dR,AH67,0))</f>
        <v>0</v>
      </c>
      <c r="AI68" s="25" t="n">
        <f aca="false">(AI66&gt;0)*SUMPRODUCT((AI50&gt;INDEX(EB_LB,AI67,0))*(AI50-INDEX(EB_LB,AI67,0)),INDEX(EB_dR,AI67,0))</f>
        <v>0</v>
      </c>
      <c r="AJ68" s="25" t="n">
        <f aca="false">(AJ66&gt;0)*SUMPRODUCT((AJ50&gt;INDEX(EB_LB,AJ67,0))*(AJ50-INDEX(EB_LB,AJ67,0)),INDEX(EB_dR,AJ67,0))</f>
        <v>0</v>
      </c>
      <c r="AK68" s="25" t="n">
        <f aca="false">(AK66&gt;0)*SUMPRODUCT((AK50&gt;INDEX(EB_LB,AK67,0))*(AK50-INDEX(EB_LB,AK67,0)),INDEX(EB_dR,AK67,0))</f>
        <v>0</v>
      </c>
      <c r="AL68" s="25" t="n">
        <f aca="false">(AL66&gt;0)*SUMPRODUCT((AL50&gt;INDEX(EB_LB,AL67,0))*(AL50-INDEX(EB_LB,AL67,0)),INDEX(EB_dR,AL67,0))</f>
        <v>0</v>
      </c>
      <c r="AM68" s="25" t="n">
        <f aca="false">(AM66&gt;0)*SUMPRODUCT((AM50&gt;INDEX(EB_LB,AM67,0))*(AM50-INDEX(EB_LB,AM67,0)),INDEX(EB_dR,AM67,0))</f>
        <v>0</v>
      </c>
      <c r="AN68" s="25" t="n">
        <f aca="false">(AN66&gt;0)*SUMPRODUCT((AN50&gt;INDEX(EB_LB,AN67,0))*(AN50-INDEX(EB_LB,AN67,0)),INDEX(EB_dR,AN67,0))</f>
        <v>0</v>
      </c>
      <c r="AO68" s="25" t="n">
        <f aca="false">(AO66&gt;0)*SUMPRODUCT((AO50&gt;INDEX(EB_LB,AO67,0))*(AO50-INDEX(EB_LB,AO67,0)),INDEX(EB_dR,AO67,0))</f>
        <v>0</v>
      </c>
      <c r="AP68" s="25" t="n">
        <f aca="false">(AP66&gt;0)*SUMPRODUCT((AP50&gt;INDEX(EB_LB,AP67,0))*(AP50-INDEX(EB_LB,AP67,0)),INDEX(EB_dR,AP67,0))</f>
        <v>0</v>
      </c>
      <c r="AQ68" s="25" t="n">
        <f aca="false">(AQ66&gt;0)*SUMPRODUCT((AQ50&gt;INDEX(EB_LB,AQ67,0))*(AQ50-INDEX(EB_LB,AQ67,0)),INDEX(EB_dR,AQ67,0))</f>
        <v>0</v>
      </c>
      <c r="AR68" s="25" t="n">
        <f aca="false">(AR66&gt;0)*SUMPRODUCT((AR50&gt;INDEX(EB_LB,AR67,0))*(AR50-INDEX(EB_LB,AR67,0)),INDEX(EB_dR,AR67,0))</f>
        <v>0</v>
      </c>
      <c r="AS68" s="25" t="n">
        <f aca="false">(AS66&gt;0)*SUMPRODUCT((AS50&gt;INDEX(EB_LB,AS67,0))*(AS50-INDEX(EB_LB,AS67,0)),INDEX(EB_dR,AS67,0))</f>
        <v>0</v>
      </c>
      <c r="AT68" s="25" t="n">
        <f aca="false">(AT66&gt;0)*SUMPRODUCT((AT50&gt;INDEX(EB_LB,AT67,0))*(AT50-INDEX(EB_LB,AT67,0)),INDEX(EB_dR,AT67,0))</f>
        <v>0</v>
      </c>
      <c r="AU68" s="25" t="n">
        <f aca="false">(AU66&gt;0)*SUMPRODUCT((AU50&gt;INDEX(EB_LB,AU67,0))*(AU50-INDEX(EB_LB,AU67,0)),INDEX(EB_dR,AU67,0))</f>
        <v>0</v>
      </c>
      <c r="AV68" s="25" t="n">
        <f aca="false">(AV66&gt;0)*SUMPRODUCT((AV50&gt;INDEX(EB_LB,AV67,0))*(AV50-INDEX(EB_LB,AV67,0)),INDEX(EB_dR,AV67,0))</f>
        <v>0</v>
      </c>
      <c r="AW68" s="25" t="n">
        <f aca="false">(AW66&gt;0)*SUMPRODUCT((AW50&gt;INDEX(EB_LB,AW67,0))*(AW50-INDEX(EB_LB,AW67,0)),INDEX(EB_dR,AW67,0))</f>
        <v>0</v>
      </c>
      <c r="AX68" s="25" t="n">
        <f aca="false">(AX66&gt;0)*SUMPRODUCT((AX50&gt;INDEX(EB_LB,AX67,0))*(AX50-INDEX(EB_LB,AX67,0)),INDEX(EB_dR,AX67,0))</f>
        <v>0</v>
      </c>
      <c r="AY68" s="25" t="n">
        <f aca="false">(AY66&gt;0)*SUMPRODUCT((AY50&gt;INDEX(EB_LB,AY67,0))*(AY50-INDEX(EB_LB,AY67,0)),INDEX(EB_dR,AY67,0))</f>
        <v>0</v>
      </c>
      <c r="AZ68" s="25" t="n">
        <f aca="false">(AZ66&gt;0)*SUMPRODUCT((AZ50&gt;INDEX(EB_LB,AZ67,0))*(AZ50-INDEX(EB_LB,AZ67,0)),INDEX(EB_dR,AZ67,0))</f>
        <v>0</v>
      </c>
      <c r="BA68" s="25" t="n">
        <f aca="false">(BA66&gt;0)*SUMPRODUCT((BA50&gt;INDEX(EB_LB,BA67,0))*(BA50-INDEX(EB_LB,BA67,0)),INDEX(EB_dR,BA67,0))</f>
        <v>0</v>
      </c>
      <c r="BB68" s="25" t="n">
        <f aca="false">(BB66&gt;0)*SUMPRODUCT((BB50&gt;INDEX(EB_LB,BB67,0))*(BB50-INDEX(EB_LB,BB67,0)),INDEX(EB_dR,BB67,0))</f>
        <v>0</v>
      </c>
      <c r="BC68" s="25" t="n">
        <f aca="false">(BC66&gt;0)*SUMPRODUCT((BC50&gt;INDEX(EB_LB,BC67,0))*(BC50-INDEX(EB_LB,BC67,0)),INDEX(EB_dR,BC67,0))</f>
        <v>0</v>
      </c>
      <c r="BD68" s="25" t="n">
        <f aca="false">(BD66&gt;0)*SUMPRODUCT((BD50&gt;INDEX(EB_LB,BD67,0))*(BD50-INDEX(EB_LB,BD67,0)),INDEX(EB_dR,BD67,0))</f>
        <v>0</v>
      </c>
      <c r="BE68" s="25" t="n">
        <f aca="false">(BE66&gt;0)*SUMPRODUCT((BE50&gt;INDEX(EB_LB,BE67,0))*(BE50-INDEX(EB_LB,BE67,0)),INDEX(EB_dR,BE67,0))</f>
        <v>0</v>
      </c>
      <c r="BF68" s="25" t="n">
        <f aca="false">(BF66&gt;0)*SUMPRODUCT((BF50&gt;INDEX(EB_LB,BF67,0))*(BF50-INDEX(EB_LB,BF67,0)),INDEX(EB_dR,BF67,0))</f>
        <v>0</v>
      </c>
      <c r="BG68" s="25" t="n">
        <f aca="false">(BG66&gt;0)*SUMPRODUCT((BG50&gt;INDEX(EB_LB,BG67,0))*(BG50-INDEX(EB_LB,BG67,0)),INDEX(EB_dR,BG67,0))</f>
        <v>0</v>
      </c>
      <c r="BH68" s="25" t="n">
        <f aca="false">(BH66&gt;0)*SUMPRODUCT((BH50&gt;INDEX(EB_LB,BH67,0))*(BH50-INDEX(EB_LB,BH67,0)),INDEX(EB_dR,BH67,0))</f>
        <v>0</v>
      </c>
      <c r="BI68" s="25" t="n">
        <f aca="false">(BI66&gt;0)*SUMPRODUCT((BI50&gt;INDEX(EB_LB,BI67,0))*(BI50-INDEX(EB_LB,BI67,0)),INDEX(EB_dR,BI67,0))</f>
        <v>0</v>
      </c>
      <c r="BJ68" s="25" t="n">
        <f aca="false">(BJ66&gt;0)*SUMPRODUCT((BJ50&gt;INDEX(EB_LB,BJ67,0))*(BJ50-INDEX(EB_LB,BJ67,0)),INDEX(EB_dR,BJ67,0))</f>
        <v>0</v>
      </c>
      <c r="BK68" s="25" t="n">
        <f aca="false">(BK66&gt;0)*SUMPRODUCT((BK50&gt;INDEX(EB_LB,BK67,0))*(BK50-INDEX(EB_LB,BK67,0)),INDEX(EB_dR,BK67,0))</f>
        <v>0</v>
      </c>
      <c r="BL68" s="25" t="n">
        <f aca="false">(BL66&gt;0)*SUMPRODUCT((BL50&gt;INDEX(EB_LB,BL67,0))*(BL50-INDEX(EB_LB,BL67,0)),INDEX(EB_dR,BL67,0))</f>
        <v>0</v>
      </c>
      <c r="BM68" s="25" t="n">
        <f aca="false">(BM66&gt;0)*SUMPRODUCT((BM50&gt;INDEX(EB_LB,BM67,0))*(BM50-INDEX(EB_LB,BM67,0)),INDEX(EB_dR,BM67,0))</f>
        <v>0</v>
      </c>
      <c r="BN68" s="25" t="n">
        <f aca="false">(BN66&gt;0)*SUMPRODUCT((BN50&gt;INDEX(EB_LB,BN67,0))*(BN50-INDEX(EB_LB,BN67,0)),INDEX(EB_dR,BN67,0))</f>
        <v>0</v>
      </c>
      <c r="BO68" s="25" t="n">
        <f aca="false">(BO66&gt;0)*SUMPRODUCT((BO50&gt;INDEX(EB_LB,BO67,0))*(BO50-INDEX(EB_LB,BO67,0)),INDEX(EB_dR,BO67,0))</f>
        <v>0</v>
      </c>
      <c r="BP68" s="25" t="n">
        <f aca="false">(BP66&gt;0)*SUMPRODUCT((BP50&gt;INDEX(EB_LB,BP67,0))*(BP50-INDEX(EB_LB,BP67,0)),INDEX(EB_dR,BP67,0))</f>
        <v>0</v>
      </c>
      <c r="BQ68" s="25" t="n">
        <f aca="false">(BQ66&gt;0)*SUMPRODUCT((BQ50&gt;INDEX(EB_LB,BQ67,0))*(BQ50-INDEX(EB_LB,BQ67,0)),INDEX(EB_dR,BQ67,0))</f>
        <v>0</v>
      </c>
      <c r="BR68" s="25" t="n">
        <f aca="false">(BR66&gt;0)*SUMPRODUCT((BR50&gt;INDEX(EB_LB,BR67,0))*(BR50-INDEX(EB_LB,BR67,0)),INDEX(EB_dR,BR67,0))</f>
        <v>0</v>
      </c>
      <c r="BS68" s="25" t="n">
        <f aca="false">(BS66&gt;0)*SUMPRODUCT((BS50&gt;INDEX(EB_LB,BS67,0))*(BS50-INDEX(EB_LB,BS67,0)),INDEX(EB_dR,BS67,0))</f>
        <v>0</v>
      </c>
      <c r="BT68" s="25" t="n">
        <f aca="false">(BT66&gt;0)*SUMPRODUCT((BT50&gt;INDEX(EB_LB,BT67,0))*(BT50-INDEX(EB_LB,BT67,0)),INDEX(EB_dR,BT67,0))</f>
        <v>0</v>
      </c>
      <c r="BU68" s="25" t="n">
        <f aca="false">(BU66&gt;0)*SUMPRODUCT((BU50&gt;INDEX(EB_LB,BU67,0))*(BU50-INDEX(EB_LB,BU67,0)),INDEX(EB_dR,BU67,0))</f>
        <v>0</v>
      </c>
      <c r="BV68" s="25" t="n">
        <f aca="false">(BV66&gt;0)*SUMPRODUCT((BV50&gt;INDEX(EB_LB,BV67,0))*(BV50-INDEX(EB_LB,BV67,0)),INDEX(EB_dR,BV67,0))</f>
        <v>0</v>
      </c>
      <c r="BW68" s="25" t="n">
        <f aca="false">(BW66&gt;0)*SUMPRODUCT((BW50&gt;INDEX(EB_LB,BW67,0))*(BW50-INDEX(EB_LB,BW67,0)),INDEX(EB_dR,BW67,0))</f>
        <v>0</v>
      </c>
      <c r="BX68" s="25" t="n">
        <f aca="false">(BX66&gt;0)*SUMPRODUCT((BX50&gt;INDEX(EB_LB,BX67,0))*(BX50-INDEX(EB_LB,BX67,0)),INDEX(EB_dR,BX67,0))</f>
        <v>0</v>
      </c>
      <c r="BY68" s="25" t="n">
        <f aca="false">(BY66&gt;0)*SUMPRODUCT((BY50&gt;INDEX(EB_LB,BY67,0))*(BY50-INDEX(EB_LB,BY67,0)),INDEX(EB_dR,BY67,0))</f>
        <v>0</v>
      </c>
      <c r="BZ68" s="25" t="n">
        <f aca="false">(BZ66&gt;0)*SUMPRODUCT((BZ50&gt;INDEX(EB_LB,BZ67,0))*(BZ50-INDEX(EB_LB,BZ67,0)),INDEX(EB_dR,BZ67,0))</f>
        <v>0</v>
      </c>
      <c r="CA68" s="25" t="n">
        <f aca="false">(CA66&gt;0)*SUMPRODUCT((CA50&gt;INDEX(EB_LB,CA67,0))*(CA50-INDEX(EB_LB,CA67,0)),INDEX(EB_dR,CA67,0))</f>
        <v>0</v>
      </c>
      <c r="CB68" s="25" t="n">
        <f aca="false">(CB66&gt;0)*SUMPRODUCT((CB50&gt;INDEX(EB_LB,CB67,0))*(CB50-INDEX(EB_LB,CB67,0)),INDEX(EB_dR,CB67,0))</f>
        <v>0</v>
      </c>
      <c r="CC68" s="25" t="n">
        <f aca="false">(CC66&gt;0)*SUMPRODUCT((CC50&gt;INDEX(EB_LB,CC67,0))*(CC50-INDEX(EB_LB,CC67,0)),INDEX(EB_dR,CC67,0))</f>
        <v>0</v>
      </c>
      <c r="CD68" s="25" t="n">
        <f aca="false">(CD66&gt;0)*SUMPRODUCT((CD50&gt;INDEX(EB_LB,CD67,0))*(CD50-INDEX(EB_LB,CD67,0)),INDEX(EB_dR,CD67,0))</f>
        <v>0</v>
      </c>
      <c r="CE68" s="25" t="n">
        <f aca="false">(CE66&gt;0)*SUMPRODUCT((CE50&gt;INDEX(EB_LB,CE67,0))*(CE50-INDEX(EB_LB,CE67,0)),INDEX(EB_dR,CE67,0))</f>
        <v>0</v>
      </c>
      <c r="CF68" s="25" t="n">
        <f aca="false">(CF66&gt;0)*SUMPRODUCT((CF50&gt;INDEX(EB_LB,CF67,0))*(CF50-INDEX(EB_LB,CF67,0)),INDEX(EB_dR,CF67,0))</f>
        <v>0</v>
      </c>
      <c r="CG68" s="25" t="n">
        <f aca="false">(CG66&gt;0)*SUMPRODUCT((CG50&gt;INDEX(EB_LB,CG67,0))*(CG50-INDEX(EB_LB,CG67,0)),INDEX(EB_dR,CG67,0))</f>
        <v>0</v>
      </c>
      <c r="CH68" s="25" t="n">
        <f aca="false">(CH66&gt;0)*SUMPRODUCT((CH50&gt;INDEX(EB_LB,CH67,0))*(CH50-INDEX(EB_LB,CH67,0)),INDEX(EB_dR,CH67,0))</f>
        <v>0</v>
      </c>
      <c r="CI68" s="25" t="n">
        <f aca="false">(CI66&gt;0)*SUMPRODUCT((CI50&gt;INDEX(EB_LB,CI67,0))*(CI50-INDEX(EB_LB,CI67,0)),INDEX(EB_dR,CI67,0))</f>
        <v>0</v>
      </c>
      <c r="CJ68" s="25" t="n">
        <f aca="false">(CJ66&gt;0)*SUMPRODUCT((CJ50&gt;INDEX(EB_LB,CJ67,0))*(CJ50-INDEX(EB_LB,CJ67,0)),INDEX(EB_dR,CJ67,0))</f>
        <v>0</v>
      </c>
      <c r="CK68" s="25" t="n">
        <f aca="false">(CK66&gt;0)*SUMPRODUCT((CK50&gt;INDEX(EB_LB,CK67,0))*(CK50-INDEX(EB_LB,CK67,0)),INDEX(EB_dR,CK67,0))</f>
        <v>0</v>
      </c>
      <c r="CL68" s="25" t="n">
        <f aca="false">(CL66&gt;0)*SUMPRODUCT((CL50&gt;INDEX(EB_LB,CL67,0))*(CL50-INDEX(EB_LB,CL67,0)),INDEX(EB_dR,CL67,0))</f>
        <v>0</v>
      </c>
      <c r="CM68" s="25" t="n">
        <f aca="false">(CM66&gt;0)*SUMPRODUCT((CM50&gt;INDEX(EB_LB,CM67,0))*(CM50-INDEX(EB_LB,CM67,0)),INDEX(EB_dR,CM67,0))</f>
        <v>0</v>
      </c>
      <c r="CN68" s="25" t="n">
        <f aca="false">(CN66&gt;0)*SUMPRODUCT((CN50&gt;INDEX(EB_LB,CN67,0))*(CN50-INDEX(EB_LB,CN67,0)),INDEX(EB_dR,CN67,0))</f>
        <v>0</v>
      </c>
      <c r="CO68" s="25" t="n">
        <f aca="false">(CO66&gt;0)*SUMPRODUCT((CO50&gt;INDEX(EB_LB,CO67,0))*(CO50-INDEX(EB_LB,CO67,0)),INDEX(EB_dR,CO67,0))</f>
        <v>0</v>
      </c>
      <c r="CP68" s="25" t="n">
        <f aca="false">(CP66&gt;0)*SUMPRODUCT((CP50&gt;INDEX(EB_LB,CP67,0))*(CP50-INDEX(EB_LB,CP67,0)),INDEX(EB_dR,CP67,0))</f>
        <v>0</v>
      </c>
      <c r="CQ68" s="25" t="n">
        <f aca="false">(CQ66&gt;0)*SUMPRODUCT((CQ50&gt;INDEX(EB_LB,CQ67,0))*(CQ50-INDEX(EB_LB,CQ67,0)),INDEX(EB_dR,CQ67,0))</f>
        <v>0</v>
      </c>
      <c r="CR68" s="25" t="n">
        <f aca="false">(CR66&gt;0)*SUMPRODUCT((CR50&gt;INDEX(EB_LB,CR67,0))*(CR50-INDEX(EB_LB,CR67,0)),INDEX(EB_dR,CR67,0))</f>
        <v>0</v>
      </c>
      <c r="CS68" s="25" t="n">
        <f aca="false">(CS66&gt;0)*SUMPRODUCT((CS50&gt;INDEX(EB_LB,CS67,0))*(CS50-INDEX(EB_LB,CS67,0)),INDEX(EB_dR,CS67,0))</f>
        <v>0</v>
      </c>
      <c r="CT68" s="25" t="n">
        <f aca="false">(CT66&gt;0)*SUMPRODUCT((CT50&gt;INDEX(EB_LB,CT67,0))*(CT50-INDEX(EB_LB,CT67,0)),INDEX(EB_dR,CT67,0))</f>
        <v>0</v>
      </c>
      <c r="CU68" s="25" t="n">
        <f aca="false">(CU66&gt;0)*SUMPRODUCT((CU50&gt;INDEX(EB_LB,CU67,0))*(CU50-INDEX(EB_LB,CU67,0)),INDEX(EB_dR,CU67,0))</f>
        <v>0</v>
      </c>
      <c r="CV68" s="25" t="n">
        <f aca="false">(CV66&gt;0)*SUMPRODUCT((CV50&gt;INDEX(EB_LB,CV67,0))*(CV50-INDEX(EB_LB,CV67,0)),INDEX(EB_dR,CV67,0))</f>
        <v>0</v>
      </c>
      <c r="CW68" s="25" t="n">
        <f aca="false">(CW66&gt;0)*SUMPRODUCT((CW50&gt;INDEX(EB_LB,CW67,0))*(CW50-INDEX(EB_LB,CW67,0)),INDEX(EB_dR,CW67,0))</f>
        <v>0</v>
      </c>
      <c r="CX68" s="25" t="n">
        <f aca="false">(CX66&gt;0)*SUMPRODUCT((CX50&gt;INDEX(EB_LB,CX67,0))*(CX50-INDEX(EB_LB,CX67,0)),INDEX(EB_dR,CX67,0))</f>
        <v>0</v>
      </c>
      <c r="CY68" s="25" t="n">
        <f aca="false">(CY66&gt;0)*SUMPRODUCT((CY50&gt;INDEX(EB_LB,CY67,0))*(CY50-INDEX(EB_LB,CY67,0)),INDEX(EB_dR,CY67,0))</f>
        <v>0</v>
      </c>
      <c r="CZ68" s="25" t="n">
        <f aca="false">(CZ66&gt;0)*SUMPRODUCT((CZ50&gt;INDEX(EB_LB,CZ67,0))*(CZ50-INDEX(EB_LB,CZ67,0)),INDEX(EB_dR,CZ67,0))</f>
        <v>0</v>
      </c>
      <c r="DA68" s="25" t="n">
        <f aca="false">(DA66&gt;0)*SUMPRODUCT((DA50&gt;INDEX(EB_LB,DA67,0))*(DA50-INDEX(EB_LB,DA67,0)),INDEX(EB_dR,DA67,0))</f>
        <v>0</v>
      </c>
      <c r="DB68" s="25" t="n">
        <f aca="false">(DB66&gt;0)*SUMPRODUCT((DB50&gt;INDEX(EB_LB,DB67,0))*(DB50-INDEX(EB_LB,DB67,0)),INDEX(EB_dR,DB67,0))</f>
        <v>0</v>
      </c>
      <c r="DC68" s="25" t="n">
        <f aca="false">(DC66&gt;0)*SUMPRODUCT((DC50&gt;INDEX(EB_LB,DC67,0))*(DC50-INDEX(EB_LB,DC67,0)),INDEX(EB_dR,DC67,0))</f>
        <v>0</v>
      </c>
      <c r="DD68" s="25" t="n">
        <f aca="false">(DD66&gt;0)*SUMPRODUCT((DD50&gt;INDEX(EB_LB,DD67,0))*(DD50-INDEX(EB_LB,DD67,0)),INDEX(EB_dR,DD67,0))</f>
        <v>0</v>
      </c>
      <c r="DE68" s="25" t="n">
        <f aca="false">(DE66&gt;0)*SUMPRODUCT((DE50&gt;INDEX(EB_LB,DE67,0))*(DE50-INDEX(EB_LB,DE67,0)),INDEX(EB_dR,DE67,0))</f>
        <v>0</v>
      </c>
      <c r="DF68" s="25" t="n">
        <f aca="false">(DF66&gt;0)*SUMPRODUCT((DF50&gt;INDEX(EB_LB,DF67,0))*(DF50-INDEX(EB_LB,DF67,0)),INDEX(EB_dR,DF67,0))</f>
        <v>0</v>
      </c>
      <c r="DG68" s="25" t="n">
        <f aca="false">(DG66&gt;0)*SUMPRODUCT((DG50&gt;INDEX(EB_LB,DG67,0))*(DG50-INDEX(EB_LB,DG67,0)),INDEX(EB_dR,DG67,0))</f>
        <v>0</v>
      </c>
      <c r="DH68" s="25" t="n">
        <f aca="false">(DH66&gt;0)*SUMPRODUCT((DH50&gt;INDEX(EB_LB,DH67,0))*(DH50-INDEX(EB_LB,DH67,0)),INDEX(EB_dR,DH67,0))</f>
        <v>0</v>
      </c>
      <c r="DI68" s="25" t="n">
        <f aca="false">(DI66&gt;0)*SUMPRODUCT((DI50&gt;INDEX(EB_LB,DI67,0))*(DI50-INDEX(EB_LB,DI67,0)),INDEX(EB_dR,DI67,0))</f>
        <v>0</v>
      </c>
      <c r="DJ68" s="25" t="n">
        <f aca="false">(DJ66&gt;0)*SUMPRODUCT((DJ50&gt;INDEX(EB_LB,DJ67,0))*(DJ50-INDEX(EB_LB,DJ67,0)),INDEX(EB_dR,DJ67,0))</f>
        <v>0</v>
      </c>
      <c r="DK68" s="25" t="n">
        <f aca="false">(DK66&gt;0)*SUMPRODUCT((DK50&gt;INDEX(EB_LB,DK67,0))*(DK50-INDEX(EB_LB,DK67,0)),INDEX(EB_dR,DK67,0))</f>
        <v>0</v>
      </c>
      <c r="DL68" s="25" t="n">
        <f aca="false">(DL66&gt;0)*SUMPRODUCT((DL50&gt;INDEX(EB_LB,DL67,0))*(DL50-INDEX(EB_LB,DL67,0)),INDEX(EB_dR,DL67,0))</f>
        <v>0</v>
      </c>
      <c r="DM68" s="25" t="n">
        <f aca="false">(DM66&gt;0)*SUMPRODUCT((DM50&gt;INDEX(EB_LB,DM67,0))*(DM50-INDEX(EB_LB,DM67,0)),INDEX(EB_dR,DM67,0))</f>
        <v>0</v>
      </c>
      <c r="DN68" s="25" t="n">
        <f aca="false">(DN66&gt;0)*SUMPRODUCT((DN50&gt;INDEX(EB_LB,DN67,0))*(DN50-INDEX(EB_LB,DN67,0)),INDEX(EB_dR,DN67,0))</f>
        <v>0</v>
      </c>
      <c r="DO68" s="25" t="n">
        <f aca="false">(DO66&gt;0)*SUMPRODUCT((DO50&gt;INDEX(EB_LB,DO67,0))*(DO50-INDEX(EB_LB,DO67,0)),INDEX(EB_dR,DO67,0))</f>
        <v>0</v>
      </c>
      <c r="DP68" s="25" t="n">
        <f aca="false">(DP66&gt;0)*SUMPRODUCT((DP50&gt;INDEX(EB_LB,DP67,0))*(DP50-INDEX(EB_LB,DP67,0)),INDEX(EB_dR,DP67,0))</f>
        <v>0</v>
      </c>
      <c r="DQ68" s="25" t="n">
        <f aca="false">(DQ66&gt;0)*SUMPRODUCT((DQ50&gt;INDEX(EB_LB,DQ67,0))*(DQ50-INDEX(EB_LB,DQ67,0)),INDEX(EB_dR,DQ67,0))</f>
        <v>0</v>
      </c>
      <c r="DR68" s="25" t="n">
        <f aca="false">(DR66&gt;0)*SUMPRODUCT((DR50&gt;INDEX(EB_LB,DR67,0))*(DR50-INDEX(EB_LB,DR67,0)),INDEX(EB_dR,DR67,0))</f>
        <v>0</v>
      </c>
      <c r="DS68" s="25" t="n">
        <f aca="false">(DS66&gt;0)*SUMPRODUCT((DS50&gt;INDEX(EB_LB,DS67,0))*(DS50-INDEX(EB_LB,DS67,0)),INDEX(EB_dR,DS67,0))</f>
        <v>0</v>
      </c>
      <c r="DT68" s="25" t="n">
        <f aca="false">(DT66&gt;0)*SUMPRODUCT((DT50&gt;INDEX(EB_LB,DT67,0))*(DT50-INDEX(EB_LB,DT67,0)),INDEX(EB_dR,DT67,0))</f>
        <v>0</v>
      </c>
      <c r="DU68" s="25" t="n">
        <f aca="false">(DU66&gt;0)*SUMPRODUCT((DU50&gt;INDEX(EB_LB,DU67,0))*(DU50-INDEX(EB_LB,DU67,0)),INDEX(EB_dR,DU67,0))</f>
        <v>0</v>
      </c>
      <c r="DV68" s="25" t="n">
        <f aca="false">(DV66&gt;0)*SUMPRODUCT((DV50&gt;INDEX(EB_LB,DV67,0))*(DV50-INDEX(EB_LB,DV67,0)),INDEX(EB_dR,DV67,0))</f>
        <v>0</v>
      </c>
      <c r="DW68" s="25" t="n">
        <f aca="false">(DW66&gt;0)*SUMPRODUCT((DW50&gt;INDEX(EB_LB,DW67,0))*(DW50-INDEX(EB_LB,DW67,0)),INDEX(EB_dR,DW67,0))</f>
        <v>0</v>
      </c>
      <c r="DX68" s="25" t="n">
        <f aca="false">(DX66&gt;0)*SUMPRODUCT((DX50&gt;INDEX(EB_LB,DX67,0))*(DX50-INDEX(EB_LB,DX67,0)),INDEX(EB_dR,DX67,0))</f>
        <v>0</v>
      </c>
      <c r="DY68" s="25" t="n">
        <f aca="false">(DY66&gt;0)*SUMPRODUCT((DY50&gt;INDEX(EB_LB,DY67,0))*(DY50-INDEX(EB_LB,DY67,0)),INDEX(EB_dR,DY67,0))</f>
        <v>0</v>
      </c>
      <c r="DZ68" s="25" t="n">
        <f aca="false">(DZ66&gt;0)*SUMPRODUCT((DZ50&gt;INDEX(EB_LB,DZ67,0))*(DZ50-INDEX(EB_LB,DZ67,0)),INDEX(EB_dR,DZ67,0))</f>
        <v>0</v>
      </c>
      <c r="EA68" s="25" t="n">
        <f aca="false">(EA66&gt;0)*SUMPRODUCT((EA50&gt;INDEX(EB_LB,EA67,0))*(EA50-INDEX(EB_LB,EA67,0)),INDEX(EB_dR,EA67,0))</f>
        <v>0</v>
      </c>
      <c r="EB68" s="25" t="n">
        <f aca="false">(EB66&gt;0)*SUMPRODUCT((EB50&gt;INDEX(EB_LB,EB67,0))*(EB50-INDEX(EB_LB,EB67,0)),INDEX(EB_dR,EB67,0))</f>
        <v>0</v>
      </c>
      <c r="EC68" s="25" t="n">
        <f aca="false">(EC66&gt;0)*SUMPRODUCT((EC50&gt;INDEX(EB_LB,EC67,0))*(EC50-INDEX(EB_LB,EC67,0)),INDEX(EB_dR,EC67,0))</f>
        <v>0</v>
      </c>
      <c r="ED68" s="25" t="n">
        <f aca="false">(ED66&gt;0)*SUMPRODUCT((ED50&gt;INDEX(EB_LB,ED67,0))*(ED50-INDEX(EB_LB,ED67,0)),INDEX(EB_dR,ED67,0))</f>
        <v>0</v>
      </c>
      <c r="EE68" s="25" t="n">
        <f aca="false">(EE66&gt;0)*SUMPRODUCT((EE50&gt;INDEX(EB_LB,EE67,0))*(EE50-INDEX(EB_LB,EE67,0)),INDEX(EB_dR,EE67,0))</f>
        <v>0</v>
      </c>
      <c r="EF68" s="25" t="n">
        <f aca="false">(EF66&gt;0)*SUMPRODUCT((EF50&gt;INDEX(EB_LB,EF67,0))*(EF50-INDEX(EB_LB,EF67,0)),INDEX(EB_dR,EF67,0))</f>
        <v>0</v>
      </c>
      <c r="EG68" s="25" t="n">
        <f aca="false">(EG66&gt;0)*SUMPRODUCT((EG50&gt;INDEX(EB_LB,EG67,0))*(EG50-INDEX(EB_LB,EG67,0)),INDEX(EB_dR,EG67,0))</f>
        <v>0</v>
      </c>
      <c r="EH68" s="25" t="n">
        <f aca="false">(EH66&gt;0)*SUMPRODUCT((EH50&gt;INDEX(EB_LB,EH67,0))*(EH50-INDEX(EB_LB,EH67,0)),INDEX(EB_dR,EH67,0))</f>
        <v>0</v>
      </c>
      <c r="EI68" s="25" t="n">
        <f aca="false">(EI66&gt;0)*SUMPRODUCT((EI50&gt;INDEX(EB_LB,EI67,0))*(EI50-INDEX(EB_LB,EI67,0)),INDEX(EB_dR,EI67,0))</f>
        <v>0</v>
      </c>
      <c r="EJ68" s="25" t="n">
        <f aca="false">(EJ66&gt;0)*SUMPRODUCT((EJ50&gt;INDEX(EB_LB,EJ67,0))*(EJ50-INDEX(EB_LB,EJ67,0)),INDEX(EB_dR,EJ67,0))</f>
        <v>0</v>
      </c>
      <c r="EK68" s="25" t="n">
        <f aca="false">(EK66&gt;0)*SUMPRODUCT((EK50&gt;INDEX(EB_LB,EK67,0))*(EK50-INDEX(EB_LB,EK67,0)),INDEX(EB_dR,EK67,0))</f>
        <v>0</v>
      </c>
      <c r="EL68" s="25" t="n">
        <f aca="false">(EL66&gt;0)*SUMPRODUCT((EL50&gt;INDEX(EB_LB,EL67,0))*(EL50-INDEX(EB_LB,EL67,0)),INDEX(EB_dR,EL67,0))</f>
        <v>0</v>
      </c>
      <c r="EM68" s="25" t="n">
        <f aca="false">(EM66&gt;0)*SUMPRODUCT((EM50&gt;INDEX(EB_LB,EM67,0))*(EM50-INDEX(EB_LB,EM67,0)),INDEX(EB_dR,EM67,0))</f>
        <v>0</v>
      </c>
      <c r="EN68" s="25" t="n">
        <f aca="false">(EN66&gt;0)*SUMPRODUCT((EN50&gt;INDEX(EB_LB,EN67,0))*(EN50-INDEX(EB_LB,EN67,0)),INDEX(EB_dR,EN67,0))</f>
        <v>0</v>
      </c>
      <c r="EO68" s="25" t="n">
        <f aca="false">(EO66&gt;0)*SUMPRODUCT((EO50&gt;INDEX(EB_LB,EO67,0))*(EO50-INDEX(EB_LB,EO67,0)),INDEX(EB_dR,EO67,0))</f>
        <v>0</v>
      </c>
      <c r="EP68" s="25" t="n">
        <f aca="false">(EP66&gt;0)*SUMPRODUCT((EP50&gt;INDEX(EB_LB,EP67,0))*(EP50-INDEX(EB_LB,EP67,0)),INDEX(EB_dR,EP67,0))</f>
        <v>0</v>
      </c>
      <c r="EQ68" s="25" t="n">
        <f aca="false">(EQ66&gt;0)*SUMPRODUCT((EQ50&gt;INDEX(EB_LB,EQ67,0))*(EQ50-INDEX(EB_LB,EQ67,0)),INDEX(EB_dR,EQ67,0))</f>
        <v>0</v>
      </c>
      <c r="ER68" s="25" t="n">
        <f aca="false">(ER66&gt;0)*SUMPRODUCT((ER50&gt;INDEX(EB_LB,ER67,0))*(ER50-INDEX(EB_LB,ER67,0)),INDEX(EB_dR,ER67,0))</f>
        <v>0</v>
      </c>
      <c r="ES68" s="25" t="n">
        <f aca="false">(ES66&gt;0)*SUMPRODUCT((ES50&gt;INDEX(EB_LB,ES67,0))*(ES50-INDEX(EB_LB,ES67,0)),INDEX(EB_dR,ES67,0))</f>
        <v>0</v>
      </c>
      <c r="ET68" s="25" t="n">
        <f aca="false">(ET66&gt;0)*SUMPRODUCT((ET50&gt;INDEX(EB_LB,ET67,0))*(ET50-INDEX(EB_LB,ET67,0)),INDEX(EB_dR,ET67,0))</f>
        <v>0</v>
      </c>
      <c r="EU68" s="25" t="n">
        <f aca="false">(EU66&gt;0)*SUMPRODUCT((EU50&gt;INDEX(EB_LB,EU67,0))*(EU50-INDEX(EB_LB,EU67,0)),INDEX(EB_dR,EU67,0))</f>
        <v>0</v>
      </c>
      <c r="EV68" s="25" t="n">
        <f aca="false">(EV66&gt;0)*SUMPRODUCT((EV50&gt;INDEX(EB_LB,EV67,0))*(EV50-INDEX(EB_LB,EV67,0)),INDEX(EB_dR,EV67,0))</f>
        <v>0</v>
      </c>
      <c r="EW68" s="25" t="n">
        <f aca="false">(EW66&gt;0)*SUMPRODUCT((EW50&gt;INDEX(EB_LB,EW67,0))*(EW50-INDEX(EB_LB,EW67,0)),INDEX(EB_dR,EW67,0))</f>
        <v>0</v>
      </c>
      <c r="EX68" s="25" t="n">
        <f aca="false">(EX66&gt;0)*SUMPRODUCT((EX50&gt;INDEX(EB_LB,EX67,0))*(EX50-INDEX(EB_LB,EX67,0)),INDEX(EB_dR,EX67,0))</f>
        <v>0</v>
      </c>
      <c r="EY68" s="25" t="n">
        <f aca="false">(EY66&gt;0)*SUMPRODUCT((EY50&gt;INDEX(EB_LB,EY67,0))*(EY50-INDEX(EB_LB,EY67,0)),INDEX(EB_dR,EY67,0))</f>
        <v>0</v>
      </c>
      <c r="EZ68" s="25" t="n">
        <f aca="false">(EZ66&gt;0)*SUMPRODUCT((EZ50&gt;INDEX(EB_LB,EZ67,0))*(EZ50-INDEX(EB_LB,EZ67,0)),INDEX(EB_dR,EZ67,0))</f>
        <v>0</v>
      </c>
      <c r="FA68" s="25" t="n">
        <f aca="false">(FA66&gt;0)*SUMPRODUCT((FA50&gt;INDEX(EB_LB,FA67,0))*(FA50-INDEX(EB_LB,FA67,0)),INDEX(EB_dR,FA67,0))</f>
        <v>0</v>
      </c>
      <c r="FB68" s="25" t="n">
        <f aca="false">(FB66&gt;0)*SUMPRODUCT((FB50&gt;INDEX(EB_LB,FB67,0))*(FB50-INDEX(EB_LB,FB67,0)),INDEX(EB_dR,FB67,0))</f>
        <v>0</v>
      </c>
      <c r="FC68" s="25" t="n">
        <f aca="false">(FC66&gt;0)*SUMPRODUCT((FC50&gt;INDEX(EB_LB,FC67,0))*(FC50-INDEX(EB_LB,FC67,0)),INDEX(EB_dR,FC67,0))</f>
        <v>0</v>
      </c>
      <c r="FD68" s="25" t="n">
        <f aca="false">(FD66&gt;0)*SUMPRODUCT((FD50&gt;INDEX(EB_LB,FD67,0))*(FD50-INDEX(EB_LB,FD67,0)),INDEX(EB_dR,FD67,0))</f>
        <v>0</v>
      </c>
      <c r="FE68" s="25" t="n">
        <f aca="false">(FE66&gt;0)*SUMPRODUCT((FE50&gt;INDEX(EB_LB,FE67,0))*(FE50-INDEX(EB_LB,FE67,0)),INDEX(EB_dR,FE67,0))</f>
        <v>0</v>
      </c>
      <c r="FF68" s="25" t="n">
        <f aca="false">(FF66&gt;0)*SUMPRODUCT((FF50&gt;INDEX(EB_LB,FF67,0))*(FF50-INDEX(EB_LB,FF67,0)),INDEX(EB_dR,FF67,0))</f>
        <v>0</v>
      </c>
      <c r="FG68" s="25" t="n">
        <f aca="false">(FG66&gt;0)*SUMPRODUCT((FG50&gt;INDEX(EB_LB,FG67,0))*(FG50-INDEX(EB_LB,FG67,0)),INDEX(EB_dR,FG67,0))</f>
        <v>0</v>
      </c>
      <c r="FH68" s="25" t="n">
        <f aca="false">(FH66&gt;0)*SUMPRODUCT((FH50&gt;INDEX(EB_LB,FH67,0))*(FH50-INDEX(EB_LB,FH67,0)),INDEX(EB_dR,FH67,0))</f>
        <v>0</v>
      </c>
    </row>
    <row r="69" customFormat="false" ht="15" hidden="false" customHeight="false" outlineLevel="0" collapsed="false">
      <c r="C69" s="0" t="s">
        <v>727</v>
      </c>
      <c r="D69" s="11" t="s">
        <v>321</v>
      </c>
      <c r="J69" s="25" t="n">
        <f aca="false">(J66&gt;0)*INDEX(EB_Floor,J67)</f>
        <v>0</v>
      </c>
      <c r="K69" s="25" t="n">
        <f aca="false">(K66&gt;0)*INDEX(EB_Floor,K67)</f>
        <v>0</v>
      </c>
      <c r="L69" s="25" t="n">
        <f aca="false">(L66&gt;0)*INDEX(EB_Floor,L67)</f>
        <v>0</v>
      </c>
      <c r="M69" s="25" t="n">
        <f aca="false">(M66&gt;0)*INDEX(EB_Floor,M67)</f>
        <v>0</v>
      </c>
      <c r="N69" s="25" t="n">
        <f aca="false">(N66&gt;0)*INDEX(EB_Floor,N67)</f>
        <v>0</v>
      </c>
      <c r="O69" s="25" t="n">
        <f aca="false">(O66&gt;0)*INDEX(EB_Floor,O67)</f>
        <v>0</v>
      </c>
      <c r="P69" s="25" t="n">
        <f aca="false">(P66&gt;0)*INDEX(EB_Floor,P67)</f>
        <v>0</v>
      </c>
      <c r="Q69" s="25" t="n">
        <f aca="false">(Q66&gt;0)*INDEX(EB_Floor,Q67)</f>
        <v>0</v>
      </c>
      <c r="R69" s="25" t="n">
        <f aca="false">(R66&gt;0)*INDEX(EB_Floor,R67)</f>
        <v>0</v>
      </c>
      <c r="S69" s="25" t="n">
        <f aca="false">(S66&gt;0)*INDEX(EB_Floor,S67)</f>
        <v>0</v>
      </c>
      <c r="T69" s="25" t="n">
        <f aca="false">(T66&gt;0)*INDEX(EB_Floor,T67)</f>
        <v>0</v>
      </c>
      <c r="U69" s="25" t="n">
        <f aca="false">(U66&gt;0)*INDEX(EB_Floor,U67)</f>
        <v>0</v>
      </c>
      <c r="V69" s="25" t="n">
        <f aca="false">(V66&gt;0)*INDEX(EB_Floor,V67)</f>
        <v>0</v>
      </c>
      <c r="W69" s="25" t="n">
        <f aca="false">(W66&gt;0)*INDEX(EB_Floor,W67)</f>
        <v>0</v>
      </c>
      <c r="X69" s="25" t="n">
        <f aca="false">(X66&gt;0)*INDEX(EB_Floor,X67)</f>
        <v>0</v>
      </c>
      <c r="Y69" s="25" t="n">
        <f aca="false">(Y66&gt;0)*INDEX(EB_Floor,Y67)</f>
        <v>0</v>
      </c>
      <c r="Z69" s="25" t="n">
        <f aca="false">(Z66&gt;0)*INDEX(EB_Floor,Z67)</f>
        <v>0</v>
      </c>
      <c r="AA69" s="25" t="n">
        <f aca="false">(AA66&gt;0)*INDEX(EB_Floor,AA67)</f>
        <v>0</v>
      </c>
      <c r="AB69" s="25" t="n">
        <f aca="false">(AB66&gt;0)*INDEX(EB_Floor,AB67)</f>
        <v>0</v>
      </c>
      <c r="AC69" s="25" t="n">
        <f aca="false">(AC66&gt;0)*INDEX(EB_Floor,AC67)</f>
        <v>0</v>
      </c>
      <c r="AD69" s="25" t="n">
        <f aca="false">(AD66&gt;0)*INDEX(EB_Floor,AD67)</f>
        <v>0</v>
      </c>
      <c r="AE69" s="25" t="n">
        <f aca="false">(AE66&gt;0)*INDEX(EB_Floor,AE67)</f>
        <v>0</v>
      </c>
      <c r="AF69" s="25" t="n">
        <f aca="false">(AF66&gt;0)*INDEX(EB_Floor,AF67)</f>
        <v>0</v>
      </c>
      <c r="AG69" s="25" t="n">
        <f aca="false">(AG66&gt;0)*INDEX(EB_Floor,AG67)</f>
        <v>0</v>
      </c>
      <c r="AH69" s="25" t="n">
        <f aca="false">(AH66&gt;0)*INDEX(EB_Floor,AH67)</f>
        <v>0</v>
      </c>
      <c r="AI69" s="25" t="n">
        <f aca="false">(AI66&gt;0)*INDEX(EB_Floor,AI67)</f>
        <v>0</v>
      </c>
      <c r="AJ69" s="25" t="n">
        <f aca="false">(AJ66&gt;0)*INDEX(EB_Floor,AJ67)</f>
        <v>0</v>
      </c>
      <c r="AK69" s="25" t="n">
        <f aca="false">(AK66&gt;0)*INDEX(EB_Floor,AK67)</f>
        <v>0</v>
      </c>
      <c r="AL69" s="25" t="n">
        <f aca="false">(AL66&gt;0)*INDEX(EB_Floor,AL67)</f>
        <v>0</v>
      </c>
      <c r="AM69" s="25" t="n">
        <f aca="false">(AM66&gt;0)*INDEX(EB_Floor,AM67)</f>
        <v>0</v>
      </c>
      <c r="AN69" s="25" t="n">
        <f aca="false">(AN66&gt;0)*INDEX(EB_Floor,AN67)</f>
        <v>0</v>
      </c>
      <c r="AO69" s="25" t="n">
        <f aca="false">(AO66&gt;0)*INDEX(EB_Floor,AO67)</f>
        <v>0</v>
      </c>
      <c r="AP69" s="25" t="n">
        <f aca="false">(AP66&gt;0)*INDEX(EB_Floor,AP67)</f>
        <v>0</v>
      </c>
      <c r="AQ69" s="25" t="n">
        <f aca="false">(AQ66&gt;0)*INDEX(EB_Floor,AQ67)</f>
        <v>0</v>
      </c>
      <c r="AR69" s="25" t="n">
        <f aca="false">(AR66&gt;0)*INDEX(EB_Floor,AR67)</f>
        <v>0</v>
      </c>
      <c r="AS69" s="25" t="n">
        <f aca="false">(AS66&gt;0)*INDEX(EB_Floor,AS67)</f>
        <v>0</v>
      </c>
      <c r="AT69" s="25" t="n">
        <f aca="false">(AT66&gt;0)*INDEX(EB_Floor,AT67)</f>
        <v>0</v>
      </c>
      <c r="AU69" s="25" t="n">
        <f aca="false">(AU66&gt;0)*INDEX(EB_Floor,AU67)</f>
        <v>0</v>
      </c>
      <c r="AV69" s="25" t="n">
        <f aca="false">(AV66&gt;0)*INDEX(EB_Floor,AV67)</f>
        <v>0</v>
      </c>
      <c r="AW69" s="25" t="n">
        <f aca="false">(AW66&gt;0)*INDEX(EB_Floor,AW67)</f>
        <v>0</v>
      </c>
      <c r="AX69" s="25" t="n">
        <f aca="false">(AX66&gt;0)*INDEX(EB_Floor,AX67)</f>
        <v>0</v>
      </c>
      <c r="AY69" s="25" t="n">
        <f aca="false">(AY66&gt;0)*INDEX(EB_Floor,AY67)</f>
        <v>0</v>
      </c>
      <c r="AZ69" s="25" t="n">
        <f aca="false">(AZ66&gt;0)*INDEX(EB_Floor,AZ67)</f>
        <v>0</v>
      </c>
      <c r="BA69" s="25" t="n">
        <f aca="false">(BA66&gt;0)*INDEX(EB_Floor,BA67)</f>
        <v>0</v>
      </c>
      <c r="BB69" s="25" t="n">
        <f aca="false">(BB66&gt;0)*INDEX(EB_Floor,BB67)</f>
        <v>0</v>
      </c>
      <c r="BC69" s="25" t="n">
        <f aca="false">(BC66&gt;0)*INDEX(EB_Floor,BC67)</f>
        <v>0</v>
      </c>
      <c r="BD69" s="25" t="n">
        <f aca="false">(BD66&gt;0)*INDEX(EB_Floor,BD67)</f>
        <v>0</v>
      </c>
      <c r="BE69" s="25" t="n">
        <f aca="false">(BE66&gt;0)*INDEX(EB_Floor,BE67)</f>
        <v>0</v>
      </c>
      <c r="BF69" s="25" t="n">
        <f aca="false">(BF66&gt;0)*INDEX(EB_Floor,BF67)</f>
        <v>0</v>
      </c>
      <c r="BG69" s="25" t="n">
        <f aca="false">(BG66&gt;0)*INDEX(EB_Floor,BG67)</f>
        <v>0</v>
      </c>
      <c r="BH69" s="25" t="n">
        <f aca="false">(BH66&gt;0)*INDEX(EB_Floor,BH67)</f>
        <v>0</v>
      </c>
      <c r="BI69" s="25" t="n">
        <f aca="false">(BI66&gt;0)*INDEX(EB_Floor,BI67)</f>
        <v>0</v>
      </c>
      <c r="BJ69" s="25" t="n">
        <f aca="false">(BJ66&gt;0)*INDEX(EB_Floor,BJ67)</f>
        <v>0</v>
      </c>
      <c r="BK69" s="25" t="n">
        <f aca="false">(BK66&gt;0)*INDEX(EB_Floor,BK67)</f>
        <v>0</v>
      </c>
      <c r="BL69" s="25" t="n">
        <f aca="false">(BL66&gt;0)*INDEX(EB_Floor,BL67)</f>
        <v>0</v>
      </c>
      <c r="BM69" s="25" t="n">
        <f aca="false">(BM66&gt;0)*INDEX(EB_Floor,BM67)</f>
        <v>0</v>
      </c>
      <c r="BN69" s="25" t="n">
        <f aca="false">(BN66&gt;0)*INDEX(EB_Floor,BN67)</f>
        <v>0</v>
      </c>
      <c r="BO69" s="25" t="n">
        <f aca="false">(BO66&gt;0)*INDEX(EB_Floor,BO67)</f>
        <v>0</v>
      </c>
      <c r="BP69" s="25" t="n">
        <f aca="false">(BP66&gt;0)*INDEX(EB_Floor,BP67)</f>
        <v>0</v>
      </c>
      <c r="BQ69" s="25" t="n">
        <f aca="false">(BQ66&gt;0)*INDEX(EB_Floor,BQ67)</f>
        <v>0</v>
      </c>
      <c r="BR69" s="25" t="n">
        <f aca="false">(BR66&gt;0)*INDEX(EB_Floor,BR67)</f>
        <v>0</v>
      </c>
      <c r="BS69" s="25" t="n">
        <f aca="false">(BS66&gt;0)*INDEX(EB_Floor,BS67)</f>
        <v>0</v>
      </c>
      <c r="BT69" s="25" t="n">
        <f aca="false">(BT66&gt;0)*INDEX(EB_Floor,BT67)</f>
        <v>0</v>
      </c>
      <c r="BU69" s="25" t="n">
        <f aca="false">(BU66&gt;0)*INDEX(EB_Floor,BU67)</f>
        <v>0</v>
      </c>
      <c r="BV69" s="25" t="n">
        <f aca="false">(BV66&gt;0)*INDEX(EB_Floor,BV67)</f>
        <v>0</v>
      </c>
      <c r="BW69" s="25" t="n">
        <f aca="false">(BW66&gt;0)*INDEX(EB_Floor,BW67)</f>
        <v>0</v>
      </c>
      <c r="BX69" s="25" t="n">
        <f aca="false">(BX66&gt;0)*INDEX(EB_Floor,BX67)</f>
        <v>0</v>
      </c>
      <c r="BY69" s="25" t="n">
        <f aca="false">(BY66&gt;0)*INDEX(EB_Floor,BY67)</f>
        <v>0</v>
      </c>
      <c r="BZ69" s="25" t="n">
        <f aca="false">(BZ66&gt;0)*INDEX(EB_Floor,BZ67)</f>
        <v>0</v>
      </c>
      <c r="CA69" s="25" t="n">
        <f aca="false">(CA66&gt;0)*INDEX(EB_Floor,CA67)</f>
        <v>0</v>
      </c>
      <c r="CB69" s="25" t="n">
        <f aca="false">(CB66&gt;0)*INDEX(EB_Floor,CB67)</f>
        <v>0</v>
      </c>
      <c r="CC69" s="25" t="n">
        <f aca="false">(CC66&gt;0)*INDEX(EB_Floor,CC67)</f>
        <v>0</v>
      </c>
      <c r="CD69" s="25" t="n">
        <f aca="false">(CD66&gt;0)*INDEX(EB_Floor,CD67)</f>
        <v>0</v>
      </c>
      <c r="CE69" s="25" t="n">
        <f aca="false">(CE66&gt;0)*INDEX(EB_Floor,CE67)</f>
        <v>0</v>
      </c>
      <c r="CF69" s="25" t="n">
        <f aca="false">(CF66&gt;0)*INDEX(EB_Floor,CF67)</f>
        <v>0</v>
      </c>
      <c r="CG69" s="25" t="n">
        <f aca="false">(CG66&gt;0)*INDEX(EB_Floor,CG67)</f>
        <v>0</v>
      </c>
      <c r="CH69" s="25" t="n">
        <f aca="false">(CH66&gt;0)*INDEX(EB_Floor,CH67)</f>
        <v>0</v>
      </c>
      <c r="CI69" s="25" t="n">
        <f aca="false">(CI66&gt;0)*INDEX(EB_Floor,CI67)</f>
        <v>0</v>
      </c>
      <c r="CJ69" s="25" t="n">
        <f aca="false">(CJ66&gt;0)*INDEX(EB_Floor,CJ67)</f>
        <v>0</v>
      </c>
      <c r="CK69" s="25" t="n">
        <f aca="false">(CK66&gt;0)*INDEX(EB_Floor,CK67)</f>
        <v>0</v>
      </c>
      <c r="CL69" s="25" t="n">
        <f aca="false">(CL66&gt;0)*INDEX(EB_Floor,CL67)</f>
        <v>0</v>
      </c>
      <c r="CM69" s="25" t="n">
        <f aca="false">(CM66&gt;0)*INDEX(EB_Floor,CM67)</f>
        <v>0</v>
      </c>
      <c r="CN69" s="25" t="n">
        <f aca="false">(CN66&gt;0)*INDEX(EB_Floor,CN67)</f>
        <v>0</v>
      </c>
      <c r="CO69" s="25" t="n">
        <f aca="false">(CO66&gt;0)*INDEX(EB_Floor,CO67)</f>
        <v>0</v>
      </c>
      <c r="CP69" s="25" t="n">
        <f aca="false">(CP66&gt;0)*INDEX(EB_Floor,CP67)</f>
        <v>0</v>
      </c>
      <c r="CQ69" s="25" t="n">
        <f aca="false">(CQ66&gt;0)*INDEX(EB_Floor,CQ67)</f>
        <v>0</v>
      </c>
      <c r="CR69" s="25" t="n">
        <f aca="false">(CR66&gt;0)*INDEX(EB_Floor,CR67)</f>
        <v>0</v>
      </c>
      <c r="CS69" s="25" t="n">
        <f aca="false">(CS66&gt;0)*INDEX(EB_Floor,CS67)</f>
        <v>0</v>
      </c>
      <c r="CT69" s="25" t="n">
        <f aca="false">(CT66&gt;0)*INDEX(EB_Floor,CT67)</f>
        <v>0</v>
      </c>
      <c r="CU69" s="25" t="n">
        <f aca="false">(CU66&gt;0)*INDEX(EB_Floor,CU67)</f>
        <v>0</v>
      </c>
      <c r="CV69" s="25" t="n">
        <f aca="false">(CV66&gt;0)*INDEX(EB_Floor,CV67)</f>
        <v>0</v>
      </c>
      <c r="CW69" s="25" t="n">
        <f aca="false">(CW66&gt;0)*INDEX(EB_Floor,CW67)</f>
        <v>0</v>
      </c>
      <c r="CX69" s="25" t="n">
        <f aca="false">(CX66&gt;0)*INDEX(EB_Floor,CX67)</f>
        <v>0</v>
      </c>
      <c r="CY69" s="25" t="n">
        <f aca="false">(CY66&gt;0)*INDEX(EB_Floor,CY67)</f>
        <v>0</v>
      </c>
      <c r="CZ69" s="25" t="n">
        <f aca="false">(CZ66&gt;0)*INDEX(EB_Floor,CZ67)</f>
        <v>0</v>
      </c>
      <c r="DA69" s="25" t="n">
        <f aca="false">(DA66&gt;0)*INDEX(EB_Floor,DA67)</f>
        <v>0</v>
      </c>
      <c r="DB69" s="25" t="n">
        <f aca="false">(DB66&gt;0)*INDEX(EB_Floor,DB67)</f>
        <v>0</v>
      </c>
      <c r="DC69" s="25" t="n">
        <f aca="false">(DC66&gt;0)*INDEX(EB_Floor,DC67)</f>
        <v>0</v>
      </c>
      <c r="DD69" s="25" t="n">
        <f aca="false">(DD66&gt;0)*INDEX(EB_Floor,DD67)</f>
        <v>0</v>
      </c>
      <c r="DE69" s="25" t="n">
        <f aca="false">(DE66&gt;0)*INDEX(EB_Floor,DE67)</f>
        <v>0</v>
      </c>
      <c r="DF69" s="25" t="n">
        <f aca="false">(DF66&gt;0)*INDEX(EB_Floor,DF67)</f>
        <v>0</v>
      </c>
      <c r="DG69" s="25" t="n">
        <f aca="false">(DG66&gt;0)*INDEX(EB_Floor,DG67)</f>
        <v>0</v>
      </c>
      <c r="DH69" s="25" t="n">
        <f aca="false">(DH66&gt;0)*INDEX(EB_Floor,DH67)</f>
        <v>0</v>
      </c>
      <c r="DI69" s="25" t="n">
        <f aca="false">(DI66&gt;0)*INDEX(EB_Floor,DI67)</f>
        <v>0</v>
      </c>
      <c r="DJ69" s="25" t="n">
        <f aca="false">(DJ66&gt;0)*INDEX(EB_Floor,DJ67)</f>
        <v>0</v>
      </c>
      <c r="DK69" s="25" t="n">
        <f aca="false">(DK66&gt;0)*INDEX(EB_Floor,DK67)</f>
        <v>0</v>
      </c>
      <c r="DL69" s="25" t="n">
        <f aca="false">(DL66&gt;0)*INDEX(EB_Floor,DL67)</f>
        <v>0</v>
      </c>
      <c r="DM69" s="25" t="n">
        <f aca="false">(DM66&gt;0)*INDEX(EB_Floor,DM67)</f>
        <v>0</v>
      </c>
      <c r="DN69" s="25" t="n">
        <f aca="false">(DN66&gt;0)*INDEX(EB_Floor,DN67)</f>
        <v>0</v>
      </c>
      <c r="DO69" s="25" t="n">
        <f aca="false">(DO66&gt;0)*INDEX(EB_Floor,DO67)</f>
        <v>0</v>
      </c>
      <c r="DP69" s="25" t="n">
        <f aca="false">(DP66&gt;0)*INDEX(EB_Floor,DP67)</f>
        <v>0</v>
      </c>
      <c r="DQ69" s="25" t="n">
        <f aca="false">(DQ66&gt;0)*INDEX(EB_Floor,DQ67)</f>
        <v>0</v>
      </c>
      <c r="DR69" s="25" t="n">
        <f aca="false">(DR66&gt;0)*INDEX(EB_Floor,DR67)</f>
        <v>0</v>
      </c>
      <c r="DS69" s="25" t="n">
        <f aca="false">(DS66&gt;0)*INDEX(EB_Floor,DS67)</f>
        <v>0</v>
      </c>
      <c r="DT69" s="25" t="n">
        <f aca="false">(DT66&gt;0)*INDEX(EB_Floor,DT67)</f>
        <v>0</v>
      </c>
      <c r="DU69" s="25" t="n">
        <f aca="false">(DU66&gt;0)*INDEX(EB_Floor,DU67)</f>
        <v>0</v>
      </c>
      <c r="DV69" s="25" t="n">
        <f aca="false">(DV66&gt;0)*INDEX(EB_Floor,DV67)</f>
        <v>0</v>
      </c>
      <c r="DW69" s="25" t="n">
        <f aca="false">(DW66&gt;0)*INDEX(EB_Floor,DW67)</f>
        <v>0</v>
      </c>
      <c r="DX69" s="25" t="n">
        <f aca="false">(DX66&gt;0)*INDEX(EB_Floor,DX67)</f>
        <v>0</v>
      </c>
      <c r="DY69" s="25" t="n">
        <f aca="false">(DY66&gt;0)*INDEX(EB_Floor,DY67)</f>
        <v>0</v>
      </c>
      <c r="DZ69" s="25" t="n">
        <f aca="false">(DZ66&gt;0)*INDEX(EB_Floor,DZ67)</f>
        <v>0</v>
      </c>
      <c r="EA69" s="25" t="n">
        <f aca="false">(EA66&gt;0)*INDEX(EB_Floor,EA67)</f>
        <v>0</v>
      </c>
      <c r="EB69" s="25" t="n">
        <f aca="false">(EB66&gt;0)*INDEX(EB_Floor,EB67)</f>
        <v>0</v>
      </c>
      <c r="EC69" s="25" t="n">
        <f aca="false">(EC66&gt;0)*INDEX(EB_Floor,EC67)</f>
        <v>0</v>
      </c>
      <c r="ED69" s="25" t="n">
        <f aca="false">(ED66&gt;0)*INDEX(EB_Floor,ED67)</f>
        <v>0</v>
      </c>
      <c r="EE69" s="25" t="n">
        <f aca="false">(EE66&gt;0)*INDEX(EB_Floor,EE67)</f>
        <v>0</v>
      </c>
      <c r="EF69" s="25" t="n">
        <f aca="false">(EF66&gt;0)*INDEX(EB_Floor,EF67)</f>
        <v>0</v>
      </c>
      <c r="EG69" s="25" t="n">
        <f aca="false">(EG66&gt;0)*INDEX(EB_Floor,EG67)</f>
        <v>0</v>
      </c>
      <c r="EH69" s="25" t="n">
        <f aca="false">(EH66&gt;0)*INDEX(EB_Floor,EH67)</f>
        <v>0</v>
      </c>
      <c r="EI69" s="25" t="n">
        <f aca="false">(EI66&gt;0)*INDEX(EB_Floor,EI67)</f>
        <v>0</v>
      </c>
      <c r="EJ69" s="25" t="n">
        <f aca="false">(EJ66&gt;0)*INDEX(EB_Floor,EJ67)</f>
        <v>0</v>
      </c>
      <c r="EK69" s="25" t="n">
        <f aca="false">(EK66&gt;0)*INDEX(EB_Floor,EK67)</f>
        <v>0</v>
      </c>
      <c r="EL69" s="25" t="n">
        <f aca="false">(EL66&gt;0)*INDEX(EB_Floor,EL67)</f>
        <v>0</v>
      </c>
      <c r="EM69" s="25" t="n">
        <f aca="false">(EM66&gt;0)*INDEX(EB_Floor,EM67)</f>
        <v>0</v>
      </c>
      <c r="EN69" s="25" t="n">
        <f aca="false">(EN66&gt;0)*INDEX(EB_Floor,EN67)</f>
        <v>0</v>
      </c>
      <c r="EO69" s="25" t="n">
        <f aca="false">(EO66&gt;0)*INDEX(EB_Floor,EO67)</f>
        <v>0</v>
      </c>
      <c r="EP69" s="25" t="n">
        <f aca="false">(EP66&gt;0)*INDEX(EB_Floor,EP67)</f>
        <v>0</v>
      </c>
      <c r="EQ69" s="25" t="n">
        <f aca="false">(EQ66&gt;0)*INDEX(EB_Floor,EQ67)</f>
        <v>0</v>
      </c>
      <c r="ER69" s="25" t="n">
        <f aca="false">(ER66&gt;0)*INDEX(EB_Floor,ER67)</f>
        <v>0</v>
      </c>
      <c r="ES69" s="25" t="n">
        <f aca="false">(ES66&gt;0)*INDEX(EB_Floor,ES67)</f>
        <v>0</v>
      </c>
      <c r="ET69" s="25" t="n">
        <f aca="false">(ET66&gt;0)*INDEX(EB_Floor,ET67)</f>
        <v>0</v>
      </c>
      <c r="EU69" s="25" t="n">
        <f aca="false">(EU66&gt;0)*INDEX(EB_Floor,EU67)</f>
        <v>0</v>
      </c>
      <c r="EV69" s="25" t="n">
        <f aca="false">(EV66&gt;0)*INDEX(EB_Floor,EV67)</f>
        <v>0</v>
      </c>
      <c r="EW69" s="25" t="n">
        <f aca="false">(EW66&gt;0)*INDEX(EB_Floor,EW67)</f>
        <v>0</v>
      </c>
      <c r="EX69" s="25" t="n">
        <f aca="false">(EX66&gt;0)*INDEX(EB_Floor,EX67)</f>
        <v>0</v>
      </c>
      <c r="EY69" s="25" t="n">
        <f aca="false">(EY66&gt;0)*INDEX(EB_Floor,EY67)</f>
        <v>0</v>
      </c>
      <c r="EZ69" s="25" t="n">
        <f aca="false">(EZ66&gt;0)*INDEX(EB_Floor,EZ67)</f>
        <v>0</v>
      </c>
      <c r="FA69" s="25" t="n">
        <f aca="false">(FA66&gt;0)*INDEX(EB_Floor,FA67)</f>
        <v>0</v>
      </c>
      <c r="FB69" s="25" t="n">
        <f aca="false">(FB66&gt;0)*INDEX(EB_Floor,FB67)</f>
        <v>0</v>
      </c>
      <c r="FC69" s="25" t="n">
        <f aca="false">(FC66&gt;0)*INDEX(EB_Floor,FC67)</f>
        <v>0</v>
      </c>
      <c r="FD69" s="25" t="n">
        <f aca="false">(FD66&gt;0)*INDEX(EB_Floor,FD67)</f>
        <v>0</v>
      </c>
      <c r="FE69" s="25" t="n">
        <f aca="false">(FE66&gt;0)*INDEX(EB_Floor,FE67)</f>
        <v>0</v>
      </c>
      <c r="FF69" s="25" t="n">
        <f aca="false">(FF66&gt;0)*INDEX(EB_Floor,FF67)</f>
        <v>0</v>
      </c>
      <c r="FG69" s="25" t="n">
        <f aca="false">(FG66&gt;0)*INDEX(EB_Floor,FG67)</f>
        <v>0</v>
      </c>
      <c r="FH69" s="25" t="n">
        <f aca="false">(FH66&gt;0)*INDEX(EB_Floor,FH67)</f>
        <v>0</v>
      </c>
    </row>
    <row r="70" customFormat="false" ht="15" hidden="false" customHeight="false" outlineLevel="0" collapsed="false">
      <c r="C70" s="0" t="s">
        <v>610</v>
      </c>
      <c r="D70" s="11" t="s">
        <v>32</v>
      </c>
      <c r="J70" s="22" t="n">
        <f aca="false">IF(J66&gt;0,1,$E64)</f>
        <v>0</v>
      </c>
      <c r="K70" s="22" t="n">
        <f aca="false">IF(K66&gt;0,1,$E64)</f>
        <v>0</v>
      </c>
      <c r="L70" s="22" t="n">
        <f aca="false">IF(L66&gt;0,1,$E64)</f>
        <v>0</v>
      </c>
      <c r="M70" s="22" t="n">
        <f aca="false">IF(M66&gt;0,1,$E64)</f>
        <v>0</v>
      </c>
      <c r="N70" s="22" t="n">
        <f aca="false">IF(N66&gt;0,1,$E64)</f>
        <v>0</v>
      </c>
      <c r="O70" s="22" t="n">
        <f aca="false">IF(O66&gt;0,1,$E64)</f>
        <v>0</v>
      </c>
      <c r="P70" s="22" t="n">
        <f aca="false">IF(P66&gt;0,1,$E64)</f>
        <v>0</v>
      </c>
      <c r="Q70" s="22" t="n">
        <f aca="false">IF(Q66&gt;0,1,$E64)</f>
        <v>0</v>
      </c>
      <c r="R70" s="22" t="n">
        <f aca="false">IF(R66&gt;0,1,$E64)</f>
        <v>0</v>
      </c>
      <c r="S70" s="22" t="n">
        <f aca="false">IF(S66&gt;0,1,$E64)</f>
        <v>0</v>
      </c>
      <c r="T70" s="22" t="n">
        <f aca="false">IF(T66&gt;0,1,$E64)</f>
        <v>0</v>
      </c>
      <c r="U70" s="22" t="n">
        <f aca="false">IF(U66&gt;0,1,$E64)</f>
        <v>0</v>
      </c>
      <c r="V70" s="22" t="n">
        <f aca="false">IF(V66&gt;0,1,$E64)</f>
        <v>0</v>
      </c>
      <c r="W70" s="22" t="n">
        <f aca="false">IF(W66&gt;0,1,$E64)</f>
        <v>0</v>
      </c>
      <c r="X70" s="22" t="n">
        <f aca="false">IF(X66&gt;0,1,$E64)</f>
        <v>0</v>
      </c>
      <c r="Y70" s="22" t="n">
        <f aca="false">IF(Y66&gt;0,1,$E64)</f>
        <v>0</v>
      </c>
      <c r="Z70" s="22" t="n">
        <f aca="false">IF(Z66&gt;0,1,$E64)</f>
        <v>0</v>
      </c>
      <c r="AA70" s="22" t="n">
        <f aca="false">IF(AA66&gt;0,1,$E64)</f>
        <v>0</v>
      </c>
      <c r="AB70" s="22" t="n">
        <f aca="false">IF(AB66&gt;0,1,$E64)</f>
        <v>0</v>
      </c>
      <c r="AC70" s="22" t="n">
        <f aca="false">IF(AC66&gt;0,1,$E64)</f>
        <v>0</v>
      </c>
      <c r="AD70" s="22" t="n">
        <f aca="false">IF(AD66&gt;0,1,$E64)</f>
        <v>0</v>
      </c>
      <c r="AE70" s="22" t="n">
        <f aca="false">IF(AE66&gt;0,1,$E64)</f>
        <v>0</v>
      </c>
      <c r="AF70" s="22" t="n">
        <f aca="false">IF(AF66&gt;0,1,$E64)</f>
        <v>0</v>
      </c>
      <c r="AG70" s="22" t="n">
        <f aca="false">IF(AG66&gt;0,1,$E64)</f>
        <v>0</v>
      </c>
      <c r="AH70" s="22" t="n">
        <f aca="false">IF(AH66&gt;0,1,$E64)</f>
        <v>0</v>
      </c>
      <c r="AI70" s="22" t="n">
        <f aca="false">IF(AI66&gt;0,1,$E64)</f>
        <v>0</v>
      </c>
      <c r="AJ70" s="22" t="n">
        <f aca="false">IF(AJ66&gt;0,1,$E64)</f>
        <v>0</v>
      </c>
      <c r="AK70" s="22" t="n">
        <f aca="false">IF(AK66&gt;0,1,$E64)</f>
        <v>0</v>
      </c>
      <c r="AL70" s="22" t="n">
        <f aca="false">IF(AL66&gt;0,1,$E64)</f>
        <v>0</v>
      </c>
      <c r="AM70" s="22" t="n">
        <f aca="false">IF(AM66&gt;0,1,$E64)</f>
        <v>0</v>
      </c>
      <c r="AN70" s="22" t="n">
        <f aca="false">IF(AN66&gt;0,1,$E64)</f>
        <v>0</v>
      </c>
      <c r="AO70" s="22" t="n">
        <f aca="false">IF(AO66&gt;0,1,$E64)</f>
        <v>0</v>
      </c>
      <c r="AP70" s="22" t="n">
        <f aca="false">IF(AP66&gt;0,1,$E64)</f>
        <v>0</v>
      </c>
      <c r="AQ70" s="22" t="n">
        <f aca="false">IF(AQ66&gt;0,1,$E64)</f>
        <v>0</v>
      </c>
      <c r="AR70" s="22" t="n">
        <f aca="false">IF(AR66&gt;0,1,$E64)</f>
        <v>0</v>
      </c>
      <c r="AS70" s="22" t="n">
        <f aca="false">IF(AS66&gt;0,1,$E64)</f>
        <v>0</v>
      </c>
      <c r="AT70" s="22" t="n">
        <f aca="false">IF(AT66&gt;0,1,$E64)</f>
        <v>0</v>
      </c>
      <c r="AU70" s="22" t="n">
        <f aca="false">IF(AU66&gt;0,1,$E64)</f>
        <v>0</v>
      </c>
      <c r="AV70" s="22" t="n">
        <f aca="false">IF(AV66&gt;0,1,$E64)</f>
        <v>0</v>
      </c>
      <c r="AW70" s="22" t="n">
        <f aca="false">IF(AW66&gt;0,1,$E64)</f>
        <v>0</v>
      </c>
      <c r="AX70" s="22" t="n">
        <f aca="false">IF(AX66&gt;0,1,$E64)</f>
        <v>0</v>
      </c>
      <c r="AY70" s="22" t="n">
        <f aca="false">IF(AY66&gt;0,1,$E64)</f>
        <v>0</v>
      </c>
      <c r="AZ70" s="22" t="n">
        <f aca="false">IF(AZ66&gt;0,1,$E64)</f>
        <v>0</v>
      </c>
      <c r="BA70" s="22" t="n">
        <f aca="false">IF(BA66&gt;0,1,$E64)</f>
        <v>0</v>
      </c>
      <c r="BB70" s="22" t="n">
        <f aca="false">IF(BB66&gt;0,1,$E64)</f>
        <v>0</v>
      </c>
      <c r="BC70" s="22" t="n">
        <f aca="false">IF(BC66&gt;0,1,$E64)</f>
        <v>0</v>
      </c>
      <c r="BD70" s="22" t="n">
        <f aca="false">IF(BD66&gt;0,1,$E64)</f>
        <v>0</v>
      </c>
      <c r="BE70" s="22" t="n">
        <f aca="false">IF(BE66&gt;0,1,$E64)</f>
        <v>0</v>
      </c>
      <c r="BF70" s="22" t="n">
        <f aca="false">IF(BF66&gt;0,1,$E64)</f>
        <v>0</v>
      </c>
      <c r="BG70" s="22" t="n">
        <f aca="false">IF(BG66&gt;0,1,$E64)</f>
        <v>0</v>
      </c>
      <c r="BH70" s="22" t="n">
        <f aca="false">IF(BH66&gt;0,1,$E64)</f>
        <v>0</v>
      </c>
      <c r="BI70" s="22" t="n">
        <f aca="false">IF(BI66&gt;0,1,$E64)</f>
        <v>0</v>
      </c>
      <c r="BJ70" s="22" t="n">
        <f aca="false">IF(BJ66&gt;0,1,$E64)</f>
        <v>0</v>
      </c>
      <c r="BK70" s="22" t="n">
        <f aca="false">IF(BK66&gt;0,1,$E64)</f>
        <v>0</v>
      </c>
      <c r="BL70" s="22" t="n">
        <f aca="false">IF(BL66&gt;0,1,$E64)</f>
        <v>0</v>
      </c>
      <c r="BM70" s="22" t="n">
        <f aca="false">IF(BM66&gt;0,1,$E64)</f>
        <v>0</v>
      </c>
      <c r="BN70" s="22" t="n">
        <f aca="false">IF(BN66&gt;0,1,$E64)</f>
        <v>0</v>
      </c>
      <c r="BO70" s="22" t="n">
        <f aca="false">IF(BO66&gt;0,1,$E64)</f>
        <v>0</v>
      </c>
      <c r="BP70" s="22" t="n">
        <f aca="false">IF(BP66&gt;0,1,$E64)</f>
        <v>0</v>
      </c>
      <c r="BQ70" s="22" t="n">
        <f aca="false">IF(BQ66&gt;0,1,$E64)</f>
        <v>0</v>
      </c>
      <c r="BR70" s="22" t="n">
        <f aca="false">IF(BR66&gt;0,1,$E64)</f>
        <v>0</v>
      </c>
      <c r="BS70" s="22" t="n">
        <f aca="false">IF(BS66&gt;0,1,$E64)</f>
        <v>0</v>
      </c>
      <c r="BT70" s="22" t="n">
        <f aca="false">IF(BT66&gt;0,1,$E64)</f>
        <v>0</v>
      </c>
      <c r="BU70" s="22" t="n">
        <f aca="false">IF(BU66&gt;0,1,$E64)</f>
        <v>0</v>
      </c>
      <c r="BV70" s="22" t="n">
        <f aca="false">IF(BV66&gt;0,1,$E64)</f>
        <v>0</v>
      </c>
      <c r="BW70" s="22" t="n">
        <f aca="false">IF(BW66&gt;0,1,$E64)</f>
        <v>0</v>
      </c>
      <c r="BX70" s="22" t="n">
        <f aca="false">IF(BX66&gt;0,1,$E64)</f>
        <v>0</v>
      </c>
      <c r="BY70" s="22" t="n">
        <f aca="false">IF(BY66&gt;0,1,$E64)</f>
        <v>0</v>
      </c>
      <c r="BZ70" s="22" t="n">
        <f aca="false">IF(BZ66&gt;0,1,$E64)</f>
        <v>0</v>
      </c>
      <c r="CA70" s="22" t="n">
        <f aca="false">IF(CA66&gt;0,1,$E64)</f>
        <v>0</v>
      </c>
      <c r="CB70" s="22" t="n">
        <f aca="false">IF(CB66&gt;0,1,$E64)</f>
        <v>0</v>
      </c>
      <c r="CC70" s="22" t="n">
        <f aca="false">IF(CC66&gt;0,1,$E64)</f>
        <v>0</v>
      </c>
      <c r="CD70" s="22" t="n">
        <f aca="false">IF(CD66&gt;0,1,$E64)</f>
        <v>0</v>
      </c>
      <c r="CE70" s="22" t="n">
        <f aca="false">IF(CE66&gt;0,1,$E64)</f>
        <v>0</v>
      </c>
      <c r="CF70" s="22" t="n">
        <f aca="false">IF(CF66&gt;0,1,$E64)</f>
        <v>0</v>
      </c>
      <c r="CG70" s="22" t="n">
        <f aca="false">IF(CG66&gt;0,1,$E64)</f>
        <v>0</v>
      </c>
      <c r="CH70" s="22" t="n">
        <f aca="false">IF(CH66&gt;0,1,$E64)</f>
        <v>0</v>
      </c>
      <c r="CI70" s="22" t="n">
        <f aca="false">IF(CI66&gt;0,1,$E64)</f>
        <v>0</v>
      </c>
      <c r="CJ70" s="22" t="n">
        <f aca="false">IF(CJ66&gt;0,1,$E64)</f>
        <v>0</v>
      </c>
      <c r="CK70" s="22" t="n">
        <f aca="false">IF(CK66&gt;0,1,$E64)</f>
        <v>0</v>
      </c>
      <c r="CL70" s="22" t="n">
        <f aca="false">IF(CL66&gt;0,1,$E64)</f>
        <v>0</v>
      </c>
      <c r="CM70" s="22" t="n">
        <f aca="false">IF(CM66&gt;0,1,$E64)</f>
        <v>0</v>
      </c>
      <c r="CN70" s="22" t="n">
        <f aca="false">IF(CN66&gt;0,1,$E64)</f>
        <v>0</v>
      </c>
      <c r="CO70" s="22" t="n">
        <f aca="false">IF(CO66&gt;0,1,$E64)</f>
        <v>0</v>
      </c>
      <c r="CP70" s="22" t="n">
        <f aca="false">IF(CP66&gt;0,1,$E64)</f>
        <v>0</v>
      </c>
      <c r="CQ70" s="22" t="n">
        <f aca="false">IF(CQ66&gt;0,1,$E64)</f>
        <v>0</v>
      </c>
      <c r="CR70" s="22" t="n">
        <f aca="false">IF(CR66&gt;0,1,$E64)</f>
        <v>0</v>
      </c>
      <c r="CS70" s="22" t="n">
        <f aca="false">IF(CS66&gt;0,1,$E64)</f>
        <v>0</v>
      </c>
      <c r="CT70" s="22" t="n">
        <f aca="false">IF(CT66&gt;0,1,$E64)</f>
        <v>0</v>
      </c>
      <c r="CU70" s="22" t="n">
        <f aca="false">IF(CU66&gt;0,1,$E64)</f>
        <v>0</v>
      </c>
      <c r="CV70" s="22" t="n">
        <f aca="false">IF(CV66&gt;0,1,$E64)</f>
        <v>0</v>
      </c>
      <c r="CW70" s="22" t="n">
        <f aca="false">IF(CW66&gt;0,1,$E64)</f>
        <v>0</v>
      </c>
      <c r="CX70" s="22" t="n">
        <f aca="false">IF(CX66&gt;0,1,$E64)</f>
        <v>0</v>
      </c>
      <c r="CY70" s="22" t="n">
        <f aca="false">IF(CY66&gt;0,1,$E64)</f>
        <v>0</v>
      </c>
      <c r="CZ70" s="22" t="n">
        <f aca="false">IF(CZ66&gt;0,1,$E64)</f>
        <v>0</v>
      </c>
      <c r="DA70" s="22" t="n">
        <f aca="false">IF(DA66&gt;0,1,$E64)</f>
        <v>0</v>
      </c>
      <c r="DB70" s="22" t="n">
        <f aca="false">IF(DB66&gt;0,1,$E64)</f>
        <v>0</v>
      </c>
      <c r="DC70" s="22" t="n">
        <f aca="false">IF(DC66&gt;0,1,$E64)</f>
        <v>0</v>
      </c>
      <c r="DD70" s="22" t="n">
        <f aca="false">IF(DD66&gt;0,1,$E64)</f>
        <v>0</v>
      </c>
      <c r="DE70" s="22" t="n">
        <f aca="false">IF(DE66&gt;0,1,$E64)</f>
        <v>0</v>
      </c>
      <c r="DF70" s="22" t="n">
        <f aca="false">IF(DF66&gt;0,1,$E64)</f>
        <v>0</v>
      </c>
      <c r="DG70" s="22" t="n">
        <f aca="false">IF(DG66&gt;0,1,$E64)</f>
        <v>0</v>
      </c>
      <c r="DH70" s="22" t="n">
        <f aca="false">IF(DH66&gt;0,1,$E64)</f>
        <v>0</v>
      </c>
      <c r="DI70" s="22" t="n">
        <f aca="false">IF(DI66&gt;0,1,$E64)</f>
        <v>0</v>
      </c>
      <c r="DJ70" s="22" t="n">
        <f aca="false">IF(DJ66&gt;0,1,$E64)</f>
        <v>0</v>
      </c>
      <c r="DK70" s="22" t="n">
        <f aca="false">IF(DK66&gt;0,1,$E64)</f>
        <v>0</v>
      </c>
      <c r="DL70" s="22" t="n">
        <f aca="false">IF(DL66&gt;0,1,$E64)</f>
        <v>0</v>
      </c>
      <c r="DM70" s="22" t="n">
        <f aca="false">IF(DM66&gt;0,1,$E64)</f>
        <v>0</v>
      </c>
      <c r="DN70" s="22" t="n">
        <f aca="false">IF(DN66&gt;0,1,$E64)</f>
        <v>0</v>
      </c>
      <c r="DO70" s="22" t="n">
        <f aca="false">IF(DO66&gt;0,1,$E64)</f>
        <v>0</v>
      </c>
      <c r="DP70" s="22" t="n">
        <f aca="false">IF(DP66&gt;0,1,$E64)</f>
        <v>0</v>
      </c>
      <c r="DQ70" s="22" t="n">
        <f aca="false">IF(DQ66&gt;0,1,$E64)</f>
        <v>0</v>
      </c>
      <c r="DR70" s="22" t="n">
        <f aca="false">IF(DR66&gt;0,1,$E64)</f>
        <v>0</v>
      </c>
      <c r="DS70" s="22" t="n">
        <f aca="false">IF(DS66&gt;0,1,$E64)</f>
        <v>0</v>
      </c>
      <c r="DT70" s="22" t="n">
        <f aca="false">IF(DT66&gt;0,1,$E64)</f>
        <v>0</v>
      </c>
      <c r="DU70" s="22" t="n">
        <f aca="false">IF(DU66&gt;0,1,$E64)</f>
        <v>0</v>
      </c>
      <c r="DV70" s="22" t="n">
        <f aca="false">IF(DV66&gt;0,1,$E64)</f>
        <v>0</v>
      </c>
      <c r="DW70" s="22" t="n">
        <f aca="false">IF(DW66&gt;0,1,$E64)</f>
        <v>0</v>
      </c>
      <c r="DX70" s="22" t="n">
        <f aca="false">IF(DX66&gt;0,1,$E64)</f>
        <v>0</v>
      </c>
      <c r="DY70" s="22" t="n">
        <f aca="false">IF(DY66&gt;0,1,$E64)</f>
        <v>0</v>
      </c>
      <c r="DZ70" s="22" t="n">
        <f aca="false">IF(DZ66&gt;0,1,$E64)</f>
        <v>0</v>
      </c>
      <c r="EA70" s="22" t="n">
        <f aca="false">IF(EA66&gt;0,1,$E64)</f>
        <v>0</v>
      </c>
      <c r="EB70" s="22" t="n">
        <f aca="false">IF(EB66&gt;0,1,$E64)</f>
        <v>0</v>
      </c>
      <c r="EC70" s="22" t="n">
        <f aca="false">IF(EC66&gt;0,1,$E64)</f>
        <v>0</v>
      </c>
      <c r="ED70" s="22" t="n">
        <f aca="false">IF(ED66&gt;0,1,$E64)</f>
        <v>0</v>
      </c>
      <c r="EE70" s="22" t="n">
        <f aca="false">IF(EE66&gt;0,1,$E64)</f>
        <v>0</v>
      </c>
      <c r="EF70" s="22" t="n">
        <f aca="false">IF(EF66&gt;0,1,$E64)</f>
        <v>0</v>
      </c>
      <c r="EG70" s="22" t="n">
        <f aca="false">IF(EG66&gt;0,1,$E64)</f>
        <v>0</v>
      </c>
      <c r="EH70" s="22" t="n">
        <f aca="false">IF(EH66&gt;0,1,$E64)</f>
        <v>0</v>
      </c>
      <c r="EI70" s="22" t="n">
        <f aca="false">IF(EI66&gt;0,1,$E64)</f>
        <v>0</v>
      </c>
      <c r="EJ70" s="22" t="n">
        <f aca="false">IF(EJ66&gt;0,1,$E64)</f>
        <v>0</v>
      </c>
      <c r="EK70" s="22" t="n">
        <f aca="false">IF(EK66&gt;0,1,$E64)</f>
        <v>0</v>
      </c>
      <c r="EL70" s="22" t="n">
        <f aca="false">IF(EL66&gt;0,1,$E64)</f>
        <v>0</v>
      </c>
      <c r="EM70" s="22" t="n">
        <f aca="false">IF(EM66&gt;0,1,$E64)</f>
        <v>0</v>
      </c>
      <c r="EN70" s="22" t="n">
        <f aca="false">IF(EN66&gt;0,1,$E64)</f>
        <v>0</v>
      </c>
      <c r="EO70" s="22" t="n">
        <f aca="false">IF(EO66&gt;0,1,$E64)</f>
        <v>0</v>
      </c>
      <c r="EP70" s="22" t="n">
        <f aca="false">IF(EP66&gt;0,1,$E64)</f>
        <v>0</v>
      </c>
      <c r="EQ70" s="22" t="n">
        <f aca="false">IF(EQ66&gt;0,1,$E64)</f>
        <v>0</v>
      </c>
      <c r="ER70" s="22" t="n">
        <f aca="false">IF(ER66&gt;0,1,$E64)</f>
        <v>0</v>
      </c>
      <c r="ES70" s="22" t="n">
        <f aca="false">IF(ES66&gt;0,1,$E64)</f>
        <v>0</v>
      </c>
      <c r="ET70" s="22" t="n">
        <f aca="false">IF(ET66&gt;0,1,$E64)</f>
        <v>0</v>
      </c>
      <c r="EU70" s="22" t="n">
        <f aca="false">IF(EU66&gt;0,1,$E64)</f>
        <v>0</v>
      </c>
      <c r="EV70" s="22" t="n">
        <f aca="false">IF(EV66&gt;0,1,$E64)</f>
        <v>0</v>
      </c>
      <c r="EW70" s="22" t="n">
        <f aca="false">IF(EW66&gt;0,1,$E64)</f>
        <v>0</v>
      </c>
      <c r="EX70" s="22" t="n">
        <f aca="false">IF(EX66&gt;0,1,$E64)</f>
        <v>0</v>
      </c>
      <c r="EY70" s="22" t="n">
        <f aca="false">IF(EY66&gt;0,1,$E64)</f>
        <v>0</v>
      </c>
      <c r="EZ70" s="22" t="n">
        <f aca="false">IF(EZ66&gt;0,1,$E64)</f>
        <v>0</v>
      </c>
      <c r="FA70" s="22" t="n">
        <f aca="false">IF(FA66&gt;0,1,$E64)</f>
        <v>0</v>
      </c>
      <c r="FB70" s="22" t="n">
        <f aca="false">IF(FB66&gt;0,1,$E64)</f>
        <v>0</v>
      </c>
      <c r="FC70" s="22" t="n">
        <f aca="false">IF(FC66&gt;0,1,$E64)</f>
        <v>0</v>
      </c>
      <c r="FD70" s="22" t="n">
        <f aca="false">IF(FD66&gt;0,1,$E64)</f>
        <v>0</v>
      </c>
      <c r="FE70" s="22" t="n">
        <f aca="false">IF(FE66&gt;0,1,$E64)</f>
        <v>0</v>
      </c>
      <c r="FF70" s="22" t="n">
        <f aca="false">IF(FF66&gt;0,1,$E64)</f>
        <v>0</v>
      </c>
      <c r="FG70" s="22" t="n">
        <f aca="false">IF(FG66&gt;0,1,$E64)</f>
        <v>0</v>
      </c>
      <c r="FH70" s="22" t="n">
        <f aca="false">IF(FH66&gt;0,1,$E64)</f>
        <v>0</v>
      </c>
    </row>
    <row r="71" customFormat="false" ht="15" hidden="false" customHeight="false" outlineLevel="0" collapsed="false">
      <c r="C71" s="0" t="s">
        <v>728</v>
      </c>
      <c r="D71" s="11" t="s">
        <v>321</v>
      </c>
      <c r="J71" s="25" t="n">
        <f aca="false">MAX(J69,$F62+J70*MAX(0,J50-$F64-$F62)-J68)</f>
        <v>49.7</v>
      </c>
      <c r="K71" s="25" t="n">
        <f aca="false">MAX(K69,$F62+K70*MAX(0,K50-$F64-$F62)-K68)</f>
        <v>49.7</v>
      </c>
      <c r="L71" s="25" t="n">
        <f aca="false">MAX(L69,$F62+L70*MAX(0,L50-$F64-$F62)-L68)</f>
        <v>49.7</v>
      </c>
      <c r="M71" s="25" t="n">
        <f aca="false">MAX(M69,$F62+M70*MAX(0,M50-$F64-$F62)-M68)</f>
        <v>49.7</v>
      </c>
      <c r="N71" s="25" t="n">
        <f aca="false">MAX(N69,$F62+N70*MAX(0,N50-$F64-$F62)-N68)</f>
        <v>49.7</v>
      </c>
      <c r="O71" s="25" t="n">
        <f aca="false">MAX(O69,$F62+O70*MAX(0,O50-$F64-$F62)-O68)</f>
        <v>49.7</v>
      </c>
      <c r="P71" s="25" t="n">
        <f aca="false">MAX(P69,$F62+P70*MAX(0,P50-$F64-$F62)-P68)</f>
        <v>49.7</v>
      </c>
      <c r="Q71" s="25" t="n">
        <f aca="false">MAX(Q69,$F62+Q70*MAX(0,Q50-$F64-$F62)-Q68)</f>
        <v>49.7</v>
      </c>
      <c r="R71" s="25" t="n">
        <f aca="false">MAX(R69,$F62+R70*MAX(0,R50-$F64-$F62)-R68)</f>
        <v>49.7</v>
      </c>
      <c r="S71" s="25" t="n">
        <f aca="false">MAX(S69,$F62+S70*MAX(0,S50-$F64-$F62)-S68)</f>
        <v>49.7</v>
      </c>
      <c r="T71" s="25" t="n">
        <f aca="false">MAX(T69,$F62+T70*MAX(0,T50-$F64-$F62)-T68)</f>
        <v>49.7</v>
      </c>
      <c r="U71" s="25" t="n">
        <f aca="false">MAX(U69,$F62+U70*MAX(0,U50-$F64-$F62)-U68)</f>
        <v>49.7</v>
      </c>
      <c r="V71" s="25" t="n">
        <f aca="false">MAX(V69,$F62+V70*MAX(0,V50-$F64-$F62)-V68)</f>
        <v>49.7</v>
      </c>
      <c r="W71" s="25" t="n">
        <f aca="false">MAX(W69,$F62+W70*MAX(0,W50-$F64-$F62)-W68)</f>
        <v>49.7</v>
      </c>
      <c r="X71" s="25" t="n">
        <f aca="false">MAX(X69,$F62+X70*MAX(0,X50-$F64-$F62)-X68)</f>
        <v>49.7</v>
      </c>
      <c r="Y71" s="25" t="n">
        <f aca="false">MAX(Y69,$F62+Y70*MAX(0,Y50-$F64-$F62)-Y68)</f>
        <v>49.7</v>
      </c>
      <c r="Z71" s="25" t="n">
        <f aca="false">MAX(Z69,$F62+Z70*MAX(0,Z50-$F64-$F62)-Z68)</f>
        <v>49.7</v>
      </c>
      <c r="AA71" s="25" t="n">
        <f aca="false">MAX(AA69,$F62+AA70*MAX(0,AA50-$F64-$F62)-AA68)</f>
        <v>49.7</v>
      </c>
      <c r="AB71" s="25" t="n">
        <f aca="false">MAX(AB69,$F62+AB70*MAX(0,AB50-$F64-$F62)-AB68)</f>
        <v>49.7</v>
      </c>
      <c r="AC71" s="25" t="n">
        <f aca="false">MAX(AC69,$F62+AC70*MAX(0,AC50-$F64-$F62)-AC68)</f>
        <v>49.7</v>
      </c>
      <c r="AD71" s="25" t="n">
        <f aca="false">MAX(AD69,$F62+AD70*MAX(0,AD50-$F64-$F62)-AD68)</f>
        <v>49.7</v>
      </c>
      <c r="AE71" s="25" t="n">
        <f aca="false">MAX(AE69,$F62+AE70*MAX(0,AE50-$F64-$F62)-AE68)</f>
        <v>49.7</v>
      </c>
      <c r="AF71" s="25" t="n">
        <f aca="false">MAX(AF69,$F62+AF70*MAX(0,AF50-$F64-$F62)-AF68)</f>
        <v>49.7</v>
      </c>
      <c r="AG71" s="25" t="n">
        <f aca="false">MAX(AG69,$F62+AG70*MAX(0,AG50-$F64-$F62)-AG68)</f>
        <v>49.7</v>
      </c>
      <c r="AH71" s="25" t="n">
        <f aca="false">MAX(AH69,$F62+AH70*MAX(0,AH50-$F64-$F62)-AH68)</f>
        <v>49.7</v>
      </c>
      <c r="AI71" s="25" t="n">
        <f aca="false">MAX(AI69,$F62+AI70*MAX(0,AI50-$F64-$F62)-AI68)</f>
        <v>49.7</v>
      </c>
      <c r="AJ71" s="25" t="n">
        <f aca="false">MAX(AJ69,$F62+AJ70*MAX(0,AJ50-$F64-$F62)-AJ68)</f>
        <v>49.7</v>
      </c>
      <c r="AK71" s="25" t="n">
        <f aca="false">MAX(AK69,$F62+AK70*MAX(0,AK50-$F64-$F62)-AK68)</f>
        <v>49.7</v>
      </c>
      <c r="AL71" s="25" t="n">
        <f aca="false">MAX(AL69,$F62+AL70*MAX(0,AL50-$F64-$F62)-AL68)</f>
        <v>49.7</v>
      </c>
      <c r="AM71" s="25" t="n">
        <f aca="false">MAX(AM69,$F62+AM70*MAX(0,AM50-$F64-$F62)-AM68)</f>
        <v>49.7</v>
      </c>
      <c r="AN71" s="25" t="n">
        <f aca="false">MAX(AN69,$F62+AN70*MAX(0,AN50-$F64-$F62)-AN68)</f>
        <v>49.7</v>
      </c>
      <c r="AO71" s="25" t="n">
        <f aca="false">MAX(AO69,$F62+AO70*MAX(0,AO50-$F64-$F62)-AO68)</f>
        <v>49.7</v>
      </c>
      <c r="AP71" s="25" t="n">
        <f aca="false">MAX(AP69,$F62+AP70*MAX(0,AP50-$F64-$F62)-AP68)</f>
        <v>49.7</v>
      </c>
      <c r="AQ71" s="25" t="n">
        <f aca="false">MAX(AQ69,$F62+AQ70*MAX(0,AQ50-$F64-$F62)-AQ68)</f>
        <v>49.7</v>
      </c>
      <c r="AR71" s="25" t="n">
        <f aca="false">MAX(AR69,$F62+AR70*MAX(0,AR50-$F64-$F62)-AR68)</f>
        <v>49.7</v>
      </c>
      <c r="AS71" s="25" t="n">
        <f aca="false">MAX(AS69,$F62+AS70*MAX(0,AS50-$F64-$F62)-AS68)</f>
        <v>49.7</v>
      </c>
      <c r="AT71" s="25" t="n">
        <f aca="false">MAX(AT69,$F62+AT70*MAX(0,AT50-$F64-$F62)-AT68)</f>
        <v>49.7</v>
      </c>
      <c r="AU71" s="25" t="n">
        <f aca="false">MAX(AU69,$F62+AU70*MAX(0,AU50-$F64-$F62)-AU68)</f>
        <v>49.7</v>
      </c>
      <c r="AV71" s="25" t="n">
        <f aca="false">MAX(AV69,$F62+AV70*MAX(0,AV50-$F64-$F62)-AV68)</f>
        <v>49.7</v>
      </c>
      <c r="AW71" s="25" t="n">
        <f aca="false">MAX(AW69,$F62+AW70*MAX(0,AW50-$F64-$F62)-AW68)</f>
        <v>49.7</v>
      </c>
      <c r="AX71" s="25" t="n">
        <f aca="false">MAX(AX69,$F62+AX70*MAX(0,AX50-$F64-$F62)-AX68)</f>
        <v>49.7</v>
      </c>
      <c r="AY71" s="25" t="n">
        <f aca="false">MAX(AY69,$F62+AY70*MAX(0,AY50-$F64-$F62)-AY68)</f>
        <v>49.7</v>
      </c>
      <c r="AZ71" s="25" t="n">
        <f aca="false">MAX(AZ69,$F62+AZ70*MAX(0,AZ50-$F64-$F62)-AZ68)</f>
        <v>49.7</v>
      </c>
      <c r="BA71" s="25" t="n">
        <f aca="false">MAX(BA69,$F62+BA70*MAX(0,BA50-$F64-$F62)-BA68)</f>
        <v>49.7</v>
      </c>
      <c r="BB71" s="25" t="n">
        <f aca="false">MAX(BB69,$F62+BB70*MAX(0,BB50-$F64-$F62)-BB68)</f>
        <v>49.7</v>
      </c>
      <c r="BC71" s="25" t="n">
        <f aca="false">MAX(BC69,$F62+BC70*MAX(0,BC50-$F64-$F62)-BC68)</f>
        <v>49.7</v>
      </c>
      <c r="BD71" s="25" t="n">
        <f aca="false">MAX(BD69,$F62+BD70*MAX(0,BD50-$F64-$F62)-BD68)</f>
        <v>49.7</v>
      </c>
      <c r="BE71" s="25" t="n">
        <f aca="false">MAX(BE69,$F62+BE70*MAX(0,BE50-$F64-$F62)-BE68)</f>
        <v>49.7</v>
      </c>
      <c r="BF71" s="25" t="n">
        <f aca="false">MAX(BF69,$F62+BF70*MAX(0,BF50-$F64-$F62)-BF68)</f>
        <v>49.7</v>
      </c>
      <c r="BG71" s="25" t="n">
        <f aca="false">MAX(BG69,$F62+BG70*MAX(0,BG50-$F64-$F62)-BG68)</f>
        <v>49.7</v>
      </c>
      <c r="BH71" s="25" t="n">
        <f aca="false">MAX(BH69,$F62+BH70*MAX(0,BH50-$F64-$F62)-BH68)</f>
        <v>49.7</v>
      </c>
      <c r="BI71" s="25" t="n">
        <f aca="false">MAX(BI69,$F62+BI70*MAX(0,BI50-$F64-$F62)-BI68)</f>
        <v>49.7</v>
      </c>
      <c r="BJ71" s="25" t="n">
        <f aca="false">MAX(BJ69,$F62+BJ70*MAX(0,BJ50-$F64-$F62)-BJ68)</f>
        <v>49.7</v>
      </c>
      <c r="BK71" s="25" t="n">
        <f aca="false">MAX(BK69,$F62+BK70*MAX(0,BK50-$F64-$F62)-BK68)</f>
        <v>49.7</v>
      </c>
      <c r="BL71" s="25" t="n">
        <f aca="false">MAX(BL69,$F62+BL70*MAX(0,BL50-$F64-$F62)-BL68)</f>
        <v>49.7</v>
      </c>
      <c r="BM71" s="25" t="n">
        <f aca="false">MAX(BM69,$F62+BM70*MAX(0,BM50-$F64-$F62)-BM68)</f>
        <v>49.7</v>
      </c>
      <c r="BN71" s="25" t="n">
        <f aca="false">MAX(BN69,$F62+BN70*MAX(0,BN50-$F64-$F62)-BN68)</f>
        <v>49.7</v>
      </c>
      <c r="BO71" s="25" t="n">
        <f aca="false">MAX(BO69,$F62+BO70*MAX(0,BO50-$F64-$F62)-BO68)</f>
        <v>49.7</v>
      </c>
      <c r="BP71" s="25" t="n">
        <f aca="false">MAX(BP69,$F62+BP70*MAX(0,BP50-$F64-$F62)-BP68)</f>
        <v>49.7</v>
      </c>
      <c r="BQ71" s="25" t="n">
        <f aca="false">MAX(BQ69,$F62+BQ70*MAX(0,BQ50-$F64-$F62)-BQ68)</f>
        <v>49.7</v>
      </c>
      <c r="BR71" s="25" t="n">
        <f aca="false">MAX(BR69,$F62+BR70*MAX(0,BR50-$F64-$F62)-BR68)</f>
        <v>49.7</v>
      </c>
      <c r="BS71" s="25" t="n">
        <f aca="false">MAX(BS69,$F62+BS70*MAX(0,BS50-$F64-$F62)-BS68)</f>
        <v>49.7</v>
      </c>
      <c r="BT71" s="25" t="n">
        <f aca="false">MAX(BT69,$F62+BT70*MAX(0,BT50-$F64-$F62)-BT68)</f>
        <v>49.7</v>
      </c>
      <c r="BU71" s="25" t="n">
        <f aca="false">MAX(BU69,$F62+BU70*MAX(0,BU50-$F64-$F62)-BU68)</f>
        <v>49.7</v>
      </c>
      <c r="BV71" s="25" t="n">
        <f aca="false">MAX(BV69,$F62+BV70*MAX(0,BV50-$F64-$F62)-BV68)</f>
        <v>49.7</v>
      </c>
      <c r="BW71" s="25" t="n">
        <f aca="false">MAX(BW69,$F62+BW70*MAX(0,BW50-$F64-$F62)-BW68)</f>
        <v>49.7</v>
      </c>
      <c r="BX71" s="25" t="n">
        <f aca="false">MAX(BX69,$F62+BX70*MAX(0,BX50-$F64-$F62)-BX68)</f>
        <v>49.7</v>
      </c>
      <c r="BY71" s="25" t="n">
        <f aca="false">MAX(BY69,$F62+BY70*MAX(0,BY50-$F64-$F62)-BY68)</f>
        <v>49.7</v>
      </c>
      <c r="BZ71" s="25" t="n">
        <f aca="false">MAX(BZ69,$F62+BZ70*MAX(0,BZ50-$F64-$F62)-BZ68)</f>
        <v>49.7</v>
      </c>
      <c r="CA71" s="25" t="n">
        <f aca="false">MAX(CA69,$F62+CA70*MAX(0,CA50-$F64-$F62)-CA68)</f>
        <v>49.7</v>
      </c>
      <c r="CB71" s="25" t="n">
        <f aca="false">MAX(CB69,$F62+CB70*MAX(0,CB50-$F64-$F62)-CB68)</f>
        <v>49.7</v>
      </c>
      <c r="CC71" s="25" t="n">
        <f aca="false">MAX(CC69,$F62+CC70*MAX(0,CC50-$F64-$F62)-CC68)</f>
        <v>49.7</v>
      </c>
      <c r="CD71" s="25" t="n">
        <f aca="false">MAX(CD69,$F62+CD70*MAX(0,CD50-$F64-$F62)-CD68)</f>
        <v>49.7</v>
      </c>
      <c r="CE71" s="25" t="n">
        <f aca="false">MAX(CE69,$F62+CE70*MAX(0,CE50-$F64-$F62)-CE68)</f>
        <v>49.7</v>
      </c>
      <c r="CF71" s="25" t="n">
        <f aca="false">MAX(CF69,$F62+CF70*MAX(0,CF50-$F64-$F62)-CF68)</f>
        <v>49.7</v>
      </c>
      <c r="CG71" s="25" t="n">
        <f aca="false">MAX(CG69,$F62+CG70*MAX(0,CG50-$F64-$F62)-CG68)</f>
        <v>49.7</v>
      </c>
      <c r="CH71" s="25" t="n">
        <f aca="false">MAX(CH69,$F62+CH70*MAX(0,CH50-$F64-$F62)-CH68)</f>
        <v>49.7</v>
      </c>
      <c r="CI71" s="25" t="n">
        <f aca="false">MAX(CI69,$F62+CI70*MAX(0,CI50-$F64-$F62)-CI68)</f>
        <v>49.7</v>
      </c>
      <c r="CJ71" s="25" t="n">
        <f aca="false">MAX(CJ69,$F62+CJ70*MAX(0,CJ50-$F64-$F62)-CJ68)</f>
        <v>49.7</v>
      </c>
      <c r="CK71" s="25" t="n">
        <f aca="false">MAX(CK69,$F62+CK70*MAX(0,CK50-$F64-$F62)-CK68)</f>
        <v>49.7</v>
      </c>
      <c r="CL71" s="25" t="n">
        <f aca="false">MAX(CL69,$F62+CL70*MAX(0,CL50-$F64-$F62)-CL68)</f>
        <v>49.7</v>
      </c>
      <c r="CM71" s="25" t="n">
        <f aca="false">MAX(CM69,$F62+CM70*MAX(0,CM50-$F64-$F62)-CM68)</f>
        <v>49.7</v>
      </c>
      <c r="CN71" s="25" t="n">
        <f aca="false">MAX(CN69,$F62+CN70*MAX(0,CN50-$F64-$F62)-CN68)</f>
        <v>49.7</v>
      </c>
      <c r="CO71" s="25" t="n">
        <f aca="false">MAX(CO69,$F62+CO70*MAX(0,CO50-$F64-$F62)-CO68)</f>
        <v>49.7</v>
      </c>
      <c r="CP71" s="25" t="n">
        <f aca="false">MAX(CP69,$F62+CP70*MAX(0,CP50-$F64-$F62)-CP68)</f>
        <v>49.7</v>
      </c>
      <c r="CQ71" s="25" t="n">
        <f aca="false">MAX(CQ69,$F62+CQ70*MAX(0,CQ50-$F64-$F62)-CQ68)</f>
        <v>49.7</v>
      </c>
      <c r="CR71" s="25" t="n">
        <f aca="false">MAX(CR69,$F62+CR70*MAX(0,CR50-$F64-$F62)-CR68)</f>
        <v>49.7</v>
      </c>
      <c r="CS71" s="25" t="n">
        <f aca="false">MAX(CS69,$F62+CS70*MAX(0,CS50-$F64-$F62)-CS68)</f>
        <v>49.7</v>
      </c>
      <c r="CT71" s="25" t="n">
        <f aca="false">MAX(CT69,$F62+CT70*MAX(0,CT50-$F64-$F62)-CT68)</f>
        <v>49.7</v>
      </c>
      <c r="CU71" s="25" t="n">
        <f aca="false">MAX(CU69,$F62+CU70*MAX(0,CU50-$F64-$F62)-CU68)</f>
        <v>49.7</v>
      </c>
      <c r="CV71" s="25" t="n">
        <f aca="false">MAX(CV69,$F62+CV70*MAX(0,CV50-$F64-$F62)-CV68)</f>
        <v>49.7</v>
      </c>
      <c r="CW71" s="25" t="n">
        <f aca="false">MAX(CW69,$F62+CW70*MAX(0,CW50-$F64-$F62)-CW68)</f>
        <v>49.7</v>
      </c>
      <c r="CX71" s="25" t="n">
        <f aca="false">MAX(CX69,$F62+CX70*MAX(0,CX50-$F64-$F62)-CX68)</f>
        <v>49.7</v>
      </c>
      <c r="CY71" s="25" t="n">
        <f aca="false">MAX(CY69,$F62+CY70*MAX(0,CY50-$F64-$F62)-CY68)</f>
        <v>49.7</v>
      </c>
      <c r="CZ71" s="25" t="n">
        <f aca="false">MAX(CZ69,$F62+CZ70*MAX(0,CZ50-$F64-$F62)-CZ68)</f>
        <v>49.7</v>
      </c>
      <c r="DA71" s="25" t="n">
        <f aca="false">MAX(DA69,$F62+DA70*MAX(0,DA50-$F64-$F62)-DA68)</f>
        <v>49.7</v>
      </c>
      <c r="DB71" s="25" t="n">
        <f aca="false">MAX(DB69,$F62+DB70*MAX(0,DB50-$F64-$F62)-DB68)</f>
        <v>49.7</v>
      </c>
      <c r="DC71" s="25" t="n">
        <f aca="false">MAX(DC69,$F62+DC70*MAX(0,DC50-$F64-$F62)-DC68)</f>
        <v>49.7</v>
      </c>
      <c r="DD71" s="25" t="n">
        <f aca="false">MAX(DD69,$F62+DD70*MAX(0,DD50-$F64-$F62)-DD68)</f>
        <v>49.7</v>
      </c>
      <c r="DE71" s="25" t="n">
        <f aca="false">MAX(DE69,$F62+DE70*MAX(0,DE50-$F64-$F62)-DE68)</f>
        <v>49.7</v>
      </c>
      <c r="DF71" s="25" t="n">
        <f aca="false">MAX(DF69,$F62+DF70*MAX(0,DF50-$F64-$F62)-DF68)</f>
        <v>49.7</v>
      </c>
      <c r="DG71" s="25" t="n">
        <f aca="false">MAX(DG69,$F62+DG70*MAX(0,DG50-$F64-$F62)-DG68)</f>
        <v>49.7</v>
      </c>
      <c r="DH71" s="25" t="n">
        <f aca="false">MAX(DH69,$F62+DH70*MAX(0,DH50-$F64-$F62)-DH68)</f>
        <v>49.7</v>
      </c>
      <c r="DI71" s="25" t="n">
        <f aca="false">MAX(DI69,$F62+DI70*MAX(0,DI50-$F64-$F62)-DI68)</f>
        <v>49.7</v>
      </c>
      <c r="DJ71" s="25" t="n">
        <f aca="false">MAX(DJ69,$F62+DJ70*MAX(0,DJ50-$F64-$F62)-DJ68)</f>
        <v>49.7</v>
      </c>
      <c r="DK71" s="25" t="n">
        <f aca="false">MAX(DK69,$F62+DK70*MAX(0,DK50-$F64-$F62)-DK68)</f>
        <v>49.7</v>
      </c>
      <c r="DL71" s="25" t="n">
        <f aca="false">MAX(DL69,$F62+DL70*MAX(0,DL50-$F64-$F62)-DL68)</f>
        <v>49.7</v>
      </c>
      <c r="DM71" s="25" t="n">
        <f aca="false">MAX(DM69,$F62+DM70*MAX(0,DM50-$F64-$F62)-DM68)</f>
        <v>49.7</v>
      </c>
      <c r="DN71" s="25" t="n">
        <f aca="false">MAX(DN69,$F62+DN70*MAX(0,DN50-$F64-$F62)-DN68)</f>
        <v>49.7</v>
      </c>
      <c r="DO71" s="25" t="n">
        <f aca="false">MAX(DO69,$F62+DO70*MAX(0,DO50-$F64-$F62)-DO68)</f>
        <v>49.7</v>
      </c>
      <c r="DP71" s="25" t="n">
        <f aca="false">MAX(DP69,$F62+DP70*MAX(0,DP50-$F64-$F62)-DP68)</f>
        <v>49.7</v>
      </c>
      <c r="DQ71" s="25" t="n">
        <f aca="false">MAX(DQ69,$F62+DQ70*MAX(0,DQ50-$F64-$F62)-DQ68)</f>
        <v>49.7</v>
      </c>
      <c r="DR71" s="25" t="n">
        <f aca="false">MAX(DR69,$F62+DR70*MAX(0,DR50-$F64-$F62)-DR68)</f>
        <v>49.7</v>
      </c>
      <c r="DS71" s="25" t="n">
        <f aca="false">MAX(DS69,$F62+DS70*MAX(0,DS50-$F64-$F62)-DS68)</f>
        <v>49.7</v>
      </c>
      <c r="DT71" s="25" t="n">
        <f aca="false">MAX(DT69,$F62+DT70*MAX(0,DT50-$F64-$F62)-DT68)</f>
        <v>49.7</v>
      </c>
      <c r="DU71" s="25" t="n">
        <f aca="false">MAX(DU69,$F62+DU70*MAX(0,DU50-$F64-$F62)-DU68)</f>
        <v>49.7</v>
      </c>
      <c r="DV71" s="25" t="n">
        <f aca="false">MAX(DV69,$F62+DV70*MAX(0,DV50-$F64-$F62)-DV68)</f>
        <v>49.7</v>
      </c>
      <c r="DW71" s="25" t="n">
        <f aca="false">MAX(DW69,$F62+DW70*MAX(0,DW50-$F64-$F62)-DW68)</f>
        <v>49.7</v>
      </c>
      <c r="DX71" s="25" t="n">
        <f aca="false">MAX(DX69,$F62+DX70*MAX(0,DX50-$F64-$F62)-DX68)</f>
        <v>49.7</v>
      </c>
      <c r="DY71" s="25" t="n">
        <f aca="false">MAX(DY69,$F62+DY70*MAX(0,DY50-$F64-$F62)-DY68)</f>
        <v>49.7</v>
      </c>
      <c r="DZ71" s="25" t="n">
        <f aca="false">MAX(DZ69,$F62+DZ70*MAX(0,DZ50-$F64-$F62)-DZ68)</f>
        <v>49.7</v>
      </c>
      <c r="EA71" s="25" t="n">
        <f aca="false">MAX(EA69,$F62+EA70*MAX(0,EA50-$F64-$F62)-EA68)</f>
        <v>49.7</v>
      </c>
      <c r="EB71" s="25" t="n">
        <f aca="false">MAX(EB69,$F62+EB70*MAX(0,EB50-$F64-$F62)-EB68)</f>
        <v>49.7</v>
      </c>
      <c r="EC71" s="25" t="n">
        <f aca="false">MAX(EC69,$F62+EC70*MAX(0,EC50-$F64-$F62)-EC68)</f>
        <v>49.7</v>
      </c>
      <c r="ED71" s="25" t="n">
        <f aca="false">MAX(ED69,$F62+ED70*MAX(0,ED50-$F64-$F62)-ED68)</f>
        <v>49.7</v>
      </c>
      <c r="EE71" s="25" t="n">
        <f aca="false">MAX(EE69,$F62+EE70*MAX(0,EE50-$F64-$F62)-EE68)</f>
        <v>49.7</v>
      </c>
      <c r="EF71" s="25" t="n">
        <f aca="false">MAX(EF69,$F62+EF70*MAX(0,EF50-$F64-$F62)-EF68)</f>
        <v>49.7</v>
      </c>
      <c r="EG71" s="25" t="n">
        <f aca="false">MAX(EG69,$F62+EG70*MAX(0,EG50-$F64-$F62)-EG68)</f>
        <v>49.7</v>
      </c>
      <c r="EH71" s="25" t="n">
        <f aca="false">MAX(EH69,$F62+EH70*MAX(0,EH50-$F64-$F62)-EH68)</f>
        <v>49.7</v>
      </c>
      <c r="EI71" s="25" t="n">
        <f aca="false">MAX(EI69,$F62+EI70*MAX(0,EI50-$F64-$F62)-EI68)</f>
        <v>49.7</v>
      </c>
      <c r="EJ71" s="25" t="n">
        <f aca="false">MAX(EJ69,$F62+EJ70*MAX(0,EJ50-$F64-$F62)-EJ68)</f>
        <v>49.7</v>
      </c>
      <c r="EK71" s="25" t="n">
        <f aca="false">MAX(EK69,$F62+EK70*MAX(0,EK50-$F64-$F62)-EK68)</f>
        <v>49.7</v>
      </c>
      <c r="EL71" s="25" t="n">
        <f aca="false">MAX(EL69,$F62+EL70*MAX(0,EL50-$F64-$F62)-EL68)</f>
        <v>49.7</v>
      </c>
      <c r="EM71" s="25" t="n">
        <f aca="false">MAX(EM69,$F62+EM70*MAX(0,EM50-$F64-$F62)-EM68)</f>
        <v>49.7</v>
      </c>
      <c r="EN71" s="25" t="n">
        <f aca="false">MAX(EN69,$F62+EN70*MAX(0,EN50-$F64-$F62)-EN68)</f>
        <v>49.7</v>
      </c>
      <c r="EO71" s="25" t="n">
        <f aca="false">MAX(EO69,$F62+EO70*MAX(0,EO50-$F64-$F62)-EO68)</f>
        <v>49.7</v>
      </c>
      <c r="EP71" s="25" t="n">
        <f aca="false">MAX(EP69,$F62+EP70*MAX(0,EP50-$F64-$F62)-EP68)</f>
        <v>49.7</v>
      </c>
      <c r="EQ71" s="25" t="n">
        <f aca="false">MAX(EQ69,$F62+EQ70*MAX(0,EQ50-$F64-$F62)-EQ68)</f>
        <v>49.7</v>
      </c>
      <c r="ER71" s="25" t="n">
        <f aca="false">MAX(ER69,$F62+ER70*MAX(0,ER50-$F64-$F62)-ER68)</f>
        <v>49.7</v>
      </c>
      <c r="ES71" s="25" t="n">
        <f aca="false">MAX(ES69,$F62+ES70*MAX(0,ES50-$F64-$F62)-ES68)</f>
        <v>49.7</v>
      </c>
      <c r="ET71" s="25" t="n">
        <f aca="false">MAX(ET69,$F62+ET70*MAX(0,ET50-$F64-$F62)-ET68)</f>
        <v>49.7</v>
      </c>
      <c r="EU71" s="25" t="n">
        <f aca="false">MAX(EU69,$F62+EU70*MAX(0,EU50-$F64-$F62)-EU68)</f>
        <v>49.7</v>
      </c>
      <c r="EV71" s="25" t="n">
        <f aca="false">MAX(EV69,$F62+EV70*MAX(0,EV50-$F64-$F62)-EV68)</f>
        <v>49.7</v>
      </c>
      <c r="EW71" s="25" t="n">
        <f aca="false">MAX(EW69,$F62+EW70*MAX(0,EW50-$F64-$F62)-EW68)</f>
        <v>49.7</v>
      </c>
      <c r="EX71" s="25" t="n">
        <f aca="false">MAX(EX69,$F62+EX70*MAX(0,EX50-$F64-$F62)-EX68)</f>
        <v>49.7</v>
      </c>
      <c r="EY71" s="25" t="n">
        <f aca="false">MAX(EY69,$F62+EY70*MAX(0,EY50-$F64-$F62)-EY68)</f>
        <v>49.7</v>
      </c>
      <c r="EZ71" s="25" t="n">
        <f aca="false">MAX(EZ69,$F62+EZ70*MAX(0,EZ50-$F64-$F62)-EZ68)</f>
        <v>49.7</v>
      </c>
      <c r="FA71" s="25" t="n">
        <f aca="false">MAX(FA69,$F62+FA70*MAX(0,FA50-$F64-$F62)-FA68)</f>
        <v>49.7</v>
      </c>
      <c r="FB71" s="25" t="n">
        <f aca="false">MAX(FB69,$F62+FB70*MAX(0,FB50-$F64-$F62)-FB68)</f>
        <v>49.7</v>
      </c>
      <c r="FC71" s="25" t="n">
        <f aca="false">MAX(FC69,$F62+FC70*MAX(0,FC50-$F64-$F62)-FC68)</f>
        <v>49.7</v>
      </c>
      <c r="FD71" s="25" t="n">
        <f aca="false">MAX(FD69,$F62+FD70*MAX(0,FD50-$F64-$F62)-FD68)</f>
        <v>49.7</v>
      </c>
      <c r="FE71" s="25" t="n">
        <f aca="false">MAX(FE69,$F62+FE70*MAX(0,FE50-$F64-$F62)-FE68)</f>
        <v>49.7</v>
      </c>
      <c r="FF71" s="25" t="n">
        <f aca="false">MAX(FF69,$F62+FF70*MAX(0,FF50-$F64-$F62)-FF68)</f>
        <v>49.7</v>
      </c>
      <c r="FG71" s="25" t="n">
        <f aca="false">MAX(FG69,$F62+FG70*MAX(0,FG50-$F64-$F62)-FG68)</f>
        <v>49.7</v>
      </c>
      <c r="FH71" s="25" t="n">
        <f aca="false">MAX(FH69,$F62+FH70*MAX(0,FH50-$F64-$F62)-FH68)</f>
        <v>49.7</v>
      </c>
    </row>
    <row r="72" customFormat="false" ht="15" hidden="false" customHeight="false" outlineLevel="0" collapsed="false">
      <c r="C72" s="0" t="s">
        <v>729</v>
      </c>
      <c r="D72" s="11" t="s">
        <v>321</v>
      </c>
      <c r="J72" s="25" t="n">
        <f aca="false">J50+J65*(J71-J50)</f>
        <v>0</v>
      </c>
      <c r="K72" s="25" t="n">
        <f aca="false">K50+K65*(K71-K50)</f>
        <v>0</v>
      </c>
      <c r="L72" s="25" t="n">
        <f aca="false">L50+L65*(L71-L50)</f>
        <v>0</v>
      </c>
      <c r="M72" s="25" t="n">
        <f aca="false">M50+M65*(M71-M50)</f>
        <v>0</v>
      </c>
      <c r="N72" s="25" t="n">
        <f aca="false">N50+N65*(N71-N50)</f>
        <v>0</v>
      </c>
      <c r="O72" s="25" t="n">
        <f aca="false">O50+O65*(O71-O50)</f>
        <v>115.747142075895</v>
      </c>
      <c r="P72" s="25" t="n">
        <f aca="false">P50+P65*(P71-P50)</f>
        <v>115.747142075895</v>
      </c>
      <c r="Q72" s="25" t="n">
        <f aca="false">Q50+Q65*(Q71-Q50)</f>
        <v>115.747142075895</v>
      </c>
      <c r="R72" s="25" t="n">
        <f aca="false">R50+R65*(R71-R50)</f>
        <v>115.747142075895</v>
      </c>
      <c r="S72" s="25" t="n">
        <f aca="false">S50+S65*(S71-S50)</f>
        <v>109.729774685427</v>
      </c>
      <c r="T72" s="25" t="n">
        <f aca="false">T50+T65*(T71-T50)</f>
        <v>109.729774685427</v>
      </c>
      <c r="U72" s="25" t="n">
        <f aca="false">U50+U65*(U71-U50)</f>
        <v>109.729774685427</v>
      </c>
      <c r="V72" s="25" t="n">
        <f aca="false">V50+V65*(V71-V50)</f>
        <v>109.729774685427</v>
      </c>
      <c r="W72" s="25" t="n">
        <f aca="false">W50+W65*(W71-W50)</f>
        <v>88.7894841527937</v>
      </c>
      <c r="X72" s="25" t="n">
        <f aca="false">X50+X65*(X71-X50)</f>
        <v>88.7894841527937</v>
      </c>
      <c r="Y72" s="25" t="n">
        <f aca="false">Y50+Y65*(Y71-Y50)</f>
        <v>88.7894841527937</v>
      </c>
      <c r="Z72" s="25" t="n">
        <f aca="false">Z50+Z65*(Z71-Z50)</f>
        <v>88.7894841527937</v>
      </c>
      <c r="AA72" s="25" t="n">
        <f aca="false">AA50+AA65*(AA71-AA50)</f>
        <v>80.7527033286477</v>
      </c>
      <c r="AB72" s="25" t="n">
        <f aca="false">AB50+AB65*(AB71-AB50)</f>
        <v>80.7527033286477</v>
      </c>
      <c r="AC72" s="25" t="n">
        <f aca="false">AC50+AC65*(AC71-AC50)</f>
        <v>80.7527033286477</v>
      </c>
      <c r="AD72" s="25" t="n">
        <f aca="false">AD50+AD65*(AD71-AD50)</f>
        <v>80.7527033286477</v>
      </c>
      <c r="AE72" s="25" t="n">
        <f aca="false">AE50+AE65*(AE71-AE50)</f>
        <v>81.7743465200304</v>
      </c>
      <c r="AF72" s="25" t="n">
        <f aca="false">AF50+AF65*(AF71-AF50)</f>
        <v>81.7743465200304</v>
      </c>
      <c r="AG72" s="25" t="n">
        <f aca="false">AG50+AG65*(AG71-AG50)</f>
        <v>81.7743465200304</v>
      </c>
      <c r="AH72" s="25" t="n">
        <f aca="false">AH50+AH65*(AH71-AH50)</f>
        <v>81.7743465200304</v>
      </c>
      <c r="AI72" s="25" t="n">
        <f aca="false">AI50+AI65*(AI71-AI50)</f>
        <v>88.4377402544348</v>
      </c>
      <c r="AJ72" s="25" t="n">
        <f aca="false">AJ50+AJ65*(AJ71-AJ50)</f>
        <v>88.4377402544348</v>
      </c>
      <c r="AK72" s="25" t="n">
        <f aca="false">AK50+AK65*(AK71-AK50)</f>
        <v>88.4377402544348</v>
      </c>
      <c r="AL72" s="25" t="n">
        <f aca="false">AL50+AL65*(AL71-AL50)</f>
        <v>88.4377402544348</v>
      </c>
      <c r="AM72" s="25" t="n">
        <f aca="false">AM50+AM65*(AM71-AM50)</f>
        <v>82.8103220115117</v>
      </c>
      <c r="AN72" s="25" t="n">
        <f aca="false">AN50+AN65*(AN71-AN50)</f>
        <v>82.8103220115117</v>
      </c>
      <c r="AO72" s="25" t="n">
        <f aca="false">AO50+AO65*(AO71-AO50)</f>
        <v>82.8103220115117</v>
      </c>
      <c r="AP72" s="25" t="n">
        <f aca="false">AP50+AP65*(AP71-AP50)</f>
        <v>82.8103220115117</v>
      </c>
      <c r="AQ72" s="25" t="n">
        <f aca="false">AQ50+AQ65*(AQ71-AQ50)</f>
        <v>81.8991242812124</v>
      </c>
      <c r="AR72" s="25" t="n">
        <f aca="false">AR50+AR65*(AR71-AR50)</f>
        <v>81.8991242812124</v>
      </c>
      <c r="AS72" s="25" t="n">
        <f aca="false">AS50+AS65*(AS71-AS50)</f>
        <v>81.8991242812124</v>
      </c>
      <c r="AT72" s="25" t="n">
        <f aca="false">AT50+AT65*(AT71-AT50)</f>
        <v>81.8991242812124</v>
      </c>
      <c r="AU72" s="25" t="n">
        <f aca="false">AU50+AU65*(AU71-AU50)</f>
        <v>85.6267467754099</v>
      </c>
      <c r="AV72" s="25" t="n">
        <f aca="false">AV50+AV65*(AV71-AV50)</f>
        <v>85.6267467754099</v>
      </c>
      <c r="AW72" s="25" t="n">
        <f aca="false">AW50+AW65*(AW71-AW50)</f>
        <v>85.6267467754099</v>
      </c>
      <c r="AX72" s="25" t="n">
        <f aca="false">AX50+AX65*(AX71-AX50)</f>
        <v>85.6267467754099</v>
      </c>
      <c r="AY72" s="25" t="n">
        <f aca="false">AY50+AY65*(AY71-AY50)</f>
        <v>79.6284591163563</v>
      </c>
      <c r="AZ72" s="25" t="n">
        <f aca="false">AZ50+AZ65*(AZ71-AZ50)</f>
        <v>79.6284591163563</v>
      </c>
      <c r="BA72" s="25" t="n">
        <f aca="false">BA50+BA65*(BA71-BA50)</f>
        <v>79.6284591163563</v>
      </c>
      <c r="BB72" s="25" t="n">
        <f aca="false">BB50+BB65*(BB71-BB50)</f>
        <v>79.6284591163563</v>
      </c>
      <c r="BC72" s="25" t="n">
        <f aca="false">BC50+BC65*(BC71-BC50)</f>
        <v>76.4913337286491</v>
      </c>
      <c r="BD72" s="25" t="n">
        <f aca="false">BD50+BD65*(BD71-BD50)</f>
        <v>76.4913337286491</v>
      </c>
      <c r="BE72" s="25" t="n">
        <f aca="false">BE50+BE65*(BE71-BE50)</f>
        <v>76.4913337286491</v>
      </c>
      <c r="BF72" s="25" t="n">
        <f aca="false">BF50+BF65*(BF71-BF50)</f>
        <v>76.4913337286491</v>
      </c>
      <c r="BG72" s="25" t="n">
        <f aca="false">BG50+BG65*(BG71-BG50)</f>
        <v>77.7071944448131</v>
      </c>
      <c r="BH72" s="25" t="n">
        <f aca="false">BH50+BH65*(BH71-BH50)</f>
        <v>77.7071944448131</v>
      </c>
      <c r="BI72" s="25" t="n">
        <f aca="false">BI50+BI65*(BI71-BI50)</f>
        <v>77.7071944448131</v>
      </c>
      <c r="BJ72" s="25" t="n">
        <f aca="false">BJ50+BJ65*(BJ71-BJ50)</f>
        <v>77.7071944448131</v>
      </c>
      <c r="BK72" s="25" t="n">
        <f aca="false">BK50+BK65*(BK71-BK50)</f>
        <v>77.0914303759978</v>
      </c>
      <c r="BL72" s="25" t="n">
        <f aca="false">BL50+BL65*(BL71-BL50)</f>
        <v>77.0914303759978</v>
      </c>
      <c r="BM72" s="25" t="n">
        <f aca="false">BM50+BM65*(BM71-BM50)</f>
        <v>77.0914303759978</v>
      </c>
      <c r="BN72" s="25" t="n">
        <f aca="false">BN50+BN65*(BN71-BN50)</f>
        <v>77.0914303759978</v>
      </c>
      <c r="BO72" s="25" t="n">
        <f aca="false">BO50+BO65*(BO71-BO50)</f>
        <v>81.283626699346</v>
      </c>
      <c r="BP72" s="25" t="n">
        <f aca="false">BP50+BP65*(BP71-BP50)</f>
        <v>81.283626699346</v>
      </c>
      <c r="BQ72" s="25" t="n">
        <f aca="false">BQ50+BQ65*(BQ71-BQ50)</f>
        <v>81.283626699346</v>
      </c>
      <c r="BR72" s="25" t="n">
        <f aca="false">BR50+BR65*(BR71-BR50)</f>
        <v>81.283626699346</v>
      </c>
      <c r="BS72" s="25" t="n">
        <f aca="false">BS50+BS65*(BS71-BS50)</f>
        <v>81.770343694853</v>
      </c>
      <c r="BT72" s="25" t="n">
        <f aca="false">BT50+BT65*(BT71-BT50)</f>
        <v>81.770343694853</v>
      </c>
      <c r="BU72" s="25" t="n">
        <f aca="false">BU50+BU65*(BU71-BU50)</f>
        <v>81.770343694853</v>
      </c>
      <c r="BV72" s="25" t="n">
        <f aca="false">BV50+BV65*(BV71-BV50)</f>
        <v>81.770343694853</v>
      </c>
      <c r="BW72" s="25" t="n">
        <f aca="false">BW50+BW65*(BW71-BW50)</f>
        <v>80.9778913758736</v>
      </c>
      <c r="BX72" s="25" t="n">
        <f aca="false">BX50+BX65*(BX71-BX50)</f>
        <v>80.9778913758736</v>
      </c>
      <c r="BY72" s="25" t="n">
        <f aca="false">BY50+BY65*(BY71-BY50)</f>
        <v>80.9778913758736</v>
      </c>
      <c r="BZ72" s="25" t="n">
        <f aca="false">BZ50+BZ65*(BZ71-BZ50)</f>
        <v>80.9778913758736</v>
      </c>
      <c r="CA72" s="25" t="n">
        <f aca="false">CA50+CA65*(CA71-CA50)</f>
        <v>79.7427102491096</v>
      </c>
      <c r="CB72" s="25" t="n">
        <f aca="false">CB50+CB65*(CB71-CB50)</f>
        <v>79.7427102491096</v>
      </c>
      <c r="CC72" s="25" t="n">
        <f aca="false">CC50+CC65*(CC71-CC50)</f>
        <v>79.7427102491096</v>
      </c>
      <c r="CD72" s="25" t="n">
        <f aca="false">CD50+CD65*(CD71-CD50)</f>
        <v>79.7427102491096</v>
      </c>
      <c r="CE72" s="25" t="n">
        <f aca="false">CE50+CE65*(CE71-CE50)</f>
        <v>78.3569478811905</v>
      </c>
      <c r="CF72" s="25" t="n">
        <f aca="false">CF50+CF65*(CF71-CF50)</f>
        <v>78.3569478811905</v>
      </c>
      <c r="CG72" s="25" t="n">
        <f aca="false">CG50+CG65*(CG71-CG50)</f>
        <v>78.3569478811905</v>
      </c>
      <c r="CH72" s="25" t="n">
        <f aca="false">CH50+CH65*(CH71-CH50)</f>
        <v>78.3569478811905</v>
      </c>
      <c r="CI72" s="25" t="n">
        <f aca="false">CI50+CI65*(CI71-CI50)</f>
        <v>78.4300034669358</v>
      </c>
      <c r="CJ72" s="25" t="n">
        <f aca="false">CJ50+CJ65*(CJ71-CJ50)</f>
        <v>78.4300034669358</v>
      </c>
      <c r="CK72" s="25" t="n">
        <f aca="false">CK50+CK65*(CK71-CK50)</f>
        <v>78.4300034669358</v>
      </c>
      <c r="CL72" s="25" t="n">
        <f aca="false">CL50+CL65*(CL71-CL50)</f>
        <v>78.4300034669358</v>
      </c>
      <c r="CM72" s="25" t="n">
        <f aca="false">CM50+CM65*(CM71-CM50)</f>
        <v>82.1384764685627</v>
      </c>
      <c r="CN72" s="25" t="n">
        <f aca="false">CN50+CN65*(CN71-CN50)</f>
        <v>82.1384764685627</v>
      </c>
      <c r="CO72" s="25" t="n">
        <f aca="false">CO50+CO65*(CO71-CO50)</f>
        <v>82.1384764685627</v>
      </c>
      <c r="CP72" s="25" t="n">
        <f aca="false">CP50+CP65*(CP71-CP50)</f>
        <v>82.1384764685627</v>
      </c>
      <c r="CQ72" s="25" t="n">
        <f aca="false">CQ50+CQ65*(CQ71-CQ50)</f>
        <v>79.4139760053415</v>
      </c>
      <c r="CR72" s="25" t="n">
        <f aca="false">CR50+CR65*(CR71-CR50)</f>
        <v>79.4139760053415</v>
      </c>
      <c r="CS72" s="25" t="n">
        <f aca="false">CS50+CS65*(CS71-CS50)</f>
        <v>79.4139760053415</v>
      </c>
      <c r="CT72" s="25" t="n">
        <f aca="false">CT50+CT65*(CT71-CT50)</f>
        <v>79.4139760053415</v>
      </c>
      <c r="CU72" s="25" t="n">
        <f aca="false">CU50+CU65*(CU71-CU50)</f>
        <v>78.9982870158147</v>
      </c>
      <c r="CV72" s="25" t="n">
        <f aca="false">CV50+CV65*(CV71-CV50)</f>
        <v>78.9982870158147</v>
      </c>
      <c r="CW72" s="25" t="n">
        <f aca="false">CW50+CW65*(CW71-CW50)</f>
        <v>78.9982870158147</v>
      </c>
      <c r="CX72" s="25" t="n">
        <f aca="false">CX50+CX65*(CX71-CX50)</f>
        <v>78.9982870158147</v>
      </c>
      <c r="CY72" s="25" t="n">
        <f aca="false">CY50+CY65*(CY71-CY50)</f>
        <v>102.950401252932</v>
      </c>
      <c r="CZ72" s="25" t="n">
        <f aca="false">CZ50+CZ65*(CZ71-CZ50)</f>
        <v>102.950401252932</v>
      </c>
      <c r="DA72" s="25" t="n">
        <f aca="false">DA50+DA65*(DA71-DA50)</f>
        <v>102.950401252932</v>
      </c>
      <c r="DB72" s="25" t="n">
        <f aca="false">DB50+DB65*(DB71-DB50)</f>
        <v>102.950401252932</v>
      </c>
      <c r="DC72" s="25" t="n">
        <f aca="false">DC50+DC65*(DC71-DC50)</f>
        <v>103.331661239681</v>
      </c>
      <c r="DD72" s="25" t="n">
        <f aca="false">DD50+DD65*(DD71-DD50)</f>
        <v>103.331661239681</v>
      </c>
      <c r="DE72" s="25" t="n">
        <f aca="false">DE50+DE65*(DE71-DE50)</f>
        <v>103.331661239681</v>
      </c>
      <c r="DF72" s="25" t="n">
        <f aca="false">DF50+DF65*(DF71-DF50)</f>
        <v>103.331661239681</v>
      </c>
      <c r="DG72" s="25" t="n">
        <f aca="false">DG50+DG65*(DG71-DG50)</f>
        <v>104.058852374829</v>
      </c>
      <c r="DH72" s="25" t="n">
        <f aca="false">DH50+DH65*(DH71-DH50)</f>
        <v>104.058852374829</v>
      </c>
      <c r="DI72" s="25" t="n">
        <f aca="false">DI50+DI65*(DI71-DI50)</f>
        <v>104.058852374829</v>
      </c>
      <c r="DJ72" s="25" t="n">
        <f aca="false">DJ50+DJ65*(DJ71-DJ50)</f>
        <v>104.058852374829</v>
      </c>
      <c r="DK72" s="25" t="n">
        <f aca="false">DK50+DK65*(DK71-DK50)</f>
        <v>102.101897516361</v>
      </c>
      <c r="DL72" s="25" t="n">
        <f aca="false">DL50+DL65*(DL71-DL50)</f>
        <v>102.101897516361</v>
      </c>
      <c r="DM72" s="25" t="n">
        <f aca="false">DM50+DM65*(DM71-DM50)</f>
        <v>102.101897516361</v>
      </c>
      <c r="DN72" s="25" t="n">
        <f aca="false">DN50+DN65*(DN71-DN50)</f>
        <v>102.101897516361</v>
      </c>
      <c r="DO72" s="25" t="n">
        <f aca="false">DO50+DO65*(DO71-DO50)</f>
        <v>106.742542088169</v>
      </c>
      <c r="DP72" s="25" t="n">
        <f aca="false">DP50+DP65*(DP71-DP50)</f>
        <v>106.742542088169</v>
      </c>
      <c r="DQ72" s="25" t="n">
        <f aca="false">DQ50+DQ65*(DQ71-DQ50)</f>
        <v>106.742542088169</v>
      </c>
      <c r="DR72" s="25" t="n">
        <f aca="false">DR50+DR65*(DR71-DR50)</f>
        <v>106.742542088169</v>
      </c>
      <c r="DS72" s="25" t="n">
        <f aca="false">DS50+DS65*(DS71-DS50)</f>
        <v>106.610235385473</v>
      </c>
      <c r="DT72" s="25" t="n">
        <f aca="false">DT50+DT65*(DT71-DT50)</f>
        <v>106.610235385473</v>
      </c>
      <c r="DU72" s="25" t="n">
        <f aca="false">DU50+DU65*(DU71-DU50)</f>
        <v>106.610235385473</v>
      </c>
      <c r="DV72" s="25" t="n">
        <f aca="false">DV50+DV65*(DV71-DV50)</f>
        <v>106.610235385473</v>
      </c>
      <c r="DW72" s="25" t="n">
        <f aca="false">DW50+DW65*(DW71-DW50)</f>
        <v>107.780765170112</v>
      </c>
      <c r="DX72" s="25" t="n">
        <f aca="false">DX50+DX65*(DX71-DX50)</f>
        <v>107.780765170112</v>
      </c>
      <c r="DY72" s="25" t="n">
        <f aca="false">DY50+DY65*(DY71-DY50)</f>
        <v>107.780765170112</v>
      </c>
      <c r="DZ72" s="25" t="n">
        <f aca="false">DZ50+DZ65*(DZ71-DZ50)</f>
        <v>107.780765170112</v>
      </c>
      <c r="EA72" s="25" t="n">
        <f aca="false">EA50+EA65*(EA71-EA50)</f>
        <v>109.458239139372</v>
      </c>
      <c r="EB72" s="25" t="n">
        <f aca="false">EB50+EB65*(EB71-EB50)</f>
        <v>109.458239139372</v>
      </c>
      <c r="EC72" s="25" t="n">
        <f aca="false">EC50+EC65*(EC71-EC50)</f>
        <v>109.458239139372</v>
      </c>
      <c r="ED72" s="25" t="n">
        <f aca="false">ED50+ED65*(ED71-ED50)</f>
        <v>109.458239139372</v>
      </c>
      <c r="EE72" s="25" t="n">
        <f aca="false">EE50+EE65*(EE71-EE50)</f>
        <v>108.243290195706</v>
      </c>
      <c r="EF72" s="25" t="n">
        <f aca="false">EF50+EF65*(EF71-EF50)</f>
        <v>108.243290195706</v>
      </c>
      <c r="EG72" s="25" t="n">
        <f aca="false">EG50+EG65*(EG71-EG50)</f>
        <v>108.243290195706</v>
      </c>
      <c r="EH72" s="25" t="n">
        <f aca="false">EH50+EH65*(EH71-EH50)</f>
        <v>108.243290195706</v>
      </c>
      <c r="EI72" s="25" t="n">
        <f aca="false">EI50+EI65*(EI71-EI50)</f>
        <v>114.289501995675</v>
      </c>
      <c r="EJ72" s="25" t="n">
        <f aca="false">EJ50+EJ65*(EJ71-EJ50)</f>
        <v>114.289501995675</v>
      </c>
      <c r="EK72" s="25" t="n">
        <f aca="false">EK50+EK65*(EK71-EK50)</f>
        <v>114.289501995675</v>
      </c>
      <c r="EL72" s="25" t="n">
        <f aca="false">EL50+EL65*(EL71-EL50)</f>
        <v>114.289501995675</v>
      </c>
      <c r="EM72" s="25" t="n">
        <f aca="false">EM50+EM65*(EM71-EM50)</f>
        <v>117.013335908328</v>
      </c>
      <c r="EN72" s="25" t="n">
        <f aca="false">EN50+EN65*(EN71-EN50)</f>
        <v>117.013335908328</v>
      </c>
      <c r="EO72" s="25" t="n">
        <f aca="false">EO50+EO65*(EO71-EO50)</f>
        <v>117.013335908328</v>
      </c>
      <c r="EP72" s="25" t="n">
        <f aca="false">EP50+EP65*(EP71-EP50)</f>
        <v>117.013335908328</v>
      </c>
      <c r="EQ72" s="25" t="n">
        <f aca="false">EQ50+EQ65*(EQ71-EQ50)</f>
        <v>114.602326173042</v>
      </c>
      <c r="ER72" s="25" t="n">
        <f aca="false">ER50+ER65*(ER71-ER50)</f>
        <v>114.602326173042</v>
      </c>
      <c r="ES72" s="25" t="n">
        <f aca="false">ES50+ES65*(ES71-ES50)</f>
        <v>114.602326173042</v>
      </c>
      <c r="ET72" s="25" t="n">
        <f aca="false">ET50+ET65*(ET71-ET50)</f>
        <v>114.602326173042</v>
      </c>
      <c r="EU72" s="25" t="n">
        <f aca="false">EU50+EU65*(EU71-EU50)</f>
        <v>116.894372696503</v>
      </c>
      <c r="EV72" s="25" t="n">
        <f aca="false">EV50+EV65*(EV71-EV50)</f>
        <v>116.894372696503</v>
      </c>
      <c r="EW72" s="25" t="n">
        <f aca="false">EW50+EW65*(EW71-EW50)</f>
        <v>116.894372696503</v>
      </c>
      <c r="EX72" s="25" t="n">
        <f aca="false">EX50+EX65*(EX71-EX50)</f>
        <v>116.894372696503</v>
      </c>
      <c r="EY72" s="25" t="n">
        <f aca="false">EY50+EY65*(EY71-EY50)</f>
        <v>119.232260150433</v>
      </c>
      <c r="EZ72" s="25" t="n">
        <f aca="false">EZ50+EZ65*(EZ71-EZ50)</f>
        <v>119.232260150433</v>
      </c>
      <c r="FA72" s="25" t="n">
        <f aca="false">FA50+FA65*(FA71-FA50)</f>
        <v>119.232260150433</v>
      </c>
      <c r="FB72" s="25" t="n">
        <f aca="false">FB50+FB65*(FB71-FB50)</f>
        <v>119.232260150433</v>
      </c>
      <c r="FC72" s="25" t="n">
        <f aca="false">FC50+FC65*(FC71-FC50)</f>
        <v>121.616905353442</v>
      </c>
      <c r="FD72" s="25" t="n">
        <f aca="false">FD50+FD65*(FD71-FD50)</f>
        <v>121.616905353442</v>
      </c>
      <c r="FE72" s="25" t="n">
        <f aca="false">FE50+FE65*(FE71-FE50)</f>
        <v>121.616905353442</v>
      </c>
      <c r="FF72" s="25" t="n">
        <f aca="false">FF50+FF65*(FF71-FF50)</f>
        <v>121.616905353442</v>
      </c>
      <c r="FG72" s="25" t="n">
        <f aca="false">FG50+FG65*(FG71-FG50)</f>
        <v>124.04924346051</v>
      </c>
      <c r="FH72" s="25" t="n">
        <f aca="false">FH50+FH65*(FH71-FH50)</f>
        <v>124.04924346051</v>
      </c>
    </row>
    <row r="74" customFormat="false" ht="15" hidden="false" customHeight="false" outlineLevel="0" collapsed="false">
      <c r="A74" s="9" t="s">
        <v>14</v>
      </c>
      <c r="B74" s="9"/>
      <c r="C74" s="9" t="s">
        <v>730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</row>
    <row r="75" customFormat="false" ht="15" hidden="false" customHeight="false" outlineLevel="0" collapsed="false">
      <c r="C75" s="0" t="s">
        <v>731</v>
      </c>
      <c r="D75" s="11" t="s">
        <v>40</v>
      </c>
      <c r="E75" s="20" t="n">
        <f aca="false">SUMIF($J$7:$FH$7,YEAR($F16)+1,$J75:$FH75)</f>
        <v>75611.9918179341</v>
      </c>
      <c r="I75" s="20" t="n">
        <f aca="false">SUM(J75:FH75)</f>
        <v>2523000.69221704</v>
      </c>
      <c r="J75" s="20" t="n">
        <f aca="false">$E13*$F14*In_PV_Avail*(1-In_Degradation)^J29*J28*J$6</f>
        <v>0</v>
      </c>
      <c r="K75" s="20" t="n">
        <f aca="false">$E13*$F14*In_PV_Avail*(1-In_Degradation)^K29*K28*K$6</f>
        <v>0</v>
      </c>
      <c r="L75" s="20" t="n">
        <f aca="false">$E13*$F14*In_PV_Avail*(1-In_Degradation)^L29*L28*L$6</f>
        <v>0</v>
      </c>
      <c r="M75" s="20" t="n">
        <f aca="false">$E13*$F14*In_PV_Avail*(1-In_Degradation)^M29*M28*M$6</f>
        <v>0</v>
      </c>
      <c r="N75" s="20" t="n">
        <f aca="false">$E13*$F14*In_PV_Avail*(1-In_Degradation)^N29*N28*N$6</f>
        <v>0</v>
      </c>
      <c r="O75" s="20" t="n">
        <f aca="false">$E13*$F14*In_PV_Avail*(1-In_Degradation)^O29*O28*O$6</f>
        <v>0</v>
      </c>
      <c r="P75" s="20" t="n">
        <f aca="false">$E13*$F14*In_PV_Avail*(1-In_Degradation)^P29*P28*P$6</f>
        <v>0</v>
      </c>
      <c r="Q75" s="20" t="n">
        <f aca="false">$E13*$F14*In_PV_Avail*(1-In_Degradation)^Q29*Q28*Q$6</f>
        <v>0</v>
      </c>
      <c r="R75" s="20" t="n">
        <f aca="false">$E13*$F14*In_PV_Avail*(1-In_Degradation)^R29*R28*R$6</f>
        <v>0</v>
      </c>
      <c r="S75" s="20" t="n">
        <f aca="false">$E13*$F14*In_PV_Avail*(1-In_Degradation)^S29*S28*S$6</f>
        <v>0</v>
      </c>
      <c r="T75" s="20" t="n">
        <f aca="false">$E13*$F14*In_PV_Avail*(1-In_Degradation)^T29*T28*T$6</f>
        <v>18915.2226027397</v>
      </c>
      <c r="U75" s="20" t="n">
        <f aca="false">$E13*$F14*In_PV_Avail*(1-In_Degradation)^U29*U28*U$6</f>
        <v>19108.7630402977</v>
      </c>
      <c r="V75" s="20" t="n">
        <f aca="false">$E13*$F14*In_PV_Avail*(1-In_Degradation)^V29*V28*V$6</f>
        <v>19094.2974348771</v>
      </c>
      <c r="W75" s="20" t="n">
        <f aca="false">$E13*$F14*In_PV_Avail*(1-In_Degradation)^W29*W28*W$6</f>
        <v>18665.0635892534</v>
      </c>
      <c r="X75" s="20" t="n">
        <f aca="false">$E13*$F14*In_PV_Avail*(1-In_Degradation)^X29*X28*X$6</f>
        <v>18858.4769349315</v>
      </c>
      <c r="Y75" s="20" t="n">
        <f aca="false">$E13*$F14*In_PV_Avail*(1-In_Degradation)^Y29*Y28*Y$6</f>
        <v>19051.4367511768</v>
      </c>
      <c r="Z75" s="20" t="n">
        <f aca="false">$E13*$F14*In_PV_Avail*(1-In_Degradation)^Z29*Z28*Z$6</f>
        <v>19037.0145425725</v>
      </c>
      <c r="AA75" s="20" t="n">
        <f aca="false">$E13*$F14*In_PV_Avail*(1-In_Degradation)^AA29*AA28*AA$6</f>
        <v>18609.0683984856</v>
      </c>
      <c r="AB75" s="20" t="n">
        <f aca="false">$E13*$F14*In_PV_Avail*(1-In_Degradation)^AB29*AB28*AB$6</f>
        <v>18801.9015041267</v>
      </c>
      <c r="AC75" s="20" t="n">
        <f aca="false">$E13*$F14*In_PV_Avail*(1-In_Degradation)^AC29*AC28*AC$6</f>
        <v>18994.2824409232</v>
      </c>
      <c r="AD75" s="20" t="n">
        <f aca="false">$E13*$F14*In_PV_Avail*(1-In_Degradation)^AD29*AD28*AD$6</f>
        <v>18979.9034989448</v>
      </c>
      <c r="AE75" s="20" t="n">
        <f aca="false">$E13*$F14*In_PV_Avail*(1-In_Degradation)^AE29*AE28*AE$6</f>
        <v>18553.2411932901</v>
      </c>
      <c r="AF75" s="20" t="n">
        <f aca="false">$E13*$F14*In_PV_Avail*(1-In_Degradation)^AF29*AF28*AF$6</f>
        <v>18745.4957996143</v>
      </c>
      <c r="AG75" s="20" t="n">
        <f aca="false">$E13*$F14*In_PV_Avail*(1-In_Degradation)^AG29*AG28*AG$6</f>
        <v>18937.2995936005</v>
      </c>
      <c r="AH75" s="20" t="n">
        <f aca="false">$E13*$F14*In_PV_Avail*(1-In_Degradation)^AH29*AH28*AH$6</f>
        <v>18922.9637884479</v>
      </c>
      <c r="AI75" s="20" t="n">
        <f aca="false">$E13*$F14*In_PV_Avail*(1-In_Degradation)^AI29*AI28*AI$6</f>
        <v>18703.1101527071</v>
      </c>
      <c r="AJ75" s="20" t="n">
        <f aca="false">$E13*$F14*In_PV_Avail*(1-In_Degradation)^AJ29*AJ28*AJ$6</f>
        <v>18689.1054716208</v>
      </c>
      <c r="AK75" s="20" t="n">
        <f aca="false">$E13*$F14*In_PV_Avail*(1-In_Degradation)^AK29*AK28*AK$6</f>
        <v>18880.3322801289</v>
      </c>
      <c r="AL75" s="20" t="n">
        <f aca="false">$E13*$F14*In_PV_Avail*(1-In_Degradation)^AL29*AL28*AL$6</f>
        <v>18866.039600043</v>
      </c>
      <c r="AM75" s="20" t="n">
        <f aca="false">$E13*$F14*In_PV_Avail*(1-In_Degradation)^AM29*AM28*AM$6</f>
        <v>18441.9369192905</v>
      </c>
      <c r="AN75" s="20" t="n">
        <f aca="false">$E13*$F14*In_PV_Avail*(1-In_Degradation)^AN29*AN28*AN$6</f>
        <v>18633.0381552059</v>
      </c>
      <c r="AO75" s="20" t="n">
        <f aca="false">$E13*$F14*In_PV_Avail*(1-In_Degradation)^AO29*AO28*AO$6</f>
        <v>18823.6912832886</v>
      </c>
      <c r="AP75" s="20" t="n">
        <f aca="false">$E13*$F14*In_PV_Avail*(1-In_Degradation)^AP29*AP28*AP$6</f>
        <v>18809.4414812429</v>
      </c>
      <c r="AQ75" s="20" t="n">
        <f aca="false">$E13*$F14*In_PV_Avail*(1-In_Degradation)^AQ29*AQ28*AQ$6</f>
        <v>18386.6111085327</v>
      </c>
      <c r="AR75" s="20" t="n">
        <f aca="false">$E13*$F14*In_PV_Avail*(1-In_Degradation)^AR29*AR28*AR$6</f>
        <v>18577.1390407403</v>
      </c>
      <c r="AS75" s="20" t="n">
        <f aca="false">$E13*$F14*In_PV_Avail*(1-In_Degradation)^AS29*AS28*AS$6</f>
        <v>18767.2202094387</v>
      </c>
      <c r="AT75" s="20" t="n">
        <f aca="false">$E13*$F14*In_PV_Avail*(1-In_Degradation)^AT29*AT28*AT$6</f>
        <v>18753.0131567992</v>
      </c>
      <c r="AU75" s="20" t="n">
        <f aca="false">$E13*$F14*In_PV_Avail*(1-In_Degradation)^AU29*AU28*AU$6</f>
        <v>18331.4512752071</v>
      </c>
      <c r="AV75" s="20" t="n">
        <f aca="false">$E13*$F14*In_PV_Avail*(1-In_Degradation)^AV29*AV28*AV$6</f>
        <v>18521.4076236181</v>
      </c>
      <c r="AW75" s="20" t="n">
        <f aca="false">$E13*$F14*In_PV_Avail*(1-In_Degradation)^AW29*AW28*AW$6</f>
        <v>18710.9185488104</v>
      </c>
      <c r="AX75" s="20" t="n">
        <f aca="false">$E13*$F14*In_PV_Avail*(1-In_Degradation)^AX29*AX28*AX$6</f>
        <v>18696.7541173288</v>
      </c>
      <c r="AY75" s="20" t="n">
        <f aca="false">$E13*$F14*In_PV_Avail*(1-In_Degradation)^AY29*AY28*AY$6</f>
        <v>18479.5286649523</v>
      </c>
      <c r="AZ75" s="20" t="n">
        <f aca="false">$E13*$F14*In_PV_Avail*(1-In_Degradation)^AZ29*AZ28*AZ$6</f>
        <v>18465.6913992</v>
      </c>
      <c r="BA75" s="20" t="n">
        <f aca="false">$E13*$F14*In_PV_Avail*(1-In_Degradation)^BA29*BA28*BA$6</f>
        <v>18654.6322363379</v>
      </c>
      <c r="BB75" s="20" t="n">
        <f aca="false">$E13*$F14*In_PV_Avail*(1-In_Degradation)^BB29*BB28*BB$6</f>
        <v>18640.5104143954</v>
      </c>
      <c r="BC75" s="20" t="n">
        <f aca="false">$E13*$F14*In_PV_Avail*(1-In_Degradation)^BC29*BC28*BC$6</f>
        <v>18221.4775593323</v>
      </c>
      <c r="BD75" s="20" t="n">
        <f aca="false">$E13*$F14*In_PV_Avail*(1-In_Degradation)^BD29*BD28*BD$6</f>
        <v>18410.2943250024</v>
      </c>
      <c r="BE75" s="20" t="n">
        <f aca="false">$E13*$F14*In_PV_Avail*(1-In_Degradation)^BE29*BE28*BE$6</f>
        <v>18598.6683396289</v>
      </c>
      <c r="BF75" s="20" t="n">
        <f aca="false">$E13*$F14*In_PV_Avail*(1-In_Degradation)^BF29*BF28*BF$6</f>
        <v>18584.5888831522</v>
      </c>
      <c r="BG75" s="20" t="n">
        <f aca="false">$E13*$F14*In_PV_Avail*(1-In_Degradation)^BG29*BG28*BG$6</f>
        <v>18166.8131266543</v>
      </c>
      <c r="BH75" s="20" t="n">
        <f aca="false">$E13*$F14*In_PV_Avail*(1-In_Degradation)^BH29*BH28*BH$6</f>
        <v>18355.0634420274</v>
      </c>
      <c r="BI75" s="20" t="n">
        <f aca="false">$E13*$F14*In_PV_Avail*(1-In_Degradation)^BI29*BI28*BI$6</f>
        <v>18542.87233461</v>
      </c>
      <c r="BJ75" s="20" t="n">
        <f aca="false">$E13*$F14*In_PV_Avail*(1-In_Degradation)^BJ29*BJ28*BJ$6</f>
        <v>18528.8351165028</v>
      </c>
      <c r="BK75" s="20" t="n">
        <f aca="false">$E13*$F14*In_PV_Avail*(1-In_Degradation)^BK29*BK28*BK$6</f>
        <v>18112.3126872744</v>
      </c>
      <c r="BL75" s="20" t="n">
        <f aca="false">$E13*$F14*In_PV_Avail*(1-In_Degradation)^BL29*BL28*BL$6</f>
        <v>18299.9982517013</v>
      </c>
      <c r="BM75" s="20" t="n">
        <f aca="false">$E13*$F14*In_PV_Avail*(1-In_Degradation)^BM29*BM28*BM$6</f>
        <v>18487.2437176062</v>
      </c>
      <c r="BN75" s="20" t="n">
        <f aca="false">$E13*$F14*In_PV_Avail*(1-In_Degradation)^BN29*BN28*BN$6</f>
        <v>18473.2486111533</v>
      </c>
      <c r="BO75" s="20" t="n">
        <f aca="false">$E13*$F14*In_PV_Avail*(1-In_Degradation)^BO29*BO28*BO$6</f>
        <v>18258.6199242038</v>
      </c>
      <c r="BP75" s="20" t="n">
        <f aca="false">$E13*$F14*In_PV_Avail*(1-In_Degradation)^BP29*BP28*BP$6</f>
        <v>18244.9480724622</v>
      </c>
      <c r="BQ75" s="20" t="n">
        <f aca="false">$E13*$F14*In_PV_Avail*(1-In_Degradation)^BQ29*BQ28*BQ$6</f>
        <v>18431.6302652826</v>
      </c>
      <c r="BR75" s="20" t="n">
        <f aca="false">$E13*$F14*In_PV_Avail*(1-In_Degradation)^BR29*BR28*BR$6</f>
        <v>18417.6772590042</v>
      </c>
      <c r="BS75" s="20" t="n">
        <f aca="false">$E13*$F14*In_PV_Avail*(1-In_Degradation)^BS29*BS28*BS$6</f>
        <v>18003.6536237119</v>
      </c>
      <c r="BT75" s="20" t="n">
        <f aca="false">$E13*$F14*In_PV_Avail*(1-In_Degradation)^BT29*BT28*BT$6</f>
        <v>18190.2132282448</v>
      </c>
      <c r="BU75" s="20" t="n">
        <f aca="false">$E13*$F14*In_PV_Avail*(1-In_Degradation)^BU29*BU28*BU$6</f>
        <v>18376.3353744868</v>
      </c>
      <c r="BV75" s="20" t="n">
        <f aca="false">$E13*$F14*In_PV_Avail*(1-In_Degradation)^BV29*BV28*BV$6</f>
        <v>18362.4242272272</v>
      </c>
      <c r="BW75" s="20" t="n">
        <f aca="false">$E13*$F14*In_PV_Avail*(1-In_Degradation)^BW29*BW28*BW$6</f>
        <v>17949.6426628408</v>
      </c>
      <c r="BX75" s="20" t="n">
        <f aca="false">$E13*$F14*In_PV_Avail*(1-In_Degradation)^BX29*BX28*BX$6</f>
        <v>18135.6425885601</v>
      </c>
      <c r="BY75" s="20" t="n">
        <f aca="false">$E13*$F14*In_PV_Avail*(1-In_Degradation)^BY29*BY28*BY$6</f>
        <v>18321.2063683633</v>
      </c>
      <c r="BZ75" s="20" t="n">
        <f aca="false">$E13*$F14*In_PV_Avail*(1-In_Degradation)^BZ29*BZ28*BZ$6</f>
        <v>18307.3369545455</v>
      </c>
      <c r="CA75" s="20" t="n">
        <f aca="false">$E13*$F14*In_PV_Avail*(1-In_Degradation)^CA29*CA28*CA$6</f>
        <v>17895.7937348522</v>
      </c>
      <c r="CB75" s="20" t="n">
        <f aca="false">$E13*$F14*In_PV_Avail*(1-In_Degradation)^CB29*CB28*CB$6</f>
        <v>18081.2356607944</v>
      </c>
      <c r="CC75" s="20" t="n">
        <f aca="false">$E13*$F14*In_PV_Avail*(1-In_Degradation)^CC29*CC28*CC$6</f>
        <v>18266.2427492582</v>
      </c>
      <c r="CD75" s="20" t="n">
        <f aca="false">$E13*$F14*In_PV_Avail*(1-In_Degradation)^CD29*CD28*CD$6</f>
        <v>18252.4149436818</v>
      </c>
      <c r="CE75" s="20" t="n">
        <f aca="false">$E13*$F14*In_PV_Avail*(1-In_Degradation)^CE29*CE28*CE$6</f>
        <v>18040.3519797993</v>
      </c>
      <c r="CF75" s="20" t="n">
        <f aca="false">$E13*$F14*In_PV_Avail*(1-In_Degradation)^CF29*CF28*CF$6</f>
        <v>18026.8435646695</v>
      </c>
      <c r="CG75" s="20" t="n">
        <f aca="false">$E13*$F14*In_PV_Avail*(1-In_Degradation)^CG29*CG28*CG$6</f>
        <v>18211.2941135512</v>
      </c>
      <c r="CH75" s="20" t="n">
        <f aca="false">$E13*$F14*In_PV_Avail*(1-In_Degradation)^CH29*CH28*CH$6</f>
        <v>18197.5079048736</v>
      </c>
      <c r="CI75" s="20" t="n">
        <f aca="false">$E13*$F14*In_PV_Avail*(1-In_Degradation)^CI29*CI28*CI$6</f>
        <v>17788.4336079314</v>
      </c>
      <c r="CJ75" s="20" t="n">
        <f aca="false">$E13*$F14*In_PV_Avail*(1-In_Degradation)^CJ29*CJ28*CJ$6</f>
        <v>17972.7630339755</v>
      </c>
      <c r="CK75" s="20" t="n">
        <f aca="false">$E13*$F14*In_PV_Avail*(1-In_Degradation)^CK29*CK28*CK$6</f>
        <v>18156.6602312105</v>
      </c>
      <c r="CL75" s="20" t="n">
        <f aca="false">$E13*$F14*In_PV_Avail*(1-In_Degradation)^CL29*CL28*CL$6</f>
        <v>18142.915381159</v>
      </c>
      <c r="CM75" s="20" t="n">
        <f aca="false">$E13*$F14*In_PV_Avail*(1-In_Degradation)^CM29*CM28*CM$6</f>
        <v>17735.0683071076</v>
      </c>
      <c r="CN75" s="20" t="n">
        <f aca="false">$E13*$F14*In_PV_Avail*(1-In_Degradation)^CN29*CN28*CN$6</f>
        <v>17918.8447448736</v>
      </c>
      <c r="CO75" s="20" t="n">
        <f aca="false">$E13*$F14*In_PV_Avail*(1-In_Degradation)^CO29*CO28*CO$6</f>
        <v>18102.1902505169</v>
      </c>
      <c r="CP75" s="20" t="n">
        <f aca="false">$E13*$F14*In_PV_Avail*(1-In_Degradation)^CP29*CP28*CP$6</f>
        <v>18088.4866350155</v>
      </c>
      <c r="CQ75" s="20" t="n">
        <f aca="false">$E13*$F14*In_PV_Avail*(1-In_Degradation)^CQ29*CQ28*CQ$6</f>
        <v>17681.8631021863</v>
      </c>
      <c r="CR75" s="20" t="n">
        <f aca="false">$E13*$F14*In_PV_Avail*(1-In_Degradation)^CR29*CR28*CR$6</f>
        <v>17865.0882106389</v>
      </c>
      <c r="CS75" s="20" t="n">
        <f aca="false">$E13*$F14*In_PV_Avail*(1-In_Degradation)^CS29*CS28*CS$6</f>
        <v>18047.8836797653</v>
      </c>
      <c r="CT75" s="20" t="n">
        <f aca="false">$E13*$F14*In_PV_Avail*(1-In_Degradation)^CT29*CT28*CT$6</f>
        <v>18034.2211751105</v>
      </c>
      <c r="CU75" s="20" t="n">
        <f aca="false">$E13*$F14*In_PV_Avail*(1-In_Degradation)^CU29*CU28*CU$6</f>
        <v>17824.6932630228</v>
      </c>
      <c r="CV75" s="20" t="n">
        <f aca="false">$E13*$F14*In_PV_Avail*(1-In_Degradation)^CV29*CV28*CV$6</f>
        <v>17811.3463307441</v>
      </c>
      <c r="CW75" s="20" t="n">
        <f aca="false">$E13*$F14*In_PV_Avail*(1-In_Degradation)^CW29*CW28*CW$6</f>
        <v>17993.5919132967</v>
      </c>
      <c r="CX75" s="20" t="n">
        <f aca="false">$E13*$F14*In_PV_Avail*(1-In_Degradation)^CX29*CX28*CX$6</f>
        <v>17979.9705082813</v>
      </c>
      <c r="CY75" s="20" t="n">
        <f aca="false">$E13*$F14*In_PV_Avail*(1-In_Degradation)^CY29*CY28*CY$6</f>
        <v>17575.7863841053</v>
      </c>
      <c r="CZ75" s="20" t="n">
        <f aca="false">$E13*$F14*In_PV_Avail*(1-In_Degradation)^CZ29*CZ28*CZ$6</f>
        <v>17757.9122917519</v>
      </c>
      <c r="DA75" s="20" t="n">
        <f aca="false">$E13*$F14*In_PV_Avail*(1-In_Degradation)^DA29*DA28*DA$6</f>
        <v>17939.6111375568</v>
      </c>
      <c r="DB75" s="20" t="n">
        <f aca="false">$E13*$F14*In_PV_Avail*(1-In_Degradation)^DB29*DB28*DB$6</f>
        <v>17926.0305967564</v>
      </c>
      <c r="DC75" s="20" t="n">
        <f aca="false">$E13*$F14*In_PV_Avail*(1-In_Degradation)^DC29*DC28*DC$6</f>
        <v>17523.059024953</v>
      </c>
      <c r="DD75" s="20" t="n">
        <f aca="false">$E13*$F14*In_PV_Avail*(1-In_Degradation)^DD29*DD28*DD$6</f>
        <v>17704.6385548766</v>
      </c>
      <c r="DE75" s="20" t="n">
        <f aca="false">$E13*$F14*In_PV_Avail*(1-In_Degradation)^DE29*DE28*DE$6</f>
        <v>17885.7923041441</v>
      </c>
      <c r="DF75" s="20" t="n">
        <f aca="false">$E13*$F14*In_PV_Avail*(1-In_Degradation)^DF29*DF28*DF$6</f>
        <v>17872.2525049661</v>
      </c>
      <c r="DG75" s="20" t="n">
        <f aca="false">$E13*$F14*In_PV_Avail*(1-In_Degradation)^DG29*DG28*DG$6</f>
        <v>17470.4898478781</v>
      </c>
      <c r="DH75" s="20" t="n">
        <f aca="false">$E13*$F14*In_PV_Avail*(1-In_Degradation)^DH29*DH28*DH$6</f>
        <v>17651.524639212</v>
      </c>
      <c r="DI75" s="20" t="n">
        <f aca="false">$E13*$F14*In_PV_Avail*(1-In_Degradation)^DI29*DI28*DI$6</f>
        <v>17832.1349272317</v>
      </c>
      <c r="DJ75" s="20" t="n">
        <f aca="false">$E13*$F14*In_PV_Avail*(1-In_Degradation)^DJ29*DJ28*DJ$6</f>
        <v>17818.6357474512</v>
      </c>
      <c r="DK75" s="20" t="n">
        <f aca="false">$E13*$F14*In_PV_Avail*(1-In_Degradation)^DK29*DK28*DK$6</f>
        <v>17611.6125825382</v>
      </c>
      <c r="DL75" s="20" t="n">
        <f aca="false">$E13*$F14*In_PV_Avail*(1-In_Degradation)^DL29*DL28*DL$6</f>
        <v>17598.4252027056</v>
      </c>
      <c r="DM75" s="20" t="n">
        <f aca="false">$E13*$F14*In_PV_Avail*(1-In_Degradation)^DM29*DM28*DM$6</f>
        <v>17778.4921776282</v>
      </c>
      <c r="DN75" s="20" t="n">
        <f aca="false">$E13*$F14*In_PV_Avail*(1-In_Degradation)^DN29*DN28*DN$6</f>
        <v>17765.0336061722</v>
      </c>
      <c r="DO75" s="20" t="n">
        <f aca="false">$E13*$F14*In_PV_Avail*(1-In_Degradation)^DO29*DO28*DO$6</f>
        <v>17365.6811964583</v>
      </c>
      <c r="DP75" s="20" t="n">
        <f aca="false">$E13*$F14*In_PV_Avail*(1-In_Degradation)^DP29*DP28*DP$6</f>
        <v>17545.6299270975</v>
      </c>
      <c r="DQ75" s="20" t="n">
        <f aca="false">$E13*$F14*In_PV_Avail*(1-In_Degradation)^DQ29*DQ28*DQ$6</f>
        <v>17725.1567010953</v>
      </c>
      <c r="DR75" s="20" t="n">
        <f aca="false">$E13*$F14*In_PV_Avail*(1-In_Degradation)^DR29*DR28*DR$6</f>
        <v>17711.7385053537</v>
      </c>
      <c r="DS75" s="20" t="n">
        <f aca="false">$E13*$F14*In_PV_Avail*(1-In_Degradation)^DS29*DS28*DS$6</f>
        <v>17313.5841528689</v>
      </c>
      <c r="DT75" s="20" t="n">
        <f aca="false">$E13*$F14*In_PV_Avail*(1-In_Degradation)^DT29*DT28*DT$6</f>
        <v>17492.9930373162</v>
      </c>
      <c r="DU75" s="20" t="n">
        <f aca="false">$E13*$F14*In_PV_Avail*(1-In_Degradation)^DU29*DU28*DU$6</f>
        <v>17671.981230992</v>
      </c>
      <c r="DV75" s="20" t="n">
        <f aca="false">$E13*$F14*In_PV_Avail*(1-In_Degradation)^DV29*DV28*DV$6</f>
        <v>17658.6032898376</v>
      </c>
      <c r="DW75" s="20" t="n">
        <f aca="false">$E13*$F14*In_PV_Avail*(1-In_Degradation)^DW29*DW28*DW$6</f>
        <v>17261.6434004103</v>
      </c>
      <c r="DX75" s="20" t="n">
        <f aca="false">$E13*$F14*In_PV_Avail*(1-In_Degradation)^DX29*DX28*DX$6</f>
        <v>17440.5140582043</v>
      </c>
      <c r="DY75" s="20" t="n">
        <f aca="false">$E13*$F14*In_PV_Avail*(1-In_Degradation)^DY29*DY28*DY$6</f>
        <v>17618.965287299</v>
      </c>
      <c r="DZ75" s="20" t="n">
        <f aca="false">$E13*$F14*In_PV_Avail*(1-In_Degradation)^DZ29*DZ28*DZ$6</f>
        <v>17605.6274799681</v>
      </c>
      <c r="EA75" s="20" t="n">
        <f aca="false">$E13*$F14*In_PV_Avail*(1-In_Degradation)^EA29*EA28*EA$6</f>
        <v>17401.079119878</v>
      </c>
      <c r="EB75" s="20" t="n">
        <f aca="false">$E13*$F14*In_PV_Avail*(1-In_Degradation)^EB29*EB28*EB$6</f>
        <v>17388.0493851632</v>
      </c>
      <c r="EC75" s="20" t="n">
        <f aca="false">$E13*$F14*In_PV_Avail*(1-In_Degradation)^EC29*EC28*EC$6</f>
        <v>17565.9637960566</v>
      </c>
      <c r="ED75" s="20" t="n">
        <f aca="false">$E13*$F14*In_PV_Avail*(1-In_Degradation)^ED29*ED28*ED$6</f>
        <v>17552.6661116084</v>
      </c>
      <c r="EE75" s="20" t="n">
        <f aca="false">$E13*$F14*In_PV_Avail*(1-In_Degradation)^EE29*EE28*EE$6</f>
        <v>17158.087656877</v>
      </c>
      <c r="EF75" s="20" t="n">
        <f aca="false">$E13*$F14*In_PV_Avail*(1-In_Degradation)^EF29*EF28*EF$6</f>
        <v>17335.8852370077</v>
      </c>
      <c r="EG75" s="20" t="n">
        <f aca="false">$E13*$F14*In_PV_Avail*(1-In_Degradation)^EG29*EG28*EG$6</f>
        <v>17513.2659046684</v>
      </c>
      <c r="EH75" s="20" t="n">
        <f aca="false">$E13*$F14*In_PV_Avail*(1-In_Degradation)^EH29*EH28*EH$6</f>
        <v>17500.0081132736</v>
      </c>
      <c r="EI75" s="20" t="n">
        <f aca="false">$E13*$F14*In_PV_Avail*(1-In_Degradation)^EI29*EI28*EI$6</f>
        <v>17106.6133939064</v>
      </c>
      <c r="EJ75" s="20" t="n">
        <f aca="false">$E13*$F14*In_PV_Avail*(1-In_Degradation)^EJ29*EJ28*EJ$6</f>
        <v>17283.8775812967</v>
      </c>
      <c r="EK75" s="20" t="n">
        <f aca="false">$E13*$F14*In_PV_Avail*(1-In_Degradation)^EK29*EK28*EK$6</f>
        <v>17460.7261069544</v>
      </c>
      <c r="EL75" s="20" t="n">
        <f aca="false">$E13*$F14*In_PV_Avail*(1-In_Degradation)^EL29*EL28*EL$6</f>
        <v>17447.5080889338</v>
      </c>
      <c r="EM75" s="20" t="n">
        <f aca="false">$E13*$F14*In_PV_Avail*(1-In_Degradation)^EM29*EM28*EM$6</f>
        <v>17055.2935537247</v>
      </c>
      <c r="EN75" s="20" t="n">
        <f aca="false">$E13*$F14*In_PV_Avail*(1-In_Degradation)^EN29*EN28*EN$6</f>
        <v>17232.0259485528</v>
      </c>
      <c r="EO75" s="20" t="n">
        <f aca="false">$E13*$F14*In_PV_Avail*(1-In_Degradation)^EO29*EO28*EO$6</f>
        <v>17408.3439286336</v>
      </c>
      <c r="EP75" s="20" t="n">
        <f aca="false">$E13*$F14*In_PV_Avail*(1-In_Degradation)^EP29*EP28*EP$6</f>
        <v>17395.165564667</v>
      </c>
      <c r="EQ75" s="20" t="n">
        <f aca="false">$E13*$F14*In_PV_Avail*(1-In_Degradation)^EQ29*EQ28*EQ$6</f>
        <v>17193.0624249864</v>
      </c>
      <c r="ER75" s="20" t="n">
        <f aca="false">$E13*$F14*In_PV_Avail*(1-In_Degradation)^ER29*ER28*ER$6</f>
        <v>17180.1884508616</v>
      </c>
      <c r="ES75" s="20" t="n">
        <f aca="false">$E13*$F14*In_PV_Avail*(1-In_Degradation)^ES29*ES28*ES$6</f>
        <v>17355.9760299952</v>
      </c>
      <c r="ET75" s="20" t="n">
        <f aca="false">$E13*$F14*In_PV_Avail*(1-In_Degradation)^ET29*ET28*ET$6</f>
        <v>17342.8373092727</v>
      </c>
      <c r="EU75" s="20" t="n">
        <f aca="false">$E13*$F14*In_PV_Avail*(1-In_Degradation)^EU29*EU28*EU$6</f>
        <v>16952.9757405151</v>
      </c>
      <c r="EV75" s="20" t="n">
        <f aca="false">$E13*$F14*In_PV_Avail*(1-In_Degradation)^EV29*EV28*EV$6</f>
        <v>17128.6478855091</v>
      </c>
      <c r="EW75" s="20" t="n">
        <f aca="false">$E13*$F14*In_PV_Avail*(1-In_Degradation)^EW29*EW28*EW$6</f>
        <v>17303.9081019052</v>
      </c>
      <c r="EX75" s="20" t="n">
        <f aca="false">$E13*$F14*In_PV_Avail*(1-In_Degradation)^EX29*EX28*EX$6</f>
        <v>17290.8087973449</v>
      </c>
      <c r="EY75" s="20" t="n">
        <f aca="false">$E13*$F14*In_PV_Avail*(1-In_Degradation)^EY29*EY28*EY$6</f>
        <v>16902.1168132935</v>
      </c>
      <c r="EZ75" s="20" t="n">
        <f aca="false">$E13*$F14*In_PV_Avail*(1-In_Degradation)^EZ29*EZ28*EZ$6</f>
        <v>17077.2619418525</v>
      </c>
      <c r="FA75" s="20" t="n">
        <f aca="false">$E13*$F14*In_PV_Avail*(1-In_Degradation)^FA29*FA28*FA$6</f>
        <v>17251.9963775995</v>
      </c>
      <c r="FB75" s="20" t="n">
        <f aca="false">$E13*$F14*In_PV_Avail*(1-In_Degradation)^FB29*FB28*FB$6</f>
        <v>17238.9363709529</v>
      </c>
      <c r="FC75" s="20" t="n">
        <f aca="false">$E13*$F14*In_PV_Avail*(1-In_Degradation)^FC29*FC28*FC$6</f>
        <v>16851.4104628536</v>
      </c>
      <c r="FD75" s="20" t="n">
        <f aca="false">$E13*$F14*In_PV_Avail*(1-In_Degradation)^FD29*FD28*FD$6</f>
        <v>0</v>
      </c>
      <c r="FE75" s="20" t="n">
        <f aca="false">$E13*$F14*In_PV_Avail*(1-In_Degradation)^FE29*FE28*FE$6</f>
        <v>0</v>
      </c>
      <c r="FF75" s="20" t="n">
        <f aca="false">$E13*$F14*In_PV_Avail*(1-In_Degradation)^FF29*FF28*FF$6</f>
        <v>0</v>
      </c>
      <c r="FG75" s="20" t="n">
        <f aca="false">$E13*$F14*In_PV_Avail*(1-In_Degradation)^FG29*FG28*FG$6</f>
        <v>0</v>
      </c>
      <c r="FH75" s="20" t="n">
        <f aca="false">$E13*$F14*In_PV_Avail*(1-In_Degradation)^FH29*FH28*FH$6</f>
        <v>0</v>
      </c>
    </row>
    <row r="76" customFormat="false" ht="15" hidden="false" customHeight="false" outlineLevel="0" collapsed="false">
      <c r="C76" s="0" t="s">
        <v>732</v>
      </c>
      <c r="D76" s="11" t="s">
        <v>40</v>
      </c>
      <c r="I76" s="20" t="n">
        <f aca="false">SUM(J76:FH76)</f>
        <v>-50460.0138443408</v>
      </c>
      <c r="J76" s="20" t="n">
        <f aca="false">-J75*$E17</f>
        <v>-0</v>
      </c>
      <c r="K76" s="20" t="n">
        <f aca="false">-K75*$E17</f>
        <v>-0</v>
      </c>
      <c r="L76" s="20" t="n">
        <f aca="false">-L75*$E17</f>
        <v>-0</v>
      </c>
      <c r="M76" s="20" t="n">
        <f aca="false">-M75*$E17</f>
        <v>-0</v>
      </c>
      <c r="N76" s="20" t="n">
        <f aca="false">-N75*$E17</f>
        <v>-0</v>
      </c>
      <c r="O76" s="20" t="n">
        <f aca="false">-O75*$E17</f>
        <v>-0</v>
      </c>
      <c r="P76" s="20" t="n">
        <f aca="false">-P75*$E17</f>
        <v>-0</v>
      </c>
      <c r="Q76" s="20" t="n">
        <f aca="false">-Q75*$E17</f>
        <v>-0</v>
      </c>
      <c r="R76" s="20" t="n">
        <f aca="false">-R75*$E17</f>
        <v>-0</v>
      </c>
      <c r="S76" s="20" t="n">
        <f aca="false">-S75*$E17</f>
        <v>-0</v>
      </c>
      <c r="T76" s="20" t="n">
        <f aca="false">-T75*$E17</f>
        <v>-378.304452054795</v>
      </c>
      <c r="U76" s="20" t="n">
        <f aca="false">-U75*$E17</f>
        <v>-382.175260805953</v>
      </c>
      <c r="V76" s="20" t="n">
        <f aca="false">-V75*$E17</f>
        <v>-381.885948697543</v>
      </c>
      <c r="W76" s="20" t="n">
        <f aca="false">-W75*$E17</f>
        <v>-373.301271785067</v>
      </c>
      <c r="X76" s="20" t="n">
        <f aca="false">-X75*$E17</f>
        <v>-377.16953869863</v>
      </c>
      <c r="Y76" s="20" t="n">
        <f aca="false">-Y75*$E17</f>
        <v>-381.028735023535</v>
      </c>
      <c r="Z76" s="20" t="n">
        <f aca="false">-Z75*$E17</f>
        <v>-380.74029085145</v>
      </c>
      <c r="AA76" s="20" t="n">
        <f aca="false">-AA75*$E17</f>
        <v>-372.181367969712</v>
      </c>
      <c r="AB76" s="20" t="n">
        <f aca="false">-AB75*$E17</f>
        <v>-376.038030082534</v>
      </c>
      <c r="AC76" s="20" t="n">
        <f aca="false">-AC75*$E17</f>
        <v>-379.885648818465</v>
      </c>
      <c r="AD76" s="20" t="n">
        <f aca="false">-AD75*$E17</f>
        <v>-379.598069978896</v>
      </c>
      <c r="AE76" s="20" t="n">
        <f aca="false">-AE75*$E17</f>
        <v>-371.064823865803</v>
      </c>
      <c r="AF76" s="20" t="n">
        <f aca="false">-AF75*$E17</f>
        <v>-374.909915992287</v>
      </c>
      <c r="AG76" s="20" t="n">
        <f aca="false">-AG75*$E17</f>
        <v>-378.745991872009</v>
      </c>
      <c r="AH76" s="20" t="n">
        <f aca="false">-AH75*$E17</f>
        <v>-378.459275768959</v>
      </c>
      <c r="AI76" s="20" t="n">
        <f aca="false">-AI75*$E17</f>
        <v>-374.062203054141</v>
      </c>
      <c r="AJ76" s="20" t="n">
        <f aca="false">-AJ75*$E17</f>
        <v>-373.782109432415</v>
      </c>
      <c r="AK76" s="20" t="n">
        <f aca="false">-AK75*$E17</f>
        <v>-377.606645602579</v>
      </c>
      <c r="AL76" s="20" t="n">
        <f aca="false">-AL75*$E17</f>
        <v>-377.32079200086</v>
      </c>
      <c r="AM76" s="20" t="n">
        <f aca="false">-AM75*$E17</f>
        <v>-368.83873838581</v>
      </c>
      <c r="AN76" s="20" t="n">
        <f aca="false">-AN75*$E17</f>
        <v>-372.660763104118</v>
      </c>
      <c r="AO76" s="20" t="n">
        <f aca="false">-AO75*$E17</f>
        <v>-376.473825665771</v>
      </c>
      <c r="AP76" s="20" t="n">
        <f aca="false">-AP75*$E17</f>
        <v>-376.188829624858</v>
      </c>
      <c r="AQ76" s="20" t="n">
        <f aca="false">-AQ75*$E17</f>
        <v>-367.732222170653</v>
      </c>
      <c r="AR76" s="20" t="n">
        <f aca="false">-AR75*$E17</f>
        <v>-371.542780814806</v>
      </c>
      <c r="AS76" s="20" t="n">
        <f aca="false">-AS75*$E17</f>
        <v>-375.344404188774</v>
      </c>
      <c r="AT76" s="20" t="n">
        <f aca="false">-AT75*$E17</f>
        <v>-375.060263135983</v>
      </c>
      <c r="AU76" s="20" t="n">
        <f aca="false">-AU75*$E17</f>
        <v>-366.629025504141</v>
      </c>
      <c r="AV76" s="20" t="n">
        <f aca="false">-AV75*$E17</f>
        <v>-370.428152472361</v>
      </c>
      <c r="AW76" s="20" t="n">
        <f aca="false">-AW75*$E17</f>
        <v>-374.218370976207</v>
      </c>
      <c r="AX76" s="20" t="n">
        <f aca="false">-AX75*$E17</f>
        <v>-373.935082346575</v>
      </c>
      <c r="AY76" s="20" t="n">
        <f aca="false">-AY75*$E17</f>
        <v>-369.590573299047</v>
      </c>
      <c r="AZ76" s="20" t="n">
        <f aca="false">-AZ75*$E17</f>
        <v>-369.313827984</v>
      </c>
      <c r="BA76" s="20" t="n">
        <f aca="false">-BA75*$E17</f>
        <v>-373.092644726758</v>
      </c>
      <c r="BB76" s="20" t="n">
        <f aca="false">-BB75*$E17</f>
        <v>-372.810208287909</v>
      </c>
      <c r="BC76" s="20" t="n">
        <f aca="false">-BC75*$E17</f>
        <v>-364.429551186646</v>
      </c>
      <c r="BD76" s="20" t="n">
        <f aca="false">-BD75*$E17</f>
        <v>-368.205886500048</v>
      </c>
      <c r="BE76" s="20" t="n">
        <f aca="false">-BE75*$E17</f>
        <v>-371.973366792578</v>
      </c>
      <c r="BF76" s="20" t="n">
        <f aca="false">-BF75*$E17</f>
        <v>-371.691777663045</v>
      </c>
      <c r="BG76" s="20" t="n">
        <f aca="false">-BG75*$E17</f>
        <v>-363.336262533086</v>
      </c>
      <c r="BH76" s="20" t="n">
        <f aca="false">-BH75*$E17</f>
        <v>-367.101268840548</v>
      </c>
      <c r="BI76" s="20" t="n">
        <f aca="false">-BI75*$E17</f>
        <v>-370.8574466922</v>
      </c>
      <c r="BJ76" s="20" t="n">
        <f aca="false">-BJ75*$E17</f>
        <v>-370.576702330056</v>
      </c>
      <c r="BK76" s="20" t="n">
        <f aca="false">-BK75*$E17</f>
        <v>-362.246253745487</v>
      </c>
      <c r="BL76" s="20" t="n">
        <f aca="false">-BL75*$E17</f>
        <v>-365.999965034027</v>
      </c>
      <c r="BM76" s="20" t="n">
        <f aca="false">-BM75*$E17</f>
        <v>-369.744874352123</v>
      </c>
      <c r="BN76" s="20" t="n">
        <f aca="false">-BN75*$E17</f>
        <v>-369.464972223066</v>
      </c>
      <c r="BO76" s="20" t="n">
        <f aca="false">-BO75*$E17</f>
        <v>-365.172398484076</v>
      </c>
      <c r="BP76" s="20" t="n">
        <f aca="false">-BP75*$E17</f>
        <v>-364.898961449244</v>
      </c>
      <c r="BQ76" s="20" t="n">
        <f aca="false">-BQ75*$E17</f>
        <v>-368.632605305652</v>
      </c>
      <c r="BR76" s="20" t="n">
        <f aca="false">-BR75*$E17</f>
        <v>-368.353545180084</v>
      </c>
      <c r="BS76" s="20" t="n">
        <f aca="false">-BS75*$E17</f>
        <v>-360.073072474238</v>
      </c>
      <c r="BT76" s="20" t="n">
        <f aca="false">-BT75*$E17</f>
        <v>-363.804264564896</v>
      </c>
      <c r="BU76" s="20" t="n">
        <f aca="false">-BU75*$E17</f>
        <v>-367.526707489736</v>
      </c>
      <c r="BV76" s="20" t="n">
        <f aca="false">-BV75*$E17</f>
        <v>-367.248484544543</v>
      </c>
      <c r="BW76" s="20" t="n">
        <f aca="false">-BW75*$E17</f>
        <v>-358.992853256815</v>
      </c>
      <c r="BX76" s="20" t="n">
        <f aca="false">-BX75*$E17</f>
        <v>-362.712851771202</v>
      </c>
      <c r="BY76" s="20" t="n">
        <f aca="false">-BY75*$E17</f>
        <v>-366.424127367266</v>
      </c>
      <c r="BZ76" s="20" t="n">
        <f aca="false">-BZ75*$E17</f>
        <v>-366.14673909091</v>
      </c>
      <c r="CA76" s="20" t="n">
        <f aca="false">-CA75*$E17</f>
        <v>-357.915874697045</v>
      </c>
      <c r="CB76" s="20" t="n">
        <f aca="false">-CB75*$E17</f>
        <v>-361.624713215888</v>
      </c>
      <c r="CC76" s="20" t="n">
        <f aca="false">-CC75*$E17</f>
        <v>-365.324854985164</v>
      </c>
      <c r="CD76" s="20" t="n">
        <f aca="false">-CD75*$E17</f>
        <v>-365.048298873637</v>
      </c>
      <c r="CE76" s="20" t="n">
        <f aca="false">-CE75*$E17</f>
        <v>-360.807039595987</v>
      </c>
      <c r="CF76" s="20" t="n">
        <f aca="false">-CF75*$E17</f>
        <v>-360.53687129339</v>
      </c>
      <c r="CG76" s="20" t="n">
        <f aca="false">-CG75*$E17</f>
        <v>-364.225882271024</v>
      </c>
      <c r="CH76" s="20" t="n">
        <f aca="false">-CH75*$E17</f>
        <v>-363.950158097472</v>
      </c>
      <c r="CI76" s="20" t="n">
        <f aca="false">-CI75*$E17</f>
        <v>-355.768672158628</v>
      </c>
      <c r="CJ76" s="20" t="n">
        <f aca="false">-CJ75*$E17</f>
        <v>-359.45526067951</v>
      </c>
      <c r="CK76" s="20" t="n">
        <f aca="false">-CK75*$E17</f>
        <v>-363.13320462421</v>
      </c>
      <c r="CL76" s="20" t="n">
        <f aca="false">-CL75*$E17</f>
        <v>-362.85830762318</v>
      </c>
      <c r="CM76" s="20" t="n">
        <f aca="false">-CM75*$E17</f>
        <v>-354.701366142152</v>
      </c>
      <c r="CN76" s="20" t="n">
        <f aca="false">-CN75*$E17</f>
        <v>-358.376894897471</v>
      </c>
      <c r="CO76" s="20" t="n">
        <f aca="false">-CO75*$E17</f>
        <v>-362.043805010338</v>
      </c>
      <c r="CP76" s="20" t="n">
        <f aca="false">-CP75*$E17</f>
        <v>-361.76973270031</v>
      </c>
      <c r="CQ76" s="20" t="n">
        <f aca="false">-CQ75*$E17</f>
        <v>-353.637262043726</v>
      </c>
      <c r="CR76" s="20" t="n">
        <f aca="false">-CR75*$E17</f>
        <v>-357.301764212779</v>
      </c>
      <c r="CS76" s="20" t="n">
        <f aca="false">-CS75*$E17</f>
        <v>-360.957673595307</v>
      </c>
      <c r="CT76" s="20" t="n">
        <f aca="false">-CT75*$E17</f>
        <v>-360.684423502209</v>
      </c>
      <c r="CU76" s="20" t="n">
        <f aca="false">-CU75*$E17</f>
        <v>-356.493865260457</v>
      </c>
      <c r="CV76" s="20" t="n">
        <f aca="false">-CV75*$E17</f>
        <v>-356.226926614882</v>
      </c>
      <c r="CW76" s="20" t="n">
        <f aca="false">-CW75*$E17</f>
        <v>-359.871838265934</v>
      </c>
      <c r="CX76" s="20" t="n">
        <f aca="false">-CX75*$E17</f>
        <v>-359.599410165625</v>
      </c>
      <c r="CY76" s="20" t="n">
        <f aca="false">-CY75*$E17</f>
        <v>-351.515727682105</v>
      </c>
      <c r="CZ76" s="20" t="n">
        <f aca="false">-CZ75*$E17</f>
        <v>-355.158245835037</v>
      </c>
      <c r="DA76" s="20" t="n">
        <f aca="false">-DA75*$E17</f>
        <v>-358.792222751136</v>
      </c>
      <c r="DB76" s="20" t="n">
        <f aca="false">-DB75*$E17</f>
        <v>-358.520611935128</v>
      </c>
      <c r="DC76" s="20" t="n">
        <f aca="false">-DC75*$E17</f>
        <v>-350.461180499059</v>
      </c>
      <c r="DD76" s="20" t="n">
        <f aca="false">-DD75*$E17</f>
        <v>-354.092771097532</v>
      </c>
      <c r="DE76" s="20" t="n">
        <f aca="false">-DE75*$E17</f>
        <v>-357.715846082882</v>
      </c>
      <c r="DF76" s="20" t="n">
        <f aca="false">-DF75*$E17</f>
        <v>-357.445050099323</v>
      </c>
      <c r="DG76" s="20" t="n">
        <f aca="false">-DG75*$E17</f>
        <v>-349.409796957562</v>
      </c>
      <c r="DH76" s="20" t="n">
        <f aca="false">-DH75*$E17</f>
        <v>-353.03049278424</v>
      </c>
      <c r="DI76" s="20" t="n">
        <f aca="false">-DI75*$E17</f>
        <v>-356.642698544634</v>
      </c>
      <c r="DJ76" s="20" t="n">
        <f aca="false">-DJ75*$E17</f>
        <v>-356.372714949025</v>
      </c>
      <c r="DK76" s="20" t="n">
        <f aca="false">-DK75*$E17</f>
        <v>-352.232251650764</v>
      </c>
      <c r="DL76" s="20" t="n">
        <f aca="false">-DL75*$E17</f>
        <v>-351.968504054113</v>
      </c>
      <c r="DM76" s="20" t="n">
        <f aca="false">-DM75*$E17</f>
        <v>-355.569843552564</v>
      </c>
      <c r="DN76" s="20" t="n">
        <f aca="false">-DN75*$E17</f>
        <v>-355.300672123444</v>
      </c>
      <c r="DO76" s="20" t="n">
        <f aca="false">-DO75*$E17</f>
        <v>-347.313623929165</v>
      </c>
      <c r="DP76" s="20" t="n">
        <f aca="false">-DP75*$E17</f>
        <v>-350.91259854195</v>
      </c>
      <c r="DQ76" s="20" t="n">
        <f aca="false">-DQ75*$E17</f>
        <v>-354.503134021906</v>
      </c>
      <c r="DR76" s="20" t="n">
        <f aca="false">-DR75*$E17</f>
        <v>-354.234770107073</v>
      </c>
      <c r="DS76" s="20" t="n">
        <f aca="false">-DS75*$E17</f>
        <v>-346.271683057378</v>
      </c>
      <c r="DT76" s="20" t="n">
        <f aca="false">-DT75*$E17</f>
        <v>-349.859860746324</v>
      </c>
      <c r="DU76" s="20" t="n">
        <f aca="false">-DU75*$E17</f>
        <v>-353.43962461984</v>
      </c>
      <c r="DV76" s="20" t="n">
        <f aca="false">-DV75*$E17</f>
        <v>-353.172065796752</v>
      </c>
      <c r="DW76" s="20" t="n">
        <f aca="false">-DW75*$E17</f>
        <v>-345.232868008205</v>
      </c>
      <c r="DX76" s="20" t="n">
        <f aca="false">-DX75*$E17</f>
        <v>-348.810281164085</v>
      </c>
      <c r="DY76" s="20" t="n">
        <f aca="false">-DY75*$E17</f>
        <v>-352.379305745981</v>
      </c>
      <c r="DZ76" s="20" t="n">
        <f aca="false">-DZ75*$E17</f>
        <v>-352.112549599362</v>
      </c>
      <c r="EA76" s="20" t="n">
        <f aca="false">-EA75*$E17</f>
        <v>-348.021582397561</v>
      </c>
      <c r="EB76" s="20" t="n">
        <f aca="false">-EB75*$E17</f>
        <v>-347.760987703265</v>
      </c>
      <c r="EC76" s="20" t="n">
        <f aca="false">-EC75*$E17</f>
        <v>-351.319275921132</v>
      </c>
      <c r="ED76" s="20" t="n">
        <f aca="false">-ED75*$E17</f>
        <v>-351.053322232168</v>
      </c>
      <c r="EE76" s="20" t="n">
        <f aca="false">-EE75*$E17</f>
        <v>-343.16175313754</v>
      </c>
      <c r="EF76" s="20" t="n">
        <f aca="false">-EF75*$E17</f>
        <v>-346.717704740155</v>
      </c>
      <c r="EG76" s="20" t="n">
        <f aca="false">-EG75*$E17</f>
        <v>-350.265318093369</v>
      </c>
      <c r="EH76" s="20" t="n">
        <f aca="false">-EH75*$E17</f>
        <v>-350.000162265472</v>
      </c>
      <c r="EI76" s="20" t="n">
        <f aca="false">-EI75*$E17</f>
        <v>-342.132267878128</v>
      </c>
      <c r="EJ76" s="20" t="n">
        <f aca="false">-EJ75*$E17</f>
        <v>-345.677551625934</v>
      </c>
      <c r="EK76" s="20" t="n">
        <f aca="false">-EK75*$E17</f>
        <v>-349.214522139089</v>
      </c>
      <c r="EL76" s="20" t="n">
        <f aca="false">-EL75*$E17</f>
        <v>-348.950161778675</v>
      </c>
      <c r="EM76" s="20" t="n">
        <f aca="false">-EM75*$E17</f>
        <v>-341.105871074493</v>
      </c>
      <c r="EN76" s="20" t="n">
        <f aca="false">-EN75*$E17</f>
        <v>-344.640518971057</v>
      </c>
      <c r="EO76" s="20" t="n">
        <f aca="false">-EO75*$E17</f>
        <v>-348.166878572671</v>
      </c>
      <c r="EP76" s="20" t="n">
        <f aca="false">-EP75*$E17</f>
        <v>-347.903311293339</v>
      </c>
      <c r="EQ76" s="20" t="n">
        <f aca="false">-EQ75*$E17</f>
        <v>-343.861248499728</v>
      </c>
      <c r="ER76" s="20" t="n">
        <f aca="false">-ER75*$E17</f>
        <v>-343.603769017233</v>
      </c>
      <c r="ES76" s="20" t="n">
        <f aca="false">-ES75*$E17</f>
        <v>-347.119520599903</v>
      </c>
      <c r="ET76" s="20" t="n">
        <f aca="false">-ET75*$E17</f>
        <v>-346.856746185454</v>
      </c>
      <c r="EU76" s="20" t="n">
        <f aca="false">-EU75*$E17</f>
        <v>-339.059514810301</v>
      </c>
      <c r="EV76" s="20" t="n">
        <f aca="false">-EV75*$E17</f>
        <v>-342.572957710181</v>
      </c>
      <c r="EW76" s="20" t="n">
        <f aca="false">-EW75*$E17</f>
        <v>-346.078162038104</v>
      </c>
      <c r="EX76" s="20" t="n">
        <f aca="false">-EX75*$E17</f>
        <v>-345.816175946898</v>
      </c>
      <c r="EY76" s="20" t="n">
        <f aca="false">-EY75*$E17</f>
        <v>-338.04233626587</v>
      </c>
      <c r="EZ76" s="20" t="n">
        <f aca="false">-EZ75*$E17</f>
        <v>-341.545238837051</v>
      </c>
      <c r="FA76" s="20" t="n">
        <f aca="false">-FA75*$E17</f>
        <v>-345.039927551989</v>
      </c>
      <c r="FB76" s="20" t="n">
        <f aca="false">-FB75*$E17</f>
        <v>-344.778727419057</v>
      </c>
      <c r="FC76" s="20" t="n">
        <f aca="false">-FC75*$E17</f>
        <v>-337.028209257073</v>
      </c>
      <c r="FD76" s="20" t="n">
        <f aca="false">-FD75*$E17</f>
        <v>-0</v>
      </c>
      <c r="FE76" s="20" t="n">
        <f aca="false">-FE75*$E17</f>
        <v>-0</v>
      </c>
      <c r="FF76" s="20" t="n">
        <f aca="false">-FF75*$E17</f>
        <v>-0</v>
      </c>
      <c r="FG76" s="20" t="n">
        <f aca="false">-FG75*$E17</f>
        <v>-0</v>
      </c>
      <c r="FH76" s="20" t="n">
        <f aca="false">-FH75*$E17</f>
        <v>-0</v>
      </c>
    </row>
    <row r="77" customFormat="false" ht="15" hidden="false" customHeight="false" outlineLevel="0" collapsed="false">
      <c r="C77" s="0" t="s">
        <v>733</v>
      </c>
      <c r="D77" s="11" t="s">
        <v>40</v>
      </c>
      <c r="E77" s="14" t="str">
        <f aca="false">$E47</f>
        <v>DC 4h</v>
      </c>
      <c r="J77" s="20" t="n">
        <f aca="false">INDEX(ChargeRES_Data,MATCH($E77,ChargeRES_Labels,0),MATCH(J$7,ChargeRES_Years,0))</f>
        <v>0</v>
      </c>
      <c r="K77" s="20" t="n">
        <f aca="false">INDEX(ChargeRES_Data,MATCH($E77,ChargeRES_Labels,0),MATCH(K$7,ChargeRES_Years,0))</f>
        <v>0</v>
      </c>
      <c r="L77" s="20" t="n">
        <f aca="false">INDEX(ChargeRES_Data,MATCH($E77,ChargeRES_Labels,0),MATCH(L$7,ChargeRES_Years,0))</f>
        <v>0</v>
      </c>
      <c r="M77" s="20" t="n">
        <f aca="false">INDEX(ChargeRES_Data,MATCH($E77,ChargeRES_Labels,0),MATCH(M$7,ChargeRES_Years,0))</f>
        <v>0</v>
      </c>
      <c r="N77" s="20" t="n">
        <f aca="false">INDEX(ChargeRES_Data,MATCH($E77,ChargeRES_Labels,0),MATCH(N$7,ChargeRES_Years,0))</f>
        <v>0</v>
      </c>
      <c r="O77" s="20" t="n">
        <f aca="false">INDEX(ChargeRES_Data,MATCH($E77,ChargeRES_Labels,0),MATCH(O$7,ChargeRES_Years,0))</f>
        <v>-992.69296</v>
      </c>
      <c r="P77" s="20" t="n">
        <f aca="false">INDEX(ChargeRES_Data,MATCH($E77,ChargeRES_Labels,0),MATCH(P$7,ChargeRES_Years,0))</f>
        <v>-992.69296</v>
      </c>
      <c r="Q77" s="20" t="n">
        <f aca="false">INDEX(ChargeRES_Data,MATCH($E77,ChargeRES_Labels,0),MATCH(Q$7,ChargeRES_Years,0))</f>
        <v>-992.69296</v>
      </c>
      <c r="R77" s="20" t="n">
        <f aca="false">INDEX(ChargeRES_Data,MATCH($E77,ChargeRES_Labels,0),MATCH(R$7,ChargeRES_Years,0))</f>
        <v>-992.69296</v>
      </c>
      <c r="S77" s="20" t="n">
        <f aca="false">INDEX(ChargeRES_Data,MATCH($E77,ChargeRES_Labels,0),MATCH(S$7,ChargeRES_Years,0))</f>
        <v>-1020.71599</v>
      </c>
      <c r="T77" s="20" t="n">
        <f aca="false">INDEX(ChargeRES_Data,MATCH($E77,ChargeRES_Labels,0),MATCH(T$7,ChargeRES_Years,0))</f>
        <v>-1020.71599</v>
      </c>
      <c r="U77" s="20" t="n">
        <f aca="false">INDEX(ChargeRES_Data,MATCH($E77,ChargeRES_Labels,0),MATCH(U$7,ChargeRES_Years,0))</f>
        <v>-1020.71599</v>
      </c>
      <c r="V77" s="20" t="n">
        <f aca="false">INDEX(ChargeRES_Data,MATCH($E77,ChargeRES_Labels,0),MATCH(V$7,ChargeRES_Years,0))</f>
        <v>-1020.71599</v>
      </c>
      <c r="W77" s="20" t="n">
        <f aca="false">INDEX(ChargeRES_Data,MATCH($E77,ChargeRES_Labels,0),MATCH(W$7,ChargeRES_Years,0))</f>
        <v>-1012.63813</v>
      </c>
      <c r="X77" s="20" t="n">
        <f aca="false">INDEX(ChargeRES_Data,MATCH($E77,ChargeRES_Labels,0),MATCH(X$7,ChargeRES_Years,0))</f>
        <v>-1012.63813</v>
      </c>
      <c r="Y77" s="20" t="n">
        <f aca="false">INDEX(ChargeRES_Data,MATCH($E77,ChargeRES_Labels,0),MATCH(Y$7,ChargeRES_Years,0))</f>
        <v>-1012.63813</v>
      </c>
      <c r="Z77" s="20" t="n">
        <f aca="false">INDEX(ChargeRES_Data,MATCH($E77,ChargeRES_Labels,0),MATCH(Z$7,ChargeRES_Years,0))</f>
        <v>-1012.63813</v>
      </c>
      <c r="AA77" s="20" t="n">
        <f aca="false">INDEX(ChargeRES_Data,MATCH($E77,ChargeRES_Labels,0),MATCH(AA$7,ChargeRES_Years,0))</f>
        <v>-1008.4149</v>
      </c>
      <c r="AB77" s="20" t="n">
        <f aca="false">INDEX(ChargeRES_Data,MATCH($E77,ChargeRES_Labels,0),MATCH(AB$7,ChargeRES_Years,0))</f>
        <v>-1008.4149</v>
      </c>
      <c r="AC77" s="20" t="n">
        <f aca="false">INDEX(ChargeRES_Data,MATCH($E77,ChargeRES_Labels,0),MATCH(AC$7,ChargeRES_Years,0))</f>
        <v>-1008.4149</v>
      </c>
      <c r="AD77" s="20" t="n">
        <f aca="false">INDEX(ChargeRES_Data,MATCH($E77,ChargeRES_Labels,0),MATCH(AD$7,ChargeRES_Years,0))</f>
        <v>-1008.4149</v>
      </c>
      <c r="AE77" s="20" t="n">
        <f aca="false">INDEX(ChargeRES_Data,MATCH($E77,ChargeRES_Labels,0),MATCH(AE$7,ChargeRES_Years,0))</f>
        <v>-990.22906</v>
      </c>
      <c r="AF77" s="20" t="n">
        <f aca="false">INDEX(ChargeRES_Data,MATCH($E77,ChargeRES_Labels,0),MATCH(AF$7,ChargeRES_Years,0))</f>
        <v>-990.22906</v>
      </c>
      <c r="AG77" s="20" t="n">
        <f aca="false">INDEX(ChargeRES_Data,MATCH($E77,ChargeRES_Labels,0),MATCH(AG$7,ChargeRES_Years,0))</f>
        <v>-990.22906</v>
      </c>
      <c r="AH77" s="20" t="n">
        <f aca="false">INDEX(ChargeRES_Data,MATCH($E77,ChargeRES_Labels,0),MATCH(AH$7,ChargeRES_Years,0))</f>
        <v>-990.22906</v>
      </c>
      <c r="AI77" s="20" t="n">
        <f aca="false">INDEX(ChargeRES_Data,MATCH($E77,ChargeRES_Labels,0),MATCH(AI$7,ChargeRES_Years,0))</f>
        <v>-965.72765</v>
      </c>
      <c r="AJ77" s="20" t="n">
        <f aca="false">INDEX(ChargeRES_Data,MATCH($E77,ChargeRES_Labels,0),MATCH(AJ$7,ChargeRES_Years,0))</f>
        <v>-965.72765</v>
      </c>
      <c r="AK77" s="20" t="n">
        <f aca="false">INDEX(ChargeRES_Data,MATCH($E77,ChargeRES_Labels,0),MATCH(AK$7,ChargeRES_Years,0))</f>
        <v>-965.72765</v>
      </c>
      <c r="AL77" s="20" t="n">
        <f aca="false">INDEX(ChargeRES_Data,MATCH($E77,ChargeRES_Labels,0),MATCH(AL$7,ChargeRES_Years,0))</f>
        <v>-965.72765</v>
      </c>
      <c r="AM77" s="20" t="n">
        <f aca="false">INDEX(ChargeRES_Data,MATCH($E77,ChargeRES_Labels,0),MATCH(AM$7,ChargeRES_Years,0))</f>
        <v>-971.9878</v>
      </c>
      <c r="AN77" s="20" t="n">
        <f aca="false">INDEX(ChargeRES_Data,MATCH($E77,ChargeRES_Labels,0),MATCH(AN$7,ChargeRES_Years,0))</f>
        <v>-971.9878</v>
      </c>
      <c r="AO77" s="20" t="n">
        <f aca="false">INDEX(ChargeRES_Data,MATCH($E77,ChargeRES_Labels,0),MATCH(AO$7,ChargeRES_Years,0))</f>
        <v>-971.9878</v>
      </c>
      <c r="AP77" s="20" t="n">
        <f aca="false">INDEX(ChargeRES_Data,MATCH($E77,ChargeRES_Labels,0),MATCH(AP$7,ChargeRES_Years,0))</f>
        <v>-971.9878</v>
      </c>
      <c r="AQ77" s="20" t="n">
        <f aca="false">INDEX(ChargeRES_Data,MATCH($E77,ChargeRES_Labels,0),MATCH(AQ$7,ChargeRES_Years,0))</f>
        <v>-972.86154</v>
      </c>
      <c r="AR77" s="20" t="n">
        <f aca="false">INDEX(ChargeRES_Data,MATCH($E77,ChargeRES_Labels,0),MATCH(AR$7,ChargeRES_Years,0))</f>
        <v>-972.86154</v>
      </c>
      <c r="AS77" s="20" t="n">
        <f aca="false">INDEX(ChargeRES_Data,MATCH($E77,ChargeRES_Labels,0),MATCH(AS$7,ChargeRES_Years,0))</f>
        <v>-972.86154</v>
      </c>
      <c r="AT77" s="20" t="n">
        <f aca="false">INDEX(ChargeRES_Data,MATCH($E77,ChargeRES_Labels,0),MATCH(AT$7,ChargeRES_Years,0))</f>
        <v>-972.86154</v>
      </c>
      <c r="AU77" s="20" t="n">
        <f aca="false">INDEX(ChargeRES_Data,MATCH($E77,ChargeRES_Labels,0),MATCH(AU$7,ChargeRES_Years,0))</f>
        <v>-967.99641</v>
      </c>
      <c r="AV77" s="20" t="n">
        <f aca="false">INDEX(ChargeRES_Data,MATCH($E77,ChargeRES_Labels,0),MATCH(AV$7,ChargeRES_Years,0))</f>
        <v>-967.99641</v>
      </c>
      <c r="AW77" s="20" t="n">
        <f aca="false">INDEX(ChargeRES_Data,MATCH($E77,ChargeRES_Labels,0),MATCH(AW$7,ChargeRES_Years,0))</f>
        <v>-967.99641</v>
      </c>
      <c r="AX77" s="20" t="n">
        <f aca="false">INDEX(ChargeRES_Data,MATCH($E77,ChargeRES_Labels,0),MATCH(AX$7,ChargeRES_Years,0))</f>
        <v>-967.99641</v>
      </c>
      <c r="AY77" s="20" t="n">
        <f aca="false">INDEX(ChargeRES_Data,MATCH($E77,ChargeRES_Labels,0),MATCH(AY$7,ChargeRES_Years,0))</f>
        <v>-946.54846</v>
      </c>
      <c r="AZ77" s="20" t="n">
        <f aca="false">INDEX(ChargeRES_Data,MATCH($E77,ChargeRES_Labels,0),MATCH(AZ$7,ChargeRES_Years,0))</f>
        <v>-946.54846</v>
      </c>
      <c r="BA77" s="20" t="n">
        <f aca="false">INDEX(ChargeRES_Data,MATCH($E77,ChargeRES_Labels,0),MATCH(BA$7,ChargeRES_Years,0))</f>
        <v>-946.54846</v>
      </c>
      <c r="BB77" s="20" t="n">
        <f aca="false">INDEX(ChargeRES_Data,MATCH($E77,ChargeRES_Labels,0),MATCH(BB$7,ChargeRES_Years,0))</f>
        <v>-946.54846</v>
      </c>
      <c r="BC77" s="20" t="n">
        <f aca="false">INDEX(ChargeRES_Data,MATCH($E77,ChargeRES_Labels,0),MATCH(BC$7,ChargeRES_Years,0))</f>
        <v>-903.12287</v>
      </c>
      <c r="BD77" s="20" t="n">
        <f aca="false">INDEX(ChargeRES_Data,MATCH($E77,ChargeRES_Labels,0),MATCH(BD$7,ChargeRES_Years,0))</f>
        <v>-903.12287</v>
      </c>
      <c r="BE77" s="20" t="n">
        <f aca="false">INDEX(ChargeRES_Data,MATCH($E77,ChargeRES_Labels,0),MATCH(BE$7,ChargeRES_Years,0))</f>
        <v>-903.12287</v>
      </c>
      <c r="BF77" s="20" t="n">
        <f aca="false">INDEX(ChargeRES_Data,MATCH($E77,ChargeRES_Labels,0),MATCH(BF$7,ChargeRES_Years,0))</f>
        <v>-903.12287</v>
      </c>
      <c r="BG77" s="20" t="n">
        <f aca="false">INDEX(ChargeRES_Data,MATCH($E77,ChargeRES_Labels,0),MATCH(BG$7,ChargeRES_Years,0))</f>
        <v>-915.28429</v>
      </c>
      <c r="BH77" s="20" t="n">
        <f aca="false">INDEX(ChargeRES_Data,MATCH($E77,ChargeRES_Labels,0),MATCH(BH$7,ChargeRES_Years,0))</f>
        <v>-915.28429</v>
      </c>
      <c r="BI77" s="20" t="n">
        <f aca="false">INDEX(ChargeRES_Data,MATCH($E77,ChargeRES_Labels,0),MATCH(BI$7,ChargeRES_Years,0))</f>
        <v>-915.28429</v>
      </c>
      <c r="BJ77" s="20" t="n">
        <f aca="false">INDEX(ChargeRES_Data,MATCH($E77,ChargeRES_Labels,0),MATCH(BJ$7,ChargeRES_Years,0))</f>
        <v>-915.28429</v>
      </c>
      <c r="BK77" s="20" t="n">
        <f aca="false">INDEX(ChargeRES_Data,MATCH($E77,ChargeRES_Labels,0),MATCH(BK$7,ChargeRES_Years,0))</f>
        <v>-884.89008</v>
      </c>
      <c r="BL77" s="20" t="n">
        <f aca="false">INDEX(ChargeRES_Data,MATCH($E77,ChargeRES_Labels,0),MATCH(BL$7,ChargeRES_Years,0))</f>
        <v>-884.89008</v>
      </c>
      <c r="BM77" s="20" t="n">
        <f aca="false">INDEX(ChargeRES_Data,MATCH($E77,ChargeRES_Labels,0),MATCH(BM$7,ChargeRES_Years,0))</f>
        <v>-884.89008</v>
      </c>
      <c r="BN77" s="20" t="n">
        <f aca="false">INDEX(ChargeRES_Data,MATCH($E77,ChargeRES_Labels,0),MATCH(BN$7,ChargeRES_Years,0))</f>
        <v>-884.89008</v>
      </c>
      <c r="BO77" s="20" t="n">
        <f aca="false">INDEX(ChargeRES_Data,MATCH($E77,ChargeRES_Labels,0),MATCH(BO$7,ChargeRES_Years,0))</f>
        <v>-884.94627</v>
      </c>
      <c r="BP77" s="20" t="n">
        <f aca="false">INDEX(ChargeRES_Data,MATCH($E77,ChargeRES_Labels,0),MATCH(BP$7,ChargeRES_Years,0))</f>
        <v>-884.94627</v>
      </c>
      <c r="BQ77" s="20" t="n">
        <f aca="false">INDEX(ChargeRES_Data,MATCH($E77,ChargeRES_Labels,0),MATCH(BQ$7,ChargeRES_Years,0))</f>
        <v>-884.94627</v>
      </c>
      <c r="BR77" s="20" t="n">
        <f aca="false">INDEX(ChargeRES_Data,MATCH($E77,ChargeRES_Labels,0),MATCH(BR$7,ChargeRES_Years,0))</f>
        <v>-884.94627</v>
      </c>
      <c r="BS77" s="20" t="n">
        <f aca="false">INDEX(ChargeRES_Data,MATCH($E77,ChargeRES_Labels,0),MATCH(BS$7,ChargeRES_Years,0))</f>
        <v>-864.12541</v>
      </c>
      <c r="BT77" s="20" t="n">
        <f aca="false">INDEX(ChargeRES_Data,MATCH($E77,ChargeRES_Labels,0),MATCH(BT$7,ChargeRES_Years,0))</f>
        <v>-864.12541</v>
      </c>
      <c r="BU77" s="20" t="n">
        <f aca="false">INDEX(ChargeRES_Data,MATCH($E77,ChargeRES_Labels,0),MATCH(BU$7,ChargeRES_Years,0))</f>
        <v>-864.12541</v>
      </c>
      <c r="BV77" s="20" t="n">
        <f aca="false">INDEX(ChargeRES_Data,MATCH($E77,ChargeRES_Labels,0),MATCH(BV$7,ChargeRES_Years,0))</f>
        <v>-864.12541</v>
      </c>
      <c r="BW77" s="20" t="n">
        <f aca="false">INDEX(ChargeRES_Data,MATCH($E77,ChargeRES_Labels,0),MATCH(BW$7,ChargeRES_Years,0))</f>
        <v>-842.22332</v>
      </c>
      <c r="BX77" s="20" t="n">
        <f aca="false">INDEX(ChargeRES_Data,MATCH($E77,ChargeRES_Labels,0),MATCH(BX$7,ChargeRES_Years,0))</f>
        <v>-842.22332</v>
      </c>
      <c r="BY77" s="20" t="n">
        <f aca="false">INDEX(ChargeRES_Data,MATCH($E77,ChargeRES_Labels,0),MATCH(BY$7,ChargeRES_Years,0))</f>
        <v>-842.22332</v>
      </c>
      <c r="BZ77" s="20" t="n">
        <f aca="false">INDEX(ChargeRES_Data,MATCH($E77,ChargeRES_Labels,0),MATCH(BZ$7,ChargeRES_Years,0))</f>
        <v>-842.22332</v>
      </c>
      <c r="CA77" s="20" t="n">
        <f aca="false">INDEX(ChargeRES_Data,MATCH($E77,ChargeRES_Labels,0),MATCH(CA$7,ChargeRES_Years,0))</f>
        <v>-840.9919</v>
      </c>
      <c r="CB77" s="20" t="n">
        <f aca="false">INDEX(ChargeRES_Data,MATCH($E77,ChargeRES_Labels,0),MATCH(CB$7,ChargeRES_Years,0))</f>
        <v>-840.9919</v>
      </c>
      <c r="CC77" s="20" t="n">
        <f aca="false">INDEX(ChargeRES_Data,MATCH($E77,ChargeRES_Labels,0),MATCH(CC$7,ChargeRES_Years,0))</f>
        <v>-840.9919</v>
      </c>
      <c r="CD77" s="20" t="n">
        <f aca="false">INDEX(ChargeRES_Data,MATCH($E77,ChargeRES_Labels,0),MATCH(CD$7,ChargeRES_Years,0))</f>
        <v>-840.9919</v>
      </c>
      <c r="CE77" s="20" t="n">
        <f aca="false">INDEX(ChargeRES_Data,MATCH($E77,ChargeRES_Labels,0),MATCH(CE$7,ChargeRES_Years,0))</f>
        <v>-817.1254</v>
      </c>
      <c r="CF77" s="20" t="n">
        <f aca="false">INDEX(ChargeRES_Data,MATCH($E77,ChargeRES_Labels,0),MATCH(CF$7,ChargeRES_Years,0))</f>
        <v>-817.1254</v>
      </c>
      <c r="CG77" s="20" t="n">
        <f aca="false">INDEX(ChargeRES_Data,MATCH($E77,ChargeRES_Labels,0),MATCH(CG$7,ChargeRES_Years,0))</f>
        <v>-817.1254</v>
      </c>
      <c r="CH77" s="20" t="n">
        <f aca="false">INDEX(ChargeRES_Data,MATCH($E77,ChargeRES_Labels,0),MATCH(CH$7,ChargeRES_Years,0))</f>
        <v>-817.1254</v>
      </c>
      <c r="CI77" s="20" t="n">
        <f aca="false">INDEX(ChargeRES_Data,MATCH($E77,ChargeRES_Labels,0),MATCH(CI$7,ChargeRES_Years,0))</f>
        <v>-792.76727</v>
      </c>
      <c r="CJ77" s="20" t="n">
        <f aca="false">INDEX(ChargeRES_Data,MATCH($E77,ChargeRES_Labels,0),MATCH(CJ$7,ChargeRES_Years,0))</f>
        <v>-792.76727</v>
      </c>
      <c r="CK77" s="20" t="n">
        <f aca="false">INDEX(ChargeRES_Data,MATCH($E77,ChargeRES_Labels,0),MATCH(CK$7,ChargeRES_Years,0))</f>
        <v>-792.76727</v>
      </c>
      <c r="CL77" s="20" t="n">
        <f aca="false">INDEX(ChargeRES_Data,MATCH($E77,ChargeRES_Labels,0),MATCH(CL$7,ChargeRES_Years,0))</f>
        <v>-792.76727</v>
      </c>
      <c r="CM77" s="20" t="n">
        <f aca="false">INDEX(ChargeRES_Data,MATCH($E77,ChargeRES_Labels,0),MATCH(CM$7,ChargeRES_Years,0))</f>
        <v>-779.27492</v>
      </c>
      <c r="CN77" s="20" t="n">
        <f aca="false">INDEX(ChargeRES_Data,MATCH($E77,ChargeRES_Labels,0),MATCH(CN$7,ChargeRES_Years,0))</f>
        <v>-779.27492</v>
      </c>
      <c r="CO77" s="20" t="n">
        <f aca="false">INDEX(ChargeRES_Data,MATCH($E77,ChargeRES_Labels,0),MATCH(CO$7,ChargeRES_Years,0))</f>
        <v>-779.27492</v>
      </c>
      <c r="CP77" s="20" t="n">
        <f aca="false">INDEX(ChargeRES_Data,MATCH($E77,ChargeRES_Labels,0),MATCH(CP$7,ChargeRES_Years,0))</f>
        <v>-779.27492</v>
      </c>
      <c r="CQ77" s="20" t="n">
        <f aca="false">INDEX(ChargeRES_Data,MATCH($E77,ChargeRES_Labels,0),MATCH(CQ$7,ChargeRES_Years,0))</f>
        <v>-745.06588</v>
      </c>
      <c r="CR77" s="20" t="n">
        <f aca="false">INDEX(ChargeRES_Data,MATCH($E77,ChargeRES_Labels,0),MATCH(CR$7,ChargeRES_Years,0))</f>
        <v>-745.06588</v>
      </c>
      <c r="CS77" s="20" t="n">
        <f aca="false">INDEX(ChargeRES_Data,MATCH($E77,ChargeRES_Labels,0),MATCH(CS$7,ChargeRES_Years,0))</f>
        <v>-745.06588</v>
      </c>
      <c r="CT77" s="20" t="n">
        <f aca="false">INDEX(ChargeRES_Data,MATCH($E77,ChargeRES_Labels,0),MATCH(CT$7,ChargeRES_Years,0))</f>
        <v>-745.06588</v>
      </c>
      <c r="CU77" s="20" t="n">
        <f aca="false">INDEX(ChargeRES_Data,MATCH($E77,ChargeRES_Labels,0),MATCH(CU$7,ChargeRES_Years,0))</f>
        <v>-713.83809</v>
      </c>
      <c r="CV77" s="20" t="n">
        <f aca="false">INDEX(ChargeRES_Data,MATCH($E77,ChargeRES_Labels,0),MATCH(CV$7,ChargeRES_Years,0))</f>
        <v>-713.83809</v>
      </c>
      <c r="CW77" s="20" t="n">
        <f aca="false">INDEX(ChargeRES_Data,MATCH($E77,ChargeRES_Labels,0),MATCH(CW$7,ChargeRES_Years,0))</f>
        <v>-713.83809</v>
      </c>
      <c r="CX77" s="20" t="n">
        <f aca="false">INDEX(ChargeRES_Data,MATCH($E77,ChargeRES_Labels,0),MATCH(CX$7,ChargeRES_Years,0))</f>
        <v>-713.83809</v>
      </c>
      <c r="CY77" s="20" t="n">
        <f aca="false">INDEX(ChargeRES_Data,MATCH($E77,ChargeRES_Labels,0),MATCH(CY$7,ChargeRES_Years,0))</f>
        <v>-1040.09275</v>
      </c>
      <c r="CZ77" s="20" t="n">
        <f aca="false">INDEX(ChargeRES_Data,MATCH($E77,ChargeRES_Labels,0),MATCH(CZ$7,ChargeRES_Years,0))</f>
        <v>-1040.09275</v>
      </c>
      <c r="DA77" s="20" t="n">
        <f aca="false">INDEX(ChargeRES_Data,MATCH($E77,ChargeRES_Labels,0),MATCH(DA$7,ChargeRES_Years,0))</f>
        <v>-1040.09275</v>
      </c>
      <c r="DB77" s="20" t="n">
        <f aca="false">INDEX(ChargeRES_Data,MATCH($E77,ChargeRES_Labels,0),MATCH(DB$7,ChargeRES_Years,0))</f>
        <v>-1040.09275</v>
      </c>
      <c r="DC77" s="20" t="n">
        <f aca="false">INDEX(ChargeRES_Data,MATCH($E77,ChargeRES_Labels,0),MATCH(DC$7,ChargeRES_Years,0))</f>
        <v>-993.65772</v>
      </c>
      <c r="DD77" s="20" t="n">
        <f aca="false">INDEX(ChargeRES_Data,MATCH($E77,ChargeRES_Labels,0),MATCH(DD$7,ChargeRES_Years,0))</f>
        <v>-993.65772</v>
      </c>
      <c r="DE77" s="20" t="n">
        <f aca="false">INDEX(ChargeRES_Data,MATCH($E77,ChargeRES_Labels,0),MATCH(DE$7,ChargeRES_Years,0))</f>
        <v>-993.65772</v>
      </c>
      <c r="DF77" s="20" t="n">
        <f aca="false">INDEX(ChargeRES_Data,MATCH($E77,ChargeRES_Labels,0),MATCH(DF$7,ChargeRES_Years,0))</f>
        <v>-993.65772</v>
      </c>
      <c r="DG77" s="20" t="n">
        <f aca="false">INDEX(ChargeRES_Data,MATCH($E77,ChargeRES_Labels,0),MATCH(DG$7,ChargeRES_Years,0))</f>
        <v>-961.99609</v>
      </c>
      <c r="DH77" s="20" t="n">
        <f aca="false">INDEX(ChargeRES_Data,MATCH($E77,ChargeRES_Labels,0),MATCH(DH$7,ChargeRES_Years,0))</f>
        <v>-961.99609</v>
      </c>
      <c r="DI77" s="20" t="n">
        <f aca="false">INDEX(ChargeRES_Data,MATCH($E77,ChargeRES_Labels,0),MATCH(DI$7,ChargeRES_Years,0))</f>
        <v>-961.99609</v>
      </c>
      <c r="DJ77" s="20" t="n">
        <f aca="false">INDEX(ChargeRES_Data,MATCH($E77,ChargeRES_Labels,0),MATCH(DJ$7,ChargeRES_Years,0))</f>
        <v>-961.99609</v>
      </c>
      <c r="DK77" s="20" t="n">
        <f aca="false">INDEX(ChargeRES_Data,MATCH($E77,ChargeRES_Labels,0),MATCH(DK$7,ChargeRES_Years,0))</f>
        <v>-930.5436</v>
      </c>
      <c r="DL77" s="20" t="n">
        <f aca="false">INDEX(ChargeRES_Data,MATCH($E77,ChargeRES_Labels,0),MATCH(DL$7,ChargeRES_Years,0))</f>
        <v>-930.5436</v>
      </c>
      <c r="DM77" s="20" t="n">
        <f aca="false">INDEX(ChargeRES_Data,MATCH($E77,ChargeRES_Labels,0),MATCH(DM$7,ChargeRES_Years,0))</f>
        <v>-930.5436</v>
      </c>
      <c r="DN77" s="20" t="n">
        <f aca="false">INDEX(ChargeRES_Data,MATCH($E77,ChargeRES_Labels,0),MATCH(DN$7,ChargeRES_Years,0))</f>
        <v>-930.5436</v>
      </c>
      <c r="DO77" s="20" t="n">
        <f aca="false">INDEX(ChargeRES_Data,MATCH($E77,ChargeRES_Labels,0),MATCH(DO$7,ChargeRES_Years,0))</f>
        <v>-926.40611</v>
      </c>
      <c r="DP77" s="20" t="n">
        <f aca="false">INDEX(ChargeRES_Data,MATCH($E77,ChargeRES_Labels,0),MATCH(DP$7,ChargeRES_Years,0))</f>
        <v>-926.40611</v>
      </c>
      <c r="DQ77" s="20" t="n">
        <f aca="false">INDEX(ChargeRES_Data,MATCH($E77,ChargeRES_Labels,0),MATCH(DQ$7,ChargeRES_Years,0))</f>
        <v>-926.40611</v>
      </c>
      <c r="DR77" s="20" t="n">
        <f aca="false">INDEX(ChargeRES_Data,MATCH($E77,ChargeRES_Labels,0),MATCH(DR$7,ChargeRES_Years,0))</f>
        <v>-926.40611</v>
      </c>
      <c r="DS77" s="20" t="n">
        <f aca="false">INDEX(ChargeRES_Data,MATCH($E77,ChargeRES_Labels,0),MATCH(DS$7,ChargeRES_Years,0))</f>
        <v>-914.09784</v>
      </c>
      <c r="DT77" s="20" t="n">
        <f aca="false">INDEX(ChargeRES_Data,MATCH($E77,ChargeRES_Labels,0),MATCH(DT$7,ChargeRES_Years,0))</f>
        <v>-914.09784</v>
      </c>
      <c r="DU77" s="20" t="n">
        <f aca="false">INDEX(ChargeRES_Data,MATCH($E77,ChargeRES_Labels,0),MATCH(DU$7,ChargeRES_Years,0))</f>
        <v>-914.09784</v>
      </c>
      <c r="DV77" s="20" t="n">
        <f aca="false">INDEX(ChargeRES_Data,MATCH($E77,ChargeRES_Labels,0),MATCH(DV$7,ChargeRES_Years,0))</f>
        <v>-914.09784</v>
      </c>
      <c r="DW77" s="20" t="n">
        <f aca="false">INDEX(ChargeRES_Data,MATCH($E77,ChargeRES_Labels,0),MATCH(DW$7,ChargeRES_Years,0))</f>
        <v>-891.80399</v>
      </c>
      <c r="DX77" s="20" t="n">
        <f aca="false">INDEX(ChargeRES_Data,MATCH($E77,ChargeRES_Labels,0),MATCH(DX$7,ChargeRES_Years,0))</f>
        <v>-891.80399</v>
      </c>
      <c r="DY77" s="20" t="n">
        <f aca="false">INDEX(ChargeRES_Data,MATCH($E77,ChargeRES_Labels,0),MATCH(DY$7,ChargeRES_Years,0))</f>
        <v>-891.80399</v>
      </c>
      <c r="DZ77" s="20" t="n">
        <f aca="false">INDEX(ChargeRES_Data,MATCH($E77,ChargeRES_Labels,0),MATCH(DZ$7,ChargeRES_Years,0))</f>
        <v>-891.80399</v>
      </c>
      <c r="EA77" s="20" t="n">
        <f aca="false">INDEX(ChargeRES_Data,MATCH($E77,ChargeRES_Labels,0),MATCH(EA$7,ChargeRES_Years,0))</f>
        <v>-870.13693</v>
      </c>
      <c r="EB77" s="20" t="n">
        <f aca="false">INDEX(ChargeRES_Data,MATCH($E77,ChargeRES_Labels,0),MATCH(EB$7,ChargeRES_Years,0))</f>
        <v>-870.13693</v>
      </c>
      <c r="EC77" s="20" t="n">
        <f aca="false">INDEX(ChargeRES_Data,MATCH($E77,ChargeRES_Labels,0),MATCH(EC$7,ChargeRES_Years,0))</f>
        <v>-870.13693</v>
      </c>
      <c r="ED77" s="20" t="n">
        <f aca="false">INDEX(ChargeRES_Data,MATCH($E77,ChargeRES_Labels,0),MATCH(ED$7,ChargeRES_Years,0))</f>
        <v>-870.13693</v>
      </c>
      <c r="EE77" s="20" t="n">
        <f aca="false">INDEX(ChargeRES_Data,MATCH($E77,ChargeRES_Labels,0),MATCH(EE$7,ChargeRES_Years,0))</f>
        <v>-864.3226</v>
      </c>
      <c r="EF77" s="20" t="n">
        <f aca="false">INDEX(ChargeRES_Data,MATCH($E77,ChargeRES_Labels,0),MATCH(EF$7,ChargeRES_Years,0))</f>
        <v>-864.3226</v>
      </c>
      <c r="EG77" s="20" t="n">
        <f aca="false">INDEX(ChargeRES_Data,MATCH($E77,ChargeRES_Labels,0),MATCH(EG$7,ChargeRES_Years,0))</f>
        <v>-864.3226</v>
      </c>
      <c r="EH77" s="20" t="n">
        <f aca="false">INDEX(ChargeRES_Data,MATCH($E77,ChargeRES_Labels,0),MATCH(EH$7,ChargeRES_Years,0))</f>
        <v>-864.3226</v>
      </c>
      <c r="EI77" s="20" t="n">
        <f aca="false">INDEX(ChargeRES_Data,MATCH($E77,ChargeRES_Labels,0),MATCH(EI$7,ChargeRES_Years,0))</f>
        <v>-866.71026</v>
      </c>
      <c r="EJ77" s="20" t="n">
        <f aca="false">INDEX(ChargeRES_Data,MATCH($E77,ChargeRES_Labels,0),MATCH(EJ$7,ChargeRES_Years,0))</f>
        <v>-866.71026</v>
      </c>
      <c r="EK77" s="20" t="n">
        <f aca="false">INDEX(ChargeRES_Data,MATCH($E77,ChargeRES_Labels,0),MATCH(EK$7,ChargeRES_Years,0))</f>
        <v>-866.71026</v>
      </c>
      <c r="EL77" s="20" t="n">
        <f aca="false">INDEX(ChargeRES_Data,MATCH($E77,ChargeRES_Labels,0),MATCH(EL$7,ChargeRES_Years,0))</f>
        <v>-866.71026</v>
      </c>
      <c r="EM77" s="20" t="n">
        <f aca="false">INDEX(ChargeRES_Data,MATCH($E77,ChargeRES_Labels,0),MATCH(EM$7,ChargeRES_Years,0))</f>
        <v>-855.4343</v>
      </c>
      <c r="EN77" s="20" t="n">
        <f aca="false">INDEX(ChargeRES_Data,MATCH($E77,ChargeRES_Labels,0),MATCH(EN$7,ChargeRES_Years,0))</f>
        <v>-855.4343</v>
      </c>
      <c r="EO77" s="20" t="n">
        <f aca="false">INDEX(ChargeRES_Data,MATCH($E77,ChargeRES_Labels,0),MATCH(EO$7,ChargeRES_Years,0))</f>
        <v>-855.4343</v>
      </c>
      <c r="EP77" s="20" t="n">
        <f aca="false">INDEX(ChargeRES_Data,MATCH($E77,ChargeRES_Labels,0),MATCH(EP$7,ChargeRES_Years,0))</f>
        <v>-855.4343</v>
      </c>
      <c r="EQ77" s="20" t="n">
        <f aca="false">INDEX(ChargeRES_Data,MATCH($E77,ChargeRES_Labels,0),MATCH(EQ$7,ChargeRES_Years,0))</f>
        <v>-841.29448</v>
      </c>
      <c r="ER77" s="20" t="n">
        <f aca="false">INDEX(ChargeRES_Data,MATCH($E77,ChargeRES_Labels,0),MATCH(ER$7,ChargeRES_Years,0))</f>
        <v>-841.29448</v>
      </c>
      <c r="ES77" s="20" t="n">
        <f aca="false">INDEX(ChargeRES_Data,MATCH($E77,ChargeRES_Labels,0),MATCH(ES$7,ChargeRES_Years,0))</f>
        <v>-841.29448</v>
      </c>
      <c r="ET77" s="20" t="n">
        <f aca="false">INDEX(ChargeRES_Data,MATCH($E77,ChargeRES_Labels,0),MATCH(ET$7,ChargeRES_Years,0))</f>
        <v>-841.29448</v>
      </c>
      <c r="EU77" s="20" t="n">
        <f aca="false">INDEX(ChargeRES_Data,MATCH($E77,ChargeRES_Labels,0),MATCH(EU$7,ChargeRES_Years,0))</f>
        <v>-841.29448</v>
      </c>
      <c r="EV77" s="20" t="n">
        <f aca="false">INDEX(ChargeRES_Data,MATCH($E77,ChargeRES_Labels,0),MATCH(EV$7,ChargeRES_Years,0))</f>
        <v>-841.29448</v>
      </c>
      <c r="EW77" s="20" t="n">
        <f aca="false">INDEX(ChargeRES_Data,MATCH($E77,ChargeRES_Labels,0),MATCH(EW$7,ChargeRES_Years,0))</f>
        <v>-841.29448</v>
      </c>
      <c r="EX77" s="20" t="n">
        <f aca="false">INDEX(ChargeRES_Data,MATCH($E77,ChargeRES_Labels,0),MATCH(EX$7,ChargeRES_Years,0))</f>
        <v>-841.29448</v>
      </c>
      <c r="EY77" s="20" t="n">
        <f aca="false">INDEX(ChargeRES_Data,MATCH($E77,ChargeRES_Labels,0),MATCH(EY$7,ChargeRES_Years,0))</f>
        <v>-841.29448</v>
      </c>
      <c r="EZ77" s="20" t="n">
        <f aca="false">INDEX(ChargeRES_Data,MATCH($E77,ChargeRES_Labels,0),MATCH(EZ$7,ChargeRES_Years,0))</f>
        <v>-841.29448</v>
      </c>
      <c r="FA77" s="20" t="n">
        <f aca="false">INDEX(ChargeRES_Data,MATCH($E77,ChargeRES_Labels,0),MATCH(FA$7,ChargeRES_Years,0))</f>
        <v>-841.29448</v>
      </c>
      <c r="FB77" s="20" t="n">
        <f aca="false">INDEX(ChargeRES_Data,MATCH($E77,ChargeRES_Labels,0),MATCH(FB$7,ChargeRES_Years,0))</f>
        <v>-841.29448</v>
      </c>
      <c r="FC77" s="20" t="n">
        <f aca="false">INDEX(ChargeRES_Data,MATCH($E77,ChargeRES_Labels,0),MATCH(FC$7,ChargeRES_Years,0))</f>
        <v>-841.29448</v>
      </c>
      <c r="FD77" s="20" t="n">
        <f aca="false">INDEX(ChargeRES_Data,MATCH($E77,ChargeRES_Labels,0),MATCH(FD$7,ChargeRES_Years,0))</f>
        <v>-841.29448</v>
      </c>
      <c r="FE77" s="20" t="n">
        <f aca="false">INDEX(ChargeRES_Data,MATCH($E77,ChargeRES_Labels,0),MATCH(FE$7,ChargeRES_Years,0))</f>
        <v>-841.29448</v>
      </c>
      <c r="FF77" s="20" t="n">
        <f aca="false">INDEX(ChargeRES_Data,MATCH($E77,ChargeRES_Labels,0),MATCH(FF$7,ChargeRES_Years,0))</f>
        <v>-841.29448</v>
      </c>
      <c r="FG77" s="20" t="n">
        <f aca="false">INDEX(ChargeRES_Data,MATCH($E77,ChargeRES_Labels,0),MATCH(FG$7,ChargeRES_Years,0))</f>
        <v>-841.29448</v>
      </c>
      <c r="FH77" s="20" t="n">
        <f aca="false">INDEX(ChargeRES_Data,MATCH($E77,ChargeRES_Labels,0),MATCH(FH$7,ChargeRES_Years,0))</f>
        <v>-841.29448</v>
      </c>
    </row>
    <row r="78" customFormat="false" ht="15" hidden="false" customHeight="false" outlineLevel="0" collapsed="false">
      <c r="C78" s="0" t="s">
        <v>734</v>
      </c>
      <c r="D78" s="11" t="s">
        <v>40</v>
      </c>
      <c r="E78" s="14" t="str">
        <f aca="false">$E47</f>
        <v>DC 4h</v>
      </c>
      <c r="J78" s="20" t="n">
        <f aca="false">INDEX(ChargeGrid_Data,MATCH($E78,ChargeGrid_Labels,0),MATCH(J$7,ChargeGrid_Years,0))</f>
        <v>0</v>
      </c>
      <c r="K78" s="20" t="n">
        <f aca="false">INDEX(ChargeGrid_Data,MATCH($E78,ChargeGrid_Labels,0),MATCH(K$7,ChargeGrid_Years,0))</f>
        <v>0</v>
      </c>
      <c r="L78" s="20" t="n">
        <f aca="false">INDEX(ChargeGrid_Data,MATCH($E78,ChargeGrid_Labels,0),MATCH(L$7,ChargeGrid_Years,0))</f>
        <v>0</v>
      </c>
      <c r="M78" s="20" t="n">
        <f aca="false">INDEX(ChargeGrid_Data,MATCH($E78,ChargeGrid_Labels,0),MATCH(M$7,ChargeGrid_Years,0))</f>
        <v>0</v>
      </c>
      <c r="N78" s="20" t="n">
        <f aca="false">INDEX(ChargeGrid_Data,MATCH($E78,ChargeGrid_Labels,0),MATCH(N$7,ChargeGrid_Years,0))</f>
        <v>0</v>
      </c>
      <c r="O78" s="20" t="n">
        <f aca="false">INDEX(ChargeGrid_Data,MATCH($E78,ChargeGrid_Labels,0),MATCH(O$7,ChargeGrid_Years,0))</f>
        <v>-751.2864</v>
      </c>
      <c r="P78" s="20" t="n">
        <f aca="false">INDEX(ChargeGrid_Data,MATCH($E78,ChargeGrid_Labels,0),MATCH(P$7,ChargeGrid_Years,0))</f>
        <v>-751.2864</v>
      </c>
      <c r="Q78" s="20" t="n">
        <f aca="false">INDEX(ChargeGrid_Data,MATCH($E78,ChargeGrid_Labels,0),MATCH(Q$7,ChargeGrid_Years,0))</f>
        <v>-751.2864</v>
      </c>
      <c r="R78" s="20" t="n">
        <f aca="false">INDEX(ChargeGrid_Data,MATCH($E78,ChargeGrid_Labels,0),MATCH(R$7,ChargeGrid_Years,0))</f>
        <v>-751.2864</v>
      </c>
      <c r="S78" s="20" t="n">
        <f aca="false">INDEX(ChargeGrid_Data,MATCH($E78,ChargeGrid_Labels,0),MATCH(S$7,ChargeGrid_Years,0))</f>
        <v>-663.46514</v>
      </c>
      <c r="T78" s="20" t="n">
        <f aca="false">INDEX(ChargeGrid_Data,MATCH($E78,ChargeGrid_Labels,0),MATCH(T$7,ChargeGrid_Years,0))</f>
        <v>-663.46514</v>
      </c>
      <c r="U78" s="20" t="n">
        <f aca="false">INDEX(ChargeGrid_Data,MATCH($E78,ChargeGrid_Labels,0),MATCH(U$7,ChargeGrid_Years,0))</f>
        <v>-663.46514</v>
      </c>
      <c r="V78" s="20" t="n">
        <f aca="false">INDEX(ChargeGrid_Data,MATCH($E78,ChargeGrid_Labels,0),MATCH(V$7,ChargeGrid_Years,0))</f>
        <v>-663.46514</v>
      </c>
      <c r="W78" s="20" t="n">
        <f aca="false">INDEX(ChargeGrid_Data,MATCH($E78,ChargeGrid_Labels,0),MATCH(W$7,ChargeGrid_Years,0))</f>
        <v>-620.42262</v>
      </c>
      <c r="X78" s="20" t="n">
        <f aca="false">INDEX(ChargeGrid_Data,MATCH($E78,ChargeGrid_Labels,0),MATCH(X$7,ChargeGrid_Years,0))</f>
        <v>-620.42262</v>
      </c>
      <c r="Y78" s="20" t="n">
        <f aca="false">INDEX(ChargeGrid_Data,MATCH($E78,ChargeGrid_Labels,0),MATCH(Y$7,ChargeGrid_Years,0))</f>
        <v>-620.42262</v>
      </c>
      <c r="Z78" s="20" t="n">
        <f aca="false">INDEX(ChargeGrid_Data,MATCH($E78,ChargeGrid_Labels,0),MATCH(Z$7,ChargeGrid_Years,0))</f>
        <v>-620.42262</v>
      </c>
      <c r="AA78" s="20" t="n">
        <f aca="false">INDEX(ChargeGrid_Data,MATCH($E78,ChargeGrid_Labels,0),MATCH(AA$7,ChargeGrid_Years,0))</f>
        <v>-590.15109</v>
      </c>
      <c r="AB78" s="20" t="n">
        <f aca="false">INDEX(ChargeGrid_Data,MATCH($E78,ChargeGrid_Labels,0),MATCH(AB$7,ChargeGrid_Years,0))</f>
        <v>-590.15109</v>
      </c>
      <c r="AC78" s="20" t="n">
        <f aca="false">INDEX(ChargeGrid_Data,MATCH($E78,ChargeGrid_Labels,0),MATCH(AC$7,ChargeGrid_Years,0))</f>
        <v>-590.15109</v>
      </c>
      <c r="AD78" s="20" t="n">
        <f aca="false">INDEX(ChargeGrid_Data,MATCH($E78,ChargeGrid_Labels,0),MATCH(AD$7,ChargeGrid_Years,0))</f>
        <v>-590.15109</v>
      </c>
      <c r="AE78" s="20" t="n">
        <f aca="false">INDEX(ChargeGrid_Data,MATCH($E78,ChargeGrid_Labels,0),MATCH(AE$7,ChargeGrid_Years,0))</f>
        <v>-581.20382</v>
      </c>
      <c r="AF78" s="20" t="n">
        <f aca="false">INDEX(ChargeGrid_Data,MATCH($E78,ChargeGrid_Labels,0),MATCH(AF$7,ChargeGrid_Years,0))</f>
        <v>-581.20382</v>
      </c>
      <c r="AG78" s="20" t="n">
        <f aca="false">INDEX(ChargeGrid_Data,MATCH($E78,ChargeGrid_Labels,0),MATCH(AG$7,ChargeGrid_Years,0))</f>
        <v>-581.20382</v>
      </c>
      <c r="AH78" s="20" t="n">
        <f aca="false">INDEX(ChargeGrid_Data,MATCH($E78,ChargeGrid_Labels,0),MATCH(AH$7,ChargeGrid_Years,0))</f>
        <v>-581.20382</v>
      </c>
      <c r="AI78" s="20" t="n">
        <f aca="false">INDEX(ChargeGrid_Data,MATCH($E78,ChargeGrid_Labels,0),MATCH(AI$7,ChargeGrid_Years,0))</f>
        <v>-575.76335</v>
      </c>
      <c r="AJ78" s="20" t="n">
        <f aca="false">INDEX(ChargeGrid_Data,MATCH($E78,ChargeGrid_Labels,0),MATCH(AJ$7,ChargeGrid_Years,0))</f>
        <v>-575.76335</v>
      </c>
      <c r="AK78" s="20" t="n">
        <f aca="false">INDEX(ChargeGrid_Data,MATCH($E78,ChargeGrid_Labels,0),MATCH(AK$7,ChargeGrid_Years,0))</f>
        <v>-575.76335</v>
      </c>
      <c r="AL78" s="20" t="n">
        <f aca="false">INDEX(ChargeGrid_Data,MATCH($E78,ChargeGrid_Labels,0),MATCH(AL$7,ChargeGrid_Years,0))</f>
        <v>-575.76335</v>
      </c>
      <c r="AM78" s="20" t="n">
        <f aca="false">INDEX(ChargeGrid_Data,MATCH($E78,ChargeGrid_Labels,0),MATCH(AM$7,ChargeGrid_Years,0))</f>
        <v>-541.56006</v>
      </c>
      <c r="AN78" s="20" t="n">
        <f aca="false">INDEX(ChargeGrid_Data,MATCH($E78,ChargeGrid_Labels,0),MATCH(AN$7,ChargeGrid_Years,0))</f>
        <v>-541.56006</v>
      </c>
      <c r="AO78" s="20" t="n">
        <f aca="false">INDEX(ChargeGrid_Data,MATCH($E78,ChargeGrid_Labels,0),MATCH(AO$7,ChargeGrid_Years,0))</f>
        <v>-541.56006</v>
      </c>
      <c r="AP78" s="20" t="n">
        <f aca="false">INDEX(ChargeGrid_Data,MATCH($E78,ChargeGrid_Labels,0),MATCH(AP$7,ChargeGrid_Years,0))</f>
        <v>-541.56006</v>
      </c>
      <c r="AQ78" s="20" t="n">
        <f aca="false">INDEX(ChargeGrid_Data,MATCH($E78,ChargeGrid_Labels,0),MATCH(AQ$7,ChargeGrid_Years,0))</f>
        <v>-528.87975</v>
      </c>
      <c r="AR78" s="20" t="n">
        <f aca="false">INDEX(ChargeGrid_Data,MATCH($E78,ChargeGrid_Labels,0),MATCH(AR$7,ChargeGrid_Years,0))</f>
        <v>-528.87975</v>
      </c>
      <c r="AS78" s="20" t="n">
        <f aca="false">INDEX(ChargeGrid_Data,MATCH($E78,ChargeGrid_Labels,0),MATCH(AS$7,ChargeGrid_Years,0))</f>
        <v>-528.87975</v>
      </c>
      <c r="AT78" s="20" t="n">
        <f aca="false">INDEX(ChargeGrid_Data,MATCH($E78,ChargeGrid_Labels,0),MATCH(AT$7,ChargeGrid_Years,0))</f>
        <v>-528.87975</v>
      </c>
      <c r="AU78" s="20" t="n">
        <f aca="false">INDEX(ChargeGrid_Data,MATCH($E78,ChargeGrid_Labels,0),MATCH(AU$7,ChargeGrid_Years,0))</f>
        <v>-511.53463</v>
      </c>
      <c r="AV78" s="20" t="n">
        <f aca="false">INDEX(ChargeGrid_Data,MATCH($E78,ChargeGrid_Labels,0),MATCH(AV$7,ChargeGrid_Years,0))</f>
        <v>-511.53463</v>
      </c>
      <c r="AW78" s="20" t="n">
        <f aca="false">INDEX(ChargeGrid_Data,MATCH($E78,ChargeGrid_Labels,0),MATCH(AW$7,ChargeGrid_Years,0))</f>
        <v>-511.53463</v>
      </c>
      <c r="AX78" s="20" t="n">
        <f aca="false">INDEX(ChargeGrid_Data,MATCH($E78,ChargeGrid_Labels,0),MATCH(AX$7,ChargeGrid_Years,0))</f>
        <v>-511.53463</v>
      </c>
      <c r="AY78" s="20" t="n">
        <f aca="false">INDEX(ChargeGrid_Data,MATCH($E78,ChargeGrid_Labels,0),MATCH(AY$7,ChargeGrid_Years,0))</f>
        <v>-508.93701</v>
      </c>
      <c r="AZ78" s="20" t="n">
        <f aca="false">INDEX(ChargeGrid_Data,MATCH($E78,ChargeGrid_Labels,0),MATCH(AZ$7,ChargeGrid_Years,0))</f>
        <v>-508.93701</v>
      </c>
      <c r="BA78" s="20" t="n">
        <f aca="false">INDEX(ChargeGrid_Data,MATCH($E78,ChargeGrid_Labels,0),MATCH(BA$7,ChargeGrid_Years,0))</f>
        <v>-508.93701</v>
      </c>
      <c r="BB78" s="20" t="n">
        <f aca="false">INDEX(ChargeGrid_Data,MATCH($E78,ChargeGrid_Labels,0),MATCH(BB$7,ChargeGrid_Years,0))</f>
        <v>-508.93701</v>
      </c>
      <c r="BC78" s="20" t="n">
        <f aca="false">INDEX(ChargeGrid_Data,MATCH($E78,ChargeGrid_Labels,0),MATCH(BC$7,ChargeGrid_Years,0))</f>
        <v>-526.89342</v>
      </c>
      <c r="BD78" s="20" t="n">
        <f aca="false">INDEX(ChargeGrid_Data,MATCH($E78,ChargeGrid_Labels,0),MATCH(BD$7,ChargeGrid_Years,0))</f>
        <v>-526.89342</v>
      </c>
      <c r="BE78" s="20" t="n">
        <f aca="false">INDEX(ChargeGrid_Data,MATCH($E78,ChargeGrid_Labels,0),MATCH(BE$7,ChargeGrid_Years,0))</f>
        <v>-526.89342</v>
      </c>
      <c r="BF78" s="20" t="n">
        <f aca="false">INDEX(ChargeGrid_Data,MATCH($E78,ChargeGrid_Labels,0),MATCH(BF$7,ChargeGrid_Years,0))</f>
        <v>-526.89342</v>
      </c>
      <c r="BG78" s="20" t="n">
        <f aca="false">INDEX(ChargeGrid_Data,MATCH($E78,ChargeGrid_Labels,0),MATCH(BG$7,ChargeGrid_Years,0))</f>
        <v>-498.38111</v>
      </c>
      <c r="BH78" s="20" t="n">
        <f aca="false">INDEX(ChargeGrid_Data,MATCH($E78,ChargeGrid_Labels,0),MATCH(BH$7,ChargeGrid_Years,0))</f>
        <v>-498.38111</v>
      </c>
      <c r="BI78" s="20" t="n">
        <f aca="false">INDEX(ChargeGrid_Data,MATCH($E78,ChargeGrid_Labels,0),MATCH(BI$7,ChargeGrid_Years,0))</f>
        <v>-498.38111</v>
      </c>
      <c r="BJ78" s="20" t="n">
        <f aca="false">INDEX(ChargeGrid_Data,MATCH($E78,ChargeGrid_Labels,0),MATCH(BJ$7,ChargeGrid_Years,0))</f>
        <v>-498.38111</v>
      </c>
      <c r="BK78" s="20" t="n">
        <f aca="false">INDEX(ChargeGrid_Data,MATCH($E78,ChargeGrid_Labels,0),MATCH(BK$7,ChargeGrid_Years,0))</f>
        <v>-514.22704</v>
      </c>
      <c r="BL78" s="20" t="n">
        <f aca="false">INDEX(ChargeGrid_Data,MATCH($E78,ChargeGrid_Labels,0),MATCH(BL$7,ChargeGrid_Years,0))</f>
        <v>-514.22704</v>
      </c>
      <c r="BM78" s="20" t="n">
        <f aca="false">INDEX(ChargeGrid_Data,MATCH($E78,ChargeGrid_Labels,0),MATCH(BM$7,ChargeGrid_Years,0))</f>
        <v>-514.22704</v>
      </c>
      <c r="BN78" s="20" t="n">
        <f aca="false">INDEX(ChargeGrid_Data,MATCH($E78,ChargeGrid_Labels,0),MATCH(BN$7,ChargeGrid_Years,0))</f>
        <v>-514.22704</v>
      </c>
      <c r="BO78" s="20" t="n">
        <f aca="false">INDEX(ChargeGrid_Data,MATCH($E78,ChargeGrid_Labels,0),MATCH(BO$7,ChargeGrid_Years,0))</f>
        <v>-503.78846</v>
      </c>
      <c r="BP78" s="20" t="n">
        <f aca="false">INDEX(ChargeGrid_Data,MATCH($E78,ChargeGrid_Labels,0),MATCH(BP$7,ChargeGrid_Years,0))</f>
        <v>-503.78846</v>
      </c>
      <c r="BQ78" s="20" t="n">
        <f aca="false">INDEX(ChargeGrid_Data,MATCH($E78,ChargeGrid_Labels,0),MATCH(BQ$7,ChargeGrid_Years,0))</f>
        <v>-503.78846</v>
      </c>
      <c r="BR78" s="20" t="n">
        <f aca="false">INDEX(ChargeGrid_Data,MATCH($E78,ChargeGrid_Labels,0),MATCH(BR$7,ChargeGrid_Years,0))</f>
        <v>-503.78846</v>
      </c>
      <c r="BS78" s="20" t="n">
        <f aca="false">INDEX(ChargeGrid_Data,MATCH($E78,ChargeGrid_Labels,0),MATCH(BS$7,ChargeGrid_Years,0))</f>
        <v>-488.23638</v>
      </c>
      <c r="BT78" s="20" t="n">
        <f aca="false">INDEX(ChargeGrid_Data,MATCH($E78,ChargeGrid_Labels,0),MATCH(BT$7,ChargeGrid_Years,0))</f>
        <v>-488.23638</v>
      </c>
      <c r="BU78" s="20" t="n">
        <f aca="false">INDEX(ChargeGrid_Data,MATCH($E78,ChargeGrid_Labels,0),MATCH(BU$7,ChargeGrid_Years,0))</f>
        <v>-488.23638</v>
      </c>
      <c r="BV78" s="20" t="n">
        <f aca="false">INDEX(ChargeGrid_Data,MATCH($E78,ChargeGrid_Labels,0),MATCH(BV$7,ChargeGrid_Years,0))</f>
        <v>-488.23638</v>
      </c>
      <c r="BW78" s="20" t="n">
        <f aca="false">INDEX(ChargeGrid_Data,MATCH($E78,ChargeGrid_Labels,0),MATCH(BW$7,ChargeGrid_Years,0))</f>
        <v>-508.20078</v>
      </c>
      <c r="BX78" s="20" t="n">
        <f aca="false">INDEX(ChargeGrid_Data,MATCH($E78,ChargeGrid_Labels,0),MATCH(BX$7,ChargeGrid_Years,0))</f>
        <v>-508.20078</v>
      </c>
      <c r="BY78" s="20" t="n">
        <f aca="false">INDEX(ChargeGrid_Data,MATCH($E78,ChargeGrid_Labels,0),MATCH(BY$7,ChargeGrid_Years,0))</f>
        <v>-508.20078</v>
      </c>
      <c r="BZ78" s="20" t="n">
        <f aca="false">INDEX(ChargeGrid_Data,MATCH($E78,ChargeGrid_Labels,0),MATCH(BZ$7,ChargeGrid_Years,0))</f>
        <v>-508.20078</v>
      </c>
      <c r="CA78" s="20" t="n">
        <f aca="false">INDEX(ChargeGrid_Data,MATCH($E78,ChargeGrid_Labels,0),MATCH(CA$7,ChargeGrid_Years,0))</f>
        <v>-499.94889</v>
      </c>
      <c r="CB78" s="20" t="n">
        <f aca="false">INDEX(ChargeGrid_Data,MATCH($E78,ChargeGrid_Labels,0),MATCH(CB$7,ChargeGrid_Years,0))</f>
        <v>-499.94889</v>
      </c>
      <c r="CC78" s="20" t="n">
        <f aca="false">INDEX(ChargeGrid_Data,MATCH($E78,ChargeGrid_Labels,0),MATCH(CC$7,ChargeGrid_Years,0))</f>
        <v>-499.94889</v>
      </c>
      <c r="CD78" s="20" t="n">
        <f aca="false">INDEX(ChargeGrid_Data,MATCH($E78,ChargeGrid_Labels,0),MATCH(CD$7,ChargeGrid_Years,0))</f>
        <v>-499.94889</v>
      </c>
      <c r="CE78" s="20" t="n">
        <f aca="false">INDEX(ChargeGrid_Data,MATCH($E78,ChargeGrid_Labels,0),MATCH(CE$7,ChargeGrid_Years,0))</f>
        <v>-500.04075</v>
      </c>
      <c r="CF78" s="20" t="n">
        <f aca="false">INDEX(ChargeGrid_Data,MATCH($E78,ChargeGrid_Labels,0),MATCH(CF$7,ChargeGrid_Years,0))</f>
        <v>-500.04075</v>
      </c>
      <c r="CG78" s="20" t="n">
        <f aca="false">INDEX(ChargeGrid_Data,MATCH($E78,ChargeGrid_Labels,0),MATCH(CG$7,ChargeGrid_Years,0))</f>
        <v>-500.04075</v>
      </c>
      <c r="CH78" s="20" t="n">
        <f aca="false">INDEX(ChargeGrid_Data,MATCH($E78,ChargeGrid_Labels,0),MATCH(CH$7,ChargeGrid_Years,0))</f>
        <v>-500.04075</v>
      </c>
      <c r="CI78" s="20" t="n">
        <f aca="false">INDEX(ChargeGrid_Data,MATCH($E78,ChargeGrid_Labels,0),MATCH(CI$7,ChargeGrid_Years,0))</f>
        <v>-503.09869</v>
      </c>
      <c r="CJ78" s="20" t="n">
        <f aca="false">INDEX(ChargeGrid_Data,MATCH($E78,ChargeGrid_Labels,0),MATCH(CJ$7,ChargeGrid_Years,0))</f>
        <v>-503.09869</v>
      </c>
      <c r="CK78" s="20" t="n">
        <f aca="false">INDEX(ChargeGrid_Data,MATCH($E78,ChargeGrid_Labels,0),MATCH(CK$7,ChargeGrid_Years,0))</f>
        <v>-503.09869</v>
      </c>
      <c r="CL78" s="20" t="n">
        <f aca="false">INDEX(ChargeGrid_Data,MATCH($E78,ChargeGrid_Labels,0),MATCH(CL$7,ChargeGrid_Years,0))</f>
        <v>-503.09869</v>
      </c>
      <c r="CM78" s="20" t="n">
        <f aca="false">INDEX(ChargeGrid_Data,MATCH($E78,ChargeGrid_Labels,0),MATCH(CM$7,ChargeGrid_Years,0))</f>
        <v>-497.34921</v>
      </c>
      <c r="CN78" s="20" t="n">
        <f aca="false">INDEX(ChargeGrid_Data,MATCH($E78,ChargeGrid_Labels,0),MATCH(CN$7,ChargeGrid_Years,0))</f>
        <v>-497.34921</v>
      </c>
      <c r="CO78" s="20" t="n">
        <f aca="false">INDEX(ChargeGrid_Data,MATCH($E78,ChargeGrid_Labels,0),MATCH(CO$7,ChargeGrid_Years,0))</f>
        <v>-497.34921</v>
      </c>
      <c r="CP78" s="20" t="n">
        <f aca="false">INDEX(ChargeGrid_Data,MATCH($E78,ChargeGrid_Labels,0),MATCH(CP$7,ChargeGrid_Years,0))</f>
        <v>-497.34921</v>
      </c>
      <c r="CQ78" s="20" t="n">
        <f aca="false">INDEX(ChargeGrid_Data,MATCH($E78,ChargeGrid_Labels,0),MATCH(CQ$7,ChargeGrid_Years,0))</f>
        <v>-514.43421</v>
      </c>
      <c r="CR78" s="20" t="n">
        <f aca="false">INDEX(ChargeGrid_Data,MATCH($E78,ChargeGrid_Labels,0),MATCH(CR$7,ChargeGrid_Years,0))</f>
        <v>-514.43421</v>
      </c>
      <c r="CS78" s="20" t="n">
        <f aca="false">INDEX(ChargeGrid_Data,MATCH($E78,ChargeGrid_Labels,0),MATCH(CS$7,ChargeGrid_Years,0))</f>
        <v>-514.43421</v>
      </c>
      <c r="CT78" s="20" t="n">
        <f aca="false">INDEX(ChargeGrid_Data,MATCH($E78,ChargeGrid_Labels,0),MATCH(CT$7,ChargeGrid_Years,0))</f>
        <v>-514.43421</v>
      </c>
      <c r="CU78" s="20" t="n">
        <f aca="false">INDEX(ChargeGrid_Data,MATCH($E78,ChargeGrid_Labels,0),MATCH(CU$7,ChargeGrid_Years,0))</f>
        <v>-548.94787</v>
      </c>
      <c r="CV78" s="20" t="n">
        <f aca="false">INDEX(ChargeGrid_Data,MATCH($E78,ChargeGrid_Labels,0),MATCH(CV$7,ChargeGrid_Years,0))</f>
        <v>-548.94787</v>
      </c>
      <c r="CW78" s="20" t="n">
        <f aca="false">INDEX(ChargeGrid_Data,MATCH($E78,ChargeGrid_Labels,0),MATCH(CW$7,ChargeGrid_Years,0))</f>
        <v>-548.94787</v>
      </c>
      <c r="CX78" s="20" t="n">
        <f aca="false">INDEX(ChargeGrid_Data,MATCH($E78,ChargeGrid_Labels,0),MATCH(CX$7,ChargeGrid_Years,0))</f>
        <v>-548.94787</v>
      </c>
      <c r="CY78" s="20" t="n">
        <f aca="false">INDEX(ChargeGrid_Data,MATCH($E78,ChargeGrid_Labels,0),MATCH(CY$7,ChargeGrid_Years,0))</f>
        <v>-707.19545</v>
      </c>
      <c r="CZ78" s="20" t="n">
        <f aca="false">INDEX(ChargeGrid_Data,MATCH($E78,ChargeGrid_Labels,0),MATCH(CZ$7,ChargeGrid_Years,0))</f>
        <v>-707.19545</v>
      </c>
      <c r="DA78" s="20" t="n">
        <f aca="false">INDEX(ChargeGrid_Data,MATCH($E78,ChargeGrid_Labels,0),MATCH(DA$7,ChargeGrid_Years,0))</f>
        <v>-707.19545</v>
      </c>
      <c r="DB78" s="20" t="n">
        <f aca="false">INDEX(ChargeGrid_Data,MATCH($E78,ChargeGrid_Labels,0),MATCH(DB$7,ChargeGrid_Years,0))</f>
        <v>-707.19545</v>
      </c>
      <c r="DC78" s="20" t="n">
        <f aca="false">INDEX(ChargeGrid_Data,MATCH($E78,ChargeGrid_Labels,0),MATCH(DC$7,ChargeGrid_Years,0))</f>
        <v>-688.10432</v>
      </c>
      <c r="DD78" s="20" t="n">
        <f aca="false">INDEX(ChargeGrid_Data,MATCH($E78,ChargeGrid_Labels,0),MATCH(DD$7,ChargeGrid_Years,0))</f>
        <v>-688.10432</v>
      </c>
      <c r="DE78" s="20" t="n">
        <f aca="false">INDEX(ChargeGrid_Data,MATCH($E78,ChargeGrid_Labels,0),MATCH(DE$7,ChargeGrid_Years,0))</f>
        <v>-688.10432</v>
      </c>
      <c r="DF78" s="20" t="n">
        <f aca="false">INDEX(ChargeGrid_Data,MATCH($E78,ChargeGrid_Labels,0),MATCH(DF$7,ChargeGrid_Years,0))</f>
        <v>-688.10432</v>
      </c>
      <c r="DG78" s="20" t="n">
        <f aca="false">INDEX(ChargeGrid_Data,MATCH($E78,ChargeGrid_Labels,0),MATCH(DG$7,ChargeGrid_Years,0))</f>
        <v>-668.95651</v>
      </c>
      <c r="DH78" s="20" t="n">
        <f aca="false">INDEX(ChargeGrid_Data,MATCH($E78,ChargeGrid_Labels,0),MATCH(DH$7,ChargeGrid_Years,0))</f>
        <v>-668.95651</v>
      </c>
      <c r="DI78" s="20" t="n">
        <f aca="false">INDEX(ChargeGrid_Data,MATCH($E78,ChargeGrid_Labels,0),MATCH(DI$7,ChargeGrid_Years,0))</f>
        <v>-668.95651</v>
      </c>
      <c r="DJ78" s="20" t="n">
        <f aca="false">INDEX(ChargeGrid_Data,MATCH($E78,ChargeGrid_Labels,0),MATCH(DJ$7,ChargeGrid_Years,0))</f>
        <v>-668.95651</v>
      </c>
      <c r="DK78" s="20" t="n">
        <f aca="false">INDEX(ChargeGrid_Data,MATCH($E78,ChargeGrid_Labels,0),MATCH(DK$7,ChargeGrid_Years,0))</f>
        <v>-681.69469</v>
      </c>
      <c r="DL78" s="20" t="n">
        <f aca="false">INDEX(ChargeGrid_Data,MATCH($E78,ChargeGrid_Labels,0),MATCH(DL$7,ChargeGrid_Years,0))</f>
        <v>-681.69469</v>
      </c>
      <c r="DM78" s="20" t="n">
        <f aca="false">INDEX(ChargeGrid_Data,MATCH($E78,ChargeGrid_Labels,0),MATCH(DM$7,ChargeGrid_Years,0))</f>
        <v>-681.69469</v>
      </c>
      <c r="DN78" s="20" t="n">
        <f aca="false">INDEX(ChargeGrid_Data,MATCH($E78,ChargeGrid_Labels,0),MATCH(DN$7,ChargeGrid_Years,0))</f>
        <v>-681.69469</v>
      </c>
      <c r="DO78" s="20" t="n">
        <f aca="false">INDEX(ChargeGrid_Data,MATCH($E78,ChargeGrid_Labels,0),MATCH(DO$7,ChargeGrid_Years,0))</f>
        <v>-644.57209</v>
      </c>
      <c r="DP78" s="20" t="n">
        <f aca="false">INDEX(ChargeGrid_Data,MATCH($E78,ChargeGrid_Labels,0),MATCH(DP$7,ChargeGrid_Years,0))</f>
        <v>-644.57209</v>
      </c>
      <c r="DQ78" s="20" t="n">
        <f aca="false">INDEX(ChargeGrid_Data,MATCH($E78,ChargeGrid_Labels,0),MATCH(DQ$7,ChargeGrid_Years,0))</f>
        <v>-644.57209</v>
      </c>
      <c r="DR78" s="20" t="n">
        <f aca="false">INDEX(ChargeGrid_Data,MATCH($E78,ChargeGrid_Labels,0),MATCH(DR$7,ChargeGrid_Years,0))</f>
        <v>-644.57209</v>
      </c>
      <c r="DS78" s="20" t="n">
        <f aca="false">INDEX(ChargeGrid_Data,MATCH($E78,ChargeGrid_Labels,0),MATCH(DS$7,ChargeGrid_Years,0))</f>
        <v>-635.13038</v>
      </c>
      <c r="DT78" s="20" t="n">
        <f aca="false">INDEX(ChargeGrid_Data,MATCH($E78,ChargeGrid_Labels,0),MATCH(DT$7,ChargeGrid_Years,0))</f>
        <v>-635.13038</v>
      </c>
      <c r="DU78" s="20" t="n">
        <f aca="false">INDEX(ChargeGrid_Data,MATCH($E78,ChargeGrid_Labels,0),MATCH(DU$7,ChargeGrid_Years,0))</f>
        <v>-635.13038</v>
      </c>
      <c r="DV78" s="20" t="n">
        <f aca="false">INDEX(ChargeGrid_Data,MATCH($E78,ChargeGrid_Labels,0),MATCH(DV$7,ChargeGrid_Years,0))</f>
        <v>-635.13038</v>
      </c>
      <c r="DW78" s="20" t="n">
        <f aca="false">INDEX(ChargeGrid_Data,MATCH($E78,ChargeGrid_Labels,0),MATCH(DW$7,ChargeGrid_Years,0))</f>
        <v>-635.28835</v>
      </c>
      <c r="DX78" s="20" t="n">
        <f aca="false">INDEX(ChargeGrid_Data,MATCH($E78,ChargeGrid_Labels,0),MATCH(DX$7,ChargeGrid_Years,0))</f>
        <v>-635.28835</v>
      </c>
      <c r="DY78" s="20" t="n">
        <f aca="false">INDEX(ChargeGrid_Data,MATCH($E78,ChargeGrid_Labels,0),MATCH(DY$7,ChargeGrid_Years,0))</f>
        <v>-635.28835</v>
      </c>
      <c r="DZ78" s="20" t="n">
        <f aca="false">INDEX(ChargeGrid_Data,MATCH($E78,ChargeGrid_Labels,0),MATCH(DZ$7,ChargeGrid_Years,0))</f>
        <v>-635.28835</v>
      </c>
      <c r="EA78" s="20" t="n">
        <f aca="false">INDEX(ChargeGrid_Data,MATCH($E78,ChargeGrid_Labels,0),MATCH(EA$7,ChargeGrid_Years,0))</f>
        <v>-632.34774</v>
      </c>
      <c r="EB78" s="20" t="n">
        <f aca="false">INDEX(ChargeGrid_Data,MATCH($E78,ChargeGrid_Labels,0),MATCH(EB$7,ChargeGrid_Years,0))</f>
        <v>-632.34774</v>
      </c>
      <c r="EC78" s="20" t="n">
        <f aca="false">INDEX(ChargeGrid_Data,MATCH($E78,ChargeGrid_Labels,0),MATCH(EC$7,ChargeGrid_Years,0))</f>
        <v>-632.34774</v>
      </c>
      <c r="ED78" s="20" t="n">
        <f aca="false">INDEX(ChargeGrid_Data,MATCH($E78,ChargeGrid_Labels,0),MATCH(ED$7,ChargeGrid_Years,0))</f>
        <v>-632.34774</v>
      </c>
      <c r="EE78" s="20" t="n">
        <f aca="false">INDEX(ChargeGrid_Data,MATCH($E78,ChargeGrid_Labels,0),MATCH(EE$7,ChargeGrid_Years,0))</f>
        <v>-615.02274</v>
      </c>
      <c r="EF78" s="20" t="n">
        <f aca="false">INDEX(ChargeGrid_Data,MATCH($E78,ChargeGrid_Labels,0),MATCH(EF$7,ChargeGrid_Years,0))</f>
        <v>-615.02274</v>
      </c>
      <c r="EG78" s="20" t="n">
        <f aca="false">INDEX(ChargeGrid_Data,MATCH($E78,ChargeGrid_Labels,0),MATCH(EG$7,ChargeGrid_Years,0))</f>
        <v>-615.02274</v>
      </c>
      <c r="EH78" s="20" t="n">
        <f aca="false">INDEX(ChargeGrid_Data,MATCH($E78,ChargeGrid_Labels,0),MATCH(EH$7,ChargeGrid_Years,0))</f>
        <v>-615.02274</v>
      </c>
      <c r="EI78" s="20" t="n">
        <f aca="false">INDEX(ChargeGrid_Data,MATCH($E78,ChargeGrid_Labels,0),MATCH(EI$7,ChargeGrid_Years,0))</f>
        <v>-586.07772</v>
      </c>
      <c r="EJ78" s="20" t="n">
        <f aca="false">INDEX(ChargeGrid_Data,MATCH($E78,ChargeGrid_Labels,0),MATCH(EJ$7,ChargeGrid_Years,0))</f>
        <v>-586.07772</v>
      </c>
      <c r="EK78" s="20" t="n">
        <f aca="false">INDEX(ChargeGrid_Data,MATCH($E78,ChargeGrid_Labels,0),MATCH(EK$7,ChargeGrid_Years,0))</f>
        <v>-586.07772</v>
      </c>
      <c r="EL78" s="20" t="n">
        <f aca="false">INDEX(ChargeGrid_Data,MATCH($E78,ChargeGrid_Labels,0),MATCH(EL$7,ChargeGrid_Years,0))</f>
        <v>-586.07772</v>
      </c>
      <c r="EM78" s="20" t="n">
        <f aca="false">INDEX(ChargeGrid_Data,MATCH($E78,ChargeGrid_Labels,0),MATCH(EM$7,ChargeGrid_Years,0))</f>
        <v>-576.86721</v>
      </c>
      <c r="EN78" s="20" t="n">
        <f aca="false">INDEX(ChargeGrid_Data,MATCH($E78,ChargeGrid_Labels,0),MATCH(EN$7,ChargeGrid_Years,0))</f>
        <v>-576.86721</v>
      </c>
      <c r="EO78" s="20" t="n">
        <f aca="false">INDEX(ChargeGrid_Data,MATCH($E78,ChargeGrid_Labels,0),MATCH(EO$7,ChargeGrid_Years,0))</f>
        <v>-576.86721</v>
      </c>
      <c r="EP78" s="20" t="n">
        <f aca="false">INDEX(ChargeGrid_Data,MATCH($E78,ChargeGrid_Labels,0),MATCH(EP$7,ChargeGrid_Years,0))</f>
        <v>-576.86721</v>
      </c>
      <c r="EQ78" s="20" t="n">
        <f aca="false">INDEX(ChargeGrid_Data,MATCH($E78,ChargeGrid_Labels,0),MATCH(EQ$7,ChargeGrid_Years,0))</f>
        <v>-579.51105</v>
      </c>
      <c r="ER78" s="20" t="n">
        <f aca="false">INDEX(ChargeGrid_Data,MATCH($E78,ChargeGrid_Labels,0),MATCH(ER$7,ChargeGrid_Years,0))</f>
        <v>-579.51105</v>
      </c>
      <c r="ES78" s="20" t="n">
        <f aca="false">INDEX(ChargeGrid_Data,MATCH($E78,ChargeGrid_Labels,0),MATCH(ES$7,ChargeGrid_Years,0))</f>
        <v>-579.51105</v>
      </c>
      <c r="ET78" s="20" t="n">
        <f aca="false">INDEX(ChargeGrid_Data,MATCH($E78,ChargeGrid_Labels,0),MATCH(ET$7,ChargeGrid_Years,0))</f>
        <v>-579.51105</v>
      </c>
      <c r="EU78" s="20" t="n">
        <f aca="false">INDEX(ChargeGrid_Data,MATCH($E78,ChargeGrid_Labels,0),MATCH(EU$7,ChargeGrid_Years,0))</f>
        <v>-579.51105</v>
      </c>
      <c r="EV78" s="20" t="n">
        <f aca="false">INDEX(ChargeGrid_Data,MATCH($E78,ChargeGrid_Labels,0),MATCH(EV$7,ChargeGrid_Years,0))</f>
        <v>-579.51105</v>
      </c>
      <c r="EW78" s="20" t="n">
        <f aca="false">INDEX(ChargeGrid_Data,MATCH($E78,ChargeGrid_Labels,0),MATCH(EW$7,ChargeGrid_Years,0))</f>
        <v>-579.51105</v>
      </c>
      <c r="EX78" s="20" t="n">
        <f aca="false">INDEX(ChargeGrid_Data,MATCH($E78,ChargeGrid_Labels,0),MATCH(EX$7,ChargeGrid_Years,0))</f>
        <v>-579.51105</v>
      </c>
      <c r="EY78" s="20" t="n">
        <f aca="false">INDEX(ChargeGrid_Data,MATCH($E78,ChargeGrid_Labels,0),MATCH(EY$7,ChargeGrid_Years,0))</f>
        <v>-579.51105</v>
      </c>
      <c r="EZ78" s="20" t="n">
        <f aca="false">INDEX(ChargeGrid_Data,MATCH($E78,ChargeGrid_Labels,0),MATCH(EZ$7,ChargeGrid_Years,0))</f>
        <v>-579.51105</v>
      </c>
      <c r="FA78" s="20" t="n">
        <f aca="false">INDEX(ChargeGrid_Data,MATCH($E78,ChargeGrid_Labels,0),MATCH(FA$7,ChargeGrid_Years,0))</f>
        <v>-579.51105</v>
      </c>
      <c r="FB78" s="20" t="n">
        <f aca="false">INDEX(ChargeGrid_Data,MATCH($E78,ChargeGrid_Labels,0),MATCH(FB$7,ChargeGrid_Years,0))</f>
        <v>-579.51105</v>
      </c>
      <c r="FC78" s="20" t="n">
        <f aca="false">INDEX(ChargeGrid_Data,MATCH($E78,ChargeGrid_Labels,0),MATCH(FC$7,ChargeGrid_Years,0))</f>
        <v>-579.51105</v>
      </c>
      <c r="FD78" s="20" t="n">
        <f aca="false">INDEX(ChargeGrid_Data,MATCH($E78,ChargeGrid_Labels,0),MATCH(FD$7,ChargeGrid_Years,0))</f>
        <v>-579.51105</v>
      </c>
      <c r="FE78" s="20" t="n">
        <f aca="false">INDEX(ChargeGrid_Data,MATCH($E78,ChargeGrid_Labels,0),MATCH(FE$7,ChargeGrid_Years,0))</f>
        <v>-579.51105</v>
      </c>
      <c r="FF78" s="20" t="n">
        <f aca="false">INDEX(ChargeGrid_Data,MATCH($E78,ChargeGrid_Labels,0),MATCH(FF$7,ChargeGrid_Years,0))</f>
        <v>-579.51105</v>
      </c>
      <c r="FG78" s="20" t="n">
        <f aca="false">INDEX(ChargeGrid_Data,MATCH($E78,ChargeGrid_Labels,0),MATCH(FG$7,ChargeGrid_Years,0))</f>
        <v>-579.51105</v>
      </c>
      <c r="FH78" s="20" t="n">
        <f aca="false">INDEX(ChargeGrid_Data,MATCH($E78,ChargeGrid_Labels,0),MATCH(FH$7,ChargeGrid_Years,0))</f>
        <v>-579.51105</v>
      </c>
    </row>
    <row r="79" customFormat="false" ht="15" hidden="false" customHeight="false" outlineLevel="0" collapsed="false">
      <c r="C79" s="0" t="s">
        <v>735</v>
      </c>
      <c r="D79" s="11" t="s">
        <v>40</v>
      </c>
      <c r="E79" s="14" t="str">
        <f aca="false">$E47</f>
        <v>DC 4h</v>
      </c>
      <c r="J79" s="20" t="n">
        <f aca="false">INDEX(Discharge_Data,MATCH($E79,Discharge_Labels,0),MATCH(J$7,Discharge_Years,0))</f>
        <v>0</v>
      </c>
      <c r="K79" s="20" t="n">
        <f aca="false">INDEX(Discharge_Data,MATCH($E79,Discharge_Labels,0),MATCH(K$7,Discharge_Years,0))</f>
        <v>0</v>
      </c>
      <c r="L79" s="20" t="n">
        <f aca="false">INDEX(Discharge_Data,MATCH($E79,Discharge_Labels,0),MATCH(L$7,Discharge_Years,0))</f>
        <v>0</v>
      </c>
      <c r="M79" s="20" t="n">
        <f aca="false">INDEX(Discharge_Data,MATCH($E79,Discharge_Labels,0),MATCH(M$7,Discharge_Years,0))</f>
        <v>0</v>
      </c>
      <c r="N79" s="20" t="n">
        <f aca="false">INDEX(Discharge_Data,MATCH($E79,Discharge_Labels,0),MATCH(N$7,Discharge_Years,0))</f>
        <v>0</v>
      </c>
      <c r="O79" s="20" t="n">
        <f aca="false">INDEX(Discharge_Data,MATCH($E79,Discharge_Labels,0),MATCH(O$7,Discharge_Years,0))</f>
        <v>1434.78479</v>
      </c>
      <c r="P79" s="20" t="n">
        <f aca="false">INDEX(Discharge_Data,MATCH($E79,Discharge_Labels,0),MATCH(P$7,Discharge_Years,0))</f>
        <v>1434.78479</v>
      </c>
      <c r="Q79" s="20" t="n">
        <f aca="false">INDEX(Discharge_Data,MATCH($E79,Discharge_Labels,0),MATCH(Q$7,Discharge_Years,0))</f>
        <v>1434.78479</v>
      </c>
      <c r="R79" s="20" t="n">
        <f aca="false">INDEX(Discharge_Data,MATCH($E79,Discharge_Labels,0),MATCH(R$7,Discharge_Years,0))</f>
        <v>1434.78479</v>
      </c>
      <c r="S79" s="20" t="n">
        <f aca="false">INDEX(Discharge_Data,MATCH($E79,Discharge_Labels,0),MATCH(S$7,Discharge_Years,0))</f>
        <v>1384.80033</v>
      </c>
      <c r="T79" s="20" t="n">
        <f aca="false">INDEX(Discharge_Data,MATCH($E79,Discharge_Labels,0),MATCH(T$7,Discharge_Years,0))</f>
        <v>1384.80033</v>
      </c>
      <c r="U79" s="20" t="n">
        <f aca="false">INDEX(Discharge_Data,MATCH($E79,Discharge_Labels,0),MATCH(U$7,Discharge_Years,0))</f>
        <v>1384.80033</v>
      </c>
      <c r="V79" s="20" t="n">
        <f aca="false">INDEX(Discharge_Data,MATCH($E79,Discharge_Labels,0),MATCH(V$7,Discharge_Years,0))</f>
        <v>1384.80033</v>
      </c>
      <c r="W79" s="20" t="n">
        <f aca="false">INDEX(Discharge_Data,MATCH($E79,Discharge_Labels,0),MATCH(W$7,Discharge_Years,0))</f>
        <v>1340.55608</v>
      </c>
      <c r="X79" s="20" t="n">
        <f aca="false">INDEX(Discharge_Data,MATCH($E79,Discharge_Labels,0),MATCH(X$7,Discharge_Years,0))</f>
        <v>1340.55608</v>
      </c>
      <c r="Y79" s="20" t="n">
        <f aca="false">INDEX(Discharge_Data,MATCH($E79,Discharge_Labels,0),MATCH(Y$7,Discharge_Years,0))</f>
        <v>1340.55608</v>
      </c>
      <c r="Z79" s="20" t="n">
        <f aca="false">INDEX(Discharge_Data,MATCH($E79,Discharge_Labels,0),MATCH(Z$7,Discharge_Years,0))</f>
        <v>1340.55608</v>
      </c>
      <c r="AA79" s="20" t="n">
        <f aca="false">INDEX(Discharge_Data,MATCH($E79,Discharge_Labels,0),MATCH(AA$7,Discharge_Years,0))</f>
        <v>1312.77664</v>
      </c>
      <c r="AB79" s="20" t="n">
        <f aca="false">INDEX(Discharge_Data,MATCH($E79,Discharge_Labels,0),MATCH(AB$7,Discharge_Years,0))</f>
        <v>1312.77664</v>
      </c>
      <c r="AC79" s="20" t="n">
        <f aca="false">INDEX(Discharge_Data,MATCH($E79,Discharge_Labels,0),MATCH(AC$7,Discharge_Years,0))</f>
        <v>1312.77664</v>
      </c>
      <c r="AD79" s="20" t="n">
        <f aca="false">INDEX(Discharge_Data,MATCH($E79,Discharge_Labels,0),MATCH(AD$7,Discharge_Years,0))</f>
        <v>1312.77664</v>
      </c>
      <c r="AE79" s="20" t="n">
        <f aca="false">INDEX(Discharge_Data,MATCH($E79,Discharge_Labels,0),MATCH(AE$7,Discharge_Years,0))</f>
        <v>1288.58149</v>
      </c>
      <c r="AF79" s="20" t="n">
        <f aca="false">INDEX(Discharge_Data,MATCH($E79,Discharge_Labels,0),MATCH(AF$7,Discharge_Years,0))</f>
        <v>1288.58149</v>
      </c>
      <c r="AG79" s="20" t="n">
        <f aca="false">INDEX(Discharge_Data,MATCH($E79,Discharge_Labels,0),MATCH(AG$7,Discharge_Years,0))</f>
        <v>1288.58149</v>
      </c>
      <c r="AH79" s="20" t="n">
        <f aca="false">INDEX(Discharge_Data,MATCH($E79,Discharge_Labels,0),MATCH(AH$7,Discharge_Years,0))</f>
        <v>1288.58149</v>
      </c>
      <c r="AI79" s="20" t="n">
        <f aca="false">INDEX(Discharge_Data,MATCH($E79,Discharge_Labels,0),MATCH(AI$7,Discharge_Years,0))</f>
        <v>1262.31184</v>
      </c>
      <c r="AJ79" s="20" t="n">
        <f aca="false">INDEX(Discharge_Data,MATCH($E79,Discharge_Labels,0),MATCH(AJ$7,Discharge_Years,0))</f>
        <v>1262.31184</v>
      </c>
      <c r="AK79" s="20" t="n">
        <f aca="false">INDEX(Discharge_Data,MATCH($E79,Discharge_Labels,0),MATCH(AK$7,Discharge_Years,0))</f>
        <v>1262.31184</v>
      </c>
      <c r="AL79" s="20" t="n">
        <f aca="false">INDEX(Discharge_Data,MATCH($E79,Discharge_Labels,0),MATCH(AL$7,Discharge_Years,0))</f>
        <v>1262.31184</v>
      </c>
      <c r="AM79" s="20" t="n">
        <f aca="false">INDEX(Discharge_Data,MATCH($E79,Discharge_Labels,0),MATCH(AM$7,Discharge_Years,0))</f>
        <v>1237.82234</v>
      </c>
      <c r="AN79" s="20" t="n">
        <f aca="false">INDEX(Discharge_Data,MATCH($E79,Discharge_Labels,0),MATCH(AN$7,Discharge_Years,0))</f>
        <v>1237.82234</v>
      </c>
      <c r="AO79" s="20" t="n">
        <f aca="false">INDEX(Discharge_Data,MATCH($E79,Discharge_Labels,0),MATCH(AO$7,Discharge_Years,0))</f>
        <v>1237.82234</v>
      </c>
      <c r="AP79" s="20" t="n">
        <f aca="false">INDEX(Discharge_Data,MATCH($E79,Discharge_Labels,0),MATCH(AP$7,Discharge_Years,0))</f>
        <v>1237.82234</v>
      </c>
      <c r="AQ79" s="20" t="n">
        <f aca="false">INDEX(Discharge_Data,MATCH($E79,Discharge_Labels,0),MATCH(AQ$7,Discharge_Years,0))</f>
        <v>1225.82421</v>
      </c>
      <c r="AR79" s="20" t="n">
        <f aca="false">INDEX(Discharge_Data,MATCH($E79,Discharge_Labels,0),MATCH(AR$7,Discharge_Years,0))</f>
        <v>1225.82421</v>
      </c>
      <c r="AS79" s="20" t="n">
        <f aca="false">INDEX(Discharge_Data,MATCH($E79,Discharge_Labels,0),MATCH(AS$7,Discharge_Years,0))</f>
        <v>1225.82421</v>
      </c>
      <c r="AT79" s="20" t="n">
        <f aca="false">INDEX(Discharge_Data,MATCH($E79,Discharge_Labels,0),MATCH(AT$7,Discharge_Years,0))</f>
        <v>1225.82421</v>
      </c>
      <c r="AU79" s="20" t="n">
        <f aca="false">INDEX(Discharge_Data,MATCH($E79,Discharge_Labels,0),MATCH(AU$7,Discharge_Years,0))</f>
        <v>1206.30208</v>
      </c>
      <c r="AV79" s="20" t="n">
        <f aca="false">INDEX(Discharge_Data,MATCH($E79,Discharge_Labels,0),MATCH(AV$7,Discharge_Years,0))</f>
        <v>1206.30208</v>
      </c>
      <c r="AW79" s="20" t="n">
        <f aca="false">INDEX(Discharge_Data,MATCH($E79,Discharge_Labels,0),MATCH(AW$7,Discharge_Years,0))</f>
        <v>1206.30208</v>
      </c>
      <c r="AX79" s="20" t="n">
        <f aca="false">INDEX(Discharge_Data,MATCH($E79,Discharge_Labels,0),MATCH(AX$7,Discharge_Years,0))</f>
        <v>1206.30208</v>
      </c>
      <c r="AY79" s="20" t="n">
        <f aca="false">INDEX(Discharge_Data,MATCH($E79,Discharge_Labels,0),MATCH(AY$7,Discharge_Years,0))</f>
        <v>1185.80301</v>
      </c>
      <c r="AZ79" s="20" t="n">
        <f aca="false">INDEX(Discharge_Data,MATCH($E79,Discharge_Labels,0),MATCH(AZ$7,Discharge_Years,0))</f>
        <v>1185.80301</v>
      </c>
      <c r="BA79" s="20" t="n">
        <f aca="false">INDEX(Discharge_Data,MATCH($E79,Discharge_Labels,0),MATCH(BA$7,Discharge_Years,0))</f>
        <v>1185.80301</v>
      </c>
      <c r="BB79" s="20" t="n">
        <f aca="false">INDEX(Discharge_Data,MATCH($E79,Discharge_Labels,0),MATCH(BB$7,Discharge_Years,0))</f>
        <v>1185.80301</v>
      </c>
      <c r="BC79" s="20" t="n">
        <f aca="false">INDEX(Discharge_Data,MATCH($E79,Discharge_Labels,0),MATCH(BC$7,Discharge_Years,0))</f>
        <v>1161.95549</v>
      </c>
      <c r="BD79" s="20" t="n">
        <f aca="false">INDEX(Discharge_Data,MATCH($E79,Discharge_Labels,0),MATCH(BD$7,Discharge_Years,0))</f>
        <v>1161.95549</v>
      </c>
      <c r="BE79" s="20" t="n">
        <f aca="false">INDEX(Discharge_Data,MATCH($E79,Discharge_Labels,0),MATCH(BE$7,Discharge_Years,0))</f>
        <v>1161.95549</v>
      </c>
      <c r="BF79" s="20" t="n">
        <f aca="false">INDEX(Discharge_Data,MATCH($E79,Discharge_Labels,0),MATCH(BF$7,Discharge_Years,0))</f>
        <v>1161.95549</v>
      </c>
      <c r="BG79" s="20" t="n">
        <f aca="false">INDEX(Discharge_Data,MATCH($E79,Discharge_Labels,0),MATCH(BG$7,Discharge_Years,0))</f>
        <v>1147.45978</v>
      </c>
      <c r="BH79" s="20" t="n">
        <f aca="false">INDEX(Discharge_Data,MATCH($E79,Discharge_Labels,0),MATCH(BH$7,Discharge_Years,0))</f>
        <v>1147.45978</v>
      </c>
      <c r="BI79" s="20" t="n">
        <f aca="false">INDEX(Discharge_Data,MATCH($E79,Discharge_Labels,0),MATCH(BI$7,Discharge_Years,0))</f>
        <v>1147.45978</v>
      </c>
      <c r="BJ79" s="20" t="n">
        <f aca="false">INDEX(Discharge_Data,MATCH($E79,Discharge_Labels,0),MATCH(BJ$7,Discharge_Years,0))</f>
        <v>1147.45978</v>
      </c>
      <c r="BK79" s="20" t="n">
        <f aca="false">INDEX(Discharge_Data,MATCH($E79,Discharge_Labels,0),MATCH(BK$7,Discharge_Years,0))</f>
        <v>1133.40002</v>
      </c>
      <c r="BL79" s="20" t="n">
        <f aca="false">INDEX(Discharge_Data,MATCH($E79,Discharge_Labels,0),MATCH(BL$7,Discharge_Years,0))</f>
        <v>1133.40002</v>
      </c>
      <c r="BM79" s="20" t="n">
        <f aca="false">INDEX(Discharge_Data,MATCH($E79,Discharge_Labels,0),MATCH(BM$7,Discharge_Years,0))</f>
        <v>1133.40002</v>
      </c>
      <c r="BN79" s="20" t="n">
        <f aca="false">INDEX(Discharge_Data,MATCH($E79,Discharge_Labels,0),MATCH(BN$7,Discharge_Years,0))</f>
        <v>1133.40002</v>
      </c>
      <c r="BO79" s="20" t="n">
        <f aca="false">INDEX(Discharge_Data,MATCH($E79,Discharge_Labels,0),MATCH(BO$7,Discharge_Years,0))</f>
        <v>1123.9041</v>
      </c>
      <c r="BP79" s="20" t="n">
        <f aca="false">INDEX(Discharge_Data,MATCH($E79,Discharge_Labels,0),MATCH(BP$7,Discharge_Years,0))</f>
        <v>1123.9041</v>
      </c>
      <c r="BQ79" s="20" t="n">
        <f aca="false">INDEX(Discharge_Data,MATCH($E79,Discharge_Labels,0),MATCH(BQ$7,Discharge_Years,0))</f>
        <v>1123.9041</v>
      </c>
      <c r="BR79" s="20" t="n">
        <f aca="false">INDEX(Discharge_Data,MATCH($E79,Discharge_Labels,0),MATCH(BR$7,Discharge_Years,0))</f>
        <v>1123.9041</v>
      </c>
      <c r="BS79" s="20" t="n">
        <f aca="false">INDEX(Discharge_Data,MATCH($E79,Discharge_Labels,0),MATCH(BS$7,Discharge_Years,0))</f>
        <v>1092.38912</v>
      </c>
      <c r="BT79" s="20" t="n">
        <f aca="false">INDEX(Discharge_Data,MATCH($E79,Discharge_Labels,0),MATCH(BT$7,Discharge_Years,0))</f>
        <v>1092.38912</v>
      </c>
      <c r="BU79" s="20" t="n">
        <f aca="false">INDEX(Discharge_Data,MATCH($E79,Discharge_Labels,0),MATCH(BU$7,Discharge_Years,0))</f>
        <v>1092.38912</v>
      </c>
      <c r="BV79" s="20" t="n">
        <f aca="false">INDEX(Discharge_Data,MATCH($E79,Discharge_Labels,0),MATCH(BV$7,Discharge_Years,0))</f>
        <v>1092.38912</v>
      </c>
      <c r="BW79" s="20" t="n">
        <f aca="false">INDEX(Discharge_Data,MATCH($E79,Discharge_Labels,0),MATCH(BW$7,Discharge_Years,0))</f>
        <v>1086.89211</v>
      </c>
      <c r="BX79" s="20" t="n">
        <f aca="false">INDEX(Discharge_Data,MATCH($E79,Discharge_Labels,0),MATCH(BX$7,Discharge_Years,0))</f>
        <v>1086.89211</v>
      </c>
      <c r="BY79" s="20" t="n">
        <f aca="false">INDEX(Discharge_Data,MATCH($E79,Discharge_Labels,0),MATCH(BY$7,Discharge_Years,0))</f>
        <v>1086.89211</v>
      </c>
      <c r="BZ79" s="20" t="n">
        <f aca="false">INDEX(Discharge_Data,MATCH($E79,Discharge_Labels,0),MATCH(BZ$7,Discharge_Years,0))</f>
        <v>1086.89211</v>
      </c>
      <c r="CA79" s="20" t="n">
        <f aca="false">INDEX(Discharge_Data,MATCH($E79,Discharge_Labels,0),MATCH(CA$7,Discharge_Years,0))</f>
        <v>1078.26699</v>
      </c>
      <c r="CB79" s="20" t="n">
        <f aca="false">INDEX(Discharge_Data,MATCH($E79,Discharge_Labels,0),MATCH(CB$7,Discharge_Years,0))</f>
        <v>1078.26699</v>
      </c>
      <c r="CC79" s="20" t="n">
        <f aca="false">INDEX(Discharge_Data,MATCH($E79,Discharge_Labels,0),MATCH(CC$7,Discharge_Years,0))</f>
        <v>1078.26699</v>
      </c>
      <c r="CD79" s="20" t="n">
        <f aca="false">INDEX(Discharge_Data,MATCH($E79,Discharge_Labels,0),MATCH(CD$7,Discharge_Years,0))</f>
        <v>1078.26699</v>
      </c>
      <c r="CE79" s="20" t="n">
        <f aca="false">INDEX(Discharge_Data,MATCH($E79,Discharge_Labels,0),MATCH(CE$7,Discharge_Years,0))</f>
        <v>1057.45224</v>
      </c>
      <c r="CF79" s="20" t="n">
        <f aca="false">INDEX(Discharge_Data,MATCH($E79,Discharge_Labels,0),MATCH(CF$7,Discharge_Years,0))</f>
        <v>1057.45224</v>
      </c>
      <c r="CG79" s="20" t="n">
        <f aca="false">INDEX(Discharge_Data,MATCH($E79,Discharge_Labels,0),MATCH(CG$7,Discharge_Years,0))</f>
        <v>1057.45224</v>
      </c>
      <c r="CH79" s="20" t="n">
        <f aca="false">INDEX(Discharge_Data,MATCH($E79,Discharge_Labels,0),MATCH(CH$7,Discharge_Years,0))</f>
        <v>1057.45224</v>
      </c>
      <c r="CI79" s="20" t="n">
        <f aca="false">INDEX(Discharge_Data,MATCH($E79,Discharge_Labels,0),MATCH(CI$7,Discharge_Years,0))</f>
        <v>1037.64581</v>
      </c>
      <c r="CJ79" s="20" t="n">
        <f aca="false">INDEX(Discharge_Data,MATCH($E79,Discharge_Labels,0),MATCH(CJ$7,Discharge_Years,0))</f>
        <v>1037.64581</v>
      </c>
      <c r="CK79" s="20" t="n">
        <f aca="false">INDEX(Discharge_Data,MATCH($E79,Discharge_Labels,0),MATCH(CK$7,Discharge_Years,0))</f>
        <v>1037.64581</v>
      </c>
      <c r="CL79" s="20" t="n">
        <f aca="false">INDEX(Discharge_Data,MATCH($E79,Discharge_Labels,0),MATCH(CL$7,Discharge_Years,0))</f>
        <v>1037.64581</v>
      </c>
      <c r="CM79" s="20" t="n">
        <f aca="false">INDEX(Discharge_Data,MATCH($E79,Discharge_Labels,0),MATCH(CM$7,Discharge_Years,0))</f>
        <v>1022.42413</v>
      </c>
      <c r="CN79" s="20" t="n">
        <f aca="false">INDEX(Discharge_Data,MATCH($E79,Discharge_Labels,0),MATCH(CN$7,Discharge_Years,0))</f>
        <v>1022.42413</v>
      </c>
      <c r="CO79" s="20" t="n">
        <f aca="false">INDEX(Discharge_Data,MATCH($E79,Discharge_Labels,0),MATCH(CO$7,Discharge_Years,0))</f>
        <v>1022.42413</v>
      </c>
      <c r="CP79" s="20" t="n">
        <f aca="false">INDEX(Discharge_Data,MATCH($E79,Discharge_Labels,0),MATCH(CP$7,Discharge_Years,0))</f>
        <v>1022.42413</v>
      </c>
      <c r="CQ79" s="20" t="n">
        <f aca="false">INDEX(Discharge_Data,MATCH($E79,Discharge_Labels,0),MATCH(CQ$7,Discharge_Years,0))</f>
        <v>1005.03355</v>
      </c>
      <c r="CR79" s="20" t="n">
        <f aca="false">INDEX(Discharge_Data,MATCH($E79,Discharge_Labels,0),MATCH(CR$7,Discharge_Years,0))</f>
        <v>1005.03355</v>
      </c>
      <c r="CS79" s="20" t="n">
        <f aca="false">INDEX(Discharge_Data,MATCH($E79,Discharge_Labels,0),MATCH(CS$7,Discharge_Years,0))</f>
        <v>1005.03355</v>
      </c>
      <c r="CT79" s="20" t="n">
        <f aca="false">INDEX(Discharge_Data,MATCH($E79,Discharge_Labels,0),MATCH(CT$7,Discharge_Years,0))</f>
        <v>1005.03355</v>
      </c>
      <c r="CU79" s="20" t="n">
        <f aca="false">INDEX(Discharge_Data,MATCH($E79,Discharge_Labels,0),MATCH(CU$7,Discharge_Years,0))</f>
        <v>1005.28497</v>
      </c>
      <c r="CV79" s="20" t="n">
        <f aca="false">INDEX(Discharge_Data,MATCH($E79,Discharge_Labels,0),MATCH(CV$7,Discharge_Years,0))</f>
        <v>1005.28497</v>
      </c>
      <c r="CW79" s="20" t="n">
        <f aca="false">INDEX(Discharge_Data,MATCH($E79,Discharge_Labels,0),MATCH(CW$7,Discharge_Years,0))</f>
        <v>1005.28497</v>
      </c>
      <c r="CX79" s="20" t="n">
        <f aca="false">INDEX(Discharge_Data,MATCH($E79,Discharge_Labels,0),MATCH(CX$7,Discharge_Years,0))</f>
        <v>1005.28497</v>
      </c>
      <c r="CY79" s="20" t="n">
        <f aca="false">INDEX(Discharge_Data,MATCH($E79,Discharge_Labels,0),MATCH(CY$7,Discharge_Years,0))</f>
        <v>1438.86736</v>
      </c>
      <c r="CZ79" s="20" t="n">
        <f aca="false">INDEX(Discharge_Data,MATCH($E79,Discharge_Labels,0),MATCH(CZ$7,Discharge_Years,0))</f>
        <v>1438.86736</v>
      </c>
      <c r="DA79" s="20" t="n">
        <f aca="false">INDEX(Discharge_Data,MATCH($E79,Discharge_Labels,0),MATCH(DA$7,Discharge_Years,0))</f>
        <v>1438.86736</v>
      </c>
      <c r="DB79" s="20" t="n">
        <f aca="false">INDEX(Discharge_Data,MATCH($E79,Discharge_Labels,0),MATCH(DB$7,Discharge_Years,0))</f>
        <v>1438.86736</v>
      </c>
      <c r="DC79" s="20" t="n">
        <f aca="false">INDEX(Discharge_Data,MATCH($E79,Discharge_Labels,0),MATCH(DC$7,Discharge_Years,0))</f>
        <v>1383.03214</v>
      </c>
      <c r="DD79" s="20" t="n">
        <f aca="false">INDEX(Discharge_Data,MATCH($E79,Discharge_Labels,0),MATCH(DD$7,Discharge_Years,0))</f>
        <v>1383.03214</v>
      </c>
      <c r="DE79" s="20" t="n">
        <f aca="false">INDEX(Discharge_Data,MATCH($E79,Discharge_Labels,0),MATCH(DE$7,Discharge_Years,0))</f>
        <v>1383.03214</v>
      </c>
      <c r="DF79" s="20" t="n">
        <f aca="false">INDEX(Discharge_Data,MATCH($E79,Discharge_Labels,0),MATCH(DF$7,Discharge_Years,0))</f>
        <v>1383.03214</v>
      </c>
      <c r="DG79" s="20" t="n">
        <f aca="false">INDEX(Discharge_Data,MATCH($E79,Discharge_Labels,0),MATCH(DG$7,Discharge_Years,0))</f>
        <v>1339.1729</v>
      </c>
      <c r="DH79" s="20" t="n">
        <f aca="false">INDEX(Discharge_Data,MATCH($E79,Discharge_Labels,0),MATCH(DH$7,Discharge_Years,0))</f>
        <v>1339.1729</v>
      </c>
      <c r="DI79" s="20" t="n">
        <f aca="false">INDEX(Discharge_Data,MATCH($E79,Discharge_Labels,0),MATCH(DI$7,Discharge_Years,0))</f>
        <v>1339.1729</v>
      </c>
      <c r="DJ79" s="20" t="n">
        <f aca="false">INDEX(Discharge_Data,MATCH($E79,Discharge_Labels,0),MATCH(DJ$7,Discharge_Years,0))</f>
        <v>1339.1729</v>
      </c>
      <c r="DK79" s="20" t="n">
        <f aca="false">INDEX(Discharge_Data,MATCH($E79,Discharge_Labels,0),MATCH(DK$7,Discharge_Years,0))</f>
        <v>1321.0198</v>
      </c>
      <c r="DL79" s="20" t="n">
        <f aca="false">INDEX(Discharge_Data,MATCH($E79,Discharge_Labels,0),MATCH(DL$7,Discharge_Years,0))</f>
        <v>1321.0198</v>
      </c>
      <c r="DM79" s="20" t="n">
        <f aca="false">INDEX(Discharge_Data,MATCH($E79,Discharge_Labels,0),MATCH(DM$7,Discharge_Years,0))</f>
        <v>1321.0198</v>
      </c>
      <c r="DN79" s="20" t="n">
        <f aca="false">INDEX(Discharge_Data,MATCH($E79,Discharge_Labels,0),MATCH(DN$7,Discharge_Years,0))</f>
        <v>1321.0198</v>
      </c>
      <c r="DO79" s="20" t="n">
        <f aca="false">INDEX(Discharge_Data,MATCH($E79,Discharge_Labels,0),MATCH(DO$7,Discharge_Years,0))</f>
        <v>1286.6306</v>
      </c>
      <c r="DP79" s="20" t="n">
        <f aca="false">INDEX(Discharge_Data,MATCH($E79,Discharge_Labels,0),MATCH(DP$7,Discharge_Years,0))</f>
        <v>1286.6306</v>
      </c>
      <c r="DQ79" s="20" t="n">
        <f aca="false">INDEX(Discharge_Data,MATCH($E79,Discharge_Labels,0),MATCH(DQ$7,Discharge_Years,0))</f>
        <v>1286.6306</v>
      </c>
      <c r="DR79" s="20" t="n">
        <f aca="false">INDEX(Discharge_Data,MATCH($E79,Discharge_Labels,0),MATCH(DR$7,Discharge_Years,0))</f>
        <v>1286.6306</v>
      </c>
      <c r="DS79" s="20" t="n">
        <f aca="false">INDEX(Discharge_Data,MATCH($E79,Discharge_Labels,0),MATCH(DS$7,Discharge_Years,0))</f>
        <v>1266.27295</v>
      </c>
      <c r="DT79" s="20" t="n">
        <f aca="false">INDEX(Discharge_Data,MATCH($E79,Discharge_Labels,0),MATCH(DT$7,Discharge_Years,0))</f>
        <v>1266.27295</v>
      </c>
      <c r="DU79" s="20" t="n">
        <f aca="false">INDEX(Discharge_Data,MATCH($E79,Discharge_Labels,0),MATCH(DU$7,Discharge_Years,0))</f>
        <v>1266.27295</v>
      </c>
      <c r="DV79" s="20" t="n">
        <f aca="false">INDEX(Discharge_Data,MATCH($E79,Discharge_Labels,0),MATCH(DV$7,Discharge_Years,0))</f>
        <v>1266.27295</v>
      </c>
      <c r="DW79" s="20" t="n">
        <f aca="false">INDEX(Discharge_Data,MATCH($E79,Discharge_Labels,0),MATCH(DW$7,Discharge_Years,0))</f>
        <v>1246.28182</v>
      </c>
      <c r="DX79" s="20" t="n">
        <f aca="false">INDEX(Discharge_Data,MATCH($E79,Discharge_Labels,0),MATCH(DX$7,Discharge_Years,0))</f>
        <v>1246.28182</v>
      </c>
      <c r="DY79" s="20" t="n">
        <f aca="false">INDEX(Discharge_Data,MATCH($E79,Discharge_Labels,0),MATCH(DY$7,Discharge_Years,0))</f>
        <v>1246.28182</v>
      </c>
      <c r="DZ79" s="20" t="n">
        <f aca="false">INDEX(Discharge_Data,MATCH($E79,Discharge_Labels,0),MATCH(DZ$7,Discharge_Years,0))</f>
        <v>1246.28182</v>
      </c>
      <c r="EA79" s="20" t="n">
        <f aca="false">INDEX(Discharge_Data,MATCH($E79,Discharge_Labels,0),MATCH(EA$7,Discharge_Years,0))</f>
        <v>1224.91212</v>
      </c>
      <c r="EB79" s="20" t="n">
        <f aca="false">INDEX(Discharge_Data,MATCH($E79,Discharge_Labels,0),MATCH(EB$7,Discharge_Years,0))</f>
        <v>1224.91212</v>
      </c>
      <c r="EC79" s="20" t="n">
        <f aca="false">INDEX(Discharge_Data,MATCH($E79,Discharge_Labels,0),MATCH(EC$7,Discharge_Years,0))</f>
        <v>1224.91212</v>
      </c>
      <c r="ED79" s="20" t="n">
        <f aca="false">INDEX(Discharge_Data,MATCH($E79,Discharge_Labels,0),MATCH(ED$7,Discharge_Years,0))</f>
        <v>1224.91212</v>
      </c>
      <c r="EE79" s="20" t="n">
        <f aca="false">INDEX(Discharge_Data,MATCH($E79,Discharge_Labels,0),MATCH(EE$7,Discharge_Years,0))</f>
        <v>1203.40419</v>
      </c>
      <c r="EF79" s="20" t="n">
        <f aca="false">INDEX(Discharge_Data,MATCH($E79,Discharge_Labels,0),MATCH(EF$7,Discharge_Years,0))</f>
        <v>1203.40419</v>
      </c>
      <c r="EG79" s="20" t="n">
        <f aca="false">INDEX(Discharge_Data,MATCH($E79,Discharge_Labels,0),MATCH(EG$7,Discharge_Years,0))</f>
        <v>1203.40419</v>
      </c>
      <c r="EH79" s="20" t="n">
        <f aca="false">INDEX(Discharge_Data,MATCH($E79,Discharge_Labels,0),MATCH(EH$7,Discharge_Years,0))</f>
        <v>1203.40419</v>
      </c>
      <c r="EI79" s="20" t="n">
        <f aca="false">INDEX(Discharge_Data,MATCH($E79,Discharge_Labels,0),MATCH(EI$7,Discharge_Years,0))</f>
        <v>1180.65732</v>
      </c>
      <c r="EJ79" s="20" t="n">
        <f aca="false">INDEX(Discharge_Data,MATCH($E79,Discharge_Labels,0),MATCH(EJ$7,Discharge_Years,0))</f>
        <v>1180.65732</v>
      </c>
      <c r="EK79" s="20" t="n">
        <f aca="false">INDEX(Discharge_Data,MATCH($E79,Discharge_Labels,0),MATCH(EK$7,Discharge_Years,0))</f>
        <v>1180.65732</v>
      </c>
      <c r="EL79" s="20" t="n">
        <f aca="false">INDEX(Discharge_Data,MATCH($E79,Discharge_Labels,0),MATCH(EL$7,Discharge_Years,0))</f>
        <v>1180.65732</v>
      </c>
      <c r="EM79" s="20" t="n">
        <f aca="false">INDEX(Discharge_Data,MATCH($E79,Discharge_Labels,0),MATCH(EM$7,Discharge_Years,0))</f>
        <v>1163.48953</v>
      </c>
      <c r="EN79" s="20" t="n">
        <f aca="false">INDEX(Discharge_Data,MATCH($E79,Discharge_Labels,0),MATCH(EN$7,Discharge_Years,0))</f>
        <v>1163.48953</v>
      </c>
      <c r="EO79" s="20" t="n">
        <f aca="false">INDEX(Discharge_Data,MATCH($E79,Discharge_Labels,0),MATCH(EO$7,Discharge_Years,0))</f>
        <v>1163.48953</v>
      </c>
      <c r="EP79" s="20" t="n">
        <f aca="false">INDEX(Discharge_Data,MATCH($E79,Discharge_Labels,0),MATCH(EP$7,Discharge_Years,0))</f>
        <v>1163.48953</v>
      </c>
      <c r="EQ79" s="20" t="n">
        <f aca="false">INDEX(Discharge_Data,MATCH($E79,Discharge_Labels,0),MATCH(EQ$7,Discharge_Years,0))</f>
        <v>1151.96742</v>
      </c>
      <c r="ER79" s="20" t="n">
        <f aca="false">INDEX(Discharge_Data,MATCH($E79,Discharge_Labels,0),MATCH(ER$7,Discharge_Years,0))</f>
        <v>1151.96742</v>
      </c>
      <c r="ES79" s="20" t="n">
        <f aca="false">INDEX(Discharge_Data,MATCH($E79,Discharge_Labels,0),MATCH(ES$7,Discharge_Years,0))</f>
        <v>1151.96742</v>
      </c>
      <c r="ET79" s="20" t="n">
        <f aca="false">INDEX(Discharge_Data,MATCH($E79,Discharge_Labels,0),MATCH(ET$7,Discharge_Years,0))</f>
        <v>1151.96742</v>
      </c>
      <c r="EU79" s="20" t="n">
        <f aca="false">INDEX(Discharge_Data,MATCH($E79,Discharge_Labels,0),MATCH(EU$7,Discharge_Years,0))</f>
        <v>1151.96742</v>
      </c>
      <c r="EV79" s="20" t="n">
        <f aca="false">INDEX(Discharge_Data,MATCH($E79,Discharge_Labels,0),MATCH(EV$7,Discharge_Years,0))</f>
        <v>1151.96742</v>
      </c>
      <c r="EW79" s="20" t="n">
        <f aca="false">INDEX(Discharge_Data,MATCH($E79,Discharge_Labels,0),MATCH(EW$7,Discharge_Years,0))</f>
        <v>1151.96742</v>
      </c>
      <c r="EX79" s="20" t="n">
        <f aca="false">INDEX(Discharge_Data,MATCH($E79,Discharge_Labels,0),MATCH(EX$7,Discharge_Years,0))</f>
        <v>1151.96742</v>
      </c>
      <c r="EY79" s="20" t="n">
        <f aca="false">INDEX(Discharge_Data,MATCH($E79,Discharge_Labels,0),MATCH(EY$7,Discharge_Years,0))</f>
        <v>1151.96742</v>
      </c>
      <c r="EZ79" s="20" t="n">
        <f aca="false">INDEX(Discharge_Data,MATCH($E79,Discharge_Labels,0),MATCH(EZ$7,Discharge_Years,0))</f>
        <v>1151.96742</v>
      </c>
      <c r="FA79" s="20" t="n">
        <f aca="false">INDEX(Discharge_Data,MATCH($E79,Discharge_Labels,0),MATCH(FA$7,Discharge_Years,0))</f>
        <v>1151.96742</v>
      </c>
      <c r="FB79" s="20" t="n">
        <f aca="false">INDEX(Discharge_Data,MATCH($E79,Discharge_Labels,0),MATCH(FB$7,Discharge_Years,0))</f>
        <v>1151.96742</v>
      </c>
      <c r="FC79" s="20" t="n">
        <f aca="false">INDEX(Discharge_Data,MATCH($E79,Discharge_Labels,0),MATCH(FC$7,Discharge_Years,0))</f>
        <v>1151.96742</v>
      </c>
      <c r="FD79" s="20" t="n">
        <f aca="false">INDEX(Discharge_Data,MATCH($E79,Discharge_Labels,0),MATCH(FD$7,Discharge_Years,0))</f>
        <v>1151.96742</v>
      </c>
      <c r="FE79" s="20" t="n">
        <f aca="false">INDEX(Discharge_Data,MATCH($E79,Discharge_Labels,0),MATCH(FE$7,Discharge_Years,0))</f>
        <v>1151.96742</v>
      </c>
      <c r="FF79" s="20" t="n">
        <f aca="false">INDEX(Discharge_Data,MATCH($E79,Discharge_Labels,0),MATCH(FF$7,Discharge_Years,0))</f>
        <v>1151.96742</v>
      </c>
      <c r="FG79" s="20" t="n">
        <f aca="false">INDEX(Discharge_Data,MATCH($E79,Discharge_Labels,0),MATCH(FG$7,Discharge_Years,0))</f>
        <v>1151.96742</v>
      </c>
      <c r="FH79" s="20" t="n">
        <f aca="false">INDEX(Discharge_Data,MATCH($E79,Discharge_Labels,0),MATCH(FH$7,Discharge_Years,0))</f>
        <v>1151.96742</v>
      </c>
    </row>
    <row r="80" customFormat="false" ht="15" hidden="false" customHeight="false" outlineLevel="0" collapsed="false">
      <c r="C80" s="0" t="s">
        <v>736</v>
      </c>
      <c r="D80" s="11" t="s">
        <v>40</v>
      </c>
      <c r="I80" s="20" t="n">
        <f aca="false">SUM(J80:FH80)</f>
        <v>1572735.83404521</v>
      </c>
      <c r="J80" s="20" t="n">
        <f aca="false">MIN(J75+J76,-J77*$E18*J28*J$6*J52)</f>
        <v>-0</v>
      </c>
      <c r="K80" s="20" t="n">
        <f aca="false">MIN(K75+K76,-K77*$E18*K28*K$6*K52)</f>
        <v>-0</v>
      </c>
      <c r="L80" s="20" t="n">
        <f aca="false">MIN(L75+L76,-L77*$E18*L28*L$6*L52)</f>
        <v>-0</v>
      </c>
      <c r="M80" s="20" t="n">
        <f aca="false">MIN(M75+M76,-M77*$E18*M28*M$6*M52)</f>
        <v>-0</v>
      </c>
      <c r="N80" s="20" t="n">
        <f aca="false">MIN(N75+N76,-N77*$E18*N28*N$6*N52)</f>
        <v>-0</v>
      </c>
      <c r="O80" s="20" t="n">
        <f aca="false">MIN(O75+O76,-O77*$E18*O28*O$6*O52)</f>
        <v>0</v>
      </c>
      <c r="P80" s="20" t="n">
        <f aca="false">MIN(P75+P76,-P77*$E18*P28*P$6*P52)</f>
        <v>0</v>
      </c>
      <c r="Q80" s="20" t="n">
        <f aca="false">MIN(Q75+Q76,-Q77*$E18*Q28*Q$6*Q52)</f>
        <v>0</v>
      </c>
      <c r="R80" s="20" t="n">
        <f aca="false">MIN(R75+R76,-R77*$E18*R28*R$6*R52)</f>
        <v>0</v>
      </c>
      <c r="S80" s="20" t="n">
        <f aca="false">MIN(S75+S76,-S77*$E18*S28*S$6*S52)</f>
        <v>0</v>
      </c>
      <c r="T80" s="20" t="n">
        <f aca="false">MIN(T75+T76,-T77*$E18*T28*T$6*T52)</f>
        <v>12723.9938479452</v>
      </c>
      <c r="U80" s="20" t="n">
        <f aca="false">MIN(U75+U76,-U77*$E18*U28*U$6*U52)</f>
        <v>12863.8179561644</v>
      </c>
      <c r="V80" s="20" t="n">
        <f aca="false">MIN(V75+V76,-V77*$E18*V28*V$6*V52)</f>
        <v>12863.8179561644</v>
      </c>
      <c r="W80" s="20" t="n">
        <f aca="false">MIN(W75+W76,-W77*$E18*W28*W$6*W52)</f>
        <v>12484.5796849315</v>
      </c>
      <c r="X80" s="20" t="n">
        <f aca="false">MIN(X75+X76,-X77*$E18*X28*X$6*X52)</f>
        <v>12623.2972369863</v>
      </c>
      <c r="Y80" s="20" t="n">
        <f aca="false">MIN(Y75+Y76,-Y77*$E18*Y28*Y$6*Y52)</f>
        <v>12762.0147890411</v>
      </c>
      <c r="Z80" s="20" t="n">
        <f aca="false">MIN(Z75+Z76,-Z77*$E18*Z28*Z$6*Z52)</f>
        <v>12762.0147890411</v>
      </c>
      <c r="AA80" s="20" t="n">
        <f aca="false">MIN(AA75+AA76,-AA77*$E18*AA28*AA$6*AA52)</f>
        <v>12432.5124657534</v>
      </c>
      <c r="AB80" s="20" t="n">
        <f aca="false">MIN(AB75+AB76,-AB77*$E18*AB28*AB$6*AB52)</f>
        <v>12570.6514931507</v>
      </c>
      <c r="AC80" s="20" t="n">
        <f aca="false">MIN(AC75+AC76,-AC77*$E18*AC28*AC$6*AC52)</f>
        <v>12708.7905205479</v>
      </c>
      <c r="AD80" s="20" t="n">
        <f aca="false">MIN(AD75+AD76,-AD77*$E18*AD28*AD$6*AD52)</f>
        <v>12708.7905205479</v>
      </c>
      <c r="AE80" s="20" t="n">
        <f aca="false">MIN(AE75+AE76,-AE77*$E18*AE28*AE$6*AE52)</f>
        <v>12208.3034794521</v>
      </c>
      <c r="AF80" s="20" t="n">
        <f aca="false">MIN(AF75+AF76,-AF77*$E18*AF28*AF$6*AF52)</f>
        <v>12343.9512958904</v>
      </c>
      <c r="AG80" s="20" t="n">
        <f aca="false">MIN(AG75+AG76,-AG77*$E18*AG28*AG$6*AG52)</f>
        <v>12479.5991123288</v>
      </c>
      <c r="AH80" s="20" t="n">
        <f aca="false">MIN(AH75+AH76,-AH77*$E18*AH28*AH$6*AH52)</f>
        <v>12479.5991123288</v>
      </c>
      <c r="AI80" s="20" t="n">
        <f aca="false">MIN(AI75+AI76,-AI77*$E18*AI28*AI$6*AI52)</f>
        <v>12038.522760274</v>
      </c>
      <c r="AJ80" s="20" t="n">
        <f aca="false">MIN(AJ75+AJ76,-AJ77*$E18*AJ28*AJ$6*AJ52)</f>
        <v>12038.522760274</v>
      </c>
      <c r="AK80" s="20" t="n">
        <f aca="false">MIN(AK75+AK76,-AK77*$E18*AK28*AK$6*AK52)</f>
        <v>12170.8142191781</v>
      </c>
      <c r="AL80" s="20" t="n">
        <f aca="false">MIN(AL75+AL76,-AL77*$E18*AL28*AL$6*AL52)</f>
        <v>12170.8142191781</v>
      </c>
      <c r="AM80" s="20" t="n">
        <f aca="false">MIN(AM75+AM76,-AM77*$E18*AM28*AM$6*AM52)</f>
        <v>11983.4112328767</v>
      </c>
      <c r="AN80" s="20" t="n">
        <f aca="false">MIN(AN75+AN76,-AN77*$E18*AN28*AN$6*AN52)</f>
        <v>12116.5602465753</v>
      </c>
      <c r="AO80" s="20" t="n">
        <f aca="false">MIN(AO75+AO76,-AO77*$E18*AO28*AO$6*AO52)</f>
        <v>12249.709260274</v>
      </c>
      <c r="AP80" s="20" t="n">
        <f aca="false">MIN(AP75+AP76,-AP77*$E18*AP28*AP$6*AP52)</f>
        <v>12249.709260274</v>
      </c>
      <c r="AQ80" s="20" t="n">
        <f aca="false">MIN(AQ75+AQ76,-AQ77*$E18*AQ28*AQ$6*AQ52)</f>
        <v>11994.183369863</v>
      </c>
      <c r="AR80" s="20" t="n">
        <f aca="false">MIN(AR75+AR76,-AR77*$E18*AR28*AR$6*AR52)</f>
        <v>12127.4520739726</v>
      </c>
      <c r="AS80" s="20" t="n">
        <f aca="false">MIN(AS75+AS76,-AS77*$E18*AS28*AS$6*AS52)</f>
        <v>12260.7207780822</v>
      </c>
      <c r="AT80" s="20" t="n">
        <f aca="false">MIN(AT75+AT76,-AT77*$E18*AT28*AT$6*AT52)</f>
        <v>12260.7207780822</v>
      </c>
      <c r="AU80" s="20" t="n">
        <f aca="false">MIN(AU75+AU76,-AU77*$E18*AU28*AU$6*AU52)</f>
        <v>11934.2023150685</v>
      </c>
      <c r="AV80" s="20" t="n">
        <f aca="false">MIN(AV75+AV76,-AV77*$E18*AV28*AV$6*AV52)</f>
        <v>12066.8045630137</v>
      </c>
      <c r="AW80" s="20" t="n">
        <f aca="false">MIN(AW75+AW76,-AW77*$E18*AW28*AW$6*AW52)</f>
        <v>12199.4068109589</v>
      </c>
      <c r="AX80" s="20" t="n">
        <f aca="false">MIN(AX75+AX76,-AX77*$E18*AX28*AX$6*AX52)</f>
        <v>12199.4068109589</v>
      </c>
      <c r="AY80" s="20" t="n">
        <f aca="false">MIN(AY75+AY76,-AY77*$E18*AY28*AY$6*AY52)</f>
        <v>11799.4397068493</v>
      </c>
      <c r="AZ80" s="20" t="n">
        <f aca="false">MIN(AZ75+AZ76,-AZ77*$E18*AZ28*AZ$6*AZ52)</f>
        <v>11799.4397068493</v>
      </c>
      <c r="BA80" s="20" t="n">
        <f aca="false">MIN(BA75+BA76,-BA77*$E18*BA28*BA$6*BA52)</f>
        <v>11929.1038794521</v>
      </c>
      <c r="BB80" s="20" t="n">
        <f aca="false">MIN(BB75+BB76,-BB77*$E18*BB28*BB$6*BB52)</f>
        <v>11929.1038794521</v>
      </c>
      <c r="BC80" s="20" t="n">
        <f aca="false">MIN(BC75+BC76,-BC77*$E18*BC28*BC$6*BC52)</f>
        <v>11134.3915479452</v>
      </c>
      <c r="BD80" s="20" t="n">
        <f aca="false">MIN(BD75+BD76,-BD77*$E18*BD28*BD$6*BD52)</f>
        <v>11258.107009589</v>
      </c>
      <c r="BE80" s="20" t="n">
        <f aca="false">MIN(BE75+BE76,-BE77*$E18*BE28*BE$6*BE52)</f>
        <v>11381.8224712329</v>
      </c>
      <c r="BF80" s="20" t="n">
        <f aca="false">MIN(BF75+BF76,-BF77*$E18*BF28*BF$6*BF52)</f>
        <v>11381.8224712329</v>
      </c>
      <c r="BG80" s="20" t="n">
        <f aca="false">MIN(BG75+BG76,-BG77*$E18*BG28*BG$6*BG52)</f>
        <v>11284.3268630137</v>
      </c>
      <c r="BH80" s="20" t="n">
        <f aca="false">MIN(BH75+BH76,-BH77*$E18*BH28*BH$6*BH52)</f>
        <v>11409.7082726027</v>
      </c>
      <c r="BI80" s="20" t="n">
        <f aca="false">MIN(BI75+BI76,-BI77*$E18*BI28*BI$6*BI52)</f>
        <v>11535.0896821918</v>
      </c>
      <c r="BJ80" s="20" t="n">
        <f aca="false">MIN(BJ75+BJ76,-BJ77*$E18*BJ28*BJ$6*BJ52)</f>
        <v>11535.0896821918</v>
      </c>
      <c r="BK80" s="20" t="n">
        <f aca="false">MIN(BK75+BK76,-BK77*$E18*BK28*BK$6*BK52)</f>
        <v>10909.6037260274</v>
      </c>
      <c r="BL80" s="20" t="n">
        <f aca="false">MIN(BL75+BL76,-BL77*$E18*BL28*BL$6*BL52)</f>
        <v>11030.8215452055</v>
      </c>
      <c r="BM80" s="20" t="n">
        <f aca="false">MIN(BM75+BM76,-BM77*$E18*BM28*BM$6*BM52)</f>
        <v>11152.0393643836</v>
      </c>
      <c r="BN80" s="20" t="n">
        <f aca="false">MIN(BN75+BN76,-BN77*$E18*BN28*BN$6*BN52)</f>
        <v>11152.0393643836</v>
      </c>
      <c r="BO80" s="20" t="n">
        <f aca="false">MIN(BO75+BO76,-BO77*$E18*BO28*BO$6*BO52)</f>
        <v>11031.5219958904</v>
      </c>
      <c r="BP80" s="20" t="n">
        <f aca="false">MIN(BP75+BP76,-BP77*$E18*BP28*BP$6*BP52)</f>
        <v>11031.5219958904</v>
      </c>
      <c r="BQ80" s="20" t="n">
        <f aca="false">MIN(BQ75+BQ76,-BQ77*$E18*BQ28*BQ$6*BQ52)</f>
        <v>11152.7475123288</v>
      </c>
      <c r="BR80" s="20" t="n">
        <f aca="false">MIN(BR75+BR76,-BR77*$E18*BR28*BR$6*BR52)</f>
        <v>11152.7475123288</v>
      </c>
      <c r="BS80" s="20" t="n">
        <f aca="false">MIN(BS75+BS76,-BS77*$E18*BS28*BS$6*BS52)</f>
        <v>10653.6009452055</v>
      </c>
      <c r="BT80" s="20" t="n">
        <f aca="false">MIN(BT75+BT76,-BT77*$E18*BT28*BT$6*BT52)</f>
        <v>10771.9742890411</v>
      </c>
      <c r="BU80" s="20" t="n">
        <f aca="false">MIN(BU75+BU76,-BU77*$E18*BU28*BU$6*BU52)</f>
        <v>10890.3476328767</v>
      </c>
      <c r="BV80" s="20" t="n">
        <f aca="false">MIN(BV75+BV76,-BV77*$E18*BV28*BV$6*BV52)</f>
        <v>10890.3476328767</v>
      </c>
      <c r="BW80" s="20" t="n">
        <f aca="false">MIN(BW75+BW76,-BW77*$E18*BW28*BW$6*BW52)</f>
        <v>10383.5751780822</v>
      </c>
      <c r="BX80" s="20" t="n">
        <f aca="false">MIN(BX75+BX76,-BX77*$E18*BX28*BX$6*BX52)</f>
        <v>10498.9482356164</v>
      </c>
      <c r="BY80" s="20" t="n">
        <f aca="false">MIN(BY75+BY76,-BY77*$E18*BY28*BY$6*BY52)</f>
        <v>10614.3212931507</v>
      </c>
      <c r="BZ80" s="20" t="n">
        <f aca="false">MIN(BZ75+BZ76,-BZ77*$E18*BZ28*BZ$6*BZ52)</f>
        <v>10614.3212931507</v>
      </c>
      <c r="CA80" s="20" t="n">
        <f aca="false">MIN(CA75+CA76,-CA77*$E18*CA28*CA$6*CA52)</f>
        <v>10368.3932876712</v>
      </c>
      <c r="CB80" s="20" t="n">
        <f aca="false">MIN(CB75+CB76,-CB77*$E18*CB28*CB$6*CB52)</f>
        <v>10483.5976575342</v>
      </c>
      <c r="CC80" s="20" t="n">
        <f aca="false">MIN(CC75+CC76,-CC77*$E18*CC28*CC$6*CC52)</f>
        <v>10598.8020273973</v>
      </c>
      <c r="CD80" s="20" t="n">
        <f aca="false">MIN(CD75+CD76,-CD77*$E18*CD28*CD$6*CD52)</f>
        <v>10598.8020273973</v>
      </c>
      <c r="CE80" s="20" t="n">
        <f aca="false">MIN(CE75+CE76,-CE77*$E18*CE28*CE$6*CE52)</f>
        <v>10186.0837534247</v>
      </c>
      <c r="CF80" s="20" t="n">
        <f aca="false">MIN(CF75+CF76,-CF77*$E18*CF28*CF$6*CF52)</f>
        <v>10186.0837534247</v>
      </c>
      <c r="CG80" s="20" t="n">
        <f aca="false">MIN(CG75+CG76,-CG77*$E18*CG28*CG$6*CG52)</f>
        <v>10298.018739726</v>
      </c>
      <c r="CH80" s="20" t="n">
        <f aca="false">MIN(CH75+CH76,-CH77*$E18*CH28*CH$6*CH52)</f>
        <v>10298.018739726</v>
      </c>
      <c r="CI80" s="20" t="n">
        <f aca="false">MIN(CI75+CI76,-CI77*$E18*CI28*CI$6*CI52)</f>
        <v>9773.84305479452</v>
      </c>
      <c r="CJ80" s="20" t="n">
        <f aca="false">MIN(CJ75+CJ76,-CJ77*$E18*CJ28*CJ$6*CJ52)</f>
        <v>9882.4413109589</v>
      </c>
      <c r="CK80" s="20" t="n">
        <f aca="false">MIN(CK75+CK76,-CK77*$E18*CK28*CK$6*CK52)</f>
        <v>9991.03956712329</v>
      </c>
      <c r="CL80" s="20" t="n">
        <f aca="false">MIN(CL75+CL76,-CL77*$E18*CL28*CL$6*CL52)</f>
        <v>9991.03956712329</v>
      </c>
      <c r="CM80" s="20" t="n">
        <f aca="false">MIN(CM75+CM76,-CM77*$E18*CM28*CM$6*CM52)</f>
        <v>9607.49901369863</v>
      </c>
      <c r="CN80" s="20" t="n">
        <f aca="false">MIN(CN75+CN76,-CN77*$E18*CN28*CN$6*CN52)</f>
        <v>9714.24900273973</v>
      </c>
      <c r="CO80" s="20" t="n">
        <f aca="false">MIN(CO75+CO76,-CO77*$E18*CO28*CO$6*CO52)</f>
        <v>9820.99899178082</v>
      </c>
      <c r="CP80" s="20" t="n">
        <f aca="false">MIN(CP75+CP76,-CP77*$E18*CP28*CP$6*CP52)</f>
        <v>9820.99899178082</v>
      </c>
      <c r="CQ80" s="20" t="n">
        <f aca="false">MIN(CQ75+CQ76,-CQ77*$E18*CQ28*CQ$6*CQ52)</f>
        <v>9185.7437260274</v>
      </c>
      <c r="CR80" s="20" t="n">
        <f aca="false">MIN(CR75+CR76,-CR77*$E18*CR28*CR$6*CR52)</f>
        <v>9287.80754520548</v>
      </c>
      <c r="CS80" s="20" t="n">
        <f aca="false">MIN(CS75+CS76,-CS77*$E18*CS28*CS$6*CS52)</f>
        <v>9389.87136438356</v>
      </c>
      <c r="CT80" s="20" t="n">
        <f aca="false">MIN(CT75+CT76,-CT77*$E18*CT28*CT$6*CT52)</f>
        <v>9389.87136438356</v>
      </c>
      <c r="CU80" s="20" t="n">
        <f aca="false">MIN(CU75+CU76,-CU77*$E18*CU28*CU$6*CU52)</f>
        <v>8898.52961506849</v>
      </c>
      <c r="CV80" s="20" t="n">
        <f aca="false">MIN(CV75+CV76,-CV77*$E18*CV28*CV$6*CV52)</f>
        <v>8898.52961506849</v>
      </c>
      <c r="CW80" s="20" t="n">
        <f aca="false">MIN(CW75+CW76,-CW77*$E18*CW28*CW$6*CW52)</f>
        <v>8996.31565479452</v>
      </c>
      <c r="CX80" s="20" t="n">
        <f aca="false">MIN(CX75+CX76,-CX77*$E18*CX28*CX$6*CX52)</f>
        <v>8996.31565479452</v>
      </c>
      <c r="CY80" s="20" t="n">
        <f aca="false">MIN(CY75+CY76,-CY77*$E18*CY28*CY$6*CY52)</f>
        <v>12823.0613013699</v>
      </c>
      <c r="CZ80" s="20" t="n">
        <f aca="false">MIN(CZ75+CZ76,-CZ77*$E18*CZ28*CZ$6*CZ52)</f>
        <v>12965.539760274</v>
      </c>
      <c r="DA80" s="20" t="n">
        <f aca="false">MIN(DA75+DA76,-DA77*$E18*DA28*DA$6*DA52)</f>
        <v>13108.0182191781</v>
      </c>
      <c r="DB80" s="20" t="n">
        <f aca="false">MIN(DB75+DB76,-DB77*$E18*DB28*DB$6*DB52)</f>
        <v>13108.0182191781</v>
      </c>
      <c r="DC80" s="20" t="n">
        <f aca="false">MIN(DC75+DC76,-DC77*$E18*DC28*DC$6*DC52)</f>
        <v>12250.574630137</v>
      </c>
      <c r="DD80" s="20" t="n">
        <f aca="false">MIN(DD75+DD76,-DD77*$E18*DD28*DD$6*DD52)</f>
        <v>12386.6921260274</v>
      </c>
      <c r="DE80" s="20" t="n">
        <f aca="false">MIN(DE75+DE76,-DE77*$E18*DE28*DE$6*DE52)</f>
        <v>12522.8096219178</v>
      </c>
      <c r="DF80" s="20" t="n">
        <f aca="false">MIN(DF75+DF76,-DF77*$E18*DF28*DF$6*DF52)</f>
        <v>12522.8096219178</v>
      </c>
      <c r="DG80" s="20" t="n">
        <f aca="false">MIN(DG75+DG76,-DG77*$E18*DG28*DG$6*DG52)</f>
        <v>11860.2257671233</v>
      </c>
      <c r="DH80" s="20" t="n">
        <f aca="false">MIN(DH75+DH76,-DH77*$E18*DH28*DH$6*DH52)</f>
        <v>11992.0060534247</v>
      </c>
      <c r="DI80" s="20" t="n">
        <f aca="false">MIN(DI75+DI76,-DI77*$E18*DI28*DI$6*DI52)</f>
        <v>12123.786339726</v>
      </c>
      <c r="DJ80" s="20" t="n">
        <f aca="false">MIN(DJ75+DJ76,-DJ77*$E18*DJ28*DJ$6*DJ52)</f>
        <v>12123.786339726</v>
      </c>
      <c r="DK80" s="20" t="n">
        <f aca="false">MIN(DK75+DK76,-DK77*$E18*DK28*DK$6*DK52)</f>
        <v>11599.9270684932</v>
      </c>
      <c r="DL80" s="20" t="n">
        <f aca="false">MIN(DL75+DL76,-DL77*$E18*DL28*DL$6*DL52)</f>
        <v>11599.9270684932</v>
      </c>
      <c r="DM80" s="20" t="n">
        <f aca="false">MIN(DM75+DM76,-DM77*$E18*DM28*DM$6*DM52)</f>
        <v>11727.3987945205</v>
      </c>
      <c r="DN80" s="20" t="n">
        <f aca="false">MIN(DN75+DN76,-DN77*$E18*DN28*DN$6*DN52)</f>
        <v>11727.3987945205</v>
      </c>
      <c r="DO80" s="20" t="n">
        <f aca="false">MIN(DO75+DO76,-DO77*$E18*DO28*DO$6*DO52)</f>
        <v>11421.4451917808</v>
      </c>
      <c r="DP80" s="20" t="n">
        <f aca="false">MIN(DP75+DP76,-DP77*$E18*DP28*DP$6*DP52)</f>
        <v>11548.3501383562</v>
      </c>
      <c r="DQ80" s="20" t="n">
        <f aca="false">MIN(DQ75+DQ76,-DQ77*$E18*DQ28*DQ$6*DQ52)</f>
        <v>11675.2550849315</v>
      </c>
      <c r="DR80" s="20" t="n">
        <f aca="false">MIN(DR75+DR76,-DR77*$E18*DR28*DR$6*DR52)</f>
        <v>11675.2550849315</v>
      </c>
      <c r="DS80" s="20" t="n">
        <f aca="false">MIN(DS75+DS76,-DS77*$E18*DS28*DS$6*DS52)</f>
        <v>11269.6993972603</v>
      </c>
      <c r="DT80" s="20" t="n">
        <f aca="false">MIN(DT75+DT76,-DT77*$E18*DT28*DT$6*DT52)</f>
        <v>11394.9182794521</v>
      </c>
      <c r="DU80" s="20" t="n">
        <f aca="false">MIN(DU75+DU76,-DU77*$E18*DU28*DU$6*DU52)</f>
        <v>11520.1371616438</v>
      </c>
      <c r="DV80" s="20" t="n">
        <f aca="false">MIN(DV75+DV76,-DV77*$E18*DV28*DV$6*DV52)</f>
        <v>11520.1371616438</v>
      </c>
      <c r="DW80" s="20" t="n">
        <f aca="false">MIN(DW75+DW76,-DW77*$E18*DW28*DW$6*DW52)</f>
        <v>10994.8437123288</v>
      </c>
      <c r="DX80" s="20" t="n">
        <f aca="false">MIN(DX75+DX76,-DX77*$E18*DX28*DX$6*DX52)</f>
        <v>11117.0086424658</v>
      </c>
      <c r="DY80" s="20" t="n">
        <f aca="false">MIN(DY75+DY76,-DY77*$E18*DY28*DY$6*DY52)</f>
        <v>11239.1735726027</v>
      </c>
      <c r="DZ80" s="20" t="n">
        <f aca="false">MIN(DZ75+DZ76,-DZ77*$E18*DZ28*DZ$6*DZ52)</f>
        <v>11239.1735726027</v>
      </c>
      <c r="EA80" s="20" t="n">
        <f aca="false">MIN(EA75+EA76,-EA77*$E18*EA28*EA$6*EA52)</f>
        <v>10846.9124150685</v>
      </c>
      <c r="EB80" s="20" t="n">
        <f aca="false">MIN(EB75+EB76,-EB77*$E18*EB28*EB$6*EB52)</f>
        <v>10846.9124150685</v>
      </c>
      <c r="EC80" s="20" t="n">
        <f aca="false">MIN(EC75+EC76,-EC77*$E18*EC28*EC$6*EC52)</f>
        <v>10966.1092547945</v>
      </c>
      <c r="ED80" s="20" t="n">
        <f aca="false">MIN(ED75+ED76,-ED77*$E18*ED28*ED$6*ED52)</f>
        <v>10966.1092547945</v>
      </c>
      <c r="EE80" s="20" t="n">
        <f aca="false">MIN(EE75+EE76,-EE77*$E18*EE28*EE$6*EE52)</f>
        <v>10656.0320547945</v>
      </c>
      <c r="EF80" s="20" t="n">
        <f aca="false">MIN(EF75+EF76,-EF77*$E18*EF28*EF$6*EF52)</f>
        <v>10774.4324109589</v>
      </c>
      <c r="EG80" s="20" t="n">
        <f aca="false">MIN(EG75+EG76,-EG77*$E18*EG28*EG$6*EG52)</f>
        <v>10892.8327671233</v>
      </c>
      <c r="EH80" s="20" t="n">
        <f aca="false">MIN(EH75+EH76,-EH77*$E18*EH28*EH$6*EH52)</f>
        <v>10892.8327671233</v>
      </c>
      <c r="EI80" s="20" t="n">
        <f aca="false">MIN(EI75+EI76,-EI77*$E18*EI28*EI$6*EI52)</f>
        <v>10685.4689589041</v>
      </c>
      <c r="EJ80" s="20" t="n">
        <f aca="false">MIN(EJ75+EJ76,-EJ77*$E18*EJ28*EJ$6*EJ52)</f>
        <v>10804.1963917808</v>
      </c>
      <c r="EK80" s="20" t="n">
        <f aca="false">MIN(EK75+EK76,-EK77*$E18*EK28*EK$6*EK52)</f>
        <v>10922.9238246575</v>
      </c>
      <c r="EL80" s="20" t="n">
        <f aca="false">MIN(EL75+EL76,-EL77*$E18*EL28*EL$6*EL52)</f>
        <v>10922.9238246575</v>
      </c>
      <c r="EM80" s="20" t="n">
        <f aca="false">MIN(EM75+EM76,-EM77*$E18*EM28*EM$6*EM52)</f>
        <v>10546.4502739726</v>
      </c>
      <c r="EN80" s="20" t="n">
        <f aca="false">MIN(EN75+EN76,-EN77*$E18*EN28*EN$6*EN52)</f>
        <v>10663.6330547945</v>
      </c>
      <c r="EO80" s="20" t="n">
        <f aca="false">MIN(EO75+EO76,-EO77*$E18*EO28*EO$6*EO52)</f>
        <v>10780.8158356164</v>
      </c>
      <c r="EP80" s="20" t="n">
        <f aca="false">MIN(EP75+EP76,-EP77*$E18*EP28*EP$6*EP52)</f>
        <v>10780.8158356164</v>
      </c>
      <c r="EQ80" s="20" t="n">
        <f aca="false">MIN(EQ75+EQ76,-EQ77*$E18*EQ28*EQ$6*EQ52)</f>
        <v>10487.3695452055</v>
      </c>
      <c r="ER80" s="20" t="n">
        <f aca="false">MIN(ER75+ER76,-ER77*$E18*ER28*ER$6*ER52)</f>
        <v>10487.3695452055</v>
      </c>
      <c r="ES80" s="20" t="n">
        <f aca="false">MIN(ES75+ES76,-ES77*$E18*ES28*ES$6*ES52)</f>
        <v>10602.6153643836</v>
      </c>
      <c r="ET80" s="20" t="n">
        <f aca="false">MIN(ET75+ET76,-ET77*$E18*ET28*ET$6*ET52)</f>
        <v>10602.6153643836</v>
      </c>
      <c r="EU80" s="20" t="n">
        <f aca="false">MIN(EU75+EU76,-EU77*$E18*EU28*EU$6*EU52)</f>
        <v>10372.1237260274</v>
      </c>
      <c r="EV80" s="20" t="n">
        <f aca="false">MIN(EV75+EV76,-EV77*$E18*EV28*EV$6*EV52)</f>
        <v>10487.3695452055</v>
      </c>
      <c r="EW80" s="20" t="n">
        <f aca="false">MIN(EW75+EW76,-EW77*$E18*EW28*EW$6*EW52)</f>
        <v>10602.6153643836</v>
      </c>
      <c r="EX80" s="20" t="n">
        <f aca="false">MIN(EX75+EX76,-EX77*$E18*EX28*EX$6*EX52)</f>
        <v>10602.6153643836</v>
      </c>
      <c r="EY80" s="20" t="n">
        <f aca="false">MIN(EY75+EY76,-EY77*$E18*EY28*EY$6*EY52)</f>
        <v>10372.1237260274</v>
      </c>
      <c r="EZ80" s="20" t="n">
        <f aca="false">MIN(EZ75+EZ76,-EZ77*$E18*EZ28*EZ$6*EZ52)</f>
        <v>10487.3695452055</v>
      </c>
      <c r="FA80" s="20" t="n">
        <f aca="false">MIN(FA75+FA76,-FA77*$E18*FA28*FA$6*FA52)</f>
        <v>10602.6153643836</v>
      </c>
      <c r="FB80" s="20" t="n">
        <f aca="false">MIN(FB75+FB76,-FB77*$E18*FB28*FB$6*FB52)</f>
        <v>10602.6153643836</v>
      </c>
      <c r="FC80" s="20" t="n">
        <f aca="false">MIN(FC75+FC76,-FC77*$E18*FC28*FC$6*FC52)</f>
        <v>10372.1237260274</v>
      </c>
      <c r="FD80" s="20" t="n">
        <f aca="false">MIN(FD75+FD76,-FD77*$E18*FD28*FD$6*FD52)</f>
        <v>0</v>
      </c>
      <c r="FE80" s="20" t="n">
        <f aca="false">MIN(FE75+FE76,-FE77*$E18*FE28*FE$6*FE52)</f>
        <v>0</v>
      </c>
      <c r="FF80" s="20" t="n">
        <f aca="false">MIN(FF75+FF76,-FF77*$E18*FF28*FF$6*FF52)</f>
        <v>0</v>
      </c>
      <c r="FG80" s="20" t="n">
        <f aca="false">MIN(FG75+FG76,-FG77*$E18*FG28*FG$6*FG52)</f>
        <v>0</v>
      </c>
      <c r="FH80" s="20" t="n">
        <f aca="false">MIN(FH75+FH76,-FH77*$E18*FH28*FH$6*FH52)</f>
        <v>0</v>
      </c>
    </row>
    <row r="81" customFormat="false" ht="15" hidden="false" customHeight="false" outlineLevel="0" collapsed="false">
      <c r="C81" s="0" t="s">
        <v>737</v>
      </c>
      <c r="D81" s="11" t="s">
        <v>40</v>
      </c>
      <c r="I81" s="20" t="n">
        <f aca="false">SUM(J81:FH81)</f>
        <v>899804.844327492</v>
      </c>
      <c r="J81" s="20" t="n">
        <f aca="false">J75+J76-J80</f>
        <v>0</v>
      </c>
      <c r="K81" s="20" t="n">
        <f aca="false">K75+K76-K80</f>
        <v>0</v>
      </c>
      <c r="L81" s="20" t="n">
        <f aca="false">L75+L76-L80</f>
        <v>0</v>
      </c>
      <c r="M81" s="20" t="n">
        <f aca="false">M75+M76-M80</f>
        <v>0</v>
      </c>
      <c r="N81" s="20" t="n">
        <f aca="false">N75+N76-N80</f>
        <v>0</v>
      </c>
      <c r="O81" s="20" t="n">
        <f aca="false">O75+O76-O80</f>
        <v>0</v>
      </c>
      <c r="P81" s="20" t="n">
        <f aca="false">P75+P76-P80</f>
        <v>0</v>
      </c>
      <c r="Q81" s="20" t="n">
        <f aca="false">Q75+Q76-Q80</f>
        <v>0</v>
      </c>
      <c r="R81" s="20" t="n">
        <f aca="false">R75+R76-R80</f>
        <v>0</v>
      </c>
      <c r="S81" s="20" t="n">
        <f aca="false">S75+S76-S80</f>
        <v>0</v>
      </c>
      <c r="T81" s="20" t="n">
        <f aca="false">T75+T76-T80</f>
        <v>5812.92430273972</v>
      </c>
      <c r="U81" s="20" t="n">
        <f aca="false">U75+U76-U80</f>
        <v>5862.76982332732</v>
      </c>
      <c r="V81" s="20" t="n">
        <f aca="false">V75+V76-V80</f>
        <v>5848.5935300152</v>
      </c>
      <c r="W81" s="20" t="n">
        <f aca="false">W75+W76-W80</f>
        <v>5807.18263253678</v>
      </c>
      <c r="X81" s="20" t="n">
        <f aca="false">X75+X76-X80</f>
        <v>5858.01015924658</v>
      </c>
      <c r="Y81" s="20" t="n">
        <f aca="false">Y75+Y76-Y80</f>
        <v>5908.39322711213</v>
      </c>
      <c r="Z81" s="20" t="n">
        <f aca="false">Z75+Z76-Z80</f>
        <v>5894.25946267995</v>
      </c>
      <c r="AA81" s="20" t="n">
        <f aca="false">AA75+AA76-AA80</f>
        <v>5804.37456476246</v>
      </c>
      <c r="AB81" s="20" t="n">
        <f aca="false">AB75+AB76-AB80</f>
        <v>5855.21198089349</v>
      </c>
      <c r="AC81" s="20" t="n">
        <f aca="false">AC75+AC76-AC80</f>
        <v>5905.60627155682</v>
      </c>
      <c r="AD81" s="20" t="n">
        <f aca="false">AD75+AD76-AD80</f>
        <v>5891.51490841794</v>
      </c>
      <c r="AE81" s="20" t="n">
        <f aca="false">AE75+AE76-AE80</f>
        <v>5973.87288997229</v>
      </c>
      <c r="AF81" s="20" t="n">
        <f aca="false">AF75+AF76-AF80</f>
        <v>6026.63458773163</v>
      </c>
      <c r="AG81" s="20" t="n">
        <f aca="false">AG75+AG76-AG80</f>
        <v>6078.95448939969</v>
      </c>
      <c r="AH81" s="20" t="n">
        <f aca="false">AH75+AH76-AH80</f>
        <v>6064.90540035022</v>
      </c>
      <c r="AI81" s="20" t="n">
        <f aca="false">AI75+AI76-AI80</f>
        <v>6290.52518937894</v>
      </c>
      <c r="AJ81" s="20" t="n">
        <f aca="false">AJ75+AJ76-AJ80</f>
        <v>6276.80060191437</v>
      </c>
      <c r="AK81" s="20" t="n">
        <f aca="false">AK75+AK76-AK80</f>
        <v>6331.91141534827</v>
      </c>
      <c r="AL81" s="20" t="n">
        <f aca="false">AL75+AL76-AL80</f>
        <v>6317.90458886407</v>
      </c>
      <c r="AM81" s="20" t="n">
        <f aca="false">AM75+AM76-AM80</f>
        <v>6089.686948028</v>
      </c>
      <c r="AN81" s="20" t="n">
        <f aca="false">AN75+AN76-AN80</f>
        <v>6143.81714552643</v>
      </c>
      <c r="AO81" s="20" t="n">
        <f aca="false">AO75+AO76-AO80</f>
        <v>6197.50819734881</v>
      </c>
      <c r="AP81" s="20" t="n">
        <f aca="false">AP75+AP76-AP80</f>
        <v>6183.54339134405</v>
      </c>
      <c r="AQ81" s="20" t="n">
        <f aca="false">AQ75+AQ76-AQ80</f>
        <v>6024.69551649899</v>
      </c>
      <c r="AR81" s="20" t="n">
        <f aca="false">AR75+AR76-AR80</f>
        <v>6078.14418595287</v>
      </c>
      <c r="AS81" s="20" t="n">
        <f aca="false">AS75+AS76-AS80</f>
        <v>6131.15502716772</v>
      </c>
      <c r="AT81" s="20" t="n">
        <f aca="false">AT75+AT76-AT80</f>
        <v>6117.23211558098</v>
      </c>
      <c r="AU81" s="20" t="n">
        <f aca="false">AU75+AU76-AU80</f>
        <v>6030.61993463442</v>
      </c>
      <c r="AV81" s="20" t="n">
        <f aca="false">AV75+AV76-AV80</f>
        <v>6084.17490813199</v>
      </c>
      <c r="AW81" s="20" t="n">
        <f aca="false">AW75+AW76-AW80</f>
        <v>6137.29336687525</v>
      </c>
      <c r="AX81" s="20" t="n">
        <f aca="false">AX75+AX76-AX80</f>
        <v>6123.41222402327</v>
      </c>
      <c r="AY81" s="20" t="n">
        <f aca="false">AY75+AY76-AY80</f>
        <v>6310.49838480398</v>
      </c>
      <c r="AZ81" s="20" t="n">
        <f aca="false">AZ75+AZ76-AZ80</f>
        <v>6296.93786436671</v>
      </c>
      <c r="BA81" s="20" t="n">
        <f aca="false">BA75+BA76-BA80</f>
        <v>6352.43571215908</v>
      </c>
      <c r="BB81" s="20" t="n">
        <f aca="false">BB75+BB76-BB80</f>
        <v>6338.59632665546</v>
      </c>
      <c r="BC81" s="20" t="n">
        <f aca="false">BC75+BC76-BC80</f>
        <v>6722.65646020046</v>
      </c>
      <c r="BD81" s="20" t="n">
        <f aca="false">BD75+BD76-BD80</f>
        <v>6783.98142891333</v>
      </c>
      <c r="BE81" s="20" t="n">
        <f aca="false">BE75+BE76-BE80</f>
        <v>6844.87250160342</v>
      </c>
      <c r="BF81" s="20" t="n">
        <f aca="false">BF75+BF76-BF80</f>
        <v>6831.07463425632</v>
      </c>
      <c r="BG81" s="20" t="n">
        <f aca="false">BG75+BG76-BG80</f>
        <v>6519.15000110753</v>
      </c>
      <c r="BH81" s="20" t="n">
        <f aca="false">BH75+BH76-BH80</f>
        <v>6578.25390058412</v>
      </c>
      <c r="BI81" s="20" t="n">
        <f aca="false">BI75+BI76-BI80</f>
        <v>6636.92520572601</v>
      </c>
      <c r="BJ81" s="20" t="n">
        <f aca="false">BJ75+BJ76-BJ80</f>
        <v>6623.16873198095</v>
      </c>
      <c r="BK81" s="20" t="n">
        <f aca="false">BK75+BK76-BK80</f>
        <v>6840.46270750147</v>
      </c>
      <c r="BL81" s="20" t="n">
        <f aca="false">BL75+BL76-BL80</f>
        <v>6903.17674146183</v>
      </c>
      <c r="BM81" s="20" t="n">
        <f aca="false">BM75+BM76-BM80</f>
        <v>6965.45947887048</v>
      </c>
      <c r="BN81" s="20" t="n">
        <f aca="false">BN75+BN76-BN80</f>
        <v>6951.74427454665</v>
      </c>
      <c r="BO81" s="20" t="n">
        <f aca="false">BO75+BO76-BO80</f>
        <v>6861.9255298293</v>
      </c>
      <c r="BP81" s="20" t="n">
        <f aca="false">BP75+BP76-BP80</f>
        <v>6848.52711512254</v>
      </c>
      <c r="BQ81" s="20" t="n">
        <f aca="false">BQ75+BQ76-BQ80</f>
        <v>6910.2501476482</v>
      </c>
      <c r="BR81" s="20" t="n">
        <f aca="false">BR75+BR76-BR80</f>
        <v>6896.57620149533</v>
      </c>
      <c r="BS81" s="20" t="n">
        <f aca="false">BS75+BS76-BS80</f>
        <v>6989.97960603219</v>
      </c>
      <c r="BT81" s="20" t="n">
        <f aca="false">BT75+BT76-BT80</f>
        <v>7054.43467463881</v>
      </c>
      <c r="BU81" s="20" t="n">
        <f aca="false">BU75+BU76-BU80</f>
        <v>7118.46103412033</v>
      </c>
      <c r="BV81" s="20" t="n">
        <f aca="false">BV75+BV76-BV80</f>
        <v>7104.82810980591</v>
      </c>
      <c r="BW81" s="20" t="n">
        <f aca="false">BW75+BW76-BW80</f>
        <v>7207.07463150176</v>
      </c>
      <c r="BX81" s="20" t="n">
        <f aca="false">BX75+BX76-BX80</f>
        <v>7273.98150117244</v>
      </c>
      <c r="BY81" s="20" t="n">
        <f aca="false">BY75+BY76-BY80</f>
        <v>7340.46094784536</v>
      </c>
      <c r="BZ81" s="20" t="n">
        <f aca="false">BZ75+BZ76-BZ80</f>
        <v>7326.86892230389</v>
      </c>
      <c r="CA81" s="20" t="n">
        <f aca="false">CA75+CA76-CA80</f>
        <v>7169.48457248396</v>
      </c>
      <c r="CB81" s="20" t="n">
        <f aca="false">CB75+CB76-CB80</f>
        <v>7236.01329004426</v>
      </c>
      <c r="CC81" s="20" t="n">
        <f aca="false">CC75+CC76-CC80</f>
        <v>7302.1158668758</v>
      </c>
      <c r="CD81" s="20" t="n">
        <f aca="false">CD75+CD76-CD80</f>
        <v>7288.56461741095</v>
      </c>
      <c r="CE81" s="20" t="n">
        <f aca="false">CE75+CE76-CE80</f>
        <v>7493.46118677868</v>
      </c>
      <c r="CF81" s="20" t="n">
        <f aca="false">CF75+CF76-CF80</f>
        <v>7480.22293995145</v>
      </c>
      <c r="CG81" s="20" t="n">
        <f aca="false">CG75+CG76-CG80</f>
        <v>7549.04949155412</v>
      </c>
      <c r="CH81" s="20" t="n">
        <f aca="false">CH75+CH76-CH80</f>
        <v>7535.5390070501</v>
      </c>
      <c r="CI81" s="20" t="n">
        <f aca="false">CI75+CI76-CI80</f>
        <v>7658.82188097825</v>
      </c>
      <c r="CJ81" s="20" t="n">
        <f aca="false">CJ75+CJ76-CJ80</f>
        <v>7730.86646233708</v>
      </c>
      <c r="CK81" s="20" t="n">
        <f aca="false">CK75+CK76-CK80</f>
        <v>7802.48745946302</v>
      </c>
      <c r="CL81" s="20" t="n">
        <f aca="false">CL75+CL76-CL80</f>
        <v>7789.01750641252</v>
      </c>
      <c r="CM81" s="20" t="n">
        <f aca="false">CM75+CM76-CM80</f>
        <v>7772.86792726682</v>
      </c>
      <c r="CN81" s="20" t="n">
        <f aca="false">CN75+CN76-CN80</f>
        <v>7846.21884723636</v>
      </c>
      <c r="CO81" s="20" t="n">
        <f aca="false">CO75+CO76-CO80</f>
        <v>7919.14745372573</v>
      </c>
      <c r="CP81" s="20" t="n">
        <f aca="false">CP75+CP76-CP80</f>
        <v>7905.71791053437</v>
      </c>
      <c r="CQ81" s="20" t="n">
        <f aca="false">CQ75+CQ76-CQ80</f>
        <v>8142.48211411516</v>
      </c>
      <c r="CR81" s="20" t="n">
        <f aca="false">CR75+CR76-CR80</f>
        <v>8219.97890122068</v>
      </c>
      <c r="CS81" s="20" t="n">
        <f aca="false">CS75+CS76-CS80</f>
        <v>8297.05464178647</v>
      </c>
      <c r="CT81" s="20" t="n">
        <f aca="false">CT75+CT76-CT80</f>
        <v>8283.66538722469</v>
      </c>
      <c r="CU81" s="20" t="n">
        <f aca="false">CU75+CU76-CU80</f>
        <v>8569.66978269388</v>
      </c>
      <c r="CV81" s="20" t="n">
        <f aca="false">CV75+CV76-CV80</f>
        <v>8556.58978906073</v>
      </c>
      <c r="CW81" s="20" t="n">
        <f aca="false">CW75+CW76-CW80</f>
        <v>8637.40442023623</v>
      </c>
      <c r="CX81" s="20" t="n">
        <f aca="false">CX75+CX76-CX80</f>
        <v>8624.05544332111</v>
      </c>
      <c r="CY81" s="20" t="n">
        <f aca="false">CY75+CY76-CY80</f>
        <v>4401.2093550533</v>
      </c>
      <c r="CZ81" s="20" t="n">
        <f aca="false">CZ75+CZ76-CZ80</f>
        <v>4437.21428564285</v>
      </c>
      <c r="DA81" s="20" t="n">
        <f aca="false">DA75+DA76-DA80</f>
        <v>4472.80069562757</v>
      </c>
      <c r="DB81" s="20" t="n">
        <f aca="false">DB75+DB76-DB80</f>
        <v>4459.4917656432</v>
      </c>
      <c r="DC81" s="20" t="n">
        <f aca="false">DC75+DC76-DC80</f>
        <v>4922.02321431691</v>
      </c>
      <c r="DD81" s="20" t="n">
        <f aca="false">DD75+DD76-DD80</f>
        <v>4963.85365775168</v>
      </c>
      <c r="DE81" s="20" t="n">
        <f aca="false">DE75+DE76-DE80</f>
        <v>5005.26683614342</v>
      </c>
      <c r="DF81" s="20" t="n">
        <f aca="false">DF75+DF76-DF80</f>
        <v>4991.99783294901</v>
      </c>
      <c r="DG81" s="20" t="n">
        <f aca="false">DG75+DG76-DG80</f>
        <v>5260.85428379725</v>
      </c>
      <c r="DH81" s="20" t="n">
        <f aca="false">DH75+DH76-DH80</f>
        <v>5306.48809300309</v>
      </c>
      <c r="DI81" s="20" t="n">
        <f aca="false">DI75+DI76-DI80</f>
        <v>5351.70588896103</v>
      </c>
      <c r="DJ81" s="20" t="n">
        <f aca="false">DJ75+DJ76-DJ80</f>
        <v>5338.47669277618</v>
      </c>
      <c r="DK81" s="20" t="n">
        <f aca="false">DK75+DK76-DK80</f>
        <v>5659.45326239427</v>
      </c>
      <c r="DL81" s="20" t="n">
        <f aca="false">DL75+DL76-DL80</f>
        <v>5646.52963015836</v>
      </c>
      <c r="DM81" s="20" t="n">
        <f aca="false">DM75+DM76-DM80</f>
        <v>5695.52353955507</v>
      </c>
      <c r="DN81" s="20" t="n">
        <f aca="false">DN75+DN76-DN80</f>
        <v>5682.33413952819</v>
      </c>
      <c r="DO81" s="20" t="n">
        <f aca="false">DO75+DO76-DO80</f>
        <v>5596.92238074827</v>
      </c>
      <c r="DP81" s="20" t="n">
        <f aca="false">DP75+DP76-DP80</f>
        <v>5646.36719019939</v>
      </c>
      <c r="DQ81" s="20" t="n">
        <f aca="false">DQ75+DQ76-DQ80</f>
        <v>5695.39848214188</v>
      </c>
      <c r="DR81" s="20" t="n">
        <f aca="false">DR75+DR76-DR80</f>
        <v>5682.24865031509</v>
      </c>
      <c r="DS81" s="20" t="n">
        <f aca="false">DS75+DS76-DS80</f>
        <v>5697.61307255123</v>
      </c>
      <c r="DT81" s="20" t="n">
        <f aca="false">DT75+DT76-DT80</f>
        <v>5748.21489711783</v>
      </c>
      <c r="DU81" s="20" t="n">
        <f aca="false">DU75+DU76-DU80</f>
        <v>5798.40444472833</v>
      </c>
      <c r="DV81" s="20" t="n">
        <f aca="false">DV75+DV76-DV80</f>
        <v>5785.29406239702</v>
      </c>
      <c r="DW81" s="20" t="n">
        <f aca="false">DW75+DW76-DW80</f>
        <v>5921.5668200733</v>
      </c>
      <c r="DX81" s="20" t="n">
        <f aca="false">DX75+DX76-DX80</f>
        <v>5974.69513457442</v>
      </c>
      <c r="DY81" s="20" t="n">
        <f aca="false">DY75+DY76-DY80</f>
        <v>6027.41240895031</v>
      </c>
      <c r="DZ81" s="20" t="n">
        <f aca="false">DZ75+DZ76-DZ80</f>
        <v>6014.34135776599</v>
      </c>
      <c r="EA81" s="20" t="n">
        <f aca="false">EA75+EA76-EA80</f>
        <v>6206.14512241198</v>
      </c>
      <c r="EB81" s="20" t="n">
        <f aca="false">EB75+EB76-EB80</f>
        <v>6193.37598239148</v>
      </c>
      <c r="EC81" s="20" t="n">
        <f aca="false">EC75+EC76-EC80</f>
        <v>6248.53526534095</v>
      </c>
      <c r="ED81" s="20" t="n">
        <f aca="false">ED75+ED76-ED80</f>
        <v>6235.50353458173</v>
      </c>
      <c r="EE81" s="20" t="n">
        <f aca="false">EE75+EE76-EE80</f>
        <v>6158.89384894495</v>
      </c>
      <c r="EF81" s="20" t="n">
        <f aca="false">EF75+EF76-EF80</f>
        <v>6214.73512130869</v>
      </c>
      <c r="EG81" s="20" t="n">
        <f aca="false">EG75+EG76-EG80</f>
        <v>6270.16781945178</v>
      </c>
      <c r="EH81" s="20" t="n">
        <f aca="false">EH75+EH76-EH80</f>
        <v>6257.17518388484</v>
      </c>
      <c r="EI81" s="20" t="n">
        <f aca="false">EI75+EI76-EI80</f>
        <v>6079.01216712415</v>
      </c>
      <c r="EJ81" s="20" t="n">
        <f aca="false">EJ75+EJ76-EJ80</f>
        <v>6134.00363788997</v>
      </c>
      <c r="EK81" s="20" t="n">
        <f aca="false">EK75+EK76-EK80</f>
        <v>6188.5877601578</v>
      </c>
      <c r="EL81" s="20" t="n">
        <f aca="false">EL75+EL76-EL80</f>
        <v>6175.63410249756</v>
      </c>
      <c r="EM81" s="20" t="n">
        <f aca="false">EM75+EM76-EM80</f>
        <v>6167.73740867757</v>
      </c>
      <c r="EN81" s="20" t="n">
        <f aca="false">EN75+EN76-EN80</f>
        <v>6223.75237478726</v>
      </c>
      <c r="EO81" s="20" t="n">
        <f aca="false">EO75+EO76-EO80</f>
        <v>6279.36121444445</v>
      </c>
      <c r="EP81" s="20" t="n">
        <f aca="false">EP75+EP76-EP80</f>
        <v>6266.44641775719</v>
      </c>
      <c r="EQ81" s="20" t="n">
        <f aca="false">EQ75+EQ76-EQ80</f>
        <v>6361.83163128121</v>
      </c>
      <c r="ER81" s="20" t="n">
        <f aca="false">ER75+ER76-ER80</f>
        <v>6349.21513663892</v>
      </c>
      <c r="ES81" s="20" t="n">
        <f aca="false">ES75+ES76-ES80</f>
        <v>6406.24114501171</v>
      </c>
      <c r="ET81" s="20" t="n">
        <f aca="false">ET75+ET76-ET80</f>
        <v>6393.3651987037</v>
      </c>
      <c r="EU81" s="20" t="n">
        <f aca="false">EU75+EU76-EU80</f>
        <v>6241.79249967736</v>
      </c>
      <c r="EV81" s="20" t="n">
        <f aca="false">EV75+EV76-EV80</f>
        <v>6298.7053825934</v>
      </c>
      <c r="EW81" s="20" t="n">
        <f aca="false">EW75+EW76-EW80</f>
        <v>6355.21457548352</v>
      </c>
      <c r="EX81" s="20" t="n">
        <f aca="false">EX75+EX76-EX80</f>
        <v>6342.37725701444</v>
      </c>
      <c r="EY81" s="20" t="n">
        <f aca="false">EY75+EY76-EY80</f>
        <v>6191.95075100025</v>
      </c>
      <c r="EZ81" s="20" t="n">
        <f aca="false">EZ75+EZ76-EZ80</f>
        <v>6248.34715781</v>
      </c>
      <c r="FA81" s="20" t="n">
        <f aca="false">FA75+FA76-FA80</f>
        <v>6304.34108566392</v>
      </c>
      <c r="FB81" s="20" t="n">
        <f aca="false">FB75+FB76-FB80</f>
        <v>6291.54227915024</v>
      </c>
      <c r="FC81" s="20" t="n">
        <f aca="false">FC75+FC76-FC80</f>
        <v>6142.25852756916</v>
      </c>
      <c r="FD81" s="20" t="n">
        <f aca="false">FD75+FD76-FD80</f>
        <v>0</v>
      </c>
      <c r="FE81" s="20" t="n">
        <f aca="false">FE75+FE76-FE80</f>
        <v>0</v>
      </c>
      <c r="FF81" s="20" t="n">
        <f aca="false">FF75+FF76-FF80</f>
        <v>0</v>
      </c>
      <c r="FG81" s="20" t="n">
        <f aca="false">FG75+FG76-FG80</f>
        <v>0</v>
      </c>
      <c r="FH81" s="20" t="n">
        <f aca="false">FH75+FH76-FH80</f>
        <v>0</v>
      </c>
    </row>
    <row r="82" customFormat="false" ht="15" hidden="false" customHeight="false" outlineLevel="0" collapsed="false">
      <c r="C82" s="0" t="s">
        <v>738</v>
      </c>
      <c r="D82" s="11" t="s">
        <v>40</v>
      </c>
      <c r="I82" s="20" t="n">
        <f aca="false">SUM(J82:FH82)</f>
        <v>1352552.81727888</v>
      </c>
      <c r="J82" s="20" t="n">
        <f aca="false">J79*$E18*J28*J$6*J52*(J48+(1-J48)*$E49)</f>
        <v>0</v>
      </c>
      <c r="K82" s="20" t="n">
        <f aca="false">K79*$E18*K28*K$6*K52*(K48+(1-K48)*$E49)</f>
        <v>0</v>
      </c>
      <c r="L82" s="20" t="n">
        <f aca="false">L79*$E18*L28*L$6*L52*(L48+(1-L48)*$E49)</f>
        <v>0</v>
      </c>
      <c r="M82" s="20" t="n">
        <f aca="false">M79*$E18*M28*M$6*M52*(M48+(1-M48)*$E49)</f>
        <v>0</v>
      </c>
      <c r="N82" s="20" t="n">
        <f aca="false">N79*$E18*N28*N$6*N52*(N48+(1-N48)*$E49)</f>
        <v>0</v>
      </c>
      <c r="O82" s="20" t="n">
        <f aca="false">O79*$E18*O28*O$6*O52*(O48+(1-O48)*$E49)</f>
        <v>0</v>
      </c>
      <c r="P82" s="20" t="n">
        <f aca="false">P79*$E18*P28*P$6*P52*(P48+(1-P48)*$E49)</f>
        <v>0</v>
      </c>
      <c r="Q82" s="20" t="n">
        <f aca="false">Q79*$E18*Q28*Q$6*Q52*(Q48+(1-Q48)*$E49)</f>
        <v>0</v>
      </c>
      <c r="R82" s="20" t="n">
        <f aca="false">R79*$E18*R28*R$6*R52*(R48+(1-R48)*$E49)</f>
        <v>0</v>
      </c>
      <c r="S82" s="20" t="n">
        <f aca="false">S79*$E18*S28*S$6*S52*(S48+(1-S48)*$E49)</f>
        <v>0</v>
      </c>
      <c r="T82" s="20" t="n">
        <f aca="false">T79*$E18*T28*T$6*T52*(T48+(1-T48)*$E49)</f>
        <v>10942.6347092329</v>
      </c>
      <c r="U82" s="20" t="n">
        <f aca="false">U79*$E18*U28*U$6*U52*(U48+(1-U48)*$E49)</f>
        <v>11062.8834423014</v>
      </c>
      <c r="V82" s="20" t="n">
        <f aca="false">V79*$E18*V28*V$6*V52*(V48+(1-V48)*$E49)</f>
        <v>11062.8834423014</v>
      </c>
      <c r="W82" s="20" t="n">
        <f aca="false">W79*$E18*W28*W$6*W52*(W48+(1-W48)*$E49)</f>
        <v>10736.7385290411</v>
      </c>
      <c r="X82" s="20" t="n">
        <f aca="false">X79*$E18*X28*X$6*X52*(X48+(1-X48)*$E49)</f>
        <v>10856.0356238082</v>
      </c>
      <c r="Y82" s="20" t="n">
        <f aca="false">Y79*$E18*Y28*Y$6*Y52*(Y48+(1-Y48)*$E49)</f>
        <v>10975.3327185753</v>
      </c>
      <c r="Z82" s="20" t="n">
        <f aca="false">Z79*$E18*Z28*Z$6*Z52*(Z48+(1-Z48)*$E49)</f>
        <v>10975.3327185753</v>
      </c>
      <c r="AA82" s="20" t="n">
        <f aca="false">AA79*$E18*AA28*AA$6*AA52*(AA48+(1-AA48)*$E49)</f>
        <v>10691.9607205479</v>
      </c>
      <c r="AB82" s="20" t="n">
        <f aca="false">AB79*$E18*AB28*AB$6*AB52*(AB48+(1-AB48)*$E49)</f>
        <v>10810.7602841096</v>
      </c>
      <c r="AC82" s="20" t="n">
        <f aca="false">AC79*$E18*AC28*AC$6*AC52*(AC48+(1-AC48)*$E49)</f>
        <v>10929.5598476712</v>
      </c>
      <c r="AD82" s="20" t="n">
        <f aca="false">AD79*$E18*AD28*AD$6*AD52*(AD48+(1-AD48)*$E49)</f>
        <v>10929.5598476712</v>
      </c>
      <c r="AE82" s="20" t="n">
        <f aca="false">AE79*$E18*AE28*AE$6*AE52*(AE48+(1-AE48)*$E49)</f>
        <v>10499.1409923288</v>
      </c>
      <c r="AF82" s="20" t="n">
        <f aca="false">AF79*$E18*AF28*AF$6*AF52*(AF48+(1-AF48)*$E49)</f>
        <v>10615.7981144658</v>
      </c>
      <c r="AG82" s="20" t="n">
        <f aca="false">AG79*$E18*AG28*AG$6*AG52*(AG48+(1-AG48)*$E49)</f>
        <v>10732.4552366027</v>
      </c>
      <c r="AH82" s="20" t="n">
        <f aca="false">AH79*$E18*AH28*AH$6*AH52*(AH48+(1-AH48)*$E49)</f>
        <v>10732.4552366027</v>
      </c>
      <c r="AI82" s="20" t="n">
        <f aca="false">AI79*$E18*AI28*AI$6*AI52*(AI48+(1-AI48)*$E49)</f>
        <v>10353.1295738356</v>
      </c>
      <c r="AJ82" s="20" t="n">
        <f aca="false">AJ79*$E18*AJ28*AJ$6*AJ52*(AJ48+(1-AJ48)*$E49)</f>
        <v>10353.1295738356</v>
      </c>
      <c r="AK82" s="20" t="n">
        <f aca="false">AK79*$E18*AK28*AK$6*AK52*(AK48+(1-AK48)*$E49)</f>
        <v>10466.9002284932</v>
      </c>
      <c r="AL82" s="20" t="n">
        <f aca="false">AL79*$E18*AL28*AL$6*AL52*(AL48+(1-AL48)*$E49)</f>
        <v>10466.9002284932</v>
      </c>
      <c r="AM82" s="20" t="n">
        <f aca="false">AM79*$E18*AM28*AM$6*AM52*(AM48+(1-AM48)*$E49)</f>
        <v>10305.733660274</v>
      </c>
      <c r="AN82" s="20" t="n">
        <f aca="false">AN79*$E18*AN28*AN$6*AN52*(AN48+(1-AN48)*$E49)</f>
        <v>10420.2418120548</v>
      </c>
      <c r="AO82" s="20" t="n">
        <f aca="false">AO79*$E18*AO28*AO$6*AO52*(AO48+(1-AO48)*$E49)</f>
        <v>10534.7499638356</v>
      </c>
      <c r="AP82" s="20" t="n">
        <f aca="false">AP79*$E18*AP28*AP$6*AP52*(AP48+(1-AP48)*$E49)</f>
        <v>10534.7499638356</v>
      </c>
      <c r="AQ82" s="20" t="n">
        <f aca="false">AQ79*$E18*AQ28*AQ$6*AQ52*(AQ48+(1-AQ48)*$E49)</f>
        <v>10314.9976980822</v>
      </c>
      <c r="AR82" s="20" t="n">
        <f aca="false">AR79*$E18*AR28*AR$6*AR52*(AR48+(1-AR48)*$E49)</f>
        <v>10429.6087836164</v>
      </c>
      <c r="AS82" s="20" t="n">
        <f aca="false">AS79*$E18*AS28*AS$6*AS52*(AS48+(1-AS48)*$E49)</f>
        <v>10544.2198691507</v>
      </c>
      <c r="AT82" s="20" t="n">
        <f aca="false">AT79*$E18*AT28*AT$6*AT52*(AT48+(1-AT48)*$E49)</f>
        <v>10544.2198691507</v>
      </c>
      <c r="AU82" s="20" t="n">
        <f aca="false">AU79*$E18*AU28*AU$6*AU52*(AU48+(1-AU48)*$E49)</f>
        <v>10263.4139909589</v>
      </c>
      <c r="AV82" s="20" t="n">
        <f aca="false">AV79*$E18*AV28*AV$6*AV52*(AV48+(1-AV48)*$E49)</f>
        <v>10377.4519241918</v>
      </c>
      <c r="AW82" s="20" t="n">
        <f aca="false">AW79*$E18*AW28*AW$6*AW52*(AW48+(1-AW48)*$E49)</f>
        <v>10491.4898574247</v>
      </c>
      <c r="AX82" s="20" t="n">
        <f aca="false">AX79*$E18*AX28*AX$6*AX52*(AX48+(1-AX48)*$E49)</f>
        <v>10491.4898574247</v>
      </c>
      <c r="AY82" s="20" t="n">
        <f aca="false">AY79*$E18*AY28*AY$6*AY52*(AY48+(1-AY48)*$E49)</f>
        <v>10147.5181478904</v>
      </c>
      <c r="AZ82" s="20" t="n">
        <f aca="false">AZ79*$E18*AZ28*AZ$6*AZ52*(AZ48+(1-AZ48)*$E49)</f>
        <v>10147.5181478904</v>
      </c>
      <c r="BA82" s="20" t="n">
        <f aca="false">BA79*$E18*BA28*BA$6*BA52*(BA48+(1-BA48)*$E49)</f>
        <v>10259.0293363288</v>
      </c>
      <c r="BB82" s="20" t="n">
        <f aca="false">BB79*$E18*BB28*BB$6*BB52*(BB48+(1-BB48)*$E49)</f>
        <v>10259.0293363288</v>
      </c>
      <c r="BC82" s="20" t="n">
        <f aca="false">BC79*$E18*BC28*BC$6*BC52*(BC48+(1-BC48)*$E49)</f>
        <v>9575.57673123288</v>
      </c>
      <c r="BD82" s="20" t="n">
        <f aca="false">BD79*$E18*BD28*BD$6*BD52*(BD48+(1-BD48)*$E49)</f>
        <v>9681.97202824658</v>
      </c>
      <c r="BE82" s="20" t="n">
        <f aca="false">BE79*$E18*BE28*BE$6*BE52*(BE48+(1-BE48)*$E49)</f>
        <v>9788.36732526027</v>
      </c>
      <c r="BF82" s="20" t="n">
        <f aca="false">BF79*$E18*BF28*BF$6*BF52*(BF48+(1-BF48)*$E49)</f>
        <v>9788.36732526027</v>
      </c>
      <c r="BG82" s="20" t="n">
        <f aca="false">BG79*$E18*BG28*BG$6*BG52*(BG48+(1-BG48)*$E49)</f>
        <v>9704.52110219178</v>
      </c>
      <c r="BH82" s="20" t="n">
        <f aca="false">BH79*$E18*BH28*BH$6*BH52*(BH48+(1-BH48)*$E49)</f>
        <v>9812.34911443836</v>
      </c>
      <c r="BI82" s="20" t="n">
        <f aca="false">BI79*$E18*BI28*BI$6*BI52*(BI48+(1-BI48)*$E49)</f>
        <v>9920.17712668493</v>
      </c>
      <c r="BJ82" s="20" t="n">
        <f aca="false">BJ79*$E18*BJ28*BJ$6*BJ52*(BJ48+(1-BJ48)*$E49)</f>
        <v>9920.17712668493</v>
      </c>
      <c r="BK82" s="20" t="n">
        <f aca="false">BK79*$E18*BK28*BK$6*BK52*(BK48+(1-BK48)*$E49)</f>
        <v>9382.25920438356</v>
      </c>
      <c r="BL82" s="20" t="n">
        <f aca="false">BL79*$E18*BL28*BL$6*BL52*(BL48+(1-BL48)*$E49)</f>
        <v>9486.50652887671</v>
      </c>
      <c r="BM82" s="20" t="n">
        <f aca="false">BM79*$E18*BM28*BM$6*BM52*(BM48+(1-BM48)*$E49)</f>
        <v>9590.75385336986</v>
      </c>
      <c r="BN82" s="20" t="n">
        <f aca="false">BN79*$E18*BN28*BN$6*BN52*(BN48+(1-BN48)*$E49)</f>
        <v>9590.75385336986</v>
      </c>
      <c r="BO82" s="20" t="n">
        <f aca="false">BO79*$E18*BO28*BO$6*BO52*(BO48+(1-BO48)*$E49)</f>
        <v>9487.10891646575</v>
      </c>
      <c r="BP82" s="20" t="n">
        <f aca="false">BP79*$E18*BP28*BP$6*BP52*(BP48+(1-BP48)*$E49)</f>
        <v>9487.10891646575</v>
      </c>
      <c r="BQ82" s="20" t="n">
        <f aca="false">BQ79*$E18*BQ28*BQ$6*BQ52*(BQ48+(1-BQ48)*$E49)</f>
        <v>9591.36286060274</v>
      </c>
      <c r="BR82" s="20" t="n">
        <f aca="false">BR79*$E18*BR28*BR$6*BR52*(BR48+(1-BR48)*$E49)</f>
        <v>9591.36286060274</v>
      </c>
      <c r="BS82" s="20" t="n">
        <f aca="false">BS79*$E18*BS28*BS$6*BS52*(BS48+(1-BS48)*$E49)</f>
        <v>9162.09681287671</v>
      </c>
      <c r="BT82" s="20" t="n">
        <f aca="false">BT79*$E18*BT28*BT$6*BT52*(BT48+(1-BT48)*$E49)</f>
        <v>9263.89788857534</v>
      </c>
      <c r="BU82" s="20" t="n">
        <f aca="false">BU79*$E18*BU28*BU$6*BU52*(BU48+(1-BU48)*$E49)</f>
        <v>9365.69896427397</v>
      </c>
      <c r="BV82" s="20" t="n">
        <f aca="false">BV79*$E18*BV28*BV$6*BV52*(BV48+(1-BV48)*$E49)</f>
        <v>9365.69896427397</v>
      </c>
      <c r="BW82" s="20" t="n">
        <f aca="false">BW79*$E18*BW28*BW$6*BW52*(BW48+(1-BW48)*$E49)</f>
        <v>8929.87465315068</v>
      </c>
      <c r="BX82" s="20" t="n">
        <f aca="false">BX79*$E18*BX28*BX$6*BX52*(BX48+(1-BX48)*$E49)</f>
        <v>9029.09548263014</v>
      </c>
      <c r="BY82" s="20" t="n">
        <f aca="false">BY79*$E18*BY28*BY$6*BY52*(BY48+(1-BY48)*$E49)</f>
        <v>9128.31631210959</v>
      </c>
      <c r="BZ82" s="20" t="n">
        <f aca="false">BZ79*$E18*BZ28*BZ$6*BZ52*(BZ48+(1-BZ48)*$E49)</f>
        <v>9128.31631210959</v>
      </c>
      <c r="CA82" s="20" t="n">
        <f aca="false">CA79*$E18*CA28*CA$6*CA52*(CA48+(1-CA48)*$E49)</f>
        <v>8916.81822739726</v>
      </c>
      <c r="CB82" s="20" t="n">
        <f aca="false">CB79*$E18*CB28*CB$6*CB52*(CB48+(1-CB48)*$E49)</f>
        <v>9015.89398547945</v>
      </c>
      <c r="CC82" s="20" t="n">
        <f aca="false">CC79*$E18*CC28*CC$6*CC52*(CC48+(1-CC48)*$E49)</f>
        <v>9114.96974356164</v>
      </c>
      <c r="CD82" s="20" t="n">
        <f aca="false">CD79*$E18*CD28*CD$6*CD52*(CD48+(1-CD48)*$E49)</f>
        <v>9114.96974356164</v>
      </c>
      <c r="CE82" s="20" t="n">
        <f aca="false">CE79*$E18*CE28*CE$6*CE52*(CE48+(1-CE48)*$E49)</f>
        <v>8760.03202794521</v>
      </c>
      <c r="CF82" s="20" t="n">
        <f aca="false">CF79*$E18*CF28*CF$6*CF52*(CF48+(1-CF48)*$E49)</f>
        <v>8760.03202794521</v>
      </c>
      <c r="CG82" s="20" t="n">
        <f aca="false">CG79*$E18*CG28*CG$6*CG52*(CG48+(1-CG48)*$E49)</f>
        <v>8856.29611616438</v>
      </c>
      <c r="CH82" s="20" t="n">
        <f aca="false">CH79*$E18*CH28*CH$6*CH52*(CH48+(1-CH48)*$E49)</f>
        <v>8856.29611616438</v>
      </c>
      <c r="CI82" s="20" t="n">
        <f aca="false">CI79*$E18*CI28*CI$6*CI52*(CI48+(1-CI48)*$E49)</f>
        <v>8405.50502712329</v>
      </c>
      <c r="CJ82" s="20" t="n">
        <f aca="false">CJ79*$E18*CJ28*CJ$6*CJ52*(CJ48+(1-CJ48)*$E49)</f>
        <v>8498.89952742466</v>
      </c>
      <c r="CK82" s="20" t="n">
        <f aca="false">CK79*$E18*CK28*CK$6*CK52*(CK48+(1-CK48)*$E49)</f>
        <v>8592.29402772603</v>
      </c>
      <c r="CL82" s="20" t="n">
        <f aca="false">CL79*$E18*CL28*CL$6*CL52*(CL48+(1-CL48)*$E49)</f>
        <v>8592.29402772603</v>
      </c>
      <c r="CM82" s="20" t="n">
        <f aca="false">CM79*$E18*CM28*CM$6*CM52*(CM48+(1-CM48)*$E49)</f>
        <v>8262.44915178082</v>
      </c>
      <c r="CN82" s="20" t="n">
        <f aca="false">CN79*$E18*CN28*CN$6*CN52*(CN48+(1-CN48)*$E49)</f>
        <v>8354.25414235616</v>
      </c>
      <c r="CO82" s="20" t="n">
        <f aca="false">CO79*$E18*CO28*CO$6*CO52*(CO48+(1-CO48)*$E49)</f>
        <v>8446.05913293151</v>
      </c>
      <c r="CP82" s="20" t="n">
        <f aca="false">CP79*$E18*CP28*CP$6*CP52*(CP48+(1-CP48)*$E49)</f>
        <v>8446.05913293151</v>
      </c>
      <c r="CQ82" s="20" t="n">
        <f aca="false">CQ79*$E18*CQ28*CQ$6*CQ52*(CQ48+(1-CQ48)*$E49)</f>
        <v>7899.73960438356</v>
      </c>
      <c r="CR82" s="20" t="n">
        <f aca="false">CR79*$E18*CR28*CR$6*CR52*(CR48+(1-CR48)*$E49)</f>
        <v>7987.51448887671</v>
      </c>
      <c r="CS82" s="20" t="n">
        <f aca="false">CS79*$E18*CS28*CS$6*CS52*(CS48+(1-CS48)*$E49)</f>
        <v>8075.28937336986</v>
      </c>
      <c r="CT82" s="20" t="n">
        <f aca="false">CT79*$E18*CT28*CT$6*CT52*(CT48+(1-CT48)*$E49)</f>
        <v>8075.28937336986</v>
      </c>
      <c r="CU82" s="20" t="n">
        <f aca="false">CU79*$E18*CU28*CU$6*CU52*(CU48+(1-CU48)*$E49)</f>
        <v>7652.7354689589</v>
      </c>
      <c r="CV82" s="20" t="n">
        <f aca="false">CV79*$E18*CV28*CV$6*CV52*(CV48+(1-CV48)*$E49)</f>
        <v>7652.7354689589</v>
      </c>
      <c r="CW82" s="20" t="n">
        <f aca="false">CW79*$E18*CW28*CW$6*CW52*(CW48+(1-CW48)*$E49)</f>
        <v>7736.83146312329</v>
      </c>
      <c r="CX82" s="20" t="n">
        <f aca="false">CX79*$E18*CX28*CX$6*CX52*(CX48+(1-CX48)*$E49)</f>
        <v>7736.83146312329</v>
      </c>
      <c r="CY82" s="20" t="n">
        <f aca="false">CY79*$E18*CY28*CY$6*CY52*(CY48+(1-CY48)*$E49)</f>
        <v>11027.8327191781</v>
      </c>
      <c r="CZ82" s="20" t="n">
        <f aca="false">CZ79*$E18*CZ28*CZ$6*CZ52*(CZ48+(1-CZ48)*$E49)</f>
        <v>11150.3641938356</v>
      </c>
      <c r="DA82" s="20" t="n">
        <f aca="false">DA79*$E18*DA28*DA$6*DA52*(DA48+(1-DA48)*$E49)</f>
        <v>11272.8956684932</v>
      </c>
      <c r="DB82" s="20" t="n">
        <f aca="false">DB79*$E18*DB28*DB$6*DB52*(DB48+(1-DB48)*$E49)</f>
        <v>11272.8956684932</v>
      </c>
      <c r="DC82" s="20" t="n">
        <f aca="false">DC79*$E18*DC28*DC$6*DC52*(DC48+(1-DC48)*$E49)</f>
        <v>10535.4941819178</v>
      </c>
      <c r="DD82" s="20" t="n">
        <f aca="false">DD79*$E18*DD28*DD$6*DD52*(DD48+(1-DD48)*$E49)</f>
        <v>10652.5552283836</v>
      </c>
      <c r="DE82" s="20" t="n">
        <f aca="false">DE79*$E18*DE28*DE$6*DE52*(DE48+(1-DE48)*$E49)</f>
        <v>10769.6162748493</v>
      </c>
      <c r="DF82" s="20" t="n">
        <f aca="false">DF79*$E18*DF28*DF$6*DF52*(DF48+(1-DF48)*$E49)</f>
        <v>10769.6162748493</v>
      </c>
      <c r="DG82" s="20" t="n">
        <f aca="false">DG79*$E18*DG28*DG$6*DG52*(DG48+(1-DG48)*$E49)</f>
        <v>10199.794159726</v>
      </c>
      <c r="DH82" s="20" t="n">
        <f aca="false">DH79*$E18*DH28*DH$6*DH52*(DH48+(1-DH48)*$E49)</f>
        <v>10313.1252059452</v>
      </c>
      <c r="DI82" s="20" t="n">
        <f aca="false">DI79*$E18*DI28*DI$6*DI52*(DI48+(1-DI48)*$E49)</f>
        <v>10426.4562521644</v>
      </c>
      <c r="DJ82" s="20" t="n">
        <f aca="false">DJ79*$E18*DJ28*DJ$6*DJ52*(DJ48+(1-DJ48)*$E49)</f>
        <v>10426.4562521644</v>
      </c>
      <c r="DK82" s="20" t="n">
        <f aca="false">DK79*$E18*DK28*DK$6*DK52*(DK48+(1-DK48)*$E49)</f>
        <v>9975.93727890411</v>
      </c>
      <c r="DL82" s="20" t="n">
        <f aca="false">DL79*$E18*DL28*DL$6*DL52*(DL48+(1-DL48)*$E49)</f>
        <v>9975.93727890411</v>
      </c>
      <c r="DM82" s="20" t="n">
        <f aca="false">DM79*$E18*DM28*DM$6*DM52*(DM48+(1-DM48)*$E49)</f>
        <v>10085.5629632877</v>
      </c>
      <c r="DN82" s="20" t="n">
        <f aca="false">DN79*$E18*DN28*DN$6*DN52*(DN48+(1-DN48)*$E49)</f>
        <v>10085.5629632877</v>
      </c>
      <c r="DO82" s="20" t="n">
        <f aca="false">DO79*$E18*DO28*DO$6*DO52*(DO48+(1-DO48)*$E49)</f>
        <v>9822.44286493151</v>
      </c>
      <c r="DP82" s="20" t="n">
        <f aca="false">DP79*$E18*DP28*DP$6*DP52*(DP48+(1-DP48)*$E49)</f>
        <v>9931.5811189863</v>
      </c>
      <c r="DQ82" s="20" t="n">
        <f aca="false">DQ79*$E18*DQ28*DQ$6*DQ52*(DQ48+(1-DQ48)*$E49)</f>
        <v>10040.7193730411</v>
      </c>
      <c r="DR82" s="20" t="n">
        <f aca="false">DR79*$E18*DR28*DR$6*DR52*(DR48+(1-DR48)*$E49)</f>
        <v>10040.7193730411</v>
      </c>
      <c r="DS82" s="20" t="n">
        <f aca="false">DS79*$E18*DS28*DS$6*DS52*(DS48+(1-DS48)*$E49)</f>
        <v>9691.94148164384</v>
      </c>
      <c r="DT82" s="20" t="n">
        <f aca="false">DT79*$E18*DT28*DT$6*DT52*(DT48+(1-DT48)*$E49)</f>
        <v>9799.62972032877</v>
      </c>
      <c r="DU82" s="20" t="n">
        <f aca="false">DU79*$E18*DU28*DU$6*DU52*(DU48+(1-DU48)*$E49)</f>
        <v>9907.3179590137</v>
      </c>
      <c r="DV82" s="20" t="n">
        <f aca="false">DV79*$E18*DV28*DV$6*DV52*(DV48+(1-DV48)*$E49)</f>
        <v>9907.3179590137</v>
      </c>
      <c r="DW82" s="20" t="n">
        <f aca="false">DW79*$E18*DW28*DW$6*DW52*(DW48+(1-DW48)*$E49)</f>
        <v>9455.56559260274</v>
      </c>
      <c r="DX82" s="20" t="n">
        <f aca="false">DX79*$E18*DX28*DX$6*DX52*(DX48+(1-DX48)*$E49)</f>
        <v>9560.62743252055</v>
      </c>
      <c r="DY82" s="20" t="n">
        <f aca="false">DY79*$E18*DY28*DY$6*DY52*(DY48+(1-DY48)*$E49)</f>
        <v>9665.68927243835</v>
      </c>
      <c r="DZ82" s="20" t="n">
        <f aca="false">DZ79*$E18*DZ28*DZ$6*DZ52*(DZ48+(1-DZ48)*$E49)</f>
        <v>9665.68927243835</v>
      </c>
      <c r="EA82" s="20" t="n">
        <f aca="false">EA79*$E18*EA28*EA$6*EA52*(EA48+(1-EA48)*$E49)</f>
        <v>9328.3446769589</v>
      </c>
      <c r="EB82" s="20" t="n">
        <f aca="false">EB79*$E18*EB28*EB$6*EB52*(EB48+(1-EB48)*$E49)</f>
        <v>9328.3446769589</v>
      </c>
      <c r="EC82" s="20" t="n">
        <f aca="false">EC79*$E18*EC28*EC$6*EC52*(EC48+(1-EC48)*$E49)</f>
        <v>9430.85395912329</v>
      </c>
      <c r="ED82" s="20" t="n">
        <f aca="false">ED79*$E18*ED28*ED$6*ED52*(ED48+(1-ED48)*$E49)</f>
        <v>9430.85395912329</v>
      </c>
      <c r="EE82" s="20" t="n">
        <f aca="false">EE79*$E18*EE28*EE$6*EE52*(EE48+(1-EE48)*$E49)</f>
        <v>9164.18756712329</v>
      </c>
      <c r="EF82" s="20" t="n">
        <f aca="false">EF79*$E18*EF28*EF$6*EF52*(EF48+(1-EF48)*$E49)</f>
        <v>9266.01187342466</v>
      </c>
      <c r="EG82" s="20" t="n">
        <f aca="false">EG79*$E18*EG28*EG$6*EG52*(EG48+(1-EG48)*$E49)</f>
        <v>9367.83617972603</v>
      </c>
      <c r="EH82" s="20" t="n">
        <f aca="false">EH79*$E18*EH28*EH$6*EH52*(EH48+(1-EH48)*$E49)</f>
        <v>9367.83617972603</v>
      </c>
      <c r="EI82" s="20" t="n">
        <f aca="false">EI79*$E18*EI28*EI$6*EI52*(EI48+(1-EI48)*$E49)</f>
        <v>9189.50330465753</v>
      </c>
      <c r="EJ82" s="20" t="n">
        <f aca="false">EJ79*$E18*EJ28*EJ$6*EJ52*(EJ48+(1-EJ48)*$E49)</f>
        <v>9291.60889693151</v>
      </c>
      <c r="EK82" s="20" t="n">
        <f aca="false">EK79*$E18*EK28*EK$6*EK52*(EK48+(1-EK48)*$E49)</f>
        <v>9393.71448920548</v>
      </c>
      <c r="EL82" s="20" t="n">
        <f aca="false">EL79*$E18*EL28*EL$6*EL52*(EL48+(1-EL48)*$E49)</f>
        <v>9393.71448920548</v>
      </c>
      <c r="EM82" s="20" t="n">
        <f aca="false">EM79*$E18*EM28*EM$6*EM52*(EM48+(1-EM48)*$E49)</f>
        <v>9069.94723561644</v>
      </c>
      <c r="EN82" s="20" t="n">
        <f aca="false">EN79*$E18*EN28*EN$6*EN52*(EN48+(1-EN48)*$E49)</f>
        <v>9170.72442712329</v>
      </c>
      <c r="EO82" s="20" t="n">
        <f aca="false">EO79*$E18*EO28*EO$6*EO52*(EO48+(1-EO48)*$E49)</f>
        <v>9271.50161863014</v>
      </c>
      <c r="EP82" s="20" t="n">
        <f aca="false">EP79*$E18*EP28*EP$6*EP52*(EP48+(1-EP48)*$E49)</f>
        <v>9271.50161863014</v>
      </c>
      <c r="EQ82" s="20" t="n">
        <f aca="false">EQ79*$E18*EQ28*EQ$6*EQ52*(EQ48+(1-EQ48)*$E49)</f>
        <v>9019.13780887671</v>
      </c>
      <c r="ER82" s="20" t="n">
        <f aca="false">ER79*$E18*ER28*ER$6*ER52*(ER48+(1-ER48)*$E49)</f>
        <v>9019.13780887671</v>
      </c>
      <c r="ES82" s="20" t="n">
        <f aca="false">ES79*$E18*ES28*ES$6*ES52*(ES48+(1-ES48)*$E49)</f>
        <v>9118.24921336987</v>
      </c>
      <c r="ET82" s="20" t="n">
        <f aca="false">ET79*$E18*ET28*ET$6*ET52*(ET48+(1-ET48)*$E49)</f>
        <v>9118.24921336987</v>
      </c>
      <c r="EU82" s="20" t="n">
        <f aca="false">EU79*$E18*EU28*EU$6*EU52*(EU48+(1-EU48)*$E49)</f>
        <v>8920.02640438356</v>
      </c>
      <c r="EV82" s="20" t="n">
        <f aca="false">EV79*$E18*EV28*EV$6*EV52*(EV48+(1-EV48)*$E49)</f>
        <v>9019.13780887671</v>
      </c>
      <c r="EW82" s="20" t="n">
        <f aca="false">EW79*$E18*EW28*EW$6*EW52*(EW48+(1-EW48)*$E49)</f>
        <v>9118.24921336987</v>
      </c>
      <c r="EX82" s="20" t="n">
        <f aca="false">EX79*$E18*EX28*EX$6*EX52*(EX48+(1-EX48)*$E49)</f>
        <v>9118.24921336987</v>
      </c>
      <c r="EY82" s="20" t="n">
        <f aca="false">EY79*$E18*EY28*EY$6*EY52*(EY48+(1-EY48)*$E49)</f>
        <v>8920.02640438356</v>
      </c>
      <c r="EZ82" s="20" t="n">
        <f aca="false">EZ79*$E18*EZ28*EZ$6*EZ52*(EZ48+(1-EZ48)*$E49)</f>
        <v>9019.13780887671</v>
      </c>
      <c r="FA82" s="20" t="n">
        <f aca="false">FA79*$E18*FA28*FA$6*FA52*(FA48+(1-FA48)*$E49)</f>
        <v>9118.24921336987</v>
      </c>
      <c r="FB82" s="20" t="n">
        <f aca="false">FB79*$E18*FB28*FB$6*FB52*(FB48+(1-FB48)*$E49)</f>
        <v>9118.24921336987</v>
      </c>
      <c r="FC82" s="20" t="n">
        <f aca="false">FC79*$E18*FC28*FC$6*FC52*(FC48+(1-FC48)*$E49)</f>
        <v>8920.02640438356</v>
      </c>
      <c r="FD82" s="20" t="n">
        <f aca="false">FD79*$E18*FD28*FD$6*FD52*(FD48+(1-FD48)*$E49)</f>
        <v>0</v>
      </c>
      <c r="FE82" s="20" t="n">
        <f aca="false">FE79*$E18*FE28*FE$6*FE52*(FE48+(1-FE48)*$E49)</f>
        <v>0</v>
      </c>
      <c r="FF82" s="20" t="n">
        <f aca="false">FF79*$E18*FF28*FF$6*FF52*(FF48+(1-FF48)*$E49)</f>
        <v>0</v>
      </c>
      <c r="FG82" s="20" t="n">
        <f aca="false">FG79*$E18*FG28*FG$6*FG52*(FG48+(1-FG48)*$E49)</f>
        <v>0</v>
      </c>
      <c r="FH82" s="20" t="n">
        <f aca="false">FH79*$E18*FH28*FH$6*FH52*(FH48+(1-FH48)*$E49)</f>
        <v>0</v>
      </c>
    </row>
    <row r="83" customFormat="false" ht="15" hidden="false" customHeight="false" outlineLevel="0" collapsed="false">
      <c r="C83" s="0" t="s">
        <v>739</v>
      </c>
      <c r="D83" s="11" t="s">
        <v>40</v>
      </c>
      <c r="I83" s="20" t="n">
        <f aca="false">SUM(J83:FH83)</f>
        <v>0</v>
      </c>
      <c r="J83" s="20" t="n">
        <f aca="false">-J78*$E18*J28*J$6*J52*$E49</f>
        <v>-0</v>
      </c>
      <c r="K83" s="20" t="n">
        <f aca="false">-K78*$E18*K28*K$6*K52*$E49</f>
        <v>-0</v>
      </c>
      <c r="L83" s="20" t="n">
        <f aca="false">-L78*$E18*L28*L$6*L52*$E49</f>
        <v>-0</v>
      </c>
      <c r="M83" s="20" t="n">
        <f aca="false">-M78*$E18*M28*M$6*M52*$E49</f>
        <v>-0</v>
      </c>
      <c r="N83" s="20" t="n">
        <f aca="false">-N78*$E18*N28*N$6*N52*$E49</f>
        <v>-0</v>
      </c>
      <c r="O83" s="20" t="n">
        <f aca="false">-O78*$E18*O28*O$6*O52*$E49</f>
        <v>0</v>
      </c>
      <c r="P83" s="20" t="n">
        <f aca="false">-P78*$E18*P28*P$6*P52*$E49</f>
        <v>0</v>
      </c>
      <c r="Q83" s="20" t="n">
        <f aca="false">-Q78*$E18*Q28*Q$6*Q52*$E49</f>
        <v>0</v>
      </c>
      <c r="R83" s="20" t="n">
        <f aca="false">-R78*$E18*R28*R$6*R52*$E49</f>
        <v>0</v>
      </c>
      <c r="S83" s="20" t="n">
        <f aca="false">-S78*$E18*S28*S$6*S52*$E49</f>
        <v>0</v>
      </c>
      <c r="T83" s="20" t="n">
        <f aca="false">-T78*$E18*T28*T$6*T52*$E49</f>
        <v>0</v>
      </c>
      <c r="U83" s="20" t="n">
        <f aca="false">-U78*$E18*U28*U$6*U52*$E49</f>
        <v>0</v>
      </c>
      <c r="V83" s="20" t="n">
        <f aca="false">-V78*$E18*V28*V$6*V52*$E49</f>
        <v>0</v>
      </c>
      <c r="W83" s="20" t="n">
        <f aca="false">-W78*$E18*W28*W$6*W52*$E49</f>
        <v>0</v>
      </c>
      <c r="X83" s="20" t="n">
        <f aca="false">-X78*$E18*X28*X$6*X52*$E49</f>
        <v>0</v>
      </c>
      <c r="Y83" s="20" t="n">
        <f aca="false">-Y78*$E18*Y28*Y$6*Y52*$E49</f>
        <v>0</v>
      </c>
      <c r="Z83" s="20" t="n">
        <f aca="false">-Z78*$E18*Z28*Z$6*Z52*$E49</f>
        <v>0</v>
      </c>
      <c r="AA83" s="20" t="n">
        <f aca="false">-AA78*$E18*AA28*AA$6*AA52*$E49</f>
        <v>0</v>
      </c>
      <c r="AB83" s="20" t="n">
        <f aca="false">-AB78*$E18*AB28*AB$6*AB52*$E49</f>
        <v>0</v>
      </c>
      <c r="AC83" s="20" t="n">
        <f aca="false">-AC78*$E18*AC28*AC$6*AC52*$E49</f>
        <v>0</v>
      </c>
      <c r="AD83" s="20" t="n">
        <f aca="false">-AD78*$E18*AD28*AD$6*AD52*$E49</f>
        <v>0</v>
      </c>
      <c r="AE83" s="20" t="n">
        <f aca="false">-AE78*$E18*AE28*AE$6*AE52*$E49</f>
        <v>0</v>
      </c>
      <c r="AF83" s="20" t="n">
        <f aca="false">-AF78*$E18*AF28*AF$6*AF52*$E49</f>
        <v>0</v>
      </c>
      <c r="AG83" s="20" t="n">
        <f aca="false">-AG78*$E18*AG28*AG$6*AG52*$E49</f>
        <v>0</v>
      </c>
      <c r="AH83" s="20" t="n">
        <f aca="false">-AH78*$E18*AH28*AH$6*AH52*$E49</f>
        <v>0</v>
      </c>
      <c r="AI83" s="20" t="n">
        <f aca="false">-AI78*$E18*AI28*AI$6*AI52*$E49</f>
        <v>0</v>
      </c>
      <c r="AJ83" s="20" t="n">
        <f aca="false">-AJ78*$E18*AJ28*AJ$6*AJ52*$E49</f>
        <v>0</v>
      </c>
      <c r="AK83" s="20" t="n">
        <f aca="false">-AK78*$E18*AK28*AK$6*AK52*$E49</f>
        <v>0</v>
      </c>
      <c r="AL83" s="20" t="n">
        <f aca="false">-AL78*$E18*AL28*AL$6*AL52*$E49</f>
        <v>0</v>
      </c>
      <c r="AM83" s="20" t="n">
        <f aca="false">-AM78*$E18*AM28*AM$6*AM52*$E49</f>
        <v>0</v>
      </c>
      <c r="AN83" s="20" t="n">
        <f aca="false">-AN78*$E18*AN28*AN$6*AN52*$E49</f>
        <v>0</v>
      </c>
      <c r="AO83" s="20" t="n">
        <f aca="false">-AO78*$E18*AO28*AO$6*AO52*$E49</f>
        <v>0</v>
      </c>
      <c r="AP83" s="20" t="n">
        <f aca="false">-AP78*$E18*AP28*AP$6*AP52*$E49</f>
        <v>0</v>
      </c>
      <c r="AQ83" s="20" t="n">
        <f aca="false">-AQ78*$E18*AQ28*AQ$6*AQ52*$E49</f>
        <v>0</v>
      </c>
      <c r="AR83" s="20" t="n">
        <f aca="false">-AR78*$E18*AR28*AR$6*AR52*$E49</f>
        <v>0</v>
      </c>
      <c r="AS83" s="20" t="n">
        <f aca="false">-AS78*$E18*AS28*AS$6*AS52*$E49</f>
        <v>0</v>
      </c>
      <c r="AT83" s="20" t="n">
        <f aca="false">-AT78*$E18*AT28*AT$6*AT52*$E49</f>
        <v>0</v>
      </c>
      <c r="AU83" s="20" t="n">
        <f aca="false">-AU78*$E18*AU28*AU$6*AU52*$E49</f>
        <v>0</v>
      </c>
      <c r="AV83" s="20" t="n">
        <f aca="false">-AV78*$E18*AV28*AV$6*AV52*$E49</f>
        <v>0</v>
      </c>
      <c r="AW83" s="20" t="n">
        <f aca="false">-AW78*$E18*AW28*AW$6*AW52*$E49</f>
        <v>0</v>
      </c>
      <c r="AX83" s="20" t="n">
        <f aca="false">-AX78*$E18*AX28*AX$6*AX52*$E49</f>
        <v>0</v>
      </c>
      <c r="AY83" s="20" t="n">
        <f aca="false">-AY78*$E18*AY28*AY$6*AY52*$E49</f>
        <v>0</v>
      </c>
      <c r="AZ83" s="20" t="n">
        <f aca="false">-AZ78*$E18*AZ28*AZ$6*AZ52*$E49</f>
        <v>0</v>
      </c>
      <c r="BA83" s="20" t="n">
        <f aca="false">-BA78*$E18*BA28*BA$6*BA52*$E49</f>
        <v>0</v>
      </c>
      <c r="BB83" s="20" t="n">
        <f aca="false">-BB78*$E18*BB28*BB$6*BB52*$E49</f>
        <v>0</v>
      </c>
      <c r="BC83" s="20" t="n">
        <f aca="false">-BC78*$E18*BC28*BC$6*BC52*$E49</f>
        <v>0</v>
      </c>
      <c r="BD83" s="20" t="n">
        <f aca="false">-BD78*$E18*BD28*BD$6*BD52*$E49</f>
        <v>0</v>
      </c>
      <c r="BE83" s="20" t="n">
        <f aca="false">-BE78*$E18*BE28*BE$6*BE52*$E49</f>
        <v>0</v>
      </c>
      <c r="BF83" s="20" t="n">
        <f aca="false">-BF78*$E18*BF28*BF$6*BF52*$E49</f>
        <v>0</v>
      </c>
      <c r="BG83" s="20" t="n">
        <f aca="false">-BG78*$E18*BG28*BG$6*BG52*$E49</f>
        <v>0</v>
      </c>
      <c r="BH83" s="20" t="n">
        <f aca="false">-BH78*$E18*BH28*BH$6*BH52*$E49</f>
        <v>0</v>
      </c>
      <c r="BI83" s="20" t="n">
        <f aca="false">-BI78*$E18*BI28*BI$6*BI52*$E49</f>
        <v>0</v>
      </c>
      <c r="BJ83" s="20" t="n">
        <f aca="false">-BJ78*$E18*BJ28*BJ$6*BJ52*$E49</f>
        <v>0</v>
      </c>
      <c r="BK83" s="20" t="n">
        <f aca="false">-BK78*$E18*BK28*BK$6*BK52*$E49</f>
        <v>0</v>
      </c>
      <c r="BL83" s="20" t="n">
        <f aca="false">-BL78*$E18*BL28*BL$6*BL52*$E49</f>
        <v>0</v>
      </c>
      <c r="BM83" s="20" t="n">
        <f aca="false">-BM78*$E18*BM28*BM$6*BM52*$E49</f>
        <v>0</v>
      </c>
      <c r="BN83" s="20" t="n">
        <f aca="false">-BN78*$E18*BN28*BN$6*BN52*$E49</f>
        <v>0</v>
      </c>
      <c r="BO83" s="20" t="n">
        <f aca="false">-BO78*$E18*BO28*BO$6*BO52*$E49</f>
        <v>0</v>
      </c>
      <c r="BP83" s="20" t="n">
        <f aca="false">-BP78*$E18*BP28*BP$6*BP52*$E49</f>
        <v>0</v>
      </c>
      <c r="BQ83" s="20" t="n">
        <f aca="false">-BQ78*$E18*BQ28*BQ$6*BQ52*$E49</f>
        <v>0</v>
      </c>
      <c r="BR83" s="20" t="n">
        <f aca="false">-BR78*$E18*BR28*BR$6*BR52*$E49</f>
        <v>0</v>
      </c>
      <c r="BS83" s="20" t="n">
        <f aca="false">-BS78*$E18*BS28*BS$6*BS52*$E49</f>
        <v>0</v>
      </c>
      <c r="BT83" s="20" t="n">
        <f aca="false">-BT78*$E18*BT28*BT$6*BT52*$E49</f>
        <v>0</v>
      </c>
      <c r="BU83" s="20" t="n">
        <f aca="false">-BU78*$E18*BU28*BU$6*BU52*$E49</f>
        <v>0</v>
      </c>
      <c r="BV83" s="20" t="n">
        <f aca="false">-BV78*$E18*BV28*BV$6*BV52*$E49</f>
        <v>0</v>
      </c>
      <c r="BW83" s="20" t="n">
        <f aca="false">-BW78*$E18*BW28*BW$6*BW52*$E49</f>
        <v>0</v>
      </c>
      <c r="BX83" s="20" t="n">
        <f aca="false">-BX78*$E18*BX28*BX$6*BX52*$E49</f>
        <v>0</v>
      </c>
      <c r="BY83" s="20" t="n">
        <f aca="false">-BY78*$E18*BY28*BY$6*BY52*$E49</f>
        <v>0</v>
      </c>
      <c r="BZ83" s="20" t="n">
        <f aca="false">-BZ78*$E18*BZ28*BZ$6*BZ52*$E49</f>
        <v>0</v>
      </c>
      <c r="CA83" s="20" t="n">
        <f aca="false">-CA78*$E18*CA28*CA$6*CA52*$E49</f>
        <v>0</v>
      </c>
      <c r="CB83" s="20" t="n">
        <f aca="false">-CB78*$E18*CB28*CB$6*CB52*$E49</f>
        <v>0</v>
      </c>
      <c r="CC83" s="20" t="n">
        <f aca="false">-CC78*$E18*CC28*CC$6*CC52*$E49</f>
        <v>0</v>
      </c>
      <c r="CD83" s="20" t="n">
        <f aca="false">-CD78*$E18*CD28*CD$6*CD52*$E49</f>
        <v>0</v>
      </c>
      <c r="CE83" s="20" t="n">
        <f aca="false">-CE78*$E18*CE28*CE$6*CE52*$E49</f>
        <v>0</v>
      </c>
      <c r="CF83" s="20" t="n">
        <f aca="false">-CF78*$E18*CF28*CF$6*CF52*$E49</f>
        <v>0</v>
      </c>
      <c r="CG83" s="20" t="n">
        <f aca="false">-CG78*$E18*CG28*CG$6*CG52*$E49</f>
        <v>0</v>
      </c>
      <c r="CH83" s="20" t="n">
        <f aca="false">-CH78*$E18*CH28*CH$6*CH52*$E49</f>
        <v>0</v>
      </c>
      <c r="CI83" s="20" t="n">
        <f aca="false">-CI78*$E18*CI28*CI$6*CI52*$E49</f>
        <v>0</v>
      </c>
      <c r="CJ83" s="20" t="n">
        <f aca="false">-CJ78*$E18*CJ28*CJ$6*CJ52*$E49</f>
        <v>0</v>
      </c>
      <c r="CK83" s="20" t="n">
        <f aca="false">-CK78*$E18*CK28*CK$6*CK52*$E49</f>
        <v>0</v>
      </c>
      <c r="CL83" s="20" t="n">
        <f aca="false">-CL78*$E18*CL28*CL$6*CL52*$E49</f>
        <v>0</v>
      </c>
      <c r="CM83" s="20" t="n">
        <f aca="false">-CM78*$E18*CM28*CM$6*CM52*$E49</f>
        <v>0</v>
      </c>
      <c r="CN83" s="20" t="n">
        <f aca="false">-CN78*$E18*CN28*CN$6*CN52*$E49</f>
        <v>0</v>
      </c>
      <c r="CO83" s="20" t="n">
        <f aca="false">-CO78*$E18*CO28*CO$6*CO52*$E49</f>
        <v>0</v>
      </c>
      <c r="CP83" s="20" t="n">
        <f aca="false">-CP78*$E18*CP28*CP$6*CP52*$E49</f>
        <v>0</v>
      </c>
      <c r="CQ83" s="20" t="n">
        <f aca="false">-CQ78*$E18*CQ28*CQ$6*CQ52*$E49</f>
        <v>0</v>
      </c>
      <c r="CR83" s="20" t="n">
        <f aca="false">-CR78*$E18*CR28*CR$6*CR52*$E49</f>
        <v>0</v>
      </c>
      <c r="CS83" s="20" t="n">
        <f aca="false">-CS78*$E18*CS28*CS$6*CS52*$E49</f>
        <v>0</v>
      </c>
      <c r="CT83" s="20" t="n">
        <f aca="false">-CT78*$E18*CT28*CT$6*CT52*$E49</f>
        <v>0</v>
      </c>
      <c r="CU83" s="20" t="n">
        <f aca="false">-CU78*$E18*CU28*CU$6*CU52*$E49</f>
        <v>0</v>
      </c>
      <c r="CV83" s="20" t="n">
        <f aca="false">-CV78*$E18*CV28*CV$6*CV52*$E49</f>
        <v>0</v>
      </c>
      <c r="CW83" s="20" t="n">
        <f aca="false">-CW78*$E18*CW28*CW$6*CW52*$E49</f>
        <v>0</v>
      </c>
      <c r="CX83" s="20" t="n">
        <f aca="false">-CX78*$E18*CX28*CX$6*CX52*$E49</f>
        <v>0</v>
      </c>
      <c r="CY83" s="20" t="n">
        <f aca="false">-CY78*$E18*CY28*CY$6*CY52*$E49</f>
        <v>0</v>
      </c>
      <c r="CZ83" s="20" t="n">
        <f aca="false">-CZ78*$E18*CZ28*CZ$6*CZ52*$E49</f>
        <v>0</v>
      </c>
      <c r="DA83" s="20" t="n">
        <f aca="false">-DA78*$E18*DA28*DA$6*DA52*$E49</f>
        <v>0</v>
      </c>
      <c r="DB83" s="20" t="n">
        <f aca="false">-DB78*$E18*DB28*DB$6*DB52*$E49</f>
        <v>0</v>
      </c>
      <c r="DC83" s="20" t="n">
        <f aca="false">-DC78*$E18*DC28*DC$6*DC52*$E49</f>
        <v>0</v>
      </c>
      <c r="DD83" s="20" t="n">
        <f aca="false">-DD78*$E18*DD28*DD$6*DD52*$E49</f>
        <v>0</v>
      </c>
      <c r="DE83" s="20" t="n">
        <f aca="false">-DE78*$E18*DE28*DE$6*DE52*$E49</f>
        <v>0</v>
      </c>
      <c r="DF83" s="20" t="n">
        <f aca="false">-DF78*$E18*DF28*DF$6*DF52*$E49</f>
        <v>0</v>
      </c>
      <c r="DG83" s="20" t="n">
        <f aca="false">-DG78*$E18*DG28*DG$6*DG52*$E49</f>
        <v>0</v>
      </c>
      <c r="DH83" s="20" t="n">
        <f aca="false">-DH78*$E18*DH28*DH$6*DH52*$E49</f>
        <v>0</v>
      </c>
      <c r="DI83" s="20" t="n">
        <f aca="false">-DI78*$E18*DI28*DI$6*DI52*$E49</f>
        <v>0</v>
      </c>
      <c r="DJ83" s="20" t="n">
        <f aca="false">-DJ78*$E18*DJ28*DJ$6*DJ52*$E49</f>
        <v>0</v>
      </c>
      <c r="DK83" s="20" t="n">
        <f aca="false">-DK78*$E18*DK28*DK$6*DK52*$E49</f>
        <v>0</v>
      </c>
      <c r="DL83" s="20" t="n">
        <f aca="false">-DL78*$E18*DL28*DL$6*DL52*$E49</f>
        <v>0</v>
      </c>
      <c r="DM83" s="20" t="n">
        <f aca="false">-DM78*$E18*DM28*DM$6*DM52*$E49</f>
        <v>0</v>
      </c>
      <c r="DN83" s="20" t="n">
        <f aca="false">-DN78*$E18*DN28*DN$6*DN52*$E49</f>
        <v>0</v>
      </c>
      <c r="DO83" s="20" t="n">
        <f aca="false">-DO78*$E18*DO28*DO$6*DO52*$E49</f>
        <v>0</v>
      </c>
      <c r="DP83" s="20" t="n">
        <f aca="false">-DP78*$E18*DP28*DP$6*DP52*$E49</f>
        <v>0</v>
      </c>
      <c r="DQ83" s="20" t="n">
        <f aca="false">-DQ78*$E18*DQ28*DQ$6*DQ52*$E49</f>
        <v>0</v>
      </c>
      <c r="DR83" s="20" t="n">
        <f aca="false">-DR78*$E18*DR28*DR$6*DR52*$E49</f>
        <v>0</v>
      </c>
      <c r="DS83" s="20" t="n">
        <f aca="false">-DS78*$E18*DS28*DS$6*DS52*$E49</f>
        <v>0</v>
      </c>
      <c r="DT83" s="20" t="n">
        <f aca="false">-DT78*$E18*DT28*DT$6*DT52*$E49</f>
        <v>0</v>
      </c>
      <c r="DU83" s="20" t="n">
        <f aca="false">-DU78*$E18*DU28*DU$6*DU52*$E49</f>
        <v>0</v>
      </c>
      <c r="DV83" s="20" t="n">
        <f aca="false">-DV78*$E18*DV28*DV$6*DV52*$E49</f>
        <v>0</v>
      </c>
      <c r="DW83" s="20" t="n">
        <f aca="false">-DW78*$E18*DW28*DW$6*DW52*$E49</f>
        <v>0</v>
      </c>
      <c r="DX83" s="20" t="n">
        <f aca="false">-DX78*$E18*DX28*DX$6*DX52*$E49</f>
        <v>0</v>
      </c>
      <c r="DY83" s="20" t="n">
        <f aca="false">-DY78*$E18*DY28*DY$6*DY52*$E49</f>
        <v>0</v>
      </c>
      <c r="DZ83" s="20" t="n">
        <f aca="false">-DZ78*$E18*DZ28*DZ$6*DZ52*$E49</f>
        <v>0</v>
      </c>
      <c r="EA83" s="20" t="n">
        <f aca="false">-EA78*$E18*EA28*EA$6*EA52*$E49</f>
        <v>0</v>
      </c>
      <c r="EB83" s="20" t="n">
        <f aca="false">-EB78*$E18*EB28*EB$6*EB52*$E49</f>
        <v>0</v>
      </c>
      <c r="EC83" s="20" t="n">
        <f aca="false">-EC78*$E18*EC28*EC$6*EC52*$E49</f>
        <v>0</v>
      </c>
      <c r="ED83" s="20" t="n">
        <f aca="false">-ED78*$E18*ED28*ED$6*ED52*$E49</f>
        <v>0</v>
      </c>
      <c r="EE83" s="20" t="n">
        <f aca="false">-EE78*$E18*EE28*EE$6*EE52*$E49</f>
        <v>0</v>
      </c>
      <c r="EF83" s="20" t="n">
        <f aca="false">-EF78*$E18*EF28*EF$6*EF52*$E49</f>
        <v>0</v>
      </c>
      <c r="EG83" s="20" t="n">
        <f aca="false">-EG78*$E18*EG28*EG$6*EG52*$E49</f>
        <v>0</v>
      </c>
      <c r="EH83" s="20" t="n">
        <f aca="false">-EH78*$E18*EH28*EH$6*EH52*$E49</f>
        <v>0</v>
      </c>
      <c r="EI83" s="20" t="n">
        <f aca="false">-EI78*$E18*EI28*EI$6*EI52*$E49</f>
        <v>0</v>
      </c>
      <c r="EJ83" s="20" t="n">
        <f aca="false">-EJ78*$E18*EJ28*EJ$6*EJ52*$E49</f>
        <v>0</v>
      </c>
      <c r="EK83" s="20" t="n">
        <f aca="false">-EK78*$E18*EK28*EK$6*EK52*$E49</f>
        <v>0</v>
      </c>
      <c r="EL83" s="20" t="n">
        <f aca="false">-EL78*$E18*EL28*EL$6*EL52*$E49</f>
        <v>0</v>
      </c>
      <c r="EM83" s="20" t="n">
        <f aca="false">-EM78*$E18*EM28*EM$6*EM52*$E49</f>
        <v>0</v>
      </c>
      <c r="EN83" s="20" t="n">
        <f aca="false">-EN78*$E18*EN28*EN$6*EN52*$E49</f>
        <v>0</v>
      </c>
      <c r="EO83" s="20" t="n">
        <f aca="false">-EO78*$E18*EO28*EO$6*EO52*$E49</f>
        <v>0</v>
      </c>
      <c r="EP83" s="20" t="n">
        <f aca="false">-EP78*$E18*EP28*EP$6*EP52*$E49</f>
        <v>0</v>
      </c>
      <c r="EQ83" s="20" t="n">
        <f aca="false">-EQ78*$E18*EQ28*EQ$6*EQ52*$E49</f>
        <v>0</v>
      </c>
      <c r="ER83" s="20" t="n">
        <f aca="false">-ER78*$E18*ER28*ER$6*ER52*$E49</f>
        <v>0</v>
      </c>
      <c r="ES83" s="20" t="n">
        <f aca="false">-ES78*$E18*ES28*ES$6*ES52*$E49</f>
        <v>0</v>
      </c>
      <c r="ET83" s="20" t="n">
        <f aca="false">-ET78*$E18*ET28*ET$6*ET52*$E49</f>
        <v>0</v>
      </c>
      <c r="EU83" s="20" t="n">
        <f aca="false">-EU78*$E18*EU28*EU$6*EU52*$E49</f>
        <v>0</v>
      </c>
      <c r="EV83" s="20" t="n">
        <f aca="false">-EV78*$E18*EV28*EV$6*EV52*$E49</f>
        <v>0</v>
      </c>
      <c r="EW83" s="20" t="n">
        <f aca="false">-EW78*$E18*EW28*EW$6*EW52*$E49</f>
        <v>0</v>
      </c>
      <c r="EX83" s="20" t="n">
        <f aca="false">-EX78*$E18*EX28*EX$6*EX52*$E49</f>
        <v>0</v>
      </c>
      <c r="EY83" s="20" t="n">
        <f aca="false">-EY78*$E18*EY28*EY$6*EY52*$E49</f>
        <v>0</v>
      </c>
      <c r="EZ83" s="20" t="n">
        <f aca="false">-EZ78*$E18*EZ28*EZ$6*EZ52*$E49</f>
        <v>0</v>
      </c>
      <c r="FA83" s="20" t="n">
        <f aca="false">-FA78*$E18*FA28*FA$6*FA52*$E49</f>
        <v>0</v>
      </c>
      <c r="FB83" s="20" t="n">
        <f aca="false">-FB78*$E18*FB28*FB$6*FB52*$E49</f>
        <v>0</v>
      </c>
      <c r="FC83" s="20" t="n">
        <f aca="false">-FC78*$E18*FC28*FC$6*FC52*$E49</f>
        <v>0</v>
      </c>
      <c r="FD83" s="20" t="n">
        <f aca="false">-FD78*$E18*FD28*FD$6*FD52*$E49</f>
        <v>0</v>
      </c>
      <c r="FE83" s="20" t="n">
        <f aca="false">-FE78*$E18*FE28*FE$6*FE52*$E49</f>
        <v>0</v>
      </c>
      <c r="FF83" s="20" t="n">
        <f aca="false">-FF78*$E18*FF28*FF$6*FF52*$E49</f>
        <v>0</v>
      </c>
      <c r="FG83" s="20" t="n">
        <f aca="false">-FG78*$E18*FG28*FG$6*FG52*$E49</f>
        <v>0</v>
      </c>
      <c r="FH83" s="20" t="n">
        <f aca="false">-FH78*$E18*FH28*FH$6*FH52*$E49</f>
        <v>0</v>
      </c>
    </row>
    <row r="84" customFormat="false" ht="15" hidden="false" customHeight="false" outlineLevel="0" collapsed="false">
      <c r="C84" s="0" t="s">
        <v>740</v>
      </c>
      <c r="D84" s="11" t="s">
        <v>40</v>
      </c>
      <c r="E84" s="20" t="n">
        <f aca="false">SUMIF($J$7:$FH$7,YEAR($F16)+1,$J84:$FH84)</f>
        <v>67011.2850715755</v>
      </c>
      <c r="I84" s="20" t="n">
        <f aca="false">SUM(J84:FH84)</f>
        <v>2252357.66160637</v>
      </c>
      <c r="J84" s="20" t="n">
        <f aca="false">J81+J82</f>
        <v>0</v>
      </c>
      <c r="K84" s="20" t="n">
        <f aca="false">K81+K82</f>
        <v>0</v>
      </c>
      <c r="L84" s="20" t="n">
        <f aca="false">L81+L82</f>
        <v>0</v>
      </c>
      <c r="M84" s="20" t="n">
        <f aca="false">M81+M82</f>
        <v>0</v>
      </c>
      <c r="N84" s="20" t="n">
        <f aca="false">N81+N82</f>
        <v>0</v>
      </c>
      <c r="O84" s="20" t="n">
        <f aca="false">O81+O82</f>
        <v>0</v>
      </c>
      <c r="P84" s="20" t="n">
        <f aca="false">P81+P82</f>
        <v>0</v>
      </c>
      <c r="Q84" s="20" t="n">
        <f aca="false">Q81+Q82</f>
        <v>0</v>
      </c>
      <c r="R84" s="20" t="n">
        <f aca="false">R81+R82</f>
        <v>0</v>
      </c>
      <c r="S84" s="20" t="n">
        <f aca="false">S81+S82</f>
        <v>0</v>
      </c>
      <c r="T84" s="20" t="n">
        <f aca="false">T81+T82</f>
        <v>16755.5590119726</v>
      </c>
      <c r="U84" s="20" t="n">
        <f aca="false">U81+U82</f>
        <v>16925.6532656287</v>
      </c>
      <c r="V84" s="20" t="n">
        <f aca="false">V81+V82</f>
        <v>16911.4769723166</v>
      </c>
      <c r="W84" s="20" t="n">
        <f aca="false">W81+W82</f>
        <v>16543.9211615779</v>
      </c>
      <c r="X84" s="20" t="n">
        <f aca="false">X81+X82</f>
        <v>16714.0457830548</v>
      </c>
      <c r="Y84" s="20" t="n">
        <f aca="false">Y81+Y82</f>
        <v>16883.7259456875</v>
      </c>
      <c r="Z84" s="20" t="n">
        <f aca="false">Z81+Z82</f>
        <v>16869.5921812553</v>
      </c>
      <c r="AA84" s="20" t="n">
        <f aca="false">AA81+AA82</f>
        <v>16496.3352853104</v>
      </c>
      <c r="AB84" s="20" t="n">
        <f aca="false">AB81+AB82</f>
        <v>16665.9722650031</v>
      </c>
      <c r="AC84" s="20" t="n">
        <f aca="false">AC81+AC82</f>
        <v>16835.1661192281</v>
      </c>
      <c r="AD84" s="20" t="n">
        <f aca="false">AD81+AD82</f>
        <v>16821.0747560892</v>
      </c>
      <c r="AE84" s="20" t="n">
        <f aca="false">AE81+AE82</f>
        <v>16473.0138823011</v>
      </c>
      <c r="AF84" s="20" t="n">
        <f aca="false">AF81+AF82</f>
        <v>16642.4327021974</v>
      </c>
      <c r="AG84" s="20" t="n">
        <f aca="false">AG81+AG82</f>
        <v>16811.4097260024</v>
      </c>
      <c r="AH84" s="20" t="n">
        <f aca="false">AH81+AH82</f>
        <v>16797.360636953</v>
      </c>
      <c r="AI84" s="20" t="n">
        <f aca="false">AI81+AI82</f>
        <v>16643.6547632146</v>
      </c>
      <c r="AJ84" s="20" t="n">
        <f aca="false">AJ81+AJ82</f>
        <v>16629.93017575</v>
      </c>
      <c r="AK84" s="20" t="n">
        <f aca="false">AK81+AK82</f>
        <v>16798.8116438414</v>
      </c>
      <c r="AL84" s="20" t="n">
        <f aca="false">AL81+AL82</f>
        <v>16784.8048173572</v>
      </c>
      <c r="AM84" s="20" t="n">
        <f aca="false">AM81+AM82</f>
        <v>16395.420608302</v>
      </c>
      <c r="AN84" s="20" t="n">
        <f aca="false">AN81+AN82</f>
        <v>16564.0589575812</v>
      </c>
      <c r="AO84" s="20" t="n">
        <f aca="false">AO81+AO82</f>
        <v>16732.2581611844</v>
      </c>
      <c r="AP84" s="20" t="n">
        <f aca="false">AP81+AP82</f>
        <v>16718.2933551797</v>
      </c>
      <c r="AQ84" s="20" t="n">
        <f aca="false">AQ81+AQ82</f>
        <v>16339.6932145812</v>
      </c>
      <c r="AR84" s="20" t="n">
        <f aca="false">AR81+AR82</f>
        <v>16507.7529695693</v>
      </c>
      <c r="AS84" s="20" t="n">
        <f aca="false">AS81+AS82</f>
        <v>16675.3748963184</v>
      </c>
      <c r="AT84" s="20" t="n">
        <f aca="false">AT81+AT82</f>
        <v>16661.4519847317</v>
      </c>
      <c r="AU84" s="20" t="n">
        <f aca="false">AU81+AU82</f>
        <v>16294.0339255933</v>
      </c>
      <c r="AV84" s="20" t="n">
        <f aca="false">AV81+AV82</f>
        <v>16461.6268323238</v>
      </c>
      <c r="AW84" s="20" t="n">
        <f aca="false">AW81+AW82</f>
        <v>16628.7832242999</v>
      </c>
      <c r="AX84" s="20" t="n">
        <f aca="false">AX81+AX82</f>
        <v>16614.9020814479</v>
      </c>
      <c r="AY84" s="20" t="n">
        <f aca="false">AY81+AY82</f>
        <v>16458.0165326944</v>
      </c>
      <c r="AZ84" s="20" t="n">
        <f aca="false">AZ81+AZ82</f>
        <v>16444.4560122571</v>
      </c>
      <c r="BA84" s="20" t="n">
        <f aca="false">BA81+BA82</f>
        <v>16611.4650484878</v>
      </c>
      <c r="BB84" s="20" t="n">
        <f aca="false">BB81+BB82</f>
        <v>16597.6256629842</v>
      </c>
      <c r="BC84" s="20" t="n">
        <f aca="false">BC81+BC82</f>
        <v>16298.2331914333</v>
      </c>
      <c r="BD84" s="20" t="n">
        <f aca="false">BD81+BD82</f>
        <v>16465.9534571599</v>
      </c>
      <c r="BE84" s="20" t="n">
        <f aca="false">BE81+BE82</f>
        <v>16633.2398268637</v>
      </c>
      <c r="BF84" s="20" t="n">
        <f aca="false">BF81+BF82</f>
        <v>16619.4419595166</v>
      </c>
      <c r="BG84" s="20" t="n">
        <f aca="false">BG81+BG82</f>
        <v>16223.6711032993</v>
      </c>
      <c r="BH84" s="20" t="n">
        <f aca="false">BH81+BH82</f>
        <v>16390.6030150225</v>
      </c>
      <c r="BI84" s="20" t="n">
        <f aca="false">BI81+BI82</f>
        <v>16557.1023324109</v>
      </c>
      <c r="BJ84" s="20" t="n">
        <f aca="false">BJ81+BJ82</f>
        <v>16543.3458586659</v>
      </c>
      <c r="BK84" s="20" t="n">
        <f aca="false">BK81+BK82</f>
        <v>16222.721911885</v>
      </c>
      <c r="BL84" s="20" t="n">
        <f aca="false">BL81+BL82</f>
        <v>16389.6832703385</v>
      </c>
      <c r="BM84" s="20" t="n">
        <f aca="false">BM81+BM82</f>
        <v>16556.2133322403</v>
      </c>
      <c r="BN84" s="20" t="n">
        <f aca="false">BN81+BN82</f>
        <v>16542.4981279165</v>
      </c>
      <c r="BO84" s="20" t="n">
        <f aca="false">BO81+BO82</f>
        <v>16349.034446295</v>
      </c>
      <c r="BP84" s="20" t="n">
        <f aca="false">BP81+BP82</f>
        <v>16335.6360315883</v>
      </c>
      <c r="BQ84" s="20" t="n">
        <f aca="false">BQ81+BQ82</f>
        <v>16501.6130082509</v>
      </c>
      <c r="BR84" s="20" t="n">
        <f aca="false">BR81+BR82</f>
        <v>16487.9390620981</v>
      </c>
      <c r="BS84" s="20" t="n">
        <f aca="false">BS81+BS82</f>
        <v>16152.0764189089</v>
      </c>
      <c r="BT84" s="20" t="n">
        <f aca="false">BT81+BT82</f>
        <v>16318.3325632142</v>
      </c>
      <c r="BU84" s="20" t="n">
        <f aca="false">BU81+BU82</f>
        <v>16484.1599983943</v>
      </c>
      <c r="BV84" s="20" t="n">
        <f aca="false">BV81+BV82</f>
        <v>16470.5270740799</v>
      </c>
      <c r="BW84" s="20" t="n">
        <f aca="false">BW81+BW82</f>
        <v>16136.9492846524</v>
      </c>
      <c r="BX84" s="20" t="n">
        <f aca="false">BX81+BX82</f>
        <v>16303.0769838026</v>
      </c>
      <c r="BY84" s="20" t="n">
        <f aca="false">BY81+BY82</f>
        <v>16468.7772599549</v>
      </c>
      <c r="BZ84" s="20" t="n">
        <f aca="false">BZ81+BZ82</f>
        <v>16455.1852344135</v>
      </c>
      <c r="CA84" s="20" t="n">
        <f aca="false">CA81+CA82</f>
        <v>16086.3027998812</v>
      </c>
      <c r="CB84" s="20" t="n">
        <f aca="false">CB81+CB82</f>
        <v>16251.9072755237</v>
      </c>
      <c r="CC84" s="20" t="n">
        <f aca="false">CC81+CC82</f>
        <v>16417.0856104374</v>
      </c>
      <c r="CD84" s="20" t="n">
        <f aca="false">CD81+CD82</f>
        <v>16403.5343609726</v>
      </c>
      <c r="CE84" s="20" t="n">
        <f aca="false">CE81+CE82</f>
        <v>16253.4932147239</v>
      </c>
      <c r="CF84" s="20" t="n">
        <f aca="false">CF81+CF82</f>
        <v>16240.2549678967</v>
      </c>
      <c r="CG84" s="20" t="n">
        <f aca="false">CG81+CG82</f>
        <v>16405.3456077185</v>
      </c>
      <c r="CH84" s="20" t="n">
        <f aca="false">CH81+CH82</f>
        <v>16391.8351232145</v>
      </c>
      <c r="CI84" s="20" t="n">
        <f aca="false">CI81+CI82</f>
        <v>16064.3269081015</v>
      </c>
      <c r="CJ84" s="20" t="n">
        <f aca="false">CJ81+CJ82</f>
        <v>16229.7659897617</v>
      </c>
      <c r="CK84" s="20" t="n">
        <f aca="false">CK81+CK82</f>
        <v>16394.7814871891</v>
      </c>
      <c r="CL84" s="20" t="n">
        <f aca="false">CL81+CL82</f>
        <v>16381.3115341385</v>
      </c>
      <c r="CM84" s="20" t="n">
        <f aca="false">CM81+CM82</f>
        <v>16035.3170790476</v>
      </c>
      <c r="CN84" s="20" t="n">
        <f aca="false">CN81+CN82</f>
        <v>16200.4729895925</v>
      </c>
      <c r="CO84" s="20" t="n">
        <f aca="false">CO81+CO82</f>
        <v>16365.2065866572</v>
      </c>
      <c r="CP84" s="20" t="n">
        <f aca="false">CP81+CP82</f>
        <v>16351.7770434659</v>
      </c>
      <c r="CQ84" s="20" t="n">
        <f aca="false">CQ81+CQ82</f>
        <v>16042.2217184987</v>
      </c>
      <c r="CR84" s="20" t="n">
        <f aca="false">CR81+CR82</f>
        <v>16207.4933900974</v>
      </c>
      <c r="CS84" s="20" t="n">
        <f aca="false">CS81+CS82</f>
        <v>16372.3440151563</v>
      </c>
      <c r="CT84" s="20" t="n">
        <f aca="false">CT81+CT82</f>
        <v>16358.9547605946</v>
      </c>
      <c r="CU84" s="20" t="n">
        <f aca="false">CU81+CU82</f>
        <v>16222.4052516528</v>
      </c>
      <c r="CV84" s="20" t="n">
        <f aca="false">CV81+CV82</f>
        <v>16209.3252580196</v>
      </c>
      <c r="CW84" s="20" t="n">
        <f aca="false">CW81+CW82</f>
        <v>16374.2358833595</v>
      </c>
      <c r="CX84" s="20" t="n">
        <f aca="false">CX81+CX82</f>
        <v>16360.8869064444</v>
      </c>
      <c r="CY84" s="20" t="n">
        <f aca="false">CY81+CY82</f>
        <v>15429.0420742314</v>
      </c>
      <c r="CZ84" s="20" t="n">
        <f aca="false">CZ81+CZ82</f>
        <v>15587.5784794785</v>
      </c>
      <c r="DA84" s="20" t="n">
        <f aca="false">DA81+DA82</f>
        <v>15745.6963641207</v>
      </c>
      <c r="DB84" s="20" t="n">
        <f aca="false">DB81+DB82</f>
        <v>15732.3874341364</v>
      </c>
      <c r="DC84" s="20" t="n">
        <f aca="false">DC81+DC82</f>
        <v>15457.5173962347</v>
      </c>
      <c r="DD84" s="20" t="n">
        <f aca="false">DD81+DD82</f>
        <v>15616.4088861352</v>
      </c>
      <c r="DE84" s="20" t="n">
        <f aca="false">DE81+DE82</f>
        <v>15774.8831109927</v>
      </c>
      <c r="DF84" s="20" t="n">
        <f aca="false">DF81+DF82</f>
        <v>15761.6141077983</v>
      </c>
      <c r="DG84" s="20" t="n">
        <f aca="false">DG81+DG82</f>
        <v>15460.6484435233</v>
      </c>
      <c r="DH84" s="20" t="n">
        <f aca="false">DH81+DH82</f>
        <v>15619.6132989483</v>
      </c>
      <c r="DI84" s="20" t="n">
        <f aca="false">DI81+DI82</f>
        <v>15778.1621411254</v>
      </c>
      <c r="DJ84" s="20" t="n">
        <f aca="false">DJ81+DJ82</f>
        <v>15764.9329449406</v>
      </c>
      <c r="DK84" s="20" t="n">
        <f aca="false">DK81+DK82</f>
        <v>15635.3905412984</v>
      </c>
      <c r="DL84" s="20" t="n">
        <f aca="false">DL81+DL82</f>
        <v>15622.4669090625</v>
      </c>
      <c r="DM84" s="20" t="n">
        <f aca="false">DM81+DM82</f>
        <v>15781.0865028427</v>
      </c>
      <c r="DN84" s="20" t="n">
        <f aca="false">DN81+DN82</f>
        <v>15767.8971028159</v>
      </c>
      <c r="DO84" s="20" t="n">
        <f aca="false">DO81+DO82</f>
        <v>15419.3652456798</v>
      </c>
      <c r="DP84" s="20" t="n">
        <f aca="false">DP81+DP82</f>
        <v>15577.9483091857</v>
      </c>
      <c r="DQ84" s="20" t="n">
        <f aca="false">DQ81+DQ82</f>
        <v>15736.117855183</v>
      </c>
      <c r="DR84" s="20" t="n">
        <f aca="false">DR81+DR82</f>
        <v>15722.9680233562</v>
      </c>
      <c r="DS84" s="20" t="n">
        <f aca="false">DS81+DS82</f>
        <v>15389.5545541951</v>
      </c>
      <c r="DT84" s="20" t="n">
        <f aca="false">DT81+DT82</f>
        <v>15547.8446174466</v>
      </c>
      <c r="DU84" s="20" t="n">
        <f aca="false">DU81+DU82</f>
        <v>15705.722403742</v>
      </c>
      <c r="DV84" s="20" t="n">
        <f aca="false">DV81+DV82</f>
        <v>15692.6120214107</v>
      </c>
      <c r="DW84" s="20" t="n">
        <f aca="false">DW81+DW82</f>
        <v>15377.132412676</v>
      </c>
      <c r="DX84" s="20" t="n">
        <f aca="false">DX81+DX82</f>
        <v>15535.322567095</v>
      </c>
      <c r="DY84" s="20" t="n">
        <f aca="false">DY81+DY82</f>
        <v>15693.1016813887</v>
      </c>
      <c r="DZ84" s="20" t="n">
        <f aca="false">DZ81+DZ82</f>
        <v>15680.0306302043</v>
      </c>
      <c r="EA84" s="20" t="n">
        <f aca="false">EA81+EA82</f>
        <v>15534.4897993709</v>
      </c>
      <c r="EB84" s="20" t="n">
        <f aca="false">EB81+EB82</f>
        <v>15521.7206593504</v>
      </c>
      <c r="EC84" s="20" t="n">
        <f aca="false">EC81+EC82</f>
        <v>15679.3892244642</v>
      </c>
      <c r="ED84" s="20" t="n">
        <f aca="false">ED81+ED82</f>
        <v>15666.357493705</v>
      </c>
      <c r="EE84" s="20" t="n">
        <f aca="false">EE81+EE82</f>
        <v>15323.0814160682</v>
      </c>
      <c r="EF84" s="20" t="n">
        <f aca="false">EF81+EF82</f>
        <v>15480.7469947333</v>
      </c>
      <c r="EG84" s="20" t="n">
        <f aca="false">EG81+EG82</f>
        <v>15638.0039991778</v>
      </c>
      <c r="EH84" s="20" t="n">
        <f aca="false">EH81+EH82</f>
        <v>15625.0113636109</v>
      </c>
      <c r="EI84" s="20" t="n">
        <f aca="false">EI81+EI82</f>
        <v>15268.5154717817</v>
      </c>
      <c r="EJ84" s="20" t="n">
        <f aca="false">EJ81+EJ82</f>
        <v>15425.6125348215</v>
      </c>
      <c r="EK84" s="20" t="n">
        <f aca="false">EK81+EK82</f>
        <v>15582.3022493633</v>
      </c>
      <c r="EL84" s="20" t="n">
        <f aca="false">EL81+EL82</f>
        <v>15569.348591703</v>
      </c>
      <c r="EM84" s="20" t="n">
        <f aca="false">EM81+EM82</f>
        <v>15237.684644294</v>
      </c>
      <c r="EN84" s="20" t="n">
        <f aca="false">EN81+EN82</f>
        <v>15394.4768019105</v>
      </c>
      <c r="EO84" s="20" t="n">
        <f aca="false">EO81+EO82</f>
        <v>15550.8628330746</v>
      </c>
      <c r="EP84" s="20" t="n">
        <f aca="false">EP81+EP82</f>
        <v>15537.9480363873</v>
      </c>
      <c r="EQ84" s="20" t="n">
        <f aca="false">EQ81+EQ82</f>
        <v>15380.9694401579</v>
      </c>
      <c r="ER84" s="20" t="n">
        <f aca="false">ER81+ER82</f>
        <v>15368.3529455156</v>
      </c>
      <c r="ES84" s="20" t="n">
        <f aca="false">ES81+ES82</f>
        <v>15524.4903583816</v>
      </c>
      <c r="ET84" s="20" t="n">
        <f aca="false">ET81+ET82</f>
        <v>15511.6144120736</v>
      </c>
      <c r="EU84" s="20" t="n">
        <f aca="false">EU81+EU82</f>
        <v>15161.8189040609</v>
      </c>
      <c r="EV84" s="20" t="n">
        <f aca="false">EV81+EV82</f>
        <v>15317.8431914701</v>
      </c>
      <c r="EW84" s="20" t="n">
        <f aca="false">EW81+EW82</f>
        <v>15473.4637888534</v>
      </c>
      <c r="EX84" s="20" t="n">
        <f aca="false">EX81+EX82</f>
        <v>15460.6264703843</v>
      </c>
      <c r="EY84" s="20" t="n">
        <f aca="false">EY81+EY82</f>
        <v>15111.9771553838</v>
      </c>
      <c r="EZ84" s="20" t="n">
        <f aca="false">EZ81+EZ82</f>
        <v>15267.4849666867</v>
      </c>
      <c r="FA84" s="20" t="n">
        <f aca="false">FA81+FA82</f>
        <v>15422.5902990338</v>
      </c>
      <c r="FB84" s="20" t="n">
        <f aca="false">FB81+FB82</f>
        <v>15409.7914925201</v>
      </c>
      <c r="FC84" s="20" t="n">
        <f aca="false">FC81+FC82</f>
        <v>15062.2849319527</v>
      </c>
      <c r="FD84" s="20" t="n">
        <f aca="false">FD81+FD82</f>
        <v>0</v>
      </c>
      <c r="FE84" s="20" t="n">
        <f aca="false">FE81+FE82</f>
        <v>0</v>
      </c>
      <c r="FF84" s="20" t="n">
        <f aca="false">FF81+FF82</f>
        <v>0</v>
      </c>
      <c r="FG84" s="20" t="n">
        <f aca="false">FG81+FG82</f>
        <v>0</v>
      </c>
      <c r="FH84" s="20" t="n">
        <f aca="false">FH81+FH82</f>
        <v>0</v>
      </c>
    </row>
    <row r="86" customFormat="false" ht="15" hidden="false" customHeight="false" outlineLevel="0" collapsed="false">
      <c r="A86" s="9" t="s">
        <v>14</v>
      </c>
      <c r="B86" s="9"/>
      <c r="C86" s="9" t="s">
        <v>741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</row>
    <row r="87" customFormat="false" ht="15" hidden="false" customHeight="false" outlineLevel="0" collapsed="false">
      <c r="C87" s="0" t="s">
        <v>742</v>
      </c>
      <c r="D87" s="11" t="s">
        <v>359</v>
      </c>
      <c r="E87" s="20" t="n">
        <f aca="false">SUMIF($J$7:$FH$7,YEAR($F16)+1,$J87:$FH87)</f>
        <v>5377.04168921903</v>
      </c>
      <c r="I87" s="20" t="n">
        <f aca="false">SUM(J87:FH87)</f>
        <v>227966.84138644</v>
      </c>
      <c r="J87" s="20" t="n">
        <f aca="false">(J81*J61+J80*J45)/Thousand</f>
        <v>0</v>
      </c>
      <c r="K87" s="20" t="n">
        <f aca="false">(K81*K61+K80*K45)/Thousand</f>
        <v>0</v>
      </c>
      <c r="L87" s="20" t="n">
        <f aca="false">(L81*L61+L80*L45)/Thousand</f>
        <v>0</v>
      </c>
      <c r="M87" s="20" t="n">
        <f aca="false">(M81*M61+M80*M45)/Thousand</f>
        <v>0</v>
      </c>
      <c r="N87" s="20" t="n">
        <f aca="false">(N81*N61+N80*N45)/Thousand</f>
        <v>0</v>
      </c>
      <c r="O87" s="20" t="n">
        <f aca="false">(O81*O61+O80*O45)/Thousand</f>
        <v>0</v>
      </c>
      <c r="P87" s="20" t="n">
        <f aca="false">(P81*P61+P80*P45)/Thousand</f>
        <v>0</v>
      </c>
      <c r="Q87" s="20" t="n">
        <f aca="false">(Q81*Q61+Q80*Q45)/Thousand</f>
        <v>0</v>
      </c>
      <c r="R87" s="20" t="n">
        <f aca="false">(R81*R61+R80*R45)/Thousand</f>
        <v>0</v>
      </c>
      <c r="S87" s="20" t="n">
        <f aca="false">(S81*S61+S80*S45)/Thousand</f>
        <v>0</v>
      </c>
      <c r="T87" s="20" t="n">
        <f aca="false">(T81*T61+T80*T45)/Thousand</f>
        <v>1406.71953273033</v>
      </c>
      <c r="U87" s="20" t="n">
        <f aca="false">(U81*U61+U80*U45)/Thousand</f>
        <v>1421.11307805643</v>
      </c>
      <c r="V87" s="20" t="n">
        <f aca="false">(V81*V61+V80*V45)/Thousand</f>
        <v>1420.03727524273</v>
      </c>
      <c r="W87" s="20" t="n">
        <f aca="false">(W81*W61+W80*W45)/Thousand</f>
        <v>1327.34005067612</v>
      </c>
      <c r="X87" s="20" t="n">
        <f aca="false">(X81*X61+X80*X45)/Thousand</f>
        <v>1341.09437188839</v>
      </c>
      <c r="Y87" s="20" t="n">
        <f aca="false">(Y81*Y61+Y80*Y45)/Thousand</f>
        <v>1354.81644098548</v>
      </c>
      <c r="Z87" s="20" t="n">
        <f aca="false">(Z81*Z61+Z80*Z45)/Thousand</f>
        <v>1353.79082566903</v>
      </c>
      <c r="AA87" s="20" t="n">
        <f aca="false">(AA81*AA61+AA80*AA45)/Thousand</f>
        <v>1243.12493409015</v>
      </c>
      <c r="AB87" s="20" t="n">
        <f aca="false">(AB81*AB61+AB80*AB45)/Thousand</f>
        <v>1256.00659138795</v>
      </c>
      <c r="AC87" s="20" t="n">
        <f aca="false">(AC81*AC61+AC80*AC45)/Thousand</f>
        <v>1268.85804285528</v>
      </c>
      <c r="AD87" s="20" t="n">
        <f aca="false">(AD81*AD61+AD80*AD45)/Thousand</f>
        <v>1267.89749926887</v>
      </c>
      <c r="AE87" s="20" t="n">
        <f aca="false">(AE81*AE61+AE80*AE45)/Thousand</f>
        <v>1312.41082156527</v>
      </c>
      <c r="AF87" s="20" t="n">
        <f aca="false">(AF81*AF61+AF80*AF45)/Thousand</f>
        <v>1326.01044134097</v>
      </c>
      <c r="AG87" s="20" t="n">
        <f aca="false">(AG81*AG61+AG80*AG45)/Thousand</f>
        <v>1339.57817175649</v>
      </c>
      <c r="AH87" s="20" t="n">
        <f aca="false">(AH81*AH61+AH80*AH45)/Thousand</f>
        <v>1338.5640920266</v>
      </c>
      <c r="AI87" s="20" t="n">
        <f aca="false">(AI81*AI61+AI80*AI45)/Thousand</f>
        <v>1316.45878073286</v>
      </c>
      <c r="AJ87" s="20" t="n">
        <f aca="false">(AJ81*AJ61+AJ80*AJ45)/Thousand</f>
        <v>1315.47303102402</v>
      </c>
      <c r="AK87" s="20" t="n">
        <f aca="false">(AK81*AK61+AK80*AK45)/Thousand</f>
        <v>1328.93294272409</v>
      </c>
      <c r="AL87" s="20" t="n">
        <f aca="false">(AL81*AL61+AL80*AL45)/Thousand</f>
        <v>1327.92692158398</v>
      </c>
      <c r="AM87" s="20" t="n">
        <f aca="false">(AM81*AM61+AM80*AM45)/Thousand</f>
        <v>1332.57872428511</v>
      </c>
      <c r="AN87" s="20" t="n">
        <f aca="false">(AN81*AN61+AN80*AN45)/Thousand</f>
        <v>1346.38733030517</v>
      </c>
      <c r="AO87" s="20" t="n">
        <f aca="false">(AO81*AO61+AO80*AO45)/Thousand</f>
        <v>1360.16355691918</v>
      </c>
      <c r="AP87" s="20" t="n">
        <f aca="false">(AP81*AP61+AP80*AP45)/Thousand</f>
        <v>1359.13389375991</v>
      </c>
      <c r="AQ87" s="20" t="n">
        <f aca="false">(AQ81*AQ61+AQ80*AQ45)/Thousand</f>
        <v>1304.85349349158</v>
      </c>
      <c r="AR87" s="20" t="n">
        <f aca="false">(AR81*AR61+AR80*AR45)/Thousand</f>
        <v>1318.37480182193</v>
      </c>
      <c r="AS87" s="20" t="n">
        <f aca="false">(AS81*AS61+AS80*AS45)/Thousand</f>
        <v>1331.86440442238</v>
      </c>
      <c r="AT87" s="20" t="n">
        <f aca="false">(AT81*AT61+AT80*AT45)/Thousand</f>
        <v>1330.85616412407</v>
      </c>
      <c r="AU87" s="20" t="n">
        <f aca="false">(AU81*AU61+AU80*AU45)/Thousand</f>
        <v>1324.67741761021</v>
      </c>
      <c r="AV87" s="20" t="n">
        <f aca="false">(AV81*AV61+AV80*AV45)/Thousand</f>
        <v>1338.40414776889</v>
      </c>
      <c r="AW87" s="20" t="n">
        <f aca="false">(AW81*AW61+AW80*AW45)/Thousand</f>
        <v>1352.09869050988</v>
      </c>
      <c r="AX87" s="20" t="n">
        <f aca="false">(AX81*AX61+AX80*AX45)/Thousand</f>
        <v>1351.0751325692</v>
      </c>
      <c r="AY87" s="20" t="n">
        <f aca="false">(AY81*AY61+AY80*AY45)/Thousand</f>
        <v>1363.11098117843</v>
      </c>
      <c r="AZ87" s="20" t="n">
        <f aca="false">(AZ81*AZ61+AZ80*AZ45)/Thousand</f>
        <v>1362.09029882021</v>
      </c>
      <c r="BA87" s="20" t="n">
        <f aca="false">(BA81*BA61+BA80*BA45)/Thousand</f>
        <v>1376.02719810835</v>
      </c>
      <c r="BB87" s="20" t="n">
        <f aca="false">(BB81*BB61+BB80*BB45)/Thousand</f>
        <v>1374.98552594706</v>
      </c>
      <c r="BC87" s="20" t="n">
        <f aca="false">(BC81*BC61+BC80*BC45)/Thousand</f>
        <v>1423.85688372442</v>
      </c>
      <c r="BD87" s="20" t="n">
        <f aca="false">(BD81*BD61+BD80*BD45)/Thousand</f>
        <v>1438.6113431631</v>
      </c>
      <c r="BE87" s="20" t="n">
        <f aca="false">(BE81*BE61+BE80*BE45)/Thousand</f>
        <v>1453.33120529104</v>
      </c>
      <c r="BF87" s="20" t="n">
        <f aca="false">(BF81*BF61+BF80*BF45)/Thousand</f>
        <v>1452.23101289676</v>
      </c>
      <c r="BG87" s="20" t="n">
        <f aca="false">(BG81*BG61+BG80*BG45)/Thousand</f>
        <v>1434.94036984383</v>
      </c>
      <c r="BH87" s="20" t="n">
        <f aca="false">(BH81*BH61+BH80*BH45)/Thousand</f>
        <v>1449.80967990286</v>
      </c>
      <c r="BI87" s="20" t="n">
        <f aca="false">(BI81*BI61+BI80*BI45)/Thousand</f>
        <v>1464.64412334121</v>
      </c>
      <c r="BJ87" s="20" t="n">
        <f aca="false">(BJ81*BJ61+BJ80*BJ45)/Thousand</f>
        <v>1463.53536690705</v>
      </c>
      <c r="BK87" s="20" t="n">
        <f aca="false">(BK81*BK61+BK80*BK45)/Thousand</f>
        <v>1451.62926784591</v>
      </c>
      <c r="BL87" s="20" t="n">
        <f aca="false">(BL81*BL61+BL80*BL45)/Thousand</f>
        <v>1466.67151359213</v>
      </c>
      <c r="BM87" s="20" t="n">
        <f aca="false">(BM81*BM61+BM80*BM45)/Thousand</f>
        <v>1481.67848720572</v>
      </c>
      <c r="BN87" s="20" t="n">
        <f aca="false">(BN81*BN61+BN80*BN45)/Thousand</f>
        <v>1480.55683551582</v>
      </c>
      <c r="BO87" s="20" t="n">
        <f aca="false">(BO81*BO61+BO80*BO45)/Thousand</f>
        <v>1471.93967210853</v>
      </c>
      <c r="BP87" s="20" t="n">
        <f aca="false">(BP81*BP61+BP80*BP45)/Thousand</f>
        <v>1470.83750003566</v>
      </c>
      <c r="BQ87" s="20" t="n">
        <f aca="false">(BQ81*BQ61+BQ80*BQ45)/Thousand</f>
        <v>1485.88709999608</v>
      </c>
      <c r="BR87" s="20" t="n">
        <f aca="false">(BR81*BR61+BR80*BR45)/Thousand</f>
        <v>1484.76226232644</v>
      </c>
      <c r="BS87" s="20" t="n">
        <f aca="false">(BS81*BS61+BS80*BS45)/Thousand</f>
        <v>1462.28997236066</v>
      </c>
      <c r="BT87" s="20" t="n">
        <f aca="false">(BT81*BT61+BT80*BT45)/Thousand</f>
        <v>1477.44268772932</v>
      </c>
      <c r="BU87" s="20" t="n">
        <f aca="false">(BU81*BU61+BU80*BU45)/Thousand</f>
        <v>1492.55987192828</v>
      </c>
      <c r="BV87" s="20" t="n">
        <f aca="false">(BV81*BV61+BV80*BV45)/Thousand</f>
        <v>1491.42998287537</v>
      </c>
      <c r="BW87" s="20" t="n">
        <f aca="false">(BW81*BW61+BW80*BW45)/Thousand</f>
        <v>1500.36295009118</v>
      </c>
      <c r="BX87" s="20" t="n">
        <f aca="false">(BX81*BX61+BX80*BX45)/Thousand</f>
        <v>1515.91018980569</v>
      </c>
      <c r="BY87" s="20" t="n">
        <f aca="false">(BY81*BY61+BY80*BY45)/Thousand</f>
        <v>1531.42097324162</v>
      </c>
      <c r="BZ87" s="20" t="n">
        <f aca="false">(BZ81*BZ61+BZ80*BZ45)/Thousand</f>
        <v>1530.26166578227</v>
      </c>
      <c r="CA87" s="20" t="n">
        <f aca="false">(CA81*CA61+CA80*CA45)/Thousand</f>
        <v>1530.83076892231</v>
      </c>
      <c r="CB87" s="20" t="n">
        <f aca="false">(CB81*CB61+CB80*CB45)/Thousand</f>
        <v>1546.69372589904</v>
      </c>
      <c r="CC87" s="20" t="n">
        <f aca="false">(CC81*CC61+CC80*CC45)/Thousand</f>
        <v>1562.5194862808</v>
      </c>
      <c r="CD87" s="20" t="n">
        <f aca="false">(CD81*CD61+CD80*CD45)/Thousand</f>
        <v>1561.33663680474</v>
      </c>
      <c r="CE87" s="20" t="n">
        <f aca="false">(CE81*CE61+CE80*CE45)/Thousand</f>
        <v>1561.15670848803</v>
      </c>
      <c r="CF87" s="20" t="n">
        <f aca="false">(CF81*CF61+CF80*CF45)/Thousand</f>
        <v>1559.98773168955</v>
      </c>
      <c r="CG87" s="20" t="n">
        <f aca="false">(CG81*CG61+CG80*CG45)/Thousand</f>
        <v>1575.94951625413</v>
      </c>
      <c r="CH87" s="20" t="n">
        <f aca="false">(CH81*CH61+CH80*CH45)/Thousand</f>
        <v>1574.75650005436</v>
      </c>
      <c r="CI87" s="20" t="n">
        <f aca="false">(CI81*CI61+CI80*CI45)/Thousand</f>
        <v>1600.98686198852</v>
      </c>
      <c r="CJ87" s="20" t="n">
        <f aca="false">(CJ81*CJ61+CJ80*CJ45)/Thousand</f>
        <v>1617.57679879121</v>
      </c>
      <c r="CK87" s="20" t="n">
        <f aca="false">(CK81*CK61+CK80*CK45)/Thousand</f>
        <v>1634.12783432469</v>
      </c>
      <c r="CL87" s="20" t="n">
        <f aca="false">(CL81*CL61+CL80*CL45)/Thousand</f>
        <v>1632.89077631061</v>
      </c>
      <c r="CM87" s="20" t="n">
        <f aca="false">(CM81*CM61+CM80*CM45)/Thousand</f>
        <v>1634.62140643511</v>
      </c>
      <c r="CN87" s="20" t="n">
        <f aca="false">(CN81*CN61+CN80*CN45)/Thousand</f>
        <v>1651.55987512149</v>
      </c>
      <c r="CO87" s="20" t="n">
        <f aca="false">(CO81*CO61+CO80*CO45)/Thousand</f>
        <v>1668.45862527618</v>
      </c>
      <c r="CP87" s="20" t="n">
        <f aca="false">(CP81*CP61+CP80*CP45)/Thousand</f>
        <v>1667.19557836504</v>
      </c>
      <c r="CQ87" s="20" t="n">
        <f aca="false">(CQ81*CQ61+CQ80*CQ45)/Thousand</f>
        <v>1659.17412582413</v>
      </c>
      <c r="CR87" s="20" t="n">
        <f aca="false">(CR81*CR61+CR80*CR45)/Thousand</f>
        <v>1676.36701762456</v>
      </c>
      <c r="CS87" s="20" t="n">
        <f aca="false">(CS81*CS61+CS80*CS45)/Thousand</f>
        <v>1693.51959430382</v>
      </c>
      <c r="CT87" s="20" t="n">
        <f aca="false">(CT81*CT61+CT80*CT45)/Thousand</f>
        <v>1692.23757588267</v>
      </c>
      <c r="CU87" s="20" t="n">
        <f aca="false">(CU81*CU61+CU80*CU45)/Thousand</f>
        <v>1672.15467276837</v>
      </c>
      <c r="CV87" s="20" t="n">
        <f aca="false">(CV81*CV61+CV80*CV45)/Thousand</f>
        <v>1670.90258192744</v>
      </c>
      <c r="CW87" s="20" t="n">
        <f aca="false">(CW81*CW61+CW80*CW45)/Thousand</f>
        <v>1687.99924653534</v>
      </c>
      <c r="CX87" s="20" t="n">
        <f aca="false">(CX81*CX61+CX80*CX45)/Thousand</f>
        <v>1686.72140709597</v>
      </c>
      <c r="CY87" s="20" t="n">
        <f aca="false">(CY81*CY61+CY80*CY45)/Thousand</f>
        <v>1685.56569479064</v>
      </c>
      <c r="CZ87" s="20" t="n">
        <f aca="false">(CZ81*CZ61+CZ80*CZ45)/Thousand</f>
        <v>1703.03206445131</v>
      </c>
      <c r="DA87" s="20" t="n">
        <f aca="false">(DA81*DA61+DA80*DA45)/Thousand</f>
        <v>1720.45747772037</v>
      </c>
      <c r="DB87" s="20" t="n">
        <f aca="false">(DB81*DB61+DB80*DB45)/Thousand</f>
        <v>1719.15506693832</v>
      </c>
      <c r="DC87" s="20" t="n">
        <f aca="false">(DC81*DC61+DC80*DC45)/Thousand</f>
        <v>1693.4057540247</v>
      </c>
      <c r="DD87" s="20" t="n">
        <f aca="false">(DD81*DD61+DD80*DD45)/Thousand</f>
        <v>1710.95336488123</v>
      </c>
      <c r="DE87" s="20" t="n">
        <f aca="false">(DE81*DE61+DE80*DE45)/Thousand</f>
        <v>1728.45982884599</v>
      </c>
      <c r="DF87" s="20" t="n">
        <f aca="false">(DF81*DF61+DF80*DF45)/Thousand</f>
        <v>1727.1513601703</v>
      </c>
      <c r="DG87" s="20" t="n">
        <f aca="false">(DG81*DG61+DG80*DG45)/Thousand</f>
        <v>1704.75597781773</v>
      </c>
      <c r="DH87" s="20" t="n">
        <f aca="false">(DH81*DH61+DH80*DH45)/Thousand</f>
        <v>1722.42120331551</v>
      </c>
      <c r="DI87" s="20" t="n">
        <f aca="false">(DI81*DI61+DI80*DI45)/Thousand</f>
        <v>1740.04500613031</v>
      </c>
      <c r="DJ87" s="20" t="n">
        <f aca="false">(DJ81*DJ61+DJ80*DJ45)/Thousand</f>
        <v>1738.72776731064</v>
      </c>
      <c r="DK87" s="20" t="n">
        <f aca="false">(DK81*DK61+DK80*DK45)/Thousand</f>
        <v>1719.35298188646</v>
      </c>
      <c r="DL87" s="20" t="n">
        <f aca="false">(DL81*DL61+DL80*DL45)/Thousand</f>
        <v>1718.06554947605</v>
      </c>
      <c r="DM87" s="20" t="n">
        <f aca="false">(DM81*DM61+DM80*DM45)/Thousand</f>
        <v>1735.64478526843</v>
      </c>
      <c r="DN87" s="20" t="n">
        <f aca="false">(DN81*DN61+DN80*DN45)/Thousand</f>
        <v>1734.33087747853</v>
      </c>
      <c r="DO87" s="20" t="n">
        <f aca="false">(DO81*DO61+DO80*DO45)/Thousand</f>
        <v>1748.72096915721</v>
      </c>
      <c r="DP87" s="20" t="n">
        <f aca="false">(DP81*DP61+DP80*DP45)/Thousand</f>
        <v>1766.84177392623</v>
      </c>
      <c r="DQ87" s="20" t="n">
        <f aca="false">(DQ81*DQ61+DQ80*DQ45)/Thousand</f>
        <v>1784.92008773745</v>
      </c>
      <c r="DR87" s="20" t="n">
        <f aca="false">(DR81*DR61+DR80*DR45)/Thousand</f>
        <v>1783.5688778427</v>
      </c>
      <c r="DS87" s="20" t="n">
        <f aca="false">(DS81*DS61+DS80*DS45)/Thousand</f>
        <v>1771.67877674157</v>
      </c>
      <c r="DT87" s="20" t="n">
        <f aca="false">(DT81*DT61+DT80*DT45)/Thousand</f>
        <v>1790.03747763953</v>
      </c>
      <c r="DU87" s="20" t="n">
        <f aca="false">(DU81*DU61+DU80*DU45)/Thousand</f>
        <v>1808.35312974385</v>
      </c>
      <c r="DV87" s="20" t="n">
        <f aca="false">(DV81*DV61+DV80*DV45)/Thousand</f>
        <v>1806.984180703</v>
      </c>
      <c r="DW87" s="20" t="n">
        <f aca="false">(DW81*DW61+DW80*DW45)/Thousand</f>
        <v>1795.90931571062</v>
      </c>
      <c r="DX87" s="20" t="n">
        <f aca="false">(DX81*DX61+DX80*DX45)/Thousand</f>
        <v>1814.51910118631</v>
      </c>
      <c r="DY87" s="20" t="n">
        <f aca="false">(DY81*DY61+DY80*DY45)/Thousand</f>
        <v>1833.08524910729</v>
      </c>
      <c r="DZ87" s="20" t="n">
        <f aca="false">(DZ81*DZ61+DZ80*DZ45)/Thousand</f>
        <v>1831.6975775003</v>
      </c>
      <c r="EA87" s="20" t="n">
        <f aca="false">(EA81*EA61+EA80*EA45)/Thousand</f>
        <v>1823.87071432433</v>
      </c>
      <c r="EB87" s="20" t="n">
        <f aca="false">(EB81*EB61+EB80*EB45)/Thousand</f>
        <v>1822.50502019709</v>
      </c>
      <c r="EC87" s="20" t="n">
        <f aca="false">(EC81*EC61+EC80*EC45)/Thousand</f>
        <v>1841.15287999068</v>
      </c>
      <c r="ED87" s="20" t="n">
        <f aca="false">(ED81*ED61+ED80*ED45)/Thousand</f>
        <v>1839.75910107236</v>
      </c>
      <c r="EE87" s="20" t="n">
        <f aca="false">(EE81*EE61+EE80*EE45)/Thousand</f>
        <v>1853.33801465604</v>
      </c>
      <c r="EF87" s="20" t="n">
        <f aca="false">(EF81*EF61+EF80*EF45)/Thousand</f>
        <v>1872.542894638</v>
      </c>
      <c r="EG87" s="20" t="n">
        <f aca="false">(EG81*EG61+EG80*EG45)/Thousand</f>
        <v>1891.70274164512</v>
      </c>
      <c r="EH87" s="20" t="n">
        <f aca="false">(EH81*EH61+EH80*EH45)/Thousand</f>
        <v>1890.27069576252</v>
      </c>
      <c r="EI87" s="20" t="n">
        <f aca="false">(EI81*EI61+EI80*EI45)/Thousand</f>
        <v>1931.69978769572</v>
      </c>
      <c r="EJ87" s="20" t="n">
        <f aca="false">(EJ81*EJ61+EJ80*EJ45)/Thousand</f>
        <v>1951.71667737828</v>
      </c>
      <c r="EK87" s="20" t="n">
        <f aca="false">(EK81*EK61+EK80*EK45)/Thousand</f>
        <v>1971.68663002764</v>
      </c>
      <c r="EL87" s="20" t="n">
        <f aca="false">(EL81*EL61+EL80*EL45)/Thousand</f>
        <v>1970.19403520386</v>
      </c>
      <c r="EM87" s="20" t="n">
        <f aca="false">(EM81*EM61+EM80*EM45)/Thousand</f>
        <v>1998.53879587224</v>
      </c>
      <c r="EN87" s="20" t="n">
        <f aca="false">(EN81*EN61+EN80*EN45)/Thousand</f>
        <v>2019.24829268852</v>
      </c>
      <c r="EO87" s="20" t="n">
        <f aca="false">(EO81*EO61+EO80*EO45)/Thousand</f>
        <v>2039.9092283969</v>
      </c>
      <c r="EP87" s="20" t="n">
        <f aca="false">(EP81*EP61+EP80*EP45)/Thousand</f>
        <v>2038.36498809577</v>
      </c>
      <c r="EQ87" s="20" t="n">
        <f aca="false">(EQ81*EQ61+EQ80*EQ45)/Thousand</f>
        <v>2032.61296239305</v>
      </c>
      <c r="ER87" s="20" t="n">
        <f aca="false">(ER81*ER61+ER80*ER45)/Thousand</f>
        <v>2031.09096438963</v>
      </c>
      <c r="ES87" s="20" t="n">
        <f aca="false">(ES81*ES61+ES80*ES45)/Thousand</f>
        <v>2051.87307423966</v>
      </c>
      <c r="ET87" s="20" t="n">
        <f aca="false">(ET81*ET61+ET80*ET45)/Thousand</f>
        <v>2050.31977713705</v>
      </c>
      <c r="EU87" s="20" t="n">
        <f aca="false">(EU81*EU61+EU80*EU45)/Thousand</f>
        <v>2044.31381317222</v>
      </c>
      <c r="EV87" s="20" t="n">
        <f aca="false">(EV81*EV61+EV80*EV45)/Thousand</f>
        <v>2065.49764532639</v>
      </c>
      <c r="EW87" s="20" t="n">
        <f aca="false">(EW81*EW61+EW80*EW45)/Thousand</f>
        <v>2086.63180411728</v>
      </c>
      <c r="EX87" s="20" t="n">
        <f aca="false">(EX81*EX61+EX80*EX45)/Thousand</f>
        <v>2085.05219416176</v>
      </c>
      <c r="EY87" s="20" t="n">
        <f aca="false">(EY81*EY61+EY80*EY45)/Thousand</f>
        <v>2078.94448916736</v>
      </c>
      <c r="EZ87" s="20" t="n">
        <f aca="false">(EZ81*EZ61+EZ80*EZ45)/Thousand</f>
        <v>2100.48717543822</v>
      </c>
      <c r="FA87" s="20" t="n">
        <f aca="false">(FA81*FA61+FA80*FA45)/Thousand</f>
        <v>2121.97934687903</v>
      </c>
      <c r="FB87" s="20" t="n">
        <f aca="false">(FB81*FB61+FB80*FB45)/Thousand</f>
        <v>2120.37297833086</v>
      </c>
      <c r="FC87" s="20" t="n">
        <f aca="false">(FC81*FC61+FC80*FC45)/Thousand</f>
        <v>2114.16180881385</v>
      </c>
      <c r="FD87" s="20" t="n">
        <f aca="false">(FD81*FD61+FD80*FD45)/Thousand</f>
        <v>0</v>
      </c>
      <c r="FE87" s="20" t="n">
        <f aca="false">(FE81*FE61+FE80*FE45)/Thousand</f>
        <v>0</v>
      </c>
      <c r="FF87" s="20" t="n">
        <f aca="false">(FF81*FF61+FF80*FF45)/Thousand</f>
        <v>0</v>
      </c>
      <c r="FG87" s="20" t="n">
        <f aca="false">(FG81*FG61+FG80*FG45)/Thousand</f>
        <v>0</v>
      </c>
      <c r="FH87" s="20" t="n">
        <f aca="false">(FH81*FH61+FH80*FH45)/Thousand</f>
        <v>0</v>
      </c>
    </row>
    <row r="88" customFormat="false" ht="15" hidden="false" customHeight="false" outlineLevel="0" collapsed="false">
      <c r="C88" s="0" t="s">
        <v>743</v>
      </c>
      <c r="D88" s="11" t="s">
        <v>359</v>
      </c>
      <c r="I88" s="20" t="n">
        <f aca="false">SUM(J88:FH88)</f>
        <v>6558.01145338215</v>
      </c>
      <c r="J88" s="20" t="n">
        <f aca="false">(J75+J76)*J46/Thousand</f>
        <v>0</v>
      </c>
      <c r="K88" s="20" t="n">
        <f aca="false">(K75+K76)*K46/Thousand</f>
        <v>0</v>
      </c>
      <c r="L88" s="20" t="n">
        <f aca="false">(L75+L76)*L46/Thousand</f>
        <v>0</v>
      </c>
      <c r="M88" s="20" t="n">
        <f aca="false">(M75+M76)*M46/Thousand</f>
        <v>0</v>
      </c>
      <c r="N88" s="20" t="n">
        <f aca="false">(N75+N76)*N46/Thousand</f>
        <v>0</v>
      </c>
      <c r="O88" s="20" t="n">
        <f aca="false">(O75+O76)*O46/Thousand</f>
        <v>0</v>
      </c>
      <c r="P88" s="20" t="n">
        <f aca="false">(P75+P76)*P46/Thousand</f>
        <v>0</v>
      </c>
      <c r="Q88" s="20" t="n">
        <f aca="false">(Q75+Q76)*Q46/Thousand</f>
        <v>0</v>
      </c>
      <c r="R88" s="20" t="n">
        <f aca="false">(R75+R76)*R46/Thousand</f>
        <v>0</v>
      </c>
      <c r="S88" s="20" t="n">
        <f aca="false">(S75+S76)*S46/Thousand</f>
        <v>0</v>
      </c>
      <c r="T88" s="20" t="n">
        <f aca="false">(T75+T76)*T46/Thousand</f>
        <v>34.4301983535395</v>
      </c>
      <c r="U88" s="20" t="n">
        <f aca="false">(U75+U76)*U46/Thousand</f>
        <v>34.7824879244581</v>
      </c>
      <c r="V88" s="20" t="n">
        <f aca="false">(V75+V76)*V46/Thousand</f>
        <v>34.7561570863605</v>
      </c>
      <c r="W88" s="20" t="n">
        <f aca="false">(W75+W76)*W46/Thousand</f>
        <v>34.6682948073672</v>
      </c>
      <c r="X88" s="20" t="n">
        <f aca="false">(X75+X76)*X46/Thousand</f>
        <v>35.0275387421969</v>
      </c>
      <c r="Y88" s="20" t="n">
        <f aca="false">(Y75+Y76)*Y46/Thousand</f>
        <v>35.3859402961791</v>
      </c>
      <c r="Z88" s="20" t="n">
        <f aca="false">(Z75+Z76)*Z46/Thousand</f>
        <v>35.3591526360528</v>
      </c>
      <c r="AA88" s="20" t="n">
        <f aca="false">(AA75+AA76)*AA46/Thousand</f>
        <v>35.2711015128086</v>
      </c>
      <c r="AB88" s="20" t="n">
        <f aca="false">(AB75+AB76)*AB46/Thousand</f>
        <v>35.6365919230997</v>
      </c>
      <c r="AC88" s="20" t="n">
        <f aca="false">(AC75+AC76)*AC46/Thousand</f>
        <v>36.0012253053614</v>
      </c>
      <c r="AD88" s="20" t="n">
        <f aca="false">(AD75+AD76)*AD46/Thousand</f>
        <v>35.9739718657314</v>
      </c>
      <c r="AE88" s="20" t="n">
        <f aca="false">(AE75+AE76)*AE46/Thousand</f>
        <v>35.8685793357836</v>
      </c>
      <c r="AF88" s="20" t="n">
        <f aca="false">(AF75+AF76)*AF46/Thousand</f>
        <v>36.2402610019554</v>
      </c>
      <c r="AG88" s="20" t="n">
        <f aca="false">(AG75+AG76)*AG46/Thousand</f>
        <v>36.6110711223986</v>
      </c>
      <c r="AH88" s="20" t="n">
        <f aca="false">(AH75+AH76)*AH46/Thousand</f>
        <v>36.5833560208108</v>
      </c>
      <c r="AI88" s="20" t="n">
        <f aca="false">(AI75+AI76)*AI46/Thousand</f>
        <v>36.8814995002402</v>
      </c>
      <c r="AJ88" s="20" t="n">
        <f aca="false">(AJ75+AJ76)*AJ46/Thousand</f>
        <v>36.8538830431767</v>
      </c>
      <c r="AK88" s="20" t="n">
        <f aca="false">(AK75+AK76)*AK46/Thousand</f>
        <v>37.2309717404491</v>
      </c>
      <c r="AL88" s="20" t="n">
        <f aca="false">(AL75+AL76)*AL46/Thousand</f>
        <v>37.2027873652761</v>
      </c>
      <c r="AM88" s="20" t="n">
        <f aca="false">(AM75+AM76)*AM46/Thousand</f>
        <v>37.0937960090815</v>
      </c>
      <c r="AN88" s="20" t="n">
        <f aca="false">(AN75+AN76)*AN46/Thousand</f>
        <v>37.4781737614375</v>
      </c>
      <c r="AO88" s="20" t="n">
        <f aca="false">(AO75+AO76)*AO46/Thousand</f>
        <v>37.8616501973749</v>
      </c>
      <c r="AP88" s="20" t="n">
        <f aca="false">(AP75+AP76)*AP46/Thousand</f>
        <v>37.8329883896394</v>
      </c>
      <c r="AQ88" s="20" t="n">
        <f aca="false">(AQ75+AQ76)*AQ46/Thousand</f>
        <v>37.7221850946197</v>
      </c>
      <c r="AR88" s="20" t="n">
        <f aca="false">(AR75+AR76)*AR46/Thousand</f>
        <v>38.1130744152241</v>
      </c>
      <c r="AS88" s="20" t="n">
        <f aca="false">(AS75+AS76)*AS46/Thousand</f>
        <v>38.5030471506193</v>
      </c>
      <c r="AT88" s="20" t="n">
        <f aca="false">(AT75+AT76)*AT46/Thousand</f>
        <v>38.4738997962671</v>
      </c>
      <c r="AU88" s="20" t="n">
        <f aca="false">(AU75+AU76)*AU46/Thousand</f>
        <v>38.3611831909031</v>
      </c>
      <c r="AV88" s="20" t="n">
        <f aca="false">(AV75+AV76)*AV46/Thousand</f>
        <v>38.758694013711</v>
      </c>
      <c r="AW88" s="20" t="n">
        <f aca="false">(AW75+AW76)*AW46/Thousand</f>
        <v>39.1552727247382</v>
      </c>
      <c r="AX88" s="20" t="n">
        <f aca="false">(AX75+AX76)*AX46/Thousand</f>
        <v>39.1256316263492</v>
      </c>
      <c r="AY88" s="20" t="n">
        <f aca="false">(AY75+AY76)*AY46/Thousand</f>
        <v>39.4444774300921</v>
      </c>
      <c r="AZ88" s="20" t="n">
        <f aca="false">(AZ75+AZ76)*AZ46/Thousand</f>
        <v>39.4149418436301</v>
      </c>
      <c r="BA88" s="20" t="n">
        <f aca="false">(BA75+BA76)*BA46/Thousand</f>
        <v>39.8182352782858</v>
      </c>
      <c r="BB88" s="20" t="n">
        <f aca="false">(BB75+BB76)*BB46/Thousand</f>
        <v>39.7880923078139</v>
      </c>
      <c r="BC88" s="20" t="n">
        <f aca="false">(BC75+BC76)*BC46/Thousand</f>
        <v>39.6715392817606</v>
      </c>
      <c r="BD88" s="20" t="n">
        <f aca="false">(BD75+BD76)*BD46/Thousand</f>
        <v>40.0826284325688</v>
      </c>
      <c r="BE88" s="20" t="n">
        <f aca="false">(BE75+BE76)*BE46/Thousand</f>
        <v>40.4927536321626</v>
      </c>
      <c r="BF88" s="20" t="n">
        <f aca="false">(BF75+BF76)*BF46/Thousand</f>
        <v>40.4621000417027</v>
      </c>
      <c r="BG88" s="20" t="n">
        <f aca="false">(BG75+BG76)*BG46/Thousand</f>
        <v>40.3435776496804</v>
      </c>
      <c r="BH88" s="20" t="n">
        <f aca="false">(BH75+BH76)*BH46/Thousand</f>
        <v>40.7616306765312</v>
      </c>
      <c r="BI88" s="20" t="n">
        <f aca="false">(BI75+BI76)*BI46/Thousand</f>
        <v>41.1787034227736</v>
      </c>
      <c r="BJ88" s="20" t="n">
        <f aca="false">(BJ75+BJ76)*BJ46/Thousand</f>
        <v>41.1475305585653</v>
      </c>
      <c r="BK88" s="20" t="n">
        <f aca="false">(BK75+BK76)*BK46/Thousand</f>
        <v>41.0270065525985</v>
      </c>
      <c r="BL88" s="20" t="n">
        <f aca="false">(BL75+BL76)*BL46/Thousand</f>
        <v>41.4521414878508</v>
      </c>
      <c r="BM88" s="20" t="n">
        <f aca="false">(BM75+BM76)*BM46/Thousand</f>
        <v>41.8762795363298</v>
      </c>
      <c r="BN88" s="20" t="n">
        <f aca="false">(BN75+BN76)*BN46/Thousand</f>
        <v>41.8445785970814</v>
      </c>
      <c r="BO88" s="20" t="n">
        <f aca="false">(BO75+BO76)*BO46/Thousand</f>
        <v>42.1855918866368</v>
      </c>
      <c r="BP88" s="20" t="n">
        <f aca="false">(BP75+BP76)*BP46/Thousand</f>
        <v>42.1540037841241</v>
      </c>
      <c r="BQ88" s="20" t="n">
        <f aca="false">(BQ75+BQ76)*BQ46/Thousand</f>
        <v>42.5853232831617</v>
      </c>
      <c r="BR88" s="20" t="n">
        <f aca="false">(BR75+BR76)*BR46/Thousand</f>
        <v>42.5530855877117</v>
      </c>
      <c r="BS88" s="20" t="n">
        <f aca="false">(BS75+BS76)*BS46/Thousand</f>
        <v>42.4284356177499</v>
      </c>
      <c r="BT88" s="20" t="n">
        <f aca="false">(BT75+BT76)*BT46/Thousand</f>
        <v>42.8680926082272</v>
      </c>
      <c r="BU88" s="20" t="n">
        <f aca="false">(BU75+BU76)*BU46/Thousand</f>
        <v>43.3067186595785</v>
      </c>
      <c r="BV88" s="20" t="n">
        <f aca="false">(BV75+BV76)*BV46/Thousand</f>
        <v>43.2739348575675</v>
      </c>
      <c r="BW88" s="20" t="n">
        <f aca="false">(BW75+BW76)*BW46/Thousand</f>
        <v>43.147177011151</v>
      </c>
      <c r="BX88" s="20" t="n">
        <f aca="false">(BX75+BX76)*BX46/Thousand</f>
        <v>43.5942818293258</v>
      </c>
      <c r="BY88" s="20" t="n">
        <f aca="false">(BY75+BY76)*BY46/Thousand</f>
        <v>44.040338244176</v>
      </c>
      <c r="BZ88" s="20" t="n">
        <f aca="false">(BZ75+BZ76)*BZ46/Thousand</f>
        <v>44.0069990817047</v>
      </c>
      <c r="CA88" s="20" t="n">
        <f aca="false">(CA75+CA76)*CA46/Thousand</f>
        <v>43.8780736164253</v>
      </c>
      <c r="CB88" s="20" t="n">
        <f aca="false">(CB75+CB76)*CB46/Thousand</f>
        <v>44.3327522184822</v>
      </c>
      <c r="CC88" s="20" t="n">
        <f aca="false">(CC75+CC76)*CC46/Thousand</f>
        <v>44.7863646576649</v>
      </c>
      <c r="CD88" s="20" t="n">
        <f aca="false">(CD75+CD76)*CD46/Thousand</f>
        <v>44.7524607425872</v>
      </c>
      <c r="CE88" s="20" t="n">
        <f aca="false">(CE75+CE76)*CE46/Thousand</f>
        <v>45.1171555942475</v>
      </c>
      <c r="CF88" s="20" t="n">
        <f aca="false">(CF75+CF76)*CF46/Thousand</f>
        <v>45.0833723694009</v>
      </c>
      <c r="CG88" s="20" t="n">
        <f aca="false">(CG75+CG76)*CG46/Thousand</f>
        <v>45.5446651492013</v>
      </c>
      <c r="CH88" s="20" t="n">
        <f aca="false">(CH75+CH76)*CH46/Thousand</f>
        <v>45.5101871898656</v>
      </c>
      <c r="CI88" s="20" t="n">
        <f aca="false">(CI75+CI76)*CI46/Thousand</f>
        <v>45.3768738163516</v>
      </c>
      <c r="CJ88" s="20" t="n">
        <f aca="false">(CJ75+CJ76)*CJ46/Thousand</f>
        <v>45.847083464407</v>
      </c>
      <c r="CK88" s="20" t="n">
        <f aca="false">(CK75+CK76)*CK46/Thousand</f>
        <v>46.3161905312819</v>
      </c>
      <c r="CL88" s="20" t="n">
        <f aca="false">(CL75+CL76)*CL46/Thousand</f>
        <v>46.281128516258</v>
      </c>
      <c r="CM88" s="20" t="n">
        <f aca="false">(CM75+CM76)*CM46/Thousand</f>
        <v>46.1455781331244</v>
      </c>
      <c r="CN88" s="20" t="n">
        <f aca="false">(CN75+CN76)*CN46/Thousand</f>
        <v>46.6237533406344</v>
      </c>
      <c r="CO88" s="20" t="n">
        <f aca="false">(CO75+CO76)*CO46/Thousand</f>
        <v>47.1008072887509</v>
      </c>
      <c r="CP88" s="20" t="n">
        <f aca="false">(CP75+CP76)*CP46/Thousand</f>
        <v>47.0651513076814</v>
      </c>
      <c r="CQ88" s="20" t="n">
        <f aca="false">(CQ75+CQ76)*CQ46/Thousand</f>
        <v>46.927274522893</v>
      </c>
      <c r="CR88" s="20" t="n">
        <f aca="false">(CR75+CR76)*CR46/Thousand</f>
        <v>47.4135499178644</v>
      </c>
      <c r="CS88" s="20" t="n">
        <f aca="false">(CS75+CS76)*CS46/Thousand</f>
        <v>47.8986850595438</v>
      </c>
      <c r="CT88" s="20" t="n">
        <f aca="false">(CT75+CT76)*CT46/Thousand</f>
        <v>47.8624250736529</v>
      </c>
      <c r="CU88" s="20" t="n">
        <f aca="false">(CU75+CU76)*CU46/Thousand</f>
        <v>48.252463968087</v>
      </c>
      <c r="CV88" s="20" t="n">
        <f aca="false">(CV75+CV76)*CV46/Thousand</f>
        <v>48.2163330591642</v>
      </c>
      <c r="CW88" s="20" t="n">
        <f aca="false">(CW75+CW76)*CW46/Thousand</f>
        <v>48.7096822728477</v>
      </c>
      <c r="CX88" s="20" t="n">
        <f aca="false">(CX75+CX76)*CX46/Thousand</f>
        <v>48.6728083505309</v>
      </c>
      <c r="CY88" s="20" t="n">
        <f aca="false">(CY75+CY76)*CY46/Thousand</f>
        <v>48.5302265637344</v>
      </c>
      <c r="CZ88" s="20" t="n">
        <f aca="false">(CZ75+CZ76)*CZ46/Thousand</f>
        <v>49.0331122593189</v>
      </c>
      <c r="DA88" s="20" t="n">
        <f aca="false">(DA75+DA76)*DA46/Thousand</f>
        <v>49.5348187525918</v>
      </c>
      <c r="DB88" s="20" t="n">
        <f aca="false">(DB75+DB76)*DB46/Thousand</f>
        <v>49.4973201902232</v>
      </c>
      <c r="DC88" s="20" t="n">
        <f aca="false">(DC75+DC76)*DC46/Thousand</f>
        <v>49.3523418246244</v>
      </c>
      <c r="DD88" s="20" t="n">
        <f aca="false">(DD75+DD76)*DD46/Thousand</f>
        <v>49.863746540912</v>
      </c>
      <c r="DE88" s="20" t="n">
        <f aca="false">(DE75+DE76)*DE46/Thousand</f>
        <v>50.3739520788795</v>
      </c>
      <c r="DF88" s="20" t="n">
        <f aca="false">(DF75+DF76)*DF46/Thousand</f>
        <v>50.3358182806473</v>
      </c>
      <c r="DG88" s="20" t="n">
        <f aca="false">(DG75+DG76)*DG46/Thousand</f>
        <v>50.1883830791274</v>
      </c>
      <c r="DH88" s="20" t="n">
        <f aca="false">(DH75+DH76)*DH46/Thousand</f>
        <v>50.7084511217083</v>
      </c>
      <c r="DI88" s="20" t="n">
        <f aca="false">(DI75+DI76)*DI46/Thousand</f>
        <v>51.2272996715825</v>
      </c>
      <c r="DJ88" s="20" t="n">
        <f aca="false">(DJ75+DJ76)*DJ46/Thousand</f>
        <v>51.1885198770848</v>
      </c>
      <c r="DK88" s="20" t="n">
        <f aca="false">(DK75+DK76)*DK46/Thousand</f>
        <v>51.6056550604805</v>
      </c>
      <c r="DL88" s="20" t="n">
        <f aca="false">(DL75+DL76)*DL46/Thousand</f>
        <v>51.5670133193224</v>
      </c>
      <c r="DM88" s="20" t="n">
        <f aca="false">(DM75+DM76)*DM46/Thousand</f>
        <v>52.0946466721507</v>
      </c>
      <c r="DN88" s="20" t="n">
        <f aca="false">(DN75+DN76)*DN46/Thousand</f>
        <v>52.0552102836366</v>
      </c>
      <c r="DO88" s="20" t="n">
        <f aca="false">(DO75+DO76)*DO46/Thousand</f>
        <v>51.9027110237209</v>
      </c>
      <c r="DP88" s="20" t="n">
        <f aca="false">(DP75+DP76)*DP46/Thousand</f>
        <v>52.440543479574</v>
      </c>
      <c r="DQ88" s="20" t="n">
        <f aca="false">(DQ75+DQ76)*DQ46/Thousand</f>
        <v>52.977114787455</v>
      </c>
      <c r="DR88" s="20" t="n">
        <f aca="false">(DR75+DR76)*DR46/Thousand</f>
        <v>52.9370103580256</v>
      </c>
      <c r="DS88" s="20" t="n">
        <f aca="false">(DS75+DS76)*DS46/Thousand</f>
        <v>52.7819453238865</v>
      </c>
      <c r="DT88" s="20" t="n">
        <f aca="false">(DT75+DT76)*DT46/Thousand</f>
        <v>53.3288886861567</v>
      </c>
      <c r="DU88" s="20" t="n">
        <f aca="false">(DU75+DU76)*DU46/Thousand</f>
        <v>53.8745495365504</v>
      </c>
      <c r="DV88" s="20" t="n">
        <f aca="false">(DV75+DV76)*DV46/Thousand</f>
        <v>53.8337657362509</v>
      </c>
      <c r="DW88" s="20" t="n">
        <f aca="false">(DW75+DW76)*DW46/Thousand</f>
        <v>53.6760708855987</v>
      </c>
      <c r="DX88" s="20" t="n">
        <f aca="false">(DX75+DX76)*DX46/Thousand</f>
        <v>54.2322794622905</v>
      </c>
      <c r="DY88" s="20" t="n">
        <f aca="false">(DY75+DY76)*DY46/Thousand</f>
        <v>54.787183801369</v>
      </c>
      <c r="DZ88" s="20" t="n">
        <f aca="false">(DZ75+DZ76)*DZ46/Thousand</f>
        <v>54.74570912395</v>
      </c>
      <c r="EA88" s="20" t="n">
        <f aca="false">(EA75+EA76)*EA46/Thousand</f>
        <v>55.1918753956404</v>
      </c>
      <c r="EB88" s="20" t="n">
        <f aca="false">(EB75+EB76)*EB46/Thousand</f>
        <v>55.1505483325391</v>
      </c>
      <c r="EC88" s="20" t="n">
        <f aca="false">(EC75+EC76)*EC46/Thousand</f>
        <v>55.7148483928669</v>
      </c>
      <c r="ED88" s="20" t="n">
        <f aca="false">(ED75+ED76)*ED46/Thousand</f>
        <v>55.6726714601573</v>
      </c>
      <c r="EE88" s="20" t="n">
        <f aca="false">(EE75+EE76)*EE46/Thousand</f>
        <v>55.5095805240264</v>
      </c>
      <c r="EF88" s="20" t="n">
        <f aca="false">(EF75+EF76)*EF46/Thousand</f>
        <v>56.0847885127377</v>
      </c>
      <c r="EG88" s="20" t="n">
        <f aca="false">(EG75+EG76)*EG46/Thousand</f>
        <v>56.6586477126567</v>
      </c>
      <c r="EH88" s="20" t="n">
        <f aca="false">(EH75+EH76)*EH46/Thousand</f>
        <v>56.6157563104376</v>
      </c>
      <c r="EI88" s="20" t="n">
        <f aca="false">(EI75+EI76)*EI46/Thousand</f>
        <v>56.4499098843192</v>
      </c>
      <c r="EJ88" s="20" t="n">
        <f aca="false">(EJ75+EJ76)*EJ46/Thousand</f>
        <v>57.0348618659585</v>
      </c>
      <c r="EK88" s="20" t="n">
        <f aca="false">(EK75+EK76)*EK46/Thousand</f>
        <v>57.6184422103946</v>
      </c>
      <c r="EL88" s="20" t="n">
        <f aca="false">(EL75+EL76)*EL46/Thousand</f>
        <v>57.5748242300888</v>
      </c>
      <c r="EM88" s="20" t="n">
        <f aca="false">(EM75+EM76)*EM46/Thousand</f>
        <v>57.4061813027013</v>
      </c>
      <c r="EN88" s="20" t="n">
        <f aca="false">(EN75+EN76)*EN46/Thousand</f>
        <v>58.0010424739621</v>
      </c>
      <c r="EO88" s="20" t="n">
        <f aca="false">(EO75+EO76)*EO46/Thousand</f>
        <v>58.594508772244</v>
      </c>
      <c r="EP88" s="20" t="n">
        <f aca="false">(EP75+EP76)*EP46/Thousand</f>
        <v>58.5501518956675</v>
      </c>
      <c r="EQ88" s="20" t="n">
        <f aca="false">(EQ75+EQ76)*EQ46/Thousand</f>
        <v>59.0272841563493</v>
      </c>
      <c r="ER88" s="20" t="n">
        <f aca="false">(ER75+ER76)*ER46/Thousand</f>
        <v>58.9830851817804</v>
      </c>
      <c r="ES88" s="20" t="n">
        <f aca="false">(ES75+ES76)*ES46/Thousand</f>
        <v>59.5865997348126</v>
      </c>
      <c r="ET88" s="20" t="n">
        <f aca="false">(ET75+ET76)*ET46/Thousand</f>
        <v>59.5414918312662</v>
      </c>
      <c r="EU88" s="20" t="n">
        <f aca="false">(EU75+EU76)*EU46/Thousand</f>
        <v>59.3670780357507</v>
      </c>
      <c r="EV88" s="20" t="n">
        <f aca="false">(EV75+EV76)*EV46/Thousand</f>
        <v>59.9822586447597</v>
      </c>
      <c r="EW88" s="20" t="n">
        <f aca="false">(EW75+EW76)*EW46/Thousand</f>
        <v>60.5959967343204</v>
      </c>
      <c r="EX88" s="20" t="n">
        <f aca="false">(EX75+EX76)*EX46/Thousand</f>
        <v>60.5501247028878</v>
      </c>
      <c r="EY88" s="20" t="n">
        <f aca="false">(EY75+EY76)*EY46/Thousand</f>
        <v>60.3727563376763</v>
      </c>
      <c r="EZ88" s="20" t="n">
        <f aca="false">(EZ75+EZ76)*EZ46/Thousand</f>
        <v>60.998358106202</v>
      </c>
      <c r="FA88" s="20" t="n">
        <f aca="false">(FA75+FA76)*FA46/Thousand</f>
        <v>61.6224929189998</v>
      </c>
      <c r="FB88" s="20" t="n">
        <f aca="false">(FB75+FB76)*FB46/Thousand</f>
        <v>61.5758438153547</v>
      </c>
      <c r="FC88" s="20" t="n">
        <f aca="false">(FC75+FC76)*FC46/Thousand</f>
        <v>61.3954708300365</v>
      </c>
      <c r="FD88" s="20" t="n">
        <f aca="false">(FD75+FD76)*FD46/Thousand</f>
        <v>0</v>
      </c>
      <c r="FE88" s="20" t="n">
        <f aca="false">(FE75+FE76)*FE46/Thousand</f>
        <v>0</v>
      </c>
      <c r="FF88" s="20" t="n">
        <f aca="false">(FF75+FF76)*FF46/Thousand</f>
        <v>0</v>
      </c>
      <c r="FG88" s="20" t="n">
        <f aca="false">(FG75+FG76)*FG46/Thousand</f>
        <v>0</v>
      </c>
      <c r="FH88" s="20" t="n">
        <f aca="false">(FH75+FH76)*FH46/Thousand</f>
        <v>0</v>
      </c>
    </row>
    <row r="89" customFormat="false" ht="15" hidden="false" customHeight="false" outlineLevel="0" collapsed="false">
      <c r="C89" s="0" t="s">
        <v>744</v>
      </c>
      <c r="D89" s="11" t="s">
        <v>359</v>
      </c>
      <c r="E89" s="20" t="n">
        <f aca="false">SUMIF($J$7:$FH$7,YEAR($F16)+1,$J89:$FH89)</f>
        <v>4439.47420763969</v>
      </c>
      <c r="I89" s="20" t="n">
        <f aca="false">SUM(J89:FH89)</f>
        <v>163504.976668195</v>
      </c>
      <c r="J89" s="20" t="n">
        <f aca="false">J72*$E18*J28*J$6*J52</f>
        <v>0</v>
      </c>
      <c r="K89" s="20" t="n">
        <f aca="false">K72*$E18*K28*K$6*K52</f>
        <v>0</v>
      </c>
      <c r="L89" s="20" t="n">
        <f aca="false">L72*$E18*L28*L$6*L52</f>
        <v>0</v>
      </c>
      <c r="M89" s="20" t="n">
        <f aca="false">M72*$E18*M28*M$6*M52</f>
        <v>0</v>
      </c>
      <c r="N89" s="20" t="n">
        <f aca="false">N72*$E18*N28*N$6*N52</f>
        <v>0</v>
      </c>
      <c r="O89" s="20" t="n">
        <f aca="false">O72*$E18*O28*O$6*O52</f>
        <v>0</v>
      </c>
      <c r="P89" s="20" t="n">
        <f aca="false">P72*$E18*P28*P$6*P52</f>
        <v>0</v>
      </c>
      <c r="Q89" s="20" t="n">
        <f aca="false">Q72*$E18*Q28*Q$6*Q52</f>
        <v>0</v>
      </c>
      <c r="R89" s="20" t="n">
        <f aca="false">R72*$E18*R28*R$6*R52</f>
        <v>0</v>
      </c>
      <c r="S89" s="20" t="n">
        <f aca="false">S72*$E18*S28*S$6*S52</f>
        <v>0</v>
      </c>
      <c r="T89" s="20" t="n">
        <f aca="false">T72*$E18*T28*T$6*T52</f>
        <v>1367.86431457176</v>
      </c>
      <c r="U89" s="20" t="n">
        <f aca="false">U72*$E18*U28*U$6*U52</f>
        <v>1382.89579055606</v>
      </c>
      <c r="V89" s="20" t="n">
        <f aca="false">V72*$E18*V28*V$6*V52</f>
        <v>1382.89579055606</v>
      </c>
      <c r="W89" s="20" t="n">
        <f aca="false">W72*$E18*W28*W$6*W52</f>
        <v>1094.66487311663</v>
      </c>
      <c r="X89" s="20" t="n">
        <f aca="false">X72*$E18*X28*X$6*X52</f>
        <v>1106.82781615126</v>
      </c>
      <c r="Y89" s="20" t="n">
        <f aca="false">Y72*$E18*Y28*Y$6*Y52</f>
        <v>1118.99075918589</v>
      </c>
      <c r="Z89" s="20" t="n">
        <f aca="false">Z72*$E18*Z28*Z$6*Z52</f>
        <v>1118.99075918589</v>
      </c>
      <c r="AA89" s="20" t="n">
        <f aca="false">AA72*$E18*AA28*AA$6*AA52</f>
        <v>995.581273914835</v>
      </c>
      <c r="AB89" s="20" t="n">
        <f aca="false">AB72*$E18*AB28*AB$6*AB52</f>
        <v>1006.64328806944</v>
      </c>
      <c r="AC89" s="20" t="n">
        <f aca="false">AC72*$E18*AC28*AC$6*AC52</f>
        <v>1017.70530222405</v>
      </c>
      <c r="AD89" s="20" t="n">
        <f aca="false">AD72*$E18*AD28*AD$6*AD52</f>
        <v>1017.70530222405</v>
      </c>
      <c r="AE89" s="20" t="n">
        <f aca="false">AE72*$E18*AE28*AE$6*AE52</f>
        <v>1008.17687490448</v>
      </c>
      <c r="AF89" s="20" t="n">
        <f aca="false">AF72*$E18*AF28*AF$6*AF52</f>
        <v>1019.3788401812</v>
      </c>
      <c r="AG89" s="20" t="n">
        <f aca="false">AG72*$E18*AG28*AG$6*AG52</f>
        <v>1030.58080545792</v>
      </c>
      <c r="AH89" s="20" t="n">
        <f aca="false">AH72*$E18*AH28*AH$6*AH52</f>
        <v>1030.58080545792</v>
      </c>
      <c r="AI89" s="20" t="n">
        <f aca="false">AI72*$E18*AI28*AI$6*AI52</f>
        <v>1102.44306344569</v>
      </c>
      <c r="AJ89" s="20" t="n">
        <f aca="false">AJ72*$E18*AJ28*AJ$6*AJ52</f>
        <v>1102.44306344569</v>
      </c>
      <c r="AK89" s="20" t="n">
        <f aca="false">AK72*$E18*AK28*AK$6*AK52</f>
        <v>1114.55782238466</v>
      </c>
      <c r="AL89" s="20" t="n">
        <f aca="false">AL72*$E18*AL28*AL$6*AL52</f>
        <v>1114.55782238466</v>
      </c>
      <c r="AM89" s="20" t="n">
        <f aca="false">AM72*$E18*AM28*AM$6*AM52</f>
        <v>1020.94917548439</v>
      </c>
      <c r="AN89" s="20" t="n">
        <f aca="false">AN72*$E18*AN28*AN$6*AN52</f>
        <v>1032.293055212</v>
      </c>
      <c r="AO89" s="20" t="n">
        <f aca="false">AO72*$E18*AO28*AO$6*AO52</f>
        <v>1043.6369349396</v>
      </c>
      <c r="AP89" s="20" t="n">
        <f aca="false">AP72*$E18*AP28*AP$6*AP52</f>
        <v>1043.6369349396</v>
      </c>
      <c r="AQ89" s="20" t="n">
        <f aca="false">AQ72*$E18*AQ28*AQ$6*AQ52</f>
        <v>1009.71523086426</v>
      </c>
      <c r="AR89" s="20" t="n">
        <f aca="false">AR72*$E18*AR28*AR$6*AR52</f>
        <v>1020.93428898498</v>
      </c>
      <c r="AS89" s="20" t="n">
        <f aca="false">AS72*$E18*AS28*AS$6*AS52</f>
        <v>1032.15334710569</v>
      </c>
      <c r="AT89" s="20" t="n">
        <f aca="false">AT72*$E18*AT28*AT$6*AT52</f>
        <v>1032.15334710569</v>
      </c>
      <c r="AU89" s="20" t="n">
        <f aca="false">AU72*$E18*AU28*AU$6*AU52</f>
        <v>1055.67222051875</v>
      </c>
      <c r="AV89" s="20" t="n">
        <f aca="false">AV72*$E18*AV28*AV$6*AV52</f>
        <v>1067.40191185785</v>
      </c>
      <c r="AW89" s="20" t="n">
        <f aca="false">AW72*$E18*AW28*AW$6*AW52</f>
        <v>1079.13160319695</v>
      </c>
      <c r="AX89" s="20" t="n">
        <f aca="false">AX72*$E18*AX28*AX$6*AX52</f>
        <v>1079.13160319695</v>
      </c>
      <c r="AY89" s="20" t="n">
        <f aca="false">AY72*$E18*AY28*AY$6*AY52</f>
        <v>992.628736929921</v>
      </c>
      <c r="AZ89" s="20" t="n">
        <f aca="false">AZ72*$E18*AZ28*AZ$6*AZ52</f>
        <v>992.628736929921</v>
      </c>
      <c r="BA89" s="20" t="n">
        <f aca="false">BA72*$E18*BA28*BA$6*BA52</f>
        <v>1003.53674502805</v>
      </c>
      <c r="BB89" s="20" t="n">
        <f aca="false">BB72*$E18*BB28*BB$6*BB52</f>
        <v>1003.53674502805</v>
      </c>
      <c r="BC89" s="20" t="n">
        <f aca="false">BC72*$E18*BC28*BC$6*BC52</f>
        <v>943.043840490194</v>
      </c>
      <c r="BD89" s="20" t="n">
        <f aca="false">BD72*$E18*BD28*BD$6*BD52</f>
        <v>953.52210538453</v>
      </c>
      <c r="BE89" s="20" t="n">
        <f aca="false">BE72*$E18*BE28*BE$6*BE52</f>
        <v>964.000370278865</v>
      </c>
      <c r="BF89" s="20" t="n">
        <f aca="false">BF72*$E18*BF28*BF$6*BF52</f>
        <v>964.000370278865</v>
      </c>
      <c r="BG89" s="20" t="n">
        <f aca="false">BG72*$E18*BG28*BG$6*BG52</f>
        <v>958.033904114134</v>
      </c>
      <c r="BH89" s="20" t="n">
        <f aca="false">BH72*$E18*BH28*BH$6*BH52</f>
        <v>968.678725270958</v>
      </c>
      <c r="BI89" s="20" t="n">
        <f aca="false">BI72*$E18*BI28*BI$6*BI52</f>
        <v>979.323546427782</v>
      </c>
      <c r="BJ89" s="20" t="n">
        <f aca="false">BJ72*$E18*BJ28*BJ$6*BJ52</f>
        <v>979.323546427782</v>
      </c>
      <c r="BK89" s="20" t="n">
        <f aca="false">BK72*$E18*BK28*BK$6*BK52</f>
        <v>950.442292306822</v>
      </c>
      <c r="BL89" s="20" t="n">
        <f aca="false">BL72*$E18*BL28*BL$6*BL52</f>
        <v>961.002762221342</v>
      </c>
      <c r="BM89" s="20" t="n">
        <f aca="false">BM72*$E18*BM28*BM$6*BM52</f>
        <v>971.563232135862</v>
      </c>
      <c r="BN89" s="20" t="n">
        <f aca="false">BN72*$E18*BN28*BN$6*BN52</f>
        <v>971.563232135862</v>
      </c>
      <c r="BO89" s="20" t="n">
        <f aca="false">BO72*$E18*BO28*BO$6*BO52</f>
        <v>1013.26164789596</v>
      </c>
      <c r="BP89" s="20" t="n">
        <f aca="false">BP72*$E18*BP28*BP$6*BP52</f>
        <v>1013.26164789596</v>
      </c>
      <c r="BQ89" s="20" t="n">
        <f aca="false">BQ72*$E18*BQ28*BQ$6*BQ52</f>
        <v>1024.39639127943</v>
      </c>
      <c r="BR89" s="20" t="n">
        <f aca="false">BR72*$E18*BR28*BR$6*BR52</f>
        <v>1024.39639127943</v>
      </c>
      <c r="BS89" s="20" t="n">
        <f aca="false">BS72*$E18*BS28*BS$6*BS52</f>
        <v>1008.12752500504</v>
      </c>
      <c r="BT89" s="20" t="n">
        <f aca="false">BT72*$E18*BT28*BT$6*BT52</f>
        <v>1019.32894194954</v>
      </c>
      <c r="BU89" s="20" t="n">
        <f aca="false">BU72*$E18*BU28*BU$6*BU52</f>
        <v>1030.53035889404</v>
      </c>
      <c r="BV89" s="20" t="n">
        <f aca="false">BV72*$E18*BV28*BV$6*BV52</f>
        <v>1030.53035889404</v>
      </c>
      <c r="BW89" s="20" t="n">
        <f aca="false">BW72*$E18*BW28*BW$6*BW52</f>
        <v>998.35756490803</v>
      </c>
      <c r="BX89" s="20" t="n">
        <f aca="false">BX72*$E18*BX28*BX$6*BX52</f>
        <v>1009.45042674034</v>
      </c>
      <c r="BY89" s="20" t="n">
        <f aca="false">BY72*$E18*BY28*BY$6*BY52</f>
        <v>1020.54328857265</v>
      </c>
      <c r="BZ89" s="20" t="n">
        <f aca="false">BZ72*$E18*BZ28*BZ$6*BZ52</f>
        <v>1020.54328857265</v>
      </c>
      <c r="CA89" s="20" t="n">
        <f aca="false">CA72*$E18*CA28*CA$6*CA52</f>
        <v>983.129304441078</v>
      </c>
      <c r="CB89" s="20" t="n">
        <f aca="false">CB72*$E18*CB28*CB$6*CB52</f>
        <v>994.052963379312</v>
      </c>
      <c r="CC89" s="20" t="n">
        <f aca="false">CC72*$E18*CC28*CC$6*CC52</f>
        <v>1004.97662231755</v>
      </c>
      <c r="CD89" s="20" t="n">
        <f aca="false">CD72*$E18*CD28*CD$6*CD52</f>
        <v>1004.97662231755</v>
      </c>
      <c r="CE89" s="20" t="n">
        <f aca="false">CE72*$E18*CE28*CE$6*CE52</f>
        <v>976.778391395662</v>
      </c>
      <c r="CF89" s="20" t="n">
        <f aca="false">CF72*$E18*CF28*CF$6*CF52</f>
        <v>976.778391395662</v>
      </c>
      <c r="CG89" s="20" t="n">
        <f aca="false">CG72*$E18*CG28*CG$6*CG52</f>
        <v>987.512219872537</v>
      </c>
      <c r="CH89" s="20" t="n">
        <f aca="false">CH72*$E18*CH28*CH$6*CH52</f>
        <v>987.512219872537</v>
      </c>
      <c r="CI89" s="20" t="n">
        <f aca="false">CI72*$E18*CI28*CI$6*CI52</f>
        <v>966.945248222496</v>
      </c>
      <c r="CJ89" s="20" t="n">
        <f aca="false">CJ72*$E18*CJ28*CJ$6*CJ52</f>
        <v>977.689084313857</v>
      </c>
      <c r="CK89" s="20" t="n">
        <f aca="false">CK72*$E18*CK28*CK$6*CK52</f>
        <v>988.432920405218</v>
      </c>
      <c r="CL89" s="20" t="n">
        <f aca="false">CL72*$E18*CL28*CL$6*CL52</f>
        <v>988.432920405218</v>
      </c>
      <c r="CM89" s="20" t="n">
        <f aca="false">CM72*$E18*CM28*CM$6*CM52</f>
        <v>1012.66614824255</v>
      </c>
      <c r="CN89" s="20" t="n">
        <f aca="false">CN72*$E18*CN28*CN$6*CN52</f>
        <v>1023.91799433414</v>
      </c>
      <c r="CO89" s="20" t="n">
        <f aca="false">CO72*$E18*CO28*CO$6*CO52</f>
        <v>1035.16984042572</v>
      </c>
      <c r="CP89" s="20" t="n">
        <f aca="false">CP72*$E18*CP28*CP$6*CP52</f>
        <v>1035.16984042572</v>
      </c>
      <c r="CQ89" s="20" t="n">
        <f aca="false">CQ72*$E18*CQ28*CQ$6*CQ52</f>
        <v>979.076416504211</v>
      </c>
      <c r="CR89" s="20" t="n">
        <f aca="false">CR72*$E18*CR28*CR$6*CR52</f>
        <v>989.955043354257</v>
      </c>
      <c r="CS89" s="20" t="n">
        <f aca="false">CS72*$E18*CS28*CS$6*CS52</f>
        <v>1000.8336702043</v>
      </c>
      <c r="CT89" s="20" t="n">
        <f aca="false">CT72*$E18*CT28*CT$6*CT52</f>
        <v>1000.8336702043</v>
      </c>
      <c r="CU89" s="20" t="n">
        <f aca="false">CU72*$E18*CU28*CU$6*CU52</f>
        <v>984.773166909471</v>
      </c>
      <c r="CV89" s="20" t="n">
        <f aca="false">CV72*$E18*CV28*CV$6*CV52</f>
        <v>984.773166909471</v>
      </c>
      <c r="CW89" s="20" t="n">
        <f aca="false">CW72*$E18*CW28*CW$6*CW52</f>
        <v>995.594850062322</v>
      </c>
      <c r="CX89" s="20" t="n">
        <f aca="false">CX72*$E18*CX28*CX$6*CX52</f>
        <v>995.594850062322</v>
      </c>
      <c r="CY89" s="20" t="n">
        <f aca="false">CY72*$E18*CY28*CY$6*CY52</f>
        <v>1269.25152229642</v>
      </c>
      <c r="CZ89" s="20" t="n">
        <f aca="false">CZ72*$E18*CZ28*CZ$6*CZ52</f>
        <v>1283.35431698861</v>
      </c>
      <c r="DA89" s="20" t="n">
        <f aca="false">DA72*$E18*DA28*DA$6*DA52</f>
        <v>1297.45711168079</v>
      </c>
      <c r="DB89" s="20" t="n">
        <f aca="false">DB72*$E18*DB28*DB$6*DB52</f>
        <v>1297.45711168079</v>
      </c>
      <c r="DC89" s="20" t="n">
        <f aca="false">DC72*$E18*DC28*DC$6*DC52</f>
        <v>1273.95198788648</v>
      </c>
      <c r="DD89" s="20" t="n">
        <f aca="false">DD72*$E18*DD28*DD$6*DD52</f>
        <v>1288.10700997411</v>
      </c>
      <c r="DE89" s="20" t="n">
        <f aca="false">DE72*$E18*DE28*DE$6*DE52</f>
        <v>1302.26203206173</v>
      </c>
      <c r="DF89" s="20" t="n">
        <f aca="false">DF72*$E18*DF28*DF$6*DF52</f>
        <v>1302.26203206173</v>
      </c>
      <c r="DG89" s="20" t="n">
        <f aca="false">DG72*$E18*DG28*DG$6*DG52</f>
        <v>1282.91735804584</v>
      </c>
      <c r="DH89" s="20" t="n">
        <f aca="false">DH72*$E18*DH28*DH$6*DH52</f>
        <v>1297.17199535746</v>
      </c>
      <c r="DI89" s="20" t="n">
        <f aca="false">DI72*$E18*DI28*DI$6*DI52</f>
        <v>1311.42663266908</v>
      </c>
      <c r="DJ89" s="20" t="n">
        <f aca="false">DJ72*$E18*DJ28*DJ$6*DJ52</f>
        <v>1311.42663266908</v>
      </c>
      <c r="DK89" s="20" t="n">
        <f aca="false">DK72*$E18*DK28*DK$6*DK52</f>
        <v>1272.77707862861</v>
      </c>
      <c r="DL89" s="20" t="n">
        <f aca="false">DL72*$E18*DL28*DL$6*DL52</f>
        <v>1272.77707862861</v>
      </c>
      <c r="DM89" s="20" t="n">
        <f aca="false">DM72*$E18*DM28*DM$6*DM52</f>
        <v>1286.76363993222</v>
      </c>
      <c r="DN89" s="20" t="n">
        <f aca="false">DN72*$E18*DN28*DN$6*DN52</f>
        <v>1286.76363993222</v>
      </c>
      <c r="DO89" s="20" t="n">
        <f aca="false">DO72*$E18*DO28*DO$6*DO52</f>
        <v>1316.00394355276</v>
      </c>
      <c r="DP89" s="20" t="n">
        <f aca="false">DP72*$E18*DP28*DP$6*DP52</f>
        <v>1330.62620959224</v>
      </c>
      <c r="DQ89" s="20" t="n">
        <f aca="false">DQ72*$E18*DQ28*DQ$6*DQ52</f>
        <v>1345.24847563171</v>
      </c>
      <c r="DR89" s="20" t="n">
        <f aca="false">DR72*$E18*DR28*DR$6*DR52</f>
        <v>1345.24847563171</v>
      </c>
      <c r="DS89" s="20" t="n">
        <f aca="false">DS72*$E18*DS28*DS$6*DS52</f>
        <v>1314.37276502638</v>
      </c>
      <c r="DT89" s="20" t="n">
        <f aca="false">DT72*$E18*DT28*DT$6*DT52</f>
        <v>1328.97690686001</v>
      </c>
      <c r="DU89" s="20" t="n">
        <f aca="false">DU72*$E18*DU28*DU$6*DU52</f>
        <v>1343.58104869364</v>
      </c>
      <c r="DV89" s="20" t="n">
        <f aca="false">DV72*$E18*DV28*DV$6*DV52</f>
        <v>1343.58104869364</v>
      </c>
      <c r="DW89" s="20" t="n">
        <f aca="false">DW72*$E18*DW28*DW$6*DW52</f>
        <v>1328.80395415206</v>
      </c>
      <c r="DX89" s="20" t="n">
        <f aca="false">DX72*$E18*DX28*DX$6*DX52</f>
        <v>1343.56844253153</v>
      </c>
      <c r="DY89" s="20" t="n">
        <f aca="false">DY72*$E18*DY28*DY$6*DY52</f>
        <v>1358.332930911</v>
      </c>
      <c r="DZ89" s="20" t="n">
        <f aca="false">DZ72*$E18*DZ28*DZ$6*DZ52</f>
        <v>1358.332930911</v>
      </c>
      <c r="EA89" s="20" t="n">
        <f aca="false">EA72*$E18*EA28*EA$6*EA52</f>
        <v>1364.47941940861</v>
      </c>
      <c r="EB89" s="20" t="n">
        <f aca="false">EB72*$E18*EB28*EB$6*EB52</f>
        <v>1364.47941940861</v>
      </c>
      <c r="EC89" s="20" t="n">
        <f aca="false">EC72*$E18*EC28*EC$6*EC52</f>
        <v>1379.47369874277</v>
      </c>
      <c r="ED89" s="20" t="n">
        <f aca="false">ED72*$E18*ED28*ED$6*ED52</f>
        <v>1379.47369874277</v>
      </c>
      <c r="EE89" s="20" t="n">
        <f aca="false">EE72*$E18*EE28*EE$6*EE52</f>
        <v>1334.50631748131</v>
      </c>
      <c r="EF89" s="20" t="n">
        <f aca="false">EF72*$E18*EF28*EF$6*EF52</f>
        <v>1349.33416545333</v>
      </c>
      <c r="EG89" s="20" t="n">
        <f aca="false">EG72*$E18*EG28*EG$6*EG52</f>
        <v>1364.16201342534</v>
      </c>
      <c r="EH89" s="20" t="n">
        <f aca="false">EH72*$E18*EH28*EH$6*EH52</f>
        <v>1364.16201342534</v>
      </c>
      <c r="EI89" s="20" t="n">
        <f aca="false">EI72*$E18*EI28*EI$6*EI52</f>
        <v>1409.04865474119</v>
      </c>
      <c r="EJ89" s="20" t="n">
        <f aca="false">EJ72*$E18*EJ28*EJ$6*EJ52</f>
        <v>1424.70475090499</v>
      </c>
      <c r="EK89" s="20" t="n">
        <f aca="false">EK72*$E18*EK28*EK$6*EK52</f>
        <v>1440.36084706878</v>
      </c>
      <c r="EL89" s="20" t="n">
        <f aca="false">EL72*$E18*EL28*EL$6*EL52</f>
        <v>1440.36084706878</v>
      </c>
      <c r="EM89" s="20" t="n">
        <f aca="false">EM72*$E18*EM28*EM$6*EM52</f>
        <v>1442.63016873281</v>
      </c>
      <c r="EN89" s="20" t="n">
        <f aca="false">EN72*$E18*EN28*EN$6*EN52</f>
        <v>1458.65939282984</v>
      </c>
      <c r="EO89" s="20" t="n">
        <f aca="false">EO72*$E18*EO28*EO$6*EO52</f>
        <v>1474.68861692687</v>
      </c>
      <c r="EP89" s="20" t="n">
        <f aca="false">EP72*$E18*EP28*EP$6*EP52</f>
        <v>1474.68861692687</v>
      </c>
      <c r="EQ89" s="20" t="n">
        <f aca="false">EQ72*$E18*EQ28*EQ$6*EQ52</f>
        <v>1428.60433996532</v>
      </c>
      <c r="ER89" s="20" t="n">
        <f aca="false">ER72*$E18*ER28*ER$6*ER52</f>
        <v>1428.60433996532</v>
      </c>
      <c r="ES89" s="20" t="n">
        <f aca="false">ES72*$E18*ES28*ES$6*ES52</f>
        <v>1444.30328875615</v>
      </c>
      <c r="ET89" s="20" t="n">
        <f aca="false">ET72*$E18*ET28*ET$6*ET52</f>
        <v>1444.30328875615</v>
      </c>
      <c r="EU89" s="20" t="n">
        <f aca="false">EU72*$E18*EU28*EU$6*EU52</f>
        <v>1441.16349899798</v>
      </c>
      <c r="EV89" s="20" t="n">
        <f aca="false">EV72*$E18*EV28*EV$6*EV52</f>
        <v>1457.17642676462</v>
      </c>
      <c r="EW89" s="20" t="n">
        <f aca="false">EW72*$E18*EW28*EW$6*EW52</f>
        <v>1473.18935453127</v>
      </c>
      <c r="EX89" s="20" t="n">
        <f aca="false">EX72*$E18*EX28*EX$6*EX52</f>
        <v>1473.18935453127</v>
      </c>
      <c r="EY89" s="20" t="n">
        <f aca="false">EY72*$E18*EY28*EY$6*EY52</f>
        <v>1469.98676897794</v>
      </c>
      <c r="EZ89" s="20" t="n">
        <f aca="false">EZ72*$E18*EZ28*EZ$6*EZ52</f>
        <v>1486.31995529992</v>
      </c>
      <c r="FA89" s="20" t="n">
        <f aca="false">FA72*$E18*FA28*FA$6*FA52</f>
        <v>1502.65314162189</v>
      </c>
      <c r="FB89" s="20" t="n">
        <f aca="false">FB72*$E18*FB28*FB$6*FB52</f>
        <v>1502.65314162189</v>
      </c>
      <c r="FC89" s="20" t="n">
        <f aca="false">FC72*$E18*FC28*FC$6*FC52</f>
        <v>1499.3865043575</v>
      </c>
      <c r="FD89" s="20" t="n">
        <f aca="false">FD72*$E18*FD28*FD$6*FD52</f>
        <v>0</v>
      </c>
      <c r="FE89" s="20" t="n">
        <f aca="false">FE72*$E18*FE28*FE$6*FE52</f>
        <v>0</v>
      </c>
      <c r="FF89" s="20" t="n">
        <f aca="false">FF72*$E18*FF28*FF$6*FF52</f>
        <v>0</v>
      </c>
      <c r="FG89" s="20" t="n">
        <f aca="false">FG72*$E18*FG28*FG$6*FG52</f>
        <v>0</v>
      </c>
      <c r="FH89" s="20" t="n">
        <f aca="false">FH72*$E18*FH28*FH$6*FH52</f>
        <v>0</v>
      </c>
    </row>
    <row r="90" customFormat="false" ht="15" hidden="false" customHeight="false" outlineLevel="0" collapsed="false">
      <c r="C90" s="27" t="s">
        <v>745</v>
      </c>
      <c r="D90" s="11" t="s">
        <v>359</v>
      </c>
      <c r="E90" s="62" t="n">
        <f aca="false">SUMIF($J$7:$FH$7,YEAR($F16)+1,$J90:$FH90)</f>
        <v>9956.95682334051</v>
      </c>
      <c r="I90" s="62" t="n">
        <f aca="false">SUM(J90:FH90)</f>
        <v>398029.829508017</v>
      </c>
      <c r="J90" s="62" t="n">
        <f aca="false">J87+J88+J89</f>
        <v>0</v>
      </c>
      <c r="K90" s="62" t="n">
        <f aca="false">K87+K88+K89</f>
        <v>0</v>
      </c>
      <c r="L90" s="62" t="n">
        <f aca="false">L87+L88+L89</f>
        <v>0</v>
      </c>
      <c r="M90" s="62" t="n">
        <f aca="false">M87+M88+M89</f>
        <v>0</v>
      </c>
      <c r="N90" s="62" t="n">
        <f aca="false">N87+N88+N89</f>
        <v>0</v>
      </c>
      <c r="O90" s="62" t="n">
        <f aca="false">O87+O88+O89</f>
        <v>0</v>
      </c>
      <c r="P90" s="62" t="n">
        <f aca="false">P87+P88+P89</f>
        <v>0</v>
      </c>
      <c r="Q90" s="62" t="n">
        <f aca="false">Q87+Q88+Q89</f>
        <v>0</v>
      </c>
      <c r="R90" s="62" t="n">
        <f aca="false">R87+R88+R89</f>
        <v>0</v>
      </c>
      <c r="S90" s="62" t="n">
        <f aca="false">S87+S88+S89</f>
        <v>0</v>
      </c>
      <c r="T90" s="62" t="n">
        <f aca="false">T87+T88+T89</f>
        <v>2809.01404565562</v>
      </c>
      <c r="U90" s="62" t="n">
        <f aca="false">U87+U88+U89</f>
        <v>2838.79135653695</v>
      </c>
      <c r="V90" s="62" t="n">
        <f aca="false">V87+V88+V89</f>
        <v>2837.68922288515</v>
      </c>
      <c r="W90" s="62" t="n">
        <f aca="false">W87+W88+W89</f>
        <v>2456.67321860013</v>
      </c>
      <c r="X90" s="62" t="n">
        <f aca="false">X87+X88+X89</f>
        <v>2482.94972678185</v>
      </c>
      <c r="Y90" s="62" t="n">
        <f aca="false">Y87+Y88+Y89</f>
        <v>2509.19314046756</v>
      </c>
      <c r="Z90" s="62" t="n">
        <f aca="false">Z87+Z88+Z89</f>
        <v>2508.14073749098</v>
      </c>
      <c r="AA90" s="62" t="n">
        <f aca="false">AA87+AA88+AA89</f>
        <v>2273.9773095178</v>
      </c>
      <c r="AB90" s="62" t="n">
        <f aca="false">AB87+AB88+AB89</f>
        <v>2298.28647138049</v>
      </c>
      <c r="AC90" s="62" t="n">
        <f aca="false">AC87+AC88+AC89</f>
        <v>2322.56457038469</v>
      </c>
      <c r="AD90" s="62" t="n">
        <f aca="false">AD87+AD88+AD89</f>
        <v>2321.57677335865</v>
      </c>
      <c r="AE90" s="62" t="n">
        <f aca="false">AE87+AE88+AE89</f>
        <v>2356.45627580554</v>
      </c>
      <c r="AF90" s="62" t="n">
        <f aca="false">AF87+AF88+AF89</f>
        <v>2381.62954252413</v>
      </c>
      <c r="AG90" s="62" t="n">
        <f aca="false">AG87+AG88+AG89</f>
        <v>2406.77004833681</v>
      </c>
      <c r="AH90" s="62" t="n">
        <f aca="false">AH87+AH88+AH89</f>
        <v>2405.72825350532</v>
      </c>
      <c r="AI90" s="62" t="n">
        <f aca="false">AI87+AI88+AI89</f>
        <v>2455.78334367879</v>
      </c>
      <c r="AJ90" s="62" t="n">
        <f aca="false">AJ87+AJ88+AJ89</f>
        <v>2454.76997751289</v>
      </c>
      <c r="AK90" s="62" t="n">
        <f aca="false">AK87+AK88+AK89</f>
        <v>2480.7217368492</v>
      </c>
      <c r="AL90" s="62" t="n">
        <f aca="false">AL87+AL88+AL89</f>
        <v>2479.68753133392</v>
      </c>
      <c r="AM90" s="62" t="n">
        <f aca="false">AM87+AM88+AM89</f>
        <v>2390.62169577858</v>
      </c>
      <c r="AN90" s="62" t="n">
        <f aca="false">AN87+AN88+AN89</f>
        <v>2416.15855927861</v>
      </c>
      <c r="AO90" s="62" t="n">
        <f aca="false">AO87+AO88+AO89</f>
        <v>2441.66214205616</v>
      </c>
      <c r="AP90" s="62" t="n">
        <f aca="false">AP87+AP88+AP89</f>
        <v>2440.60381708915</v>
      </c>
      <c r="AQ90" s="62" t="n">
        <f aca="false">AQ87+AQ88+AQ89</f>
        <v>2352.29090945046</v>
      </c>
      <c r="AR90" s="62" t="n">
        <f aca="false">AR87+AR88+AR89</f>
        <v>2377.42216522213</v>
      </c>
      <c r="AS90" s="62" t="n">
        <f aca="false">AS87+AS88+AS89</f>
        <v>2402.52079867869</v>
      </c>
      <c r="AT90" s="62" t="n">
        <f aca="false">AT87+AT88+AT89</f>
        <v>2401.48341102603</v>
      </c>
      <c r="AU90" s="62" t="n">
        <f aca="false">AU87+AU88+AU89</f>
        <v>2418.71082131987</v>
      </c>
      <c r="AV90" s="62" t="n">
        <f aca="false">AV87+AV88+AV89</f>
        <v>2444.56475364045</v>
      </c>
      <c r="AW90" s="62" t="n">
        <f aca="false">AW87+AW88+AW89</f>
        <v>2470.38556643157</v>
      </c>
      <c r="AX90" s="62" t="n">
        <f aca="false">AX87+AX88+AX89</f>
        <v>2469.33236739249</v>
      </c>
      <c r="AY90" s="62" t="n">
        <f aca="false">AY87+AY88+AY89</f>
        <v>2395.18419553844</v>
      </c>
      <c r="AZ90" s="62" t="n">
        <f aca="false">AZ87+AZ88+AZ89</f>
        <v>2394.13397759376</v>
      </c>
      <c r="BA90" s="62" t="n">
        <f aca="false">BA87+BA88+BA89</f>
        <v>2419.38217841469</v>
      </c>
      <c r="BB90" s="62" t="n">
        <f aca="false">BB87+BB88+BB89</f>
        <v>2418.31036328293</v>
      </c>
      <c r="BC90" s="62" t="n">
        <f aca="false">BC87+BC88+BC89</f>
        <v>2406.57226349638</v>
      </c>
      <c r="BD90" s="62" t="n">
        <f aca="false">BD87+BD88+BD89</f>
        <v>2432.2160769802</v>
      </c>
      <c r="BE90" s="62" t="n">
        <f aca="false">BE87+BE88+BE89</f>
        <v>2457.82432920207</v>
      </c>
      <c r="BF90" s="62" t="n">
        <f aca="false">BF87+BF88+BF89</f>
        <v>2456.69348321733</v>
      </c>
      <c r="BG90" s="62" t="n">
        <f aca="false">BG87+BG88+BG89</f>
        <v>2433.31785160765</v>
      </c>
      <c r="BH90" s="62" t="n">
        <f aca="false">BH87+BH88+BH89</f>
        <v>2459.25003585035</v>
      </c>
      <c r="BI90" s="62" t="n">
        <f aca="false">BI87+BI88+BI89</f>
        <v>2485.14637319177</v>
      </c>
      <c r="BJ90" s="62" t="n">
        <f aca="false">BJ87+BJ88+BJ89</f>
        <v>2484.0064438934</v>
      </c>
      <c r="BK90" s="62" t="n">
        <f aca="false">BK87+BK88+BK89</f>
        <v>2443.09856670533</v>
      </c>
      <c r="BL90" s="62" t="n">
        <f aca="false">BL87+BL88+BL89</f>
        <v>2469.12641730133</v>
      </c>
      <c r="BM90" s="62" t="n">
        <f aca="false">BM87+BM88+BM89</f>
        <v>2495.11799887791</v>
      </c>
      <c r="BN90" s="62" t="n">
        <f aca="false">BN87+BN88+BN89</f>
        <v>2493.96464624876</v>
      </c>
      <c r="BO90" s="62" t="n">
        <f aca="false">BO87+BO88+BO89</f>
        <v>2527.38691189112</v>
      </c>
      <c r="BP90" s="62" t="n">
        <f aca="false">BP87+BP88+BP89</f>
        <v>2526.25315171574</v>
      </c>
      <c r="BQ90" s="62" t="n">
        <f aca="false">BQ87+BQ88+BQ89</f>
        <v>2552.86881455867</v>
      </c>
      <c r="BR90" s="62" t="n">
        <f aca="false">BR87+BR88+BR89</f>
        <v>2551.71173919358</v>
      </c>
      <c r="BS90" s="62" t="n">
        <f aca="false">BS87+BS88+BS89</f>
        <v>2512.84593298345</v>
      </c>
      <c r="BT90" s="62" t="n">
        <f aca="false">BT87+BT88+BT89</f>
        <v>2539.63972228708</v>
      </c>
      <c r="BU90" s="62" t="n">
        <f aca="false">BU87+BU88+BU89</f>
        <v>2566.39694948189</v>
      </c>
      <c r="BV90" s="62" t="n">
        <f aca="false">BV87+BV88+BV89</f>
        <v>2565.23427662698</v>
      </c>
      <c r="BW90" s="62" t="n">
        <f aca="false">BW87+BW88+BW89</f>
        <v>2541.86769201037</v>
      </c>
      <c r="BX90" s="62" t="n">
        <f aca="false">BX87+BX88+BX89</f>
        <v>2568.95489837536</v>
      </c>
      <c r="BY90" s="62" t="n">
        <f aca="false">BY87+BY88+BY89</f>
        <v>2596.00460005845</v>
      </c>
      <c r="BZ90" s="62" t="n">
        <f aca="false">BZ87+BZ88+BZ89</f>
        <v>2594.81195343663</v>
      </c>
      <c r="CA90" s="62" t="n">
        <f aca="false">CA87+CA88+CA89</f>
        <v>2557.83814697981</v>
      </c>
      <c r="CB90" s="62" t="n">
        <f aca="false">CB87+CB88+CB89</f>
        <v>2585.07944149684</v>
      </c>
      <c r="CC90" s="62" t="n">
        <f aca="false">CC87+CC88+CC89</f>
        <v>2612.28247325601</v>
      </c>
      <c r="CD90" s="62" t="n">
        <f aca="false">CD87+CD88+CD89</f>
        <v>2611.06571986487</v>
      </c>
      <c r="CE90" s="62" t="n">
        <f aca="false">CE87+CE88+CE89</f>
        <v>2583.05225547794</v>
      </c>
      <c r="CF90" s="62" t="n">
        <f aca="false">CF87+CF88+CF89</f>
        <v>2581.84949545461</v>
      </c>
      <c r="CG90" s="62" t="n">
        <f aca="false">CG87+CG88+CG89</f>
        <v>2609.00640127587</v>
      </c>
      <c r="CH90" s="62" t="n">
        <f aca="false">CH87+CH88+CH89</f>
        <v>2607.77890711676</v>
      </c>
      <c r="CI90" s="62" t="n">
        <f aca="false">CI87+CI88+CI89</f>
        <v>2613.30898402736</v>
      </c>
      <c r="CJ90" s="62" t="n">
        <f aca="false">CJ87+CJ88+CJ89</f>
        <v>2641.11296656947</v>
      </c>
      <c r="CK90" s="62" t="n">
        <f aca="false">CK87+CK88+CK89</f>
        <v>2668.87694526119</v>
      </c>
      <c r="CL90" s="62" t="n">
        <f aca="false">CL87+CL88+CL89</f>
        <v>2667.60482523209</v>
      </c>
      <c r="CM90" s="62" t="n">
        <f aca="false">CM87+CM88+CM89</f>
        <v>2693.43313281079</v>
      </c>
      <c r="CN90" s="62" t="n">
        <f aca="false">CN87+CN88+CN89</f>
        <v>2722.10162279626</v>
      </c>
      <c r="CO90" s="62" t="n">
        <f aca="false">CO87+CO88+CO89</f>
        <v>2750.72927299065</v>
      </c>
      <c r="CP90" s="62" t="n">
        <f aca="false">CP87+CP88+CP89</f>
        <v>2749.43057009844</v>
      </c>
      <c r="CQ90" s="62" t="n">
        <f aca="false">CQ87+CQ88+CQ89</f>
        <v>2685.17781685123</v>
      </c>
      <c r="CR90" s="62" t="n">
        <f aca="false">CR87+CR88+CR89</f>
        <v>2713.73561089668</v>
      </c>
      <c r="CS90" s="62" t="n">
        <f aca="false">CS87+CS88+CS89</f>
        <v>2742.25194956767</v>
      </c>
      <c r="CT90" s="62" t="n">
        <f aca="false">CT87+CT88+CT89</f>
        <v>2740.93367116062</v>
      </c>
      <c r="CU90" s="62" t="n">
        <f aca="false">CU87+CU88+CU89</f>
        <v>2705.18030364592</v>
      </c>
      <c r="CV90" s="62" t="n">
        <f aca="false">CV87+CV88+CV89</f>
        <v>2703.89208189607</v>
      </c>
      <c r="CW90" s="62" t="n">
        <f aca="false">CW87+CW88+CW89</f>
        <v>2732.30377887051</v>
      </c>
      <c r="CX90" s="62" t="n">
        <f aca="false">CX87+CX88+CX89</f>
        <v>2730.98906550882</v>
      </c>
      <c r="CY90" s="62" t="n">
        <f aca="false">CY87+CY88+CY89</f>
        <v>3003.3474436508</v>
      </c>
      <c r="CZ90" s="62" t="n">
        <f aca="false">CZ87+CZ88+CZ89</f>
        <v>3035.41949369924</v>
      </c>
      <c r="DA90" s="62" t="n">
        <f aca="false">DA87+DA88+DA89</f>
        <v>3067.44940815376</v>
      </c>
      <c r="DB90" s="62" t="n">
        <f aca="false">DB87+DB88+DB89</f>
        <v>3066.10949880933</v>
      </c>
      <c r="DC90" s="62" t="n">
        <f aca="false">DC87+DC88+DC89</f>
        <v>3016.7100837358</v>
      </c>
      <c r="DD90" s="62" t="n">
        <f aca="false">DD87+DD88+DD89</f>
        <v>3048.92412139624</v>
      </c>
      <c r="DE90" s="62" t="n">
        <f aca="false">DE87+DE88+DE89</f>
        <v>3081.0958129866</v>
      </c>
      <c r="DF90" s="62" t="n">
        <f aca="false">DF87+DF88+DF89</f>
        <v>3079.74921051268</v>
      </c>
      <c r="DG90" s="62" t="n">
        <f aca="false">DG87+DG88+DG89</f>
        <v>3037.8617189427</v>
      </c>
      <c r="DH90" s="62" t="n">
        <f aca="false">DH87+DH88+DH89</f>
        <v>3070.30164979468</v>
      </c>
      <c r="DI90" s="62" t="n">
        <f aca="false">DI87+DI88+DI89</f>
        <v>3102.69893847097</v>
      </c>
      <c r="DJ90" s="62" t="n">
        <f aca="false">DJ87+DJ88+DJ89</f>
        <v>3101.3429198568</v>
      </c>
      <c r="DK90" s="62" t="n">
        <f aca="false">DK87+DK88+DK89</f>
        <v>3043.73571557556</v>
      </c>
      <c r="DL90" s="62" t="n">
        <f aca="false">DL87+DL88+DL89</f>
        <v>3042.40964142399</v>
      </c>
      <c r="DM90" s="62" t="n">
        <f aca="false">DM87+DM88+DM89</f>
        <v>3074.5030718728</v>
      </c>
      <c r="DN90" s="62" t="n">
        <f aca="false">DN87+DN88+DN89</f>
        <v>3073.14972769439</v>
      </c>
      <c r="DO90" s="62" t="n">
        <f aca="false">DO87+DO88+DO89</f>
        <v>3116.62762373369</v>
      </c>
      <c r="DP90" s="62" t="n">
        <f aca="false">DP87+DP88+DP89</f>
        <v>3149.90852699804</v>
      </c>
      <c r="DQ90" s="62" t="n">
        <f aca="false">DQ87+DQ88+DQ89</f>
        <v>3183.14567815662</v>
      </c>
      <c r="DR90" s="62" t="n">
        <f aca="false">DR87+DR88+DR89</f>
        <v>3181.75436383244</v>
      </c>
      <c r="DS90" s="62" t="n">
        <f aca="false">DS87+DS88+DS89</f>
        <v>3138.83348709184</v>
      </c>
      <c r="DT90" s="62" t="n">
        <f aca="false">DT87+DT88+DT89</f>
        <v>3172.3432731857</v>
      </c>
      <c r="DU90" s="62" t="n">
        <f aca="false">DU87+DU88+DU89</f>
        <v>3205.80872797404</v>
      </c>
      <c r="DV90" s="62" t="n">
        <f aca="false">DV87+DV88+DV89</f>
        <v>3204.39899513289</v>
      </c>
      <c r="DW90" s="62" t="n">
        <f aca="false">DW87+DW88+DW89</f>
        <v>3178.38934074827</v>
      </c>
      <c r="DX90" s="62" t="n">
        <f aca="false">DX87+DX88+DX89</f>
        <v>3212.31982318012</v>
      </c>
      <c r="DY90" s="62" t="n">
        <f aca="false">DY87+DY88+DY89</f>
        <v>3246.20536381966</v>
      </c>
      <c r="DZ90" s="62" t="n">
        <f aca="false">DZ87+DZ88+DZ89</f>
        <v>3244.77621753524</v>
      </c>
      <c r="EA90" s="62" t="n">
        <f aca="false">EA87+EA88+EA89</f>
        <v>3243.54200912858</v>
      </c>
      <c r="EB90" s="62" t="n">
        <f aca="false">EB87+EB88+EB89</f>
        <v>3242.13498793824</v>
      </c>
      <c r="EC90" s="62" t="n">
        <f aca="false">EC87+EC88+EC89</f>
        <v>3276.34142712632</v>
      </c>
      <c r="ED90" s="62" t="n">
        <f aca="false">ED87+ED88+ED89</f>
        <v>3274.90547127529</v>
      </c>
      <c r="EE90" s="62" t="n">
        <f aca="false">EE87+EE88+EE89</f>
        <v>3243.35391266138</v>
      </c>
      <c r="EF90" s="62" t="n">
        <f aca="false">EF87+EF88+EF89</f>
        <v>3277.96184860406</v>
      </c>
      <c r="EG90" s="62" t="n">
        <f aca="false">EG87+EG88+EG89</f>
        <v>3312.52340278312</v>
      </c>
      <c r="EH90" s="62" t="n">
        <f aca="false">EH87+EH88+EH89</f>
        <v>3311.04846549829</v>
      </c>
      <c r="EI90" s="62" t="n">
        <f aca="false">EI87+EI88+EI89</f>
        <v>3397.19835232124</v>
      </c>
      <c r="EJ90" s="62" t="n">
        <f aca="false">EJ87+EJ88+EJ89</f>
        <v>3433.45629014922</v>
      </c>
      <c r="EK90" s="62" t="n">
        <f aca="false">EK87+EK88+EK89</f>
        <v>3469.66591930681</v>
      </c>
      <c r="EL90" s="62" t="n">
        <f aca="false">EL87+EL88+EL89</f>
        <v>3468.12970650272</v>
      </c>
      <c r="EM90" s="62" t="n">
        <f aca="false">EM87+EM88+EM89</f>
        <v>3498.57514590775</v>
      </c>
      <c r="EN90" s="62" t="n">
        <f aca="false">EN87+EN88+EN89</f>
        <v>3535.90872799232</v>
      </c>
      <c r="EO90" s="62" t="n">
        <f aca="false">EO87+EO88+EO89</f>
        <v>3573.19235409602</v>
      </c>
      <c r="EP90" s="62" t="n">
        <f aca="false">EP87+EP88+EP89</f>
        <v>3571.60375691831</v>
      </c>
      <c r="EQ90" s="62" t="n">
        <f aca="false">EQ87+EQ88+EQ89</f>
        <v>3520.24458651472</v>
      </c>
      <c r="ER90" s="62" t="n">
        <f aca="false">ER87+ER88+ER89</f>
        <v>3518.67838953673</v>
      </c>
      <c r="ES90" s="62" t="n">
        <f aca="false">ES87+ES88+ES89</f>
        <v>3555.76296273062</v>
      </c>
      <c r="ET90" s="62" t="n">
        <f aca="false">ET87+ET88+ET89</f>
        <v>3554.16455772447</v>
      </c>
      <c r="EU90" s="62" t="n">
        <f aca="false">EU87+EU88+EU89</f>
        <v>3544.84439020595</v>
      </c>
      <c r="EV90" s="62" t="n">
        <f aca="false">EV87+EV88+EV89</f>
        <v>3582.65633073578</v>
      </c>
      <c r="EW90" s="62" t="n">
        <f aca="false">EW87+EW88+EW89</f>
        <v>3620.41715538287</v>
      </c>
      <c r="EX90" s="62" t="n">
        <f aca="false">EX87+EX88+EX89</f>
        <v>3618.79167339591</v>
      </c>
      <c r="EY90" s="62" t="n">
        <f aca="false">EY87+EY88+EY89</f>
        <v>3609.30401448297</v>
      </c>
      <c r="EZ90" s="62" t="n">
        <f aca="false">EZ87+EZ88+EZ89</f>
        <v>3647.80548884434</v>
      </c>
      <c r="FA90" s="62" t="n">
        <f aca="false">FA87+FA88+FA89</f>
        <v>3686.25498141992</v>
      </c>
      <c r="FB90" s="62" t="n">
        <f aca="false">FB87+FB88+FB89</f>
        <v>3684.6019637681</v>
      </c>
      <c r="FC90" s="62" t="n">
        <f aca="false">FC87+FC88+FC89</f>
        <v>3674.94378400139</v>
      </c>
      <c r="FD90" s="62" t="n">
        <f aca="false">FD87+FD88+FD89</f>
        <v>0</v>
      </c>
      <c r="FE90" s="62" t="n">
        <f aca="false">FE87+FE88+FE89</f>
        <v>0</v>
      </c>
      <c r="FF90" s="62" t="n">
        <f aca="false">FF87+FF88+FF89</f>
        <v>0</v>
      </c>
      <c r="FG90" s="62" t="n">
        <f aca="false">FG87+FG88+FG89</f>
        <v>0</v>
      </c>
      <c r="FH90" s="62" t="n">
        <f aca="false">FH87+FH88+FH89</f>
        <v>0</v>
      </c>
    </row>
    <row r="91" customFormat="false" ht="15" hidden="false" customHeight="false" outlineLevel="0" collapsed="false">
      <c r="C91" s="0" t="s">
        <v>746</v>
      </c>
      <c r="D91" s="11" t="s">
        <v>359</v>
      </c>
      <c r="I91" s="20" t="n">
        <f aca="false">SUM(J91:FH91)</f>
        <v>0</v>
      </c>
      <c r="J91" s="20" t="n">
        <f aca="false">J59*$F56*J81*J61/Thousand+J65*$F62*$E18*J28*J$6*J52</f>
        <v>0</v>
      </c>
      <c r="K91" s="20" t="n">
        <f aca="false">K59*$F56*K81*K61/Thousand+K65*$F62*$E18*K28*K$6*K52</f>
        <v>0</v>
      </c>
      <c r="L91" s="20" t="n">
        <f aca="false">L59*$F56*L81*L61/Thousand+L65*$F62*$E18*L28*L$6*L52</f>
        <v>0</v>
      </c>
      <c r="M91" s="20" t="n">
        <f aca="false">M59*$F56*M81*M61/Thousand+M65*$F62*$E18*M28*M$6*M52</f>
        <v>0</v>
      </c>
      <c r="N91" s="20" t="n">
        <f aca="false">N59*$F56*N81*N61/Thousand+N65*$F62*$E18*N28*N$6*N52</f>
        <v>0</v>
      </c>
      <c r="O91" s="20" t="n">
        <f aca="false">O59*$F56*O81*O61/Thousand+O65*$F62*$E18*O28*O$6*O52</f>
        <v>0</v>
      </c>
      <c r="P91" s="20" t="n">
        <f aca="false">P59*$F56*P81*P61/Thousand+P65*$F62*$E18*P28*P$6*P52</f>
        <v>0</v>
      </c>
      <c r="Q91" s="20" t="n">
        <f aca="false">Q59*$F56*Q81*Q61/Thousand+Q65*$F62*$E18*Q28*Q$6*Q52</f>
        <v>0</v>
      </c>
      <c r="R91" s="20" t="n">
        <f aca="false">R59*$F56*R81*R61/Thousand+R65*$F62*$E18*R28*R$6*R52</f>
        <v>0</v>
      </c>
      <c r="S91" s="20" t="n">
        <f aca="false">S59*$F56*S81*S61/Thousand+S65*$F62*$E18*S28*S$6*S52</f>
        <v>0</v>
      </c>
      <c r="T91" s="20" t="n">
        <f aca="false">T59*$F56*T81*T61/Thousand+T65*$F62*$E18*T28*T$6*T52</f>
        <v>0</v>
      </c>
      <c r="U91" s="20" t="n">
        <f aca="false">U59*$F56*U81*U61/Thousand+U65*$F62*$E18*U28*U$6*U52</f>
        <v>0</v>
      </c>
      <c r="V91" s="20" t="n">
        <f aca="false">V59*$F56*V81*V61/Thousand+V65*$F62*$E18*V28*V$6*V52</f>
        <v>0</v>
      </c>
      <c r="W91" s="20" t="n">
        <f aca="false">W59*$F56*W81*W61/Thousand+W65*$F62*$E18*W28*W$6*W52</f>
        <v>0</v>
      </c>
      <c r="X91" s="20" t="n">
        <f aca="false">X59*$F56*X81*X61/Thousand+X65*$F62*$E18*X28*X$6*X52</f>
        <v>0</v>
      </c>
      <c r="Y91" s="20" t="n">
        <f aca="false">Y59*$F56*Y81*Y61/Thousand+Y65*$F62*$E18*Y28*Y$6*Y52</f>
        <v>0</v>
      </c>
      <c r="Z91" s="20" t="n">
        <f aca="false">Z59*$F56*Z81*Z61/Thousand+Z65*$F62*$E18*Z28*Z$6*Z52</f>
        <v>0</v>
      </c>
      <c r="AA91" s="20" t="n">
        <f aca="false">AA59*$F56*AA81*AA61/Thousand+AA65*$F62*$E18*AA28*AA$6*AA52</f>
        <v>0</v>
      </c>
      <c r="AB91" s="20" t="n">
        <f aca="false">AB59*$F56*AB81*AB61/Thousand+AB65*$F62*$E18*AB28*AB$6*AB52</f>
        <v>0</v>
      </c>
      <c r="AC91" s="20" t="n">
        <f aca="false">AC59*$F56*AC81*AC61/Thousand+AC65*$F62*$E18*AC28*AC$6*AC52</f>
        <v>0</v>
      </c>
      <c r="AD91" s="20" t="n">
        <f aca="false">AD59*$F56*AD81*AD61/Thousand+AD65*$F62*$E18*AD28*AD$6*AD52</f>
        <v>0</v>
      </c>
      <c r="AE91" s="20" t="n">
        <f aca="false">AE59*$F56*AE81*AE61/Thousand+AE65*$F62*$E18*AE28*AE$6*AE52</f>
        <v>0</v>
      </c>
      <c r="AF91" s="20" t="n">
        <f aca="false">AF59*$F56*AF81*AF61/Thousand+AF65*$F62*$E18*AF28*AF$6*AF52</f>
        <v>0</v>
      </c>
      <c r="AG91" s="20" t="n">
        <f aca="false">AG59*$F56*AG81*AG61/Thousand+AG65*$F62*$E18*AG28*AG$6*AG52</f>
        <v>0</v>
      </c>
      <c r="AH91" s="20" t="n">
        <f aca="false">AH59*$F56*AH81*AH61/Thousand+AH65*$F62*$E18*AH28*AH$6*AH52</f>
        <v>0</v>
      </c>
      <c r="AI91" s="20" t="n">
        <f aca="false">AI59*$F56*AI81*AI61/Thousand+AI65*$F62*$E18*AI28*AI$6*AI52</f>
        <v>0</v>
      </c>
      <c r="AJ91" s="20" t="n">
        <f aca="false">AJ59*$F56*AJ81*AJ61/Thousand+AJ65*$F62*$E18*AJ28*AJ$6*AJ52</f>
        <v>0</v>
      </c>
      <c r="AK91" s="20" t="n">
        <f aca="false">AK59*$F56*AK81*AK61/Thousand+AK65*$F62*$E18*AK28*AK$6*AK52</f>
        <v>0</v>
      </c>
      <c r="AL91" s="20" t="n">
        <f aca="false">AL59*$F56*AL81*AL61/Thousand+AL65*$F62*$E18*AL28*AL$6*AL52</f>
        <v>0</v>
      </c>
      <c r="AM91" s="20" t="n">
        <f aca="false">AM59*$F56*AM81*AM61/Thousand+AM65*$F62*$E18*AM28*AM$6*AM52</f>
        <v>0</v>
      </c>
      <c r="AN91" s="20" t="n">
        <f aca="false">AN59*$F56*AN81*AN61/Thousand+AN65*$F62*$E18*AN28*AN$6*AN52</f>
        <v>0</v>
      </c>
      <c r="AO91" s="20" t="n">
        <f aca="false">AO59*$F56*AO81*AO61/Thousand+AO65*$F62*$E18*AO28*AO$6*AO52</f>
        <v>0</v>
      </c>
      <c r="AP91" s="20" t="n">
        <f aca="false">AP59*$F56*AP81*AP61/Thousand+AP65*$F62*$E18*AP28*AP$6*AP52</f>
        <v>0</v>
      </c>
      <c r="AQ91" s="20" t="n">
        <f aca="false">AQ59*$F56*AQ81*AQ61/Thousand+AQ65*$F62*$E18*AQ28*AQ$6*AQ52</f>
        <v>0</v>
      </c>
      <c r="AR91" s="20" t="n">
        <f aca="false">AR59*$F56*AR81*AR61/Thousand+AR65*$F62*$E18*AR28*AR$6*AR52</f>
        <v>0</v>
      </c>
      <c r="AS91" s="20" t="n">
        <f aca="false">AS59*$F56*AS81*AS61/Thousand+AS65*$F62*$E18*AS28*AS$6*AS52</f>
        <v>0</v>
      </c>
      <c r="AT91" s="20" t="n">
        <f aca="false">AT59*$F56*AT81*AT61/Thousand+AT65*$F62*$E18*AT28*AT$6*AT52</f>
        <v>0</v>
      </c>
      <c r="AU91" s="20" t="n">
        <f aca="false">AU59*$F56*AU81*AU61/Thousand+AU65*$F62*$E18*AU28*AU$6*AU52</f>
        <v>0</v>
      </c>
      <c r="AV91" s="20" t="n">
        <f aca="false">AV59*$F56*AV81*AV61/Thousand+AV65*$F62*$E18*AV28*AV$6*AV52</f>
        <v>0</v>
      </c>
      <c r="AW91" s="20" t="n">
        <f aca="false">AW59*$F56*AW81*AW61/Thousand+AW65*$F62*$E18*AW28*AW$6*AW52</f>
        <v>0</v>
      </c>
      <c r="AX91" s="20" t="n">
        <f aca="false">AX59*$F56*AX81*AX61/Thousand+AX65*$F62*$E18*AX28*AX$6*AX52</f>
        <v>0</v>
      </c>
      <c r="AY91" s="20" t="n">
        <f aca="false">AY59*$F56*AY81*AY61/Thousand+AY65*$F62*$E18*AY28*AY$6*AY52</f>
        <v>0</v>
      </c>
      <c r="AZ91" s="20" t="n">
        <f aca="false">AZ59*$F56*AZ81*AZ61/Thousand+AZ65*$F62*$E18*AZ28*AZ$6*AZ52</f>
        <v>0</v>
      </c>
      <c r="BA91" s="20" t="n">
        <f aca="false">BA59*$F56*BA81*BA61/Thousand+BA65*$F62*$E18*BA28*BA$6*BA52</f>
        <v>0</v>
      </c>
      <c r="BB91" s="20" t="n">
        <f aca="false">BB59*$F56*BB81*BB61/Thousand+BB65*$F62*$E18*BB28*BB$6*BB52</f>
        <v>0</v>
      </c>
      <c r="BC91" s="20" t="n">
        <f aca="false">BC59*$F56*BC81*BC61/Thousand+BC65*$F62*$E18*BC28*BC$6*BC52</f>
        <v>0</v>
      </c>
      <c r="BD91" s="20" t="n">
        <f aca="false">BD59*$F56*BD81*BD61/Thousand+BD65*$F62*$E18*BD28*BD$6*BD52</f>
        <v>0</v>
      </c>
      <c r="BE91" s="20" t="n">
        <f aca="false">BE59*$F56*BE81*BE61/Thousand+BE65*$F62*$E18*BE28*BE$6*BE52</f>
        <v>0</v>
      </c>
      <c r="BF91" s="20" t="n">
        <f aca="false">BF59*$F56*BF81*BF61/Thousand+BF65*$F62*$E18*BF28*BF$6*BF52</f>
        <v>0</v>
      </c>
      <c r="BG91" s="20" t="n">
        <f aca="false">BG59*$F56*BG81*BG61/Thousand+BG65*$F62*$E18*BG28*BG$6*BG52</f>
        <v>0</v>
      </c>
      <c r="BH91" s="20" t="n">
        <f aca="false">BH59*$F56*BH81*BH61/Thousand+BH65*$F62*$E18*BH28*BH$6*BH52</f>
        <v>0</v>
      </c>
      <c r="BI91" s="20" t="n">
        <f aca="false">BI59*$F56*BI81*BI61/Thousand+BI65*$F62*$E18*BI28*BI$6*BI52</f>
        <v>0</v>
      </c>
      <c r="BJ91" s="20" t="n">
        <f aca="false">BJ59*$F56*BJ81*BJ61/Thousand+BJ65*$F62*$E18*BJ28*BJ$6*BJ52</f>
        <v>0</v>
      </c>
      <c r="BK91" s="20" t="n">
        <f aca="false">BK59*$F56*BK81*BK61/Thousand+BK65*$F62*$E18*BK28*BK$6*BK52</f>
        <v>0</v>
      </c>
      <c r="BL91" s="20" t="n">
        <f aca="false">BL59*$F56*BL81*BL61/Thousand+BL65*$F62*$E18*BL28*BL$6*BL52</f>
        <v>0</v>
      </c>
      <c r="BM91" s="20" t="n">
        <f aca="false">BM59*$F56*BM81*BM61/Thousand+BM65*$F62*$E18*BM28*BM$6*BM52</f>
        <v>0</v>
      </c>
      <c r="BN91" s="20" t="n">
        <f aca="false">BN59*$F56*BN81*BN61/Thousand+BN65*$F62*$E18*BN28*BN$6*BN52</f>
        <v>0</v>
      </c>
      <c r="BO91" s="20" t="n">
        <f aca="false">BO59*$F56*BO81*BO61/Thousand+BO65*$F62*$E18*BO28*BO$6*BO52</f>
        <v>0</v>
      </c>
      <c r="BP91" s="20" t="n">
        <f aca="false">BP59*$F56*BP81*BP61/Thousand+BP65*$F62*$E18*BP28*BP$6*BP52</f>
        <v>0</v>
      </c>
      <c r="BQ91" s="20" t="n">
        <f aca="false">BQ59*$F56*BQ81*BQ61/Thousand+BQ65*$F62*$E18*BQ28*BQ$6*BQ52</f>
        <v>0</v>
      </c>
      <c r="BR91" s="20" t="n">
        <f aca="false">BR59*$F56*BR81*BR61/Thousand+BR65*$F62*$E18*BR28*BR$6*BR52</f>
        <v>0</v>
      </c>
      <c r="BS91" s="20" t="n">
        <f aca="false">BS59*$F56*BS81*BS61/Thousand+BS65*$F62*$E18*BS28*BS$6*BS52</f>
        <v>0</v>
      </c>
      <c r="BT91" s="20" t="n">
        <f aca="false">BT59*$F56*BT81*BT61/Thousand+BT65*$F62*$E18*BT28*BT$6*BT52</f>
        <v>0</v>
      </c>
      <c r="BU91" s="20" t="n">
        <f aca="false">BU59*$F56*BU81*BU61/Thousand+BU65*$F62*$E18*BU28*BU$6*BU52</f>
        <v>0</v>
      </c>
      <c r="BV91" s="20" t="n">
        <f aca="false">BV59*$F56*BV81*BV61/Thousand+BV65*$F62*$E18*BV28*BV$6*BV52</f>
        <v>0</v>
      </c>
      <c r="BW91" s="20" t="n">
        <f aca="false">BW59*$F56*BW81*BW61/Thousand+BW65*$F62*$E18*BW28*BW$6*BW52</f>
        <v>0</v>
      </c>
      <c r="BX91" s="20" t="n">
        <f aca="false">BX59*$F56*BX81*BX61/Thousand+BX65*$F62*$E18*BX28*BX$6*BX52</f>
        <v>0</v>
      </c>
      <c r="BY91" s="20" t="n">
        <f aca="false">BY59*$F56*BY81*BY61/Thousand+BY65*$F62*$E18*BY28*BY$6*BY52</f>
        <v>0</v>
      </c>
      <c r="BZ91" s="20" t="n">
        <f aca="false">BZ59*$F56*BZ81*BZ61/Thousand+BZ65*$F62*$E18*BZ28*BZ$6*BZ52</f>
        <v>0</v>
      </c>
      <c r="CA91" s="20" t="n">
        <f aca="false">CA59*$F56*CA81*CA61/Thousand+CA65*$F62*$E18*CA28*CA$6*CA52</f>
        <v>0</v>
      </c>
      <c r="CB91" s="20" t="n">
        <f aca="false">CB59*$F56*CB81*CB61/Thousand+CB65*$F62*$E18*CB28*CB$6*CB52</f>
        <v>0</v>
      </c>
      <c r="CC91" s="20" t="n">
        <f aca="false">CC59*$F56*CC81*CC61/Thousand+CC65*$F62*$E18*CC28*CC$6*CC52</f>
        <v>0</v>
      </c>
      <c r="CD91" s="20" t="n">
        <f aca="false">CD59*$F56*CD81*CD61/Thousand+CD65*$F62*$E18*CD28*CD$6*CD52</f>
        <v>0</v>
      </c>
      <c r="CE91" s="20" t="n">
        <f aca="false">CE59*$F56*CE81*CE61/Thousand+CE65*$F62*$E18*CE28*CE$6*CE52</f>
        <v>0</v>
      </c>
      <c r="CF91" s="20" t="n">
        <f aca="false">CF59*$F56*CF81*CF61/Thousand+CF65*$F62*$E18*CF28*CF$6*CF52</f>
        <v>0</v>
      </c>
      <c r="CG91" s="20" t="n">
        <f aca="false">CG59*$F56*CG81*CG61/Thousand+CG65*$F62*$E18*CG28*CG$6*CG52</f>
        <v>0</v>
      </c>
      <c r="CH91" s="20" t="n">
        <f aca="false">CH59*$F56*CH81*CH61/Thousand+CH65*$F62*$E18*CH28*CH$6*CH52</f>
        <v>0</v>
      </c>
      <c r="CI91" s="20" t="n">
        <f aca="false">CI59*$F56*CI81*CI61/Thousand+CI65*$F62*$E18*CI28*CI$6*CI52</f>
        <v>0</v>
      </c>
      <c r="CJ91" s="20" t="n">
        <f aca="false">CJ59*$F56*CJ81*CJ61/Thousand+CJ65*$F62*$E18*CJ28*CJ$6*CJ52</f>
        <v>0</v>
      </c>
      <c r="CK91" s="20" t="n">
        <f aca="false">CK59*$F56*CK81*CK61/Thousand+CK65*$F62*$E18*CK28*CK$6*CK52</f>
        <v>0</v>
      </c>
      <c r="CL91" s="20" t="n">
        <f aca="false">CL59*$F56*CL81*CL61/Thousand+CL65*$F62*$E18*CL28*CL$6*CL52</f>
        <v>0</v>
      </c>
      <c r="CM91" s="20" t="n">
        <f aca="false">CM59*$F56*CM81*CM61/Thousand+CM65*$F62*$E18*CM28*CM$6*CM52</f>
        <v>0</v>
      </c>
      <c r="CN91" s="20" t="n">
        <f aca="false">CN59*$F56*CN81*CN61/Thousand+CN65*$F62*$E18*CN28*CN$6*CN52</f>
        <v>0</v>
      </c>
      <c r="CO91" s="20" t="n">
        <f aca="false">CO59*$F56*CO81*CO61/Thousand+CO65*$F62*$E18*CO28*CO$6*CO52</f>
        <v>0</v>
      </c>
      <c r="CP91" s="20" t="n">
        <f aca="false">CP59*$F56*CP81*CP61/Thousand+CP65*$F62*$E18*CP28*CP$6*CP52</f>
        <v>0</v>
      </c>
      <c r="CQ91" s="20" t="n">
        <f aca="false">CQ59*$F56*CQ81*CQ61/Thousand+CQ65*$F62*$E18*CQ28*CQ$6*CQ52</f>
        <v>0</v>
      </c>
      <c r="CR91" s="20" t="n">
        <f aca="false">CR59*$F56*CR81*CR61/Thousand+CR65*$F62*$E18*CR28*CR$6*CR52</f>
        <v>0</v>
      </c>
      <c r="CS91" s="20" t="n">
        <f aca="false">CS59*$F56*CS81*CS61/Thousand+CS65*$F62*$E18*CS28*CS$6*CS52</f>
        <v>0</v>
      </c>
      <c r="CT91" s="20" t="n">
        <f aca="false">CT59*$F56*CT81*CT61/Thousand+CT65*$F62*$E18*CT28*CT$6*CT52</f>
        <v>0</v>
      </c>
      <c r="CU91" s="20" t="n">
        <f aca="false">CU59*$F56*CU81*CU61/Thousand+CU65*$F62*$E18*CU28*CU$6*CU52</f>
        <v>0</v>
      </c>
      <c r="CV91" s="20" t="n">
        <f aca="false">CV59*$F56*CV81*CV61/Thousand+CV65*$F62*$E18*CV28*CV$6*CV52</f>
        <v>0</v>
      </c>
      <c r="CW91" s="20" t="n">
        <f aca="false">CW59*$F56*CW81*CW61/Thousand+CW65*$F62*$E18*CW28*CW$6*CW52</f>
        <v>0</v>
      </c>
      <c r="CX91" s="20" t="n">
        <f aca="false">CX59*$F56*CX81*CX61/Thousand+CX65*$F62*$E18*CX28*CX$6*CX52</f>
        <v>0</v>
      </c>
      <c r="CY91" s="20" t="n">
        <f aca="false">CY59*$F56*CY81*CY61/Thousand+CY65*$F62*$E18*CY28*CY$6*CY52</f>
        <v>0</v>
      </c>
      <c r="CZ91" s="20" t="n">
        <f aca="false">CZ59*$F56*CZ81*CZ61/Thousand+CZ65*$F62*$E18*CZ28*CZ$6*CZ52</f>
        <v>0</v>
      </c>
      <c r="DA91" s="20" t="n">
        <f aca="false">DA59*$F56*DA81*DA61/Thousand+DA65*$F62*$E18*DA28*DA$6*DA52</f>
        <v>0</v>
      </c>
      <c r="DB91" s="20" t="n">
        <f aca="false">DB59*$F56*DB81*DB61/Thousand+DB65*$F62*$E18*DB28*DB$6*DB52</f>
        <v>0</v>
      </c>
      <c r="DC91" s="20" t="n">
        <f aca="false">DC59*$F56*DC81*DC61/Thousand+DC65*$F62*$E18*DC28*DC$6*DC52</f>
        <v>0</v>
      </c>
      <c r="DD91" s="20" t="n">
        <f aca="false">DD59*$F56*DD81*DD61/Thousand+DD65*$F62*$E18*DD28*DD$6*DD52</f>
        <v>0</v>
      </c>
      <c r="DE91" s="20" t="n">
        <f aca="false">DE59*$F56*DE81*DE61/Thousand+DE65*$F62*$E18*DE28*DE$6*DE52</f>
        <v>0</v>
      </c>
      <c r="DF91" s="20" t="n">
        <f aca="false">DF59*$F56*DF81*DF61/Thousand+DF65*$F62*$E18*DF28*DF$6*DF52</f>
        <v>0</v>
      </c>
      <c r="DG91" s="20" t="n">
        <f aca="false">DG59*$F56*DG81*DG61/Thousand+DG65*$F62*$E18*DG28*DG$6*DG52</f>
        <v>0</v>
      </c>
      <c r="DH91" s="20" t="n">
        <f aca="false">DH59*$F56*DH81*DH61/Thousand+DH65*$F62*$E18*DH28*DH$6*DH52</f>
        <v>0</v>
      </c>
      <c r="DI91" s="20" t="n">
        <f aca="false">DI59*$F56*DI81*DI61/Thousand+DI65*$F62*$E18*DI28*DI$6*DI52</f>
        <v>0</v>
      </c>
      <c r="DJ91" s="20" t="n">
        <f aca="false">DJ59*$F56*DJ81*DJ61/Thousand+DJ65*$F62*$E18*DJ28*DJ$6*DJ52</f>
        <v>0</v>
      </c>
      <c r="DK91" s="20" t="n">
        <f aca="false">DK59*$F56*DK81*DK61/Thousand+DK65*$F62*$E18*DK28*DK$6*DK52</f>
        <v>0</v>
      </c>
      <c r="DL91" s="20" t="n">
        <f aca="false">DL59*$F56*DL81*DL61/Thousand+DL65*$F62*$E18*DL28*DL$6*DL52</f>
        <v>0</v>
      </c>
      <c r="DM91" s="20" t="n">
        <f aca="false">DM59*$F56*DM81*DM61/Thousand+DM65*$F62*$E18*DM28*DM$6*DM52</f>
        <v>0</v>
      </c>
      <c r="DN91" s="20" t="n">
        <f aca="false">DN59*$F56*DN81*DN61/Thousand+DN65*$F62*$E18*DN28*DN$6*DN52</f>
        <v>0</v>
      </c>
      <c r="DO91" s="20" t="n">
        <f aca="false">DO59*$F56*DO81*DO61/Thousand+DO65*$F62*$E18*DO28*DO$6*DO52</f>
        <v>0</v>
      </c>
      <c r="DP91" s="20" t="n">
        <f aca="false">DP59*$F56*DP81*DP61/Thousand+DP65*$F62*$E18*DP28*DP$6*DP52</f>
        <v>0</v>
      </c>
      <c r="DQ91" s="20" t="n">
        <f aca="false">DQ59*$F56*DQ81*DQ61/Thousand+DQ65*$F62*$E18*DQ28*DQ$6*DQ52</f>
        <v>0</v>
      </c>
      <c r="DR91" s="20" t="n">
        <f aca="false">DR59*$F56*DR81*DR61/Thousand+DR65*$F62*$E18*DR28*DR$6*DR52</f>
        <v>0</v>
      </c>
      <c r="DS91" s="20" t="n">
        <f aca="false">DS59*$F56*DS81*DS61/Thousand+DS65*$F62*$E18*DS28*DS$6*DS52</f>
        <v>0</v>
      </c>
      <c r="DT91" s="20" t="n">
        <f aca="false">DT59*$F56*DT81*DT61/Thousand+DT65*$F62*$E18*DT28*DT$6*DT52</f>
        <v>0</v>
      </c>
      <c r="DU91" s="20" t="n">
        <f aca="false">DU59*$F56*DU81*DU61/Thousand+DU65*$F62*$E18*DU28*DU$6*DU52</f>
        <v>0</v>
      </c>
      <c r="DV91" s="20" t="n">
        <f aca="false">DV59*$F56*DV81*DV61/Thousand+DV65*$F62*$E18*DV28*DV$6*DV52</f>
        <v>0</v>
      </c>
      <c r="DW91" s="20" t="n">
        <f aca="false">DW59*$F56*DW81*DW61/Thousand+DW65*$F62*$E18*DW28*DW$6*DW52</f>
        <v>0</v>
      </c>
      <c r="DX91" s="20" t="n">
        <f aca="false">DX59*$F56*DX81*DX61/Thousand+DX65*$F62*$E18*DX28*DX$6*DX52</f>
        <v>0</v>
      </c>
      <c r="DY91" s="20" t="n">
        <f aca="false">DY59*$F56*DY81*DY61/Thousand+DY65*$F62*$E18*DY28*DY$6*DY52</f>
        <v>0</v>
      </c>
      <c r="DZ91" s="20" t="n">
        <f aca="false">DZ59*$F56*DZ81*DZ61/Thousand+DZ65*$F62*$E18*DZ28*DZ$6*DZ52</f>
        <v>0</v>
      </c>
      <c r="EA91" s="20" t="n">
        <f aca="false">EA59*$F56*EA81*EA61/Thousand+EA65*$F62*$E18*EA28*EA$6*EA52</f>
        <v>0</v>
      </c>
      <c r="EB91" s="20" t="n">
        <f aca="false">EB59*$F56*EB81*EB61/Thousand+EB65*$F62*$E18*EB28*EB$6*EB52</f>
        <v>0</v>
      </c>
      <c r="EC91" s="20" t="n">
        <f aca="false">EC59*$F56*EC81*EC61/Thousand+EC65*$F62*$E18*EC28*EC$6*EC52</f>
        <v>0</v>
      </c>
      <c r="ED91" s="20" t="n">
        <f aca="false">ED59*$F56*ED81*ED61/Thousand+ED65*$F62*$E18*ED28*ED$6*ED52</f>
        <v>0</v>
      </c>
      <c r="EE91" s="20" t="n">
        <f aca="false">EE59*$F56*EE81*EE61/Thousand+EE65*$F62*$E18*EE28*EE$6*EE52</f>
        <v>0</v>
      </c>
      <c r="EF91" s="20" t="n">
        <f aca="false">EF59*$F56*EF81*EF61/Thousand+EF65*$F62*$E18*EF28*EF$6*EF52</f>
        <v>0</v>
      </c>
      <c r="EG91" s="20" t="n">
        <f aca="false">EG59*$F56*EG81*EG61/Thousand+EG65*$F62*$E18*EG28*EG$6*EG52</f>
        <v>0</v>
      </c>
      <c r="EH91" s="20" t="n">
        <f aca="false">EH59*$F56*EH81*EH61/Thousand+EH65*$F62*$E18*EH28*EH$6*EH52</f>
        <v>0</v>
      </c>
      <c r="EI91" s="20" t="n">
        <f aca="false">EI59*$F56*EI81*EI61/Thousand+EI65*$F62*$E18*EI28*EI$6*EI52</f>
        <v>0</v>
      </c>
      <c r="EJ91" s="20" t="n">
        <f aca="false">EJ59*$F56*EJ81*EJ61/Thousand+EJ65*$F62*$E18*EJ28*EJ$6*EJ52</f>
        <v>0</v>
      </c>
      <c r="EK91" s="20" t="n">
        <f aca="false">EK59*$F56*EK81*EK61/Thousand+EK65*$F62*$E18*EK28*EK$6*EK52</f>
        <v>0</v>
      </c>
      <c r="EL91" s="20" t="n">
        <f aca="false">EL59*$F56*EL81*EL61/Thousand+EL65*$F62*$E18*EL28*EL$6*EL52</f>
        <v>0</v>
      </c>
      <c r="EM91" s="20" t="n">
        <f aca="false">EM59*$F56*EM81*EM61/Thousand+EM65*$F62*$E18*EM28*EM$6*EM52</f>
        <v>0</v>
      </c>
      <c r="EN91" s="20" t="n">
        <f aca="false">EN59*$F56*EN81*EN61/Thousand+EN65*$F62*$E18*EN28*EN$6*EN52</f>
        <v>0</v>
      </c>
      <c r="EO91" s="20" t="n">
        <f aca="false">EO59*$F56*EO81*EO61/Thousand+EO65*$F62*$E18*EO28*EO$6*EO52</f>
        <v>0</v>
      </c>
      <c r="EP91" s="20" t="n">
        <f aca="false">EP59*$F56*EP81*EP61/Thousand+EP65*$F62*$E18*EP28*EP$6*EP52</f>
        <v>0</v>
      </c>
      <c r="EQ91" s="20" t="n">
        <f aca="false">EQ59*$F56*EQ81*EQ61/Thousand+EQ65*$F62*$E18*EQ28*EQ$6*EQ52</f>
        <v>0</v>
      </c>
      <c r="ER91" s="20" t="n">
        <f aca="false">ER59*$F56*ER81*ER61/Thousand+ER65*$F62*$E18*ER28*ER$6*ER52</f>
        <v>0</v>
      </c>
      <c r="ES91" s="20" t="n">
        <f aca="false">ES59*$F56*ES81*ES61/Thousand+ES65*$F62*$E18*ES28*ES$6*ES52</f>
        <v>0</v>
      </c>
      <c r="ET91" s="20" t="n">
        <f aca="false">ET59*$F56*ET81*ET61/Thousand+ET65*$F62*$E18*ET28*ET$6*ET52</f>
        <v>0</v>
      </c>
      <c r="EU91" s="20" t="n">
        <f aca="false">EU59*$F56*EU81*EU61/Thousand+EU65*$F62*$E18*EU28*EU$6*EU52</f>
        <v>0</v>
      </c>
      <c r="EV91" s="20" t="n">
        <f aca="false">EV59*$F56*EV81*EV61/Thousand+EV65*$F62*$E18*EV28*EV$6*EV52</f>
        <v>0</v>
      </c>
      <c r="EW91" s="20" t="n">
        <f aca="false">EW59*$F56*EW81*EW61/Thousand+EW65*$F62*$E18*EW28*EW$6*EW52</f>
        <v>0</v>
      </c>
      <c r="EX91" s="20" t="n">
        <f aca="false">EX59*$F56*EX81*EX61/Thousand+EX65*$F62*$E18*EX28*EX$6*EX52</f>
        <v>0</v>
      </c>
      <c r="EY91" s="20" t="n">
        <f aca="false">EY59*$F56*EY81*EY61/Thousand+EY65*$F62*$E18*EY28*EY$6*EY52</f>
        <v>0</v>
      </c>
      <c r="EZ91" s="20" t="n">
        <f aca="false">EZ59*$F56*EZ81*EZ61/Thousand+EZ65*$F62*$E18*EZ28*EZ$6*EZ52</f>
        <v>0</v>
      </c>
      <c r="FA91" s="20" t="n">
        <f aca="false">FA59*$F56*FA81*FA61/Thousand+FA65*$F62*$E18*FA28*FA$6*FA52</f>
        <v>0</v>
      </c>
      <c r="FB91" s="20" t="n">
        <f aca="false">FB59*$F56*FB81*FB61/Thousand+FB65*$F62*$E18*FB28*FB$6*FB52</f>
        <v>0</v>
      </c>
      <c r="FC91" s="20" t="n">
        <f aca="false">FC59*$F56*FC81*FC61/Thousand+FC65*$F62*$E18*FC28*FC$6*FC52</f>
        <v>0</v>
      </c>
      <c r="FD91" s="20" t="n">
        <f aca="false">FD59*$F56*FD81*FD61/Thousand+FD65*$F62*$E18*FD28*FD$6*FD52</f>
        <v>0</v>
      </c>
      <c r="FE91" s="20" t="n">
        <f aca="false">FE59*$F56*FE81*FE61/Thousand+FE65*$F62*$E18*FE28*FE$6*FE52</f>
        <v>0</v>
      </c>
      <c r="FF91" s="20" t="n">
        <f aca="false">FF59*$F56*FF81*FF61/Thousand+FF65*$F62*$E18*FF28*FF$6*FF52</f>
        <v>0</v>
      </c>
      <c r="FG91" s="20" t="n">
        <f aca="false">FG59*$F56*FG81*FG61/Thousand+FG65*$F62*$E18*FG28*FG$6*FG52</f>
        <v>0</v>
      </c>
      <c r="FH91" s="20" t="n">
        <f aca="false">FH59*$F56*FH81*FH61/Thousand+FH65*$F62*$E18*FH28*FH$6*FH52</f>
        <v>0</v>
      </c>
    </row>
    <row r="92" customFormat="false" ht="15" hidden="false" customHeight="false" outlineLevel="0" collapsed="false">
      <c r="C92" s="0" t="s">
        <v>747</v>
      </c>
      <c r="D92" s="11" t="s">
        <v>359</v>
      </c>
      <c r="I92" s="20" t="n">
        <f aca="false">SUM(J92:FH92)</f>
        <v>-65019.6172845151</v>
      </c>
      <c r="J92" s="20" t="n">
        <f aca="false">-(In_OM+In_Cable_OM)*$E13*J41*(1+In_Opex_Adj)*J28*J$6</f>
        <v>-0</v>
      </c>
      <c r="K92" s="20" t="n">
        <f aca="false">-(In_OM+In_Cable_OM)*$E13*K41*(1+In_Opex_Adj)*K28*K$6</f>
        <v>-0</v>
      </c>
      <c r="L92" s="20" t="n">
        <f aca="false">-(In_OM+In_Cable_OM)*$E13*L41*(1+In_Opex_Adj)*L28*L$6</f>
        <v>-0</v>
      </c>
      <c r="M92" s="20" t="n">
        <f aca="false">-(In_OM+In_Cable_OM)*$E13*M41*(1+In_Opex_Adj)*M28*M$6</f>
        <v>-0</v>
      </c>
      <c r="N92" s="20" t="n">
        <f aca="false">-(In_OM+In_Cable_OM)*$E13*N41*(1+In_Opex_Adj)*N28*N$6</f>
        <v>-0</v>
      </c>
      <c r="O92" s="20" t="n">
        <f aca="false">-(In_OM+In_Cable_OM)*$E13*O41*(1+In_Opex_Adj)*O28*O$6</f>
        <v>-0</v>
      </c>
      <c r="P92" s="20" t="n">
        <f aca="false">-(In_OM+In_Cable_OM)*$E13*P41*(1+In_Opex_Adj)*P28*P$6</f>
        <v>-0</v>
      </c>
      <c r="Q92" s="20" t="n">
        <f aca="false">-(In_OM+In_Cable_OM)*$E13*Q41*(1+In_Opex_Adj)*Q28*Q$6</f>
        <v>-0</v>
      </c>
      <c r="R92" s="20" t="n">
        <f aca="false">-(In_OM+In_Cable_OM)*$E13*R41*(1+In_Opex_Adj)*R28*R$6</f>
        <v>-0</v>
      </c>
      <c r="S92" s="20" t="n">
        <f aca="false">-(In_OM+In_Cable_OM)*$E13*S41*(1+In_Opex_Adj)*S28*S$6</f>
        <v>-0</v>
      </c>
      <c r="T92" s="20" t="n">
        <f aca="false">-(In_OM+In_Cable_OM)*$E13*T41*(1+In_Opex_Adj)*T28*T$6</f>
        <v>-322.183164984877</v>
      </c>
      <c r="U92" s="20" t="n">
        <f aca="false">-(In_OM+In_Cable_OM)*$E13*U41*(1+In_Opex_Adj)*U28*U$6</f>
        <v>-325.72363932537</v>
      </c>
      <c r="V92" s="20" t="n">
        <f aca="false">-(In_OM+In_Cable_OM)*$E13*V41*(1+In_Opex_Adj)*V28*V$6</f>
        <v>-325.72363932537</v>
      </c>
      <c r="W92" s="20" t="n">
        <f aca="false">-(In_OM+In_Cable_OM)*$E13*W41*(1+In_Opex_Adj)*W28*W$6</f>
        <v>-325.146362439452</v>
      </c>
      <c r="X92" s="20" t="n">
        <f aca="false">-(In_OM+In_Cable_OM)*$E13*X41*(1+In_Opex_Adj)*X28*X$6</f>
        <v>-328.75909979989</v>
      </c>
      <c r="Y92" s="20" t="n">
        <f aca="false">-(In_OM+In_Cable_OM)*$E13*Y41*(1+In_Opex_Adj)*Y28*Y$6</f>
        <v>-332.371837160329</v>
      </c>
      <c r="Z92" s="20" t="n">
        <f aca="false">-(In_OM+In_Cable_OM)*$E13*Z41*(1+In_Opex_Adj)*Z28*Z$6</f>
        <v>-332.371837160329</v>
      </c>
      <c r="AA92" s="20" t="n">
        <f aca="false">-(In_OM+In_Cable_OM)*$E13*AA41*(1+In_Opex_Adj)*AA28*AA$6</f>
        <v>-331.795340847123</v>
      </c>
      <c r="AB92" s="20" t="n">
        <f aca="false">-(In_OM+In_Cable_OM)*$E13*AB41*(1+In_Opex_Adj)*AB28*AB$6</f>
        <v>-335.481955745425</v>
      </c>
      <c r="AC92" s="20" t="n">
        <f aca="false">-(In_OM+In_Cable_OM)*$E13*AC41*(1+In_Opex_Adj)*AC28*AC$6</f>
        <v>-339.168570643726</v>
      </c>
      <c r="AD92" s="20" t="n">
        <f aca="false">-(In_OM+In_Cable_OM)*$E13*AD41*(1+In_Opex_Adj)*AD28*AD$6</f>
        <v>-339.168570643726</v>
      </c>
      <c r="AE92" s="20" t="n">
        <f aca="false">-(In_OM+In_Cable_OM)*$E13*AE41*(1+In_Opex_Adj)*AE28*AE$6</f>
        <v>-338.43110956274</v>
      </c>
      <c r="AF92" s="20" t="n">
        <f aca="false">-(In_OM+In_Cable_OM)*$E13*AF41*(1+In_Opex_Adj)*AF28*AF$6</f>
        <v>-342.191455224548</v>
      </c>
      <c r="AG92" s="20" t="n">
        <f aca="false">-(In_OM+In_Cable_OM)*$E13*AG41*(1+In_Opex_Adj)*AG28*AG$6</f>
        <v>-345.951800886356</v>
      </c>
      <c r="AH92" s="20" t="n">
        <f aca="false">-(In_OM+In_Cable_OM)*$E13*AH41*(1+In_Opex_Adj)*AH28*AH$6</f>
        <v>-345.951800886356</v>
      </c>
      <c r="AI92" s="20" t="n">
        <f aca="false">-(In_OM+In_Cable_OM)*$E13*AI41*(1+In_Opex_Adj)*AI28*AI$6</f>
        <v>-349.035430035945</v>
      </c>
      <c r="AJ92" s="20" t="n">
        <f aca="false">-(In_OM+In_Cable_OM)*$E13*AJ41*(1+In_Opex_Adj)*AJ28*AJ$6</f>
        <v>-349.035430035945</v>
      </c>
      <c r="AK92" s="20" t="n">
        <f aca="false">-(In_OM+In_Cable_OM)*$E13*AK41*(1+In_Opex_Adj)*AK28*AK$6</f>
        <v>-352.870984212164</v>
      </c>
      <c r="AL92" s="20" t="n">
        <f aca="false">-(In_OM+In_Cable_OM)*$E13*AL41*(1+In_Opex_Adj)*AL28*AL$6</f>
        <v>-352.870984212164</v>
      </c>
      <c r="AM92" s="20" t="n">
        <f aca="false">-(In_OM+In_Cable_OM)*$E13*AM41*(1+In_Opex_Adj)*AM28*AM$6</f>
        <v>-352.10374128</v>
      </c>
      <c r="AN92" s="20" t="n">
        <f aca="false">-(In_OM+In_Cable_OM)*$E13*AN41*(1+In_Opex_Adj)*AN28*AN$6</f>
        <v>-356.016005072</v>
      </c>
      <c r="AO92" s="20" t="n">
        <f aca="false">-(In_OM+In_Cable_OM)*$E13*AO41*(1+In_Opex_Adj)*AO28*AO$6</f>
        <v>-359.928268864</v>
      </c>
      <c r="AP92" s="20" t="n">
        <f aca="false">-(In_OM+In_Cable_OM)*$E13*AP41*(1+In_Opex_Adj)*AP28*AP$6</f>
        <v>-359.928268864</v>
      </c>
      <c r="AQ92" s="20" t="n">
        <f aca="false">-(In_OM+In_Cable_OM)*$E13*AQ41*(1+In_Opex_Adj)*AQ28*AQ$6</f>
        <v>-359.146008246575</v>
      </c>
      <c r="AR92" s="20" t="n">
        <f aca="false">-(In_OM+In_Cable_OM)*$E13*AR41*(1+In_Opex_Adj)*AR28*AR$6</f>
        <v>-363.136519449315</v>
      </c>
      <c r="AS92" s="20" t="n">
        <f aca="false">-(In_OM+In_Cable_OM)*$E13*AS41*(1+In_Opex_Adj)*AS28*AS$6</f>
        <v>-367.127030652055</v>
      </c>
      <c r="AT92" s="20" t="n">
        <f aca="false">-(In_OM+In_Cable_OM)*$E13*AT41*(1+In_Opex_Adj)*AT28*AT$6</f>
        <v>-367.127030652055</v>
      </c>
      <c r="AU92" s="20" t="n">
        <f aca="false">-(In_OM+In_Cable_OM)*$E13*AU41*(1+In_Opex_Adj)*AU28*AU$6</f>
        <v>-366.32877830137</v>
      </c>
      <c r="AV92" s="20" t="n">
        <f aca="false">-(In_OM+In_Cable_OM)*$E13*AV41*(1+In_Opex_Adj)*AV28*AV$6</f>
        <v>-370.399098060274</v>
      </c>
      <c r="AW92" s="20" t="n">
        <f aca="false">-(In_OM+In_Cable_OM)*$E13*AW41*(1+In_Opex_Adj)*AW28*AW$6</f>
        <v>-374.469417819178</v>
      </c>
      <c r="AX92" s="20" t="n">
        <f aca="false">-(In_OM+In_Cable_OM)*$E13*AX41*(1+In_Opex_Adj)*AX28*AX$6</f>
        <v>-374.469417819178</v>
      </c>
      <c r="AY92" s="20" t="n">
        <f aca="false">-(In_OM+In_Cable_OM)*$E13*AY41*(1+In_Opex_Adj)*AY28*AY$6</f>
        <v>-377.807080021479</v>
      </c>
      <c r="AZ92" s="20" t="n">
        <f aca="false">-(In_OM+In_Cable_OM)*$E13*AZ41*(1+In_Opex_Adj)*AZ28*AZ$6</f>
        <v>-377.807080021479</v>
      </c>
      <c r="BA92" s="20" t="n">
        <f aca="false">-(In_OM+In_Cable_OM)*$E13*BA41*(1+In_Opex_Adj)*BA28*BA$6</f>
        <v>-381.958806175562</v>
      </c>
      <c r="BB92" s="20" t="n">
        <f aca="false">-(In_OM+In_Cable_OM)*$E13*BB41*(1+In_Opex_Adj)*BB28*BB$6</f>
        <v>-381.958806175562</v>
      </c>
      <c r="BC92" s="20" t="n">
        <f aca="false">-(In_OM+In_Cable_OM)*$E13*BC41*(1+In_Opex_Adj)*BC28*BC$6</f>
        <v>-381.128436927123</v>
      </c>
      <c r="BD92" s="20" t="n">
        <f aca="false">-(In_OM+In_Cable_OM)*$E13*BD41*(1+In_Opex_Adj)*BD28*BD$6</f>
        <v>-385.363197337425</v>
      </c>
      <c r="BE92" s="20" t="n">
        <f aca="false">-(In_OM+In_Cable_OM)*$E13*BE41*(1+In_Opex_Adj)*BE28*BE$6</f>
        <v>-389.597957747726</v>
      </c>
      <c r="BF92" s="20" t="n">
        <f aca="false">-(In_OM+In_Cable_OM)*$E13*BF41*(1+In_Opex_Adj)*BF28*BF$6</f>
        <v>-389.597957747726</v>
      </c>
      <c r="BG92" s="20" t="n">
        <f aca="false">-(In_OM+In_Cable_OM)*$E13*BG41*(1+In_Opex_Adj)*BG28*BG$6</f>
        <v>-388.751029683288</v>
      </c>
      <c r="BH92" s="20" t="n">
        <f aca="false">-(In_OM+In_Cable_OM)*$E13*BH41*(1+In_Opex_Adj)*BH28*BH$6</f>
        <v>-393.070485568658</v>
      </c>
      <c r="BI92" s="20" t="n">
        <f aca="false">-(In_OM+In_Cable_OM)*$E13*BI41*(1+In_Opex_Adj)*BI28*BI$6</f>
        <v>-397.389941454027</v>
      </c>
      <c r="BJ92" s="20" t="n">
        <f aca="false">-(In_OM+In_Cable_OM)*$E13*BJ41*(1+In_Opex_Adj)*BJ28*BJ$6</f>
        <v>-397.389941454027</v>
      </c>
      <c r="BK92" s="20" t="n">
        <f aca="false">-(In_OM+In_Cable_OM)*$E13*BK41*(1+In_Opex_Adj)*BK28*BK$6</f>
        <v>-396.52613433863</v>
      </c>
      <c r="BL92" s="20" t="n">
        <f aca="false">-(In_OM+In_Cable_OM)*$E13*BL41*(1+In_Opex_Adj)*BL28*BL$6</f>
        <v>-400.931980275726</v>
      </c>
      <c r="BM92" s="20" t="n">
        <f aca="false">-(In_OM+In_Cable_OM)*$E13*BM41*(1+In_Opex_Adj)*BM28*BM$6</f>
        <v>-405.337826212822</v>
      </c>
      <c r="BN92" s="20" t="n">
        <f aca="false">-(In_OM+In_Cable_OM)*$E13*BN41*(1+In_Opex_Adj)*BN28*BN$6</f>
        <v>-405.337826212822</v>
      </c>
      <c r="BO92" s="20" t="n">
        <f aca="false">-(In_OM+In_Cable_OM)*$E13*BO41*(1+In_Opex_Adj)*BO28*BO$6</f>
        <v>-408.950717019178</v>
      </c>
      <c r="BP92" s="20" t="n">
        <f aca="false">-(In_OM+In_Cable_OM)*$E13*BP41*(1+In_Opex_Adj)*BP28*BP$6</f>
        <v>-408.950717019178</v>
      </c>
      <c r="BQ92" s="20" t="n">
        <f aca="false">-(In_OM+In_Cable_OM)*$E13*BQ41*(1+In_Opex_Adj)*BQ28*BQ$6</f>
        <v>-413.444680942466</v>
      </c>
      <c r="BR92" s="20" t="n">
        <f aca="false">-(In_OM+In_Cable_OM)*$E13*BR41*(1+In_Opex_Adj)*BR28*BR$6</f>
        <v>-413.444680942466</v>
      </c>
      <c r="BS92" s="20" t="n">
        <f aca="false">-(In_OM+In_Cable_OM)*$E13*BS41*(1+In_Opex_Adj)*BS28*BS$6</f>
        <v>-412.545888157808</v>
      </c>
      <c r="BT92" s="20" t="n">
        <f aca="false">-(In_OM+In_Cable_OM)*$E13*BT41*(1+In_Opex_Adj)*BT28*BT$6</f>
        <v>-417.129731359562</v>
      </c>
      <c r="BU92" s="20" t="n">
        <f aca="false">-(In_OM+In_Cable_OM)*$E13*BU41*(1+In_Opex_Adj)*BU28*BU$6</f>
        <v>-421.713574561315</v>
      </c>
      <c r="BV92" s="20" t="n">
        <f aca="false">-(In_OM+In_Cable_OM)*$E13*BV41*(1+In_Opex_Adj)*BV28*BV$6</f>
        <v>-421.713574561315</v>
      </c>
      <c r="BW92" s="20" t="n">
        <f aca="false">-(In_OM+In_Cable_OM)*$E13*BW41*(1+In_Opex_Adj)*BW28*BW$6</f>
        <v>-420.796841947397</v>
      </c>
      <c r="BX92" s="20" t="n">
        <f aca="false">-(In_OM+In_Cable_OM)*$E13*BX41*(1+In_Opex_Adj)*BX28*BX$6</f>
        <v>-425.472362413479</v>
      </c>
      <c r="BY92" s="20" t="n">
        <f aca="false">-(In_OM+In_Cable_OM)*$E13*BY41*(1+In_Opex_Adj)*BY28*BY$6</f>
        <v>-430.147882879562</v>
      </c>
      <c r="BZ92" s="20" t="n">
        <f aca="false">-(In_OM+In_Cable_OM)*$E13*BZ41*(1+In_Opex_Adj)*BZ28*BZ$6</f>
        <v>-430.147882879562</v>
      </c>
      <c r="CA92" s="20" t="n">
        <f aca="false">-(In_OM+In_Cable_OM)*$E13*CA41*(1+In_Opex_Adj)*CA28*CA$6</f>
        <v>-429.212616667397</v>
      </c>
      <c r="CB92" s="20" t="n">
        <f aca="false">-(In_OM+In_Cable_OM)*$E13*CB41*(1+In_Opex_Adj)*CB28*CB$6</f>
        <v>-433.981645741479</v>
      </c>
      <c r="CC92" s="20" t="n">
        <f aca="false">-(In_OM+In_Cable_OM)*$E13*CC41*(1+In_Opex_Adj)*CC28*CC$6</f>
        <v>-438.750674815562</v>
      </c>
      <c r="CD92" s="20" t="n">
        <f aca="false">-(In_OM+In_Cable_OM)*$E13*CD41*(1+In_Opex_Adj)*CD28*CD$6</f>
        <v>-438.750674815562</v>
      </c>
      <c r="CE92" s="20" t="n">
        <f aca="false">-(In_OM+In_Cable_OM)*$E13*CE41*(1+In_Opex_Adj)*CE28*CE$6</f>
        <v>-442.661224016219</v>
      </c>
      <c r="CF92" s="20" t="n">
        <f aca="false">-(In_OM+In_Cable_OM)*$E13*CF41*(1+In_Opex_Adj)*CF28*CF$6</f>
        <v>-442.661224016219</v>
      </c>
      <c r="CG92" s="20" t="n">
        <f aca="false">-(In_OM+In_Cable_OM)*$E13*CG41*(1+In_Opex_Adj)*CG28*CG$6</f>
        <v>-447.525633071343</v>
      </c>
      <c r="CH92" s="20" t="n">
        <f aca="false">-(In_OM+In_Cable_OM)*$E13*CH41*(1+In_Opex_Adj)*CH28*CH$6</f>
        <v>-447.525633071343</v>
      </c>
      <c r="CI92" s="20" t="n">
        <f aca="false">-(In_OM+In_Cable_OM)*$E13*CI41*(1+In_Opex_Adj)*CI28*CI$6</f>
        <v>-446.552739251507</v>
      </c>
      <c r="CJ92" s="20" t="n">
        <f aca="false">-(In_OM+In_Cable_OM)*$E13*CJ41*(1+In_Opex_Adj)*CJ28*CJ$6</f>
        <v>-451.514436354301</v>
      </c>
      <c r="CK92" s="20" t="n">
        <f aca="false">-(In_OM+In_Cable_OM)*$E13*CK41*(1+In_Opex_Adj)*CK28*CK$6</f>
        <v>-456.476133457096</v>
      </c>
      <c r="CL92" s="20" t="n">
        <f aca="false">-(In_OM+In_Cable_OM)*$E13*CL41*(1+In_Opex_Adj)*CL28*CL$6</f>
        <v>-456.476133457096</v>
      </c>
      <c r="CM92" s="20" t="n">
        <f aca="false">-(In_OM+In_Cable_OM)*$E13*CM41*(1+In_Opex_Adj)*CM28*CM$6</f>
        <v>-455.483992181918</v>
      </c>
      <c r="CN92" s="20" t="n">
        <f aca="false">-(In_OM+In_Cable_OM)*$E13*CN41*(1+In_Opex_Adj)*CN28*CN$6</f>
        <v>-460.544925428384</v>
      </c>
      <c r="CO92" s="20" t="n">
        <f aca="false">-(In_OM+In_Cable_OM)*$E13*CO41*(1+In_Opex_Adj)*CO28*CO$6</f>
        <v>-465.605858674849</v>
      </c>
      <c r="CP92" s="20" t="n">
        <f aca="false">-(In_OM+In_Cable_OM)*$E13*CP41*(1+In_Opex_Adj)*CP28*CP$6</f>
        <v>-465.605858674849</v>
      </c>
      <c r="CQ92" s="20" t="n">
        <f aca="false">-(In_OM+In_Cable_OM)*$E13*CQ41*(1+In_Opex_Adj)*CQ28*CQ$6</f>
        <v>-464.593575955068</v>
      </c>
      <c r="CR92" s="20" t="n">
        <f aca="false">-(In_OM+In_Cable_OM)*$E13*CR41*(1+In_Opex_Adj)*CR28*CR$6</f>
        <v>-469.755726799014</v>
      </c>
      <c r="CS92" s="20" t="n">
        <f aca="false">-(In_OM+In_Cable_OM)*$E13*CS41*(1+In_Opex_Adj)*CS28*CS$6</f>
        <v>-474.917877642959</v>
      </c>
      <c r="CT92" s="20" t="n">
        <f aca="false">-(In_OM+In_Cable_OM)*$E13*CT41*(1+In_Opex_Adj)*CT28*CT$6</f>
        <v>-474.917877642959</v>
      </c>
      <c r="CU92" s="20" t="n">
        <f aca="false">-(In_OM+In_Cable_OM)*$E13*CU41*(1+In_Opex_Adj)*CU28*CU$6</f>
        <v>-479.150786694904</v>
      </c>
      <c r="CV92" s="20" t="n">
        <f aca="false">-(In_OM+In_Cable_OM)*$E13*CV41*(1+In_Opex_Adj)*CV28*CV$6</f>
        <v>-479.150786694904</v>
      </c>
      <c r="CW92" s="20" t="n">
        <f aca="false">-(In_OM+In_Cable_OM)*$E13*CW41*(1+In_Opex_Adj)*CW28*CW$6</f>
        <v>-484.416179955288</v>
      </c>
      <c r="CX92" s="20" t="n">
        <f aca="false">-(In_OM+In_Cable_OM)*$E13*CX41*(1+In_Opex_Adj)*CX28*CX$6</f>
        <v>-484.416179955288</v>
      </c>
      <c r="CY92" s="20" t="n">
        <f aca="false">-(In_OM+In_Cable_OM)*$E13*CY41*(1+In_Opex_Adj)*CY28*CY$6</f>
        <v>-483.363047263562</v>
      </c>
      <c r="CZ92" s="20" t="n">
        <f aca="false">-(In_OM+In_Cable_OM)*$E13*CZ41*(1+In_Opex_Adj)*CZ28*CZ$6</f>
        <v>-488.733747788712</v>
      </c>
      <c r="DA92" s="20" t="n">
        <f aca="false">-(In_OM+In_Cable_OM)*$E13*DA41*(1+In_Opex_Adj)*DA28*DA$6</f>
        <v>-494.104448313863</v>
      </c>
      <c r="DB92" s="20" t="n">
        <f aca="false">-(In_OM+In_Cable_OM)*$E13*DB41*(1+In_Opex_Adj)*DB28*DB$6</f>
        <v>-494.104448313863</v>
      </c>
      <c r="DC92" s="20" t="n">
        <f aca="false">-(In_OM+In_Cable_OM)*$E13*DC41*(1+In_Opex_Adj)*DC28*DC$6</f>
        <v>-493.030440305753</v>
      </c>
      <c r="DD92" s="20" t="n">
        <f aca="false">-(In_OM+In_Cable_OM)*$E13*DD41*(1+In_Opex_Adj)*DD28*DD$6</f>
        <v>-498.508556309151</v>
      </c>
      <c r="DE92" s="20" t="n">
        <f aca="false">-(In_OM+In_Cable_OM)*$E13*DE41*(1+In_Opex_Adj)*DE28*DE$6</f>
        <v>-503.986672312548</v>
      </c>
      <c r="DF92" s="20" t="n">
        <f aca="false">-(In_OM+In_Cable_OM)*$E13*DF41*(1+In_Opex_Adj)*DF28*DF$6</f>
        <v>-503.986672312548</v>
      </c>
      <c r="DG92" s="20" t="n">
        <f aca="false">-(In_OM+In_Cable_OM)*$E13*DG41*(1+In_Opex_Adj)*DG28*DG$6</f>
        <v>-502.891175204384</v>
      </c>
      <c r="DH92" s="20" t="n">
        <f aca="false">-(In_OM+In_Cable_OM)*$E13*DH41*(1+In_Opex_Adj)*DH28*DH$6</f>
        <v>-508.478854928877</v>
      </c>
      <c r="DI92" s="20" t="n">
        <f aca="false">-(In_OM+In_Cable_OM)*$E13*DI41*(1+In_Opex_Adj)*DI28*DI$6</f>
        <v>-514.06653465337</v>
      </c>
      <c r="DJ92" s="20" t="n">
        <f aca="false">-(In_OM+In_Cable_OM)*$E13*DJ41*(1+In_Opex_Adj)*DJ28*DJ$6</f>
        <v>-514.06653465337</v>
      </c>
      <c r="DK92" s="20" t="n">
        <f aca="false">-(In_OM+In_Cable_OM)*$E13*DK41*(1+In_Opex_Adj)*DK28*DK$6</f>
        <v>-518.648286320548</v>
      </c>
      <c r="DL92" s="20" t="n">
        <f aca="false">-(In_OM+In_Cable_OM)*$E13*DL41*(1+In_Opex_Adj)*DL28*DL$6</f>
        <v>-518.648286320548</v>
      </c>
      <c r="DM92" s="20" t="n">
        <f aca="false">-(In_OM+In_Cable_OM)*$E13*DM41*(1+In_Opex_Adj)*DM28*DM$6</f>
        <v>-524.347718038356</v>
      </c>
      <c r="DN92" s="20" t="n">
        <f aca="false">-(In_OM+In_Cable_OM)*$E13*DN41*(1+In_Opex_Adj)*DN28*DN$6</f>
        <v>-524.347718038356</v>
      </c>
      <c r="DO92" s="20" t="n">
        <f aca="false">-(In_OM+In_Cable_OM)*$E13*DO41*(1+In_Opex_Adj)*DO28*DO$6</f>
        <v>-523.207681584658</v>
      </c>
      <c r="DP92" s="20" t="n">
        <f aca="false">-(In_OM+In_Cable_OM)*$E13*DP41*(1+In_Opex_Adj)*DP28*DP$6</f>
        <v>-529.021100268932</v>
      </c>
      <c r="DQ92" s="20" t="n">
        <f aca="false">-(In_OM+In_Cable_OM)*$E13*DQ41*(1+In_Opex_Adj)*DQ28*DQ$6</f>
        <v>-534.834518953206</v>
      </c>
      <c r="DR92" s="20" t="n">
        <f aca="false">-(In_OM+In_Cable_OM)*$E13*DR41*(1+In_Opex_Adj)*DR28*DR$6</f>
        <v>-534.834518953206</v>
      </c>
      <c r="DS92" s="20" t="n">
        <f aca="false">-(In_OM+In_Cable_OM)*$E13*DS41*(1+In_Opex_Adj)*DS28*DS$6</f>
        <v>-533.671859233973</v>
      </c>
      <c r="DT92" s="20" t="n">
        <f aca="false">-(In_OM+In_Cable_OM)*$E13*DT41*(1+In_Opex_Adj)*DT28*DT$6</f>
        <v>-539.601546558795</v>
      </c>
      <c r="DU92" s="20" t="n">
        <f aca="false">-(In_OM+In_Cable_OM)*$E13*DU41*(1+In_Opex_Adj)*DU28*DU$6</f>
        <v>-545.531233883616</v>
      </c>
      <c r="DV92" s="20" t="n">
        <f aca="false">-(In_OM+In_Cable_OM)*$E13*DV41*(1+In_Opex_Adj)*DV28*DV$6</f>
        <v>-545.531233883616</v>
      </c>
      <c r="DW92" s="20" t="n">
        <f aca="false">-(In_OM+In_Cable_OM)*$E13*DW41*(1+In_Opex_Adj)*DW28*DW$6</f>
        <v>-544.345290414247</v>
      </c>
      <c r="DX92" s="20" t="n">
        <f aca="false">-(In_OM+In_Cable_OM)*$E13*DX41*(1+In_Opex_Adj)*DX28*DX$6</f>
        <v>-550.393571418849</v>
      </c>
      <c r="DY92" s="20" t="n">
        <f aca="false">-(In_OM+In_Cable_OM)*$E13*DY41*(1+In_Opex_Adj)*DY28*DY$6</f>
        <v>-556.441852423452</v>
      </c>
      <c r="DZ92" s="20" t="n">
        <f aca="false">-(In_OM+In_Cable_OM)*$E13*DZ41*(1+In_Opex_Adj)*DZ28*DZ$6</f>
        <v>-556.441852423452</v>
      </c>
      <c r="EA92" s="20" t="n">
        <f aca="false">-(In_OM+In_Cable_OM)*$E13*EA41*(1+In_Opex_Adj)*EA28*EA$6</f>
        <v>-561.401728189918</v>
      </c>
      <c r="EB92" s="20" t="n">
        <f aca="false">-(In_OM+In_Cable_OM)*$E13*EB41*(1+In_Opex_Adj)*EB28*EB$6</f>
        <v>-561.401728189918</v>
      </c>
      <c r="EC92" s="20" t="n">
        <f aca="false">-(In_OM+In_Cable_OM)*$E13*EC41*(1+In_Opex_Adj)*EC28*EC$6</f>
        <v>-567.570977950247</v>
      </c>
      <c r="ED92" s="20" t="n">
        <f aca="false">-(In_OM+In_Cable_OM)*$E13*ED41*(1+In_Opex_Adj)*ED28*ED$6</f>
        <v>-567.570977950247</v>
      </c>
      <c r="EE92" s="20" t="n">
        <f aca="false">-(In_OM+In_Cable_OM)*$E13*EE41*(1+In_Opex_Adj)*EE28*EE$6</f>
        <v>-566.337025923288</v>
      </c>
      <c r="EF92" s="20" t="n">
        <f aca="false">-(In_OM+In_Cable_OM)*$E13*EF41*(1+In_Opex_Adj)*EF28*EF$6</f>
        <v>-572.629659544658</v>
      </c>
      <c r="EG92" s="20" t="n">
        <f aca="false">-(In_OM+In_Cable_OM)*$E13*EG41*(1+In_Opex_Adj)*EG28*EG$6</f>
        <v>-578.922293166028</v>
      </c>
      <c r="EH92" s="20" t="n">
        <f aca="false">-(In_OM+In_Cable_OM)*$E13*EH41*(1+In_Opex_Adj)*EH28*EH$6</f>
        <v>-578.922293166028</v>
      </c>
      <c r="EI92" s="20" t="n">
        <f aca="false">-(In_OM+In_Cable_OM)*$E13*EI41*(1+In_Opex_Adj)*EI28*EI$6</f>
        <v>-577.663736419726</v>
      </c>
      <c r="EJ92" s="20" t="n">
        <f aca="false">-(In_OM+In_Cable_OM)*$E13*EJ41*(1+In_Opex_Adj)*EJ28*EJ$6</f>
        <v>-584.082222379945</v>
      </c>
      <c r="EK92" s="20" t="n">
        <f aca="false">-(In_OM+In_Cable_OM)*$E13*EK41*(1+In_Opex_Adj)*EK28*EK$6</f>
        <v>-590.500708340164</v>
      </c>
      <c r="EL92" s="20" t="n">
        <f aca="false">-(In_OM+In_Cable_OM)*$E13*EL41*(1+In_Opex_Adj)*EL28*EL$6</f>
        <v>-590.500708340164</v>
      </c>
      <c r="EM92" s="20" t="n">
        <f aca="false">-(In_OM+In_Cable_OM)*$E13*EM41*(1+In_Opex_Adj)*EM28*EM$6</f>
        <v>-589.217113223014</v>
      </c>
      <c r="EN92" s="20" t="n">
        <f aca="false">-(In_OM+In_Cable_OM)*$E13*EN41*(1+In_Opex_Adj)*EN28*EN$6</f>
        <v>-595.763970036603</v>
      </c>
      <c r="EO92" s="20" t="n">
        <f aca="false">-(In_OM+In_Cable_OM)*$E13*EO41*(1+In_Opex_Adj)*EO28*EO$6</f>
        <v>-602.310826850192</v>
      </c>
      <c r="EP92" s="20" t="n">
        <f aca="false">-(In_OM+In_Cable_OM)*$E13*EP41*(1+In_Opex_Adj)*EP28*EP$6</f>
        <v>-602.310826850192</v>
      </c>
      <c r="EQ92" s="20" t="n">
        <f aca="false">-(In_OM+In_Cable_OM)*$E13*EQ41*(1+In_Opex_Adj)*EQ28*EQ$6</f>
        <v>-607.679152299397</v>
      </c>
      <c r="ER92" s="20" t="n">
        <f aca="false">-(In_OM+In_Cable_OM)*$E13*ER41*(1+In_Opex_Adj)*ER28*ER$6</f>
        <v>-607.679152299397</v>
      </c>
      <c r="ES92" s="20" t="n">
        <f aca="false">-(In_OM+In_Cable_OM)*$E13*ES41*(1+In_Opex_Adj)*ES28*ES$6</f>
        <v>-614.356945181808</v>
      </c>
      <c r="ET92" s="20" t="n">
        <f aca="false">-(In_OM+In_Cable_OM)*$E13*ET41*(1+In_Opex_Adj)*ET28*ET$6</f>
        <v>-614.356945181808</v>
      </c>
      <c r="EU92" s="20" t="n">
        <f aca="false">-(In_OM+In_Cable_OM)*$E13*EU41*(1+In_Opex_Adj)*EU28*EU$6</f>
        <v>-613.021386605326</v>
      </c>
      <c r="EV92" s="20" t="n">
        <f aca="false">-(In_OM+In_Cable_OM)*$E13*EV41*(1+In_Opex_Adj)*EV28*EV$6</f>
        <v>-619.832735345385</v>
      </c>
      <c r="EW92" s="20" t="n">
        <f aca="false">-(In_OM+In_Cable_OM)*$E13*EW41*(1+In_Opex_Adj)*EW28*EW$6</f>
        <v>-626.644084085444</v>
      </c>
      <c r="EX92" s="20" t="n">
        <f aca="false">-(In_OM+In_Cable_OM)*$E13*EX41*(1+In_Opex_Adj)*EX28*EX$6</f>
        <v>-626.644084085444</v>
      </c>
      <c r="EY92" s="20" t="n">
        <f aca="false">-(In_OM+In_Cable_OM)*$E13*EY41*(1+In_Opex_Adj)*EY28*EY$6</f>
        <v>-625.281814337432</v>
      </c>
      <c r="EZ92" s="20" t="n">
        <f aca="false">-(In_OM+In_Cable_OM)*$E13*EZ41*(1+In_Opex_Adj)*EZ28*EZ$6</f>
        <v>-632.229390052293</v>
      </c>
      <c r="FA92" s="20" t="n">
        <f aca="false">-(In_OM+In_Cable_OM)*$E13*FA41*(1+In_Opex_Adj)*FA28*FA$6</f>
        <v>-639.176965767153</v>
      </c>
      <c r="FB92" s="20" t="n">
        <f aca="false">-(In_OM+In_Cable_OM)*$E13*FB41*(1+In_Opex_Adj)*FB28*FB$6</f>
        <v>-639.176965767153</v>
      </c>
      <c r="FC92" s="20" t="n">
        <f aca="false">-(In_OM+In_Cable_OM)*$E13*FC41*(1+In_Opex_Adj)*FC28*FC$6</f>
        <v>-637.787450624181</v>
      </c>
      <c r="FD92" s="20" t="n">
        <f aca="false">-(In_OM+In_Cable_OM)*$E13*FD41*(1+In_Opex_Adj)*FD28*FD$6</f>
        <v>-0</v>
      </c>
      <c r="FE92" s="20" t="n">
        <f aca="false">-(In_OM+In_Cable_OM)*$E13*FE41*(1+In_Opex_Adj)*FE28*FE$6</f>
        <v>-0</v>
      </c>
      <c r="FF92" s="20" t="n">
        <f aca="false">-(In_OM+In_Cable_OM)*$E13*FF41*(1+In_Opex_Adj)*FF28*FF$6</f>
        <v>-0</v>
      </c>
      <c r="FG92" s="20" t="n">
        <f aca="false">-(In_OM+In_Cable_OM)*$E13*FG41*(1+In_Opex_Adj)*FG28*FG$6</f>
        <v>-0</v>
      </c>
      <c r="FH92" s="20" t="n">
        <f aca="false">-(In_OM+In_Cable_OM)*$E13*FH41*(1+In_Opex_Adj)*FH28*FH$6</f>
        <v>-0</v>
      </c>
    </row>
    <row r="93" customFormat="false" ht="15" hidden="false" customHeight="false" outlineLevel="0" collapsed="false">
      <c r="C93" s="0" t="s">
        <v>748</v>
      </c>
      <c r="D93" s="11" t="s">
        <v>359</v>
      </c>
      <c r="I93" s="20" t="n">
        <f aca="false">SUM(J93:FH93)</f>
        <v>-18737.1755810919</v>
      </c>
      <c r="J93" s="20" t="n">
        <f aca="false">-In_Balancing*(J75+J76)/Thousand*J41*(1+In_Opex_Adj)</f>
        <v>-0</v>
      </c>
      <c r="K93" s="20" t="n">
        <f aca="false">-In_Balancing*(K75+K76)/Thousand*K41*(1+In_Opex_Adj)</f>
        <v>-0</v>
      </c>
      <c r="L93" s="20" t="n">
        <f aca="false">-In_Balancing*(L75+L76)/Thousand*L41*(1+In_Opex_Adj)</f>
        <v>-0</v>
      </c>
      <c r="M93" s="20" t="n">
        <f aca="false">-In_Balancing*(M75+M76)/Thousand*M41*(1+In_Opex_Adj)</f>
        <v>-0</v>
      </c>
      <c r="N93" s="20" t="n">
        <f aca="false">-In_Balancing*(N75+N76)/Thousand*N41*(1+In_Opex_Adj)</f>
        <v>-0</v>
      </c>
      <c r="O93" s="20" t="n">
        <f aca="false">-In_Balancing*(O75+O76)/Thousand*O41*(1+In_Opex_Adj)</f>
        <v>-0</v>
      </c>
      <c r="P93" s="20" t="n">
        <f aca="false">-In_Balancing*(P75+P76)/Thousand*P41*(1+In_Opex_Adj)</f>
        <v>-0</v>
      </c>
      <c r="Q93" s="20" t="n">
        <f aca="false">-In_Balancing*(Q75+Q76)/Thousand*Q41*(1+In_Opex_Adj)</f>
        <v>-0</v>
      </c>
      <c r="R93" s="20" t="n">
        <f aca="false">-In_Balancing*(R75+R76)/Thousand*R41*(1+In_Opex_Adj)</f>
        <v>-0</v>
      </c>
      <c r="S93" s="20" t="n">
        <f aca="false">-In_Balancing*(S75+S76)/Thousand*S41*(1+In_Opex_Adj)</f>
        <v>-0</v>
      </c>
      <c r="T93" s="20" t="n">
        <f aca="false">-In_Balancing*(T75+T76)/Thousand*T41*(1+In_Opex_Adj)</f>
        <v>-98.3719952958271</v>
      </c>
      <c r="U93" s="20" t="n">
        <f aca="false">-In_Balancing*(U75+U76)/Thousand*U41*(1+In_Opex_Adj)</f>
        <v>-99.3785369270233</v>
      </c>
      <c r="V93" s="20" t="n">
        <f aca="false">-In_Balancing*(V75+V76)/Thousand*V41*(1+In_Opex_Adj)</f>
        <v>-99.3033059610301</v>
      </c>
      <c r="W93" s="20" t="n">
        <f aca="false">-In_Balancing*(W75+W76)/Thousand*W41*(1+In_Opex_Adj)</f>
        <v>-99.0522708781921</v>
      </c>
      <c r="X93" s="20" t="n">
        <f aca="false">-In_Balancing*(X75+X76)/Thousand*X41*(1+In_Opex_Adj)</f>
        <v>-100.078682120563</v>
      </c>
      <c r="Y93" s="20" t="n">
        <f aca="false">-In_Balancing*(Y75+Y76)/Thousand*Y41*(1+In_Opex_Adj)</f>
        <v>-101.102686560512</v>
      </c>
      <c r="Z93" s="20" t="n">
        <f aca="false">-In_Balancing*(Z75+Z76)/Thousand*Z41*(1+In_Opex_Adj)</f>
        <v>-101.026150388722</v>
      </c>
      <c r="AA93" s="20" t="n">
        <f aca="false">-In_Balancing*(AA75+AA76)/Thousand*AA41*(1+In_Opex_Adj)</f>
        <v>-100.774575750882</v>
      </c>
      <c r="AB93" s="20" t="n">
        <f aca="false">-In_Balancing*(AB75+AB76)/Thousand*AB41*(1+In_Opex_Adj)</f>
        <v>-101.818834065999</v>
      </c>
      <c r="AC93" s="20" t="n">
        <f aca="false">-In_Balancing*(AC75+AC76)/Thousand*AC41*(1+In_Opex_Adj)</f>
        <v>-102.860643729604</v>
      </c>
      <c r="AD93" s="20" t="n">
        <f aca="false">-In_Balancing*(AD75+AD76)/Thousand*AD41*(1+In_Opex_Adj)</f>
        <v>-102.782776759233</v>
      </c>
      <c r="AE93" s="20" t="n">
        <f aca="false">-In_Balancing*(AE75+AE76)/Thousand*AE41*(1+In_Opex_Adj)</f>
        <v>-102.481655245096</v>
      </c>
      <c r="AF93" s="20" t="n">
        <f aca="false">-In_Balancing*(AF75+AF76)/Thousand*AF41*(1+In_Opex_Adj)</f>
        <v>-103.54360286273</v>
      </c>
      <c r="AG93" s="20" t="n">
        <f aca="false">-In_Balancing*(AG75+AG76)/Thousand*AG41*(1+In_Opex_Adj)</f>
        <v>-104.60306034971</v>
      </c>
      <c r="AH93" s="20" t="n">
        <f aca="false">-In_Balancing*(AH75+AH76)/Thousand*AH41*(1+In_Opex_Adj)</f>
        <v>-104.523874345174</v>
      </c>
      <c r="AI93" s="20" t="n">
        <f aca="false">-In_Balancing*(AI75+AI76)/Thousand*AI41*(1+In_Opex_Adj)</f>
        <v>-105.375712857829</v>
      </c>
      <c r="AJ93" s="20" t="n">
        <f aca="false">-In_Balancing*(AJ75+AJ76)/Thousand*AJ41*(1+In_Opex_Adj)</f>
        <v>-105.296808694791</v>
      </c>
      <c r="AK93" s="20" t="n">
        <f aca="false">-In_Balancing*(AK75+AK76)/Thousand*AK41*(1+In_Opex_Adj)</f>
        <v>-106.374204972712</v>
      </c>
      <c r="AL93" s="20" t="n">
        <f aca="false">-In_Balancing*(AL75+AL76)/Thousand*AL41*(1+In_Opex_Adj)</f>
        <v>-106.293678186503</v>
      </c>
      <c r="AM93" s="20" t="n">
        <f aca="false">-In_Balancing*(AM75+AM76)/Thousand*AM41*(1+In_Opex_Adj)</f>
        <v>-105.982274311662</v>
      </c>
      <c r="AN93" s="20" t="n">
        <f aca="false">-In_Balancing*(AN75+AN76)/Thousand*AN41*(1+In_Opex_Adj)</f>
        <v>-107.08049646125</v>
      </c>
      <c r="AO93" s="20" t="n">
        <f aca="false">-In_Balancing*(AO75+AO76)/Thousand*AO41*(1+In_Opex_Adj)</f>
        <v>-108.176143421071</v>
      </c>
      <c r="AP93" s="20" t="n">
        <f aca="false">-In_Balancing*(AP75+AP76)/Thousand*AP41*(1+In_Opex_Adj)</f>
        <v>-108.094252541827</v>
      </c>
      <c r="AQ93" s="20" t="n">
        <f aca="false">-In_Balancing*(AQ75+AQ76)/Thousand*AQ41*(1+In_Opex_Adj)</f>
        <v>-107.777671698914</v>
      </c>
      <c r="AR93" s="20" t="n">
        <f aca="false">-In_Balancing*(AR75+AR76)/Thousand*AR41*(1+In_Opex_Adj)</f>
        <v>-108.894498329212</v>
      </c>
      <c r="AS93" s="20" t="n">
        <f aca="false">-In_Balancing*(AS75+AS76)/Thousand*AS41*(1+In_Opex_Adj)</f>
        <v>-110.008706144627</v>
      </c>
      <c r="AT93" s="20" t="n">
        <f aca="false">-In_Balancing*(AT75+AT76)/Thousand*AT41*(1+In_Opex_Adj)</f>
        <v>-109.925427989335</v>
      </c>
      <c r="AU93" s="20" t="n">
        <f aca="false">-In_Balancing*(AU75+AU76)/Thousand*AU41*(1+In_Opex_Adj)</f>
        <v>-109.603380545437</v>
      </c>
      <c r="AV93" s="20" t="n">
        <f aca="false">-In_Balancing*(AV75+AV76)/Thousand*AV41*(1+In_Opex_Adj)</f>
        <v>-110.73912575346</v>
      </c>
      <c r="AW93" s="20" t="n">
        <f aca="false">-In_Balancing*(AW75+AW76)/Thousand*AW41*(1+In_Opex_Adj)</f>
        <v>-111.872207784966</v>
      </c>
      <c r="AX93" s="20" t="n">
        <f aca="false">-In_Balancing*(AX75+AX76)/Thousand*AX41*(1+In_Opex_Adj)</f>
        <v>-111.787518932426</v>
      </c>
      <c r="AY93" s="20" t="n">
        <f aca="false">-In_Balancing*(AY75+AY76)/Thousand*AY41*(1+In_Opex_Adj)</f>
        <v>-112.69850694312</v>
      </c>
      <c r="AZ93" s="20" t="n">
        <f aca="false">-In_Balancing*(AZ75+AZ76)/Thousand*AZ41*(1+In_Opex_Adj)</f>
        <v>-112.614119553229</v>
      </c>
      <c r="BA93" s="20" t="n">
        <f aca="false">-In_Balancing*(BA75+BA76)/Thousand*BA41*(1+In_Opex_Adj)</f>
        <v>-113.766386509388</v>
      </c>
      <c r="BB93" s="20" t="n">
        <f aca="false">-In_Balancing*(BB75+BB76)/Thousand*BB41*(1+In_Opex_Adj)</f>
        <v>-113.680263736611</v>
      </c>
      <c r="BC93" s="20" t="n">
        <f aca="false">-In_Balancing*(BC75+BC76)/Thousand*BC41*(1+In_Opex_Adj)</f>
        <v>-113.347255090744</v>
      </c>
      <c r="BD93" s="20" t="n">
        <f aca="false">-In_Balancing*(BD75+BD76)/Thousand*BD41*(1+In_Opex_Adj)</f>
        <v>-114.521795521625</v>
      </c>
      <c r="BE93" s="20" t="n">
        <f aca="false">-In_Balancing*(BE75+BE76)/Thousand*BE41*(1+In_Opex_Adj)</f>
        <v>-115.693581806179</v>
      </c>
      <c r="BF93" s="20" t="n">
        <f aca="false">-In_Balancing*(BF75+BF76)/Thousand*BF41*(1+In_Opex_Adj)</f>
        <v>-115.606000119151</v>
      </c>
      <c r="BG93" s="20" t="n">
        <f aca="false">-In_Balancing*(BG75+BG76)/Thousand*BG41*(1+In_Opex_Adj)</f>
        <v>-115.267364713372</v>
      </c>
      <c r="BH93" s="20" t="n">
        <f aca="false">-In_Balancing*(BH75+BH76)/Thousand*BH41*(1+In_Opex_Adj)</f>
        <v>-116.461801932946</v>
      </c>
      <c r="BI93" s="20" t="n">
        <f aca="false">-In_Balancing*(BI75+BI76)/Thousand*BI41*(1+In_Opex_Adj)</f>
        <v>-117.653438350782</v>
      </c>
      <c r="BJ93" s="20" t="n">
        <f aca="false">-In_Balancing*(BJ75+BJ76)/Thousand*BJ41*(1+In_Opex_Adj)</f>
        <v>-117.564373024472</v>
      </c>
      <c r="BK93" s="20" t="n">
        <f aca="false">-In_Balancing*(BK75+BK76)/Thousand*BK41*(1+In_Opex_Adj)</f>
        <v>-117.22001872171</v>
      </c>
      <c r="BL93" s="20" t="n">
        <f aca="false">-In_Balancing*(BL75+BL76)/Thousand*BL41*(1+In_Opex_Adj)</f>
        <v>-118.434689965288</v>
      </c>
      <c r="BM93" s="20" t="n">
        <f aca="false">-In_Balancing*(BM75+BM76)/Thousand*BM41*(1+In_Opex_Adj)</f>
        <v>-119.646512960942</v>
      </c>
      <c r="BN93" s="20" t="n">
        <f aca="false">-In_Balancing*(BN75+BN76)/Thousand*BN41*(1+In_Opex_Adj)</f>
        <v>-119.555938848804</v>
      </c>
      <c r="BO93" s="20" t="n">
        <f aca="false">-In_Balancing*(BO75+BO76)/Thousand*BO41*(1+In_Opex_Adj)</f>
        <v>-120.530262533248</v>
      </c>
      <c r="BP93" s="20" t="n">
        <f aca="false">-In_Balancing*(BP75+BP76)/Thousand*BP41*(1+In_Opex_Adj)</f>
        <v>-120.440010811783</v>
      </c>
      <c r="BQ93" s="20" t="n">
        <f aca="false">-In_Balancing*(BQ75+BQ76)/Thousand*BQ41*(1+In_Opex_Adj)</f>
        <v>-121.672352237605</v>
      </c>
      <c r="BR93" s="20" t="n">
        <f aca="false">-In_Balancing*(BR75+BR76)/Thousand*BR41*(1+In_Opex_Adj)</f>
        <v>-121.580244536319</v>
      </c>
      <c r="BS93" s="20" t="n">
        <f aca="false">-In_Balancing*(BS75+BS76)/Thousand*BS41*(1+In_Opex_Adj)</f>
        <v>-121.224101765</v>
      </c>
      <c r="BT93" s="20" t="n">
        <f aca="false">-In_Balancing*(BT75+BT76)/Thousand*BT41*(1+In_Opex_Adj)</f>
        <v>-122.480264594935</v>
      </c>
      <c r="BU93" s="20" t="n">
        <f aca="false">-In_Balancing*(BU75+BU76)/Thousand*BU41*(1+In_Opex_Adj)</f>
        <v>-123.73348188451</v>
      </c>
      <c r="BV93" s="20" t="n">
        <f aca="false">-In_Balancing*(BV75+BV76)/Thousand*BV41*(1+In_Opex_Adj)</f>
        <v>-123.639813878764</v>
      </c>
      <c r="BW93" s="20" t="n">
        <f aca="false">-In_Balancing*(BW75+BW76)/Thousand*BW41*(1+In_Opex_Adj)</f>
        <v>-123.277648603289</v>
      </c>
      <c r="BX93" s="20" t="n">
        <f aca="false">-In_Balancing*(BX75+BX76)/Thousand*BX41*(1+In_Opex_Adj)</f>
        <v>-124.555090940931</v>
      </c>
      <c r="BY93" s="20" t="n">
        <f aca="false">-In_Balancing*(BY75+BY76)/Thousand*BY41*(1+In_Opex_Adj)</f>
        <v>-125.829537840503</v>
      </c>
      <c r="BZ93" s="20" t="n">
        <f aca="false">-In_Balancing*(BZ75+BZ76)/Thousand*BZ41*(1+In_Opex_Adj)</f>
        <v>-125.734283090585</v>
      </c>
      <c r="CA93" s="20" t="n">
        <f aca="false">-In_Balancing*(CA75+CA76)/Thousand*CA41*(1+In_Opex_Adj)</f>
        <v>-125.365924618358</v>
      </c>
      <c r="CB93" s="20" t="n">
        <f aca="false">-In_Balancing*(CB75+CB76)/Thousand*CB41*(1+In_Opex_Adj)</f>
        <v>-126.665006338521</v>
      </c>
      <c r="CC93" s="20" t="n">
        <f aca="false">-In_Balancing*(CC75+CC76)/Thousand*CC41*(1+In_Opex_Adj)</f>
        <v>-127.961041879043</v>
      </c>
      <c r="CD93" s="20" t="n">
        <f aca="false">-In_Balancing*(CD75+CD76)/Thousand*CD41*(1+In_Opex_Adj)</f>
        <v>-127.864173550249</v>
      </c>
      <c r="CE93" s="20" t="n">
        <f aca="false">-In_Balancing*(CE75+CE76)/Thousand*CE41*(1+In_Opex_Adj)</f>
        <v>-128.906158840707</v>
      </c>
      <c r="CF93" s="20" t="n">
        <f aca="false">-In_Balancing*(CF75+CF76)/Thousand*CF41*(1+In_Opex_Adj)</f>
        <v>-128.809635341146</v>
      </c>
      <c r="CG93" s="20" t="n">
        <f aca="false">-In_Balancing*(CG75+CG76)/Thousand*CG41*(1+In_Opex_Adj)</f>
        <v>-130.127614712004</v>
      </c>
      <c r="CH93" s="20" t="n">
        <f aca="false">-In_Balancing*(CH75+CH76)/Thousand*CH41*(1+In_Opex_Adj)</f>
        <v>-130.029106256759</v>
      </c>
      <c r="CI93" s="20" t="n">
        <f aca="false">-In_Balancing*(CI75+CI76)/Thousand*CI41*(1+In_Opex_Adj)</f>
        <v>-129.648210903862</v>
      </c>
      <c r="CJ93" s="20" t="n">
        <f aca="false">-In_Balancing*(CJ75+CJ76)/Thousand*CJ41*(1+In_Opex_Adj)</f>
        <v>-130.991667041163</v>
      </c>
      <c r="CK93" s="20" t="n">
        <f aca="false">-In_Balancing*(CK75+CK76)/Thousand*CK41*(1+In_Opex_Adj)</f>
        <v>-132.33197294652</v>
      </c>
      <c r="CL93" s="20" t="n">
        <f aca="false">-In_Balancing*(CL75+CL76)/Thousand*CL41*(1+In_Opex_Adj)</f>
        <v>-132.231795760737</v>
      </c>
      <c r="CM93" s="20" t="n">
        <f aca="false">-In_Balancing*(CM75+CM76)/Thousand*CM41*(1+In_Opex_Adj)</f>
        <v>-131.844508951784</v>
      </c>
      <c r="CN93" s="20" t="n">
        <f aca="false">-In_Balancing*(CN75+CN76)/Thousand*CN41*(1+In_Opex_Adj)</f>
        <v>-133.210723830384</v>
      </c>
      <c r="CO93" s="20" t="n">
        <f aca="false">-In_Balancing*(CO75+CO76)/Thousand*CO41*(1+In_Opex_Adj)</f>
        <v>-134.573735110717</v>
      </c>
      <c r="CP93" s="20" t="n">
        <f aca="false">-In_Balancing*(CP75+CP76)/Thousand*CP41*(1+In_Opex_Adj)</f>
        <v>-134.47186087909</v>
      </c>
      <c r="CQ93" s="20" t="n">
        <f aca="false">-In_Balancing*(CQ75+CQ76)/Thousand*CQ41*(1+In_Opex_Adj)</f>
        <v>-134.077927208266</v>
      </c>
      <c r="CR93" s="20" t="n">
        <f aca="false">-In_Balancing*(CR75+CR76)/Thousand*CR41*(1+In_Opex_Adj)</f>
        <v>-135.467285479613</v>
      </c>
      <c r="CS93" s="20" t="n">
        <f aca="false">-In_Balancing*(CS75+CS76)/Thousand*CS41*(1+In_Opex_Adj)</f>
        <v>-136.853385884411</v>
      </c>
      <c r="CT93" s="20" t="n">
        <f aca="false">-In_Balancing*(CT75+CT76)/Thousand*CT41*(1+In_Opex_Adj)</f>
        <v>-136.749785924723</v>
      </c>
      <c r="CU93" s="20" t="n">
        <f aca="false">-In_Balancing*(CU75+CU76)/Thousand*CU41*(1+In_Opex_Adj)</f>
        <v>-137.864182765963</v>
      </c>
      <c r="CV93" s="20" t="n">
        <f aca="false">-In_Balancing*(CV75+CV76)/Thousand*CV41*(1+In_Opex_Adj)</f>
        <v>-137.760951597612</v>
      </c>
      <c r="CW93" s="20" t="n">
        <f aca="false">-In_Balancing*(CW75+CW76)/Thousand*CW41*(1+In_Opex_Adj)</f>
        <v>-139.170520779565</v>
      </c>
      <c r="CX93" s="20" t="n">
        <f aca="false">-In_Balancing*(CX75+CX76)/Thousand*CX41*(1+In_Opex_Adj)</f>
        <v>-139.065166715802</v>
      </c>
      <c r="CY93" s="20" t="n">
        <f aca="false">-In_Balancing*(CY75+CY76)/Thousand*CY41*(1+In_Opex_Adj)</f>
        <v>-138.657790182098</v>
      </c>
      <c r="CZ93" s="20" t="n">
        <f aca="false">-In_Balancing*(CZ75+CZ76)/Thousand*CZ41*(1+In_Opex_Adj)</f>
        <v>-140.094606455197</v>
      </c>
      <c r="DA93" s="20" t="n">
        <f aca="false">-In_Balancing*(DA75+DA76)/Thousand*DA41*(1+In_Opex_Adj)</f>
        <v>-141.528053578834</v>
      </c>
      <c r="DB93" s="20" t="n">
        <f aca="false">-In_Balancing*(DB75+DB76)/Thousand*DB41*(1+In_Opex_Adj)</f>
        <v>-141.420914829209</v>
      </c>
      <c r="DC93" s="20" t="n">
        <f aca="false">-In_Balancing*(DC75+DC76)/Thousand*DC41*(1+In_Opex_Adj)</f>
        <v>-141.006690927498</v>
      </c>
      <c r="DD93" s="20" t="n">
        <f aca="false">-In_Balancing*(DD75+DD76)/Thousand*DD41*(1+In_Opex_Adj)</f>
        <v>-142.467847259749</v>
      </c>
      <c r="DE93" s="20" t="n">
        <f aca="false">-In_Balancing*(DE75+DE76)/Thousand*DE41*(1+In_Opex_Adj)</f>
        <v>-143.925577368227</v>
      </c>
      <c r="DF93" s="20" t="n">
        <f aca="false">-In_Balancing*(DF75+DF76)/Thousand*DF41*(1+In_Opex_Adj)</f>
        <v>-143.816623658992</v>
      </c>
      <c r="DG93" s="20" t="n">
        <f aca="false">-In_Balancing*(DG75+DG76)/Thousand*DG41*(1+In_Opex_Adj)</f>
        <v>-143.395380226078</v>
      </c>
      <c r="DH93" s="20" t="n">
        <f aca="false">-In_Balancing*(DH75+DH76)/Thousand*DH41*(1+In_Opex_Adj)</f>
        <v>-144.881288919167</v>
      </c>
      <c r="DI93" s="20" t="n">
        <f aca="false">-In_Balancing*(DI75+DI76)/Thousand*DI41*(1+In_Opex_Adj)</f>
        <v>-146.363713347379</v>
      </c>
      <c r="DJ93" s="20" t="n">
        <f aca="false">-In_Balancing*(DJ75+DJ76)/Thousand*DJ41*(1+In_Opex_Adj)</f>
        <v>-146.252913934528</v>
      </c>
      <c r="DK93" s="20" t="n">
        <f aca="false">-In_Balancing*(DK75+DK76)/Thousand*DK41*(1+In_Opex_Adj)</f>
        <v>-147.44472874423</v>
      </c>
      <c r="DL93" s="20" t="n">
        <f aca="false">-In_Balancing*(DL75+DL76)/Thousand*DL41*(1+In_Opex_Adj)</f>
        <v>-147.334323769493</v>
      </c>
      <c r="DM93" s="20" t="n">
        <f aca="false">-In_Balancing*(DM75+DM76)/Thousand*DM41*(1+In_Opex_Adj)</f>
        <v>-148.841847634716</v>
      </c>
      <c r="DN93" s="20" t="n">
        <f aca="false">-In_Balancing*(DN75+DN76)/Thousand*DN41*(1+In_Opex_Adj)</f>
        <v>-148.729172238962</v>
      </c>
      <c r="DO93" s="20" t="n">
        <f aca="false">-In_Balancing*(DO75+DO76)/Thousand*DO41*(1+In_Opex_Adj)</f>
        <v>-148.293460067774</v>
      </c>
      <c r="DP93" s="20" t="n">
        <f aca="false">-In_Balancing*(DP75+DP76)/Thousand*DP41*(1+In_Opex_Adj)</f>
        <v>-149.830124227354</v>
      </c>
      <c r="DQ93" s="20" t="n">
        <f aca="false">-In_Balancing*(DQ75+DQ76)/Thousand*DQ41*(1+In_Opex_Adj)</f>
        <v>-151.363185107014</v>
      </c>
      <c r="DR93" s="20" t="n">
        <f aca="false">-In_Balancing*(DR75+DR76)/Thousand*DR41*(1+In_Opex_Adj)</f>
        <v>-151.24860102293</v>
      </c>
      <c r="DS93" s="20" t="n">
        <f aca="false">-In_Balancing*(DS75+DS76)/Thousand*DS41*(1+In_Opex_Adj)</f>
        <v>-150.805558068247</v>
      </c>
      <c r="DT93" s="20" t="n">
        <f aca="false">-In_Balancing*(DT75+DT76)/Thousand*DT41*(1+In_Opex_Adj)</f>
        <v>-152.368253389019</v>
      </c>
      <c r="DU93" s="20" t="n">
        <f aca="false">-In_Balancing*(DU75+DU76)/Thousand*DU41*(1+In_Opex_Adj)</f>
        <v>-153.927284390144</v>
      </c>
      <c r="DV93" s="20" t="n">
        <f aca="false">-In_Balancing*(DV75+DV76)/Thousand*DV41*(1+In_Opex_Adj)</f>
        <v>-153.810759246431</v>
      </c>
      <c r="DW93" s="20" t="n">
        <f aca="false">-In_Balancing*(DW75+DW76)/Thousand*DW41*(1+In_Opex_Adj)</f>
        <v>-153.360202530282</v>
      </c>
      <c r="DX93" s="20" t="n">
        <f aca="false">-In_Balancing*(DX75+DX76)/Thousand*DX41*(1+In_Opex_Adj)</f>
        <v>-154.949369892259</v>
      </c>
      <c r="DY93" s="20" t="n">
        <f aca="false">-In_Balancing*(DY75+DY76)/Thousand*DY41*(1+In_Opex_Adj)</f>
        <v>-156.534810861054</v>
      </c>
      <c r="DZ93" s="20" t="n">
        <f aca="false">-In_Balancing*(DZ75+DZ76)/Thousand*DZ41*(1+In_Opex_Adj)</f>
        <v>-156.416311782714</v>
      </c>
      <c r="EA93" s="20" t="n">
        <f aca="false">-In_Balancing*(EA75+EA76)/Thousand*EA41*(1+In_Opex_Adj)</f>
        <v>-157.691072558973</v>
      </c>
      <c r="EB93" s="20" t="n">
        <f aca="false">-In_Balancing*(EB75+EB76)/Thousand*EB41*(1+In_Opex_Adj)</f>
        <v>-157.572995235826</v>
      </c>
      <c r="EC93" s="20" t="n">
        <f aca="false">-In_Balancing*(EC75+EC76)/Thousand*EC41*(1+In_Opex_Adj)</f>
        <v>-159.185281122477</v>
      </c>
      <c r="ED93" s="20" t="n">
        <f aca="false">-In_Balancing*(ED75+ED76)/Thousand*ED41*(1+In_Opex_Adj)</f>
        <v>-159.064775600449</v>
      </c>
      <c r="EE93" s="20" t="n">
        <f aca="false">-In_Balancing*(EE75+EE76)/Thousand*EE41*(1+In_Opex_Adj)</f>
        <v>-158.598801497218</v>
      </c>
      <c r="EF93" s="20" t="n">
        <f aca="false">-In_Balancing*(EF75+EF76)/Thousand*EF41*(1+In_Opex_Adj)</f>
        <v>-160.242252893536</v>
      </c>
      <c r="EG93" s="20" t="n">
        <f aca="false">-In_Balancing*(EG75+EG76)/Thousand*EG41*(1+In_Opex_Adj)</f>
        <v>-161.881850607591</v>
      </c>
      <c r="EH93" s="20" t="n">
        <f aca="false">-In_Balancing*(EH75+EH76)/Thousand*EH41*(1+In_Opex_Adj)</f>
        <v>-161.759303744107</v>
      </c>
      <c r="EI93" s="20" t="n">
        <f aca="false">-In_Balancing*(EI75+EI76)/Thousand*EI41*(1+In_Opex_Adj)</f>
        <v>-161.285456812341</v>
      </c>
      <c r="EJ93" s="20" t="n">
        <f aca="false">-In_Balancing*(EJ75+EJ76)/Thousand*EJ41*(1+In_Opex_Adj)</f>
        <v>-162.956748188453</v>
      </c>
      <c r="EK93" s="20" t="n">
        <f aca="false">-In_Balancing*(EK75+EK76)/Thousand*EK41*(1+In_Opex_Adj)</f>
        <v>-164.624120601127</v>
      </c>
      <c r="EL93" s="20" t="n">
        <f aca="false">-In_Balancing*(EL75+EL76)/Thousand*EL41*(1+In_Opex_Adj)</f>
        <v>-164.499497800254</v>
      </c>
      <c r="EM93" s="20" t="n">
        <f aca="false">-In_Balancing*(EM75+EM76)/Thousand*EM41*(1+In_Opex_Adj)</f>
        <v>-164.017660864861</v>
      </c>
      <c r="EN93" s="20" t="n">
        <f aca="false">-In_Balancing*(EN75+EN76)/Thousand*EN41*(1+In_Opex_Adj)</f>
        <v>-165.71726421132</v>
      </c>
      <c r="EO93" s="20" t="n">
        <f aca="false">-In_Balancing*(EO75+EO76)/Thousand*EO41*(1+In_Opex_Adj)</f>
        <v>-167.412882206412</v>
      </c>
      <c r="EP93" s="20" t="n">
        <f aca="false">-In_Balancing*(EP75+EP76)/Thousand*EP41*(1+In_Opex_Adj)</f>
        <v>-167.286148273336</v>
      </c>
      <c r="EQ93" s="20" t="n">
        <f aca="false">-In_Balancing*(EQ75+EQ76)/Thousand*EQ41*(1+In_Opex_Adj)</f>
        <v>-168.649383303855</v>
      </c>
      <c r="ER93" s="20" t="n">
        <f aca="false">-In_Balancing*(ER75+ER76)/Thousand*ER41*(1+In_Opex_Adj)</f>
        <v>-168.523100519372</v>
      </c>
      <c r="ES93" s="20" t="n">
        <f aca="false">-In_Balancing*(ES75+ES76)/Thousand*ES41*(1+In_Opex_Adj)</f>
        <v>-170.24742781375</v>
      </c>
      <c r="ET93" s="20" t="n">
        <f aca="false">-In_Balancing*(ET75+ET76)/Thousand*ET41*(1+In_Opex_Adj)</f>
        <v>-170.118548089332</v>
      </c>
      <c r="EU93" s="20" t="n">
        <f aca="false">-In_Balancing*(EU75+EU76)/Thousand*EU41*(1+In_Opex_Adj)</f>
        <v>-169.620222959288</v>
      </c>
      <c r="EV93" s="20" t="n">
        <f aca="false">-In_Balancing*(EV75+EV76)/Thousand*EV41*(1+In_Opex_Adj)</f>
        <v>-171.377881842171</v>
      </c>
      <c r="EW93" s="20" t="n">
        <f aca="false">-In_Balancing*(EW75+EW76)/Thousand*EW41*(1+In_Opex_Adj)</f>
        <v>-173.131419240915</v>
      </c>
      <c r="EX93" s="20" t="n">
        <f aca="false">-In_Balancing*(EX75+EX76)/Thousand*EX41*(1+In_Opex_Adj)</f>
        <v>-173.000356293965</v>
      </c>
      <c r="EY93" s="20" t="n">
        <f aca="false">-In_Balancing*(EY75+EY76)/Thousand*EY41*(1+In_Opex_Adj)</f>
        <v>-172.493589536218</v>
      </c>
      <c r="EZ93" s="20" t="n">
        <f aca="false">-In_Balancing*(EZ75+EZ76)/Thousand*EZ41*(1+In_Opex_Adj)</f>
        <v>-174.281023160577</v>
      </c>
      <c r="FA93" s="20" t="n">
        <f aca="false">-In_Balancing*(FA75+FA76)/Thousand*FA41*(1+In_Opex_Adj)</f>
        <v>-176.064265482856</v>
      </c>
      <c r="FB93" s="20" t="n">
        <f aca="false">-In_Balancing*(FB75+FB76)/Thousand*FB41*(1+In_Opex_Adj)</f>
        <v>-175.930982329585</v>
      </c>
      <c r="FC93" s="20" t="n">
        <f aca="false">-In_Balancing*(FC75+FC76)/Thousand*FC41*(1+In_Opex_Adj)</f>
        <v>-175.415630942961</v>
      </c>
      <c r="FD93" s="20" t="n">
        <f aca="false">-In_Balancing*(FD75+FD76)/Thousand*FD41*(1+In_Opex_Adj)</f>
        <v>-0</v>
      </c>
      <c r="FE93" s="20" t="n">
        <f aca="false">-In_Balancing*(FE75+FE76)/Thousand*FE41*(1+In_Opex_Adj)</f>
        <v>-0</v>
      </c>
      <c r="FF93" s="20" t="n">
        <f aca="false">-In_Balancing*(FF75+FF76)/Thousand*FF41*(1+In_Opex_Adj)</f>
        <v>-0</v>
      </c>
      <c r="FG93" s="20" t="n">
        <f aca="false">-In_Balancing*(FG75+FG76)/Thousand*FG41*(1+In_Opex_Adj)</f>
        <v>-0</v>
      </c>
      <c r="FH93" s="20" t="n">
        <f aca="false">-In_Balancing*(FH75+FH76)/Thousand*FH41*(1+In_Opex_Adj)</f>
        <v>-0</v>
      </c>
    </row>
    <row r="94" customFormat="false" ht="15" hidden="false" customHeight="false" outlineLevel="0" collapsed="false">
      <c r="C94" s="0" t="s">
        <v>749</v>
      </c>
      <c r="D94" s="11" t="s">
        <v>359</v>
      </c>
      <c r="I94" s="20" t="n">
        <f aca="false">SUM(J94:FH94)</f>
        <v>-5126.5508552461</v>
      </c>
      <c r="J94" s="20" t="n">
        <f aca="false">-In_Lease*J41*(1+In_Opex_Adj)*J28*J$6</f>
        <v>-0</v>
      </c>
      <c r="K94" s="20" t="n">
        <f aca="false">-In_Lease*K41*(1+In_Opex_Adj)*K28*K$6</f>
        <v>-0</v>
      </c>
      <c r="L94" s="20" t="n">
        <f aca="false">-In_Lease*L41*(1+In_Opex_Adj)*L28*L$6</f>
        <v>-0</v>
      </c>
      <c r="M94" s="20" t="n">
        <f aca="false">-In_Lease*M41*(1+In_Opex_Adj)*M28*M$6</f>
        <v>-0</v>
      </c>
      <c r="N94" s="20" t="n">
        <f aca="false">-In_Lease*N41*(1+In_Opex_Adj)*N28*N$6</f>
        <v>-0</v>
      </c>
      <c r="O94" s="20" t="n">
        <f aca="false">-In_Lease*O41*(1+In_Opex_Adj)*O28*O$6</f>
        <v>-0</v>
      </c>
      <c r="P94" s="20" t="n">
        <f aca="false">-In_Lease*P41*(1+In_Opex_Adj)*P28*P$6</f>
        <v>-0</v>
      </c>
      <c r="Q94" s="20" t="n">
        <f aca="false">-In_Lease*Q41*(1+In_Opex_Adj)*Q28*Q$6</f>
        <v>-0</v>
      </c>
      <c r="R94" s="20" t="n">
        <f aca="false">-In_Lease*R41*(1+In_Opex_Adj)*R28*R$6</f>
        <v>-0</v>
      </c>
      <c r="S94" s="20" t="n">
        <f aca="false">-In_Lease*S41*(1+In_Opex_Adj)*S28*S$6</f>
        <v>-0</v>
      </c>
      <c r="T94" s="20" t="n">
        <f aca="false">-In_Lease*T41*(1+In_Opex_Adj)*T28*T$6</f>
        <v>-25.4029237479452</v>
      </c>
      <c r="U94" s="20" t="n">
        <f aca="false">-In_Lease*U41*(1+In_Opex_Adj)*U28*U$6</f>
        <v>-25.6820767561644</v>
      </c>
      <c r="V94" s="20" t="n">
        <f aca="false">-In_Lease*V41*(1+In_Opex_Adj)*V28*V$6</f>
        <v>-25.6820767561644</v>
      </c>
      <c r="W94" s="20" t="n">
        <f aca="false">-In_Lease*W41*(1+In_Opex_Adj)*W28*W$6</f>
        <v>-25.6365606575342</v>
      </c>
      <c r="X94" s="20" t="n">
        <f aca="false">-In_Lease*X41*(1+In_Opex_Adj)*X28*X$6</f>
        <v>-25.9214113315069</v>
      </c>
      <c r="Y94" s="20" t="n">
        <f aca="false">-In_Lease*Y41*(1+In_Opex_Adj)*Y28*Y$6</f>
        <v>-26.2062620054795</v>
      </c>
      <c r="Z94" s="20" t="n">
        <f aca="false">-In_Lease*Z41*(1+In_Opex_Adj)*Z28*Z$6</f>
        <v>-26.2062620054795</v>
      </c>
      <c r="AA94" s="20" t="n">
        <f aca="false">-In_Lease*AA41*(1+In_Opex_Adj)*AA28*AA$6</f>
        <v>-26.1608074520548</v>
      </c>
      <c r="AB94" s="20" t="n">
        <f aca="false">-In_Lease*AB41*(1+In_Opex_Adj)*AB28*AB$6</f>
        <v>-26.451483090411</v>
      </c>
      <c r="AC94" s="20" t="n">
        <f aca="false">-In_Lease*AC41*(1+In_Opex_Adj)*AC28*AC$6</f>
        <v>-26.7421587287671</v>
      </c>
      <c r="AD94" s="20" t="n">
        <f aca="false">-In_Lease*AD41*(1+In_Opex_Adj)*AD28*AD$6</f>
        <v>-26.7421587287671</v>
      </c>
      <c r="AE94" s="20" t="n">
        <f aca="false">-In_Lease*AE41*(1+In_Opex_Adj)*AE28*AE$6</f>
        <v>-26.6840127123288</v>
      </c>
      <c r="AF94" s="20" t="n">
        <f aca="false">-In_Lease*AF41*(1+In_Opex_Adj)*AF28*AF$6</f>
        <v>-26.9805017424658</v>
      </c>
      <c r="AG94" s="20" t="n">
        <f aca="false">-In_Lease*AG41*(1+In_Opex_Adj)*AG28*AG$6</f>
        <v>-27.2769907726027</v>
      </c>
      <c r="AH94" s="20" t="n">
        <f aca="false">-In_Lease*AH41*(1+In_Opex_Adj)*AH28*AH$6</f>
        <v>-27.2769907726027</v>
      </c>
      <c r="AI94" s="20" t="n">
        <f aca="false">-In_Lease*AI41*(1+In_Opex_Adj)*AI28*AI$6</f>
        <v>-27.5201232657534</v>
      </c>
      <c r="AJ94" s="20" t="n">
        <f aca="false">-In_Lease*AJ41*(1+In_Opex_Adj)*AJ28*AJ$6</f>
        <v>-27.5201232657534</v>
      </c>
      <c r="AK94" s="20" t="n">
        <f aca="false">-In_Lease*AK41*(1+In_Opex_Adj)*AK28*AK$6</f>
        <v>-27.8225422027397</v>
      </c>
      <c r="AL94" s="20" t="n">
        <f aca="false">-In_Lease*AL41*(1+In_Opex_Adj)*AL28*AL$6</f>
        <v>-27.8225422027397</v>
      </c>
      <c r="AM94" s="20" t="n">
        <f aca="false">-In_Lease*AM41*(1+In_Opex_Adj)*AM28*AM$6</f>
        <v>-27.762048</v>
      </c>
      <c r="AN94" s="20" t="n">
        <f aca="false">-In_Lease*AN41*(1+In_Opex_Adj)*AN28*AN$6</f>
        <v>-28.0705152</v>
      </c>
      <c r="AO94" s="20" t="n">
        <f aca="false">-In_Lease*AO41*(1+In_Opex_Adj)*AO28*AO$6</f>
        <v>-28.3789824</v>
      </c>
      <c r="AP94" s="20" t="n">
        <f aca="false">-In_Lease*AP41*(1+In_Opex_Adj)*AP28*AP$6</f>
        <v>-28.3789824</v>
      </c>
      <c r="AQ94" s="20" t="n">
        <f aca="false">-In_Lease*AQ41*(1+In_Opex_Adj)*AQ28*AQ$6</f>
        <v>-28.317304109589</v>
      </c>
      <c r="AR94" s="20" t="n">
        <f aca="false">-In_Lease*AR41*(1+In_Opex_Adj)*AR28*AR$6</f>
        <v>-28.6319408219178</v>
      </c>
      <c r="AS94" s="20" t="n">
        <f aca="false">-In_Lease*AS41*(1+In_Opex_Adj)*AS28*AS$6</f>
        <v>-28.9465775342466</v>
      </c>
      <c r="AT94" s="20" t="n">
        <f aca="false">-In_Lease*AT41*(1+In_Opex_Adj)*AT28*AT$6</f>
        <v>-28.9465775342466</v>
      </c>
      <c r="AU94" s="20" t="n">
        <f aca="false">-In_Lease*AU41*(1+In_Opex_Adj)*AU28*AU$6</f>
        <v>-28.8836383561644</v>
      </c>
      <c r="AV94" s="20" t="n">
        <f aca="false">-In_Lease*AV41*(1+In_Opex_Adj)*AV28*AV$6</f>
        <v>-29.2045676712329</v>
      </c>
      <c r="AW94" s="20" t="n">
        <f aca="false">-In_Lease*AW41*(1+In_Opex_Adj)*AW28*AW$6</f>
        <v>-29.5254969863014</v>
      </c>
      <c r="AX94" s="20" t="n">
        <f aca="false">-In_Lease*AX41*(1+In_Opex_Adj)*AX28*AX$6</f>
        <v>-29.5254969863014</v>
      </c>
      <c r="AY94" s="20" t="n">
        <f aca="false">-In_Lease*AY41*(1+In_Opex_Adj)*AY28*AY$6</f>
        <v>-29.7886590246575</v>
      </c>
      <c r="AZ94" s="20" t="n">
        <f aca="false">-In_Lease*AZ41*(1+In_Opex_Adj)*AZ28*AZ$6</f>
        <v>-29.7886590246575</v>
      </c>
      <c r="BA94" s="20" t="n">
        <f aca="false">-In_Lease*BA41*(1+In_Opex_Adj)*BA28*BA$6</f>
        <v>-30.1160069260274</v>
      </c>
      <c r="BB94" s="20" t="n">
        <f aca="false">-In_Lease*BB41*(1+In_Opex_Adj)*BB28*BB$6</f>
        <v>-30.1160069260274</v>
      </c>
      <c r="BC94" s="20" t="n">
        <f aca="false">-In_Lease*BC41*(1+In_Opex_Adj)*BC28*BC$6</f>
        <v>-30.0505354520548</v>
      </c>
      <c r="BD94" s="20" t="n">
        <f aca="false">-In_Lease*BD41*(1+In_Opex_Adj)*BD28*BD$6</f>
        <v>-30.384430290411</v>
      </c>
      <c r="BE94" s="20" t="n">
        <f aca="false">-In_Lease*BE41*(1+In_Opex_Adj)*BE28*BE$6</f>
        <v>-30.7183251287671</v>
      </c>
      <c r="BF94" s="20" t="n">
        <f aca="false">-In_Lease*BF41*(1+In_Opex_Adj)*BF28*BF$6</f>
        <v>-30.7183251287671</v>
      </c>
      <c r="BG94" s="20" t="n">
        <f aca="false">-In_Lease*BG41*(1+In_Opex_Adj)*BG28*BG$6</f>
        <v>-30.6515480547945</v>
      </c>
      <c r="BH94" s="20" t="n">
        <f aca="false">-In_Lease*BH41*(1+In_Opex_Adj)*BH28*BH$6</f>
        <v>-30.9921208109589</v>
      </c>
      <c r="BI94" s="20" t="n">
        <f aca="false">-In_Lease*BI41*(1+In_Opex_Adj)*BI28*BI$6</f>
        <v>-31.3326935671233</v>
      </c>
      <c r="BJ94" s="20" t="n">
        <f aca="false">-In_Lease*BJ41*(1+In_Opex_Adj)*BJ28*BJ$6</f>
        <v>-31.3326935671233</v>
      </c>
      <c r="BK94" s="20" t="n">
        <f aca="false">-In_Lease*BK41*(1+In_Opex_Adj)*BK28*BK$6</f>
        <v>-31.2645856438356</v>
      </c>
      <c r="BL94" s="20" t="n">
        <f aca="false">-In_Lease*BL41*(1+In_Opex_Adj)*BL28*BL$6</f>
        <v>-31.6119699287671</v>
      </c>
      <c r="BM94" s="20" t="n">
        <f aca="false">-In_Lease*BM41*(1+In_Opex_Adj)*BM28*BM$6</f>
        <v>-31.9593542136986</v>
      </c>
      <c r="BN94" s="20" t="n">
        <f aca="false">-In_Lease*BN41*(1+In_Opex_Adj)*BN28*BN$6</f>
        <v>-31.9593542136986</v>
      </c>
      <c r="BO94" s="20" t="n">
        <f aca="false">-In_Lease*BO41*(1+In_Opex_Adj)*BO28*BO$6</f>
        <v>-32.2442169863014</v>
      </c>
      <c r="BP94" s="20" t="n">
        <f aca="false">-In_Lease*BP41*(1+In_Opex_Adj)*BP28*BP$6</f>
        <v>-32.2442169863014</v>
      </c>
      <c r="BQ94" s="20" t="n">
        <f aca="false">-In_Lease*BQ41*(1+In_Opex_Adj)*BQ28*BQ$6</f>
        <v>-32.5985490410959</v>
      </c>
      <c r="BR94" s="20" t="n">
        <f aca="false">-In_Lease*BR41*(1+In_Opex_Adj)*BR28*BR$6</f>
        <v>-32.5985490410959</v>
      </c>
      <c r="BS94" s="20" t="n">
        <f aca="false">-In_Lease*BS41*(1+In_Opex_Adj)*BS28*BS$6</f>
        <v>-32.527682630137</v>
      </c>
      <c r="BT94" s="20" t="n">
        <f aca="false">-In_Lease*BT41*(1+In_Opex_Adj)*BT28*BT$6</f>
        <v>-32.8891013260274</v>
      </c>
      <c r="BU94" s="20" t="n">
        <f aca="false">-In_Lease*BU41*(1+In_Opex_Adj)*BU28*BU$6</f>
        <v>-33.2505200219178</v>
      </c>
      <c r="BV94" s="20" t="n">
        <f aca="false">-In_Lease*BV41*(1+In_Opex_Adj)*BV28*BV$6</f>
        <v>-33.2505200219178</v>
      </c>
      <c r="BW94" s="20" t="n">
        <f aca="false">-In_Lease*BW41*(1+In_Opex_Adj)*BW28*BW$6</f>
        <v>-33.1782391232877</v>
      </c>
      <c r="BX94" s="20" t="n">
        <f aca="false">-In_Lease*BX41*(1+In_Opex_Adj)*BX28*BX$6</f>
        <v>-33.5468862246575</v>
      </c>
      <c r="BY94" s="20" t="n">
        <f aca="false">-In_Lease*BY41*(1+In_Opex_Adj)*BY28*BY$6</f>
        <v>-33.9155333260274</v>
      </c>
      <c r="BZ94" s="20" t="n">
        <f aca="false">-In_Lease*BZ41*(1+In_Opex_Adj)*BZ28*BZ$6</f>
        <v>-33.9155333260274</v>
      </c>
      <c r="CA94" s="20" t="n">
        <f aca="false">-In_Lease*CA41*(1+In_Opex_Adj)*CA28*CA$6</f>
        <v>-33.8417911232877</v>
      </c>
      <c r="CB94" s="20" t="n">
        <f aca="false">-In_Lease*CB41*(1+In_Opex_Adj)*CB28*CB$6</f>
        <v>-34.2178110246575</v>
      </c>
      <c r="CC94" s="20" t="n">
        <f aca="false">-In_Lease*CC41*(1+In_Opex_Adj)*CC28*CC$6</f>
        <v>-34.5938309260274</v>
      </c>
      <c r="CD94" s="20" t="n">
        <f aca="false">-In_Lease*CD41*(1+In_Opex_Adj)*CD28*CD$6</f>
        <v>-34.5938309260274</v>
      </c>
      <c r="CE94" s="20" t="n">
        <f aca="false">-In_Lease*CE41*(1+In_Opex_Adj)*CE28*CE$6</f>
        <v>-34.9021629369863</v>
      </c>
      <c r="CF94" s="20" t="n">
        <f aca="false">-In_Lease*CF41*(1+In_Opex_Adj)*CF28*CF$6</f>
        <v>-34.9021629369863</v>
      </c>
      <c r="CG94" s="20" t="n">
        <f aca="false">-In_Lease*CG41*(1+In_Opex_Adj)*CG28*CG$6</f>
        <v>-35.2857031890411</v>
      </c>
      <c r="CH94" s="20" t="n">
        <f aca="false">-In_Lease*CH41*(1+In_Opex_Adj)*CH28*CH$6</f>
        <v>-35.2857031890411</v>
      </c>
      <c r="CI94" s="20" t="n">
        <f aca="false">-In_Lease*CI41*(1+In_Opex_Adj)*CI28*CI$6</f>
        <v>-35.2089941917808</v>
      </c>
      <c r="CJ94" s="20" t="n">
        <f aca="false">-In_Lease*CJ41*(1+In_Opex_Adj)*CJ28*CJ$6</f>
        <v>-35.6002052383562</v>
      </c>
      <c r="CK94" s="20" t="n">
        <f aca="false">-In_Lease*CK41*(1+In_Opex_Adj)*CK28*CK$6</f>
        <v>-35.9914162849315</v>
      </c>
      <c r="CL94" s="20" t="n">
        <f aca="false">-In_Lease*CL41*(1+In_Opex_Adj)*CL28*CL$6</f>
        <v>-35.9914162849315</v>
      </c>
      <c r="CM94" s="20" t="n">
        <f aca="false">-In_Lease*CM41*(1+In_Opex_Adj)*CM28*CM$6</f>
        <v>-35.9131896986301</v>
      </c>
      <c r="CN94" s="20" t="n">
        <f aca="false">-In_Lease*CN41*(1+In_Opex_Adj)*CN28*CN$6</f>
        <v>-36.312225139726</v>
      </c>
      <c r="CO94" s="20" t="n">
        <f aca="false">-In_Lease*CO41*(1+In_Opex_Adj)*CO28*CO$6</f>
        <v>-36.7112605808219</v>
      </c>
      <c r="CP94" s="20" t="n">
        <f aca="false">-In_Lease*CP41*(1+In_Opex_Adj)*CP28*CP$6</f>
        <v>-36.7112605808219</v>
      </c>
      <c r="CQ94" s="20" t="n">
        <f aca="false">-In_Lease*CQ41*(1+In_Opex_Adj)*CQ28*CQ$6</f>
        <v>-36.6314459178082</v>
      </c>
      <c r="CR94" s="20" t="n">
        <f aca="false">-In_Lease*CR41*(1+In_Opex_Adj)*CR28*CR$6</f>
        <v>-37.0384619835616</v>
      </c>
      <c r="CS94" s="20" t="n">
        <f aca="false">-In_Lease*CS41*(1+In_Opex_Adj)*CS28*CS$6</f>
        <v>-37.4454780493151</v>
      </c>
      <c r="CT94" s="20" t="n">
        <f aca="false">-In_Lease*CT41*(1+In_Opex_Adj)*CT28*CT$6</f>
        <v>-37.4454780493151</v>
      </c>
      <c r="CU94" s="20" t="n">
        <f aca="false">-In_Lease*CU41*(1+In_Opex_Adj)*CU28*CU$6</f>
        <v>-37.7792269150685</v>
      </c>
      <c r="CV94" s="20" t="n">
        <f aca="false">-In_Lease*CV41*(1+In_Opex_Adj)*CV28*CV$6</f>
        <v>-37.7792269150685</v>
      </c>
      <c r="CW94" s="20" t="n">
        <f aca="false">-In_Lease*CW41*(1+In_Opex_Adj)*CW28*CW$6</f>
        <v>-38.1943832547945</v>
      </c>
      <c r="CX94" s="20" t="n">
        <f aca="false">-In_Lease*CX41*(1+In_Opex_Adj)*CX28*CX$6</f>
        <v>-38.1943832547945</v>
      </c>
      <c r="CY94" s="20" t="n">
        <f aca="false">-In_Lease*CY41*(1+In_Opex_Adj)*CY28*CY$6</f>
        <v>-38.1113477260274</v>
      </c>
      <c r="CZ94" s="20" t="n">
        <f aca="false">-In_Lease*CZ41*(1+In_Opex_Adj)*CZ28*CZ$6</f>
        <v>-38.5348071452055</v>
      </c>
      <c r="DA94" s="20" t="n">
        <f aca="false">-In_Lease*DA41*(1+In_Opex_Adj)*DA28*DA$6</f>
        <v>-38.9582665643836</v>
      </c>
      <c r="DB94" s="20" t="n">
        <f aca="false">-In_Lease*DB41*(1+In_Opex_Adj)*DB28*DB$6</f>
        <v>-38.9582665643836</v>
      </c>
      <c r="DC94" s="20" t="n">
        <f aca="false">-In_Lease*DC41*(1+In_Opex_Adj)*DC28*DC$6</f>
        <v>-38.8735850958904</v>
      </c>
      <c r="DD94" s="20" t="n">
        <f aca="false">-In_Lease*DD41*(1+In_Opex_Adj)*DD28*DD$6</f>
        <v>-39.3055138191781</v>
      </c>
      <c r="DE94" s="20" t="n">
        <f aca="false">-In_Lease*DE41*(1+In_Opex_Adj)*DE28*DE$6</f>
        <v>-39.7374425424658</v>
      </c>
      <c r="DF94" s="20" t="n">
        <f aca="false">-In_Lease*DF41*(1+In_Opex_Adj)*DF28*DF$6</f>
        <v>-39.7374425424658</v>
      </c>
      <c r="DG94" s="20" t="n">
        <f aca="false">-In_Lease*DG41*(1+In_Opex_Adj)*DG28*DG$6</f>
        <v>-39.651066739726</v>
      </c>
      <c r="DH94" s="20" t="n">
        <f aca="false">-In_Lease*DH41*(1+In_Opex_Adj)*DH28*DH$6</f>
        <v>-40.0916341479452</v>
      </c>
      <c r="DI94" s="20" t="n">
        <f aca="false">-In_Lease*DI41*(1+In_Opex_Adj)*DI28*DI$6</f>
        <v>-40.5322015561644</v>
      </c>
      <c r="DJ94" s="20" t="n">
        <f aca="false">-In_Lease*DJ41*(1+In_Opex_Adj)*DJ28*DJ$6</f>
        <v>-40.5322015561644</v>
      </c>
      <c r="DK94" s="20" t="n">
        <f aca="false">-In_Lease*DK41*(1+In_Opex_Adj)*DK28*DK$6</f>
        <v>-40.8934553424658</v>
      </c>
      <c r="DL94" s="20" t="n">
        <f aca="false">-In_Lease*DL41*(1+In_Opex_Adj)*DL28*DL$6</f>
        <v>-40.8934553424658</v>
      </c>
      <c r="DM94" s="20" t="n">
        <f aca="false">-In_Lease*DM41*(1+In_Opex_Adj)*DM28*DM$6</f>
        <v>-41.3428339726027</v>
      </c>
      <c r="DN94" s="20" t="n">
        <f aca="false">-In_Lease*DN41*(1+In_Opex_Adj)*DN28*DN$6</f>
        <v>-41.3428339726027</v>
      </c>
      <c r="DO94" s="20" t="n">
        <f aca="false">-In_Lease*DO41*(1+In_Opex_Adj)*DO28*DO$6</f>
        <v>-41.2529464109589</v>
      </c>
      <c r="DP94" s="20" t="n">
        <f aca="false">-In_Lease*DP41*(1+In_Opex_Adj)*DP28*DP$6</f>
        <v>-41.7113124821918</v>
      </c>
      <c r="DQ94" s="20" t="n">
        <f aca="false">-In_Lease*DQ41*(1+In_Opex_Adj)*DQ28*DQ$6</f>
        <v>-42.1696785534247</v>
      </c>
      <c r="DR94" s="20" t="n">
        <f aca="false">-In_Lease*DR41*(1+In_Opex_Adj)*DR28*DR$6</f>
        <v>-42.1696785534247</v>
      </c>
      <c r="DS94" s="20" t="n">
        <f aca="false">-In_Lease*DS41*(1+In_Opex_Adj)*DS28*DS$6</f>
        <v>-42.0780072328767</v>
      </c>
      <c r="DT94" s="20" t="n">
        <f aca="false">-In_Lease*DT41*(1+In_Opex_Adj)*DT28*DT$6</f>
        <v>-42.5455406465754</v>
      </c>
      <c r="DU94" s="20" t="n">
        <f aca="false">-In_Lease*DU41*(1+In_Opex_Adj)*DU28*DU$6</f>
        <v>-43.013074060274</v>
      </c>
      <c r="DV94" s="20" t="n">
        <f aca="false">-In_Lease*DV41*(1+In_Opex_Adj)*DV28*DV$6</f>
        <v>-43.013074060274</v>
      </c>
      <c r="DW94" s="20" t="n">
        <f aca="false">-In_Lease*DW41*(1+In_Opex_Adj)*DW28*DW$6</f>
        <v>-42.9195669041096</v>
      </c>
      <c r="DX94" s="20" t="n">
        <f aca="false">-In_Lease*DX41*(1+In_Opex_Adj)*DX28*DX$6</f>
        <v>-43.3964509808219</v>
      </c>
      <c r="DY94" s="20" t="n">
        <f aca="false">-In_Lease*DY41*(1+In_Opex_Adj)*DY28*DY$6</f>
        <v>-43.8733350575343</v>
      </c>
      <c r="DZ94" s="20" t="n">
        <f aca="false">-In_Lease*DZ41*(1+In_Opex_Adj)*DZ28*DZ$6</f>
        <v>-43.8733350575343</v>
      </c>
      <c r="EA94" s="20" t="n">
        <f aca="false">-In_Lease*EA41*(1+In_Opex_Adj)*EA28*EA$6</f>
        <v>-44.2644024986301</v>
      </c>
      <c r="EB94" s="20" t="n">
        <f aca="false">-In_Lease*EB41*(1+In_Opex_Adj)*EB28*EB$6</f>
        <v>-44.2644024986301</v>
      </c>
      <c r="EC94" s="20" t="n">
        <f aca="false">-In_Lease*EC41*(1+In_Opex_Adj)*EC28*EC$6</f>
        <v>-44.7508245041096</v>
      </c>
      <c r="ED94" s="20" t="n">
        <f aca="false">-In_Lease*ED41*(1+In_Opex_Adj)*ED28*ED$6</f>
        <v>-44.7508245041096</v>
      </c>
      <c r="EE94" s="20" t="n">
        <f aca="false">-In_Lease*EE41*(1+In_Opex_Adj)*EE28*EE$6</f>
        <v>-44.6535320547945</v>
      </c>
      <c r="EF94" s="20" t="n">
        <f aca="false">-In_Lease*EF41*(1+In_Opex_Adj)*EF28*EF$6</f>
        <v>-45.1496824109589</v>
      </c>
      <c r="EG94" s="20" t="n">
        <f aca="false">-In_Lease*EG41*(1+In_Opex_Adj)*EG28*EG$6</f>
        <v>-45.6458327671233</v>
      </c>
      <c r="EH94" s="20" t="n">
        <f aca="false">-In_Lease*EH41*(1+In_Opex_Adj)*EH28*EH$6</f>
        <v>-45.6458327671233</v>
      </c>
      <c r="EI94" s="20" t="n">
        <f aca="false">-In_Lease*EI41*(1+In_Opex_Adj)*EI28*EI$6</f>
        <v>-45.5466003287671</v>
      </c>
      <c r="EJ94" s="20" t="n">
        <f aca="false">-In_Lease*EJ41*(1+In_Opex_Adj)*EJ28*EJ$6</f>
        <v>-46.0526736657534</v>
      </c>
      <c r="EK94" s="20" t="n">
        <f aca="false">-In_Lease*EK41*(1+In_Opex_Adj)*EK28*EK$6</f>
        <v>-46.5587470027397</v>
      </c>
      <c r="EL94" s="20" t="n">
        <f aca="false">-In_Lease*EL41*(1+In_Opex_Adj)*EL28*EL$6</f>
        <v>-46.5587470027397</v>
      </c>
      <c r="EM94" s="20" t="n">
        <f aca="false">-In_Lease*EM41*(1+In_Opex_Adj)*EM28*EM$6</f>
        <v>-46.4575403835616</v>
      </c>
      <c r="EN94" s="20" t="n">
        <f aca="false">-In_Lease*EN41*(1+In_Opex_Adj)*EN28*EN$6</f>
        <v>-46.9737352767123</v>
      </c>
      <c r="EO94" s="20" t="n">
        <f aca="false">-In_Lease*EO41*(1+In_Opex_Adj)*EO28*EO$6</f>
        <v>-47.489930169863</v>
      </c>
      <c r="EP94" s="20" t="n">
        <f aca="false">-In_Lease*EP41*(1+In_Opex_Adj)*EP28*EP$6</f>
        <v>-47.489930169863</v>
      </c>
      <c r="EQ94" s="20" t="n">
        <f aca="false">-In_Lease*EQ41*(1+In_Opex_Adj)*EQ28*EQ$6</f>
        <v>-47.9132023232877</v>
      </c>
      <c r="ER94" s="20" t="n">
        <f aca="false">-In_Lease*ER41*(1+In_Opex_Adj)*ER28*ER$6</f>
        <v>-47.9132023232877</v>
      </c>
      <c r="ES94" s="20" t="n">
        <f aca="false">-In_Lease*ES41*(1+In_Opex_Adj)*ES28*ES$6</f>
        <v>-48.439721030137</v>
      </c>
      <c r="ET94" s="20" t="n">
        <f aca="false">-In_Lease*ET41*(1+In_Opex_Adj)*ET28*ET$6</f>
        <v>-48.439721030137</v>
      </c>
      <c r="EU94" s="20" t="n">
        <f aca="false">-In_Lease*EU41*(1+In_Opex_Adj)*EU28*EU$6</f>
        <v>-48.3344172887671</v>
      </c>
      <c r="EV94" s="20" t="n">
        <f aca="false">-In_Lease*EV41*(1+In_Opex_Adj)*EV28*EV$6</f>
        <v>-48.8714663697534</v>
      </c>
      <c r="EW94" s="20" t="n">
        <f aca="false">-In_Lease*EW41*(1+In_Opex_Adj)*EW28*EW$6</f>
        <v>-49.4085154507397</v>
      </c>
      <c r="EX94" s="20" t="n">
        <f aca="false">-In_Lease*EX41*(1+In_Opex_Adj)*EX28*EX$6</f>
        <v>-49.4085154507397</v>
      </c>
      <c r="EY94" s="20" t="n">
        <f aca="false">-In_Lease*EY41*(1+In_Opex_Adj)*EY28*EY$6</f>
        <v>-49.3011056345425</v>
      </c>
      <c r="EZ94" s="20" t="n">
        <f aca="false">-In_Lease*EZ41*(1+In_Opex_Adj)*EZ28*EZ$6</f>
        <v>-49.8488956971485</v>
      </c>
      <c r="FA94" s="20" t="n">
        <f aca="false">-In_Lease*FA41*(1+In_Opex_Adj)*FA28*FA$6</f>
        <v>-50.3966857597545</v>
      </c>
      <c r="FB94" s="20" t="n">
        <f aca="false">-In_Lease*FB41*(1+In_Opex_Adj)*FB28*FB$6</f>
        <v>-50.3966857597545</v>
      </c>
      <c r="FC94" s="20" t="n">
        <f aca="false">-In_Lease*FC41*(1+In_Opex_Adj)*FC28*FC$6</f>
        <v>-50.2871277472333</v>
      </c>
      <c r="FD94" s="20" t="n">
        <f aca="false">-In_Lease*FD41*(1+In_Opex_Adj)*FD28*FD$6</f>
        <v>-0</v>
      </c>
      <c r="FE94" s="20" t="n">
        <f aca="false">-In_Lease*FE41*(1+In_Opex_Adj)*FE28*FE$6</f>
        <v>-0</v>
      </c>
      <c r="FF94" s="20" t="n">
        <f aca="false">-In_Lease*FF41*(1+In_Opex_Adj)*FF28*FF$6</f>
        <v>-0</v>
      </c>
      <c r="FG94" s="20" t="n">
        <f aca="false">-In_Lease*FG41*(1+In_Opex_Adj)*FG28*FG$6</f>
        <v>-0</v>
      </c>
      <c r="FH94" s="20" t="n">
        <f aca="false">-In_Lease*FH41*(1+In_Opex_Adj)*FH28*FH$6</f>
        <v>-0</v>
      </c>
    </row>
    <row r="95" customFormat="false" ht="15" hidden="false" customHeight="false" outlineLevel="0" collapsed="false">
      <c r="C95" s="0" t="s">
        <v>333</v>
      </c>
      <c r="D95" s="11" t="s">
        <v>359</v>
      </c>
      <c r="I95" s="20" t="n">
        <f aca="false">SUM(J95:FH95)</f>
        <v>-82238.4199695729</v>
      </c>
      <c r="J95" s="20" t="n">
        <f aca="false">-In_BESS_Opex*$E18*J41*(1+In_Opex_Adj)*J28*J$6*J52</f>
        <v>-0</v>
      </c>
      <c r="K95" s="20" t="n">
        <f aca="false">-In_BESS_Opex*$E18*K41*(1+In_Opex_Adj)*K28*K$6*K52</f>
        <v>-0</v>
      </c>
      <c r="L95" s="20" t="n">
        <f aca="false">-In_BESS_Opex*$E18*L41*(1+In_Opex_Adj)*L28*L$6*L52</f>
        <v>-0</v>
      </c>
      <c r="M95" s="20" t="n">
        <f aca="false">-In_BESS_Opex*$E18*M41*(1+In_Opex_Adj)*M28*M$6*M52</f>
        <v>-0</v>
      </c>
      <c r="N95" s="20" t="n">
        <f aca="false">-In_BESS_Opex*$E18*N41*(1+In_Opex_Adj)*N28*N$6*N52</f>
        <v>-0</v>
      </c>
      <c r="O95" s="20" t="n">
        <f aca="false">-In_BESS_Opex*$E18*O41*(1+In_Opex_Adj)*O28*O$6*O52</f>
        <v>-0</v>
      </c>
      <c r="P95" s="20" t="n">
        <f aca="false">-In_BESS_Opex*$E18*P41*(1+In_Opex_Adj)*P28*P$6*P52</f>
        <v>-0</v>
      </c>
      <c r="Q95" s="20" t="n">
        <f aca="false">-In_BESS_Opex*$E18*Q41*(1+In_Opex_Adj)*Q28*Q$6*Q52</f>
        <v>-0</v>
      </c>
      <c r="R95" s="20" t="n">
        <f aca="false">-In_BESS_Opex*$E18*R41*(1+In_Opex_Adj)*R28*R$6*R52</f>
        <v>-0</v>
      </c>
      <c r="S95" s="20" t="n">
        <f aca="false">-In_BESS_Opex*$E18*S41*(1+In_Opex_Adj)*S28*S$6*S52</f>
        <v>-0</v>
      </c>
      <c r="T95" s="20" t="n">
        <f aca="false">-In_BESS_Opex*$E18*T41*(1+In_Opex_Adj)*T28*T$6*T52</f>
        <v>-407.505235123288</v>
      </c>
      <c r="U95" s="20" t="n">
        <f aca="false">-In_BESS_Opex*$E18*U41*(1+In_Opex_Adj)*U28*U$6*U52</f>
        <v>-411.983314630137</v>
      </c>
      <c r="V95" s="20" t="n">
        <f aca="false">-In_BESS_Opex*$E18*V41*(1+In_Opex_Adj)*V28*V$6*V52</f>
        <v>-411.983314630137</v>
      </c>
      <c r="W95" s="20" t="n">
        <f aca="false">-In_BESS_Opex*$E18*W41*(1+In_Opex_Adj)*W28*W$6*W52</f>
        <v>-411.253160547945</v>
      </c>
      <c r="X95" s="20" t="n">
        <f aca="false">-In_BESS_Opex*$E18*X41*(1+In_Opex_Adj)*X28*X$6*X52</f>
        <v>-415.822640109589</v>
      </c>
      <c r="Y95" s="20" t="n">
        <f aca="false">-In_BESS_Opex*$E18*Y41*(1+In_Opex_Adj)*Y28*Y$6*Y52</f>
        <v>-420.392119671233</v>
      </c>
      <c r="Z95" s="20" t="n">
        <f aca="false">-In_BESS_Opex*$E18*Z41*(1+In_Opex_Adj)*Z28*Z$6*Z52</f>
        <v>-420.392119671233</v>
      </c>
      <c r="AA95" s="20" t="n">
        <f aca="false">-In_BESS_Opex*$E18*AA41*(1+In_Opex_Adj)*AA28*AA$6*AA52</f>
        <v>-419.662952876712</v>
      </c>
      <c r="AB95" s="20" t="n">
        <f aca="false">-In_BESS_Opex*$E18*AB41*(1+In_Opex_Adj)*AB28*AB$6*AB52</f>
        <v>-424.325874575343</v>
      </c>
      <c r="AC95" s="20" t="n">
        <f aca="false">-In_BESS_Opex*$E18*AC41*(1+In_Opex_Adj)*AC28*AC$6*AC52</f>
        <v>-428.988796273973</v>
      </c>
      <c r="AD95" s="20" t="n">
        <f aca="false">-In_BESS_Opex*$E18*AD41*(1+In_Opex_Adj)*AD28*AD$6*AD52</f>
        <v>-428.988796273973</v>
      </c>
      <c r="AE95" s="20" t="n">
        <f aca="false">-In_BESS_Opex*$E18*AE41*(1+In_Opex_Adj)*AE28*AE$6*AE52</f>
        <v>-428.056037260274</v>
      </c>
      <c r="AF95" s="20" t="n">
        <f aca="false">-In_BESS_Opex*$E18*AF41*(1+In_Opex_Adj)*AF28*AF$6*AF52</f>
        <v>-432.812215452055</v>
      </c>
      <c r="AG95" s="20" t="n">
        <f aca="false">-In_BESS_Opex*$E18*AG41*(1+In_Opex_Adj)*AG28*AG$6*AG52</f>
        <v>-437.568393643836</v>
      </c>
      <c r="AH95" s="20" t="n">
        <f aca="false">-In_BESS_Opex*$E18*AH41*(1+In_Opex_Adj)*AH28*AH$6*AH52</f>
        <v>-437.568393643836</v>
      </c>
      <c r="AI95" s="20" t="n">
        <f aca="false">-In_BESS_Opex*$E18*AI41*(1+In_Opex_Adj)*AI28*AI$6*AI52</f>
        <v>-441.468644054795</v>
      </c>
      <c r="AJ95" s="20" t="n">
        <f aca="false">-In_BESS_Opex*$E18*AJ41*(1+In_Opex_Adj)*AJ28*AJ$6*AJ52</f>
        <v>-441.468644054795</v>
      </c>
      <c r="AK95" s="20" t="n">
        <f aca="false">-In_BESS_Opex*$E18*AK41*(1+In_Opex_Adj)*AK28*AK$6*AK52</f>
        <v>-446.319947835616</v>
      </c>
      <c r="AL95" s="20" t="n">
        <f aca="false">-In_BESS_Opex*$E18*AL41*(1+In_Opex_Adj)*AL28*AL$6*AL52</f>
        <v>-446.319947835616</v>
      </c>
      <c r="AM95" s="20" t="n">
        <f aca="false">-In_BESS_Opex*$E18*AM41*(1+In_Opex_Adj)*AM28*AM$6*AM52</f>
        <v>-445.34952</v>
      </c>
      <c r="AN95" s="20" t="n">
        <f aca="false">-In_BESS_Opex*$E18*AN41*(1+In_Opex_Adj)*AN28*AN$6*AN52</f>
        <v>-450.297848</v>
      </c>
      <c r="AO95" s="20" t="n">
        <f aca="false">-In_BESS_Opex*$E18*AO41*(1+In_Opex_Adj)*AO28*AO$6*AO52</f>
        <v>-455.246176</v>
      </c>
      <c r="AP95" s="20" t="n">
        <f aca="false">-In_BESS_Opex*$E18*AP41*(1+In_Opex_Adj)*AP28*AP$6*AP52</f>
        <v>-455.246176</v>
      </c>
      <c r="AQ95" s="20" t="n">
        <f aca="false">-In_BESS_Opex*$E18*AQ41*(1+In_Opex_Adj)*AQ28*AQ$6*AQ52</f>
        <v>-454.256753424658</v>
      </c>
      <c r="AR95" s="20" t="n">
        <f aca="false">-In_BESS_Opex*$E18*AR41*(1+In_Opex_Adj)*AR28*AR$6*AR52</f>
        <v>-459.304050684932</v>
      </c>
      <c r="AS95" s="20" t="n">
        <f aca="false">-In_BESS_Opex*$E18*AS41*(1+In_Opex_Adj)*AS28*AS$6*AS52</f>
        <v>-464.351347945206</v>
      </c>
      <c r="AT95" s="20" t="n">
        <f aca="false">-In_BESS_Opex*$E18*AT41*(1+In_Opex_Adj)*AT28*AT$6*AT52</f>
        <v>-464.351347945206</v>
      </c>
      <c r="AU95" s="20" t="n">
        <f aca="false">-In_BESS_Opex*$E18*AU41*(1+In_Opex_Adj)*AU28*AU$6*AU52</f>
        <v>-463.341698630137</v>
      </c>
      <c r="AV95" s="20" t="n">
        <f aca="false">-In_BESS_Opex*$E18*AV41*(1+In_Opex_Adj)*AV28*AV$6*AV52</f>
        <v>-468.489939726027</v>
      </c>
      <c r="AW95" s="20" t="n">
        <f aca="false">-In_BESS_Opex*$E18*AW41*(1+In_Opex_Adj)*AW28*AW$6*AW52</f>
        <v>-473.638180821918</v>
      </c>
      <c r="AX95" s="20" t="n">
        <f aca="false">-In_BESS_Opex*$E18*AX41*(1+In_Opex_Adj)*AX28*AX$6*AX52</f>
        <v>-473.638180821918</v>
      </c>
      <c r="AY95" s="20" t="n">
        <f aca="false">-In_BESS_Opex*$E18*AY41*(1+In_Opex_Adj)*AY28*AY$6*AY52</f>
        <v>-477.859738520548</v>
      </c>
      <c r="AZ95" s="20" t="n">
        <f aca="false">-In_BESS_Opex*$E18*AZ41*(1+In_Opex_Adj)*AZ28*AZ$6*AZ52</f>
        <v>-477.859738520548</v>
      </c>
      <c r="BA95" s="20" t="n">
        <f aca="false">-In_BESS_Opex*$E18*BA41*(1+In_Opex_Adj)*BA28*BA$6*BA52</f>
        <v>-483.110944438356</v>
      </c>
      <c r="BB95" s="20" t="n">
        <f aca="false">-In_BESS_Opex*$E18*BB41*(1+In_Opex_Adj)*BB28*BB$6*BB52</f>
        <v>-483.110944438356</v>
      </c>
      <c r="BC95" s="20" t="n">
        <f aca="false">-In_BESS_Opex*$E18*BC41*(1+In_Opex_Adj)*BC28*BC$6*BC52</f>
        <v>-482.060672876712</v>
      </c>
      <c r="BD95" s="20" t="n">
        <f aca="false">-In_BESS_Opex*$E18*BD41*(1+In_Opex_Adj)*BD28*BD$6*BD52</f>
        <v>-487.416902575342</v>
      </c>
      <c r="BE95" s="20" t="n">
        <f aca="false">-In_BESS_Opex*$E18*BE41*(1+In_Opex_Adj)*BE28*BE$6*BE52</f>
        <v>-492.773132273973</v>
      </c>
      <c r="BF95" s="20" t="n">
        <f aca="false">-In_BESS_Opex*$E18*BF41*(1+In_Opex_Adj)*BF28*BF$6*BF52</f>
        <v>-492.773132273973</v>
      </c>
      <c r="BG95" s="20" t="n">
        <f aca="false">-In_BESS_Opex*$E18*BG41*(1+In_Opex_Adj)*BG28*BG$6*BG52</f>
        <v>-491.701916712329</v>
      </c>
      <c r="BH95" s="20" t="n">
        <f aca="false">-In_BESS_Opex*$E18*BH41*(1+In_Opex_Adj)*BH28*BH$6*BH52</f>
        <v>-497.165271342466</v>
      </c>
      <c r="BI95" s="20" t="n">
        <f aca="false">-In_BESS_Opex*$E18*BI41*(1+In_Opex_Adj)*BI28*BI$6*BI52</f>
        <v>-502.628625972603</v>
      </c>
      <c r="BJ95" s="20" t="n">
        <f aca="false">-In_BESS_Opex*$E18*BJ41*(1+In_Opex_Adj)*BJ28*BJ$6*BJ52</f>
        <v>-502.628625972603</v>
      </c>
      <c r="BK95" s="20" t="n">
        <f aca="false">-In_BESS_Opex*$E18*BK41*(1+In_Opex_Adj)*BK28*BK$6*BK52</f>
        <v>-501.536061369863</v>
      </c>
      <c r="BL95" s="20" t="n">
        <f aca="false">-In_BESS_Opex*$E18*BL41*(1+In_Opex_Adj)*BL28*BL$6*BL52</f>
        <v>-507.108684273973</v>
      </c>
      <c r="BM95" s="20" t="n">
        <f aca="false">-In_BESS_Opex*$E18*BM41*(1+In_Opex_Adj)*BM28*BM$6*BM52</f>
        <v>-512.681307178082</v>
      </c>
      <c r="BN95" s="20" t="n">
        <f aca="false">-In_BESS_Opex*$E18*BN41*(1+In_Opex_Adj)*BN28*BN$6*BN52</f>
        <v>-512.681307178082</v>
      </c>
      <c r="BO95" s="20" t="n">
        <f aca="false">-In_BESS_Opex*$E18*BO41*(1+In_Opex_Adj)*BO28*BO$6*BO52</f>
        <v>-517.250980821918</v>
      </c>
      <c r="BP95" s="20" t="n">
        <f aca="false">-In_BESS_Opex*$E18*BP41*(1+In_Opex_Adj)*BP28*BP$6*BP52</f>
        <v>-517.250980821918</v>
      </c>
      <c r="BQ95" s="20" t="n">
        <f aca="false">-In_BESS_Opex*$E18*BQ41*(1+In_Opex_Adj)*BQ28*BQ$6*BQ52</f>
        <v>-522.935057534247</v>
      </c>
      <c r="BR95" s="20" t="n">
        <f aca="false">-In_BESS_Opex*$E18*BR41*(1+In_Opex_Adj)*BR28*BR$6*BR52</f>
        <v>-522.935057534247</v>
      </c>
      <c r="BS95" s="20" t="n">
        <f aca="false">-In_BESS_Opex*$E18*BS41*(1+In_Opex_Adj)*BS28*BS$6*BS52</f>
        <v>-521.798242191781</v>
      </c>
      <c r="BT95" s="20" t="n">
        <f aca="false">-In_BESS_Opex*$E18*BT41*(1+In_Opex_Adj)*BT28*BT$6*BT52</f>
        <v>-527.596000438356</v>
      </c>
      <c r="BU95" s="20" t="n">
        <f aca="false">-In_BESS_Opex*$E18*BU41*(1+In_Opex_Adj)*BU28*BU$6*BU52</f>
        <v>-533.393758684932</v>
      </c>
      <c r="BV95" s="20" t="n">
        <f aca="false">-In_BESS_Opex*$E18*BV41*(1+In_Opex_Adj)*BV28*BV$6*BV52</f>
        <v>-533.393758684932</v>
      </c>
      <c r="BW95" s="20" t="n">
        <f aca="false">-In_BESS_Opex*$E18*BW41*(1+In_Opex_Adj)*BW28*BW$6*BW52</f>
        <v>-532.23425260274</v>
      </c>
      <c r="BX95" s="20" t="n">
        <f aca="false">-In_BESS_Opex*$E18*BX41*(1+In_Opex_Adj)*BX28*BX$6*BX52</f>
        <v>-538.147966520548</v>
      </c>
      <c r="BY95" s="20" t="n">
        <f aca="false">-In_BESS_Opex*$E18*BY41*(1+In_Opex_Adj)*BY28*BY$6*BY52</f>
        <v>-544.061680438356</v>
      </c>
      <c r="BZ95" s="20" t="n">
        <f aca="false">-In_BESS_Opex*$E18*BZ41*(1+In_Opex_Adj)*BZ28*BZ$6*BZ52</f>
        <v>-544.061680438356</v>
      </c>
      <c r="CA95" s="20" t="n">
        <f aca="false">-In_BESS_Opex*$E18*CA41*(1+In_Opex_Adj)*CA28*CA$6*CA52</f>
        <v>-542.87873260274</v>
      </c>
      <c r="CB95" s="20" t="n">
        <f aca="false">-In_BESS_Opex*$E18*CB41*(1+In_Opex_Adj)*CB28*CB$6*CB52</f>
        <v>-548.910718520548</v>
      </c>
      <c r="CC95" s="20" t="n">
        <f aca="false">-In_BESS_Opex*$E18*CC41*(1+In_Opex_Adj)*CC28*CC$6*CC52</f>
        <v>-554.942704438356</v>
      </c>
      <c r="CD95" s="20" t="n">
        <f aca="false">-In_BESS_Opex*$E18*CD41*(1+In_Opex_Adj)*CD28*CD$6*CD52</f>
        <v>-554.942704438356</v>
      </c>
      <c r="CE95" s="20" t="n">
        <f aca="false">-In_BESS_Opex*$E18*CE41*(1+In_Opex_Adj)*CE28*CE$6*CE52</f>
        <v>-559.888863780822</v>
      </c>
      <c r="CF95" s="20" t="n">
        <f aca="false">-In_BESS_Opex*$E18*CF41*(1+In_Opex_Adj)*CF28*CF$6*CF52</f>
        <v>-559.888863780822</v>
      </c>
      <c r="CG95" s="20" t="n">
        <f aca="false">-In_BESS_Opex*$E18*CG41*(1+In_Opex_Adj)*CG28*CG$6*CG52</f>
        <v>-566.041488657534</v>
      </c>
      <c r="CH95" s="20" t="n">
        <f aca="false">-In_BESS_Opex*$E18*CH41*(1+In_Opex_Adj)*CH28*CH$6*CH52</f>
        <v>-566.041488657534</v>
      </c>
      <c r="CI95" s="20" t="n">
        <f aca="false">-In_BESS_Opex*$E18*CI41*(1+In_Opex_Adj)*CI28*CI$6*CI52</f>
        <v>-564.810948493151</v>
      </c>
      <c r="CJ95" s="20" t="n">
        <f aca="false">-In_BESS_Opex*$E18*CJ41*(1+In_Opex_Adj)*CJ28*CJ$6*CJ52</f>
        <v>-571.08662569863</v>
      </c>
      <c r="CK95" s="20" t="n">
        <f aca="false">-In_BESS_Opex*$E18*CK41*(1+In_Opex_Adj)*CK28*CK$6*CK52</f>
        <v>-577.36230290411</v>
      </c>
      <c r="CL95" s="20" t="n">
        <f aca="false">-In_BESS_Opex*$E18*CL41*(1+In_Opex_Adj)*CL28*CL$6*CL52</f>
        <v>-577.36230290411</v>
      </c>
      <c r="CM95" s="20" t="n">
        <f aca="false">-In_BESS_Opex*$E18*CM41*(1+In_Opex_Adj)*CM28*CM$6*CM52</f>
        <v>-576.107418082192</v>
      </c>
      <c r="CN95" s="20" t="n">
        <f aca="false">-In_BESS_Opex*$E18*CN41*(1+In_Opex_Adj)*CN28*CN$6*CN52</f>
        <v>-582.508611616438</v>
      </c>
      <c r="CO95" s="20" t="n">
        <f aca="false">-In_BESS_Opex*$E18*CO41*(1+In_Opex_Adj)*CO28*CO$6*CO52</f>
        <v>-588.909805150685</v>
      </c>
      <c r="CP95" s="20" t="n">
        <f aca="false">-In_BESS_Opex*$E18*CP41*(1+In_Opex_Adj)*CP28*CP$6*CP52</f>
        <v>-588.909805150685</v>
      </c>
      <c r="CQ95" s="20" t="n">
        <f aca="false">-In_BESS_Opex*$E18*CQ41*(1+In_Opex_Adj)*CQ28*CQ$6*CQ52</f>
        <v>-587.629444931507</v>
      </c>
      <c r="CR95" s="20" t="n">
        <f aca="false">-In_BESS_Opex*$E18*CR41*(1+In_Opex_Adj)*CR28*CR$6*CR52</f>
        <v>-594.158660986301</v>
      </c>
      <c r="CS95" s="20" t="n">
        <f aca="false">-In_BESS_Opex*$E18*CS41*(1+In_Opex_Adj)*CS28*CS$6*CS52</f>
        <v>-600.687877041096</v>
      </c>
      <c r="CT95" s="20" t="n">
        <f aca="false">-In_BESS_Opex*$E18*CT41*(1+In_Opex_Adj)*CT28*CT$6*CT52</f>
        <v>-600.687877041096</v>
      </c>
      <c r="CU95" s="20" t="n">
        <f aca="false">-In_BESS_Opex*$E18*CU41*(1+In_Opex_Adj)*CU28*CU$6*CU52</f>
        <v>-606.041765095891</v>
      </c>
      <c r="CV95" s="20" t="n">
        <f aca="false">-In_BESS_Opex*$E18*CV41*(1+In_Opex_Adj)*CV28*CV$6*CV52</f>
        <v>-606.041765095891</v>
      </c>
      <c r="CW95" s="20" t="n">
        <f aca="false">-In_BESS_Opex*$E18*CW41*(1+In_Opex_Adj)*CW28*CW$6*CW52</f>
        <v>-612.701564712329</v>
      </c>
      <c r="CX95" s="20" t="n">
        <f aca="false">-In_BESS_Opex*$E18*CX41*(1+In_Opex_Adj)*CX28*CX$6*CX52</f>
        <v>-612.701564712329</v>
      </c>
      <c r="CY95" s="20" t="n">
        <f aca="false">-In_BESS_Opex*$E18*CY41*(1+In_Opex_Adj)*CY28*CY$6*CY52</f>
        <v>-611.369536438356</v>
      </c>
      <c r="CZ95" s="20" t="n">
        <f aca="false">-In_BESS_Opex*$E18*CZ41*(1+In_Opex_Adj)*CZ28*CZ$6*CZ52</f>
        <v>-618.162531287671</v>
      </c>
      <c r="DA95" s="20" t="n">
        <f aca="false">-In_BESS_Opex*$E18*DA41*(1+In_Opex_Adj)*DA28*DA$6*DA52</f>
        <v>-624.955526136986</v>
      </c>
      <c r="DB95" s="20" t="n">
        <f aca="false">-In_BESS_Opex*$E18*DB41*(1+In_Opex_Adj)*DB28*DB$6*DB52</f>
        <v>-624.955526136986</v>
      </c>
      <c r="DC95" s="20" t="n">
        <f aca="false">-In_BESS_Opex*$E18*DC41*(1+In_Opex_Adj)*DC28*DC$6*DC52</f>
        <v>-623.597094246575</v>
      </c>
      <c r="DD95" s="20" t="n">
        <f aca="false">-In_BESS_Opex*$E18*DD41*(1+In_Opex_Adj)*DD28*DD$6*DD52</f>
        <v>-630.525950849315</v>
      </c>
      <c r="DE95" s="20" t="n">
        <f aca="false">-In_BESS_Opex*$E18*DE41*(1+In_Opex_Adj)*DE28*DE$6*DE52</f>
        <v>-637.454807452055</v>
      </c>
      <c r="DF95" s="20" t="n">
        <f aca="false">-In_BESS_Opex*$E18*DF41*(1+In_Opex_Adj)*DF28*DF$6*DF52</f>
        <v>-637.454807452055</v>
      </c>
      <c r="DG95" s="20" t="n">
        <f aca="false">-In_BESS_Opex*$E18*DG41*(1+In_Opex_Adj)*DG28*DG$6*DG52</f>
        <v>-636.069195616438</v>
      </c>
      <c r="DH95" s="20" t="n">
        <f aca="false">-In_BESS_Opex*$E18*DH41*(1+In_Opex_Adj)*DH28*DH$6*DH52</f>
        <v>-643.136631123288</v>
      </c>
      <c r="DI95" s="20" t="n">
        <f aca="false">-In_BESS_Opex*$E18*DI41*(1+In_Opex_Adj)*DI28*DI$6*DI52</f>
        <v>-650.204066630137</v>
      </c>
      <c r="DJ95" s="20" t="n">
        <f aca="false">-In_BESS_Opex*$E18*DJ41*(1+In_Opex_Adj)*DJ28*DJ$6*DJ52</f>
        <v>-650.204066630137</v>
      </c>
      <c r="DK95" s="20" t="n">
        <f aca="false">-In_BESS_Opex*$E18*DK41*(1+In_Opex_Adj)*DK28*DK$6*DK52</f>
        <v>-655.999179452055</v>
      </c>
      <c r="DL95" s="20" t="n">
        <f aca="false">-In_BESS_Opex*$E18*DL41*(1+In_Opex_Adj)*DL28*DL$6*DL52</f>
        <v>-655.999179452055</v>
      </c>
      <c r="DM95" s="20" t="n">
        <f aca="false">-In_BESS_Opex*$E18*DM41*(1+In_Opex_Adj)*DM28*DM$6*DM52</f>
        <v>-663.207961643836</v>
      </c>
      <c r="DN95" s="20" t="n">
        <f aca="false">-In_BESS_Opex*$E18*DN41*(1+In_Opex_Adj)*DN28*DN$6*DN52</f>
        <v>-663.207961643836</v>
      </c>
      <c r="DO95" s="20" t="n">
        <f aca="false">-In_BESS_Opex*$E18*DO41*(1+In_Opex_Adj)*DO28*DO$6*DO52</f>
        <v>-661.766015342466</v>
      </c>
      <c r="DP95" s="20" t="n">
        <f aca="false">-In_BESS_Opex*$E18*DP41*(1+In_Opex_Adj)*DP28*DP$6*DP52</f>
        <v>-669.118971068493</v>
      </c>
      <c r="DQ95" s="20" t="n">
        <f aca="false">-In_BESS_Opex*$E18*DQ41*(1+In_Opex_Adj)*DQ28*DQ$6*DQ52</f>
        <v>-676.471926794521</v>
      </c>
      <c r="DR95" s="20" t="n">
        <f aca="false">-In_BESS_Opex*$E18*DR41*(1+In_Opex_Adj)*DR28*DR$6*DR52</f>
        <v>-676.471926794521</v>
      </c>
      <c r="DS95" s="20" t="n">
        <f aca="false">-In_BESS_Opex*$E18*DS41*(1+In_Opex_Adj)*DS28*DS$6*DS52</f>
        <v>-675.001366027397</v>
      </c>
      <c r="DT95" s="20" t="n">
        <f aca="false">-In_BESS_Opex*$E18*DT41*(1+In_Opex_Adj)*DT28*DT$6*DT52</f>
        <v>-682.501381205479</v>
      </c>
      <c r="DU95" s="20" t="n">
        <f aca="false">-In_BESS_Opex*$E18*DU41*(1+In_Opex_Adj)*DU28*DU$6*DU52</f>
        <v>-690.001396383562</v>
      </c>
      <c r="DV95" s="20" t="n">
        <f aca="false">-In_BESS_Opex*$E18*DV41*(1+In_Opex_Adj)*DV28*DV$6*DV52</f>
        <v>-690.001396383562</v>
      </c>
      <c r="DW95" s="20" t="n">
        <f aca="false">-In_BESS_Opex*$E18*DW41*(1+In_Opex_Adj)*DW28*DW$6*DW52</f>
        <v>-688.501385753425</v>
      </c>
      <c r="DX95" s="20" t="n">
        <f aca="false">-In_BESS_Opex*$E18*DX41*(1+In_Opex_Adj)*DX28*DX$6*DX52</f>
        <v>-696.151401150685</v>
      </c>
      <c r="DY95" s="20" t="n">
        <f aca="false">-In_BESS_Opex*$E18*DY41*(1+In_Opex_Adj)*DY28*DY$6*DY52</f>
        <v>-703.801416547945</v>
      </c>
      <c r="DZ95" s="20" t="n">
        <f aca="false">-In_BESS_Opex*$E18*DZ41*(1+In_Opex_Adj)*DZ28*DZ$6*DZ52</f>
        <v>-703.801416547945</v>
      </c>
      <c r="EA95" s="20" t="n">
        <f aca="false">-In_BESS_Opex*$E18*EA41*(1+In_Opex_Adj)*EA28*EA$6*EA52</f>
        <v>-710.074790082192</v>
      </c>
      <c r="EB95" s="20" t="n">
        <f aca="false">-In_BESS_Opex*$E18*EB41*(1+In_Opex_Adj)*EB28*EB$6*EB52</f>
        <v>-710.074790082192</v>
      </c>
      <c r="EC95" s="20" t="n">
        <f aca="false">-In_BESS_Opex*$E18*EC41*(1+In_Opex_Adj)*EC28*EC$6*EC52</f>
        <v>-717.877809753425</v>
      </c>
      <c r="ED95" s="20" t="n">
        <f aca="false">-In_BESS_Opex*$E18*ED41*(1+In_Opex_Adj)*ED28*ED$6*ED52</f>
        <v>-717.877809753425</v>
      </c>
      <c r="EE95" s="20" t="n">
        <f aca="false">-In_BESS_Opex*$E18*EE41*(1+In_Opex_Adj)*EE28*EE$6*EE52</f>
        <v>-716.317076712329</v>
      </c>
      <c r="EF95" s="20" t="n">
        <f aca="false">-In_BESS_Opex*$E18*EF41*(1+In_Opex_Adj)*EF28*EF$6*EF52</f>
        <v>-724.276155342466</v>
      </c>
      <c r="EG95" s="20" t="n">
        <f aca="false">-In_BESS_Opex*$E18*EG41*(1+In_Opex_Adj)*EG28*EG$6*EG52</f>
        <v>-732.235233972603</v>
      </c>
      <c r="EH95" s="20" t="n">
        <f aca="false">-In_BESS_Opex*$E18*EH41*(1+In_Opex_Adj)*EH28*EH$6*EH52</f>
        <v>-732.235233972603</v>
      </c>
      <c r="EI95" s="20" t="n">
        <f aca="false">-In_BESS_Opex*$E18*EI41*(1+In_Opex_Adj)*EI28*EI$6*EI52</f>
        <v>-730.643380273973</v>
      </c>
      <c r="EJ95" s="20" t="n">
        <f aca="false">-In_BESS_Opex*$E18*EJ41*(1+In_Opex_Adj)*EJ28*EJ$6*EJ52</f>
        <v>-738.761640054795</v>
      </c>
      <c r="EK95" s="20" t="n">
        <f aca="false">-In_BESS_Opex*$E18*EK41*(1+In_Opex_Adj)*EK28*EK$6*EK52</f>
        <v>-746.879899835617</v>
      </c>
      <c r="EL95" s="20" t="n">
        <f aca="false">-In_BESS_Opex*$E18*EL41*(1+In_Opex_Adj)*EL28*EL$6*EL52</f>
        <v>-746.879899835617</v>
      </c>
      <c r="EM95" s="20" t="n">
        <f aca="false">-In_BESS_Opex*$E18*EM41*(1+In_Opex_Adj)*EM28*EM$6*EM52</f>
        <v>-745.256376986301</v>
      </c>
      <c r="EN95" s="20" t="n">
        <f aca="false">-In_BESS_Opex*$E18*EN41*(1+In_Opex_Adj)*EN28*EN$6*EN52</f>
        <v>-753.53700339726</v>
      </c>
      <c r="EO95" s="20" t="n">
        <f aca="false">-In_BESS_Opex*$E18*EO41*(1+In_Opex_Adj)*EO28*EO$6*EO52</f>
        <v>-761.817629808219</v>
      </c>
      <c r="EP95" s="20" t="n">
        <f aca="false">-In_BESS_Opex*$E18*EP41*(1+In_Opex_Adj)*EP28*EP$6*EP52</f>
        <v>-761.817629808219</v>
      </c>
      <c r="EQ95" s="20" t="n">
        <f aca="false">-In_BESS_Opex*$E18*EQ41*(1+In_Opex_Adj)*EQ28*EQ$6*EQ52</f>
        <v>-768.60762060274</v>
      </c>
      <c r="ER95" s="20" t="n">
        <f aca="false">-In_BESS_Opex*$E18*ER41*(1+In_Opex_Adj)*ER28*ER$6*ER52</f>
        <v>-768.60762060274</v>
      </c>
      <c r="ES95" s="20" t="n">
        <f aca="false">-In_BESS_Opex*$E18*ES41*(1+In_Opex_Adj)*ES28*ES$6*ES52</f>
        <v>-777.053858191781</v>
      </c>
      <c r="ET95" s="20" t="n">
        <f aca="false">-In_BESS_Opex*$E18*ET41*(1+In_Opex_Adj)*ET28*ET$6*ET52</f>
        <v>-777.053858191781</v>
      </c>
      <c r="EU95" s="20" t="n">
        <f aca="false">-In_BESS_Opex*$E18*EU41*(1+In_Opex_Adj)*EU28*EU$6*EU52</f>
        <v>-775.364610673973</v>
      </c>
      <c r="EV95" s="20" t="n">
        <f aca="false">-In_BESS_Opex*$E18*EV41*(1+In_Opex_Adj)*EV28*EV$6*EV52</f>
        <v>-783.979773014795</v>
      </c>
      <c r="EW95" s="20" t="n">
        <f aca="false">-In_BESS_Opex*$E18*EW41*(1+In_Opex_Adj)*EW28*EW$6*EW52</f>
        <v>-792.594935355617</v>
      </c>
      <c r="EX95" s="20" t="n">
        <f aca="false">-In_BESS_Opex*$E18*EX41*(1+In_Opex_Adj)*EX28*EX$6*EX52</f>
        <v>-792.594935355617</v>
      </c>
      <c r="EY95" s="20" t="n">
        <f aca="false">-In_BESS_Opex*$E18*EY41*(1+In_Opex_Adj)*EY28*EY$6*EY52</f>
        <v>-790.871902887452</v>
      </c>
      <c r="EZ95" s="20" t="n">
        <f aca="false">-In_BESS_Opex*$E18*EZ41*(1+In_Opex_Adj)*EZ28*EZ$6*EZ52</f>
        <v>-799.65936847509</v>
      </c>
      <c r="FA95" s="20" t="n">
        <f aca="false">-In_BESS_Opex*$E18*FA41*(1+In_Opex_Adj)*FA28*FA$6*FA52</f>
        <v>-808.446834062729</v>
      </c>
      <c r="FB95" s="20" t="n">
        <f aca="false">-In_BESS_Opex*$E18*FB41*(1+In_Opex_Adj)*FB28*FB$6*FB52</f>
        <v>-808.446834062729</v>
      </c>
      <c r="FC95" s="20" t="n">
        <f aca="false">-In_BESS_Opex*$E18*FC41*(1+In_Opex_Adj)*FC28*FC$6*FC52</f>
        <v>-806.689340945201</v>
      </c>
      <c r="FD95" s="20" t="n">
        <f aca="false">-In_BESS_Opex*$E18*FD41*(1+In_Opex_Adj)*FD28*FD$6*FD52</f>
        <v>-0</v>
      </c>
      <c r="FE95" s="20" t="n">
        <f aca="false">-In_BESS_Opex*$E18*FE41*(1+In_Opex_Adj)*FE28*FE$6*FE52</f>
        <v>-0</v>
      </c>
      <c r="FF95" s="20" t="n">
        <f aca="false">-In_BESS_Opex*$E18*FF41*(1+In_Opex_Adj)*FF28*FF$6*FF52</f>
        <v>-0</v>
      </c>
      <c r="FG95" s="20" t="n">
        <f aca="false">-In_BESS_Opex*$E18*FG41*(1+In_Opex_Adj)*FG28*FG$6*FG52</f>
        <v>-0</v>
      </c>
      <c r="FH95" s="20" t="n">
        <f aca="false">-In_BESS_Opex*$E18*FH41*(1+In_Opex_Adj)*FH28*FH$6*FH52</f>
        <v>-0</v>
      </c>
    </row>
    <row r="96" customFormat="false" ht="15" hidden="false" customHeight="false" outlineLevel="0" collapsed="false">
      <c r="C96" s="0" t="s">
        <v>750</v>
      </c>
      <c r="D96" s="11" t="s">
        <v>359</v>
      </c>
      <c r="I96" s="20" t="n">
        <f aca="false">SUM(J96:FH96)</f>
        <v>0</v>
      </c>
      <c r="J96" s="20" t="n">
        <f aca="false">-In_RTM*J87-INDEX(OPV_Cost,$E56)*J59*J$6</f>
        <v>-0</v>
      </c>
      <c r="K96" s="20" t="n">
        <f aca="false">-In_RTM*K87-INDEX(OPV_Cost,$E56)*K59*K$6</f>
        <v>-0</v>
      </c>
      <c r="L96" s="20" t="n">
        <f aca="false">-In_RTM*L87-INDEX(OPV_Cost,$E56)*L59*L$6</f>
        <v>-0</v>
      </c>
      <c r="M96" s="20" t="n">
        <f aca="false">-In_RTM*M87-INDEX(OPV_Cost,$E56)*M59*M$6</f>
        <v>-0</v>
      </c>
      <c r="N96" s="20" t="n">
        <f aca="false">-In_RTM*N87-INDEX(OPV_Cost,$E56)*N59*N$6</f>
        <v>-0</v>
      </c>
      <c r="O96" s="20" t="n">
        <f aca="false">-In_RTM*O87-INDEX(OPV_Cost,$E56)*O59*O$6</f>
        <v>-0</v>
      </c>
      <c r="P96" s="20" t="n">
        <f aca="false">-In_RTM*P87-INDEX(OPV_Cost,$E56)*P59*P$6</f>
        <v>-0</v>
      </c>
      <c r="Q96" s="20" t="n">
        <f aca="false">-In_RTM*Q87-INDEX(OPV_Cost,$E56)*Q59*Q$6</f>
        <v>-0</v>
      </c>
      <c r="R96" s="20" t="n">
        <f aca="false">-In_RTM*R87-INDEX(OPV_Cost,$E56)*R59*R$6</f>
        <v>-0</v>
      </c>
      <c r="S96" s="20" t="n">
        <f aca="false">-In_RTM*S87-INDEX(OPV_Cost,$E56)*S59*S$6</f>
        <v>-0</v>
      </c>
      <c r="T96" s="20" t="n">
        <f aca="false">-In_RTM*T87-INDEX(OPV_Cost,$E56)*T59*T$6</f>
        <v>-0</v>
      </c>
      <c r="U96" s="20" t="n">
        <f aca="false">-In_RTM*U87-INDEX(OPV_Cost,$E56)*U59*U$6</f>
        <v>-0</v>
      </c>
      <c r="V96" s="20" t="n">
        <f aca="false">-In_RTM*V87-INDEX(OPV_Cost,$E56)*V59*V$6</f>
        <v>-0</v>
      </c>
      <c r="W96" s="20" t="n">
        <f aca="false">-In_RTM*W87-INDEX(OPV_Cost,$E56)*W59*W$6</f>
        <v>-0</v>
      </c>
      <c r="X96" s="20" t="n">
        <f aca="false">-In_RTM*X87-INDEX(OPV_Cost,$E56)*X59*X$6</f>
        <v>-0</v>
      </c>
      <c r="Y96" s="20" t="n">
        <f aca="false">-In_RTM*Y87-INDEX(OPV_Cost,$E56)*Y59*Y$6</f>
        <v>-0</v>
      </c>
      <c r="Z96" s="20" t="n">
        <f aca="false">-In_RTM*Z87-INDEX(OPV_Cost,$E56)*Z59*Z$6</f>
        <v>-0</v>
      </c>
      <c r="AA96" s="20" t="n">
        <f aca="false">-In_RTM*AA87-INDEX(OPV_Cost,$E56)*AA59*AA$6</f>
        <v>-0</v>
      </c>
      <c r="AB96" s="20" t="n">
        <f aca="false">-In_RTM*AB87-INDEX(OPV_Cost,$E56)*AB59*AB$6</f>
        <v>-0</v>
      </c>
      <c r="AC96" s="20" t="n">
        <f aca="false">-In_RTM*AC87-INDEX(OPV_Cost,$E56)*AC59*AC$6</f>
        <v>-0</v>
      </c>
      <c r="AD96" s="20" t="n">
        <f aca="false">-In_RTM*AD87-INDEX(OPV_Cost,$E56)*AD59*AD$6</f>
        <v>-0</v>
      </c>
      <c r="AE96" s="20" t="n">
        <f aca="false">-In_RTM*AE87-INDEX(OPV_Cost,$E56)*AE59*AE$6</f>
        <v>-0</v>
      </c>
      <c r="AF96" s="20" t="n">
        <f aca="false">-In_RTM*AF87-INDEX(OPV_Cost,$E56)*AF59*AF$6</f>
        <v>-0</v>
      </c>
      <c r="AG96" s="20" t="n">
        <f aca="false">-In_RTM*AG87-INDEX(OPV_Cost,$E56)*AG59*AG$6</f>
        <v>-0</v>
      </c>
      <c r="AH96" s="20" t="n">
        <f aca="false">-In_RTM*AH87-INDEX(OPV_Cost,$E56)*AH59*AH$6</f>
        <v>-0</v>
      </c>
      <c r="AI96" s="20" t="n">
        <f aca="false">-In_RTM*AI87-INDEX(OPV_Cost,$E56)*AI59*AI$6</f>
        <v>-0</v>
      </c>
      <c r="AJ96" s="20" t="n">
        <f aca="false">-In_RTM*AJ87-INDEX(OPV_Cost,$E56)*AJ59*AJ$6</f>
        <v>-0</v>
      </c>
      <c r="AK96" s="20" t="n">
        <f aca="false">-In_RTM*AK87-INDEX(OPV_Cost,$E56)*AK59*AK$6</f>
        <v>-0</v>
      </c>
      <c r="AL96" s="20" t="n">
        <f aca="false">-In_RTM*AL87-INDEX(OPV_Cost,$E56)*AL59*AL$6</f>
        <v>-0</v>
      </c>
      <c r="AM96" s="20" t="n">
        <f aca="false">-In_RTM*AM87-INDEX(OPV_Cost,$E56)*AM59*AM$6</f>
        <v>-0</v>
      </c>
      <c r="AN96" s="20" t="n">
        <f aca="false">-In_RTM*AN87-INDEX(OPV_Cost,$E56)*AN59*AN$6</f>
        <v>-0</v>
      </c>
      <c r="AO96" s="20" t="n">
        <f aca="false">-In_RTM*AO87-INDEX(OPV_Cost,$E56)*AO59*AO$6</f>
        <v>-0</v>
      </c>
      <c r="AP96" s="20" t="n">
        <f aca="false">-In_RTM*AP87-INDEX(OPV_Cost,$E56)*AP59*AP$6</f>
        <v>-0</v>
      </c>
      <c r="AQ96" s="20" t="n">
        <f aca="false">-In_RTM*AQ87-INDEX(OPV_Cost,$E56)*AQ59*AQ$6</f>
        <v>-0</v>
      </c>
      <c r="AR96" s="20" t="n">
        <f aca="false">-In_RTM*AR87-INDEX(OPV_Cost,$E56)*AR59*AR$6</f>
        <v>-0</v>
      </c>
      <c r="AS96" s="20" t="n">
        <f aca="false">-In_RTM*AS87-INDEX(OPV_Cost,$E56)*AS59*AS$6</f>
        <v>-0</v>
      </c>
      <c r="AT96" s="20" t="n">
        <f aca="false">-In_RTM*AT87-INDEX(OPV_Cost,$E56)*AT59*AT$6</f>
        <v>-0</v>
      </c>
      <c r="AU96" s="20" t="n">
        <f aca="false">-In_RTM*AU87-INDEX(OPV_Cost,$E56)*AU59*AU$6</f>
        <v>-0</v>
      </c>
      <c r="AV96" s="20" t="n">
        <f aca="false">-In_RTM*AV87-INDEX(OPV_Cost,$E56)*AV59*AV$6</f>
        <v>-0</v>
      </c>
      <c r="AW96" s="20" t="n">
        <f aca="false">-In_RTM*AW87-INDEX(OPV_Cost,$E56)*AW59*AW$6</f>
        <v>-0</v>
      </c>
      <c r="AX96" s="20" t="n">
        <f aca="false">-In_RTM*AX87-INDEX(OPV_Cost,$E56)*AX59*AX$6</f>
        <v>-0</v>
      </c>
      <c r="AY96" s="20" t="n">
        <f aca="false">-In_RTM*AY87-INDEX(OPV_Cost,$E56)*AY59*AY$6</f>
        <v>-0</v>
      </c>
      <c r="AZ96" s="20" t="n">
        <f aca="false">-In_RTM*AZ87-INDEX(OPV_Cost,$E56)*AZ59*AZ$6</f>
        <v>-0</v>
      </c>
      <c r="BA96" s="20" t="n">
        <f aca="false">-In_RTM*BA87-INDEX(OPV_Cost,$E56)*BA59*BA$6</f>
        <v>-0</v>
      </c>
      <c r="BB96" s="20" t="n">
        <f aca="false">-In_RTM*BB87-INDEX(OPV_Cost,$E56)*BB59*BB$6</f>
        <v>-0</v>
      </c>
      <c r="BC96" s="20" t="n">
        <f aca="false">-In_RTM*BC87-INDEX(OPV_Cost,$E56)*BC59*BC$6</f>
        <v>-0</v>
      </c>
      <c r="BD96" s="20" t="n">
        <f aca="false">-In_RTM*BD87-INDEX(OPV_Cost,$E56)*BD59*BD$6</f>
        <v>-0</v>
      </c>
      <c r="BE96" s="20" t="n">
        <f aca="false">-In_RTM*BE87-INDEX(OPV_Cost,$E56)*BE59*BE$6</f>
        <v>-0</v>
      </c>
      <c r="BF96" s="20" t="n">
        <f aca="false">-In_RTM*BF87-INDEX(OPV_Cost,$E56)*BF59*BF$6</f>
        <v>-0</v>
      </c>
      <c r="BG96" s="20" t="n">
        <f aca="false">-In_RTM*BG87-INDEX(OPV_Cost,$E56)*BG59*BG$6</f>
        <v>-0</v>
      </c>
      <c r="BH96" s="20" t="n">
        <f aca="false">-In_RTM*BH87-INDEX(OPV_Cost,$E56)*BH59*BH$6</f>
        <v>-0</v>
      </c>
      <c r="BI96" s="20" t="n">
        <f aca="false">-In_RTM*BI87-INDEX(OPV_Cost,$E56)*BI59*BI$6</f>
        <v>-0</v>
      </c>
      <c r="BJ96" s="20" t="n">
        <f aca="false">-In_RTM*BJ87-INDEX(OPV_Cost,$E56)*BJ59*BJ$6</f>
        <v>-0</v>
      </c>
      <c r="BK96" s="20" t="n">
        <f aca="false">-In_RTM*BK87-INDEX(OPV_Cost,$E56)*BK59*BK$6</f>
        <v>-0</v>
      </c>
      <c r="BL96" s="20" t="n">
        <f aca="false">-In_RTM*BL87-INDEX(OPV_Cost,$E56)*BL59*BL$6</f>
        <v>-0</v>
      </c>
      <c r="BM96" s="20" t="n">
        <f aca="false">-In_RTM*BM87-INDEX(OPV_Cost,$E56)*BM59*BM$6</f>
        <v>-0</v>
      </c>
      <c r="BN96" s="20" t="n">
        <f aca="false">-In_RTM*BN87-INDEX(OPV_Cost,$E56)*BN59*BN$6</f>
        <v>-0</v>
      </c>
      <c r="BO96" s="20" t="n">
        <f aca="false">-In_RTM*BO87-INDEX(OPV_Cost,$E56)*BO59*BO$6</f>
        <v>-0</v>
      </c>
      <c r="BP96" s="20" t="n">
        <f aca="false">-In_RTM*BP87-INDEX(OPV_Cost,$E56)*BP59*BP$6</f>
        <v>-0</v>
      </c>
      <c r="BQ96" s="20" t="n">
        <f aca="false">-In_RTM*BQ87-INDEX(OPV_Cost,$E56)*BQ59*BQ$6</f>
        <v>-0</v>
      </c>
      <c r="BR96" s="20" t="n">
        <f aca="false">-In_RTM*BR87-INDEX(OPV_Cost,$E56)*BR59*BR$6</f>
        <v>-0</v>
      </c>
      <c r="BS96" s="20" t="n">
        <f aca="false">-In_RTM*BS87-INDEX(OPV_Cost,$E56)*BS59*BS$6</f>
        <v>-0</v>
      </c>
      <c r="BT96" s="20" t="n">
        <f aca="false">-In_RTM*BT87-INDEX(OPV_Cost,$E56)*BT59*BT$6</f>
        <v>-0</v>
      </c>
      <c r="BU96" s="20" t="n">
        <f aca="false">-In_RTM*BU87-INDEX(OPV_Cost,$E56)*BU59*BU$6</f>
        <v>-0</v>
      </c>
      <c r="BV96" s="20" t="n">
        <f aca="false">-In_RTM*BV87-INDEX(OPV_Cost,$E56)*BV59*BV$6</f>
        <v>-0</v>
      </c>
      <c r="BW96" s="20" t="n">
        <f aca="false">-In_RTM*BW87-INDEX(OPV_Cost,$E56)*BW59*BW$6</f>
        <v>-0</v>
      </c>
      <c r="BX96" s="20" t="n">
        <f aca="false">-In_RTM*BX87-INDEX(OPV_Cost,$E56)*BX59*BX$6</f>
        <v>-0</v>
      </c>
      <c r="BY96" s="20" t="n">
        <f aca="false">-In_RTM*BY87-INDEX(OPV_Cost,$E56)*BY59*BY$6</f>
        <v>-0</v>
      </c>
      <c r="BZ96" s="20" t="n">
        <f aca="false">-In_RTM*BZ87-INDEX(OPV_Cost,$E56)*BZ59*BZ$6</f>
        <v>-0</v>
      </c>
      <c r="CA96" s="20" t="n">
        <f aca="false">-In_RTM*CA87-INDEX(OPV_Cost,$E56)*CA59*CA$6</f>
        <v>-0</v>
      </c>
      <c r="CB96" s="20" t="n">
        <f aca="false">-In_RTM*CB87-INDEX(OPV_Cost,$E56)*CB59*CB$6</f>
        <v>-0</v>
      </c>
      <c r="CC96" s="20" t="n">
        <f aca="false">-In_RTM*CC87-INDEX(OPV_Cost,$E56)*CC59*CC$6</f>
        <v>-0</v>
      </c>
      <c r="CD96" s="20" t="n">
        <f aca="false">-In_RTM*CD87-INDEX(OPV_Cost,$E56)*CD59*CD$6</f>
        <v>-0</v>
      </c>
      <c r="CE96" s="20" t="n">
        <f aca="false">-In_RTM*CE87-INDEX(OPV_Cost,$E56)*CE59*CE$6</f>
        <v>-0</v>
      </c>
      <c r="CF96" s="20" t="n">
        <f aca="false">-In_RTM*CF87-INDEX(OPV_Cost,$E56)*CF59*CF$6</f>
        <v>-0</v>
      </c>
      <c r="CG96" s="20" t="n">
        <f aca="false">-In_RTM*CG87-INDEX(OPV_Cost,$E56)*CG59*CG$6</f>
        <v>-0</v>
      </c>
      <c r="CH96" s="20" t="n">
        <f aca="false">-In_RTM*CH87-INDEX(OPV_Cost,$E56)*CH59*CH$6</f>
        <v>-0</v>
      </c>
      <c r="CI96" s="20" t="n">
        <f aca="false">-In_RTM*CI87-INDEX(OPV_Cost,$E56)*CI59*CI$6</f>
        <v>-0</v>
      </c>
      <c r="CJ96" s="20" t="n">
        <f aca="false">-In_RTM*CJ87-INDEX(OPV_Cost,$E56)*CJ59*CJ$6</f>
        <v>-0</v>
      </c>
      <c r="CK96" s="20" t="n">
        <f aca="false">-In_RTM*CK87-INDEX(OPV_Cost,$E56)*CK59*CK$6</f>
        <v>-0</v>
      </c>
      <c r="CL96" s="20" t="n">
        <f aca="false">-In_RTM*CL87-INDEX(OPV_Cost,$E56)*CL59*CL$6</f>
        <v>-0</v>
      </c>
      <c r="CM96" s="20" t="n">
        <f aca="false">-In_RTM*CM87-INDEX(OPV_Cost,$E56)*CM59*CM$6</f>
        <v>-0</v>
      </c>
      <c r="CN96" s="20" t="n">
        <f aca="false">-In_RTM*CN87-INDEX(OPV_Cost,$E56)*CN59*CN$6</f>
        <v>-0</v>
      </c>
      <c r="CO96" s="20" t="n">
        <f aca="false">-In_RTM*CO87-INDEX(OPV_Cost,$E56)*CO59*CO$6</f>
        <v>-0</v>
      </c>
      <c r="CP96" s="20" t="n">
        <f aca="false">-In_RTM*CP87-INDEX(OPV_Cost,$E56)*CP59*CP$6</f>
        <v>-0</v>
      </c>
      <c r="CQ96" s="20" t="n">
        <f aca="false">-In_RTM*CQ87-INDEX(OPV_Cost,$E56)*CQ59*CQ$6</f>
        <v>-0</v>
      </c>
      <c r="CR96" s="20" t="n">
        <f aca="false">-In_RTM*CR87-INDEX(OPV_Cost,$E56)*CR59*CR$6</f>
        <v>-0</v>
      </c>
      <c r="CS96" s="20" t="n">
        <f aca="false">-In_RTM*CS87-INDEX(OPV_Cost,$E56)*CS59*CS$6</f>
        <v>-0</v>
      </c>
      <c r="CT96" s="20" t="n">
        <f aca="false">-In_RTM*CT87-INDEX(OPV_Cost,$E56)*CT59*CT$6</f>
        <v>-0</v>
      </c>
      <c r="CU96" s="20" t="n">
        <f aca="false">-In_RTM*CU87-INDEX(OPV_Cost,$E56)*CU59*CU$6</f>
        <v>-0</v>
      </c>
      <c r="CV96" s="20" t="n">
        <f aca="false">-In_RTM*CV87-INDEX(OPV_Cost,$E56)*CV59*CV$6</f>
        <v>-0</v>
      </c>
      <c r="CW96" s="20" t="n">
        <f aca="false">-In_RTM*CW87-INDEX(OPV_Cost,$E56)*CW59*CW$6</f>
        <v>-0</v>
      </c>
      <c r="CX96" s="20" t="n">
        <f aca="false">-In_RTM*CX87-INDEX(OPV_Cost,$E56)*CX59*CX$6</f>
        <v>-0</v>
      </c>
      <c r="CY96" s="20" t="n">
        <f aca="false">-In_RTM*CY87-INDEX(OPV_Cost,$E56)*CY59*CY$6</f>
        <v>-0</v>
      </c>
      <c r="CZ96" s="20" t="n">
        <f aca="false">-In_RTM*CZ87-INDEX(OPV_Cost,$E56)*CZ59*CZ$6</f>
        <v>-0</v>
      </c>
      <c r="DA96" s="20" t="n">
        <f aca="false">-In_RTM*DA87-INDEX(OPV_Cost,$E56)*DA59*DA$6</f>
        <v>-0</v>
      </c>
      <c r="DB96" s="20" t="n">
        <f aca="false">-In_RTM*DB87-INDEX(OPV_Cost,$E56)*DB59*DB$6</f>
        <v>-0</v>
      </c>
      <c r="DC96" s="20" t="n">
        <f aca="false">-In_RTM*DC87-INDEX(OPV_Cost,$E56)*DC59*DC$6</f>
        <v>-0</v>
      </c>
      <c r="DD96" s="20" t="n">
        <f aca="false">-In_RTM*DD87-INDEX(OPV_Cost,$E56)*DD59*DD$6</f>
        <v>-0</v>
      </c>
      <c r="DE96" s="20" t="n">
        <f aca="false">-In_RTM*DE87-INDEX(OPV_Cost,$E56)*DE59*DE$6</f>
        <v>-0</v>
      </c>
      <c r="DF96" s="20" t="n">
        <f aca="false">-In_RTM*DF87-INDEX(OPV_Cost,$E56)*DF59*DF$6</f>
        <v>-0</v>
      </c>
      <c r="DG96" s="20" t="n">
        <f aca="false">-In_RTM*DG87-INDEX(OPV_Cost,$E56)*DG59*DG$6</f>
        <v>-0</v>
      </c>
      <c r="DH96" s="20" t="n">
        <f aca="false">-In_RTM*DH87-INDEX(OPV_Cost,$E56)*DH59*DH$6</f>
        <v>-0</v>
      </c>
      <c r="DI96" s="20" t="n">
        <f aca="false">-In_RTM*DI87-INDEX(OPV_Cost,$E56)*DI59*DI$6</f>
        <v>-0</v>
      </c>
      <c r="DJ96" s="20" t="n">
        <f aca="false">-In_RTM*DJ87-INDEX(OPV_Cost,$E56)*DJ59*DJ$6</f>
        <v>-0</v>
      </c>
      <c r="DK96" s="20" t="n">
        <f aca="false">-In_RTM*DK87-INDEX(OPV_Cost,$E56)*DK59*DK$6</f>
        <v>-0</v>
      </c>
      <c r="DL96" s="20" t="n">
        <f aca="false">-In_RTM*DL87-INDEX(OPV_Cost,$E56)*DL59*DL$6</f>
        <v>-0</v>
      </c>
      <c r="DM96" s="20" t="n">
        <f aca="false">-In_RTM*DM87-INDEX(OPV_Cost,$E56)*DM59*DM$6</f>
        <v>-0</v>
      </c>
      <c r="DN96" s="20" t="n">
        <f aca="false">-In_RTM*DN87-INDEX(OPV_Cost,$E56)*DN59*DN$6</f>
        <v>-0</v>
      </c>
      <c r="DO96" s="20" t="n">
        <f aca="false">-In_RTM*DO87-INDEX(OPV_Cost,$E56)*DO59*DO$6</f>
        <v>-0</v>
      </c>
      <c r="DP96" s="20" t="n">
        <f aca="false">-In_RTM*DP87-INDEX(OPV_Cost,$E56)*DP59*DP$6</f>
        <v>-0</v>
      </c>
      <c r="DQ96" s="20" t="n">
        <f aca="false">-In_RTM*DQ87-INDEX(OPV_Cost,$E56)*DQ59*DQ$6</f>
        <v>-0</v>
      </c>
      <c r="DR96" s="20" t="n">
        <f aca="false">-In_RTM*DR87-INDEX(OPV_Cost,$E56)*DR59*DR$6</f>
        <v>-0</v>
      </c>
      <c r="DS96" s="20" t="n">
        <f aca="false">-In_RTM*DS87-INDEX(OPV_Cost,$E56)*DS59*DS$6</f>
        <v>-0</v>
      </c>
      <c r="DT96" s="20" t="n">
        <f aca="false">-In_RTM*DT87-INDEX(OPV_Cost,$E56)*DT59*DT$6</f>
        <v>-0</v>
      </c>
      <c r="DU96" s="20" t="n">
        <f aca="false">-In_RTM*DU87-INDEX(OPV_Cost,$E56)*DU59*DU$6</f>
        <v>-0</v>
      </c>
      <c r="DV96" s="20" t="n">
        <f aca="false">-In_RTM*DV87-INDEX(OPV_Cost,$E56)*DV59*DV$6</f>
        <v>-0</v>
      </c>
      <c r="DW96" s="20" t="n">
        <f aca="false">-In_RTM*DW87-INDEX(OPV_Cost,$E56)*DW59*DW$6</f>
        <v>-0</v>
      </c>
      <c r="DX96" s="20" t="n">
        <f aca="false">-In_RTM*DX87-INDEX(OPV_Cost,$E56)*DX59*DX$6</f>
        <v>-0</v>
      </c>
      <c r="DY96" s="20" t="n">
        <f aca="false">-In_RTM*DY87-INDEX(OPV_Cost,$E56)*DY59*DY$6</f>
        <v>-0</v>
      </c>
      <c r="DZ96" s="20" t="n">
        <f aca="false">-In_RTM*DZ87-INDEX(OPV_Cost,$E56)*DZ59*DZ$6</f>
        <v>-0</v>
      </c>
      <c r="EA96" s="20" t="n">
        <f aca="false">-In_RTM*EA87-INDEX(OPV_Cost,$E56)*EA59*EA$6</f>
        <v>-0</v>
      </c>
      <c r="EB96" s="20" t="n">
        <f aca="false">-In_RTM*EB87-INDEX(OPV_Cost,$E56)*EB59*EB$6</f>
        <v>-0</v>
      </c>
      <c r="EC96" s="20" t="n">
        <f aca="false">-In_RTM*EC87-INDEX(OPV_Cost,$E56)*EC59*EC$6</f>
        <v>-0</v>
      </c>
      <c r="ED96" s="20" t="n">
        <f aca="false">-In_RTM*ED87-INDEX(OPV_Cost,$E56)*ED59*ED$6</f>
        <v>-0</v>
      </c>
      <c r="EE96" s="20" t="n">
        <f aca="false">-In_RTM*EE87-INDEX(OPV_Cost,$E56)*EE59*EE$6</f>
        <v>-0</v>
      </c>
      <c r="EF96" s="20" t="n">
        <f aca="false">-In_RTM*EF87-INDEX(OPV_Cost,$E56)*EF59*EF$6</f>
        <v>-0</v>
      </c>
      <c r="EG96" s="20" t="n">
        <f aca="false">-In_RTM*EG87-INDEX(OPV_Cost,$E56)*EG59*EG$6</f>
        <v>-0</v>
      </c>
      <c r="EH96" s="20" t="n">
        <f aca="false">-In_RTM*EH87-INDEX(OPV_Cost,$E56)*EH59*EH$6</f>
        <v>-0</v>
      </c>
      <c r="EI96" s="20" t="n">
        <f aca="false">-In_RTM*EI87-INDEX(OPV_Cost,$E56)*EI59*EI$6</f>
        <v>-0</v>
      </c>
      <c r="EJ96" s="20" t="n">
        <f aca="false">-In_RTM*EJ87-INDEX(OPV_Cost,$E56)*EJ59*EJ$6</f>
        <v>-0</v>
      </c>
      <c r="EK96" s="20" t="n">
        <f aca="false">-In_RTM*EK87-INDEX(OPV_Cost,$E56)*EK59*EK$6</f>
        <v>-0</v>
      </c>
      <c r="EL96" s="20" t="n">
        <f aca="false">-In_RTM*EL87-INDEX(OPV_Cost,$E56)*EL59*EL$6</f>
        <v>-0</v>
      </c>
      <c r="EM96" s="20" t="n">
        <f aca="false">-In_RTM*EM87-INDEX(OPV_Cost,$E56)*EM59*EM$6</f>
        <v>-0</v>
      </c>
      <c r="EN96" s="20" t="n">
        <f aca="false">-In_RTM*EN87-INDEX(OPV_Cost,$E56)*EN59*EN$6</f>
        <v>-0</v>
      </c>
      <c r="EO96" s="20" t="n">
        <f aca="false">-In_RTM*EO87-INDEX(OPV_Cost,$E56)*EO59*EO$6</f>
        <v>-0</v>
      </c>
      <c r="EP96" s="20" t="n">
        <f aca="false">-In_RTM*EP87-INDEX(OPV_Cost,$E56)*EP59*EP$6</f>
        <v>-0</v>
      </c>
      <c r="EQ96" s="20" t="n">
        <f aca="false">-In_RTM*EQ87-INDEX(OPV_Cost,$E56)*EQ59*EQ$6</f>
        <v>-0</v>
      </c>
      <c r="ER96" s="20" t="n">
        <f aca="false">-In_RTM*ER87-INDEX(OPV_Cost,$E56)*ER59*ER$6</f>
        <v>-0</v>
      </c>
      <c r="ES96" s="20" t="n">
        <f aca="false">-In_RTM*ES87-INDEX(OPV_Cost,$E56)*ES59*ES$6</f>
        <v>-0</v>
      </c>
      <c r="ET96" s="20" t="n">
        <f aca="false">-In_RTM*ET87-INDEX(OPV_Cost,$E56)*ET59*ET$6</f>
        <v>-0</v>
      </c>
      <c r="EU96" s="20" t="n">
        <f aca="false">-In_RTM*EU87-INDEX(OPV_Cost,$E56)*EU59*EU$6</f>
        <v>-0</v>
      </c>
      <c r="EV96" s="20" t="n">
        <f aca="false">-In_RTM*EV87-INDEX(OPV_Cost,$E56)*EV59*EV$6</f>
        <v>-0</v>
      </c>
      <c r="EW96" s="20" t="n">
        <f aca="false">-In_RTM*EW87-INDEX(OPV_Cost,$E56)*EW59*EW$6</f>
        <v>-0</v>
      </c>
      <c r="EX96" s="20" t="n">
        <f aca="false">-In_RTM*EX87-INDEX(OPV_Cost,$E56)*EX59*EX$6</f>
        <v>-0</v>
      </c>
      <c r="EY96" s="20" t="n">
        <f aca="false">-In_RTM*EY87-INDEX(OPV_Cost,$E56)*EY59*EY$6</f>
        <v>-0</v>
      </c>
      <c r="EZ96" s="20" t="n">
        <f aca="false">-In_RTM*EZ87-INDEX(OPV_Cost,$E56)*EZ59*EZ$6</f>
        <v>-0</v>
      </c>
      <c r="FA96" s="20" t="n">
        <f aca="false">-In_RTM*FA87-INDEX(OPV_Cost,$E56)*FA59*FA$6</f>
        <v>-0</v>
      </c>
      <c r="FB96" s="20" t="n">
        <f aca="false">-In_RTM*FB87-INDEX(OPV_Cost,$E56)*FB59*FB$6</f>
        <v>-0</v>
      </c>
      <c r="FC96" s="20" t="n">
        <f aca="false">-In_RTM*FC87-INDEX(OPV_Cost,$E56)*FC59*FC$6</f>
        <v>-0</v>
      </c>
      <c r="FD96" s="20" t="n">
        <f aca="false">-In_RTM*FD87-INDEX(OPV_Cost,$E56)*FD59*FD$6</f>
        <v>-0</v>
      </c>
      <c r="FE96" s="20" t="n">
        <f aca="false">-In_RTM*FE87-INDEX(OPV_Cost,$E56)*FE59*FE$6</f>
        <v>-0</v>
      </c>
      <c r="FF96" s="20" t="n">
        <f aca="false">-In_RTM*FF87-INDEX(OPV_Cost,$E56)*FF59*FF$6</f>
        <v>-0</v>
      </c>
      <c r="FG96" s="20" t="n">
        <f aca="false">-In_RTM*FG87-INDEX(OPV_Cost,$E56)*FG59*FG$6</f>
        <v>-0</v>
      </c>
      <c r="FH96" s="20" t="n">
        <f aca="false">-In_RTM*FH87-INDEX(OPV_Cost,$E56)*FH59*FH$6</f>
        <v>-0</v>
      </c>
    </row>
    <row r="97" customFormat="false" ht="15" hidden="false" customHeight="false" outlineLevel="0" collapsed="false">
      <c r="C97" s="0" t="s">
        <v>751</v>
      </c>
      <c r="D97" s="11" t="s">
        <v>359</v>
      </c>
      <c r="I97" s="20" t="n">
        <f aca="false">SUM(J97:FH97)</f>
        <v>-9154.68607868439</v>
      </c>
      <c r="J97" s="20" t="n">
        <f aca="false">-J90*(In_HIPA+In_Innovation)</f>
        <v>-0</v>
      </c>
      <c r="K97" s="20" t="n">
        <f aca="false">-K90*(In_HIPA+In_Innovation)</f>
        <v>-0</v>
      </c>
      <c r="L97" s="20" t="n">
        <f aca="false">-L90*(In_HIPA+In_Innovation)</f>
        <v>-0</v>
      </c>
      <c r="M97" s="20" t="n">
        <f aca="false">-M90*(In_HIPA+In_Innovation)</f>
        <v>-0</v>
      </c>
      <c r="N97" s="20" t="n">
        <f aca="false">-N90*(In_HIPA+In_Innovation)</f>
        <v>-0</v>
      </c>
      <c r="O97" s="20" t="n">
        <f aca="false">-O90*(In_HIPA+In_Innovation)</f>
        <v>-0</v>
      </c>
      <c r="P97" s="20" t="n">
        <f aca="false">-P90*(In_HIPA+In_Innovation)</f>
        <v>-0</v>
      </c>
      <c r="Q97" s="20" t="n">
        <f aca="false">-Q90*(In_HIPA+In_Innovation)</f>
        <v>-0</v>
      </c>
      <c r="R97" s="20" t="n">
        <f aca="false">-R90*(In_HIPA+In_Innovation)</f>
        <v>-0</v>
      </c>
      <c r="S97" s="20" t="n">
        <f aca="false">-S90*(In_HIPA+In_Innovation)</f>
        <v>-0</v>
      </c>
      <c r="T97" s="20" t="n">
        <f aca="false">-T90*(In_HIPA+In_Innovation)</f>
        <v>-64.6073230500793</v>
      </c>
      <c r="U97" s="20" t="n">
        <f aca="false">-U90*(In_HIPA+In_Innovation)</f>
        <v>-65.2922012003499</v>
      </c>
      <c r="V97" s="20" t="n">
        <f aca="false">-V90*(In_HIPA+In_Innovation)</f>
        <v>-65.2668521263585</v>
      </c>
      <c r="W97" s="20" t="n">
        <f aca="false">-W90*(In_HIPA+In_Innovation)</f>
        <v>-56.5034840278029</v>
      </c>
      <c r="X97" s="20" t="n">
        <f aca="false">-X90*(In_HIPA+In_Innovation)</f>
        <v>-57.1078437159825</v>
      </c>
      <c r="Y97" s="20" t="n">
        <f aca="false">-Y90*(In_HIPA+In_Innovation)</f>
        <v>-57.7114422307538</v>
      </c>
      <c r="Z97" s="20" t="n">
        <f aca="false">-Z90*(In_HIPA+In_Innovation)</f>
        <v>-57.6872369622925</v>
      </c>
      <c r="AA97" s="20" t="n">
        <f aca="false">-AA90*(In_HIPA+In_Innovation)</f>
        <v>-52.3014781189093</v>
      </c>
      <c r="AB97" s="20" t="n">
        <f aca="false">-AB90*(In_HIPA+In_Innovation)</f>
        <v>-52.8605888417513</v>
      </c>
      <c r="AC97" s="20" t="n">
        <f aca="false">-AC90*(In_HIPA+In_Innovation)</f>
        <v>-53.4189851188479</v>
      </c>
      <c r="AD97" s="20" t="n">
        <f aca="false">-AD90*(In_HIPA+In_Innovation)</f>
        <v>-53.396265787249</v>
      </c>
      <c r="AE97" s="20" t="n">
        <f aca="false">-AE90*(In_HIPA+In_Innovation)</f>
        <v>-54.1984943435274</v>
      </c>
      <c r="AF97" s="20" t="n">
        <f aca="false">-AF90*(In_HIPA+In_Innovation)</f>
        <v>-54.777479478055</v>
      </c>
      <c r="AG97" s="20" t="n">
        <f aca="false">-AG90*(In_HIPA+In_Innovation)</f>
        <v>-55.3557111117466</v>
      </c>
      <c r="AH97" s="20" t="n">
        <f aca="false">-AH90*(In_HIPA+In_Innovation)</f>
        <v>-55.3317498306224</v>
      </c>
      <c r="AI97" s="20" t="n">
        <f aca="false">-AI90*(In_HIPA+In_Innovation)</f>
        <v>-56.4830169046122</v>
      </c>
      <c r="AJ97" s="20" t="n">
        <f aca="false">-AJ90*(In_HIPA+In_Innovation)</f>
        <v>-56.4597094827965</v>
      </c>
      <c r="AK97" s="20" t="n">
        <f aca="false">-AK90*(In_HIPA+In_Innovation)</f>
        <v>-57.0565999475315</v>
      </c>
      <c r="AL97" s="20" t="n">
        <f aca="false">-AL90*(In_HIPA+In_Innovation)</f>
        <v>-57.0328132206801</v>
      </c>
      <c r="AM97" s="20" t="n">
        <f aca="false">-AM90*(In_HIPA+In_Innovation)</f>
        <v>-54.9842990029073</v>
      </c>
      <c r="AN97" s="20" t="n">
        <f aca="false">-AN90*(In_HIPA+In_Innovation)</f>
        <v>-55.571646863408</v>
      </c>
      <c r="AO97" s="20" t="n">
        <f aca="false">-AO90*(In_HIPA+In_Innovation)</f>
        <v>-56.1582292672916</v>
      </c>
      <c r="AP97" s="20" t="n">
        <f aca="false">-AP90*(In_HIPA+In_Innovation)</f>
        <v>-56.1338877930505</v>
      </c>
      <c r="AQ97" s="20" t="n">
        <f aca="false">-AQ90*(In_HIPA+In_Innovation)</f>
        <v>-54.1026909173605</v>
      </c>
      <c r="AR97" s="20" t="n">
        <f aca="false">-AR90*(In_HIPA+In_Innovation)</f>
        <v>-54.6807098001091</v>
      </c>
      <c r="AS97" s="20" t="n">
        <f aca="false">-AS90*(In_HIPA+In_Innovation)</f>
        <v>-55.2579783696099</v>
      </c>
      <c r="AT97" s="20" t="n">
        <f aca="false">-AT90*(In_HIPA+In_Innovation)</f>
        <v>-55.2341184535987</v>
      </c>
      <c r="AU97" s="20" t="n">
        <f aca="false">-AU90*(In_HIPA+In_Innovation)</f>
        <v>-55.6303488903569</v>
      </c>
      <c r="AV97" s="20" t="n">
        <f aca="false">-AV90*(In_HIPA+In_Innovation)</f>
        <v>-56.2249893337304</v>
      </c>
      <c r="AW97" s="20" t="n">
        <f aca="false">-AW90*(In_HIPA+In_Innovation)</f>
        <v>-56.818868027926</v>
      </c>
      <c r="AX97" s="20" t="n">
        <f aca="false">-AX90*(In_HIPA+In_Innovation)</f>
        <v>-56.7946444500274</v>
      </c>
      <c r="AY97" s="20" t="n">
        <f aca="false">-AY90*(In_HIPA+In_Innovation)</f>
        <v>-55.0892364973842</v>
      </c>
      <c r="AZ97" s="20" t="n">
        <f aca="false">-AZ90*(In_HIPA+In_Innovation)</f>
        <v>-55.0650814846566</v>
      </c>
      <c r="BA97" s="20" t="n">
        <f aca="false">-BA90*(In_HIPA+In_Innovation)</f>
        <v>-55.6457901035378</v>
      </c>
      <c r="BB97" s="20" t="n">
        <f aca="false">-BB90*(In_HIPA+In_Innovation)</f>
        <v>-55.6211383555073</v>
      </c>
      <c r="BC97" s="20" t="n">
        <f aca="false">-BC90*(In_HIPA+In_Innovation)</f>
        <v>-55.3511620604167</v>
      </c>
      <c r="BD97" s="20" t="n">
        <f aca="false">-BD90*(In_HIPA+In_Innovation)</f>
        <v>-55.9409697705446</v>
      </c>
      <c r="BE97" s="20" t="n">
        <f aca="false">-BE90*(In_HIPA+In_Innovation)</f>
        <v>-56.5299595716475</v>
      </c>
      <c r="BF97" s="20" t="n">
        <f aca="false">-BF90*(In_HIPA+In_Innovation)</f>
        <v>-56.5039501139985</v>
      </c>
      <c r="BG97" s="20" t="n">
        <f aca="false">-BG90*(In_HIPA+In_Innovation)</f>
        <v>-55.9663105869758</v>
      </c>
      <c r="BH97" s="20" t="n">
        <f aca="false">-BH90*(In_HIPA+In_Innovation)</f>
        <v>-56.562750824558</v>
      </c>
      <c r="BI97" s="20" t="n">
        <f aca="false">-BI90*(In_HIPA+In_Innovation)</f>
        <v>-57.1583665834106</v>
      </c>
      <c r="BJ97" s="20" t="n">
        <f aca="false">-BJ90*(In_HIPA+In_Innovation)</f>
        <v>-57.1321482095482</v>
      </c>
      <c r="BK97" s="20" t="n">
        <f aca="false">-BK90*(In_HIPA+In_Innovation)</f>
        <v>-56.1912670342226</v>
      </c>
      <c r="BL97" s="20" t="n">
        <f aca="false">-BL90*(In_HIPA+In_Innovation)</f>
        <v>-56.7899075979305</v>
      </c>
      <c r="BM97" s="20" t="n">
        <f aca="false">-BM90*(In_HIPA+In_Innovation)</f>
        <v>-57.3877139741919</v>
      </c>
      <c r="BN97" s="20" t="n">
        <f aca="false">-BN90*(In_HIPA+In_Innovation)</f>
        <v>-57.3611868637215</v>
      </c>
      <c r="BO97" s="20" t="n">
        <f aca="false">-BO90*(In_HIPA+In_Innovation)</f>
        <v>-58.1298989734959</v>
      </c>
      <c r="BP97" s="20" t="n">
        <f aca="false">-BP90*(In_HIPA+In_Innovation)</f>
        <v>-58.103822489462</v>
      </c>
      <c r="BQ97" s="20" t="n">
        <f aca="false">-BQ90*(In_HIPA+In_Innovation)</f>
        <v>-58.7159827348494</v>
      </c>
      <c r="BR97" s="20" t="n">
        <f aca="false">-BR90*(In_HIPA+In_Innovation)</f>
        <v>-58.6893700014523</v>
      </c>
      <c r="BS97" s="20" t="n">
        <f aca="false">-BS90*(In_HIPA+In_Innovation)</f>
        <v>-57.7954564586193</v>
      </c>
      <c r="BT97" s="20" t="n">
        <f aca="false">-BT90*(In_HIPA+In_Innovation)</f>
        <v>-58.4117136126029</v>
      </c>
      <c r="BU97" s="20" t="n">
        <f aca="false">-BU90*(In_HIPA+In_Innovation)</f>
        <v>-59.0271298380836</v>
      </c>
      <c r="BV97" s="20" t="n">
        <f aca="false">-BV90*(In_HIPA+In_Innovation)</f>
        <v>-59.0003883624204</v>
      </c>
      <c r="BW97" s="20" t="n">
        <f aca="false">-BW90*(In_HIPA+In_Innovation)</f>
        <v>-58.4629569162384</v>
      </c>
      <c r="BX97" s="20" t="n">
        <f aca="false">-BX90*(In_HIPA+In_Innovation)</f>
        <v>-59.0859626626333</v>
      </c>
      <c r="BY97" s="20" t="n">
        <f aca="false">-BY90*(In_HIPA+In_Innovation)</f>
        <v>-59.7081058013444</v>
      </c>
      <c r="BZ97" s="20" t="n">
        <f aca="false">-BZ90*(In_HIPA+In_Innovation)</f>
        <v>-59.6806749290425</v>
      </c>
      <c r="CA97" s="20" t="n">
        <f aca="false">-CA90*(In_HIPA+In_Innovation)</f>
        <v>-58.8302773805357</v>
      </c>
      <c r="CB97" s="20" t="n">
        <f aca="false">-CB90*(In_HIPA+In_Innovation)</f>
        <v>-59.4568271544272</v>
      </c>
      <c r="CC97" s="20" t="n">
        <f aca="false">-CC90*(In_HIPA+In_Innovation)</f>
        <v>-60.0824968848883</v>
      </c>
      <c r="CD97" s="20" t="n">
        <f aca="false">-CD90*(In_HIPA+In_Innovation)</f>
        <v>-60.0545115568921</v>
      </c>
      <c r="CE97" s="20" t="n">
        <f aca="false">-CE90*(In_HIPA+In_Innovation)</f>
        <v>-59.4102018759927</v>
      </c>
      <c r="CF97" s="20" t="n">
        <f aca="false">-CF90*(In_HIPA+In_Innovation)</f>
        <v>-59.382538395456</v>
      </c>
      <c r="CG97" s="20" t="n">
        <f aca="false">-CG90*(In_HIPA+In_Innovation)</f>
        <v>-60.0071472293451</v>
      </c>
      <c r="CH97" s="20" t="n">
        <f aca="false">-CH90*(In_HIPA+In_Innovation)</f>
        <v>-59.9789148636855</v>
      </c>
      <c r="CI97" s="20" t="n">
        <f aca="false">-CI90*(In_HIPA+In_Innovation)</f>
        <v>-60.1061066326294</v>
      </c>
      <c r="CJ97" s="20" t="n">
        <f aca="false">-CJ90*(In_HIPA+In_Innovation)</f>
        <v>-60.7455982310979</v>
      </c>
      <c r="CK97" s="20" t="n">
        <f aca="false">-CK90*(In_HIPA+In_Innovation)</f>
        <v>-61.3841697410073</v>
      </c>
      <c r="CL97" s="20" t="n">
        <f aca="false">-CL90*(In_HIPA+In_Innovation)</f>
        <v>-61.3549109803381</v>
      </c>
      <c r="CM97" s="20" t="n">
        <f aca="false">-CM90*(In_HIPA+In_Innovation)</f>
        <v>-61.9489620546482</v>
      </c>
      <c r="CN97" s="20" t="n">
        <f aca="false">-CN90*(In_HIPA+In_Innovation)</f>
        <v>-62.6083373243139</v>
      </c>
      <c r="CO97" s="20" t="n">
        <f aca="false">-CO90*(In_HIPA+In_Innovation)</f>
        <v>-63.266773278785</v>
      </c>
      <c r="CP97" s="20" t="n">
        <f aca="false">-CP90*(In_HIPA+In_Innovation)</f>
        <v>-63.2369031122642</v>
      </c>
      <c r="CQ97" s="20" t="n">
        <f aca="false">-CQ90*(In_HIPA+In_Innovation)</f>
        <v>-61.7590897875783</v>
      </c>
      <c r="CR97" s="20" t="n">
        <f aca="false">-CR90*(In_HIPA+In_Innovation)</f>
        <v>-62.4159190506237</v>
      </c>
      <c r="CS97" s="20" t="n">
        <f aca="false">-CS90*(In_HIPA+In_Innovation)</f>
        <v>-63.0717948400564</v>
      </c>
      <c r="CT97" s="20" t="n">
        <f aca="false">-CT90*(In_HIPA+In_Innovation)</f>
        <v>-63.0414744366943</v>
      </c>
      <c r="CU97" s="20" t="n">
        <f aca="false">-CU90*(In_HIPA+In_Innovation)</f>
        <v>-62.2191469838562</v>
      </c>
      <c r="CV97" s="20" t="n">
        <f aca="false">-CV90*(In_HIPA+In_Innovation)</f>
        <v>-62.1895178836096</v>
      </c>
      <c r="CW97" s="20" t="n">
        <f aca="false">-CW90*(In_HIPA+In_Innovation)</f>
        <v>-62.8429869140218</v>
      </c>
      <c r="CX97" s="20" t="n">
        <f aca="false">-CX90*(In_HIPA+In_Innovation)</f>
        <v>-62.8127485067029</v>
      </c>
      <c r="CY97" s="20" t="n">
        <f aca="false">-CY90*(In_HIPA+In_Innovation)</f>
        <v>-69.0769912039684</v>
      </c>
      <c r="CZ97" s="20" t="n">
        <f aca="false">-CZ90*(In_HIPA+In_Innovation)</f>
        <v>-69.8146483550824</v>
      </c>
      <c r="DA97" s="20" t="n">
        <f aca="false">-DA90*(In_HIPA+In_Innovation)</f>
        <v>-70.5513363875364</v>
      </c>
      <c r="DB97" s="20" t="n">
        <f aca="false">-DB90*(In_HIPA+In_Innovation)</f>
        <v>-70.5205184726146</v>
      </c>
      <c r="DC97" s="20" t="n">
        <f aca="false">-DC90*(In_HIPA+In_Innovation)</f>
        <v>-69.3843319259235</v>
      </c>
      <c r="DD97" s="20" t="n">
        <f aca="false">-DD90*(In_HIPA+In_Innovation)</f>
        <v>-70.1252547921136</v>
      </c>
      <c r="DE97" s="20" t="n">
        <f aca="false">-DE90*(In_HIPA+In_Innovation)</f>
        <v>-70.8652036986918</v>
      </c>
      <c r="DF97" s="20" t="n">
        <f aca="false">-DF90*(In_HIPA+In_Innovation)</f>
        <v>-70.8342318417917</v>
      </c>
      <c r="DG97" s="20" t="n">
        <f aca="false">-DG90*(In_HIPA+In_Innovation)</f>
        <v>-69.870819535682</v>
      </c>
      <c r="DH97" s="20" t="n">
        <f aca="false">-DH90*(In_HIPA+In_Innovation)</f>
        <v>-70.6169379452775</v>
      </c>
      <c r="DI97" s="20" t="n">
        <f aca="false">-DI90*(In_HIPA+In_Innovation)</f>
        <v>-71.3620755848323</v>
      </c>
      <c r="DJ97" s="20" t="n">
        <f aca="false">-DJ90*(In_HIPA+In_Innovation)</f>
        <v>-71.3308871567064</v>
      </c>
      <c r="DK97" s="20" t="n">
        <f aca="false">-DK90*(In_HIPA+In_Innovation)</f>
        <v>-70.0059214582378</v>
      </c>
      <c r="DL97" s="20" t="n">
        <f aca="false">-DL90*(In_HIPA+In_Innovation)</f>
        <v>-69.9754217527516</v>
      </c>
      <c r="DM97" s="20" t="n">
        <f aca="false">-DM90*(In_HIPA+In_Innovation)</f>
        <v>-70.7135706530743</v>
      </c>
      <c r="DN97" s="20" t="n">
        <f aca="false">-DN90*(In_HIPA+In_Innovation)</f>
        <v>-70.682443736971</v>
      </c>
      <c r="DO97" s="20" t="n">
        <f aca="false">-DO90*(In_HIPA+In_Innovation)</f>
        <v>-71.682435345875</v>
      </c>
      <c r="DP97" s="20" t="n">
        <f aca="false">-DP90*(In_HIPA+In_Innovation)</f>
        <v>-72.447896120955</v>
      </c>
      <c r="DQ97" s="20" t="n">
        <f aca="false">-DQ90*(In_HIPA+In_Innovation)</f>
        <v>-73.2123505976021</v>
      </c>
      <c r="DR97" s="20" t="n">
        <f aca="false">-DR90*(In_HIPA+In_Innovation)</f>
        <v>-73.1803503681461</v>
      </c>
      <c r="DS97" s="20" t="n">
        <f aca="false">-DS90*(In_HIPA+In_Innovation)</f>
        <v>-72.1931702031124</v>
      </c>
      <c r="DT97" s="20" t="n">
        <f aca="false">-DT90*(In_HIPA+In_Innovation)</f>
        <v>-72.9638952832711</v>
      </c>
      <c r="DU97" s="20" t="n">
        <f aca="false">-DU90*(In_HIPA+In_Innovation)</f>
        <v>-73.7336007434028</v>
      </c>
      <c r="DV97" s="20" t="n">
        <f aca="false">-DV90*(In_HIPA+In_Innovation)</f>
        <v>-73.7011768880564</v>
      </c>
      <c r="DW97" s="20" t="n">
        <f aca="false">-DW90*(In_HIPA+In_Innovation)</f>
        <v>-73.1029548372103</v>
      </c>
      <c r="DX97" s="20" t="n">
        <f aca="false">-DX90*(In_HIPA+In_Innovation)</f>
        <v>-73.8833559331429</v>
      </c>
      <c r="DY97" s="20" t="n">
        <f aca="false">-DY90*(In_HIPA+In_Innovation)</f>
        <v>-74.6627233678521</v>
      </c>
      <c r="DZ97" s="20" t="n">
        <f aca="false">-DZ90*(In_HIPA+In_Innovation)</f>
        <v>-74.6298530033106</v>
      </c>
      <c r="EA97" s="20" t="n">
        <f aca="false">-EA90*(In_HIPA+In_Innovation)</f>
        <v>-74.6014662099575</v>
      </c>
      <c r="EB97" s="20" t="n">
        <f aca="false">-EB90*(In_HIPA+In_Innovation)</f>
        <v>-74.5691047225795</v>
      </c>
      <c r="EC97" s="20" t="n">
        <f aca="false">-EC90*(In_HIPA+In_Innovation)</f>
        <v>-75.3558528239053</v>
      </c>
      <c r="ED97" s="20" t="n">
        <f aca="false">-ED90*(In_HIPA+In_Innovation)</f>
        <v>-75.3228258393316</v>
      </c>
      <c r="EE97" s="20" t="n">
        <f aca="false">-EE90*(In_HIPA+In_Innovation)</f>
        <v>-74.5971399912118</v>
      </c>
      <c r="EF97" s="20" t="n">
        <f aca="false">-EF90*(In_HIPA+In_Innovation)</f>
        <v>-75.3931225178934</v>
      </c>
      <c r="EG97" s="20" t="n">
        <f aca="false">-EG90*(In_HIPA+In_Innovation)</f>
        <v>-76.1880382640117</v>
      </c>
      <c r="EH97" s="20" t="n">
        <f aca="false">-EH90*(In_HIPA+In_Innovation)</f>
        <v>-76.1541147064607</v>
      </c>
      <c r="EI97" s="20" t="n">
        <f aca="false">-EI90*(In_HIPA+In_Innovation)</f>
        <v>-78.1355621033884</v>
      </c>
      <c r="EJ97" s="20" t="n">
        <f aca="false">-EJ90*(In_HIPA+In_Innovation)</f>
        <v>-78.9694946734321</v>
      </c>
      <c r="EK97" s="20" t="n">
        <f aca="false">-EK90*(In_HIPA+In_Innovation)</f>
        <v>-79.8023161440567</v>
      </c>
      <c r="EL97" s="20" t="n">
        <f aca="false">-EL90*(In_HIPA+In_Innovation)</f>
        <v>-79.7669832495626</v>
      </c>
      <c r="EM97" s="20" t="n">
        <f aca="false">-EM90*(In_HIPA+In_Innovation)</f>
        <v>-80.4672283558783</v>
      </c>
      <c r="EN97" s="20" t="n">
        <f aca="false">-EN90*(In_HIPA+In_Innovation)</f>
        <v>-81.3259007438233</v>
      </c>
      <c r="EO97" s="20" t="n">
        <f aca="false">-EO90*(In_HIPA+In_Innovation)</f>
        <v>-82.1834241442084</v>
      </c>
      <c r="EP97" s="20" t="n">
        <f aca="false">-EP90*(In_HIPA+In_Innovation)</f>
        <v>-82.146886409121</v>
      </c>
      <c r="EQ97" s="20" t="n">
        <f aca="false">-EQ90*(In_HIPA+In_Innovation)</f>
        <v>-80.9656254898386</v>
      </c>
      <c r="ER97" s="20" t="n">
        <f aca="false">-ER90*(In_HIPA+In_Innovation)</f>
        <v>-80.9296029593448</v>
      </c>
      <c r="ES97" s="20" t="n">
        <f aca="false">-ES90*(In_HIPA+In_Innovation)</f>
        <v>-81.7825481428043</v>
      </c>
      <c r="ET97" s="20" t="n">
        <f aca="false">-ET90*(In_HIPA+In_Innovation)</f>
        <v>-81.7457848276627</v>
      </c>
      <c r="EU97" s="20" t="n">
        <f aca="false">-EU90*(In_HIPA+In_Innovation)</f>
        <v>-81.5314209747369</v>
      </c>
      <c r="EV97" s="20" t="n">
        <f aca="false">-EV90*(In_HIPA+In_Innovation)</f>
        <v>-82.4010956069229</v>
      </c>
      <c r="EW97" s="20" t="n">
        <f aca="false">-EW90*(In_HIPA+In_Innovation)</f>
        <v>-83.2695945738061</v>
      </c>
      <c r="EX97" s="20" t="n">
        <f aca="false">-EX90*(In_HIPA+In_Innovation)</f>
        <v>-83.232208488106</v>
      </c>
      <c r="EY97" s="20" t="n">
        <f aca="false">-EY90*(In_HIPA+In_Innovation)</f>
        <v>-83.0139923331084</v>
      </c>
      <c r="EZ97" s="20" t="n">
        <f aca="false">-EZ90*(In_HIPA+In_Innovation)</f>
        <v>-83.8995262434198</v>
      </c>
      <c r="FA97" s="20" t="n">
        <f aca="false">-FA90*(In_HIPA+In_Innovation)</f>
        <v>-84.7838645726583</v>
      </c>
      <c r="FB97" s="20" t="n">
        <f aca="false">-FB90*(In_HIPA+In_Innovation)</f>
        <v>-84.7458451666664</v>
      </c>
      <c r="FC97" s="20" t="n">
        <f aca="false">-FC90*(In_HIPA+In_Innovation)</f>
        <v>-84.5237070320319</v>
      </c>
      <c r="FD97" s="20" t="n">
        <f aca="false">-FD90*(In_HIPA+In_Innovation)</f>
        <v>-0</v>
      </c>
      <c r="FE97" s="20" t="n">
        <f aca="false">-FE90*(In_HIPA+In_Innovation)</f>
        <v>-0</v>
      </c>
      <c r="FF97" s="20" t="n">
        <f aca="false">-FF90*(In_HIPA+In_Innovation)</f>
        <v>-0</v>
      </c>
      <c r="FG97" s="20" t="n">
        <f aca="false">-FG90*(In_HIPA+In_Innovation)</f>
        <v>-0</v>
      </c>
      <c r="FH97" s="20" t="n">
        <f aca="false">-FH90*(In_HIPA+In_Innovation)</f>
        <v>-0</v>
      </c>
    </row>
    <row r="98" customFormat="false" ht="15" hidden="false" customHeight="false" outlineLevel="0" collapsed="false">
      <c r="C98" s="27" t="s">
        <v>752</v>
      </c>
      <c r="D98" s="11" t="s">
        <v>359</v>
      </c>
      <c r="E98" s="62" t="n">
        <f aca="false">SUMIF($J$7:$FH$7,YEAR($F16)+1,$J98:$FH98)</f>
        <v>6236.20735389569</v>
      </c>
      <c r="I98" s="62" t="n">
        <f aca="false">SUM(J98:FH98)</f>
        <v>217753.379738907</v>
      </c>
      <c r="J98" s="62" t="n">
        <f aca="false">J90+SUM(J92:J97)</f>
        <v>0</v>
      </c>
      <c r="K98" s="62" t="n">
        <f aca="false">K90+SUM(K92:K97)</f>
        <v>0</v>
      </c>
      <c r="L98" s="62" t="n">
        <f aca="false">L90+SUM(L92:L97)</f>
        <v>0</v>
      </c>
      <c r="M98" s="62" t="n">
        <f aca="false">M90+SUM(M92:M97)</f>
        <v>0</v>
      </c>
      <c r="N98" s="62" t="n">
        <f aca="false">N90+SUM(N92:N97)</f>
        <v>0</v>
      </c>
      <c r="O98" s="62" t="n">
        <f aca="false">O90+SUM(O92:O97)</f>
        <v>0</v>
      </c>
      <c r="P98" s="62" t="n">
        <f aca="false">P90+SUM(P92:P97)</f>
        <v>0</v>
      </c>
      <c r="Q98" s="62" t="n">
        <f aca="false">Q90+SUM(Q92:Q97)</f>
        <v>0</v>
      </c>
      <c r="R98" s="62" t="n">
        <f aca="false">R90+SUM(R92:R97)</f>
        <v>0</v>
      </c>
      <c r="S98" s="62" t="n">
        <f aca="false">S90+SUM(S92:S97)</f>
        <v>0</v>
      </c>
      <c r="T98" s="62" t="n">
        <f aca="false">T90+SUM(T92:T97)</f>
        <v>1890.94340345361</v>
      </c>
      <c r="U98" s="62" t="n">
        <f aca="false">U90+SUM(U92:U97)</f>
        <v>1910.73158769791</v>
      </c>
      <c r="V98" s="62" t="n">
        <f aca="false">V90+SUM(V92:V97)</f>
        <v>1909.73003408609</v>
      </c>
      <c r="W98" s="62" t="n">
        <f aca="false">W90+SUM(W92:W97)</f>
        <v>1539.0813800492</v>
      </c>
      <c r="X98" s="62" t="n">
        <f aca="false">X90+SUM(X92:X97)</f>
        <v>1555.26004970432</v>
      </c>
      <c r="Y98" s="62" t="n">
        <f aca="false">Y90+SUM(Y92:Y97)</f>
        <v>1571.40879283925</v>
      </c>
      <c r="Z98" s="62" t="n">
        <f aca="false">Z90+SUM(Z92:Z97)</f>
        <v>1570.45713130292</v>
      </c>
      <c r="AA98" s="62" t="n">
        <f aca="false">AA90+SUM(AA92:AA97)</f>
        <v>1343.28215447211</v>
      </c>
      <c r="AB98" s="62" t="n">
        <f aca="false">AB90+SUM(AB92:AB97)</f>
        <v>1357.34773506156</v>
      </c>
      <c r="AC98" s="62" t="n">
        <f aca="false">AC90+SUM(AC92:AC97)</f>
        <v>1371.38541588977</v>
      </c>
      <c r="AD98" s="62" t="n">
        <f aca="false">AD90+SUM(AD92:AD97)</f>
        <v>1370.4982051657</v>
      </c>
      <c r="AE98" s="62" t="n">
        <f aca="false">AE90+SUM(AE92:AE97)</f>
        <v>1406.60496668157</v>
      </c>
      <c r="AF98" s="62" t="n">
        <f aca="false">AF90+SUM(AF92:AF97)</f>
        <v>1421.32428776428</v>
      </c>
      <c r="AG98" s="62" t="n">
        <f aca="false">AG90+SUM(AG92:AG97)</f>
        <v>1436.01409157256</v>
      </c>
      <c r="AH98" s="62" t="n">
        <f aca="false">AH90+SUM(AH92:AH97)</f>
        <v>1435.07544402673</v>
      </c>
      <c r="AI98" s="62" t="n">
        <f aca="false">AI90+SUM(AI92:AI97)</f>
        <v>1475.90041655986</v>
      </c>
      <c r="AJ98" s="62" t="n">
        <f aca="false">AJ90+SUM(AJ92:AJ97)</f>
        <v>1474.98926197881</v>
      </c>
      <c r="AK98" s="62" t="n">
        <f aca="false">AK90+SUM(AK92:AK97)</f>
        <v>1490.27745767843</v>
      </c>
      <c r="AL98" s="62" t="n">
        <f aca="false">AL90+SUM(AL92:AL97)</f>
        <v>1489.34756567621</v>
      </c>
      <c r="AM98" s="62" t="n">
        <f aca="false">AM90+SUM(AM92:AM97)</f>
        <v>1404.43981318401</v>
      </c>
      <c r="AN98" s="62" t="n">
        <f aca="false">AN90+SUM(AN92:AN97)</f>
        <v>1419.12204768195</v>
      </c>
      <c r="AO98" s="62" t="n">
        <f aca="false">AO90+SUM(AO92:AO97)</f>
        <v>1433.77434210379</v>
      </c>
      <c r="AP98" s="62" t="n">
        <f aca="false">AP90+SUM(AP92:AP97)</f>
        <v>1432.82224949027</v>
      </c>
      <c r="AQ98" s="62" t="n">
        <f aca="false">AQ90+SUM(AQ92:AQ97)</f>
        <v>1348.69048105336</v>
      </c>
      <c r="AR98" s="62" t="n">
        <f aca="false">AR90+SUM(AR92:AR97)</f>
        <v>1362.77444613665</v>
      </c>
      <c r="AS98" s="62" t="n">
        <f aca="false">AS90+SUM(AS92:AS97)</f>
        <v>1376.82915803295</v>
      </c>
      <c r="AT98" s="62" t="n">
        <f aca="false">AT90+SUM(AT92:AT97)</f>
        <v>1375.89890845159</v>
      </c>
      <c r="AU98" s="62" t="n">
        <f aca="false">AU90+SUM(AU92:AU97)</f>
        <v>1394.9229765964</v>
      </c>
      <c r="AV98" s="62" t="n">
        <f aca="false">AV90+SUM(AV92:AV97)</f>
        <v>1409.50703309573</v>
      </c>
      <c r="AW98" s="62" t="n">
        <f aca="false">AW90+SUM(AW92:AW97)</f>
        <v>1424.06139499128</v>
      </c>
      <c r="AX98" s="62" t="n">
        <f aca="false">AX90+SUM(AX92:AX97)</f>
        <v>1423.11710838264</v>
      </c>
      <c r="AY98" s="62" t="n">
        <f aca="false">AY90+SUM(AY92:AY97)</f>
        <v>1341.94097453125</v>
      </c>
      <c r="AZ98" s="62" t="n">
        <f aca="false">AZ90+SUM(AZ92:AZ97)</f>
        <v>1340.99929898919</v>
      </c>
      <c r="BA98" s="62" t="n">
        <f aca="false">BA90+SUM(BA92:BA97)</f>
        <v>1354.78424426182</v>
      </c>
      <c r="BB98" s="62" t="n">
        <f aca="false">BB90+SUM(BB92:BB97)</f>
        <v>1353.82320365086</v>
      </c>
      <c r="BC98" s="62" t="n">
        <f aca="false">BC90+SUM(BC92:BC97)</f>
        <v>1344.63420108933</v>
      </c>
      <c r="BD98" s="62" t="n">
        <f aca="false">BD90+SUM(BD92:BD97)</f>
        <v>1358.58878148485</v>
      </c>
      <c r="BE98" s="62" t="n">
        <f aca="false">BE90+SUM(BE92:BE97)</f>
        <v>1372.51137267377</v>
      </c>
      <c r="BF98" s="62" t="n">
        <f aca="false">BF90+SUM(BF92:BF97)</f>
        <v>1371.49411783371</v>
      </c>
      <c r="BG98" s="62" t="n">
        <f aca="false">BG90+SUM(BG92:BG97)</f>
        <v>1350.97968185689</v>
      </c>
      <c r="BH98" s="62" t="n">
        <f aca="false">BH90+SUM(BH92:BH97)</f>
        <v>1364.99760537076</v>
      </c>
      <c r="BI98" s="62" t="n">
        <f aca="false">BI90+SUM(BI92:BI97)</f>
        <v>1378.98330726382</v>
      </c>
      <c r="BJ98" s="62" t="n">
        <f aca="false">BJ90+SUM(BJ92:BJ97)</f>
        <v>1377.95866166562</v>
      </c>
      <c r="BK98" s="62" t="n">
        <f aca="false">BK90+SUM(BK92:BK97)</f>
        <v>1340.36049959707</v>
      </c>
      <c r="BL98" s="62" t="n">
        <f aca="false">BL90+SUM(BL92:BL97)</f>
        <v>1354.24918525964</v>
      </c>
      <c r="BM98" s="62" t="n">
        <f aca="false">BM90+SUM(BM92:BM97)</f>
        <v>1368.10528433817</v>
      </c>
      <c r="BN98" s="62" t="n">
        <f aca="false">BN90+SUM(BN92:BN97)</f>
        <v>1367.06903293163</v>
      </c>
      <c r="BO98" s="62" t="n">
        <f aca="false">BO90+SUM(BO92:BO97)</f>
        <v>1390.28083555698</v>
      </c>
      <c r="BP98" s="62" t="n">
        <f aca="false">BP90+SUM(BP92:BP97)</f>
        <v>1389.2634035871</v>
      </c>
      <c r="BQ98" s="62" t="n">
        <f aca="false">BQ90+SUM(BQ92:BQ97)</f>
        <v>1403.50219206841</v>
      </c>
      <c r="BR98" s="62" t="n">
        <f aca="false">BR90+SUM(BR92:BR97)</f>
        <v>1402.463837138</v>
      </c>
      <c r="BS98" s="62" t="n">
        <f aca="false">BS90+SUM(BS92:BS97)</f>
        <v>1366.9545617801</v>
      </c>
      <c r="BT98" s="62" t="n">
        <f aca="false">BT90+SUM(BT92:BT97)</f>
        <v>1381.1329109556</v>
      </c>
      <c r="BU98" s="62" t="n">
        <f aca="false">BU90+SUM(BU92:BU97)</f>
        <v>1395.27848449114</v>
      </c>
      <c r="BV98" s="62" t="n">
        <f aca="false">BV90+SUM(BV92:BV97)</f>
        <v>1394.23622111763</v>
      </c>
      <c r="BW98" s="62" t="n">
        <f aca="false">BW90+SUM(BW92:BW97)</f>
        <v>1373.91775281741</v>
      </c>
      <c r="BX98" s="62" t="n">
        <f aca="false">BX90+SUM(BX92:BX97)</f>
        <v>1388.14662961311</v>
      </c>
      <c r="BY98" s="62" t="n">
        <f aca="false">BY90+SUM(BY92:BY97)</f>
        <v>1402.34185977266</v>
      </c>
      <c r="BZ98" s="62" t="n">
        <f aca="false">BZ90+SUM(BZ92:BZ97)</f>
        <v>1401.27189877306</v>
      </c>
      <c r="CA98" s="62" t="n">
        <f aca="false">CA90+SUM(CA92:CA97)</f>
        <v>1367.70880458749</v>
      </c>
      <c r="CB98" s="62" t="n">
        <f aca="false">CB90+SUM(CB92:CB97)</f>
        <v>1381.8474327172</v>
      </c>
      <c r="CC98" s="62" t="n">
        <f aca="false">CC90+SUM(CC92:CC97)</f>
        <v>1395.95172431214</v>
      </c>
      <c r="CD98" s="62" t="n">
        <f aca="false">CD90+SUM(CD92:CD97)</f>
        <v>1394.85982457779</v>
      </c>
      <c r="CE98" s="62" t="n">
        <f aca="false">CE90+SUM(CE92:CE97)</f>
        <v>1357.28364402722</v>
      </c>
      <c r="CF98" s="62" t="n">
        <f aca="false">CF90+SUM(CF92:CF97)</f>
        <v>1356.20507098398</v>
      </c>
      <c r="CG98" s="62" t="n">
        <f aca="false">CG90+SUM(CG92:CG97)</f>
        <v>1370.01881441661</v>
      </c>
      <c r="CH98" s="62" t="n">
        <f aca="false">CH90+SUM(CH92:CH97)</f>
        <v>1368.9180610784</v>
      </c>
      <c r="CI98" s="62" t="n">
        <f aca="false">CI90+SUM(CI92:CI97)</f>
        <v>1376.98198455443</v>
      </c>
      <c r="CJ98" s="62" t="n">
        <f aca="false">CJ90+SUM(CJ92:CJ97)</f>
        <v>1391.17443400592</v>
      </c>
      <c r="CK98" s="62" t="n">
        <f aca="false">CK90+SUM(CK92:CK97)</f>
        <v>1405.33094992752</v>
      </c>
      <c r="CL98" s="62" t="n">
        <f aca="false">CL90+SUM(CL92:CL97)</f>
        <v>1404.18826584488</v>
      </c>
      <c r="CM98" s="62" t="n">
        <f aca="false">CM90+SUM(CM92:CM97)</f>
        <v>1432.13506184162</v>
      </c>
      <c r="CN98" s="62" t="n">
        <f aca="false">CN90+SUM(CN92:CN97)</f>
        <v>1446.91679945701</v>
      </c>
      <c r="CO98" s="62" t="n">
        <f aca="false">CO90+SUM(CO92:CO97)</f>
        <v>1461.66184019479</v>
      </c>
      <c r="CP98" s="62" t="n">
        <f aca="false">CP90+SUM(CP92:CP97)</f>
        <v>1460.49488170073</v>
      </c>
      <c r="CQ98" s="62" t="n">
        <f aca="false">CQ90+SUM(CQ92:CQ97)</f>
        <v>1400.486333051</v>
      </c>
      <c r="CR98" s="62" t="n">
        <f aca="false">CR90+SUM(CR92:CR97)</f>
        <v>1414.89955659757</v>
      </c>
      <c r="CS98" s="62" t="n">
        <f aca="false">CS90+SUM(CS92:CS97)</f>
        <v>1429.27553610983</v>
      </c>
      <c r="CT98" s="62" t="n">
        <f aca="false">CT90+SUM(CT92:CT97)</f>
        <v>1428.09117806584</v>
      </c>
      <c r="CU98" s="62" t="n">
        <f aca="false">CU90+SUM(CU92:CU97)</f>
        <v>1382.12519519024</v>
      </c>
      <c r="CV98" s="62" t="n">
        <f aca="false">CV90+SUM(CV92:CV97)</f>
        <v>1380.96983370899</v>
      </c>
      <c r="CW98" s="62" t="n">
        <f aca="false">CW90+SUM(CW92:CW97)</f>
        <v>1394.97814325451</v>
      </c>
      <c r="CX98" s="62" t="n">
        <f aca="false">CX90+SUM(CX92:CX97)</f>
        <v>1393.7990223639</v>
      </c>
      <c r="CY98" s="62" t="n">
        <f aca="false">CY90+SUM(CY92:CY97)</f>
        <v>1662.76873083679</v>
      </c>
      <c r="CZ98" s="62" t="n">
        <f aca="false">CZ90+SUM(CZ92:CZ97)</f>
        <v>1680.07915266737</v>
      </c>
      <c r="DA98" s="62" t="n">
        <f aca="false">DA90+SUM(DA92:DA97)</f>
        <v>1697.35177717215</v>
      </c>
      <c r="DB98" s="62" t="n">
        <f aca="false">DB90+SUM(DB92:DB97)</f>
        <v>1696.14982449227</v>
      </c>
      <c r="DC98" s="62" t="n">
        <f aca="false">DC90+SUM(DC92:DC97)</f>
        <v>1650.81794123416</v>
      </c>
      <c r="DD98" s="62" t="n">
        <f aca="false">DD90+SUM(DD92:DD97)</f>
        <v>1667.99099836674</v>
      </c>
      <c r="DE98" s="62" t="n">
        <f aca="false">DE90+SUM(DE92:DE97)</f>
        <v>1685.12610961261</v>
      </c>
      <c r="DF98" s="62" t="n">
        <f aca="false">DF90+SUM(DF92:DF97)</f>
        <v>1683.91943270483</v>
      </c>
      <c r="DG98" s="62" t="n">
        <f aca="false">DG90+SUM(DG92:DG97)</f>
        <v>1645.98408162039</v>
      </c>
      <c r="DH98" s="62" t="n">
        <f aca="false">DH90+SUM(DH92:DH97)</f>
        <v>1663.09630273012</v>
      </c>
      <c r="DI98" s="62" t="n">
        <f aca="false">DI90+SUM(DI92:DI97)</f>
        <v>1680.17034669909</v>
      </c>
      <c r="DJ98" s="62" t="n">
        <f aca="false">DJ90+SUM(DJ92:DJ97)</f>
        <v>1678.95631592589</v>
      </c>
      <c r="DK98" s="62" t="n">
        <f aca="false">DK90+SUM(DK92:DK97)</f>
        <v>1610.74414425802</v>
      </c>
      <c r="DL98" s="62" t="n">
        <f aca="false">DL90+SUM(DL92:DL97)</f>
        <v>1609.55897478667</v>
      </c>
      <c r="DM98" s="62" t="n">
        <f aca="false">DM90+SUM(DM92:DM97)</f>
        <v>1626.04913993021</v>
      </c>
      <c r="DN98" s="62" t="n">
        <f aca="false">DN90+SUM(DN92:DN97)</f>
        <v>1624.83959806366</v>
      </c>
      <c r="DO98" s="62" t="n">
        <f aca="false">DO90+SUM(DO92:DO97)</f>
        <v>1670.42508498196</v>
      </c>
      <c r="DP98" s="62" t="n">
        <f aca="false">DP90+SUM(DP92:DP97)</f>
        <v>1687.77912283012</v>
      </c>
      <c r="DQ98" s="62" t="n">
        <f aca="false">DQ90+SUM(DQ92:DQ97)</f>
        <v>1705.09401815085</v>
      </c>
      <c r="DR98" s="62" t="n">
        <f aca="false">DR90+SUM(DR92:DR97)</f>
        <v>1703.84928814021</v>
      </c>
      <c r="DS98" s="62" t="n">
        <f aca="false">DS90+SUM(DS92:DS97)</f>
        <v>1665.08352632624</v>
      </c>
      <c r="DT98" s="62" t="n">
        <f aca="false">DT90+SUM(DT92:DT97)</f>
        <v>1682.36265610256</v>
      </c>
      <c r="DU98" s="62" t="n">
        <f aca="false">DU90+SUM(DU92:DU97)</f>
        <v>1699.60213851304</v>
      </c>
      <c r="DV98" s="62" t="n">
        <f aca="false">DV90+SUM(DV92:DV97)</f>
        <v>1698.34135467095</v>
      </c>
      <c r="DW98" s="62" t="n">
        <f aca="false">DW90+SUM(DW92:DW97)</f>
        <v>1676.159940309</v>
      </c>
      <c r="DX98" s="62" t="n">
        <f aca="false">DX90+SUM(DX92:DX97)</f>
        <v>1693.54567380437</v>
      </c>
      <c r="DY98" s="62" t="n">
        <f aca="false">DY90+SUM(DY92:DY97)</f>
        <v>1710.89122556182</v>
      </c>
      <c r="DZ98" s="62" t="n">
        <f aca="false">DZ90+SUM(DZ92:DZ97)</f>
        <v>1709.61344872029</v>
      </c>
      <c r="EA98" s="62" t="n">
        <f aca="false">EA90+SUM(EA92:EA97)</f>
        <v>1695.50854958891</v>
      </c>
      <c r="EB98" s="62" t="n">
        <f aca="false">EB90+SUM(EB92:EB97)</f>
        <v>1694.25196720909</v>
      </c>
      <c r="EC98" s="62" t="n">
        <f aca="false">EC90+SUM(EC92:EC97)</f>
        <v>1711.60068097216</v>
      </c>
      <c r="ED98" s="62" t="n">
        <f aca="false">ED90+SUM(ED92:ED97)</f>
        <v>1710.31825762772</v>
      </c>
      <c r="EE98" s="62" t="n">
        <f aca="false">EE90+SUM(EE92:EE97)</f>
        <v>1682.85033648254</v>
      </c>
      <c r="EF98" s="62" t="n">
        <f aca="false">EF90+SUM(EF92:EF97)</f>
        <v>1700.27097589455</v>
      </c>
      <c r="EG98" s="62" t="n">
        <f aca="false">EG90+SUM(EG92:EG97)</f>
        <v>1717.65015400576</v>
      </c>
      <c r="EH98" s="62" t="n">
        <f aca="false">EH90+SUM(EH92:EH97)</f>
        <v>1716.33168714197</v>
      </c>
      <c r="EI98" s="62" t="n">
        <f aca="false">EI90+SUM(EI92:EI97)</f>
        <v>1803.92361638304</v>
      </c>
      <c r="EJ98" s="62" t="n">
        <f aca="false">EJ90+SUM(EJ92:EJ97)</f>
        <v>1822.63351118685</v>
      </c>
      <c r="EK98" s="62" t="n">
        <f aca="false">EK90+SUM(EK92:EK97)</f>
        <v>1841.30012738311</v>
      </c>
      <c r="EL98" s="62" t="n">
        <f aca="false">EL90+SUM(EL92:EL97)</f>
        <v>1839.92387027439</v>
      </c>
      <c r="EM98" s="62" t="n">
        <f aca="false">EM90+SUM(EM92:EM97)</f>
        <v>1873.15922609414</v>
      </c>
      <c r="EN98" s="62" t="n">
        <f aca="false">EN90+SUM(EN92:EN97)</f>
        <v>1892.5908543266</v>
      </c>
      <c r="EO98" s="62" t="n">
        <f aca="false">EO90+SUM(EO92:EO97)</f>
        <v>1911.97766091713</v>
      </c>
      <c r="EP98" s="62" t="n">
        <f aca="false">EP90+SUM(EP92:EP97)</f>
        <v>1910.55233540758</v>
      </c>
      <c r="EQ98" s="62" t="n">
        <f aca="false">EQ90+SUM(EQ92:EQ97)</f>
        <v>1846.4296024956</v>
      </c>
      <c r="ER98" s="62" t="n">
        <f aca="false">ER90+SUM(ER92:ER97)</f>
        <v>1845.02571083259</v>
      </c>
      <c r="ES98" s="62" t="n">
        <f aca="false">ES90+SUM(ES92:ES97)</f>
        <v>1863.88246237034</v>
      </c>
      <c r="ET98" s="62" t="n">
        <f aca="false">ET90+SUM(ET92:ET97)</f>
        <v>1862.44970040375</v>
      </c>
      <c r="EU98" s="62" t="n">
        <f aca="false">EU90+SUM(EU92:EU97)</f>
        <v>1856.97233170386</v>
      </c>
      <c r="EV98" s="62" t="n">
        <f aca="false">EV90+SUM(EV92:EV97)</f>
        <v>1876.19337855675</v>
      </c>
      <c r="EW98" s="62" t="n">
        <f aca="false">EW90+SUM(EW92:EW97)</f>
        <v>1895.36860667635</v>
      </c>
      <c r="EX98" s="62" t="n">
        <f aca="false">EX90+SUM(EX92:EX97)</f>
        <v>1893.91157372204</v>
      </c>
      <c r="EY98" s="62" t="n">
        <f aca="false">EY90+SUM(EY92:EY97)</f>
        <v>1888.34160975422</v>
      </c>
      <c r="EZ98" s="62" t="n">
        <f aca="false">EZ90+SUM(EZ92:EZ97)</f>
        <v>1907.88728521581</v>
      </c>
      <c r="FA98" s="62" t="n">
        <f aca="false">FA90+SUM(FA92:FA97)</f>
        <v>1927.38636577477</v>
      </c>
      <c r="FB98" s="62" t="n">
        <f aca="false">FB90+SUM(FB92:FB97)</f>
        <v>1925.90465068222</v>
      </c>
      <c r="FC98" s="62" t="n">
        <f aca="false">FC90+SUM(FC92:FC97)</f>
        <v>1920.24052670978</v>
      </c>
      <c r="FD98" s="62" t="n">
        <f aca="false">FD90+SUM(FD92:FD97)</f>
        <v>0</v>
      </c>
      <c r="FE98" s="62" t="n">
        <f aca="false">FE90+SUM(FE92:FE97)</f>
        <v>0</v>
      </c>
      <c r="FF98" s="62" t="n">
        <f aca="false">FF90+SUM(FF92:FF97)</f>
        <v>0</v>
      </c>
      <c r="FG98" s="62" t="n">
        <f aca="false">FG90+SUM(FG92:FG97)</f>
        <v>0</v>
      </c>
      <c r="FH98" s="62" t="n">
        <f aca="false">FH90+SUM(FH92:FH97)</f>
        <v>0</v>
      </c>
    </row>
    <row r="100" customFormat="false" ht="15" hidden="false" customHeight="false" outlineLevel="0" collapsed="false">
      <c r="A100" s="9" t="s">
        <v>14</v>
      </c>
      <c r="B100" s="9"/>
      <c r="C100" s="9" t="s">
        <v>753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</row>
    <row r="101" customFormat="false" ht="15" hidden="false" customHeight="false" outlineLevel="0" collapsed="false">
      <c r="C101" s="0" t="s">
        <v>754</v>
      </c>
      <c r="D101" s="11" t="s">
        <v>359</v>
      </c>
      <c r="I101" s="20" t="n">
        <f aca="false">SUM(J101:FH101)</f>
        <v>-549</v>
      </c>
      <c r="J101" s="20" t="n">
        <f aca="false">-In_SPV_Price*J19</f>
        <v>-549</v>
      </c>
      <c r="K101" s="20" t="n">
        <f aca="false">-In_SPV_Price*K19</f>
        <v>-0</v>
      </c>
      <c r="L101" s="20" t="n">
        <f aca="false">-In_SPV_Price*L19</f>
        <v>-0</v>
      </c>
      <c r="M101" s="20" t="n">
        <f aca="false">-In_SPV_Price*M19</f>
        <v>-0</v>
      </c>
      <c r="N101" s="20" t="n">
        <f aca="false">-In_SPV_Price*N19</f>
        <v>-0</v>
      </c>
      <c r="O101" s="20" t="n">
        <f aca="false">-In_SPV_Price*O19</f>
        <v>-0</v>
      </c>
      <c r="P101" s="20" t="n">
        <f aca="false">-In_SPV_Price*P19</f>
        <v>-0</v>
      </c>
      <c r="Q101" s="20" t="n">
        <f aca="false">-In_SPV_Price*Q19</f>
        <v>-0</v>
      </c>
      <c r="R101" s="20" t="n">
        <f aca="false">-In_SPV_Price*R19</f>
        <v>-0</v>
      </c>
      <c r="S101" s="20" t="n">
        <f aca="false">-In_SPV_Price*S19</f>
        <v>-0</v>
      </c>
      <c r="T101" s="20" t="n">
        <f aca="false">-In_SPV_Price*T19</f>
        <v>-0</v>
      </c>
      <c r="U101" s="20" t="n">
        <f aca="false">-In_SPV_Price*U19</f>
        <v>-0</v>
      </c>
      <c r="V101" s="20" t="n">
        <f aca="false">-In_SPV_Price*V19</f>
        <v>-0</v>
      </c>
      <c r="W101" s="20" t="n">
        <f aca="false">-In_SPV_Price*W19</f>
        <v>-0</v>
      </c>
      <c r="X101" s="20" t="n">
        <f aca="false">-In_SPV_Price*X19</f>
        <v>-0</v>
      </c>
      <c r="Y101" s="20" t="n">
        <f aca="false">-In_SPV_Price*Y19</f>
        <v>-0</v>
      </c>
      <c r="Z101" s="20" t="n">
        <f aca="false">-In_SPV_Price*Z19</f>
        <v>-0</v>
      </c>
      <c r="AA101" s="20" t="n">
        <f aca="false">-In_SPV_Price*AA19</f>
        <v>-0</v>
      </c>
      <c r="AB101" s="20" t="n">
        <f aca="false">-In_SPV_Price*AB19</f>
        <v>-0</v>
      </c>
      <c r="AC101" s="20" t="n">
        <f aca="false">-In_SPV_Price*AC19</f>
        <v>-0</v>
      </c>
      <c r="AD101" s="20" t="n">
        <f aca="false">-In_SPV_Price*AD19</f>
        <v>-0</v>
      </c>
      <c r="AE101" s="20" t="n">
        <f aca="false">-In_SPV_Price*AE19</f>
        <v>-0</v>
      </c>
      <c r="AF101" s="20" t="n">
        <f aca="false">-In_SPV_Price*AF19</f>
        <v>-0</v>
      </c>
      <c r="AG101" s="20" t="n">
        <f aca="false">-In_SPV_Price*AG19</f>
        <v>-0</v>
      </c>
      <c r="AH101" s="20" t="n">
        <f aca="false">-In_SPV_Price*AH19</f>
        <v>-0</v>
      </c>
      <c r="AI101" s="20" t="n">
        <f aca="false">-In_SPV_Price*AI19</f>
        <v>-0</v>
      </c>
      <c r="AJ101" s="20" t="n">
        <f aca="false">-In_SPV_Price*AJ19</f>
        <v>-0</v>
      </c>
      <c r="AK101" s="20" t="n">
        <f aca="false">-In_SPV_Price*AK19</f>
        <v>-0</v>
      </c>
      <c r="AL101" s="20" t="n">
        <f aca="false">-In_SPV_Price*AL19</f>
        <v>-0</v>
      </c>
      <c r="AM101" s="20" t="n">
        <f aca="false">-In_SPV_Price*AM19</f>
        <v>-0</v>
      </c>
      <c r="AN101" s="20" t="n">
        <f aca="false">-In_SPV_Price*AN19</f>
        <v>-0</v>
      </c>
      <c r="AO101" s="20" t="n">
        <f aca="false">-In_SPV_Price*AO19</f>
        <v>-0</v>
      </c>
      <c r="AP101" s="20" t="n">
        <f aca="false">-In_SPV_Price*AP19</f>
        <v>-0</v>
      </c>
      <c r="AQ101" s="20" t="n">
        <f aca="false">-In_SPV_Price*AQ19</f>
        <v>-0</v>
      </c>
      <c r="AR101" s="20" t="n">
        <f aca="false">-In_SPV_Price*AR19</f>
        <v>-0</v>
      </c>
      <c r="AS101" s="20" t="n">
        <f aca="false">-In_SPV_Price*AS19</f>
        <v>-0</v>
      </c>
      <c r="AT101" s="20" t="n">
        <f aca="false">-In_SPV_Price*AT19</f>
        <v>-0</v>
      </c>
      <c r="AU101" s="20" t="n">
        <f aca="false">-In_SPV_Price*AU19</f>
        <v>-0</v>
      </c>
      <c r="AV101" s="20" t="n">
        <f aca="false">-In_SPV_Price*AV19</f>
        <v>-0</v>
      </c>
      <c r="AW101" s="20" t="n">
        <f aca="false">-In_SPV_Price*AW19</f>
        <v>-0</v>
      </c>
      <c r="AX101" s="20" t="n">
        <f aca="false">-In_SPV_Price*AX19</f>
        <v>-0</v>
      </c>
      <c r="AY101" s="20" t="n">
        <f aca="false">-In_SPV_Price*AY19</f>
        <v>-0</v>
      </c>
      <c r="AZ101" s="20" t="n">
        <f aca="false">-In_SPV_Price*AZ19</f>
        <v>-0</v>
      </c>
      <c r="BA101" s="20" t="n">
        <f aca="false">-In_SPV_Price*BA19</f>
        <v>-0</v>
      </c>
      <c r="BB101" s="20" t="n">
        <f aca="false">-In_SPV_Price*BB19</f>
        <v>-0</v>
      </c>
      <c r="BC101" s="20" t="n">
        <f aca="false">-In_SPV_Price*BC19</f>
        <v>-0</v>
      </c>
      <c r="BD101" s="20" t="n">
        <f aca="false">-In_SPV_Price*BD19</f>
        <v>-0</v>
      </c>
      <c r="BE101" s="20" t="n">
        <f aca="false">-In_SPV_Price*BE19</f>
        <v>-0</v>
      </c>
      <c r="BF101" s="20" t="n">
        <f aca="false">-In_SPV_Price*BF19</f>
        <v>-0</v>
      </c>
      <c r="BG101" s="20" t="n">
        <f aca="false">-In_SPV_Price*BG19</f>
        <v>-0</v>
      </c>
      <c r="BH101" s="20" t="n">
        <f aca="false">-In_SPV_Price*BH19</f>
        <v>-0</v>
      </c>
      <c r="BI101" s="20" t="n">
        <f aca="false">-In_SPV_Price*BI19</f>
        <v>-0</v>
      </c>
      <c r="BJ101" s="20" t="n">
        <f aca="false">-In_SPV_Price*BJ19</f>
        <v>-0</v>
      </c>
      <c r="BK101" s="20" t="n">
        <f aca="false">-In_SPV_Price*BK19</f>
        <v>-0</v>
      </c>
      <c r="BL101" s="20" t="n">
        <f aca="false">-In_SPV_Price*BL19</f>
        <v>-0</v>
      </c>
      <c r="BM101" s="20" t="n">
        <f aca="false">-In_SPV_Price*BM19</f>
        <v>-0</v>
      </c>
      <c r="BN101" s="20" t="n">
        <f aca="false">-In_SPV_Price*BN19</f>
        <v>-0</v>
      </c>
      <c r="BO101" s="20" t="n">
        <f aca="false">-In_SPV_Price*BO19</f>
        <v>-0</v>
      </c>
      <c r="BP101" s="20" t="n">
        <f aca="false">-In_SPV_Price*BP19</f>
        <v>-0</v>
      </c>
      <c r="BQ101" s="20" t="n">
        <f aca="false">-In_SPV_Price*BQ19</f>
        <v>-0</v>
      </c>
      <c r="BR101" s="20" t="n">
        <f aca="false">-In_SPV_Price*BR19</f>
        <v>-0</v>
      </c>
      <c r="BS101" s="20" t="n">
        <f aca="false">-In_SPV_Price*BS19</f>
        <v>-0</v>
      </c>
      <c r="BT101" s="20" t="n">
        <f aca="false">-In_SPV_Price*BT19</f>
        <v>-0</v>
      </c>
      <c r="BU101" s="20" t="n">
        <f aca="false">-In_SPV_Price*BU19</f>
        <v>-0</v>
      </c>
      <c r="BV101" s="20" t="n">
        <f aca="false">-In_SPV_Price*BV19</f>
        <v>-0</v>
      </c>
      <c r="BW101" s="20" t="n">
        <f aca="false">-In_SPV_Price*BW19</f>
        <v>-0</v>
      </c>
      <c r="BX101" s="20" t="n">
        <f aca="false">-In_SPV_Price*BX19</f>
        <v>-0</v>
      </c>
      <c r="BY101" s="20" t="n">
        <f aca="false">-In_SPV_Price*BY19</f>
        <v>-0</v>
      </c>
      <c r="BZ101" s="20" t="n">
        <f aca="false">-In_SPV_Price*BZ19</f>
        <v>-0</v>
      </c>
      <c r="CA101" s="20" t="n">
        <f aca="false">-In_SPV_Price*CA19</f>
        <v>-0</v>
      </c>
      <c r="CB101" s="20" t="n">
        <f aca="false">-In_SPV_Price*CB19</f>
        <v>-0</v>
      </c>
      <c r="CC101" s="20" t="n">
        <f aca="false">-In_SPV_Price*CC19</f>
        <v>-0</v>
      </c>
      <c r="CD101" s="20" t="n">
        <f aca="false">-In_SPV_Price*CD19</f>
        <v>-0</v>
      </c>
      <c r="CE101" s="20" t="n">
        <f aca="false">-In_SPV_Price*CE19</f>
        <v>-0</v>
      </c>
      <c r="CF101" s="20" t="n">
        <f aca="false">-In_SPV_Price*CF19</f>
        <v>-0</v>
      </c>
      <c r="CG101" s="20" t="n">
        <f aca="false">-In_SPV_Price*CG19</f>
        <v>-0</v>
      </c>
      <c r="CH101" s="20" t="n">
        <f aca="false">-In_SPV_Price*CH19</f>
        <v>-0</v>
      </c>
      <c r="CI101" s="20" t="n">
        <f aca="false">-In_SPV_Price*CI19</f>
        <v>-0</v>
      </c>
      <c r="CJ101" s="20" t="n">
        <f aca="false">-In_SPV_Price*CJ19</f>
        <v>-0</v>
      </c>
      <c r="CK101" s="20" t="n">
        <f aca="false">-In_SPV_Price*CK19</f>
        <v>-0</v>
      </c>
      <c r="CL101" s="20" t="n">
        <f aca="false">-In_SPV_Price*CL19</f>
        <v>-0</v>
      </c>
      <c r="CM101" s="20" t="n">
        <f aca="false">-In_SPV_Price*CM19</f>
        <v>-0</v>
      </c>
      <c r="CN101" s="20" t="n">
        <f aca="false">-In_SPV_Price*CN19</f>
        <v>-0</v>
      </c>
      <c r="CO101" s="20" t="n">
        <f aca="false">-In_SPV_Price*CO19</f>
        <v>-0</v>
      </c>
      <c r="CP101" s="20" t="n">
        <f aca="false">-In_SPV_Price*CP19</f>
        <v>-0</v>
      </c>
      <c r="CQ101" s="20" t="n">
        <f aca="false">-In_SPV_Price*CQ19</f>
        <v>-0</v>
      </c>
      <c r="CR101" s="20" t="n">
        <f aca="false">-In_SPV_Price*CR19</f>
        <v>-0</v>
      </c>
      <c r="CS101" s="20" t="n">
        <f aca="false">-In_SPV_Price*CS19</f>
        <v>-0</v>
      </c>
      <c r="CT101" s="20" t="n">
        <f aca="false">-In_SPV_Price*CT19</f>
        <v>-0</v>
      </c>
      <c r="CU101" s="20" t="n">
        <f aca="false">-In_SPV_Price*CU19</f>
        <v>-0</v>
      </c>
      <c r="CV101" s="20" t="n">
        <f aca="false">-In_SPV_Price*CV19</f>
        <v>-0</v>
      </c>
      <c r="CW101" s="20" t="n">
        <f aca="false">-In_SPV_Price*CW19</f>
        <v>-0</v>
      </c>
      <c r="CX101" s="20" t="n">
        <f aca="false">-In_SPV_Price*CX19</f>
        <v>-0</v>
      </c>
      <c r="CY101" s="20" t="n">
        <f aca="false">-In_SPV_Price*CY19</f>
        <v>-0</v>
      </c>
      <c r="CZ101" s="20" t="n">
        <f aca="false">-In_SPV_Price*CZ19</f>
        <v>-0</v>
      </c>
      <c r="DA101" s="20" t="n">
        <f aca="false">-In_SPV_Price*DA19</f>
        <v>-0</v>
      </c>
      <c r="DB101" s="20" t="n">
        <f aca="false">-In_SPV_Price*DB19</f>
        <v>-0</v>
      </c>
      <c r="DC101" s="20" t="n">
        <f aca="false">-In_SPV_Price*DC19</f>
        <v>-0</v>
      </c>
      <c r="DD101" s="20" t="n">
        <f aca="false">-In_SPV_Price*DD19</f>
        <v>-0</v>
      </c>
      <c r="DE101" s="20" t="n">
        <f aca="false">-In_SPV_Price*DE19</f>
        <v>-0</v>
      </c>
      <c r="DF101" s="20" t="n">
        <f aca="false">-In_SPV_Price*DF19</f>
        <v>-0</v>
      </c>
      <c r="DG101" s="20" t="n">
        <f aca="false">-In_SPV_Price*DG19</f>
        <v>-0</v>
      </c>
      <c r="DH101" s="20" t="n">
        <f aca="false">-In_SPV_Price*DH19</f>
        <v>-0</v>
      </c>
      <c r="DI101" s="20" t="n">
        <f aca="false">-In_SPV_Price*DI19</f>
        <v>-0</v>
      </c>
      <c r="DJ101" s="20" t="n">
        <f aca="false">-In_SPV_Price*DJ19</f>
        <v>-0</v>
      </c>
      <c r="DK101" s="20" t="n">
        <f aca="false">-In_SPV_Price*DK19</f>
        <v>-0</v>
      </c>
      <c r="DL101" s="20" t="n">
        <f aca="false">-In_SPV_Price*DL19</f>
        <v>-0</v>
      </c>
      <c r="DM101" s="20" t="n">
        <f aca="false">-In_SPV_Price*DM19</f>
        <v>-0</v>
      </c>
      <c r="DN101" s="20" t="n">
        <f aca="false">-In_SPV_Price*DN19</f>
        <v>-0</v>
      </c>
      <c r="DO101" s="20" t="n">
        <f aca="false">-In_SPV_Price*DO19</f>
        <v>-0</v>
      </c>
      <c r="DP101" s="20" t="n">
        <f aca="false">-In_SPV_Price*DP19</f>
        <v>-0</v>
      </c>
      <c r="DQ101" s="20" t="n">
        <f aca="false">-In_SPV_Price*DQ19</f>
        <v>-0</v>
      </c>
      <c r="DR101" s="20" t="n">
        <f aca="false">-In_SPV_Price*DR19</f>
        <v>-0</v>
      </c>
      <c r="DS101" s="20" t="n">
        <f aca="false">-In_SPV_Price*DS19</f>
        <v>-0</v>
      </c>
      <c r="DT101" s="20" t="n">
        <f aca="false">-In_SPV_Price*DT19</f>
        <v>-0</v>
      </c>
      <c r="DU101" s="20" t="n">
        <f aca="false">-In_SPV_Price*DU19</f>
        <v>-0</v>
      </c>
      <c r="DV101" s="20" t="n">
        <f aca="false">-In_SPV_Price*DV19</f>
        <v>-0</v>
      </c>
      <c r="DW101" s="20" t="n">
        <f aca="false">-In_SPV_Price*DW19</f>
        <v>-0</v>
      </c>
      <c r="DX101" s="20" t="n">
        <f aca="false">-In_SPV_Price*DX19</f>
        <v>-0</v>
      </c>
      <c r="DY101" s="20" t="n">
        <f aca="false">-In_SPV_Price*DY19</f>
        <v>-0</v>
      </c>
      <c r="DZ101" s="20" t="n">
        <f aca="false">-In_SPV_Price*DZ19</f>
        <v>-0</v>
      </c>
      <c r="EA101" s="20" t="n">
        <f aca="false">-In_SPV_Price*EA19</f>
        <v>-0</v>
      </c>
      <c r="EB101" s="20" t="n">
        <f aca="false">-In_SPV_Price*EB19</f>
        <v>-0</v>
      </c>
      <c r="EC101" s="20" t="n">
        <f aca="false">-In_SPV_Price*EC19</f>
        <v>-0</v>
      </c>
      <c r="ED101" s="20" t="n">
        <f aca="false">-In_SPV_Price*ED19</f>
        <v>-0</v>
      </c>
      <c r="EE101" s="20" t="n">
        <f aca="false">-In_SPV_Price*EE19</f>
        <v>-0</v>
      </c>
      <c r="EF101" s="20" t="n">
        <f aca="false">-In_SPV_Price*EF19</f>
        <v>-0</v>
      </c>
      <c r="EG101" s="20" t="n">
        <f aca="false">-In_SPV_Price*EG19</f>
        <v>-0</v>
      </c>
      <c r="EH101" s="20" t="n">
        <f aca="false">-In_SPV_Price*EH19</f>
        <v>-0</v>
      </c>
      <c r="EI101" s="20" t="n">
        <f aca="false">-In_SPV_Price*EI19</f>
        <v>-0</v>
      </c>
      <c r="EJ101" s="20" t="n">
        <f aca="false">-In_SPV_Price*EJ19</f>
        <v>-0</v>
      </c>
      <c r="EK101" s="20" t="n">
        <f aca="false">-In_SPV_Price*EK19</f>
        <v>-0</v>
      </c>
      <c r="EL101" s="20" t="n">
        <f aca="false">-In_SPV_Price*EL19</f>
        <v>-0</v>
      </c>
      <c r="EM101" s="20" t="n">
        <f aca="false">-In_SPV_Price*EM19</f>
        <v>-0</v>
      </c>
      <c r="EN101" s="20" t="n">
        <f aca="false">-In_SPV_Price*EN19</f>
        <v>-0</v>
      </c>
      <c r="EO101" s="20" t="n">
        <f aca="false">-In_SPV_Price*EO19</f>
        <v>-0</v>
      </c>
      <c r="EP101" s="20" t="n">
        <f aca="false">-In_SPV_Price*EP19</f>
        <v>-0</v>
      </c>
      <c r="EQ101" s="20" t="n">
        <f aca="false">-In_SPV_Price*EQ19</f>
        <v>-0</v>
      </c>
      <c r="ER101" s="20" t="n">
        <f aca="false">-In_SPV_Price*ER19</f>
        <v>-0</v>
      </c>
      <c r="ES101" s="20" t="n">
        <f aca="false">-In_SPV_Price*ES19</f>
        <v>-0</v>
      </c>
      <c r="ET101" s="20" t="n">
        <f aca="false">-In_SPV_Price*ET19</f>
        <v>-0</v>
      </c>
      <c r="EU101" s="20" t="n">
        <f aca="false">-In_SPV_Price*EU19</f>
        <v>-0</v>
      </c>
      <c r="EV101" s="20" t="n">
        <f aca="false">-In_SPV_Price*EV19</f>
        <v>-0</v>
      </c>
      <c r="EW101" s="20" t="n">
        <f aca="false">-In_SPV_Price*EW19</f>
        <v>-0</v>
      </c>
      <c r="EX101" s="20" t="n">
        <f aca="false">-In_SPV_Price*EX19</f>
        <v>-0</v>
      </c>
      <c r="EY101" s="20" t="n">
        <f aca="false">-In_SPV_Price*EY19</f>
        <v>-0</v>
      </c>
      <c r="EZ101" s="20" t="n">
        <f aca="false">-In_SPV_Price*EZ19</f>
        <v>-0</v>
      </c>
      <c r="FA101" s="20" t="n">
        <f aca="false">-In_SPV_Price*FA19</f>
        <v>-0</v>
      </c>
      <c r="FB101" s="20" t="n">
        <f aca="false">-In_SPV_Price*FB19</f>
        <v>-0</v>
      </c>
      <c r="FC101" s="20" t="n">
        <f aca="false">-In_SPV_Price*FC19</f>
        <v>-0</v>
      </c>
      <c r="FD101" s="20" t="n">
        <f aca="false">-In_SPV_Price*FD19</f>
        <v>-0</v>
      </c>
      <c r="FE101" s="20" t="n">
        <f aca="false">-In_SPV_Price*FE19</f>
        <v>-0</v>
      </c>
      <c r="FF101" s="20" t="n">
        <f aca="false">-In_SPV_Price*FF19</f>
        <v>-0</v>
      </c>
      <c r="FG101" s="20" t="n">
        <f aca="false">-In_SPV_Price*FG19</f>
        <v>-0</v>
      </c>
      <c r="FH101" s="20" t="n">
        <f aca="false">-In_SPV_Price*FH19</f>
        <v>-0</v>
      </c>
    </row>
    <row r="102" customFormat="false" ht="15" hidden="false" customHeight="false" outlineLevel="0" collapsed="false">
      <c r="C102" s="0" t="s">
        <v>417</v>
      </c>
      <c r="D102" s="11" t="s">
        <v>359</v>
      </c>
      <c r="I102" s="20" t="n">
        <f aca="false">SUM(J102:FH102)</f>
        <v>-200</v>
      </c>
      <c r="J102" s="20" t="n">
        <f aca="false">-In_Transaction*J19</f>
        <v>-200</v>
      </c>
      <c r="K102" s="20" t="n">
        <f aca="false">-In_Transaction*K19</f>
        <v>-0</v>
      </c>
      <c r="L102" s="20" t="n">
        <f aca="false">-In_Transaction*L19</f>
        <v>-0</v>
      </c>
      <c r="M102" s="20" t="n">
        <f aca="false">-In_Transaction*M19</f>
        <v>-0</v>
      </c>
      <c r="N102" s="20" t="n">
        <f aca="false">-In_Transaction*N19</f>
        <v>-0</v>
      </c>
      <c r="O102" s="20" t="n">
        <f aca="false">-In_Transaction*O19</f>
        <v>-0</v>
      </c>
      <c r="P102" s="20" t="n">
        <f aca="false">-In_Transaction*P19</f>
        <v>-0</v>
      </c>
      <c r="Q102" s="20" t="n">
        <f aca="false">-In_Transaction*Q19</f>
        <v>-0</v>
      </c>
      <c r="R102" s="20" t="n">
        <f aca="false">-In_Transaction*R19</f>
        <v>-0</v>
      </c>
      <c r="S102" s="20" t="n">
        <f aca="false">-In_Transaction*S19</f>
        <v>-0</v>
      </c>
      <c r="T102" s="20" t="n">
        <f aca="false">-In_Transaction*T19</f>
        <v>-0</v>
      </c>
      <c r="U102" s="20" t="n">
        <f aca="false">-In_Transaction*U19</f>
        <v>-0</v>
      </c>
      <c r="V102" s="20" t="n">
        <f aca="false">-In_Transaction*V19</f>
        <v>-0</v>
      </c>
      <c r="W102" s="20" t="n">
        <f aca="false">-In_Transaction*W19</f>
        <v>-0</v>
      </c>
      <c r="X102" s="20" t="n">
        <f aca="false">-In_Transaction*X19</f>
        <v>-0</v>
      </c>
      <c r="Y102" s="20" t="n">
        <f aca="false">-In_Transaction*Y19</f>
        <v>-0</v>
      </c>
      <c r="Z102" s="20" t="n">
        <f aca="false">-In_Transaction*Z19</f>
        <v>-0</v>
      </c>
      <c r="AA102" s="20" t="n">
        <f aca="false">-In_Transaction*AA19</f>
        <v>-0</v>
      </c>
      <c r="AB102" s="20" t="n">
        <f aca="false">-In_Transaction*AB19</f>
        <v>-0</v>
      </c>
      <c r="AC102" s="20" t="n">
        <f aca="false">-In_Transaction*AC19</f>
        <v>-0</v>
      </c>
      <c r="AD102" s="20" t="n">
        <f aca="false">-In_Transaction*AD19</f>
        <v>-0</v>
      </c>
      <c r="AE102" s="20" t="n">
        <f aca="false">-In_Transaction*AE19</f>
        <v>-0</v>
      </c>
      <c r="AF102" s="20" t="n">
        <f aca="false">-In_Transaction*AF19</f>
        <v>-0</v>
      </c>
      <c r="AG102" s="20" t="n">
        <f aca="false">-In_Transaction*AG19</f>
        <v>-0</v>
      </c>
      <c r="AH102" s="20" t="n">
        <f aca="false">-In_Transaction*AH19</f>
        <v>-0</v>
      </c>
      <c r="AI102" s="20" t="n">
        <f aca="false">-In_Transaction*AI19</f>
        <v>-0</v>
      </c>
      <c r="AJ102" s="20" t="n">
        <f aca="false">-In_Transaction*AJ19</f>
        <v>-0</v>
      </c>
      <c r="AK102" s="20" t="n">
        <f aca="false">-In_Transaction*AK19</f>
        <v>-0</v>
      </c>
      <c r="AL102" s="20" t="n">
        <f aca="false">-In_Transaction*AL19</f>
        <v>-0</v>
      </c>
      <c r="AM102" s="20" t="n">
        <f aca="false">-In_Transaction*AM19</f>
        <v>-0</v>
      </c>
      <c r="AN102" s="20" t="n">
        <f aca="false">-In_Transaction*AN19</f>
        <v>-0</v>
      </c>
      <c r="AO102" s="20" t="n">
        <f aca="false">-In_Transaction*AO19</f>
        <v>-0</v>
      </c>
      <c r="AP102" s="20" t="n">
        <f aca="false">-In_Transaction*AP19</f>
        <v>-0</v>
      </c>
      <c r="AQ102" s="20" t="n">
        <f aca="false">-In_Transaction*AQ19</f>
        <v>-0</v>
      </c>
      <c r="AR102" s="20" t="n">
        <f aca="false">-In_Transaction*AR19</f>
        <v>-0</v>
      </c>
      <c r="AS102" s="20" t="n">
        <f aca="false">-In_Transaction*AS19</f>
        <v>-0</v>
      </c>
      <c r="AT102" s="20" t="n">
        <f aca="false">-In_Transaction*AT19</f>
        <v>-0</v>
      </c>
      <c r="AU102" s="20" t="n">
        <f aca="false">-In_Transaction*AU19</f>
        <v>-0</v>
      </c>
      <c r="AV102" s="20" t="n">
        <f aca="false">-In_Transaction*AV19</f>
        <v>-0</v>
      </c>
      <c r="AW102" s="20" t="n">
        <f aca="false">-In_Transaction*AW19</f>
        <v>-0</v>
      </c>
      <c r="AX102" s="20" t="n">
        <f aca="false">-In_Transaction*AX19</f>
        <v>-0</v>
      </c>
      <c r="AY102" s="20" t="n">
        <f aca="false">-In_Transaction*AY19</f>
        <v>-0</v>
      </c>
      <c r="AZ102" s="20" t="n">
        <f aca="false">-In_Transaction*AZ19</f>
        <v>-0</v>
      </c>
      <c r="BA102" s="20" t="n">
        <f aca="false">-In_Transaction*BA19</f>
        <v>-0</v>
      </c>
      <c r="BB102" s="20" t="n">
        <f aca="false">-In_Transaction*BB19</f>
        <v>-0</v>
      </c>
      <c r="BC102" s="20" t="n">
        <f aca="false">-In_Transaction*BC19</f>
        <v>-0</v>
      </c>
      <c r="BD102" s="20" t="n">
        <f aca="false">-In_Transaction*BD19</f>
        <v>-0</v>
      </c>
      <c r="BE102" s="20" t="n">
        <f aca="false">-In_Transaction*BE19</f>
        <v>-0</v>
      </c>
      <c r="BF102" s="20" t="n">
        <f aca="false">-In_Transaction*BF19</f>
        <v>-0</v>
      </c>
      <c r="BG102" s="20" t="n">
        <f aca="false">-In_Transaction*BG19</f>
        <v>-0</v>
      </c>
      <c r="BH102" s="20" t="n">
        <f aca="false">-In_Transaction*BH19</f>
        <v>-0</v>
      </c>
      <c r="BI102" s="20" t="n">
        <f aca="false">-In_Transaction*BI19</f>
        <v>-0</v>
      </c>
      <c r="BJ102" s="20" t="n">
        <f aca="false">-In_Transaction*BJ19</f>
        <v>-0</v>
      </c>
      <c r="BK102" s="20" t="n">
        <f aca="false">-In_Transaction*BK19</f>
        <v>-0</v>
      </c>
      <c r="BL102" s="20" t="n">
        <f aca="false">-In_Transaction*BL19</f>
        <v>-0</v>
      </c>
      <c r="BM102" s="20" t="n">
        <f aca="false">-In_Transaction*BM19</f>
        <v>-0</v>
      </c>
      <c r="BN102" s="20" t="n">
        <f aca="false">-In_Transaction*BN19</f>
        <v>-0</v>
      </c>
      <c r="BO102" s="20" t="n">
        <f aca="false">-In_Transaction*BO19</f>
        <v>-0</v>
      </c>
      <c r="BP102" s="20" t="n">
        <f aca="false">-In_Transaction*BP19</f>
        <v>-0</v>
      </c>
      <c r="BQ102" s="20" t="n">
        <f aca="false">-In_Transaction*BQ19</f>
        <v>-0</v>
      </c>
      <c r="BR102" s="20" t="n">
        <f aca="false">-In_Transaction*BR19</f>
        <v>-0</v>
      </c>
      <c r="BS102" s="20" t="n">
        <f aca="false">-In_Transaction*BS19</f>
        <v>-0</v>
      </c>
      <c r="BT102" s="20" t="n">
        <f aca="false">-In_Transaction*BT19</f>
        <v>-0</v>
      </c>
      <c r="BU102" s="20" t="n">
        <f aca="false">-In_Transaction*BU19</f>
        <v>-0</v>
      </c>
      <c r="BV102" s="20" t="n">
        <f aca="false">-In_Transaction*BV19</f>
        <v>-0</v>
      </c>
      <c r="BW102" s="20" t="n">
        <f aca="false">-In_Transaction*BW19</f>
        <v>-0</v>
      </c>
      <c r="BX102" s="20" t="n">
        <f aca="false">-In_Transaction*BX19</f>
        <v>-0</v>
      </c>
      <c r="BY102" s="20" t="n">
        <f aca="false">-In_Transaction*BY19</f>
        <v>-0</v>
      </c>
      <c r="BZ102" s="20" t="n">
        <f aca="false">-In_Transaction*BZ19</f>
        <v>-0</v>
      </c>
      <c r="CA102" s="20" t="n">
        <f aca="false">-In_Transaction*CA19</f>
        <v>-0</v>
      </c>
      <c r="CB102" s="20" t="n">
        <f aca="false">-In_Transaction*CB19</f>
        <v>-0</v>
      </c>
      <c r="CC102" s="20" t="n">
        <f aca="false">-In_Transaction*CC19</f>
        <v>-0</v>
      </c>
      <c r="CD102" s="20" t="n">
        <f aca="false">-In_Transaction*CD19</f>
        <v>-0</v>
      </c>
      <c r="CE102" s="20" t="n">
        <f aca="false">-In_Transaction*CE19</f>
        <v>-0</v>
      </c>
      <c r="CF102" s="20" t="n">
        <f aca="false">-In_Transaction*CF19</f>
        <v>-0</v>
      </c>
      <c r="CG102" s="20" t="n">
        <f aca="false">-In_Transaction*CG19</f>
        <v>-0</v>
      </c>
      <c r="CH102" s="20" t="n">
        <f aca="false">-In_Transaction*CH19</f>
        <v>-0</v>
      </c>
      <c r="CI102" s="20" t="n">
        <f aca="false">-In_Transaction*CI19</f>
        <v>-0</v>
      </c>
      <c r="CJ102" s="20" t="n">
        <f aca="false">-In_Transaction*CJ19</f>
        <v>-0</v>
      </c>
      <c r="CK102" s="20" t="n">
        <f aca="false">-In_Transaction*CK19</f>
        <v>-0</v>
      </c>
      <c r="CL102" s="20" t="n">
        <f aca="false">-In_Transaction*CL19</f>
        <v>-0</v>
      </c>
      <c r="CM102" s="20" t="n">
        <f aca="false">-In_Transaction*CM19</f>
        <v>-0</v>
      </c>
      <c r="CN102" s="20" t="n">
        <f aca="false">-In_Transaction*CN19</f>
        <v>-0</v>
      </c>
      <c r="CO102" s="20" t="n">
        <f aca="false">-In_Transaction*CO19</f>
        <v>-0</v>
      </c>
      <c r="CP102" s="20" t="n">
        <f aca="false">-In_Transaction*CP19</f>
        <v>-0</v>
      </c>
      <c r="CQ102" s="20" t="n">
        <f aca="false">-In_Transaction*CQ19</f>
        <v>-0</v>
      </c>
      <c r="CR102" s="20" t="n">
        <f aca="false">-In_Transaction*CR19</f>
        <v>-0</v>
      </c>
      <c r="CS102" s="20" t="n">
        <f aca="false">-In_Transaction*CS19</f>
        <v>-0</v>
      </c>
      <c r="CT102" s="20" t="n">
        <f aca="false">-In_Transaction*CT19</f>
        <v>-0</v>
      </c>
      <c r="CU102" s="20" t="n">
        <f aca="false">-In_Transaction*CU19</f>
        <v>-0</v>
      </c>
      <c r="CV102" s="20" t="n">
        <f aca="false">-In_Transaction*CV19</f>
        <v>-0</v>
      </c>
      <c r="CW102" s="20" t="n">
        <f aca="false">-In_Transaction*CW19</f>
        <v>-0</v>
      </c>
      <c r="CX102" s="20" t="n">
        <f aca="false">-In_Transaction*CX19</f>
        <v>-0</v>
      </c>
      <c r="CY102" s="20" t="n">
        <f aca="false">-In_Transaction*CY19</f>
        <v>-0</v>
      </c>
      <c r="CZ102" s="20" t="n">
        <f aca="false">-In_Transaction*CZ19</f>
        <v>-0</v>
      </c>
      <c r="DA102" s="20" t="n">
        <f aca="false">-In_Transaction*DA19</f>
        <v>-0</v>
      </c>
      <c r="DB102" s="20" t="n">
        <f aca="false">-In_Transaction*DB19</f>
        <v>-0</v>
      </c>
      <c r="DC102" s="20" t="n">
        <f aca="false">-In_Transaction*DC19</f>
        <v>-0</v>
      </c>
      <c r="DD102" s="20" t="n">
        <f aca="false">-In_Transaction*DD19</f>
        <v>-0</v>
      </c>
      <c r="DE102" s="20" t="n">
        <f aca="false">-In_Transaction*DE19</f>
        <v>-0</v>
      </c>
      <c r="DF102" s="20" t="n">
        <f aca="false">-In_Transaction*DF19</f>
        <v>-0</v>
      </c>
      <c r="DG102" s="20" t="n">
        <f aca="false">-In_Transaction*DG19</f>
        <v>-0</v>
      </c>
      <c r="DH102" s="20" t="n">
        <f aca="false">-In_Transaction*DH19</f>
        <v>-0</v>
      </c>
      <c r="DI102" s="20" t="n">
        <f aca="false">-In_Transaction*DI19</f>
        <v>-0</v>
      </c>
      <c r="DJ102" s="20" t="n">
        <f aca="false">-In_Transaction*DJ19</f>
        <v>-0</v>
      </c>
      <c r="DK102" s="20" t="n">
        <f aca="false">-In_Transaction*DK19</f>
        <v>-0</v>
      </c>
      <c r="DL102" s="20" t="n">
        <f aca="false">-In_Transaction*DL19</f>
        <v>-0</v>
      </c>
      <c r="DM102" s="20" t="n">
        <f aca="false">-In_Transaction*DM19</f>
        <v>-0</v>
      </c>
      <c r="DN102" s="20" t="n">
        <f aca="false">-In_Transaction*DN19</f>
        <v>-0</v>
      </c>
      <c r="DO102" s="20" t="n">
        <f aca="false">-In_Transaction*DO19</f>
        <v>-0</v>
      </c>
      <c r="DP102" s="20" t="n">
        <f aca="false">-In_Transaction*DP19</f>
        <v>-0</v>
      </c>
      <c r="DQ102" s="20" t="n">
        <f aca="false">-In_Transaction*DQ19</f>
        <v>-0</v>
      </c>
      <c r="DR102" s="20" t="n">
        <f aca="false">-In_Transaction*DR19</f>
        <v>-0</v>
      </c>
      <c r="DS102" s="20" t="n">
        <f aca="false">-In_Transaction*DS19</f>
        <v>-0</v>
      </c>
      <c r="DT102" s="20" t="n">
        <f aca="false">-In_Transaction*DT19</f>
        <v>-0</v>
      </c>
      <c r="DU102" s="20" t="n">
        <f aca="false">-In_Transaction*DU19</f>
        <v>-0</v>
      </c>
      <c r="DV102" s="20" t="n">
        <f aca="false">-In_Transaction*DV19</f>
        <v>-0</v>
      </c>
      <c r="DW102" s="20" t="n">
        <f aca="false">-In_Transaction*DW19</f>
        <v>-0</v>
      </c>
      <c r="DX102" s="20" t="n">
        <f aca="false">-In_Transaction*DX19</f>
        <v>-0</v>
      </c>
      <c r="DY102" s="20" t="n">
        <f aca="false">-In_Transaction*DY19</f>
        <v>-0</v>
      </c>
      <c r="DZ102" s="20" t="n">
        <f aca="false">-In_Transaction*DZ19</f>
        <v>-0</v>
      </c>
      <c r="EA102" s="20" t="n">
        <f aca="false">-In_Transaction*EA19</f>
        <v>-0</v>
      </c>
      <c r="EB102" s="20" t="n">
        <f aca="false">-In_Transaction*EB19</f>
        <v>-0</v>
      </c>
      <c r="EC102" s="20" t="n">
        <f aca="false">-In_Transaction*EC19</f>
        <v>-0</v>
      </c>
      <c r="ED102" s="20" t="n">
        <f aca="false">-In_Transaction*ED19</f>
        <v>-0</v>
      </c>
      <c r="EE102" s="20" t="n">
        <f aca="false">-In_Transaction*EE19</f>
        <v>-0</v>
      </c>
      <c r="EF102" s="20" t="n">
        <f aca="false">-In_Transaction*EF19</f>
        <v>-0</v>
      </c>
      <c r="EG102" s="20" t="n">
        <f aca="false">-In_Transaction*EG19</f>
        <v>-0</v>
      </c>
      <c r="EH102" s="20" t="n">
        <f aca="false">-In_Transaction*EH19</f>
        <v>-0</v>
      </c>
      <c r="EI102" s="20" t="n">
        <f aca="false">-In_Transaction*EI19</f>
        <v>-0</v>
      </c>
      <c r="EJ102" s="20" t="n">
        <f aca="false">-In_Transaction*EJ19</f>
        <v>-0</v>
      </c>
      <c r="EK102" s="20" t="n">
        <f aca="false">-In_Transaction*EK19</f>
        <v>-0</v>
      </c>
      <c r="EL102" s="20" t="n">
        <f aca="false">-In_Transaction*EL19</f>
        <v>-0</v>
      </c>
      <c r="EM102" s="20" t="n">
        <f aca="false">-In_Transaction*EM19</f>
        <v>-0</v>
      </c>
      <c r="EN102" s="20" t="n">
        <f aca="false">-In_Transaction*EN19</f>
        <v>-0</v>
      </c>
      <c r="EO102" s="20" t="n">
        <f aca="false">-In_Transaction*EO19</f>
        <v>-0</v>
      </c>
      <c r="EP102" s="20" t="n">
        <f aca="false">-In_Transaction*EP19</f>
        <v>-0</v>
      </c>
      <c r="EQ102" s="20" t="n">
        <f aca="false">-In_Transaction*EQ19</f>
        <v>-0</v>
      </c>
      <c r="ER102" s="20" t="n">
        <f aca="false">-In_Transaction*ER19</f>
        <v>-0</v>
      </c>
      <c r="ES102" s="20" t="n">
        <f aca="false">-In_Transaction*ES19</f>
        <v>-0</v>
      </c>
      <c r="ET102" s="20" t="n">
        <f aca="false">-In_Transaction*ET19</f>
        <v>-0</v>
      </c>
      <c r="EU102" s="20" t="n">
        <f aca="false">-In_Transaction*EU19</f>
        <v>-0</v>
      </c>
      <c r="EV102" s="20" t="n">
        <f aca="false">-In_Transaction*EV19</f>
        <v>-0</v>
      </c>
      <c r="EW102" s="20" t="n">
        <f aca="false">-In_Transaction*EW19</f>
        <v>-0</v>
      </c>
      <c r="EX102" s="20" t="n">
        <f aca="false">-In_Transaction*EX19</f>
        <v>-0</v>
      </c>
      <c r="EY102" s="20" t="n">
        <f aca="false">-In_Transaction*EY19</f>
        <v>-0</v>
      </c>
      <c r="EZ102" s="20" t="n">
        <f aca="false">-In_Transaction*EZ19</f>
        <v>-0</v>
      </c>
      <c r="FA102" s="20" t="n">
        <f aca="false">-In_Transaction*FA19</f>
        <v>-0</v>
      </c>
      <c r="FB102" s="20" t="n">
        <f aca="false">-In_Transaction*FB19</f>
        <v>-0</v>
      </c>
      <c r="FC102" s="20" t="n">
        <f aca="false">-In_Transaction*FC19</f>
        <v>-0</v>
      </c>
      <c r="FD102" s="20" t="n">
        <f aca="false">-In_Transaction*FD19</f>
        <v>-0</v>
      </c>
      <c r="FE102" s="20" t="n">
        <f aca="false">-In_Transaction*FE19</f>
        <v>-0</v>
      </c>
      <c r="FF102" s="20" t="n">
        <f aca="false">-In_Transaction*FF19</f>
        <v>-0</v>
      </c>
      <c r="FG102" s="20" t="n">
        <f aca="false">-In_Transaction*FG19</f>
        <v>-0</v>
      </c>
      <c r="FH102" s="20" t="n">
        <f aca="false">-In_Transaction*FH19</f>
        <v>-0</v>
      </c>
    </row>
    <row r="103" customFormat="false" ht="15" hidden="false" customHeight="false" outlineLevel="0" collapsed="false">
      <c r="C103" s="0" t="s">
        <v>423</v>
      </c>
      <c r="D103" s="11" t="s">
        <v>359</v>
      </c>
      <c r="I103" s="20" t="n">
        <f aca="false">SUM(J103:FH103)</f>
        <v>-915</v>
      </c>
      <c r="J103" s="20" t="n">
        <f aca="false">-In_DSA_Per_MWp*$E13*J30</f>
        <v>-116.728395061728</v>
      </c>
      <c r="K103" s="20" t="n">
        <f aca="false">-In_DSA_Per_MWp*$E13*K30</f>
        <v>-338.888888888889</v>
      </c>
      <c r="L103" s="20" t="n">
        <f aca="false">-In_DSA_Per_MWp*$E13*L30</f>
        <v>-342.654320987654</v>
      </c>
      <c r="M103" s="20" t="n">
        <f aca="false">-In_DSA_Per_MWp*$E13*M30</f>
        <v>-116.728395061728</v>
      </c>
      <c r="N103" s="20" t="n">
        <f aca="false">-In_DSA_Per_MWp*$E13*N30</f>
        <v>-0</v>
      </c>
      <c r="O103" s="20" t="n">
        <f aca="false">-In_DSA_Per_MWp*$E13*O30</f>
        <v>-0</v>
      </c>
      <c r="P103" s="20" t="n">
        <f aca="false">-In_DSA_Per_MWp*$E13*P30</f>
        <v>-0</v>
      </c>
      <c r="Q103" s="20" t="n">
        <f aca="false">-In_DSA_Per_MWp*$E13*Q30</f>
        <v>-0</v>
      </c>
      <c r="R103" s="20" t="n">
        <f aca="false">-In_DSA_Per_MWp*$E13*R30</f>
        <v>-0</v>
      </c>
      <c r="S103" s="20" t="n">
        <f aca="false">-In_DSA_Per_MWp*$E13*S30</f>
        <v>-0</v>
      </c>
      <c r="T103" s="20" t="n">
        <f aca="false">-In_DSA_Per_MWp*$E13*T30</f>
        <v>-0</v>
      </c>
      <c r="U103" s="20" t="n">
        <f aca="false">-In_DSA_Per_MWp*$E13*U30</f>
        <v>-0</v>
      </c>
      <c r="V103" s="20" t="n">
        <f aca="false">-In_DSA_Per_MWp*$E13*V30</f>
        <v>-0</v>
      </c>
      <c r="W103" s="20" t="n">
        <f aca="false">-In_DSA_Per_MWp*$E13*W30</f>
        <v>-0</v>
      </c>
      <c r="X103" s="20" t="n">
        <f aca="false">-In_DSA_Per_MWp*$E13*X30</f>
        <v>-0</v>
      </c>
      <c r="Y103" s="20" t="n">
        <f aca="false">-In_DSA_Per_MWp*$E13*Y30</f>
        <v>-0</v>
      </c>
      <c r="Z103" s="20" t="n">
        <f aca="false">-In_DSA_Per_MWp*$E13*Z30</f>
        <v>-0</v>
      </c>
      <c r="AA103" s="20" t="n">
        <f aca="false">-In_DSA_Per_MWp*$E13*AA30</f>
        <v>-0</v>
      </c>
      <c r="AB103" s="20" t="n">
        <f aca="false">-In_DSA_Per_MWp*$E13*AB30</f>
        <v>-0</v>
      </c>
      <c r="AC103" s="20" t="n">
        <f aca="false">-In_DSA_Per_MWp*$E13*AC30</f>
        <v>-0</v>
      </c>
      <c r="AD103" s="20" t="n">
        <f aca="false">-In_DSA_Per_MWp*$E13*AD30</f>
        <v>-0</v>
      </c>
      <c r="AE103" s="20" t="n">
        <f aca="false">-In_DSA_Per_MWp*$E13*AE30</f>
        <v>-0</v>
      </c>
      <c r="AF103" s="20" t="n">
        <f aca="false">-In_DSA_Per_MWp*$E13*AF30</f>
        <v>-0</v>
      </c>
      <c r="AG103" s="20" t="n">
        <f aca="false">-In_DSA_Per_MWp*$E13*AG30</f>
        <v>-0</v>
      </c>
      <c r="AH103" s="20" t="n">
        <f aca="false">-In_DSA_Per_MWp*$E13*AH30</f>
        <v>-0</v>
      </c>
      <c r="AI103" s="20" t="n">
        <f aca="false">-In_DSA_Per_MWp*$E13*AI30</f>
        <v>-0</v>
      </c>
      <c r="AJ103" s="20" t="n">
        <f aca="false">-In_DSA_Per_MWp*$E13*AJ30</f>
        <v>-0</v>
      </c>
      <c r="AK103" s="20" t="n">
        <f aca="false">-In_DSA_Per_MWp*$E13*AK30</f>
        <v>-0</v>
      </c>
      <c r="AL103" s="20" t="n">
        <f aca="false">-In_DSA_Per_MWp*$E13*AL30</f>
        <v>-0</v>
      </c>
      <c r="AM103" s="20" t="n">
        <f aca="false">-In_DSA_Per_MWp*$E13*AM30</f>
        <v>-0</v>
      </c>
      <c r="AN103" s="20" t="n">
        <f aca="false">-In_DSA_Per_MWp*$E13*AN30</f>
        <v>-0</v>
      </c>
      <c r="AO103" s="20" t="n">
        <f aca="false">-In_DSA_Per_MWp*$E13*AO30</f>
        <v>-0</v>
      </c>
      <c r="AP103" s="20" t="n">
        <f aca="false">-In_DSA_Per_MWp*$E13*AP30</f>
        <v>-0</v>
      </c>
      <c r="AQ103" s="20" t="n">
        <f aca="false">-In_DSA_Per_MWp*$E13*AQ30</f>
        <v>-0</v>
      </c>
      <c r="AR103" s="20" t="n">
        <f aca="false">-In_DSA_Per_MWp*$E13*AR30</f>
        <v>-0</v>
      </c>
      <c r="AS103" s="20" t="n">
        <f aca="false">-In_DSA_Per_MWp*$E13*AS30</f>
        <v>-0</v>
      </c>
      <c r="AT103" s="20" t="n">
        <f aca="false">-In_DSA_Per_MWp*$E13*AT30</f>
        <v>-0</v>
      </c>
      <c r="AU103" s="20" t="n">
        <f aca="false">-In_DSA_Per_MWp*$E13*AU30</f>
        <v>-0</v>
      </c>
      <c r="AV103" s="20" t="n">
        <f aca="false">-In_DSA_Per_MWp*$E13*AV30</f>
        <v>-0</v>
      </c>
      <c r="AW103" s="20" t="n">
        <f aca="false">-In_DSA_Per_MWp*$E13*AW30</f>
        <v>-0</v>
      </c>
      <c r="AX103" s="20" t="n">
        <f aca="false">-In_DSA_Per_MWp*$E13*AX30</f>
        <v>-0</v>
      </c>
      <c r="AY103" s="20" t="n">
        <f aca="false">-In_DSA_Per_MWp*$E13*AY30</f>
        <v>-0</v>
      </c>
      <c r="AZ103" s="20" t="n">
        <f aca="false">-In_DSA_Per_MWp*$E13*AZ30</f>
        <v>-0</v>
      </c>
      <c r="BA103" s="20" t="n">
        <f aca="false">-In_DSA_Per_MWp*$E13*BA30</f>
        <v>-0</v>
      </c>
      <c r="BB103" s="20" t="n">
        <f aca="false">-In_DSA_Per_MWp*$E13*BB30</f>
        <v>-0</v>
      </c>
      <c r="BC103" s="20" t="n">
        <f aca="false">-In_DSA_Per_MWp*$E13*BC30</f>
        <v>-0</v>
      </c>
      <c r="BD103" s="20" t="n">
        <f aca="false">-In_DSA_Per_MWp*$E13*BD30</f>
        <v>-0</v>
      </c>
      <c r="BE103" s="20" t="n">
        <f aca="false">-In_DSA_Per_MWp*$E13*BE30</f>
        <v>-0</v>
      </c>
      <c r="BF103" s="20" t="n">
        <f aca="false">-In_DSA_Per_MWp*$E13*BF30</f>
        <v>-0</v>
      </c>
      <c r="BG103" s="20" t="n">
        <f aca="false">-In_DSA_Per_MWp*$E13*BG30</f>
        <v>-0</v>
      </c>
      <c r="BH103" s="20" t="n">
        <f aca="false">-In_DSA_Per_MWp*$E13*BH30</f>
        <v>-0</v>
      </c>
      <c r="BI103" s="20" t="n">
        <f aca="false">-In_DSA_Per_MWp*$E13*BI30</f>
        <v>-0</v>
      </c>
      <c r="BJ103" s="20" t="n">
        <f aca="false">-In_DSA_Per_MWp*$E13*BJ30</f>
        <v>-0</v>
      </c>
      <c r="BK103" s="20" t="n">
        <f aca="false">-In_DSA_Per_MWp*$E13*BK30</f>
        <v>-0</v>
      </c>
      <c r="BL103" s="20" t="n">
        <f aca="false">-In_DSA_Per_MWp*$E13*BL30</f>
        <v>-0</v>
      </c>
      <c r="BM103" s="20" t="n">
        <f aca="false">-In_DSA_Per_MWp*$E13*BM30</f>
        <v>-0</v>
      </c>
      <c r="BN103" s="20" t="n">
        <f aca="false">-In_DSA_Per_MWp*$E13*BN30</f>
        <v>-0</v>
      </c>
      <c r="BO103" s="20" t="n">
        <f aca="false">-In_DSA_Per_MWp*$E13*BO30</f>
        <v>-0</v>
      </c>
      <c r="BP103" s="20" t="n">
        <f aca="false">-In_DSA_Per_MWp*$E13*BP30</f>
        <v>-0</v>
      </c>
      <c r="BQ103" s="20" t="n">
        <f aca="false">-In_DSA_Per_MWp*$E13*BQ30</f>
        <v>-0</v>
      </c>
      <c r="BR103" s="20" t="n">
        <f aca="false">-In_DSA_Per_MWp*$E13*BR30</f>
        <v>-0</v>
      </c>
      <c r="BS103" s="20" t="n">
        <f aca="false">-In_DSA_Per_MWp*$E13*BS30</f>
        <v>-0</v>
      </c>
      <c r="BT103" s="20" t="n">
        <f aca="false">-In_DSA_Per_MWp*$E13*BT30</f>
        <v>-0</v>
      </c>
      <c r="BU103" s="20" t="n">
        <f aca="false">-In_DSA_Per_MWp*$E13*BU30</f>
        <v>-0</v>
      </c>
      <c r="BV103" s="20" t="n">
        <f aca="false">-In_DSA_Per_MWp*$E13*BV30</f>
        <v>-0</v>
      </c>
      <c r="BW103" s="20" t="n">
        <f aca="false">-In_DSA_Per_MWp*$E13*BW30</f>
        <v>-0</v>
      </c>
      <c r="BX103" s="20" t="n">
        <f aca="false">-In_DSA_Per_MWp*$E13*BX30</f>
        <v>-0</v>
      </c>
      <c r="BY103" s="20" t="n">
        <f aca="false">-In_DSA_Per_MWp*$E13*BY30</f>
        <v>-0</v>
      </c>
      <c r="BZ103" s="20" t="n">
        <f aca="false">-In_DSA_Per_MWp*$E13*BZ30</f>
        <v>-0</v>
      </c>
      <c r="CA103" s="20" t="n">
        <f aca="false">-In_DSA_Per_MWp*$E13*CA30</f>
        <v>-0</v>
      </c>
      <c r="CB103" s="20" t="n">
        <f aca="false">-In_DSA_Per_MWp*$E13*CB30</f>
        <v>-0</v>
      </c>
      <c r="CC103" s="20" t="n">
        <f aca="false">-In_DSA_Per_MWp*$E13*CC30</f>
        <v>-0</v>
      </c>
      <c r="CD103" s="20" t="n">
        <f aca="false">-In_DSA_Per_MWp*$E13*CD30</f>
        <v>-0</v>
      </c>
      <c r="CE103" s="20" t="n">
        <f aca="false">-In_DSA_Per_MWp*$E13*CE30</f>
        <v>-0</v>
      </c>
      <c r="CF103" s="20" t="n">
        <f aca="false">-In_DSA_Per_MWp*$E13*CF30</f>
        <v>-0</v>
      </c>
      <c r="CG103" s="20" t="n">
        <f aca="false">-In_DSA_Per_MWp*$E13*CG30</f>
        <v>-0</v>
      </c>
      <c r="CH103" s="20" t="n">
        <f aca="false">-In_DSA_Per_MWp*$E13*CH30</f>
        <v>-0</v>
      </c>
      <c r="CI103" s="20" t="n">
        <f aca="false">-In_DSA_Per_MWp*$E13*CI30</f>
        <v>-0</v>
      </c>
      <c r="CJ103" s="20" t="n">
        <f aca="false">-In_DSA_Per_MWp*$E13*CJ30</f>
        <v>-0</v>
      </c>
      <c r="CK103" s="20" t="n">
        <f aca="false">-In_DSA_Per_MWp*$E13*CK30</f>
        <v>-0</v>
      </c>
      <c r="CL103" s="20" t="n">
        <f aca="false">-In_DSA_Per_MWp*$E13*CL30</f>
        <v>-0</v>
      </c>
      <c r="CM103" s="20" t="n">
        <f aca="false">-In_DSA_Per_MWp*$E13*CM30</f>
        <v>-0</v>
      </c>
      <c r="CN103" s="20" t="n">
        <f aca="false">-In_DSA_Per_MWp*$E13*CN30</f>
        <v>-0</v>
      </c>
      <c r="CO103" s="20" t="n">
        <f aca="false">-In_DSA_Per_MWp*$E13*CO30</f>
        <v>-0</v>
      </c>
      <c r="CP103" s="20" t="n">
        <f aca="false">-In_DSA_Per_MWp*$E13*CP30</f>
        <v>-0</v>
      </c>
      <c r="CQ103" s="20" t="n">
        <f aca="false">-In_DSA_Per_MWp*$E13*CQ30</f>
        <v>-0</v>
      </c>
      <c r="CR103" s="20" t="n">
        <f aca="false">-In_DSA_Per_MWp*$E13*CR30</f>
        <v>-0</v>
      </c>
      <c r="CS103" s="20" t="n">
        <f aca="false">-In_DSA_Per_MWp*$E13*CS30</f>
        <v>-0</v>
      </c>
      <c r="CT103" s="20" t="n">
        <f aca="false">-In_DSA_Per_MWp*$E13*CT30</f>
        <v>-0</v>
      </c>
      <c r="CU103" s="20" t="n">
        <f aca="false">-In_DSA_Per_MWp*$E13*CU30</f>
        <v>-0</v>
      </c>
      <c r="CV103" s="20" t="n">
        <f aca="false">-In_DSA_Per_MWp*$E13*CV30</f>
        <v>-0</v>
      </c>
      <c r="CW103" s="20" t="n">
        <f aca="false">-In_DSA_Per_MWp*$E13*CW30</f>
        <v>-0</v>
      </c>
      <c r="CX103" s="20" t="n">
        <f aca="false">-In_DSA_Per_MWp*$E13*CX30</f>
        <v>-0</v>
      </c>
      <c r="CY103" s="20" t="n">
        <f aca="false">-In_DSA_Per_MWp*$E13*CY30</f>
        <v>-0</v>
      </c>
      <c r="CZ103" s="20" t="n">
        <f aca="false">-In_DSA_Per_MWp*$E13*CZ30</f>
        <v>-0</v>
      </c>
      <c r="DA103" s="20" t="n">
        <f aca="false">-In_DSA_Per_MWp*$E13*DA30</f>
        <v>-0</v>
      </c>
      <c r="DB103" s="20" t="n">
        <f aca="false">-In_DSA_Per_MWp*$E13*DB30</f>
        <v>-0</v>
      </c>
      <c r="DC103" s="20" t="n">
        <f aca="false">-In_DSA_Per_MWp*$E13*DC30</f>
        <v>-0</v>
      </c>
      <c r="DD103" s="20" t="n">
        <f aca="false">-In_DSA_Per_MWp*$E13*DD30</f>
        <v>-0</v>
      </c>
      <c r="DE103" s="20" t="n">
        <f aca="false">-In_DSA_Per_MWp*$E13*DE30</f>
        <v>-0</v>
      </c>
      <c r="DF103" s="20" t="n">
        <f aca="false">-In_DSA_Per_MWp*$E13*DF30</f>
        <v>-0</v>
      </c>
      <c r="DG103" s="20" t="n">
        <f aca="false">-In_DSA_Per_MWp*$E13*DG30</f>
        <v>-0</v>
      </c>
      <c r="DH103" s="20" t="n">
        <f aca="false">-In_DSA_Per_MWp*$E13*DH30</f>
        <v>-0</v>
      </c>
      <c r="DI103" s="20" t="n">
        <f aca="false">-In_DSA_Per_MWp*$E13*DI30</f>
        <v>-0</v>
      </c>
      <c r="DJ103" s="20" t="n">
        <f aca="false">-In_DSA_Per_MWp*$E13*DJ30</f>
        <v>-0</v>
      </c>
      <c r="DK103" s="20" t="n">
        <f aca="false">-In_DSA_Per_MWp*$E13*DK30</f>
        <v>-0</v>
      </c>
      <c r="DL103" s="20" t="n">
        <f aca="false">-In_DSA_Per_MWp*$E13*DL30</f>
        <v>-0</v>
      </c>
      <c r="DM103" s="20" t="n">
        <f aca="false">-In_DSA_Per_MWp*$E13*DM30</f>
        <v>-0</v>
      </c>
      <c r="DN103" s="20" t="n">
        <f aca="false">-In_DSA_Per_MWp*$E13*DN30</f>
        <v>-0</v>
      </c>
      <c r="DO103" s="20" t="n">
        <f aca="false">-In_DSA_Per_MWp*$E13*DO30</f>
        <v>-0</v>
      </c>
      <c r="DP103" s="20" t="n">
        <f aca="false">-In_DSA_Per_MWp*$E13*DP30</f>
        <v>-0</v>
      </c>
      <c r="DQ103" s="20" t="n">
        <f aca="false">-In_DSA_Per_MWp*$E13*DQ30</f>
        <v>-0</v>
      </c>
      <c r="DR103" s="20" t="n">
        <f aca="false">-In_DSA_Per_MWp*$E13*DR30</f>
        <v>-0</v>
      </c>
      <c r="DS103" s="20" t="n">
        <f aca="false">-In_DSA_Per_MWp*$E13*DS30</f>
        <v>-0</v>
      </c>
      <c r="DT103" s="20" t="n">
        <f aca="false">-In_DSA_Per_MWp*$E13*DT30</f>
        <v>-0</v>
      </c>
      <c r="DU103" s="20" t="n">
        <f aca="false">-In_DSA_Per_MWp*$E13*DU30</f>
        <v>-0</v>
      </c>
      <c r="DV103" s="20" t="n">
        <f aca="false">-In_DSA_Per_MWp*$E13*DV30</f>
        <v>-0</v>
      </c>
      <c r="DW103" s="20" t="n">
        <f aca="false">-In_DSA_Per_MWp*$E13*DW30</f>
        <v>-0</v>
      </c>
      <c r="DX103" s="20" t="n">
        <f aca="false">-In_DSA_Per_MWp*$E13*DX30</f>
        <v>-0</v>
      </c>
      <c r="DY103" s="20" t="n">
        <f aca="false">-In_DSA_Per_MWp*$E13*DY30</f>
        <v>-0</v>
      </c>
      <c r="DZ103" s="20" t="n">
        <f aca="false">-In_DSA_Per_MWp*$E13*DZ30</f>
        <v>-0</v>
      </c>
      <c r="EA103" s="20" t="n">
        <f aca="false">-In_DSA_Per_MWp*$E13*EA30</f>
        <v>-0</v>
      </c>
      <c r="EB103" s="20" t="n">
        <f aca="false">-In_DSA_Per_MWp*$E13*EB30</f>
        <v>-0</v>
      </c>
      <c r="EC103" s="20" t="n">
        <f aca="false">-In_DSA_Per_MWp*$E13*EC30</f>
        <v>-0</v>
      </c>
      <c r="ED103" s="20" t="n">
        <f aca="false">-In_DSA_Per_MWp*$E13*ED30</f>
        <v>-0</v>
      </c>
      <c r="EE103" s="20" t="n">
        <f aca="false">-In_DSA_Per_MWp*$E13*EE30</f>
        <v>-0</v>
      </c>
      <c r="EF103" s="20" t="n">
        <f aca="false">-In_DSA_Per_MWp*$E13*EF30</f>
        <v>-0</v>
      </c>
      <c r="EG103" s="20" t="n">
        <f aca="false">-In_DSA_Per_MWp*$E13*EG30</f>
        <v>-0</v>
      </c>
      <c r="EH103" s="20" t="n">
        <f aca="false">-In_DSA_Per_MWp*$E13*EH30</f>
        <v>-0</v>
      </c>
      <c r="EI103" s="20" t="n">
        <f aca="false">-In_DSA_Per_MWp*$E13*EI30</f>
        <v>-0</v>
      </c>
      <c r="EJ103" s="20" t="n">
        <f aca="false">-In_DSA_Per_MWp*$E13*EJ30</f>
        <v>-0</v>
      </c>
      <c r="EK103" s="20" t="n">
        <f aca="false">-In_DSA_Per_MWp*$E13*EK30</f>
        <v>-0</v>
      </c>
      <c r="EL103" s="20" t="n">
        <f aca="false">-In_DSA_Per_MWp*$E13*EL30</f>
        <v>-0</v>
      </c>
      <c r="EM103" s="20" t="n">
        <f aca="false">-In_DSA_Per_MWp*$E13*EM30</f>
        <v>-0</v>
      </c>
      <c r="EN103" s="20" t="n">
        <f aca="false">-In_DSA_Per_MWp*$E13*EN30</f>
        <v>-0</v>
      </c>
      <c r="EO103" s="20" t="n">
        <f aca="false">-In_DSA_Per_MWp*$E13*EO30</f>
        <v>-0</v>
      </c>
      <c r="EP103" s="20" t="n">
        <f aca="false">-In_DSA_Per_MWp*$E13*EP30</f>
        <v>-0</v>
      </c>
      <c r="EQ103" s="20" t="n">
        <f aca="false">-In_DSA_Per_MWp*$E13*EQ30</f>
        <v>-0</v>
      </c>
      <c r="ER103" s="20" t="n">
        <f aca="false">-In_DSA_Per_MWp*$E13*ER30</f>
        <v>-0</v>
      </c>
      <c r="ES103" s="20" t="n">
        <f aca="false">-In_DSA_Per_MWp*$E13*ES30</f>
        <v>-0</v>
      </c>
      <c r="ET103" s="20" t="n">
        <f aca="false">-In_DSA_Per_MWp*$E13*ET30</f>
        <v>-0</v>
      </c>
      <c r="EU103" s="20" t="n">
        <f aca="false">-In_DSA_Per_MWp*$E13*EU30</f>
        <v>-0</v>
      </c>
      <c r="EV103" s="20" t="n">
        <f aca="false">-In_DSA_Per_MWp*$E13*EV30</f>
        <v>-0</v>
      </c>
      <c r="EW103" s="20" t="n">
        <f aca="false">-In_DSA_Per_MWp*$E13*EW30</f>
        <v>-0</v>
      </c>
      <c r="EX103" s="20" t="n">
        <f aca="false">-In_DSA_Per_MWp*$E13*EX30</f>
        <v>-0</v>
      </c>
      <c r="EY103" s="20" t="n">
        <f aca="false">-In_DSA_Per_MWp*$E13*EY30</f>
        <v>-0</v>
      </c>
      <c r="EZ103" s="20" t="n">
        <f aca="false">-In_DSA_Per_MWp*$E13*EZ30</f>
        <v>-0</v>
      </c>
      <c r="FA103" s="20" t="n">
        <f aca="false">-In_DSA_Per_MWp*$E13*FA30</f>
        <v>-0</v>
      </c>
      <c r="FB103" s="20" t="n">
        <f aca="false">-In_DSA_Per_MWp*$E13*FB30</f>
        <v>-0</v>
      </c>
      <c r="FC103" s="20" t="n">
        <f aca="false">-In_DSA_Per_MWp*$E13*FC30</f>
        <v>-0</v>
      </c>
      <c r="FD103" s="20" t="n">
        <f aca="false">-In_DSA_Per_MWp*$E13*FD30</f>
        <v>-0</v>
      </c>
      <c r="FE103" s="20" t="n">
        <f aca="false">-In_DSA_Per_MWp*$E13*FE30</f>
        <v>-0</v>
      </c>
      <c r="FF103" s="20" t="n">
        <f aca="false">-In_DSA_Per_MWp*$E13*FF30</f>
        <v>-0</v>
      </c>
      <c r="FG103" s="20" t="n">
        <f aca="false">-In_DSA_Per_MWp*$E13*FG30</f>
        <v>-0</v>
      </c>
      <c r="FH103" s="20" t="n">
        <f aca="false">-In_DSA_Per_MWp*$E13*FH30</f>
        <v>-0</v>
      </c>
    </row>
    <row r="104" customFormat="false" ht="15" hidden="false" customHeight="false" outlineLevel="0" collapsed="false">
      <c r="C104" s="0" t="s">
        <v>755</v>
      </c>
      <c r="D104" s="11" t="s">
        <v>359</v>
      </c>
      <c r="E104" s="20" t="n">
        <f aca="false">SUMIF($J$3:$FH$3,"&lt;="&amp;$E20,$J104:$FH104)</f>
        <v>-785</v>
      </c>
      <c r="I104" s="20" t="n">
        <f aca="false">SUM(J104:FH104)</f>
        <v>-785</v>
      </c>
      <c r="J104" s="20" t="n">
        <f aca="false">-SUMIFS(EW_Keur,EW_Date,"&gt;="&amp;J$3,EW_Date,"&lt;="&amp;J$4,EW_Rank,"&lt;="&amp;In_Milestones_Scope)</f>
        <v>-150</v>
      </c>
      <c r="K104" s="20" t="n">
        <f aca="false">-SUMIFS(EW_Keur,EW_Date,"&gt;="&amp;K$3,EW_Date,"&lt;="&amp;K$4,EW_Rank,"&lt;="&amp;In_Milestones_Scope)</f>
        <v>-175</v>
      </c>
      <c r="L104" s="20" t="n">
        <f aca="false">-SUMIFS(EW_Keur,EW_Date,"&gt;="&amp;L$3,EW_Date,"&lt;="&amp;L$4,EW_Rank,"&lt;="&amp;In_Milestones_Scope)</f>
        <v>-460</v>
      </c>
      <c r="M104" s="20" t="n">
        <f aca="false">-SUMIFS(EW_Keur,EW_Date,"&gt;="&amp;M$3,EW_Date,"&lt;="&amp;M$4,EW_Rank,"&lt;="&amp;In_Milestones_Scope)</f>
        <v>-0</v>
      </c>
      <c r="N104" s="20" t="n">
        <f aca="false">-SUMIFS(EW_Keur,EW_Date,"&gt;="&amp;N$3,EW_Date,"&lt;="&amp;N$4,EW_Rank,"&lt;="&amp;In_Milestones_Scope)</f>
        <v>-0</v>
      </c>
      <c r="O104" s="20" t="n">
        <f aca="false">-SUMIFS(EW_Keur,EW_Date,"&gt;="&amp;O$3,EW_Date,"&lt;="&amp;O$4,EW_Rank,"&lt;="&amp;In_Milestones_Scope)</f>
        <v>-0</v>
      </c>
      <c r="P104" s="20" t="n">
        <f aca="false">-SUMIFS(EW_Keur,EW_Date,"&gt;="&amp;P$3,EW_Date,"&lt;="&amp;P$4,EW_Rank,"&lt;="&amp;In_Milestones_Scope)</f>
        <v>-0</v>
      </c>
      <c r="Q104" s="20" t="n">
        <f aca="false">-SUMIFS(EW_Keur,EW_Date,"&gt;="&amp;Q$3,EW_Date,"&lt;="&amp;Q$4,EW_Rank,"&lt;="&amp;In_Milestones_Scope)</f>
        <v>-0</v>
      </c>
      <c r="R104" s="20" t="n">
        <f aca="false">-SUMIFS(EW_Keur,EW_Date,"&gt;="&amp;R$3,EW_Date,"&lt;="&amp;R$4,EW_Rank,"&lt;="&amp;In_Milestones_Scope)</f>
        <v>-0</v>
      </c>
      <c r="S104" s="20" t="n">
        <f aca="false">-SUMIFS(EW_Keur,EW_Date,"&gt;="&amp;S$3,EW_Date,"&lt;="&amp;S$4,EW_Rank,"&lt;="&amp;In_Milestones_Scope)</f>
        <v>-0</v>
      </c>
      <c r="T104" s="20" t="n">
        <f aca="false">-SUMIFS(EW_Keur,EW_Date,"&gt;="&amp;T$3,EW_Date,"&lt;="&amp;T$4,EW_Rank,"&lt;="&amp;In_Milestones_Scope)</f>
        <v>-0</v>
      </c>
      <c r="U104" s="20" t="n">
        <f aca="false">-SUMIFS(EW_Keur,EW_Date,"&gt;="&amp;U$3,EW_Date,"&lt;="&amp;U$4,EW_Rank,"&lt;="&amp;In_Milestones_Scope)</f>
        <v>-0</v>
      </c>
      <c r="V104" s="20" t="n">
        <f aca="false">-SUMIFS(EW_Keur,EW_Date,"&gt;="&amp;V$3,EW_Date,"&lt;="&amp;V$4,EW_Rank,"&lt;="&amp;In_Milestones_Scope)</f>
        <v>-0</v>
      </c>
      <c r="W104" s="20" t="n">
        <f aca="false">-SUMIFS(EW_Keur,EW_Date,"&gt;="&amp;W$3,EW_Date,"&lt;="&amp;W$4,EW_Rank,"&lt;="&amp;In_Milestones_Scope)</f>
        <v>-0</v>
      </c>
      <c r="X104" s="20" t="n">
        <f aca="false">-SUMIFS(EW_Keur,EW_Date,"&gt;="&amp;X$3,EW_Date,"&lt;="&amp;X$4,EW_Rank,"&lt;="&amp;In_Milestones_Scope)</f>
        <v>-0</v>
      </c>
      <c r="Y104" s="20" t="n">
        <f aca="false">-SUMIFS(EW_Keur,EW_Date,"&gt;="&amp;Y$3,EW_Date,"&lt;="&amp;Y$4,EW_Rank,"&lt;="&amp;In_Milestones_Scope)</f>
        <v>-0</v>
      </c>
      <c r="Z104" s="20" t="n">
        <f aca="false">-SUMIFS(EW_Keur,EW_Date,"&gt;="&amp;Z$3,EW_Date,"&lt;="&amp;Z$4,EW_Rank,"&lt;="&amp;In_Milestones_Scope)</f>
        <v>-0</v>
      </c>
      <c r="AA104" s="20" t="n">
        <f aca="false">-SUMIFS(EW_Keur,EW_Date,"&gt;="&amp;AA$3,EW_Date,"&lt;="&amp;AA$4,EW_Rank,"&lt;="&amp;In_Milestones_Scope)</f>
        <v>-0</v>
      </c>
      <c r="AB104" s="20" t="n">
        <f aca="false">-SUMIFS(EW_Keur,EW_Date,"&gt;="&amp;AB$3,EW_Date,"&lt;="&amp;AB$4,EW_Rank,"&lt;="&amp;In_Milestones_Scope)</f>
        <v>-0</v>
      </c>
      <c r="AC104" s="20" t="n">
        <f aca="false">-SUMIFS(EW_Keur,EW_Date,"&gt;="&amp;AC$3,EW_Date,"&lt;="&amp;AC$4,EW_Rank,"&lt;="&amp;In_Milestones_Scope)</f>
        <v>-0</v>
      </c>
      <c r="AD104" s="20" t="n">
        <f aca="false">-SUMIFS(EW_Keur,EW_Date,"&gt;="&amp;AD$3,EW_Date,"&lt;="&amp;AD$4,EW_Rank,"&lt;="&amp;In_Milestones_Scope)</f>
        <v>-0</v>
      </c>
      <c r="AE104" s="20" t="n">
        <f aca="false">-SUMIFS(EW_Keur,EW_Date,"&gt;="&amp;AE$3,EW_Date,"&lt;="&amp;AE$4,EW_Rank,"&lt;="&amp;In_Milestones_Scope)</f>
        <v>-0</v>
      </c>
      <c r="AF104" s="20" t="n">
        <f aca="false">-SUMIFS(EW_Keur,EW_Date,"&gt;="&amp;AF$3,EW_Date,"&lt;="&amp;AF$4,EW_Rank,"&lt;="&amp;In_Milestones_Scope)</f>
        <v>-0</v>
      </c>
      <c r="AG104" s="20" t="n">
        <f aca="false">-SUMIFS(EW_Keur,EW_Date,"&gt;="&amp;AG$3,EW_Date,"&lt;="&amp;AG$4,EW_Rank,"&lt;="&amp;In_Milestones_Scope)</f>
        <v>-0</v>
      </c>
      <c r="AH104" s="20" t="n">
        <f aca="false">-SUMIFS(EW_Keur,EW_Date,"&gt;="&amp;AH$3,EW_Date,"&lt;="&amp;AH$4,EW_Rank,"&lt;="&amp;In_Milestones_Scope)</f>
        <v>-0</v>
      </c>
      <c r="AI104" s="20" t="n">
        <f aca="false">-SUMIFS(EW_Keur,EW_Date,"&gt;="&amp;AI$3,EW_Date,"&lt;="&amp;AI$4,EW_Rank,"&lt;="&amp;In_Milestones_Scope)</f>
        <v>-0</v>
      </c>
      <c r="AJ104" s="20" t="n">
        <f aca="false">-SUMIFS(EW_Keur,EW_Date,"&gt;="&amp;AJ$3,EW_Date,"&lt;="&amp;AJ$4,EW_Rank,"&lt;="&amp;In_Milestones_Scope)</f>
        <v>-0</v>
      </c>
      <c r="AK104" s="20" t="n">
        <f aca="false">-SUMIFS(EW_Keur,EW_Date,"&gt;="&amp;AK$3,EW_Date,"&lt;="&amp;AK$4,EW_Rank,"&lt;="&amp;In_Milestones_Scope)</f>
        <v>-0</v>
      </c>
      <c r="AL104" s="20" t="n">
        <f aca="false">-SUMIFS(EW_Keur,EW_Date,"&gt;="&amp;AL$3,EW_Date,"&lt;="&amp;AL$4,EW_Rank,"&lt;="&amp;In_Milestones_Scope)</f>
        <v>-0</v>
      </c>
      <c r="AM104" s="20" t="n">
        <f aca="false">-SUMIFS(EW_Keur,EW_Date,"&gt;="&amp;AM$3,EW_Date,"&lt;="&amp;AM$4,EW_Rank,"&lt;="&amp;In_Milestones_Scope)</f>
        <v>-0</v>
      </c>
      <c r="AN104" s="20" t="n">
        <f aca="false">-SUMIFS(EW_Keur,EW_Date,"&gt;="&amp;AN$3,EW_Date,"&lt;="&amp;AN$4,EW_Rank,"&lt;="&amp;In_Milestones_Scope)</f>
        <v>-0</v>
      </c>
      <c r="AO104" s="20" t="n">
        <f aca="false">-SUMIFS(EW_Keur,EW_Date,"&gt;="&amp;AO$3,EW_Date,"&lt;="&amp;AO$4,EW_Rank,"&lt;="&amp;In_Milestones_Scope)</f>
        <v>-0</v>
      </c>
      <c r="AP104" s="20" t="n">
        <f aca="false">-SUMIFS(EW_Keur,EW_Date,"&gt;="&amp;AP$3,EW_Date,"&lt;="&amp;AP$4,EW_Rank,"&lt;="&amp;In_Milestones_Scope)</f>
        <v>-0</v>
      </c>
      <c r="AQ104" s="20" t="n">
        <f aca="false">-SUMIFS(EW_Keur,EW_Date,"&gt;="&amp;AQ$3,EW_Date,"&lt;="&amp;AQ$4,EW_Rank,"&lt;="&amp;In_Milestones_Scope)</f>
        <v>-0</v>
      </c>
      <c r="AR104" s="20" t="n">
        <f aca="false">-SUMIFS(EW_Keur,EW_Date,"&gt;="&amp;AR$3,EW_Date,"&lt;="&amp;AR$4,EW_Rank,"&lt;="&amp;In_Milestones_Scope)</f>
        <v>-0</v>
      </c>
      <c r="AS104" s="20" t="n">
        <f aca="false">-SUMIFS(EW_Keur,EW_Date,"&gt;="&amp;AS$3,EW_Date,"&lt;="&amp;AS$4,EW_Rank,"&lt;="&amp;In_Milestones_Scope)</f>
        <v>-0</v>
      </c>
      <c r="AT104" s="20" t="n">
        <f aca="false">-SUMIFS(EW_Keur,EW_Date,"&gt;="&amp;AT$3,EW_Date,"&lt;="&amp;AT$4,EW_Rank,"&lt;="&amp;In_Milestones_Scope)</f>
        <v>-0</v>
      </c>
      <c r="AU104" s="20" t="n">
        <f aca="false">-SUMIFS(EW_Keur,EW_Date,"&gt;="&amp;AU$3,EW_Date,"&lt;="&amp;AU$4,EW_Rank,"&lt;="&amp;In_Milestones_Scope)</f>
        <v>-0</v>
      </c>
      <c r="AV104" s="20" t="n">
        <f aca="false">-SUMIFS(EW_Keur,EW_Date,"&gt;="&amp;AV$3,EW_Date,"&lt;="&amp;AV$4,EW_Rank,"&lt;="&amp;In_Milestones_Scope)</f>
        <v>-0</v>
      </c>
      <c r="AW104" s="20" t="n">
        <f aca="false">-SUMIFS(EW_Keur,EW_Date,"&gt;="&amp;AW$3,EW_Date,"&lt;="&amp;AW$4,EW_Rank,"&lt;="&amp;In_Milestones_Scope)</f>
        <v>-0</v>
      </c>
      <c r="AX104" s="20" t="n">
        <f aca="false">-SUMIFS(EW_Keur,EW_Date,"&gt;="&amp;AX$3,EW_Date,"&lt;="&amp;AX$4,EW_Rank,"&lt;="&amp;In_Milestones_Scope)</f>
        <v>-0</v>
      </c>
      <c r="AY104" s="20" t="n">
        <f aca="false">-SUMIFS(EW_Keur,EW_Date,"&gt;="&amp;AY$3,EW_Date,"&lt;="&amp;AY$4,EW_Rank,"&lt;="&amp;In_Milestones_Scope)</f>
        <v>-0</v>
      </c>
      <c r="AZ104" s="20" t="n">
        <f aca="false">-SUMIFS(EW_Keur,EW_Date,"&gt;="&amp;AZ$3,EW_Date,"&lt;="&amp;AZ$4,EW_Rank,"&lt;="&amp;In_Milestones_Scope)</f>
        <v>-0</v>
      </c>
      <c r="BA104" s="20" t="n">
        <f aca="false">-SUMIFS(EW_Keur,EW_Date,"&gt;="&amp;BA$3,EW_Date,"&lt;="&amp;BA$4,EW_Rank,"&lt;="&amp;In_Milestones_Scope)</f>
        <v>-0</v>
      </c>
      <c r="BB104" s="20" t="n">
        <f aca="false">-SUMIFS(EW_Keur,EW_Date,"&gt;="&amp;BB$3,EW_Date,"&lt;="&amp;BB$4,EW_Rank,"&lt;="&amp;In_Milestones_Scope)</f>
        <v>-0</v>
      </c>
      <c r="BC104" s="20" t="n">
        <f aca="false">-SUMIFS(EW_Keur,EW_Date,"&gt;="&amp;BC$3,EW_Date,"&lt;="&amp;BC$4,EW_Rank,"&lt;="&amp;In_Milestones_Scope)</f>
        <v>-0</v>
      </c>
      <c r="BD104" s="20" t="n">
        <f aca="false">-SUMIFS(EW_Keur,EW_Date,"&gt;="&amp;BD$3,EW_Date,"&lt;="&amp;BD$4,EW_Rank,"&lt;="&amp;In_Milestones_Scope)</f>
        <v>-0</v>
      </c>
      <c r="BE104" s="20" t="n">
        <f aca="false">-SUMIFS(EW_Keur,EW_Date,"&gt;="&amp;BE$3,EW_Date,"&lt;="&amp;BE$4,EW_Rank,"&lt;="&amp;In_Milestones_Scope)</f>
        <v>-0</v>
      </c>
      <c r="BF104" s="20" t="n">
        <f aca="false">-SUMIFS(EW_Keur,EW_Date,"&gt;="&amp;BF$3,EW_Date,"&lt;="&amp;BF$4,EW_Rank,"&lt;="&amp;In_Milestones_Scope)</f>
        <v>-0</v>
      </c>
      <c r="BG104" s="20" t="n">
        <f aca="false">-SUMIFS(EW_Keur,EW_Date,"&gt;="&amp;BG$3,EW_Date,"&lt;="&amp;BG$4,EW_Rank,"&lt;="&amp;In_Milestones_Scope)</f>
        <v>-0</v>
      </c>
      <c r="BH104" s="20" t="n">
        <f aca="false">-SUMIFS(EW_Keur,EW_Date,"&gt;="&amp;BH$3,EW_Date,"&lt;="&amp;BH$4,EW_Rank,"&lt;="&amp;In_Milestones_Scope)</f>
        <v>-0</v>
      </c>
      <c r="BI104" s="20" t="n">
        <f aca="false">-SUMIFS(EW_Keur,EW_Date,"&gt;="&amp;BI$3,EW_Date,"&lt;="&amp;BI$4,EW_Rank,"&lt;="&amp;In_Milestones_Scope)</f>
        <v>-0</v>
      </c>
      <c r="BJ104" s="20" t="n">
        <f aca="false">-SUMIFS(EW_Keur,EW_Date,"&gt;="&amp;BJ$3,EW_Date,"&lt;="&amp;BJ$4,EW_Rank,"&lt;="&amp;In_Milestones_Scope)</f>
        <v>-0</v>
      </c>
      <c r="BK104" s="20" t="n">
        <f aca="false">-SUMIFS(EW_Keur,EW_Date,"&gt;="&amp;BK$3,EW_Date,"&lt;="&amp;BK$4,EW_Rank,"&lt;="&amp;In_Milestones_Scope)</f>
        <v>-0</v>
      </c>
      <c r="BL104" s="20" t="n">
        <f aca="false">-SUMIFS(EW_Keur,EW_Date,"&gt;="&amp;BL$3,EW_Date,"&lt;="&amp;BL$4,EW_Rank,"&lt;="&amp;In_Milestones_Scope)</f>
        <v>-0</v>
      </c>
      <c r="BM104" s="20" t="n">
        <f aca="false">-SUMIFS(EW_Keur,EW_Date,"&gt;="&amp;BM$3,EW_Date,"&lt;="&amp;BM$4,EW_Rank,"&lt;="&amp;In_Milestones_Scope)</f>
        <v>-0</v>
      </c>
      <c r="BN104" s="20" t="n">
        <f aca="false">-SUMIFS(EW_Keur,EW_Date,"&gt;="&amp;BN$3,EW_Date,"&lt;="&amp;BN$4,EW_Rank,"&lt;="&amp;In_Milestones_Scope)</f>
        <v>-0</v>
      </c>
      <c r="BO104" s="20" t="n">
        <f aca="false">-SUMIFS(EW_Keur,EW_Date,"&gt;="&amp;BO$3,EW_Date,"&lt;="&amp;BO$4,EW_Rank,"&lt;="&amp;In_Milestones_Scope)</f>
        <v>-0</v>
      </c>
      <c r="BP104" s="20" t="n">
        <f aca="false">-SUMIFS(EW_Keur,EW_Date,"&gt;="&amp;BP$3,EW_Date,"&lt;="&amp;BP$4,EW_Rank,"&lt;="&amp;In_Milestones_Scope)</f>
        <v>-0</v>
      </c>
      <c r="BQ104" s="20" t="n">
        <f aca="false">-SUMIFS(EW_Keur,EW_Date,"&gt;="&amp;BQ$3,EW_Date,"&lt;="&amp;BQ$4,EW_Rank,"&lt;="&amp;In_Milestones_Scope)</f>
        <v>-0</v>
      </c>
      <c r="BR104" s="20" t="n">
        <f aca="false">-SUMIFS(EW_Keur,EW_Date,"&gt;="&amp;BR$3,EW_Date,"&lt;="&amp;BR$4,EW_Rank,"&lt;="&amp;In_Milestones_Scope)</f>
        <v>-0</v>
      </c>
      <c r="BS104" s="20" t="n">
        <f aca="false">-SUMIFS(EW_Keur,EW_Date,"&gt;="&amp;BS$3,EW_Date,"&lt;="&amp;BS$4,EW_Rank,"&lt;="&amp;In_Milestones_Scope)</f>
        <v>-0</v>
      </c>
      <c r="BT104" s="20" t="n">
        <f aca="false">-SUMIFS(EW_Keur,EW_Date,"&gt;="&amp;BT$3,EW_Date,"&lt;="&amp;BT$4,EW_Rank,"&lt;="&amp;In_Milestones_Scope)</f>
        <v>-0</v>
      </c>
      <c r="BU104" s="20" t="n">
        <f aca="false">-SUMIFS(EW_Keur,EW_Date,"&gt;="&amp;BU$3,EW_Date,"&lt;="&amp;BU$4,EW_Rank,"&lt;="&amp;In_Milestones_Scope)</f>
        <v>-0</v>
      </c>
      <c r="BV104" s="20" t="n">
        <f aca="false">-SUMIFS(EW_Keur,EW_Date,"&gt;="&amp;BV$3,EW_Date,"&lt;="&amp;BV$4,EW_Rank,"&lt;="&amp;In_Milestones_Scope)</f>
        <v>-0</v>
      </c>
      <c r="BW104" s="20" t="n">
        <f aca="false">-SUMIFS(EW_Keur,EW_Date,"&gt;="&amp;BW$3,EW_Date,"&lt;="&amp;BW$4,EW_Rank,"&lt;="&amp;In_Milestones_Scope)</f>
        <v>-0</v>
      </c>
      <c r="BX104" s="20" t="n">
        <f aca="false">-SUMIFS(EW_Keur,EW_Date,"&gt;="&amp;BX$3,EW_Date,"&lt;="&amp;BX$4,EW_Rank,"&lt;="&amp;In_Milestones_Scope)</f>
        <v>-0</v>
      </c>
      <c r="BY104" s="20" t="n">
        <f aca="false">-SUMIFS(EW_Keur,EW_Date,"&gt;="&amp;BY$3,EW_Date,"&lt;="&amp;BY$4,EW_Rank,"&lt;="&amp;In_Milestones_Scope)</f>
        <v>-0</v>
      </c>
      <c r="BZ104" s="20" t="n">
        <f aca="false">-SUMIFS(EW_Keur,EW_Date,"&gt;="&amp;BZ$3,EW_Date,"&lt;="&amp;BZ$4,EW_Rank,"&lt;="&amp;In_Milestones_Scope)</f>
        <v>-0</v>
      </c>
      <c r="CA104" s="20" t="n">
        <f aca="false">-SUMIFS(EW_Keur,EW_Date,"&gt;="&amp;CA$3,EW_Date,"&lt;="&amp;CA$4,EW_Rank,"&lt;="&amp;In_Milestones_Scope)</f>
        <v>-0</v>
      </c>
      <c r="CB104" s="20" t="n">
        <f aca="false">-SUMIFS(EW_Keur,EW_Date,"&gt;="&amp;CB$3,EW_Date,"&lt;="&amp;CB$4,EW_Rank,"&lt;="&amp;In_Milestones_Scope)</f>
        <v>-0</v>
      </c>
      <c r="CC104" s="20" t="n">
        <f aca="false">-SUMIFS(EW_Keur,EW_Date,"&gt;="&amp;CC$3,EW_Date,"&lt;="&amp;CC$4,EW_Rank,"&lt;="&amp;In_Milestones_Scope)</f>
        <v>-0</v>
      </c>
      <c r="CD104" s="20" t="n">
        <f aca="false">-SUMIFS(EW_Keur,EW_Date,"&gt;="&amp;CD$3,EW_Date,"&lt;="&amp;CD$4,EW_Rank,"&lt;="&amp;In_Milestones_Scope)</f>
        <v>-0</v>
      </c>
      <c r="CE104" s="20" t="n">
        <f aca="false">-SUMIFS(EW_Keur,EW_Date,"&gt;="&amp;CE$3,EW_Date,"&lt;="&amp;CE$4,EW_Rank,"&lt;="&amp;In_Milestones_Scope)</f>
        <v>-0</v>
      </c>
      <c r="CF104" s="20" t="n">
        <f aca="false">-SUMIFS(EW_Keur,EW_Date,"&gt;="&amp;CF$3,EW_Date,"&lt;="&amp;CF$4,EW_Rank,"&lt;="&amp;In_Milestones_Scope)</f>
        <v>-0</v>
      </c>
      <c r="CG104" s="20" t="n">
        <f aca="false">-SUMIFS(EW_Keur,EW_Date,"&gt;="&amp;CG$3,EW_Date,"&lt;="&amp;CG$4,EW_Rank,"&lt;="&amp;In_Milestones_Scope)</f>
        <v>-0</v>
      </c>
      <c r="CH104" s="20" t="n">
        <f aca="false">-SUMIFS(EW_Keur,EW_Date,"&gt;="&amp;CH$3,EW_Date,"&lt;="&amp;CH$4,EW_Rank,"&lt;="&amp;In_Milestones_Scope)</f>
        <v>-0</v>
      </c>
      <c r="CI104" s="20" t="n">
        <f aca="false">-SUMIFS(EW_Keur,EW_Date,"&gt;="&amp;CI$3,EW_Date,"&lt;="&amp;CI$4,EW_Rank,"&lt;="&amp;In_Milestones_Scope)</f>
        <v>-0</v>
      </c>
      <c r="CJ104" s="20" t="n">
        <f aca="false">-SUMIFS(EW_Keur,EW_Date,"&gt;="&amp;CJ$3,EW_Date,"&lt;="&amp;CJ$4,EW_Rank,"&lt;="&amp;In_Milestones_Scope)</f>
        <v>-0</v>
      </c>
      <c r="CK104" s="20" t="n">
        <f aca="false">-SUMIFS(EW_Keur,EW_Date,"&gt;="&amp;CK$3,EW_Date,"&lt;="&amp;CK$4,EW_Rank,"&lt;="&amp;In_Milestones_Scope)</f>
        <v>-0</v>
      </c>
      <c r="CL104" s="20" t="n">
        <f aca="false">-SUMIFS(EW_Keur,EW_Date,"&gt;="&amp;CL$3,EW_Date,"&lt;="&amp;CL$4,EW_Rank,"&lt;="&amp;In_Milestones_Scope)</f>
        <v>-0</v>
      </c>
      <c r="CM104" s="20" t="n">
        <f aca="false">-SUMIFS(EW_Keur,EW_Date,"&gt;="&amp;CM$3,EW_Date,"&lt;="&amp;CM$4,EW_Rank,"&lt;="&amp;In_Milestones_Scope)</f>
        <v>-0</v>
      </c>
      <c r="CN104" s="20" t="n">
        <f aca="false">-SUMIFS(EW_Keur,EW_Date,"&gt;="&amp;CN$3,EW_Date,"&lt;="&amp;CN$4,EW_Rank,"&lt;="&amp;In_Milestones_Scope)</f>
        <v>-0</v>
      </c>
      <c r="CO104" s="20" t="n">
        <f aca="false">-SUMIFS(EW_Keur,EW_Date,"&gt;="&amp;CO$3,EW_Date,"&lt;="&amp;CO$4,EW_Rank,"&lt;="&amp;In_Milestones_Scope)</f>
        <v>-0</v>
      </c>
      <c r="CP104" s="20" t="n">
        <f aca="false">-SUMIFS(EW_Keur,EW_Date,"&gt;="&amp;CP$3,EW_Date,"&lt;="&amp;CP$4,EW_Rank,"&lt;="&amp;In_Milestones_Scope)</f>
        <v>-0</v>
      </c>
      <c r="CQ104" s="20" t="n">
        <f aca="false">-SUMIFS(EW_Keur,EW_Date,"&gt;="&amp;CQ$3,EW_Date,"&lt;="&amp;CQ$4,EW_Rank,"&lt;="&amp;In_Milestones_Scope)</f>
        <v>-0</v>
      </c>
      <c r="CR104" s="20" t="n">
        <f aca="false">-SUMIFS(EW_Keur,EW_Date,"&gt;="&amp;CR$3,EW_Date,"&lt;="&amp;CR$4,EW_Rank,"&lt;="&amp;In_Milestones_Scope)</f>
        <v>-0</v>
      </c>
      <c r="CS104" s="20" t="n">
        <f aca="false">-SUMIFS(EW_Keur,EW_Date,"&gt;="&amp;CS$3,EW_Date,"&lt;="&amp;CS$4,EW_Rank,"&lt;="&amp;In_Milestones_Scope)</f>
        <v>-0</v>
      </c>
      <c r="CT104" s="20" t="n">
        <f aca="false">-SUMIFS(EW_Keur,EW_Date,"&gt;="&amp;CT$3,EW_Date,"&lt;="&amp;CT$4,EW_Rank,"&lt;="&amp;In_Milestones_Scope)</f>
        <v>-0</v>
      </c>
      <c r="CU104" s="20" t="n">
        <f aca="false">-SUMIFS(EW_Keur,EW_Date,"&gt;="&amp;CU$3,EW_Date,"&lt;="&amp;CU$4,EW_Rank,"&lt;="&amp;In_Milestones_Scope)</f>
        <v>-0</v>
      </c>
      <c r="CV104" s="20" t="n">
        <f aca="false">-SUMIFS(EW_Keur,EW_Date,"&gt;="&amp;CV$3,EW_Date,"&lt;="&amp;CV$4,EW_Rank,"&lt;="&amp;In_Milestones_Scope)</f>
        <v>-0</v>
      </c>
      <c r="CW104" s="20" t="n">
        <f aca="false">-SUMIFS(EW_Keur,EW_Date,"&gt;="&amp;CW$3,EW_Date,"&lt;="&amp;CW$4,EW_Rank,"&lt;="&amp;In_Milestones_Scope)</f>
        <v>-0</v>
      </c>
      <c r="CX104" s="20" t="n">
        <f aca="false">-SUMIFS(EW_Keur,EW_Date,"&gt;="&amp;CX$3,EW_Date,"&lt;="&amp;CX$4,EW_Rank,"&lt;="&amp;In_Milestones_Scope)</f>
        <v>-0</v>
      </c>
      <c r="CY104" s="20" t="n">
        <f aca="false">-SUMIFS(EW_Keur,EW_Date,"&gt;="&amp;CY$3,EW_Date,"&lt;="&amp;CY$4,EW_Rank,"&lt;="&amp;In_Milestones_Scope)</f>
        <v>-0</v>
      </c>
      <c r="CZ104" s="20" t="n">
        <f aca="false">-SUMIFS(EW_Keur,EW_Date,"&gt;="&amp;CZ$3,EW_Date,"&lt;="&amp;CZ$4,EW_Rank,"&lt;="&amp;In_Milestones_Scope)</f>
        <v>-0</v>
      </c>
      <c r="DA104" s="20" t="n">
        <f aca="false">-SUMIFS(EW_Keur,EW_Date,"&gt;="&amp;DA$3,EW_Date,"&lt;="&amp;DA$4,EW_Rank,"&lt;="&amp;In_Milestones_Scope)</f>
        <v>-0</v>
      </c>
      <c r="DB104" s="20" t="n">
        <f aca="false">-SUMIFS(EW_Keur,EW_Date,"&gt;="&amp;DB$3,EW_Date,"&lt;="&amp;DB$4,EW_Rank,"&lt;="&amp;In_Milestones_Scope)</f>
        <v>-0</v>
      </c>
      <c r="DC104" s="20" t="n">
        <f aca="false">-SUMIFS(EW_Keur,EW_Date,"&gt;="&amp;DC$3,EW_Date,"&lt;="&amp;DC$4,EW_Rank,"&lt;="&amp;In_Milestones_Scope)</f>
        <v>-0</v>
      </c>
      <c r="DD104" s="20" t="n">
        <f aca="false">-SUMIFS(EW_Keur,EW_Date,"&gt;="&amp;DD$3,EW_Date,"&lt;="&amp;DD$4,EW_Rank,"&lt;="&amp;In_Milestones_Scope)</f>
        <v>-0</v>
      </c>
      <c r="DE104" s="20" t="n">
        <f aca="false">-SUMIFS(EW_Keur,EW_Date,"&gt;="&amp;DE$3,EW_Date,"&lt;="&amp;DE$4,EW_Rank,"&lt;="&amp;In_Milestones_Scope)</f>
        <v>-0</v>
      </c>
      <c r="DF104" s="20" t="n">
        <f aca="false">-SUMIFS(EW_Keur,EW_Date,"&gt;="&amp;DF$3,EW_Date,"&lt;="&amp;DF$4,EW_Rank,"&lt;="&amp;In_Milestones_Scope)</f>
        <v>-0</v>
      </c>
      <c r="DG104" s="20" t="n">
        <f aca="false">-SUMIFS(EW_Keur,EW_Date,"&gt;="&amp;DG$3,EW_Date,"&lt;="&amp;DG$4,EW_Rank,"&lt;="&amp;In_Milestones_Scope)</f>
        <v>-0</v>
      </c>
      <c r="DH104" s="20" t="n">
        <f aca="false">-SUMIFS(EW_Keur,EW_Date,"&gt;="&amp;DH$3,EW_Date,"&lt;="&amp;DH$4,EW_Rank,"&lt;="&amp;In_Milestones_Scope)</f>
        <v>-0</v>
      </c>
      <c r="DI104" s="20" t="n">
        <f aca="false">-SUMIFS(EW_Keur,EW_Date,"&gt;="&amp;DI$3,EW_Date,"&lt;="&amp;DI$4,EW_Rank,"&lt;="&amp;In_Milestones_Scope)</f>
        <v>-0</v>
      </c>
      <c r="DJ104" s="20" t="n">
        <f aca="false">-SUMIFS(EW_Keur,EW_Date,"&gt;="&amp;DJ$3,EW_Date,"&lt;="&amp;DJ$4,EW_Rank,"&lt;="&amp;In_Milestones_Scope)</f>
        <v>-0</v>
      </c>
      <c r="DK104" s="20" t="n">
        <f aca="false">-SUMIFS(EW_Keur,EW_Date,"&gt;="&amp;DK$3,EW_Date,"&lt;="&amp;DK$4,EW_Rank,"&lt;="&amp;In_Milestones_Scope)</f>
        <v>-0</v>
      </c>
      <c r="DL104" s="20" t="n">
        <f aca="false">-SUMIFS(EW_Keur,EW_Date,"&gt;="&amp;DL$3,EW_Date,"&lt;="&amp;DL$4,EW_Rank,"&lt;="&amp;In_Milestones_Scope)</f>
        <v>-0</v>
      </c>
      <c r="DM104" s="20" t="n">
        <f aca="false">-SUMIFS(EW_Keur,EW_Date,"&gt;="&amp;DM$3,EW_Date,"&lt;="&amp;DM$4,EW_Rank,"&lt;="&amp;In_Milestones_Scope)</f>
        <v>-0</v>
      </c>
      <c r="DN104" s="20" t="n">
        <f aca="false">-SUMIFS(EW_Keur,EW_Date,"&gt;="&amp;DN$3,EW_Date,"&lt;="&amp;DN$4,EW_Rank,"&lt;="&amp;In_Milestones_Scope)</f>
        <v>-0</v>
      </c>
      <c r="DO104" s="20" t="n">
        <f aca="false">-SUMIFS(EW_Keur,EW_Date,"&gt;="&amp;DO$3,EW_Date,"&lt;="&amp;DO$4,EW_Rank,"&lt;="&amp;In_Milestones_Scope)</f>
        <v>-0</v>
      </c>
      <c r="DP104" s="20" t="n">
        <f aca="false">-SUMIFS(EW_Keur,EW_Date,"&gt;="&amp;DP$3,EW_Date,"&lt;="&amp;DP$4,EW_Rank,"&lt;="&amp;In_Milestones_Scope)</f>
        <v>-0</v>
      </c>
      <c r="DQ104" s="20" t="n">
        <f aca="false">-SUMIFS(EW_Keur,EW_Date,"&gt;="&amp;DQ$3,EW_Date,"&lt;="&amp;DQ$4,EW_Rank,"&lt;="&amp;In_Milestones_Scope)</f>
        <v>-0</v>
      </c>
      <c r="DR104" s="20" t="n">
        <f aca="false">-SUMIFS(EW_Keur,EW_Date,"&gt;="&amp;DR$3,EW_Date,"&lt;="&amp;DR$4,EW_Rank,"&lt;="&amp;In_Milestones_Scope)</f>
        <v>-0</v>
      </c>
      <c r="DS104" s="20" t="n">
        <f aca="false">-SUMIFS(EW_Keur,EW_Date,"&gt;="&amp;DS$3,EW_Date,"&lt;="&amp;DS$4,EW_Rank,"&lt;="&amp;In_Milestones_Scope)</f>
        <v>-0</v>
      </c>
      <c r="DT104" s="20" t="n">
        <f aca="false">-SUMIFS(EW_Keur,EW_Date,"&gt;="&amp;DT$3,EW_Date,"&lt;="&amp;DT$4,EW_Rank,"&lt;="&amp;In_Milestones_Scope)</f>
        <v>-0</v>
      </c>
      <c r="DU104" s="20" t="n">
        <f aca="false">-SUMIFS(EW_Keur,EW_Date,"&gt;="&amp;DU$3,EW_Date,"&lt;="&amp;DU$4,EW_Rank,"&lt;="&amp;In_Milestones_Scope)</f>
        <v>-0</v>
      </c>
      <c r="DV104" s="20" t="n">
        <f aca="false">-SUMIFS(EW_Keur,EW_Date,"&gt;="&amp;DV$3,EW_Date,"&lt;="&amp;DV$4,EW_Rank,"&lt;="&amp;In_Milestones_Scope)</f>
        <v>-0</v>
      </c>
      <c r="DW104" s="20" t="n">
        <f aca="false">-SUMIFS(EW_Keur,EW_Date,"&gt;="&amp;DW$3,EW_Date,"&lt;="&amp;DW$4,EW_Rank,"&lt;="&amp;In_Milestones_Scope)</f>
        <v>-0</v>
      </c>
      <c r="DX104" s="20" t="n">
        <f aca="false">-SUMIFS(EW_Keur,EW_Date,"&gt;="&amp;DX$3,EW_Date,"&lt;="&amp;DX$4,EW_Rank,"&lt;="&amp;In_Milestones_Scope)</f>
        <v>-0</v>
      </c>
      <c r="DY104" s="20" t="n">
        <f aca="false">-SUMIFS(EW_Keur,EW_Date,"&gt;="&amp;DY$3,EW_Date,"&lt;="&amp;DY$4,EW_Rank,"&lt;="&amp;In_Milestones_Scope)</f>
        <v>-0</v>
      </c>
      <c r="DZ104" s="20" t="n">
        <f aca="false">-SUMIFS(EW_Keur,EW_Date,"&gt;="&amp;DZ$3,EW_Date,"&lt;="&amp;DZ$4,EW_Rank,"&lt;="&amp;In_Milestones_Scope)</f>
        <v>-0</v>
      </c>
      <c r="EA104" s="20" t="n">
        <f aca="false">-SUMIFS(EW_Keur,EW_Date,"&gt;="&amp;EA$3,EW_Date,"&lt;="&amp;EA$4,EW_Rank,"&lt;="&amp;In_Milestones_Scope)</f>
        <v>-0</v>
      </c>
      <c r="EB104" s="20" t="n">
        <f aca="false">-SUMIFS(EW_Keur,EW_Date,"&gt;="&amp;EB$3,EW_Date,"&lt;="&amp;EB$4,EW_Rank,"&lt;="&amp;In_Milestones_Scope)</f>
        <v>-0</v>
      </c>
      <c r="EC104" s="20" t="n">
        <f aca="false">-SUMIFS(EW_Keur,EW_Date,"&gt;="&amp;EC$3,EW_Date,"&lt;="&amp;EC$4,EW_Rank,"&lt;="&amp;In_Milestones_Scope)</f>
        <v>-0</v>
      </c>
      <c r="ED104" s="20" t="n">
        <f aca="false">-SUMIFS(EW_Keur,EW_Date,"&gt;="&amp;ED$3,EW_Date,"&lt;="&amp;ED$4,EW_Rank,"&lt;="&amp;In_Milestones_Scope)</f>
        <v>-0</v>
      </c>
      <c r="EE104" s="20" t="n">
        <f aca="false">-SUMIFS(EW_Keur,EW_Date,"&gt;="&amp;EE$3,EW_Date,"&lt;="&amp;EE$4,EW_Rank,"&lt;="&amp;In_Milestones_Scope)</f>
        <v>-0</v>
      </c>
      <c r="EF104" s="20" t="n">
        <f aca="false">-SUMIFS(EW_Keur,EW_Date,"&gt;="&amp;EF$3,EW_Date,"&lt;="&amp;EF$4,EW_Rank,"&lt;="&amp;In_Milestones_Scope)</f>
        <v>-0</v>
      </c>
      <c r="EG104" s="20" t="n">
        <f aca="false">-SUMIFS(EW_Keur,EW_Date,"&gt;="&amp;EG$3,EW_Date,"&lt;="&amp;EG$4,EW_Rank,"&lt;="&amp;In_Milestones_Scope)</f>
        <v>-0</v>
      </c>
      <c r="EH104" s="20" t="n">
        <f aca="false">-SUMIFS(EW_Keur,EW_Date,"&gt;="&amp;EH$3,EW_Date,"&lt;="&amp;EH$4,EW_Rank,"&lt;="&amp;In_Milestones_Scope)</f>
        <v>-0</v>
      </c>
      <c r="EI104" s="20" t="n">
        <f aca="false">-SUMIFS(EW_Keur,EW_Date,"&gt;="&amp;EI$3,EW_Date,"&lt;="&amp;EI$4,EW_Rank,"&lt;="&amp;In_Milestones_Scope)</f>
        <v>-0</v>
      </c>
      <c r="EJ104" s="20" t="n">
        <f aca="false">-SUMIFS(EW_Keur,EW_Date,"&gt;="&amp;EJ$3,EW_Date,"&lt;="&amp;EJ$4,EW_Rank,"&lt;="&amp;In_Milestones_Scope)</f>
        <v>-0</v>
      </c>
      <c r="EK104" s="20" t="n">
        <f aca="false">-SUMIFS(EW_Keur,EW_Date,"&gt;="&amp;EK$3,EW_Date,"&lt;="&amp;EK$4,EW_Rank,"&lt;="&amp;In_Milestones_Scope)</f>
        <v>-0</v>
      </c>
      <c r="EL104" s="20" t="n">
        <f aca="false">-SUMIFS(EW_Keur,EW_Date,"&gt;="&amp;EL$3,EW_Date,"&lt;="&amp;EL$4,EW_Rank,"&lt;="&amp;In_Milestones_Scope)</f>
        <v>-0</v>
      </c>
      <c r="EM104" s="20" t="n">
        <f aca="false">-SUMIFS(EW_Keur,EW_Date,"&gt;="&amp;EM$3,EW_Date,"&lt;="&amp;EM$4,EW_Rank,"&lt;="&amp;In_Milestones_Scope)</f>
        <v>-0</v>
      </c>
      <c r="EN104" s="20" t="n">
        <f aca="false">-SUMIFS(EW_Keur,EW_Date,"&gt;="&amp;EN$3,EW_Date,"&lt;="&amp;EN$4,EW_Rank,"&lt;="&amp;In_Milestones_Scope)</f>
        <v>-0</v>
      </c>
      <c r="EO104" s="20" t="n">
        <f aca="false">-SUMIFS(EW_Keur,EW_Date,"&gt;="&amp;EO$3,EW_Date,"&lt;="&amp;EO$4,EW_Rank,"&lt;="&amp;In_Milestones_Scope)</f>
        <v>-0</v>
      </c>
      <c r="EP104" s="20" t="n">
        <f aca="false">-SUMIFS(EW_Keur,EW_Date,"&gt;="&amp;EP$3,EW_Date,"&lt;="&amp;EP$4,EW_Rank,"&lt;="&amp;In_Milestones_Scope)</f>
        <v>-0</v>
      </c>
      <c r="EQ104" s="20" t="n">
        <f aca="false">-SUMIFS(EW_Keur,EW_Date,"&gt;="&amp;EQ$3,EW_Date,"&lt;="&amp;EQ$4,EW_Rank,"&lt;="&amp;In_Milestones_Scope)</f>
        <v>-0</v>
      </c>
      <c r="ER104" s="20" t="n">
        <f aca="false">-SUMIFS(EW_Keur,EW_Date,"&gt;="&amp;ER$3,EW_Date,"&lt;="&amp;ER$4,EW_Rank,"&lt;="&amp;In_Milestones_Scope)</f>
        <v>-0</v>
      </c>
      <c r="ES104" s="20" t="n">
        <f aca="false">-SUMIFS(EW_Keur,EW_Date,"&gt;="&amp;ES$3,EW_Date,"&lt;="&amp;ES$4,EW_Rank,"&lt;="&amp;In_Milestones_Scope)</f>
        <v>-0</v>
      </c>
      <c r="ET104" s="20" t="n">
        <f aca="false">-SUMIFS(EW_Keur,EW_Date,"&gt;="&amp;ET$3,EW_Date,"&lt;="&amp;ET$4,EW_Rank,"&lt;="&amp;In_Milestones_Scope)</f>
        <v>-0</v>
      </c>
      <c r="EU104" s="20" t="n">
        <f aca="false">-SUMIFS(EW_Keur,EW_Date,"&gt;="&amp;EU$3,EW_Date,"&lt;="&amp;EU$4,EW_Rank,"&lt;="&amp;In_Milestones_Scope)</f>
        <v>-0</v>
      </c>
      <c r="EV104" s="20" t="n">
        <f aca="false">-SUMIFS(EW_Keur,EW_Date,"&gt;="&amp;EV$3,EW_Date,"&lt;="&amp;EV$4,EW_Rank,"&lt;="&amp;In_Milestones_Scope)</f>
        <v>-0</v>
      </c>
      <c r="EW104" s="20" t="n">
        <f aca="false">-SUMIFS(EW_Keur,EW_Date,"&gt;="&amp;EW$3,EW_Date,"&lt;="&amp;EW$4,EW_Rank,"&lt;="&amp;In_Milestones_Scope)</f>
        <v>-0</v>
      </c>
      <c r="EX104" s="20" t="n">
        <f aca="false">-SUMIFS(EW_Keur,EW_Date,"&gt;="&amp;EX$3,EW_Date,"&lt;="&amp;EX$4,EW_Rank,"&lt;="&amp;In_Milestones_Scope)</f>
        <v>-0</v>
      </c>
      <c r="EY104" s="20" t="n">
        <f aca="false">-SUMIFS(EW_Keur,EW_Date,"&gt;="&amp;EY$3,EW_Date,"&lt;="&amp;EY$4,EW_Rank,"&lt;="&amp;In_Milestones_Scope)</f>
        <v>-0</v>
      </c>
      <c r="EZ104" s="20" t="n">
        <f aca="false">-SUMIFS(EW_Keur,EW_Date,"&gt;="&amp;EZ$3,EW_Date,"&lt;="&amp;EZ$4,EW_Rank,"&lt;="&amp;In_Milestones_Scope)</f>
        <v>-0</v>
      </c>
      <c r="FA104" s="20" t="n">
        <f aca="false">-SUMIFS(EW_Keur,EW_Date,"&gt;="&amp;FA$3,EW_Date,"&lt;="&amp;FA$4,EW_Rank,"&lt;="&amp;In_Milestones_Scope)</f>
        <v>-0</v>
      </c>
      <c r="FB104" s="20" t="n">
        <f aca="false">-SUMIFS(EW_Keur,EW_Date,"&gt;="&amp;FB$3,EW_Date,"&lt;="&amp;FB$4,EW_Rank,"&lt;="&amp;In_Milestones_Scope)</f>
        <v>-0</v>
      </c>
      <c r="FC104" s="20" t="n">
        <f aca="false">-SUMIFS(EW_Keur,EW_Date,"&gt;="&amp;FC$3,EW_Date,"&lt;="&amp;FC$4,EW_Rank,"&lt;="&amp;In_Milestones_Scope)</f>
        <v>-0</v>
      </c>
      <c r="FD104" s="20" t="n">
        <f aca="false">-SUMIFS(EW_Keur,EW_Date,"&gt;="&amp;FD$3,EW_Date,"&lt;="&amp;FD$4,EW_Rank,"&lt;="&amp;In_Milestones_Scope)</f>
        <v>-0</v>
      </c>
      <c r="FE104" s="20" t="n">
        <f aca="false">-SUMIFS(EW_Keur,EW_Date,"&gt;="&amp;FE$3,EW_Date,"&lt;="&amp;FE$4,EW_Rank,"&lt;="&amp;In_Milestones_Scope)</f>
        <v>-0</v>
      </c>
      <c r="FF104" s="20" t="n">
        <f aca="false">-SUMIFS(EW_Keur,EW_Date,"&gt;="&amp;FF$3,EW_Date,"&lt;="&amp;FF$4,EW_Rank,"&lt;="&amp;In_Milestones_Scope)</f>
        <v>-0</v>
      </c>
      <c r="FG104" s="20" t="n">
        <f aca="false">-SUMIFS(EW_Keur,EW_Date,"&gt;="&amp;FG$3,EW_Date,"&lt;="&amp;FG$4,EW_Rank,"&lt;="&amp;In_Milestones_Scope)</f>
        <v>-0</v>
      </c>
      <c r="FH104" s="20" t="n">
        <f aca="false">-SUMIFS(EW_Keur,EW_Date,"&gt;="&amp;FH$3,EW_Date,"&lt;="&amp;FH$4,EW_Rank,"&lt;="&amp;In_Milestones_Scope)</f>
        <v>-0</v>
      </c>
    </row>
    <row r="105" customFormat="false" ht="15" hidden="false" customHeight="false" outlineLevel="0" collapsed="false">
      <c r="C105" s="0" t="s">
        <v>756</v>
      </c>
      <c r="D105" s="11" t="s">
        <v>359</v>
      </c>
      <c r="I105" s="20" t="n">
        <f aca="false">SUM(J105:FH105)</f>
        <v>-725</v>
      </c>
      <c r="J105" s="20" t="n">
        <f aca="false">-In_Milestones_Late_To_Capex*J21*SUMIF(EW_Rank,"&gt;"&amp;In_Milestones_Scope,EW_Keur)</f>
        <v>-0</v>
      </c>
      <c r="K105" s="20" t="n">
        <f aca="false">-In_Milestones_Late_To_Capex*K21*SUMIF(EW_Rank,"&gt;"&amp;In_Milestones_Scope,EW_Keur)</f>
        <v>-0</v>
      </c>
      <c r="L105" s="20" t="n">
        <f aca="false">-In_Milestones_Late_To_Capex*L21*SUMIF(EW_Rank,"&gt;"&amp;In_Milestones_Scope,EW_Keur)</f>
        <v>-0</v>
      </c>
      <c r="M105" s="20" t="n">
        <f aca="false">-In_Milestones_Late_To_Capex*M21*SUMIF(EW_Rank,"&gt;"&amp;In_Milestones_Scope,EW_Keur)</f>
        <v>-0</v>
      </c>
      <c r="N105" s="20" t="n">
        <f aca="false">-In_Milestones_Late_To_Capex*N21*SUMIF(EW_Rank,"&gt;"&amp;In_Milestones_Scope,EW_Keur)</f>
        <v>-0</v>
      </c>
      <c r="O105" s="20" t="n">
        <f aca="false">-In_Milestones_Late_To_Capex*O21*SUMIF(EW_Rank,"&gt;"&amp;In_Milestones_Scope,EW_Keur)</f>
        <v>-725</v>
      </c>
      <c r="P105" s="20" t="n">
        <f aca="false">-In_Milestones_Late_To_Capex*P21*SUMIF(EW_Rank,"&gt;"&amp;In_Milestones_Scope,EW_Keur)</f>
        <v>-0</v>
      </c>
      <c r="Q105" s="20" t="n">
        <f aca="false">-In_Milestones_Late_To_Capex*Q21*SUMIF(EW_Rank,"&gt;"&amp;In_Milestones_Scope,EW_Keur)</f>
        <v>-0</v>
      </c>
      <c r="R105" s="20" t="n">
        <f aca="false">-In_Milestones_Late_To_Capex*R21*SUMIF(EW_Rank,"&gt;"&amp;In_Milestones_Scope,EW_Keur)</f>
        <v>-0</v>
      </c>
      <c r="S105" s="20" t="n">
        <f aca="false">-In_Milestones_Late_To_Capex*S21*SUMIF(EW_Rank,"&gt;"&amp;In_Milestones_Scope,EW_Keur)</f>
        <v>-0</v>
      </c>
      <c r="T105" s="20" t="n">
        <f aca="false">-In_Milestones_Late_To_Capex*T21*SUMIF(EW_Rank,"&gt;"&amp;In_Milestones_Scope,EW_Keur)</f>
        <v>-0</v>
      </c>
      <c r="U105" s="20" t="n">
        <f aca="false">-In_Milestones_Late_To_Capex*U21*SUMIF(EW_Rank,"&gt;"&amp;In_Milestones_Scope,EW_Keur)</f>
        <v>-0</v>
      </c>
      <c r="V105" s="20" t="n">
        <f aca="false">-In_Milestones_Late_To_Capex*V21*SUMIF(EW_Rank,"&gt;"&amp;In_Milestones_Scope,EW_Keur)</f>
        <v>-0</v>
      </c>
      <c r="W105" s="20" t="n">
        <f aca="false">-In_Milestones_Late_To_Capex*W21*SUMIF(EW_Rank,"&gt;"&amp;In_Milestones_Scope,EW_Keur)</f>
        <v>-0</v>
      </c>
      <c r="X105" s="20" t="n">
        <f aca="false">-In_Milestones_Late_To_Capex*X21*SUMIF(EW_Rank,"&gt;"&amp;In_Milestones_Scope,EW_Keur)</f>
        <v>-0</v>
      </c>
      <c r="Y105" s="20" t="n">
        <f aca="false">-In_Milestones_Late_To_Capex*Y21*SUMIF(EW_Rank,"&gt;"&amp;In_Milestones_Scope,EW_Keur)</f>
        <v>-0</v>
      </c>
      <c r="Z105" s="20" t="n">
        <f aca="false">-In_Milestones_Late_To_Capex*Z21*SUMIF(EW_Rank,"&gt;"&amp;In_Milestones_Scope,EW_Keur)</f>
        <v>-0</v>
      </c>
      <c r="AA105" s="20" t="n">
        <f aca="false">-In_Milestones_Late_To_Capex*AA21*SUMIF(EW_Rank,"&gt;"&amp;In_Milestones_Scope,EW_Keur)</f>
        <v>-0</v>
      </c>
      <c r="AB105" s="20" t="n">
        <f aca="false">-In_Milestones_Late_To_Capex*AB21*SUMIF(EW_Rank,"&gt;"&amp;In_Milestones_Scope,EW_Keur)</f>
        <v>-0</v>
      </c>
      <c r="AC105" s="20" t="n">
        <f aca="false">-In_Milestones_Late_To_Capex*AC21*SUMIF(EW_Rank,"&gt;"&amp;In_Milestones_Scope,EW_Keur)</f>
        <v>-0</v>
      </c>
      <c r="AD105" s="20" t="n">
        <f aca="false">-In_Milestones_Late_To_Capex*AD21*SUMIF(EW_Rank,"&gt;"&amp;In_Milestones_Scope,EW_Keur)</f>
        <v>-0</v>
      </c>
      <c r="AE105" s="20" t="n">
        <f aca="false">-In_Milestones_Late_To_Capex*AE21*SUMIF(EW_Rank,"&gt;"&amp;In_Milestones_Scope,EW_Keur)</f>
        <v>-0</v>
      </c>
      <c r="AF105" s="20" t="n">
        <f aca="false">-In_Milestones_Late_To_Capex*AF21*SUMIF(EW_Rank,"&gt;"&amp;In_Milestones_Scope,EW_Keur)</f>
        <v>-0</v>
      </c>
      <c r="AG105" s="20" t="n">
        <f aca="false">-In_Milestones_Late_To_Capex*AG21*SUMIF(EW_Rank,"&gt;"&amp;In_Milestones_Scope,EW_Keur)</f>
        <v>-0</v>
      </c>
      <c r="AH105" s="20" t="n">
        <f aca="false">-In_Milestones_Late_To_Capex*AH21*SUMIF(EW_Rank,"&gt;"&amp;In_Milestones_Scope,EW_Keur)</f>
        <v>-0</v>
      </c>
      <c r="AI105" s="20" t="n">
        <f aca="false">-In_Milestones_Late_To_Capex*AI21*SUMIF(EW_Rank,"&gt;"&amp;In_Milestones_Scope,EW_Keur)</f>
        <v>-0</v>
      </c>
      <c r="AJ105" s="20" t="n">
        <f aca="false">-In_Milestones_Late_To_Capex*AJ21*SUMIF(EW_Rank,"&gt;"&amp;In_Milestones_Scope,EW_Keur)</f>
        <v>-0</v>
      </c>
      <c r="AK105" s="20" t="n">
        <f aca="false">-In_Milestones_Late_To_Capex*AK21*SUMIF(EW_Rank,"&gt;"&amp;In_Milestones_Scope,EW_Keur)</f>
        <v>-0</v>
      </c>
      <c r="AL105" s="20" t="n">
        <f aca="false">-In_Milestones_Late_To_Capex*AL21*SUMIF(EW_Rank,"&gt;"&amp;In_Milestones_Scope,EW_Keur)</f>
        <v>-0</v>
      </c>
      <c r="AM105" s="20" t="n">
        <f aca="false">-In_Milestones_Late_To_Capex*AM21*SUMIF(EW_Rank,"&gt;"&amp;In_Milestones_Scope,EW_Keur)</f>
        <v>-0</v>
      </c>
      <c r="AN105" s="20" t="n">
        <f aca="false">-In_Milestones_Late_To_Capex*AN21*SUMIF(EW_Rank,"&gt;"&amp;In_Milestones_Scope,EW_Keur)</f>
        <v>-0</v>
      </c>
      <c r="AO105" s="20" t="n">
        <f aca="false">-In_Milestones_Late_To_Capex*AO21*SUMIF(EW_Rank,"&gt;"&amp;In_Milestones_Scope,EW_Keur)</f>
        <v>-0</v>
      </c>
      <c r="AP105" s="20" t="n">
        <f aca="false">-In_Milestones_Late_To_Capex*AP21*SUMIF(EW_Rank,"&gt;"&amp;In_Milestones_Scope,EW_Keur)</f>
        <v>-0</v>
      </c>
      <c r="AQ105" s="20" t="n">
        <f aca="false">-In_Milestones_Late_To_Capex*AQ21*SUMIF(EW_Rank,"&gt;"&amp;In_Milestones_Scope,EW_Keur)</f>
        <v>-0</v>
      </c>
      <c r="AR105" s="20" t="n">
        <f aca="false">-In_Milestones_Late_To_Capex*AR21*SUMIF(EW_Rank,"&gt;"&amp;In_Milestones_Scope,EW_Keur)</f>
        <v>-0</v>
      </c>
      <c r="AS105" s="20" t="n">
        <f aca="false">-In_Milestones_Late_To_Capex*AS21*SUMIF(EW_Rank,"&gt;"&amp;In_Milestones_Scope,EW_Keur)</f>
        <v>-0</v>
      </c>
      <c r="AT105" s="20" t="n">
        <f aca="false">-In_Milestones_Late_To_Capex*AT21*SUMIF(EW_Rank,"&gt;"&amp;In_Milestones_Scope,EW_Keur)</f>
        <v>-0</v>
      </c>
      <c r="AU105" s="20" t="n">
        <f aca="false">-In_Milestones_Late_To_Capex*AU21*SUMIF(EW_Rank,"&gt;"&amp;In_Milestones_Scope,EW_Keur)</f>
        <v>-0</v>
      </c>
      <c r="AV105" s="20" t="n">
        <f aca="false">-In_Milestones_Late_To_Capex*AV21*SUMIF(EW_Rank,"&gt;"&amp;In_Milestones_Scope,EW_Keur)</f>
        <v>-0</v>
      </c>
      <c r="AW105" s="20" t="n">
        <f aca="false">-In_Milestones_Late_To_Capex*AW21*SUMIF(EW_Rank,"&gt;"&amp;In_Milestones_Scope,EW_Keur)</f>
        <v>-0</v>
      </c>
      <c r="AX105" s="20" t="n">
        <f aca="false">-In_Milestones_Late_To_Capex*AX21*SUMIF(EW_Rank,"&gt;"&amp;In_Milestones_Scope,EW_Keur)</f>
        <v>-0</v>
      </c>
      <c r="AY105" s="20" t="n">
        <f aca="false">-In_Milestones_Late_To_Capex*AY21*SUMIF(EW_Rank,"&gt;"&amp;In_Milestones_Scope,EW_Keur)</f>
        <v>-0</v>
      </c>
      <c r="AZ105" s="20" t="n">
        <f aca="false">-In_Milestones_Late_To_Capex*AZ21*SUMIF(EW_Rank,"&gt;"&amp;In_Milestones_Scope,EW_Keur)</f>
        <v>-0</v>
      </c>
      <c r="BA105" s="20" t="n">
        <f aca="false">-In_Milestones_Late_To_Capex*BA21*SUMIF(EW_Rank,"&gt;"&amp;In_Milestones_Scope,EW_Keur)</f>
        <v>-0</v>
      </c>
      <c r="BB105" s="20" t="n">
        <f aca="false">-In_Milestones_Late_To_Capex*BB21*SUMIF(EW_Rank,"&gt;"&amp;In_Milestones_Scope,EW_Keur)</f>
        <v>-0</v>
      </c>
      <c r="BC105" s="20" t="n">
        <f aca="false">-In_Milestones_Late_To_Capex*BC21*SUMIF(EW_Rank,"&gt;"&amp;In_Milestones_Scope,EW_Keur)</f>
        <v>-0</v>
      </c>
      <c r="BD105" s="20" t="n">
        <f aca="false">-In_Milestones_Late_To_Capex*BD21*SUMIF(EW_Rank,"&gt;"&amp;In_Milestones_Scope,EW_Keur)</f>
        <v>-0</v>
      </c>
      <c r="BE105" s="20" t="n">
        <f aca="false">-In_Milestones_Late_To_Capex*BE21*SUMIF(EW_Rank,"&gt;"&amp;In_Milestones_Scope,EW_Keur)</f>
        <v>-0</v>
      </c>
      <c r="BF105" s="20" t="n">
        <f aca="false">-In_Milestones_Late_To_Capex*BF21*SUMIF(EW_Rank,"&gt;"&amp;In_Milestones_Scope,EW_Keur)</f>
        <v>-0</v>
      </c>
      <c r="BG105" s="20" t="n">
        <f aca="false">-In_Milestones_Late_To_Capex*BG21*SUMIF(EW_Rank,"&gt;"&amp;In_Milestones_Scope,EW_Keur)</f>
        <v>-0</v>
      </c>
      <c r="BH105" s="20" t="n">
        <f aca="false">-In_Milestones_Late_To_Capex*BH21*SUMIF(EW_Rank,"&gt;"&amp;In_Milestones_Scope,EW_Keur)</f>
        <v>-0</v>
      </c>
      <c r="BI105" s="20" t="n">
        <f aca="false">-In_Milestones_Late_To_Capex*BI21*SUMIF(EW_Rank,"&gt;"&amp;In_Milestones_Scope,EW_Keur)</f>
        <v>-0</v>
      </c>
      <c r="BJ105" s="20" t="n">
        <f aca="false">-In_Milestones_Late_To_Capex*BJ21*SUMIF(EW_Rank,"&gt;"&amp;In_Milestones_Scope,EW_Keur)</f>
        <v>-0</v>
      </c>
      <c r="BK105" s="20" t="n">
        <f aca="false">-In_Milestones_Late_To_Capex*BK21*SUMIF(EW_Rank,"&gt;"&amp;In_Milestones_Scope,EW_Keur)</f>
        <v>-0</v>
      </c>
      <c r="BL105" s="20" t="n">
        <f aca="false">-In_Milestones_Late_To_Capex*BL21*SUMIF(EW_Rank,"&gt;"&amp;In_Milestones_Scope,EW_Keur)</f>
        <v>-0</v>
      </c>
      <c r="BM105" s="20" t="n">
        <f aca="false">-In_Milestones_Late_To_Capex*BM21*SUMIF(EW_Rank,"&gt;"&amp;In_Milestones_Scope,EW_Keur)</f>
        <v>-0</v>
      </c>
      <c r="BN105" s="20" t="n">
        <f aca="false">-In_Milestones_Late_To_Capex*BN21*SUMIF(EW_Rank,"&gt;"&amp;In_Milestones_Scope,EW_Keur)</f>
        <v>-0</v>
      </c>
      <c r="BO105" s="20" t="n">
        <f aca="false">-In_Milestones_Late_To_Capex*BO21*SUMIF(EW_Rank,"&gt;"&amp;In_Milestones_Scope,EW_Keur)</f>
        <v>-0</v>
      </c>
      <c r="BP105" s="20" t="n">
        <f aca="false">-In_Milestones_Late_To_Capex*BP21*SUMIF(EW_Rank,"&gt;"&amp;In_Milestones_Scope,EW_Keur)</f>
        <v>-0</v>
      </c>
      <c r="BQ105" s="20" t="n">
        <f aca="false">-In_Milestones_Late_To_Capex*BQ21*SUMIF(EW_Rank,"&gt;"&amp;In_Milestones_Scope,EW_Keur)</f>
        <v>-0</v>
      </c>
      <c r="BR105" s="20" t="n">
        <f aca="false">-In_Milestones_Late_To_Capex*BR21*SUMIF(EW_Rank,"&gt;"&amp;In_Milestones_Scope,EW_Keur)</f>
        <v>-0</v>
      </c>
      <c r="BS105" s="20" t="n">
        <f aca="false">-In_Milestones_Late_To_Capex*BS21*SUMIF(EW_Rank,"&gt;"&amp;In_Milestones_Scope,EW_Keur)</f>
        <v>-0</v>
      </c>
      <c r="BT105" s="20" t="n">
        <f aca="false">-In_Milestones_Late_To_Capex*BT21*SUMIF(EW_Rank,"&gt;"&amp;In_Milestones_Scope,EW_Keur)</f>
        <v>-0</v>
      </c>
      <c r="BU105" s="20" t="n">
        <f aca="false">-In_Milestones_Late_To_Capex*BU21*SUMIF(EW_Rank,"&gt;"&amp;In_Milestones_Scope,EW_Keur)</f>
        <v>-0</v>
      </c>
      <c r="BV105" s="20" t="n">
        <f aca="false">-In_Milestones_Late_To_Capex*BV21*SUMIF(EW_Rank,"&gt;"&amp;In_Milestones_Scope,EW_Keur)</f>
        <v>-0</v>
      </c>
      <c r="BW105" s="20" t="n">
        <f aca="false">-In_Milestones_Late_To_Capex*BW21*SUMIF(EW_Rank,"&gt;"&amp;In_Milestones_Scope,EW_Keur)</f>
        <v>-0</v>
      </c>
      <c r="BX105" s="20" t="n">
        <f aca="false">-In_Milestones_Late_To_Capex*BX21*SUMIF(EW_Rank,"&gt;"&amp;In_Milestones_Scope,EW_Keur)</f>
        <v>-0</v>
      </c>
      <c r="BY105" s="20" t="n">
        <f aca="false">-In_Milestones_Late_To_Capex*BY21*SUMIF(EW_Rank,"&gt;"&amp;In_Milestones_Scope,EW_Keur)</f>
        <v>-0</v>
      </c>
      <c r="BZ105" s="20" t="n">
        <f aca="false">-In_Milestones_Late_To_Capex*BZ21*SUMIF(EW_Rank,"&gt;"&amp;In_Milestones_Scope,EW_Keur)</f>
        <v>-0</v>
      </c>
      <c r="CA105" s="20" t="n">
        <f aca="false">-In_Milestones_Late_To_Capex*CA21*SUMIF(EW_Rank,"&gt;"&amp;In_Milestones_Scope,EW_Keur)</f>
        <v>-0</v>
      </c>
      <c r="CB105" s="20" t="n">
        <f aca="false">-In_Milestones_Late_To_Capex*CB21*SUMIF(EW_Rank,"&gt;"&amp;In_Milestones_Scope,EW_Keur)</f>
        <v>-0</v>
      </c>
      <c r="CC105" s="20" t="n">
        <f aca="false">-In_Milestones_Late_To_Capex*CC21*SUMIF(EW_Rank,"&gt;"&amp;In_Milestones_Scope,EW_Keur)</f>
        <v>-0</v>
      </c>
      <c r="CD105" s="20" t="n">
        <f aca="false">-In_Milestones_Late_To_Capex*CD21*SUMIF(EW_Rank,"&gt;"&amp;In_Milestones_Scope,EW_Keur)</f>
        <v>-0</v>
      </c>
      <c r="CE105" s="20" t="n">
        <f aca="false">-In_Milestones_Late_To_Capex*CE21*SUMIF(EW_Rank,"&gt;"&amp;In_Milestones_Scope,EW_Keur)</f>
        <v>-0</v>
      </c>
      <c r="CF105" s="20" t="n">
        <f aca="false">-In_Milestones_Late_To_Capex*CF21*SUMIF(EW_Rank,"&gt;"&amp;In_Milestones_Scope,EW_Keur)</f>
        <v>-0</v>
      </c>
      <c r="CG105" s="20" t="n">
        <f aca="false">-In_Milestones_Late_To_Capex*CG21*SUMIF(EW_Rank,"&gt;"&amp;In_Milestones_Scope,EW_Keur)</f>
        <v>-0</v>
      </c>
      <c r="CH105" s="20" t="n">
        <f aca="false">-In_Milestones_Late_To_Capex*CH21*SUMIF(EW_Rank,"&gt;"&amp;In_Milestones_Scope,EW_Keur)</f>
        <v>-0</v>
      </c>
      <c r="CI105" s="20" t="n">
        <f aca="false">-In_Milestones_Late_To_Capex*CI21*SUMIF(EW_Rank,"&gt;"&amp;In_Milestones_Scope,EW_Keur)</f>
        <v>-0</v>
      </c>
      <c r="CJ105" s="20" t="n">
        <f aca="false">-In_Milestones_Late_To_Capex*CJ21*SUMIF(EW_Rank,"&gt;"&amp;In_Milestones_Scope,EW_Keur)</f>
        <v>-0</v>
      </c>
      <c r="CK105" s="20" t="n">
        <f aca="false">-In_Milestones_Late_To_Capex*CK21*SUMIF(EW_Rank,"&gt;"&amp;In_Milestones_Scope,EW_Keur)</f>
        <v>-0</v>
      </c>
      <c r="CL105" s="20" t="n">
        <f aca="false">-In_Milestones_Late_To_Capex*CL21*SUMIF(EW_Rank,"&gt;"&amp;In_Milestones_Scope,EW_Keur)</f>
        <v>-0</v>
      </c>
      <c r="CM105" s="20" t="n">
        <f aca="false">-In_Milestones_Late_To_Capex*CM21*SUMIF(EW_Rank,"&gt;"&amp;In_Milestones_Scope,EW_Keur)</f>
        <v>-0</v>
      </c>
      <c r="CN105" s="20" t="n">
        <f aca="false">-In_Milestones_Late_To_Capex*CN21*SUMIF(EW_Rank,"&gt;"&amp;In_Milestones_Scope,EW_Keur)</f>
        <v>-0</v>
      </c>
      <c r="CO105" s="20" t="n">
        <f aca="false">-In_Milestones_Late_To_Capex*CO21*SUMIF(EW_Rank,"&gt;"&amp;In_Milestones_Scope,EW_Keur)</f>
        <v>-0</v>
      </c>
      <c r="CP105" s="20" t="n">
        <f aca="false">-In_Milestones_Late_To_Capex*CP21*SUMIF(EW_Rank,"&gt;"&amp;In_Milestones_Scope,EW_Keur)</f>
        <v>-0</v>
      </c>
      <c r="CQ105" s="20" t="n">
        <f aca="false">-In_Milestones_Late_To_Capex*CQ21*SUMIF(EW_Rank,"&gt;"&amp;In_Milestones_Scope,EW_Keur)</f>
        <v>-0</v>
      </c>
      <c r="CR105" s="20" t="n">
        <f aca="false">-In_Milestones_Late_To_Capex*CR21*SUMIF(EW_Rank,"&gt;"&amp;In_Milestones_Scope,EW_Keur)</f>
        <v>-0</v>
      </c>
      <c r="CS105" s="20" t="n">
        <f aca="false">-In_Milestones_Late_To_Capex*CS21*SUMIF(EW_Rank,"&gt;"&amp;In_Milestones_Scope,EW_Keur)</f>
        <v>-0</v>
      </c>
      <c r="CT105" s="20" t="n">
        <f aca="false">-In_Milestones_Late_To_Capex*CT21*SUMIF(EW_Rank,"&gt;"&amp;In_Milestones_Scope,EW_Keur)</f>
        <v>-0</v>
      </c>
      <c r="CU105" s="20" t="n">
        <f aca="false">-In_Milestones_Late_To_Capex*CU21*SUMIF(EW_Rank,"&gt;"&amp;In_Milestones_Scope,EW_Keur)</f>
        <v>-0</v>
      </c>
      <c r="CV105" s="20" t="n">
        <f aca="false">-In_Milestones_Late_To_Capex*CV21*SUMIF(EW_Rank,"&gt;"&amp;In_Milestones_Scope,EW_Keur)</f>
        <v>-0</v>
      </c>
      <c r="CW105" s="20" t="n">
        <f aca="false">-In_Milestones_Late_To_Capex*CW21*SUMIF(EW_Rank,"&gt;"&amp;In_Milestones_Scope,EW_Keur)</f>
        <v>-0</v>
      </c>
      <c r="CX105" s="20" t="n">
        <f aca="false">-In_Milestones_Late_To_Capex*CX21*SUMIF(EW_Rank,"&gt;"&amp;In_Milestones_Scope,EW_Keur)</f>
        <v>-0</v>
      </c>
      <c r="CY105" s="20" t="n">
        <f aca="false">-In_Milestones_Late_To_Capex*CY21*SUMIF(EW_Rank,"&gt;"&amp;In_Milestones_Scope,EW_Keur)</f>
        <v>-0</v>
      </c>
      <c r="CZ105" s="20" t="n">
        <f aca="false">-In_Milestones_Late_To_Capex*CZ21*SUMIF(EW_Rank,"&gt;"&amp;In_Milestones_Scope,EW_Keur)</f>
        <v>-0</v>
      </c>
      <c r="DA105" s="20" t="n">
        <f aca="false">-In_Milestones_Late_To_Capex*DA21*SUMIF(EW_Rank,"&gt;"&amp;In_Milestones_Scope,EW_Keur)</f>
        <v>-0</v>
      </c>
      <c r="DB105" s="20" t="n">
        <f aca="false">-In_Milestones_Late_To_Capex*DB21*SUMIF(EW_Rank,"&gt;"&amp;In_Milestones_Scope,EW_Keur)</f>
        <v>-0</v>
      </c>
      <c r="DC105" s="20" t="n">
        <f aca="false">-In_Milestones_Late_To_Capex*DC21*SUMIF(EW_Rank,"&gt;"&amp;In_Milestones_Scope,EW_Keur)</f>
        <v>-0</v>
      </c>
      <c r="DD105" s="20" t="n">
        <f aca="false">-In_Milestones_Late_To_Capex*DD21*SUMIF(EW_Rank,"&gt;"&amp;In_Milestones_Scope,EW_Keur)</f>
        <v>-0</v>
      </c>
      <c r="DE105" s="20" t="n">
        <f aca="false">-In_Milestones_Late_To_Capex*DE21*SUMIF(EW_Rank,"&gt;"&amp;In_Milestones_Scope,EW_Keur)</f>
        <v>-0</v>
      </c>
      <c r="DF105" s="20" t="n">
        <f aca="false">-In_Milestones_Late_To_Capex*DF21*SUMIF(EW_Rank,"&gt;"&amp;In_Milestones_Scope,EW_Keur)</f>
        <v>-0</v>
      </c>
      <c r="DG105" s="20" t="n">
        <f aca="false">-In_Milestones_Late_To_Capex*DG21*SUMIF(EW_Rank,"&gt;"&amp;In_Milestones_Scope,EW_Keur)</f>
        <v>-0</v>
      </c>
      <c r="DH105" s="20" t="n">
        <f aca="false">-In_Milestones_Late_To_Capex*DH21*SUMIF(EW_Rank,"&gt;"&amp;In_Milestones_Scope,EW_Keur)</f>
        <v>-0</v>
      </c>
      <c r="DI105" s="20" t="n">
        <f aca="false">-In_Milestones_Late_To_Capex*DI21*SUMIF(EW_Rank,"&gt;"&amp;In_Milestones_Scope,EW_Keur)</f>
        <v>-0</v>
      </c>
      <c r="DJ105" s="20" t="n">
        <f aca="false">-In_Milestones_Late_To_Capex*DJ21*SUMIF(EW_Rank,"&gt;"&amp;In_Milestones_Scope,EW_Keur)</f>
        <v>-0</v>
      </c>
      <c r="DK105" s="20" t="n">
        <f aca="false">-In_Milestones_Late_To_Capex*DK21*SUMIF(EW_Rank,"&gt;"&amp;In_Milestones_Scope,EW_Keur)</f>
        <v>-0</v>
      </c>
      <c r="DL105" s="20" t="n">
        <f aca="false">-In_Milestones_Late_To_Capex*DL21*SUMIF(EW_Rank,"&gt;"&amp;In_Milestones_Scope,EW_Keur)</f>
        <v>-0</v>
      </c>
      <c r="DM105" s="20" t="n">
        <f aca="false">-In_Milestones_Late_To_Capex*DM21*SUMIF(EW_Rank,"&gt;"&amp;In_Milestones_Scope,EW_Keur)</f>
        <v>-0</v>
      </c>
      <c r="DN105" s="20" t="n">
        <f aca="false">-In_Milestones_Late_To_Capex*DN21*SUMIF(EW_Rank,"&gt;"&amp;In_Milestones_Scope,EW_Keur)</f>
        <v>-0</v>
      </c>
      <c r="DO105" s="20" t="n">
        <f aca="false">-In_Milestones_Late_To_Capex*DO21*SUMIF(EW_Rank,"&gt;"&amp;In_Milestones_Scope,EW_Keur)</f>
        <v>-0</v>
      </c>
      <c r="DP105" s="20" t="n">
        <f aca="false">-In_Milestones_Late_To_Capex*DP21*SUMIF(EW_Rank,"&gt;"&amp;In_Milestones_Scope,EW_Keur)</f>
        <v>-0</v>
      </c>
      <c r="DQ105" s="20" t="n">
        <f aca="false">-In_Milestones_Late_To_Capex*DQ21*SUMIF(EW_Rank,"&gt;"&amp;In_Milestones_Scope,EW_Keur)</f>
        <v>-0</v>
      </c>
      <c r="DR105" s="20" t="n">
        <f aca="false">-In_Milestones_Late_To_Capex*DR21*SUMIF(EW_Rank,"&gt;"&amp;In_Milestones_Scope,EW_Keur)</f>
        <v>-0</v>
      </c>
      <c r="DS105" s="20" t="n">
        <f aca="false">-In_Milestones_Late_To_Capex*DS21*SUMIF(EW_Rank,"&gt;"&amp;In_Milestones_Scope,EW_Keur)</f>
        <v>-0</v>
      </c>
      <c r="DT105" s="20" t="n">
        <f aca="false">-In_Milestones_Late_To_Capex*DT21*SUMIF(EW_Rank,"&gt;"&amp;In_Milestones_Scope,EW_Keur)</f>
        <v>-0</v>
      </c>
      <c r="DU105" s="20" t="n">
        <f aca="false">-In_Milestones_Late_To_Capex*DU21*SUMIF(EW_Rank,"&gt;"&amp;In_Milestones_Scope,EW_Keur)</f>
        <v>-0</v>
      </c>
      <c r="DV105" s="20" t="n">
        <f aca="false">-In_Milestones_Late_To_Capex*DV21*SUMIF(EW_Rank,"&gt;"&amp;In_Milestones_Scope,EW_Keur)</f>
        <v>-0</v>
      </c>
      <c r="DW105" s="20" t="n">
        <f aca="false">-In_Milestones_Late_To_Capex*DW21*SUMIF(EW_Rank,"&gt;"&amp;In_Milestones_Scope,EW_Keur)</f>
        <v>-0</v>
      </c>
      <c r="DX105" s="20" t="n">
        <f aca="false">-In_Milestones_Late_To_Capex*DX21*SUMIF(EW_Rank,"&gt;"&amp;In_Milestones_Scope,EW_Keur)</f>
        <v>-0</v>
      </c>
      <c r="DY105" s="20" t="n">
        <f aca="false">-In_Milestones_Late_To_Capex*DY21*SUMIF(EW_Rank,"&gt;"&amp;In_Milestones_Scope,EW_Keur)</f>
        <v>-0</v>
      </c>
      <c r="DZ105" s="20" t="n">
        <f aca="false">-In_Milestones_Late_To_Capex*DZ21*SUMIF(EW_Rank,"&gt;"&amp;In_Milestones_Scope,EW_Keur)</f>
        <v>-0</v>
      </c>
      <c r="EA105" s="20" t="n">
        <f aca="false">-In_Milestones_Late_To_Capex*EA21*SUMIF(EW_Rank,"&gt;"&amp;In_Milestones_Scope,EW_Keur)</f>
        <v>-0</v>
      </c>
      <c r="EB105" s="20" t="n">
        <f aca="false">-In_Milestones_Late_To_Capex*EB21*SUMIF(EW_Rank,"&gt;"&amp;In_Milestones_Scope,EW_Keur)</f>
        <v>-0</v>
      </c>
      <c r="EC105" s="20" t="n">
        <f aca="false">-In_Milestones_Late_To_Capex*EC21*SUMIF(EW_Rank,"&gt;"&amp;In_Milestones_Scope,EW_Keur)</f>
        <v>-0</v>
      </c>
      <c r="ED105" s="20" t="n">
        <f aca="false">-In_Milestones_Late_To_Capex*ED21*SUMIF(EW_Rank,"&gt;"&amp;In_Milestones_Scope,EW_Keur)</f>
        <v>-0</v>
      </c>
      <c r="EE105" s="20" t="n">
        <f aca="false">-In_Milestones_Late_To_Capex*EE21*SUMIF(EW_Rank,"&gt;"&amp;In_Milestones_Scope,EW_Keur)</f>
        <v>-0</v>
      </c>
      <c r="EF105" s="20" t="n">
        <f aca="false">-In_Milestones_Late_To_Capex*EF21*SUMIF(EW_Rank,"&gt;"&amp;In_Milestones_Scope,EW_Keur)</f>
        <v>-0</v>
      </c>
      <c r="EG105" s="20" t="n">
        <f aca="false">-In_Milestones_Late_To_Capex*EG21*SUMIF(EW_Rank,"&gt;"&amp;In_Milestones_Scope,EW_Keur)</f>
        <v>-0</v>
      </c>
      <c r="EH105" s="20" t="n">
        <f aca="false">-In_Milestones_Late_To_Capex*EH21*SUMIF(EW_Rank,"&gt;"&amp;In_Milestones_Scope,EW_Keur)</f>
        <v>-0</v>
      </c>
      <c r="EI105" s="20" t="n">
        <f aca="false">-In_Milestones_Late_To_Capex*EI21*SUMIF(EW_Rank,"&gt;"&amp;In_Milestones_Scope,EW_Keur)</f>
        <v>-0</v>
      </c>
      <c r="EJ105" s="20" t="n">
        <f aca="false">-In_Milestones_Late_To_Capex*EJ21*SUMIF(EW_Rank,"&gt;"&amp;In_Milestones_Scope,EW_Keur)</f>
        <v>-0</v>
      </c>
      <c r="EK105" s="20" t="n">
        <f aca="false">-In_Milestones_Late_To_Capex*EK21*SUMIF(EW_Rank,"&gt;"&amp;In_Milestones_Scope,EW_Keur)</f>
        <v>-0</v>
      </c>
      <c r="EL105" s="20" t="n">
        <f aca="false">-In_Milestones_Late_To_Capex*EL21*SUMIF(EW_Rank,"&gt;"&amp;In_Milestones_Scope,EW_Keur)</f>
        <v>-0</v>
      </c>
      <c r="EM105" s="20" t="n">
        <f aca="false">-In_Milestones_Late_To_Capex*EM21*SUMIF(EW_Rank,"&gt;"&amp;In_Milestones_Scope,EW_Keur)</f>
        <v>-0</v>
      </c>
      <c r="EN105" s="20" t="n">
        <f aca="false">-In_Milestones_Late_To_Capex*EN21*SUMIF(EW_Rank,"&gt;"&amp;In_Milestones_Scope,EW_Keur)</f>
        <v>-0</v>
      </c>
      <c r="EO105" s="20" t="n">
        <f aca="false">-In_Milestones_Late_To_Capex*EO21*SUMIF(EW_Rank,"&gt;"&amp;In_Milestones_Scope,EW_Keur)</f>
        <v>-0</v>
      </c>
      <c r="EP105" s="20" t="n">
        <f aca="false">-In_Milestones_Late_To_Capex*EP21*SUMIF(EW_Rank,"&gt;"&amp;In_Milestones_Scope,EW_Keur)</f>
        <v>-0</v>
      </c>
      <c r="EQ105" s="20" t="n">
        <f aca="false">-In_Milestones_Late_To_Capex*EQ21*SUMIF(EW_Rank,"&gt;"&amp;In_Milestones_Scope,EW_Keur)</f>
        <v>-0</v>
      </c>
      <c r="ER105" s="20" t="n">
        <f aca="false">-In_Milestones_Late_To_Capex*ER21*SUMIF(EW_Rank,"&gt;"&amp;In_Milestones_Scope,EW_Keur)</f>
        <v>-0</v>
      </c>
      <c r="ES105" s="20" t="n">
        <f aca="false">-In_Milestones_Late_To_Capex*ES21*SUMIF(EW_Rank,"&gt;"&amp;In_Milestones_Scope,EW_Keur)</f>
        <v>-0</v>
      </c>
      <c r="ET105" s="20" t="n">
        <f aca="false">-In_Milestones_Late_To_Capex*ET21*SUMIF(EW_Rank,"&gt;"&amp;In_Milestones_Scope,EW_Keur)</f>
        <v>-0</v>
      </c>
      <c r="EU105" s="20" t="n">
        <f aca="false">-In_Milestones_Late_To_Capex*EU21*SUMIF(EW_Rank,"&gt;"&amp;In_Milestones_Scope,EW_Keur)</f>
        <v>-0</v>
      </c>
      <c r="EV105" s="20" t="n">
        <f aca="false">-In_Milestones_Late_To_Capex*EV21*SUMIF(EW_Rank,"&gt;"&amp;In_Milestones_Scope,EW_Keur)</f>
        <v>-0</v>
      </c>
      <c r="EW105" s="20" t="n">
        <f aca="false">-In_Milestones_Late_To_Capex*EW21*SUMIF(EW_Rank,"&gt;"&amp;In_Milestones_Scope,EW_Keur)</f>
        <v>-0</v>
      </c>
      <c r="EX105" s="20" t="n">
        <f aca="false">-In_Milestones_Late_To_Capex*EX21*SUMIF(EW_Rank,"&gt;"&amp;In_Milestones_Scope,EW_Keur)</f>
        <v>-0</v>
      </c>
      <c r="EY105" s="20" t="n">
        <f aca="false">-In_Milestones_Late_To_Capex*EY21*SUMIF(EW_Rank,"&gt;"&amp;In_Milestones_Scope,EW_Keur)</f>
        <v>-0</v>
      </c>
      <c r="EZ105" s="20" t="n">
        <f aca="false">-In_Milestones_Late_To_Capex*EZ21*SUMIF(EW_Rank,"&gt;"&amp;In_Milestones_Scope,EW_Keur)</f>
        <v>-0</v>
      </c>
      <c r="FA105" s="20" t="n">
        <f aca="false">-In_Milestones_Late_To_Capex*FA21*SUMIF(EW_Rank,"&gt;"&amp;In_Milestones_Scope,EW_Keur)</f>
        <v>-0</v>
      </c>
      <c r="FB105" s="20" t="n">
        <f aca="false">-In_Milestones_Late_To_Capex*FB21*SUMIF(EW_Rank,"&gt;"&amp;In_Milestones_Scope,EW_Keur)</f>
        <v>-0</v>
      </c>
      <c r="FC105" s="20" t="n">
        <f aca="false">-In_Milestones_Late_To_Capex*FC21*SUMIF(EW_Rank,"&gt;"&amp;In_Milestones_Scope,EW_Keur)</f>
        <v>-0</v>
      </c>
      <c r="FD105" s="20" t="n">
        <f aca="false">-In_Milestones_Late_To_Capex*FD21*SUMIF(EW_Rank,"&gt;"&amp;In_Milestones_Scope,EW_Keur)</f>
        <v>-0</v>
      </c>
      <c r="FE105" s="20" t="n">
        <f aca="false">-In_Milestones_Late_To_Capex*FE21*SUMIF(EW_Rank,"&gt;"&amp;In_Milestones_Scope,EW_Keur)</f>
        <v>-0</v>
      </c>
      <c r="FF105" s="20" t="n">
        <f aca="false">-In_Milestones_Late_To_Capex*FF21*SUMIF(EW_Rank,"&gt;"&amp;In_Milestones_Scope,EW_Keur)</f>
        <v>-0</v>
      </c>
      <c r="FG105" s="20" t="n">
        <f aca="false">-In_Milestones_Late_To_Capex*FG21*SUMIF(EW_Rank,"&gt;"&amp;In_Milestones_Scope,EW_Keur)</f>
        <v>-0</v>
      </c>
      <c r="FH105" s="20" t="n">
        <f aca="false">-In_Milestones_Late_To_Capex*FH21*SUMIF(EW_Rank,"&gt;"&amp;In_Milestones_Scope,EW_Keur)</f>
        <v>-0</v>
      </c>
    </row>
    <row r="106" customFormat="false" ht="15" hidden="false" customHeight="false" outlineLevel="0" collapsed="false">
      <c r="C106" s="0" t="s">
        <v>366</v>
      </c>
      <c r="D106" s="11" t="s">
        <v>359</v>
      </c>
      <c r="I106" s="20" t="n">
        <f aca="false">SUM(J106:FH106)</f>
        <v>-3182</v>
      </c>
      <c r="J106" s="20" t="n">
        <f aca="false">-In_PreRtB_Devex*J31</f>
        <v>-0</v>
      </c>
      <c r="K106" s="20" t="n">
        <f aca="false">-In_PreRtB_Devex*K31</f>
        <v>-0</v>
      </c>
      <c r="L106" s="20" t="n">
        <f aca="false">-In_PreRtB_Devex*L31</f>
        <v>-0</v>
      </c>
      <c r="M106" s="20" t="n">
        <f aca="false">-In_PreRtB_Devex*M31</f>
        <v>-0</v>
      </c>
      <c r="N106" s="20" t="n">
        <f aca="false">-In_PreRtB_Devex*N31</f>
        <v>-1608.48351648352</v>
      </c>
      <c r="O106" s="20" t="n">
        <f aca="false">-In_PreRtB_Devex*O31</f>
        <v>-1573.51648351648</v>
      </c>
      <c r="P106" s="20" t="n">
        <f aca="false">-In_PreRtB_Devex*P31</f>
        <v>-0</v>
      </c>
      <c r="Q106" s="20" t="n">
        <f aca="false">-In_PreRtB_Devex*Q31</f>
        <v>-0</v>
      </c>
      <c r="R106" s="20" t="n">
        <f aca="false">-In_PreRtB_Devex*R31</f>
        <v>-0</v>
      </c>
      <c r="S106" s="20" t="n">
        <f aca="false">-In_PreRtB_Devex*S31</f>
        <v>-0</v>
      </c>
      <c r="T106" s="20" t="n">
        <f aca="false">-In_PreRtB_Devex*T31</f>
        <v>-0</v>
      </c>
      <c r="U106" s="20" t="n">
        <f aca="false">-In_PreRtB_Devex*U31</f>
        <v>-0</v>
      </c>
      <c r="V106" s="20" t="n">
        <f aca="false">-In_PreRtB_Devex*V31</f>
        <v>-0</v>
      </c>
      <c r="W106" s="20" t="n">
        <f aca="false">-In_PreRtB_Devex*W31</f>
        <v>-0</v>
      </c>
      <c r="X106" s="20" t="n">
        <f aca="false">-In_PreRtB_Devex*X31</f>
        <v>-0</v>
      </c>
      <c r="Y106" s="20" t="n">
        <f aca="false">-In_PreRtB_Devex*Y31</f>
        <v>-0</v>
      </c>
      <c r="Z106" s="20" t="n">
        <f aca="false">-In_PreRtB_Devex*Z31</f>
        <v>-0</v>
      </c>
      <c r="AA106" s="20" t="n">
        <f aca="false">-In_PreRtB_Devex*AA31</f>
        <v>-0</v>
      </c>
      <c r="AB106" s="20" t="n">
        <f aca="false">-In_PreRtB_Devex*AB31</f>
        <v>-0</v>
      </c>
      <c r="AC106" s="20" t="n">
        <f aca="false">-In_PreRtB_Devex*AC31</f>
        <v>-0</v>
      </c>
      <c r="AD106" s="20" t="n">
        <f aca="false">-In_PreRtB_Devex*AD31</f>
        <v>-0</v>
      </c>
      <c r="AE106" s="20" t="n">
        <f aca="false">-In_PreRtB_Devex*AE31</f>
        <v>-0</v>
      </c>
      <c r="AF106" s="20" t="n">
        <f aca="false">-In_PreRtB_Devex*AF31</f>
        <v>-0</v>
      </c>
      <c r="AG106" s="20" t="n">
        <f aca="false">-In_PreRtB_Devex*AG31</f>
        <v>-0</v>
      </c>
      <c r="AH106" s="20" t="n">
        <f aca="false">-In_PreRtB_Devex*AH31</f>
        <v>-0</v>
      </c>
      <c r="AI106" s="20" t="n">
        <f aca="false">-In_PreRtB_Devex*AI31</f>
        <v>-0</v>
      </c>
      <c r="AJ106" s="20" t="n">
        <f aca="false">-In_PreRtB_Devex*AJ31</f>
        <v>-0</v>
      </c>
      <c r="AK106" s="20" t="n">
        <f aca="false">-In_PreRtB_Devex*AK31</f>
        <v>-0</v>
      </c>
      <c r="AL106" s="20" t="n">
        <f aca="false">-In_PreRtB_Devex*AL31</f>
        <v>-0</v>
      </c>
      <c r="AM106" s="20" t="n">
        <f aca="false">-In_PreRtB_Devex*AM31</f>
        <v>-0</v>
      </c>
      <c r="AN106" s="20" t="n">
        <f aca="false">-In_PreRtB_Devex*AN31</f>
        <v>-0</v>
      </c>
      <c r="AO106" s="20" t="n">
        <f aca="false">-In_PreRtB_Devex*AO31</f>
        <v>-0</v>
      </c>
      <c r="AP106" s="20" t="n">
        <f aca="false">-In_PreRtB_Devex*AP31</f>
        <v>-0</v>
      </c>
      <c r="AQ106" s="20" t="n">
        <f aca="false">-In_PreRtB_Devex*AQ31</f>
        <v>-0</v>
      </c>
      <c r="AR106" s="20" t="n">
        <f aca="false">-In_PreRtB_Devex*AR31</f>
        <v>-0</v>
      </c>
      <c r="AS106" s="20" t="n">
        <f aca="false">-In_PreRtB_Devex*AS31</f>
        <v>-0</v>
      </c>
      <c r="AT106" s="20" t="n">
        <f aca="false">-In_PreRtB_Devex*AT31</f>
        <v>-0</v>
      </c>
      <c r="AU106" s="20" t="n">
        <f aca="false">-In_PreRtB_Devex*AU31</f>
        <v>-0</v>
      </c>
      <c r="AV106" s="20" t="n">
        <f aca="false">-In_PreRtB_Devex*AV31</f>
        <v>-0</v>
      </c>
      <c r="AW106" s="20" t="n">
        <f aca="false">-In_PreRtB_Devex*AW31</f>
        <v>-0</v>
      </c>
      <c r="AX106" s="20" t="n">
        <f aca="false">-In_PreRtB_Devex*AX31</f>
        <v>-0</v>
      </c>
      <c r="AY106" s="20" t="n">
        <f aca="false">-In_PreRtB_Devex*AY31</f>
        <v>-0</v>
      </c>
      <c r="AZ106" s="20" t="n">
        <f aca="false">-In_PreRtB_Devex*AZ31</f>
        <v>-0</v>
      </c>
      <c r="BA106" s="20" t="n">
        <f aca="false">-In_PreRtB_Devex*BA31</f>
        <v>-0</v>
      </c>
      <c r="BB106" s="20" t="n">
        <f aca="false">-In_PreRtB_Devex*BB31</f>
        <v>-0</v>
      </c>
      <c r="BC106" s="20" t="n">
        <f aca="false">-In_PreRtB_Devex*BC31</f>
        <v>-0</v>
      </c>
      <c r="BD106" s="20" t="n">
        <f aca="false">-In_PreRtB_Devex*BD31</f>
        <v>-0</v>
      </c>
      <c r="BE106" s="20" t="n">
        <f aca="false">-In_PreRtB_Devex*BE31</f>
        <v>-0</v>
      </c>
      <c r="BF106" s="20" t="n">
        <f aca="false">-In_PreRtB_Devex*BF31</f>
        <v>-0</v>
      </c>
      <c r="BG106" s="20" t="n">
        <f aca="false">-In_PreRtB_Devex*BG31</f>
        <v>-0</v>
      </c>
      <c r="BH106" s="20" t="n">
        <f aca="false">-In_PreRtB_Devex*BH31</f>
        <v>-0</v>
      </c>
      <c r="BI106" s="20" t="n">
        <f aca="false">-In_PreRtB_Devex*BI31</f>
        <v>-0</v>
      </c>
      <c r="BJ106" s="20" t="n">
        <f aca="false">-In_PreRtB_Devex*BJ31</f>
        <v>-0</v>
      </c>
      <c r="BK106" s="20" t="n">
        <f aca="false">-In_PreRtB_Devex*BK31</f>
        <v>-0</v>
      </c>
      <c r="BL106" s="20" t="n">
        <f aca="false">-In_PreRtB_Devex*BL31</f>
        <v>-0</v>
      </c>
      <c r="BM106" s="20" t="n">
        <f aca="false">-In_PreRtB_Devex*BM31</f>
        <v>-0</v>
      </c>
      <c r="BN106" s="20" t="n">
        <f aca="false">-In_PreRtB_Devex*BN31</f>
        <v>-0</v>
      </c>
      <c r="BO106" s="20" t="n">
        <f aca="false">-In_PreRtB_Devex*BO31</f>
        <v>-0</v>
      </c>
      <c r="BP106" s="20" t="n">
        <f aca="false">-In_PreRtB_Devex*BP31</f>
        <v>-0</v>
      </c>
      <c r="BQ106" s="20" t="n">
        <f aca="false">-In_PreRtB_Devex*BQ31</f>
        <v>-0</v>
      </c>
      <c r="BR106" s="20" t="n">
        <f aca="false">-In_PreRtB_Devex*BR31</f>
        <v>-0</v>
      </c>
      <c r="BS106" s="20" t="n">
        <f aca="false">-In_PreRtB_Devex*BS31</f>
        <v>-0</v>
      </c>
      <c r="BT106" s="20" t="n">
        <f aca="false">-In_PreRtB_Devex*BT31</f>
        <v>-0</v>
      </c>
      <c r="BU106" s="20" t="n">
        <f aca="false">-In_PreRtB_Devex*BU31</f>
        <v>-0</v>
      </c>
      <c r="BV106" s="20" t="n">
        <f aca="false">-In_PreRtB_Devex*BV31</f>
        <v>-0</v>
      </c>
      <c r="BW106" s="20" t="n">
        <f aca="false">-In_PreRtB_Devex*BW31</f>
        <v>-0</v>
      </c>
      <c r="BX106" s="20" t="n">
        <f aca="false">-In_PreRtB_Devex*BX31</f>
        <v>-0</v>
      </c>
      <c r="BY106" s="20" t="n">
        <f aca="false">-In_PreRtB_Devex*BY31</f>
        <v>-0</v>
      </c>
      <c r="BZ106" s="20" t="n">
        <f aca="false">-In_PreRtB_Devex*BZ31</f>
        <v>-0</v>
      </c>
      <c r="CA106" s="20" t="n">
        <f aca="false">-In_PreRtB_Devex*CA31</f>
        <v>-0</v>
      </c>
      <c r="CB106" s="20" t="n">
        <f aca="false">-In_PreRtB_Devex*CB31</f>
        <v>-0</v>
      </c>
      <c r="CC106" s="20" t="n">
        <f aca="false">-In_PreRtB_Devex*CC31</f>
        <v>-0</v>
      </c>
      <c r="CD106" s="20" t="n">
        <f aca="false">-In_PreRtB_Devex*CD31</f>
        <v>-0</v>
      </c>
      <c r="CE106" s="20" t="n">
        <f aca="false">-In_PreRtB_Devex*CE31</f>
        <v>-0</v>
      </c>
      <c r="CF106" s="20" t="n">
        <f aca="false">-In_PreRtB_Devex*CF31</f>
        <v>-0</v>
      </c>
      <c r="CG106" s="20" t="n">
        <f aca="false">-In_PreRtB_Devex*CG31</f>
        <v>-0</v>
      </c>
      <c r="CH106" s="20" t="n">
        <f aca="false">-In_PreRtB_Devex*CH31</f>
        <v>-0</v>
      </c>
      <c r="CI106" s="20" t="n">
        <f aca="false">-In_PreRtB_Devex*CI31</f>
        <v>-0</v>
      </c>
      <c r="CJ106" s="20" t="n">
        <f aca="false">-In_PreRtB_Devex*CJ31</f>
        <v>-0</v>
      </c>
      <c r="CK106" s="20" t="n">
        <f aca="false">-In_PreRtB_Devex*CK31</f>
        <v>-0</v>
      </c>
      <c r="CL106" s="20" t="n">
        <f aca="false">-In_PreRtB_Devex*CL31</f>
        <v>-0</v>
      </c>
      <c r="CM106" s="20" t="n">
        <f aca="false">-In_PreRtB_Devex*CM31</f>
        <v>-0</v>
      </c>
      <c r="CN106" s="20" t="n">
        <f aca="false">-In_PreRtB_Devex*CN31</f>
        <v>-0</v>
      </c>
      <c r="CO106" s="20" t="n">
        <f aca="false">-In_PreRtB_Devex*CO31</f>
        <v>-0</v>
      </c>
      <c r="CP106" s="20" t="n">
        <f aca="false">-In_PreRtB_Devex*CP31</f>
        <v>-0</v>
      </c>
      <c r="CQ106" s="20" t="n">
        <f aca="false">-In_PreRtB_Devex*CQ31</f>
        <v>-0</v>
      </c>
      <c r="CR106" s="20" t="n">
        <f aca="false">-In_PreRtB_Devex*CR31</f>
        <v>-0</v>
      </c>
      <c r="CS106" s="20" t="n">
        <f aca="false">-In_PreRtB_Devex*CS31</f>
        <v>-0</v>
      </c>
      <c r="CT106" s="20" t="n">
        <f aca="false">-In_PreRtB_Devex*CT31</f>
        <v>-0</v>
      </c>
      <c r="CU106" s="20" t="n">
        <f aca="false">-In_PreRtB_Devex*CU31</f>
        <v>-0</v>
      </c>
      <c r="CV106" s="20" t="n">
        <f aca="false">-In_PreRtB_Devex*CV31</f>
        <v>-0</v>
      </c>
      <c r="CW106" s="20" t="n">
        <f aca="false">-In_PreRtB_Devex*CW31</f>
        <v>-0</v>
      </c>
      <c r="CX106" s="20" t="n">
        <f aca="false">-In_PreRtB_Devex*CX31</f>
        <v>-0</v>
      </c>
      <c r="CY106" s="20" t="n">
        <f aca="false">-In_PreRtB_Devex*CY31</f>
        <v>-0</v>
      </c>
      <c r="CZ106" s="20" t="n">
        <f aca="false">-In_PreRtB_Devex*CZ31</f>
        <v>-0</v>
      </c>
      <c r="DA106" s="20" t="n">
        <f aca="false">-In_PreRtB_Devex*DA31</f>
        <v>-0</v>
      </c>
      <c r="DB106" s="20" t="n">
        <f aca="false">-In_PreRtB_Devex*DB31</f>
        <v>-0</v>
      </c>
      <c r="DC106" s="20" t="n">
        <f aca="false">-In_PreRtB_Devex*DC31</f>
        <v>-0</v>
      </c>
      <c r="DD106" s="20" t="n">
        <f aca="false">-In_PreRtB_Devex*DD31</f>
        <v>-0</v>
      </c>
      <c r="DE106" s="20" t="n">
        <f aca="false">-In_PreRtB_Devex*DE31</f>
        <v>-0</v>
      </c>
      <c r="DF106" s="20" t="n">
        <f aca="false">-In_PreRtB_Devex*DF31</f>
        <v>-0</v>
      </c>
      <c r="DG106" s="20" t="n">
        <f aca="false">-In_PreRtB_Devex*DG31</f>
        <v>-0</v>
      </c>
      <c r="DH106" s="20" t="n">
        <f aca="false">-In_PreRtB_Devex*DH31</f>
        <v>-0</v>
      </c>
      <c r="DI106" s="20" t="n">
        <f aca="false">-In_PreRtB_Devex*DI31</f>
        <v>-0</v>
      </c>
      <c r="DJ106" s="20" t="n">
        <f aca="false">-In_PreRtB_Devex*DJ31</f>
        <v>-0</v>
      </c>
      <c r="DK106" s="20" t="n">
        <f aca="false">-In_PreRtB_Devex*DK31</f>
        <v>-0</v>
      </c>
      <c r="DL106" s="20" t="n">
        <f aca="false">-In_PreRtB_Devex*DL31</f>
        <v>-0</v>
      </c>
      <c r="DM106" s="20" t="n">
        <f aca="false">-In_PreRtB_Devex*DM31</f>
        <v>-0</v>
      </c>
      <c r="DN106" s="20" t="n">
        <f aca="false">-In_PreRtB_Devex*DN31</f>
        <v>-0</v>
      </c>
      <c r="DO106" s="20" t="n">
        <f aca="false">-In_PreRtB_Devex*DO31</f>
        <v>-0</v>
      </c>
      <c r="DP106" s="20" t="n">
        <f aca="false">-In_PreRtB_Devex*DP31</f>
        <v>-0</v>
      </c>
      <c r="DQ106" s="20" t="n">
        <f aca="false">-In_PreRtB_Devex*DQ31</f>
        <v>-0</v>
      </c>
      <c r="DR106" s="20" t="n">
        <f aca="false">-In_PreRtB_Devex*DR31</f>
        <v>-0</v>
      </c>
      <c r="DS106" s="20" t="n">
        <f aca="false">-In_PreRtB_Devex*DS31</f>
        <v>-0</v>
      </c>
      <c r="DT106" s="20" t="n">
        <f aca="false">-In_PreRtB_Devex*DT31</f>
        <v>-0</v>
      </c>
      <c r="DU106" s="20" t="n">
        <f aca="false">-In_PreRtB_Devex*DU31</f>
        <v>-0</v>
      </c>
      <c r="DV106" s="20" t="n">
        <f aca="false">-In_PreRtB_Devex*DV31</f>
        <v>-0</v>
      </c>
      <c r="DW106" s="20" t="n">
        <f aca="false">-In_PreRtB_Devex*DW31</f>
        <v>-0</v>
      </c>
      <c r="DX106" s="20" t="n">
        <f aca="false">-In_PreRtB_Devex*DX31</f>
        <v>-0</v>
      </c>
      <c r="DY106" s="20" t="n">
        <f aca="false">-In_PreRtB_Devex*DY31</f>
        <v>-0</v>
      </c>
      <c r="DZ106" s="20" t="n">
        <f aca="false">-In_PreRtB_Devex*DZ31</f>
        <v>-0</v>
      </c>
      <c r="EA106" s="20" t="n">
        <f aca="false">-In_PreRtB_Devex*EA31</f>
        <v>-0</v>
      </c>
      <c r="EB106" s="20" t="n">
        <f aca="false">-In_PreRtB_Devex*EB31</f>
        <v>-0</v>
      </c>
      <c r="EC106" s="20" t="n">
        <f aca="false">-In_PreRtB_Devex*EC31</f>
        <v>-0</v>
      </c>
      <c r="ED106" s="20" t="n">
        <f aca="false">-In_PreRtB_Devex*ED31</f>
        <v>-0</v>
      </c>
      <c r="EE106" s="20" t="n">
        <f aca="false">-In_PreRtB_Devex*EE31</f>
        <v>-0</v>
      </c>
      <c r="EF106" s="20" t="n">
        <f aca="false">-In_PreRtB_Devex*EF31</f>
        <v>-0</v>
      </c>
      <c r="EG106" s="20" t="n">
        <f aca="false">-In_PreRtB_Devex*EG31</f>
        <v>-0</v>
      </c>
      <c r="EH106" s="20" t="n">
        <f aca="false">-In_PreRtB_Devex*EH31</f>
        <v>-0</v>
      </c>
      <c r="EI106" s="20" t="n">
        <f aca="false">-In_PreRtB_Devex*EI31</f>
        <v>-0</v>
      </c>
      <c r="EJ106" s="20" t="n">
        <f aca="false">-In_PreRtB_Devex*EJ31</f>
        <v>-0</v>
      </c>
      <c r="EK106" s="20" t="n">
        <f aca="false">-In_PreRtB_Devex*EK31</f>
        <v>-0</v>
      </c>
      <c r="EL106" s="20" t="n">
        <f aca="false">-In_PreRtB_Devex*EL31</f>
        <v>-0</v>
      </c>
      <c r="EM106" s="20" t="n">
        <f aca="false">-In_PreRtB_Devex*EM31</f>
        <v>-0</v>
      </c>
      <c r="EN106" s="20" t="n">
        <f aca="false">-In_PreRtB_Devex*EN31</f>
        <v>-0</v>
      </c>
      <c r="EO106" s="20" t="n">
        <f aca="false">-In_PreRtB_Devex*EO31</f>
        <v>-0</v>
      </c>
      <c r="EP106" s="20" t="n">
        <f aca="false">-In_PreRtB_Devex*EP31</f>
        <v>-0</v>
      </c>
      <c r="EQ106" s="20" t="n">
        <f aca="false">-In_PreRtB_Devex*EQ31</f>
        <v>-0</v>
      </c>
      <c r="ER106" s="20" t="n">
        <f aca="false">-In_PreRtB_Devex*ER31</f>
        <v>-0</v>
      </c>
      <c r="ES106" s="20" t="n">
        <f aca="false">-In_PreRtB_Devex*ES31</f>
        <v>-0</v>
      </c>
      <c r="ET106" s="20" t="n">
        <f aca="false">-In_PreRtB_Devex*ET31</f>
        <v>-0</v>
      </c>
      <c r="EU106" s="20" t="n">
        <f aca="false">-In_PreRtB_Devex*EU31</f>
        <v>-0</v>
      </c>
      <c r="EV106" s="20" t="n">
        <f aca="false">-In_PreRtB_Devex*EV31</f>
        <v>-0</v>
      </c>
      <c r="EW106" s="20" t="n">
        <f aca="false">-In_PreRtB_Devex*EW31</f>
        <v>-0</v>
      </c>
      <c r="EX106" s="20" t="n">
        <f aca="false">-In_PreRtB_Devex*EX31</f>
        <v>-0</v>
      </c>
      <c r="EY106" s="20" t="n">
        <f aca="false">-In_PreRtB_Devex*EY31</f>
        <v>-0</v>
      </c>
      <c r="EZ106" s="20" t="n">
        <f aca="false">-In_PreRtB_Devex*EZ31</f>
        <v>-0</v>
      </c>
      <c r="FA106" s="20" t="n">
        <f aca="false">-In_PreRtB_Devex*FA31</f>
        <v>-0</v>
      </c>
      <c r="FB106" s="20" t="n">
        <f aca="false">-In_PreRtB_Devex*FB31</f>
        <v>-0</v>
      </c>
      <c r="FC106" s="20" t="n">
        <f aca="false">-In_PreRtB_Devex*FC31</f>
        <v>-0</v>
      </c>
      <c r="FD106" s="20" t="n">
        <f aca="false">-In_PreRtB_Devex*FD31</f>
        <v>-0</v>
      </c>
      <c r="FE106" s="20" t="n">
        <f aca="false">-In_PreRtB_Devex*FE31</f>
        <v>-0</v>
      </c>
      <c r="FF106" s="20" t="n">
        <f aca="false">-In_PreRtB_Devex*FF31</f>
        <v>-0</v>
      </c>
      <c r="FG106" s="20" t="n">
        <f aca="false">-In_PreRtB_Devex*FG31</f>
        <v>-0</v>
      </c>
      <c r="FH106" s="20" t="n">
        <f aca="false">-In_PreRtB_Devex*FH31</f>
        <v>-0</v>
      </c>
    </row>
    <row r="107" customFormat="false" ht="15" hidden="false" customHeight="false" outlineLevel="0" collapsed="false">
      <c r="C107" s="0" t="s">
        <v>757</v>
      </c>
      <c r="D107" s="11" t="s">
        <v>359</v>
      </c>
      <c r="I107" s="20" t="n">
        <f aca="false">SUM(J107:FH107)</f>
        <v>-1776.375</v>
      </c>
      <c r="J107" s="20" t="n">
        <f aca="false">-SUMIFS(Dep_Keur,Dep_Paid,"&gt;="&amp;J$3,Dep_Paid,"&lt;="&amp;J$4,Dep_Cash,1)</f>
        <v>-1776.375</v>
      </c>
      <c r="K107" s="20" t="n">
        <f aca="false">-SUMIFS(Dep_Keur,Dep_Paid,"&gt;="&amp;K$3,Dep_Paid,"&lt;="&amp;K$4,Dep_Cash,1)</f>
        <v>-0</v>
      </c>
      <c r="L107" s="20" t="n">
        <f aca="false">-SUMIFS(Dep_Keur,Dep_Paid,"&gt;="&amp;L$3,Dep_Paid,"&lt;="&amp;L$4,Dep_Cash,1)</f>
        <v>-0</v>
      </c>
      <c r="M107" s="20" t="n">
        <f aca="false">-SUMIFS(Dep_Keur,Dep_Paid,"&gt;="&amp;M$3,Dep_Paid,"&lt;="&amp;M$4,Dep_Cash,1)</f>
        <v>-0</v>
      </c>
      <c r="N107" s="20" t="n">
        <f aca="false">-SUMIFS(Dep_Keur,Dep_Paid,"&gt;="&amp;N$3,Dep_Paid,"&lt;="&amp;N$4,Dep_Cash,1)</f>
        <v>-0</v>
      </c>
      <c r="O107" s="20" t="n">
        <f aca="false">-SUMIFS(Dep_Keur,Dep_Paid,"&gt;="&amp;O$3,Dep_Paid,"&lt;="&amp;O$4,Dep_Cash,1)</f>
        <v>-0</v>
      </c>
      <c r="P107" s="20" t="n">
        <f aca="false">-SUMIFS(Dep_Keur,Dep_Paid,"&gt;="&amp;P$3,Dep_Paid,"&lt;="&amp;P$4,Dep_Cash,1)</f>
        <v>-0</v>
      </c>
      <c r="Q107" s="20" t="n">
        <f aca="false">-SUMIFS(Dep_Keur,Dep_Paid,"&gt;="&amp;Q$3,Dep_Paid,"&lt;="&amp;Q$4,Dep_Cash,1)</f>
        <v>-0</v>
      </c>
      <c r="R107" s="20" t="n">
        <f aca="false">-SUMIFS(Dep_Keur,Dep_Paid,"&gt;="&amp;R$3,Dep_Paid,"&lt;="&amp;R$4,Dep_Cash,1)</f>
        <v>-0</v>
      </c>
      <c r="S107" s="20" t="n">
        <f aca="false">-SUMIFS(Dep_Keur,Dep_Paid,"&gt;="&amp;S$3,Dep_Paid,"&lt;="&amp;S$4,Dep_Cash,1)</f>
        <v>-0</v>
      </c>
      <c r="T107" s="20" t="n">
        <f aca="false">-SUMIFS(Dep_Keur,Dep_Paid,"&gt;="&amp;T$3,Dep_Paid,"&lt;="&amp;T$4,Dep_Cash,1)</f>
        <v>-0</v>
      </c>
      <c r="U107" s="20" t="n">
        <f aca="false">-SUMIFS(Dep_Keur,Dep_Paid,"&gt;="&amp;U$3,Dep_Paid,"&lt;="&amp;U$4,Dep_Cash,1)</f>
        <v>-0</v>
      </c>
      <c r="V107" s="20" t="n">
        <f aca="false">-SUMIFS(Dep_Keur,Dep_Paid,"&gt;="&amp;V$3,Dep_Paid,"&lt;="&amp;V$4,Dep_Cash,1)</f>
        <v>-0</v>
      </c>
      <c r="W107" s="20" t="n">
        <f aca="false">-SUMIFS(Dep_Keur,Dep_Paid,"&gt;="&amp;W$3,Dep_Paid,"&lt;="&amp;W$4,Dep_Cash,1)</f>
        <v>-0</v>
      </c>
      <c r="X107" s="20" t="n">
        <f aca="false">-SUMIFS(Dep_Keur,Dep_Paid,"&gt;="&amp;X$3,Dep_Paid,"&lt;="&amp;X$4,Dep_Cash,1)</f>
        <v>-0</v>
      </c>
      <c r="Y107" s="20" t="n">
        <f aca="false">-SUMIFS(Dep_Keur,Dep_Paid,"&gt;="&amp;Y$3,Dep_Paid,"&lt;="&amp;Y$4,Dep_Cash,1)</f>
        <v>-0</v>
      </c>
      <c r="Z107" s="20" t="n">
        <f aca="false">-SUMIFS(Dep_Keur,Dep_Paid,"&gt;="&amp;Z$3,Dep_Paid,"&lt;="&amp;Z$4,Dep_Cash,1)</f>
        <v>-0</v>
      </c>
      <c r="AA107" s="20" t="n">
        <f aca="false">-SUMIFS(Dep_Keur,Dep_Paid,"&gt;="&amp;AA$3,Dep_Paid,"&lt;="&amp;AA$4,Dep_Cash,1)</f>
        <v>-0</v>
      </c>
      <c r="AB107" s="20" t="n">
        <f aca="false">-SUMIFS(Dep_Keur,Dep_Paid,"&gt;="&amp;AB$3,Dep_Paid,"&lt;="&amp;AB$4,Dep_Cash,1)</f>
        <v>-0</v>
      </c>
      <c r="AC107" s="20" t="n">
        <f aca="false">-SUMIFS(Dep_Keur,Dep_Paid,"&gt;="&amp;AC$3,Dep_Paid,"&lt;="&amp;AC$4,Dep_Cash,1)</f>
        <v>-0</v>
      </c>
      <c r="AD107" s="20" t="n">
        <f aca="false">-SUMIFS(Dep_Keur,Dep_Paid,"&gt;="&amp;AD$3,Dep_Paid,"&lt;="&amp;AD$4,Dep_Cash,1)</f>
        <v>-0</v>
      </c>
      <c r="AE107" s="20" t="n">
        <f aca="false">-SUMIFS(Dep_Keur,Dep_Paid,"&gt;="&amp;AE$3,Dep_Paid,"&lt;="&amp;AE$4,Dep_Cash,1)</f>
        <v>-0</v>
      </c>
      <c r="AF107" s="20" t="n">
        <f aca="false">-SUMIFS(Dep_Keur,Dep_Paid,"&gt;="&amp;AF$3,Dep_Paid,"&lt;="&amp;AF$4,Dep_Cash,1)</f>
        <v>-0</v>
      </c>
      <c r="AG107" s="20" t="n">
        <f aca="false">-SUMIFS(Dep_Keur,Dep_Paid,"&gt;="&amp;AG$3,Dep_Paid,"&lt;="&amp;AG$4,Dep_Cash,1)</f>
        <v>-0</v>
      </c>
      <c r="AH107" s="20" t="n">
        <f aca="false">-SUMIFS(Dep_Keur,Dep_Paid,"&gt;="&amp;AH$3,Dep_Paid,"&lt;="&amp;AH$4,Dep_Cash,1)</f>
        <v>-0</v>
      </c>
      <c r="AI107" s="20" t="n">
        <f aca="false">-SUMIFS(Dep_Keur,Dep_Paid,"&gt;="&amp;AI$3,Dep_Paid,"&lt;="&amp;AI$4,Dep_Cash,1)</f>
        <v>-0</v>
      </c>
      <c r="AJ107" s="20" t="n">
        <f aca="false">-SUMIFS(Dep_Keur,Dep_Paid,"&gt;="&amp;AJ$3,Dep_Paid,"&lt;="&amp;AJ$4,Dep_Cash,1)</f>
        <v>-0</v>
      </c>
      <c r="AK107" s="20" t="n">
        <f aca="false">-SUMIFS(Dep_Keur,Dep_Paid,"&gt;="&amp;AK$3,Dep_Paid,"&lt;="&amp;AK$4,Dep_Cash,1)</f>
        <v>-0</v>
      </c>
      <c r="AL107" s="20" t="n">
        <f aca="false">-SUMIFS(Dep_Keur,Dep_Paid,"&gt;="&amp;AL$3,Dep_Paid,"&lt;="&amp;AL$4,Dep_Cash,1)</f>
        <v>-0</v>
      </c>
      <c r="AM107" s="20" t="n">
        <f aca="false">-SUMIFS(Dep_Keur,Dep_Paid,"&gt;="&amp;AM$3,Dep_Paid,"&lt;="&amp;AM$4,Dep_Cash,1)</f>
        <v>-0</v>
      </c>
      <c r="AN107" s="20" t="n">
        <f aca="false">-SUMIFS(Dep_Keur,Dep_Paid,"&gt;="&amp;AN$3,Dep_Paid,"&lt;="&amp;AN$4,Dep_Cash,1)</f>
        <v>-0</v>
      </c>
      <c r="AO107" s="20" t="n">
        <f aca="false">-SUMIFS(Dep_Keur,Dep_Paid,"&gt;="&amp;AO$3,Dep_Paid,"&lt;="&amp;AO$4,Dep_Cash,1)</f>
        <v>-0</v>
      </c>
      <c r="AP107" s="20" t="n">
        <f aca="false">-SUMIFS(Dep_Keur,Dep_Paid,"&gt;="&amp;AP$3,Dep_Paid,"&lt;="&amp;AP$4,Dep_Cash,1)</f>
        <v>-0</v>
      </c>
      <c r="AQ107" s="20" t="n">
        <f aca="false">-SUMIFS(Dep_Keur,Dep_Paid,"&gt;="&amp;AQ$3,Dep_Paid,"&lt;="&amp;AQ$4,Dep_Cash,1)</f>
        <v>-0</v>
      </c>
      <c r="AR107" s="20" t="n">
        <f aca="false">-SUMIFS(Dep_Keur,Dep_Paid,"&gt;="&amp;AR$3,Dep_Paid,"&lt;="&amp;AR$4,Dep_Cash,1)</f>
        <v>-0</v>
      </c>
      <c r="AS107" s="20" t="n">
        <f aca="false">-SUMIFS(Dep_Keur,Dep_Paid,"&gt;="&amp;AS$3,Dep_Paid,"&lt;="&amp;AS$4,Dep_Cash,1)</f>
        <v>-0</v>
      </c>
      <c r="AT107" s="20" t="n">
        <f aca="false">-SUMIFS(Dep_Keur,Dep_Paid,"&gt;="&amp;AT$3,Dep_Paid,"&lt;="&amp;AT$4,Dep_Cash,1)</f>
        <v>-0</v>
      </c>
      <c r="AU107" s="20" t="n">
        <f aca="false">-SUMIFS(Dep_Keur,Dep_Paid,"&gt;="&amp;AU$3,Dep_Paid,"&lt;="&amp;AU$4,Dep_Cash,1)</f>
        <v>-0</v>
      </c>
      <c r="AV107" s="20" t="n">
        <f aca="false">-SUMIFS(Dep_Keur,Dep_Paid,"&gt;="&amp;AV$3,Dep_Paid,"&lt;="&amp;AV$4,Dep_Cash,1)</f>
        <v>-0</v>
      </c>
      <c r="AW107" s="20" t="n">
        <f aca="false">-SUMIFS(Dep_Keur,Dep_Paid,"&gt;="&amp;AW$3,Dep_Paid,"&lt;="&amp;AW$4,Dep_Cash,1)</f>
        <v>-0</v>
      </c>
      <c r="AX107" s="20" t="n">
        <f aca="false">-SUMIFS(Dep_Keur,Dep_Paid,"&gt;="&amp;AX$3,Dep_Paid,"&lt;="&amp;AX$4,Dep_Cash,1)</f>
        <v>-0</v>
      </c>
      <c r="AY107" s="20" t="n">
        <f aca="false">-SUMIFS(Dep_Keur,Dep_Paid,"&gt;="&amp;AY$3,Dep_Paid,"&lt;="&amp;AY$4,Dep_Cash,1)</f>
        <v>-0</v>
      </c>
      <c r="AZ107" s="20" t="n">
        <f aca="false">-SUMIFS(Dep_Keur,Dep_Paid,"&gt;="&amp;AZ$3,Dep_Paid,"&lt;="&amp;AZ$4,Dep_Cash,1)</f>
        <v>-0</v>
      </c>
      <c r="BA107" s="20" t="n">
        <f aca="false">-SUMIFS(Dep_Keur,Dep_Paid,"&gt;="&amp;BA$3,Dep_Paid,"&lt;="&amp;BA$4,Dep_Cash,1)</f>
        <v>-0</v>
      </c>
      <c r="BB107" s="20" t="n">
        <f aca="false">-SUMIFS(Dep_Keur,Dep_Paid,"&gt;="&amp;BB$3,Dep_Paid,"&lt;="&amp;BB$4,Dep_Cash,1)</f>
        <v>-0</v>
      </c>
      <c r="BC107" s="20" t="n">
        <f aca="false">-SUMIFS(Dep_Keur,Dep_Paid,"&gt;="&amp;BC$3,Dep_Paid,"&lt;="&amp;BC$4,Dep_Cash,1)</f>
        <v>-0</v>
      </c>
      <c r="BD107" s="20" t="n">
        <f aca="false">-SUMIFS(Dep_Keur,Dep_Paid,"&gt;="&amp;BD$3,Dep_Paid,"&lt;="&amp;BD$4,Dep_Cash,1)</f>
        <v>-0</v>
      </c>
      <c r="BE107" s="20" t="n">
        <f aca="false">-SUMIFS(Dep_Keur,Dep_Paid,"&gt;="&amp;BE$3,Dep_Paid,"&lt;="&amp;BE$4,Dep_Cash,1)</f>
        <v>-0</v>
      </c>
      <c r="BF107" s="20" t="n">
        <f aca="false">-SUMIFS(Dep_Keur,Dep_Paid,"&gt;="&amp;BF$3,Dep_Paid,"&lt;="&amp;BF$4,Dep_Cash,1)</f>
        <v>-0</v>
      </c>
      <c r="BG107" s="20" t="n">
        <f aca="false">-SUMIFS(Dep_Keur,Dep_Paid,"&gt;="&amp;BG$3,Dep_Paid,"&lt;="&amp;BG$4,Dep_Cash,1)</f>
        <v>-0</v>
      </c>
      <c r="BH107" s="20" t="n">
        <f aca="false">-SUMIFS(Dep_Keur,Dep_Paid,"&gt;="&amp;BH$3,Dep_Paid,"&lt;="&amp;BH$4,Dep_Cash,1)</f>
        <v>-0</v>
      </c>
      <c r="BI107" s="20" t="n">
        <f aca="false">-SUMIFS(Dep_Keur,Dep_Paid,"&gt;="&amp;BI$3,Dep_Paid,"&lt;="&amp;BI$4,Dep_Cash,1)</f>
        <v>-0</v>
      </c>
      <c r="BJ107" s="20" t="n">
        <f aca="false">-SUMIFS(Dep_Keur,Dep_Paid,"&gt;="&amp;BJ$3,Dep_Paid,"&lt;="&amp;BJ$4,Dep_Cash,1)</f>
        <v>-0</v>
      </c>
      <c r="BK107" s="20" t="n">
        <f aca="false">-SUMIFS(Dep_Keur,Dep_Paid,"&gt;="&amp;BK$3,Dep_Paid,"&lt;="&amp;BK$4,Dep_Cash,1)</f>
        <v>-0</v>
      </c>
      <c r="BL107" s="20" t="n">
        <f aca="false">-SUMIFS(Dep_Keur,Dep_Paid,"&gt;="&amp;BL$3,Dep_Paid,"&lt;="&amp;BL$4,Dep_Cash,1)</f>
        <v>-0</v>
      </c>
      <c r="BM107" s="20" t="n">
        <f aca="false">-SUMIFS(Dep_Keur,Dep_Paid,"&gt;="&amp;BM$3,Dep_Paid,"&lt;="&amp;BM$4,Dep_Cash,1)</f>
        <v>-0</v>
      </c>
      <c r="BN107" s="20" t="n">
        <f aca="false">-SUMIFS(Dep_Keur,Dep_Paid,"&gt;="&amp;BN$3,Dep_Paid,"&lt;="&amp;BN$4,Dep_Cash,1)</f>
        <v>-0</v>
      </c>
      <c r="BO107" s="20" t="n">
        <f aca="false">-SUMIFS(Dep_Keur,Dep_Paid,"&gt;="&amp;BO$3,Dep_Paid,"&lt;="&amp;BO$4,Dep_Cash,1)</f>
        <v>-0</v>
      </c>
      <c r="BP107" s="20" t="n">
        <f aca="false">-SUMIFS(Dep_Keur,Dep_Paid,"&gt;="&amp;BP$3,Dep_Paid,"&lt;="&amp;BP$4,Dep_Cash,1)</f>
        <v>-0</v>
      </c>
      <c r="BQ107" s="20" t="n">
        <f aca="false">-SUMIFS(Dep_Keur,Dep_Paid,"&gt;="&amp;BQ$3,Dep_Paid,"&lt;="&amp;BQ$4,Dep_Cash,1)</f>
        <v>-0</v>
      </c>
      <c r="BR107" s="20" t="n">
        <f aca="false">-SUMIFS(Dep_Keur,Dep_Paid,"&gt;="&amp;BR$3,Dep_Paid,"&lt;="&amp;BR$4,Dep_Cash,1)</f>
        <v>-0</v>
      </c>
      <c r="BS107" s="20" t="n">
        <f aca="false">-SUMIFS(Dep_Keur,Dep_Paid,"&gt;="&amp;BS$3,Dep_Paid,"&lt;="&amp;BS$4,Dep_Cash,1)</f>
        <v>-0</v>
      </c>
      <c r="BT107" s="20" t="n">
        <f aca="false">-SUMIFS(Dep_Keur,Dep_Paid,"&gt;="&amp;BT$3,Dep_Paid,"&lt;="&amp;BT$4,Dep_Cash,1)</f>
        <v>-0</v>
      </c>
      <c r="BU107" s="20" t="n">
        <f aca="false">-SUMIFS(Dep_Keur,Dep_Paid,"&gt;="&amp;BU$3,Dep_Paid,"&lt;="&amp;BU$4,Dep_Cash,1)</f>
        <v>-0</v>
      </c>
      <c r="BV107" s="20" t="n">
        <f aca="false">-SUMIFS(Dep_Keur,Dep_Paid,"&gt;="&amp;BV$3,Dep_Paid,"&lt;="&amp;BV$4,Dep_Cash,1)</f>
        <v>-0</v>
      </c>
      <c r="BW107" s="20" t="n">
        <f aca="false">-SUMIFS(Dep_Keur,Dep_Paid,"&gt;="&amp;BW$3,Dep_Paid,"&lt;="&amp;BW$4,Dep_Cash,1)</f>
        <v>-0</v>
      </c>
      <c r="BX107" s="20" t="n">
        <f aca="false">-SUMIFS(Dep_Keur,Dep_Paid,"&gt;="&amp;BX$3,Dep_Paid,"&lt;="&amp;BX$4,Dep_Cash,1)</f>
        <v>-0</v>
      </c>
      <c r="BY107" s="20" t="n">
        <f aca="false">-SUMIFS(Dep_Keur,Dep_Paid,"&gt;="&amp;BY$3,Dep_Paid,"&lt;="&amp;BY$4,Dep_Cash,1)</f>
        <v>-0</v>
      </c>
      <c r="BZ107" s="20" t="n">
        <f aca="false">-SUMIFS(Dep_Keur,Dep_Paid,"&gt;="&amp;BZ$3,Dep_Paid,"&lt;="&amp;BZ$4,Dep_Cash,1)</f>
        <v>-0</v>
      </c>
      <c r="CA107" s="20" t="n">
        <f aca="false">-SUMIFS(Dep_Keur,Dep_Paid,"&gt;="&amp;CA$3,Dep_Paid,"&lt;="&amp;CA$4,Dep_Cash,1)</f>
        <v>-0</v>
      </c>
      <c r="CB107" s="20" t="n">
        <f aca="false">-SUMIFS(Dep_Keur,Dep_Paid,"&gt;="&amp;CB$3,Dep_Paid,"&lt;="&amp;CB$4,Dep_Cash,1)</f>
        <v>-0</v>
      </c>
      <c r="CC107" s="20" t="n">
        <f aca="false">-SUMIFS(Dep_Keur,Dep_Paid,"&gt;="&amp;CC$3,Dep_Paid,"&lt;="&amp;CC$4,Dep_Cash,1)</f>
        <v>-0</v>
      </c>
      <c r="CD107" s="20" t="n">
        <f aca="false">-SUMIFS(Dep_Keur,Dep_Paid,"&gt;="&amp;CD$3,Dep_Paid,"&lt;="&amp;CD$4,Dep_Cash,1)</f>
        <v>-0</v>
      </c>
      <c r="CE107" s="20" t="n">
        <f aca="false">-SUMIFS(Dep_Keur,Dep_Paid,"&gt;="&amp;CE$3,Dep_Paid,"&lt;="&amp;CE$4,Dep_Cash,1)</f>
        <v>-0</v>
      </c>
      <c r="CF107" s="20" t="n">
        <f aca="false">-SUMIFS(Dep_Keur,Dep_Paid,"&gt;="&amp;CF$3,Dep_Paid,"&lt;="&amp;CF$4,Dep_Cash,1)</f>
        <v>-0</v>
      </c>
      <c r="CG107" s="20" t="n">
        <f aca="false">-SUMIFS(Dep_Keur,Dep_Paid,"&gt;="&amp;CG$3,Dep_Paid,"&lt;="&amp;CG$4,Dep_Cash,1)</f>
        <v>-0</v>
      </c>
      <c r="CH107" s="20" t="n">
        <f aca="false">-SUMIFS(Dep_Keur,Dep_Paid,"&gt;="&amp;CH$3,Dep_Paid,"&lt;="&amp;CH$4,Dep_Cash,1)</f>
        <v>-0</v>
      </c>
      <c r="CI107" s="20" t="n">
        <f aca="false">-SUMIFS(Dep_Keur,Dep_Paid,"&gt;="&amp;CI$3,Dep_Paid,"&lt;="&amp;CI$4,Dep_Cash,1)</f>
        <v>-0</v>
      </c>
      <c r="CJ107" s="20" t="n">
        <f aca="false">-SUMIFS(Dep_Keur,Dep_Paid,"&gt;="&amp;CJ$3,Dep_Paid,"&lt;="&amp;CJ$4,Dep_Cash,1)</f>
        <v>-0</v>
      </c>
      <c r="CK107" s="20" t="n">
        <f aca="false">-SUMIFS(Dep_Keur,Dep_Paid,"&gt;="&amp;CK$3,Dep_Paid,"&lt;="&amp;CK$4,Dep_Cash,1)</f>
        <v>-0</v>
      </c>
      <c r="CL107" s="20" t="n">
        <f aca="false">-SUMIFS(Dep_Keur,Dep_Paid,"&gt;="&amp;CL$3,Dep_Paid,"&lt;="&amp;CL$4,Dep_Cash,1)</f>
        <v>-0</v>
      </c>
      <c r="CM107" s="20" t="n">
        <f aca="false">-SUMIFS(Dep_Keur,Dep_Paid,"&gt;="&amp;CM$3,Dep_Paid,"&lt;="&amp;CM$4,Dep_Cash,1)</f>
        <v>-0</v>
      </c>
      <c r="CN107" s="20" t="n">
        <f aca="false">-SUMIFS(Dep_Keur,Dep_Paid,"&gt;="&amp;CN$3,Dep_Paid,"&lt;="&amp;CN$4,Dep_Cash,1)</f>
        <v>-0</v>
      </c>
      <c r="CO107" s="20" t="n">
        <f aca="false">-SUMIFS(Dep_Keur,Dep_Paid,"&gt;="&amp;CO$3,Dep_Paid,"&lt;="&amp;CO$4,Dep_Cash,1)</f>
        <v>-0</v>
      </c>
      <c r="CP107" s="20" t="n">
        <f aca="false">-SUMIFS(Dep_Keur,Dep_Paid,"&gt;="&amp;CP$3,Dep_Paid,"&lt;="&amp;CP$4,Dep_Cash,1)</f>
        <v>-0</v>
      </c>
      <c r="CQ107" s="20" t="n">
        <f aca="false">-SUMIFS(Dep_Keur,Dep_Paid,"&gt;="&amp;CQ$3,Dep_Paid,"&lt;="&amp;CQ$4,Dep_Cash,1)</f>
        <v>-0</v>
      </c>
      <c r="CR107" s="20" t="n">
        <f aca="false">-SUMIFS(Dep_Keur,Dep_Paid,"&gt;="&amp;CR$3,Dep_Paid,"&lt;="&amp;CR$4,Dep_Cash,1)</f>
        <v>-0</v>
      </c>
      <c r="CS107" s="20" t="n">
        <f aca="false">-SUMIFS(Dep_Keur,Dep_Paid,"&gt;="&amp;CS$3,Dep_Paid,"&lt;="&amp;CS$4,Dep_Cash,1)</f>
        <v>-0</v>
      </c>
      <c r="CT107" s="20" t="n">
        <f aca="false">-SUMIFS(Dep_Keur,Dep_Paid,"&gt;="&amp;CT$3,Dep_Paid,"&lt;="&amp;CT$4,Dep_Cash,1)</f>
        <v>-0</v>
      </c>
      <c r="CU107" s="20" t="n">
        <f aca="false">-SUMIFS(Dep_Keur,Dep_Paid,"&gt;="&amp;CU$3,Dep_Paid,"&lt;="&amp;CU$4,Dep_Cash,1)</f>
        <v>-0</v>
      </c>
      <c r="CV107" s="20" t="n">
        <f aca="false">-SUMIFS(Dep_Keur,Dep_Paid,"&gt;="&amp;CV$3,Dep_Paid,"&lt;="&amp;CV$4,Dep_Cash,1)</f>
        <v>-0</v>
      </c>
      <c r="CW107" s="20" t="n">
        <f aca="false">-SUMIFS(Dep_Keur,Dep_Paid,"&gt;="&amp;CW$3,Dep_Paid,"&lt;="&amp;CW$4,Dep_Cash,1)</f>
        <v>-0</v>
      </c>
      <c r="CX107" s="20" t="n">
        <f aca="false">-SUMIFS(Dep_Keur,Dep_Paid,"&gt;="&amp;CX$3,Dep_Paid,"&lt;="&amp;CX$4,Dep_Cash,1)</f>
        <v>-0</v>
      </c>
      <c r="CY107" s="20" t="n">
        <f aca="false">-SUMIFS(Dep_Keur,Dep_Paid,"&gt;="&amp;CY$3,Dep_Paid,"&lt;="&amp;CY$4,Dep_Cash,1)</f>
        <v>-0</v>
      </c>
      <c r="CZ107" s="20" t="n">
        <f aca="false">-SUMIFS(Dep_Keur,Dep_Paid,"&gt;="&amp;CZ$3,Dep_Paid,"&lt;="&amp;CZ$4,Dep_Cash,1)</f>
        <v>-0</v>
      </c>
      <c r="DA107" s="20" t="n">
        <f aca="false">-SUMIFS(Dep_Keur,Dep_Paid,"&gt;="&amp;DA$3,Dep_Paid,"&lt;="&amp;DA$4,Dep_Cash,1)</f>
        <v>-0</v>
      </c>
      <c r="DB107" s="20" t="n">
        <f aca="false">-SUMIFS(Dep_Keur,Dep_Paid,"&gt;="&amp;DB$3,Dep_Paid,"&lt;="&amp;DB$4,Dep_Cash,1)</f>
        <v>-0</v>
      </c>
      <c r="DC107" s="20" t="n">
        <f aca="false">-SUMIFS(Dep_Keur,Dep_Paid,"&gt;="&amp;DC$3,Dep_Paid,"&lt;="&amp;DC$4,Dep_Cash,1)</f>
        <v>-0</v>
      </c>
      <c r="DD107" s="20" t="n">
        <f aca="false">-SUMIFS(Dep_Keur,Dep_Paid,"&gt;="&amp;DD$3,Dep_Paid,"&lt;="&amp;DD$4,Dep_Cash,1)</f>
        <v>-0</v>
      </c>
      <c r="DE107" s="20" t="n">
        <f aca="false">-SUMIFS(Dep_Keur,Dep_Paid,"&gt;="&amp;DE$3,Dep_Paid,"&lt;="&amp;DE$4,Dep_Cash,1)</f>
        <v>-0</v>
      </c>
      <c r="DF107" s="20" t="n">
        <f aca="false">-SUMIFS(Dep_Keur,Dep_Paid,"&gt;="&amp;DF$3,Dep_Paid,"&lt;="&amp;DF$4,Dep_Cash,1)</f>
        <v>-0</v>
      </c>
      <c r="DG107" s="20" t="n">
        <f aca="false">-SUMIFS(Dep_Keur,Dep_Paid,"&gt;="&amp;DG$3,Dep_Paid,"&lt;="&amp;DG$4,Dep_Cash,1)</f>
        <v>-0</v>
      </c>
      <c r="DH107" s="20" t="n">
        <f aca="false">-SUMIFS(Dep_Keur,Dep_Paid,"&gt;="&amp;DH$3,Dep_Paid,"&lt;="&amp;DH$4,Dep_Cash,1)</f>
        <v>-0</v>
      </c>
      <c r="DI107" s="20" t="n">
        <f aca="false">-SUMIFS(Dep_Keur,Dep_Paid,"&gt;="&amp;DI$3,Dep_Paid,"&lt;="&amp;DI$4,Dep_Cash,1)</f>
        <v>-0</v>
      </c>
      <c r="DJ107" s="20" t="n">
        <f aca="false">-SUMIFS(Dep_Keur,Dep_Paid,"&gt;="&amp;DJ$3,Dep_Paid,"&lt;="&amp;DJ$4,Dep_Cash,1)</f>
        <v>-0</v>
      </c>
      <c r="DK107" s="20" t="n">
        <f aca="false">-SUMIFS(Dep_Keur,Dep_Paid,"&gt;="&amp;DK$3,Dep_Paid,"&lt;="&amp;DK$4,Dep_Cash,1)</f>
        <v>-0</v>
      </c>
      <c r="DL107" s="20" t="n">
        <f aca="false">-SUMIFS(Dep_Keur,Dep_Paid,"&gt;="&amp;DL$3,Dep_Paid,"&lt;="&amp;DL$4,Dep_Cash,1)</f>
        <v>-0</v>
      </c>
      <c r="DM107" s="20" t="n">
        <f aca="false">-SUMIFS(Dep_Keur,Dep_Paid,"&gt;="&amp;DM$3,Dep_Paid,"&lt;="&amp;DM$4,Dep_Cash,1)</f>
        <v>-0</v>
      </c>
      <c r="DN107" s="20" t="n">
        <f aca="false">-SUMIFS(Dep_Keur,Dep_Paid,"&gt;="&amp;DN$3,Dep_Paid,"&lt;="&amp;DN$4,Dep_Cash,1)</f>
        <v>-0</v>
      </c>
      <c r="DO107" s="20" t="n">
        <f aca="false">-SUMIFS(Dep_Keur,Dep_Paid,"&gt;="&amp;DO$3,Dep_Paid,"&lt;="&amp;DO$4,Dep_Cash,1)</f>
        <v>-0</v>
      </c>
      <c r="DP107" s="20" t="n">
        <f aca="false">-SUMIFS(Dep_Keur,Dep_Paid,"&gt;="&amp;DP$3,Dep_Paid,"&lt;="&amp;DP$4,Dep_Cash,1)</f>
        <v>-0</v>
      </c>
      <c r="DQ107" s="20" t="n">
        <f aca="false">-SUMIFS(Dep_Keur,Dep_Paid,"&gt;="&amp;DQ$3,Dep_Paid,"&lt;="&amp;DQ$4,Dep_Cash,1)</f>
        <v>-0</v>
      </c>
      <c r="DR107" s="20" t="n">
        <f aca="false">-SUMIFS(Dep_Keur,Dep_Paid,"&gt;="&amp;DR$3,Dep_Paid,"&lt;="&amp;DR$4,Dep_Cash,1)</f>
        <v>-0</v>
      </c>
      <c r="DS107" s="20" t="n">
        <f aca="false">-SUMIFS(Dep_Keur,Dep_Paid,"&gt;="&amp;DS$3,Dep_Paid,"&lt;="&amp;DS$4,Dep_Cash,1)</f>
        <v>-0</v>
      </c>
      <c r="DT107" s="20" t="n">
        <f aca="false">-SUMIFS(Dep_Keur,Dep_Paid,"&gt;="&amp;DT$3,Dep_Paid,"&lt;="&amp;DT$4,Dep_Cash,1)</f>
        <v>-0</v>
      </c>
      <c r="DU107" s="20" t="n">
        <f aca="false">-SUMIFS(Dep_Keur,Dep_Paid,"&gt;="&amp;DU$3,Dep_Paid,"&lt;="&amp;DU$4,Dep_Cash,1)</f>
        <v>-0</v>
      </c>
      <c r="DV107" s="20" t="n">
        <f aca="false">-SUMIFS(Dep_Keur,Dep_Paid,"&gt;="&amp;DV$3,Dep_Paid,"&lt;="&amp;DV$4,Dep_Cash,1)</f>
        <v>-0</v>
      </c>
      <c r="DW107" s="20" t="n">
        <f aca="false">-SUMIFS(Dep_Keur,Dep_Paid,"&gt;="&amp;DW$3,Dep_Paid,"&lt;="&amp;DW$4,Dep_Cash,1)</f>
        <v>-0</v>
      </c>
      <c r="DX107" s="20" t="n">
        <f aca="false">-SUMIFS(Dep_Keur,Dep_Paid,"&gt;="&amp;DX$3,Dep_Paid,"&lt;="&amp;DX$4,Dep_Cash,1)</f>
        <v>-0</v>
      </c>
      <c r="DY107" s="20" t="n">
        <f aca="false">-SUMIFS(Dep_Keur,Dep_Paid,"&gt;="&amp;DY$3,Dep_Paid,"&lt;="&amp;DY$4,Dep_Cash,1)</f>
        <v>-0</v>
      </c>
      <c r="DZ107" s="20" t="n">
        <f aca="false">-SUMIFS(Dep_Keur,Dep_Paid,"&gt;="&amp;DZ$3,Dep_Paid,"&lt;="&amp;DZ$4,Dep_Cash,1)</f>
        <v>-0</v>
      </c>
      <c r="EA107" s="20" t="n">
        <f aca="false">-SUMIFS(Dep_Keur,Dep_Paid,"&gt;="&amp;EA$3,Dep_Paid,"&lt;="&amp;EA$4,Dep_Cash,1)</f>
        <v>-0</v>
      </c>
      <c r="EB107" s="20" t="n">
        <f aca="false">-SUMIFS(Dep_Keur,Dep_Paid,"&gt;="&amp;EB$3,Dep_Paid,"&lt;="&amp;EB$4,Dep_Cash,1)</f>
        <v>-0</v>
      </c>
      <c r="EC107" s="20" t="n">
        <f aca="false">-SUMIFS(Dep_Keur,Dep_Paid,"&gt;="&amp;EC$3,Dep_Paid,"&lt;="&amp;EC$4,Dep_Cash,1)</f>
        <v>-0</v>
      </c>
      <c r="ED107" s="20" t="n">
        <f aca="false">-SUMIFS(Dep_Keur,Dep_Paid,"&gt;="&amp;ED$3,Dep_Paid,"&lt;="&amp;ED$4,Dep_Cash,1)</f>
        <v>-0</v>
      </c>
      <c r="EE107" s="20" t="n">
        <f aca="false">-SUMIFS(Dep_Keur,Dep_Paid,"&gt;="&amp;EE$3,Dep_Paid,"&lt;="&amp;EE$4,Dep_Cash,1)</f>
        <v>-0</v>
      </c>
      <c r="EF107" s="20" t="n">
        <f aca="false">-SUMIFS(Dep_Keur,Dep_Paid,"&gt;="&amp;EF$3,Dep_Paid,"&lt;="&amp;EF$4,Dep_Cash,1)</f>
        <v>-0</v>
      </c>
      <c r="EG107" s="20" t="n">
        <f aca="false">-SUMIFS(Dep_Keur,Dep_Paid,"&gt;="&amp;EG$3,Dep_Paid,"&lt;="&amp;EG$4,Dep_Cash,1)</f>
        <v>-0</v>
      </c>
      <c r="EH107" s="20" t="n">
        <f aca="false">-SUMIFS(Dep_Keur,Dep_Paid,"&gt;="&amp;EH$3,Dep_Paid,"&lt;="&amp;EH$4,Dep_Cash,1)</f>
        <v>-0</v>
      </c>
      <c r="EI107" s="20" t="n">
        <f aca="false">-SUMIFS(Dep_Keur,Dep_Paid,"&gt;="&amp;EI$3,Dep_Paid,"&lt;="&amp;EI$4,Dep_Cash,1)</f>
        <v>-0</v>
      </c>
      <c r="EJ107" s="20" t="n">
        <f aca="false">-SUMIFS(Dep_Keur,Dep_Paid,"&gt;="&amp;EJ$3,Dep_Paid,"&lt;="&amp;EJ$4,Dep_Cash,1)</f>
        <v>-0</v>
      </c>
      <c r="EK107" s="20" t="n">
        <f aca="false">-SUMIFS(Dep_Keur,Dep_Paid,"&gt;="&amp;EK$3,Dep_Paid,"&lt;="&amp;EK$4,Dep_Cash,1)</f>
        <v>-0</v>
      </c>
      <c r="EL107" s="20" t="n">
        <f aca="false">-SUMIFS(Dep_Keur,Dep_Paid,"&gt;="&amp;EL$3,Dep_Paid,"&lt;="&amp;EL$4,Dep_Cash,1)</f>
        <v>-0</v>
      </c>
      <c r="EM107" s="20" t="n">
        <f aca="false">-SUMIFS(Dep_Keur,Dep_Paid,"&gt;="&amp;EM$3,Dep_Paid,"&lt;="&amp;EM$4,Dep_Cash,1)</f>
        <v>-0</v>
      </c>
      <c r="EN107" s="20" t="n">
        <f aca="false">-SUMIFS(Dep_Keur,Dep_Paid,"&gt;="&amp;EN$3,Dep_Paid,"&lt;="&amp;EN$4,Dep_Cash,1)</f>
        <v>-0</v>
      </c>
      <c r="EO107" s="20" t="n">
        <f aca="false">-SUMIFS(Dep_Keur,Dep_Paid,"&gt;="&amp;EO$3,Dep_Paid,"&lt;="&amp;EO$4,Dep_Cash,1)</f>
        <v>-0</v>
      </c>
      <c r="EP107" s="20" t="n">
        <f aca="false">-SUMIFS(Dep_Keur,Dep_Paid,"&gt;="&amp;EP$3,Dep_Paid,"&lt;="&amp;EP$4,Dep_Cash,1)</f>
        <v>-0</v>
      </c>
      <c r="EQ107" s="20" t="n">
        <f aca="false">-SUMIFS(Dep_Keur,Dep_Paid,"&gt;="&amp;EQ$3,Dep_Paid,"&lt;="&amp;EQ$4,Dep_Cash,1)</f>
        <v>-0</v>
      </c>
      <c r="ER107" s="20" t="n">
        <f aca="false">-SUMIFS(Dep_Keur,Dep_Paid,"&gt;="&amp;ER$3,Dep_Paid,"&lt;="&amp;ER$4,Dep_Cash,1)</f>
        <v>-0</v>
      </c>
      <c r="ES107" s="20" t="n">
        <f aca="false">-SUMIFS(Dep_Keur,Dep_Paid,"&gt;="&amp;ES$3,Dep_Paid,"&lt;="&amp;ES$4,Dep_Cash,1)</f>
        <v>-0</v>
      </c>
      <c r="ET107" s="20" t="n">
        <f aca="false">-SUMIFS(Dep_Keur,Dep_Paid,"&gt;="&amp;ET$3,Dep_Paid,"&lt;="&amp;ET$4,Dep_Cash,1)</f>
        <v>-0</v>
      </c>
      <c r="EU107" s="20" t="n">
        <f aca="false">-SUMIFS(Dep_Keur,Dep_Paid,"&gt;="&amp;EU$3,Dep_Paid,"&lt;="&amp;EU$4,Dep_Cash,1)</f>
        <v>-0</v>
      </c>
      <c r="EV107" s="20" t="n">
        <f aca="false">-SUMIFS(Dep_Keur,Dep_Paid,"&gt;="&amp;EV$3,Dep_Paid,"&lt;="&amp;EV$4,Dep_Cash,1)</f>
        <v>-0</v>
      </c>
      <c r="EW107" s="20" t="n">
        <f aca="false">-SUMIFS(Dep_Keur,Dep_Paid,"&gt;="&amp;EW$3,Dep_Paid,"&lt;="&amp;EW$4,Dep_Cash,1)</f>
        <v>-0</v>
      </c>
      <c r="EX107" s="20" t="n">
        <f aca="false">-SUMIFS(Dep_Keur,Dep_Paid,"&gt;="&amp;EX$3,Dep_Paid,"&lt;="&amp;EX$4,Dep_Cash,1)</f>
        <v>-0</v>
      </c>
      <c r="EY107" s="20" t="n">
        <f aca="false">-SUMIFS(Dep_Keur,Dep_Paid,"&gt;="&amp;EY$3,Dep_Paid,"&lt;="&amp;EY$4,Dep_Cash,1)</f>
        <v>-0</v>
      </c>
      <c r="EZ107" s="20" t="n">
        <f aca="false">-SUMIFS(Dep_Keur,Dep_Paid,"&gt;="&amp;EZ$3,Dep_Paid,"&lt;="&amp;EZ$4,Dep_Cash,1)</f>
        <v>-0</v>
      </c>
      <c r="FA107" s="20" t="n">
        <f aca="false">-SUMIFS(Dep_Keur,Dep_Paid,"&gt;="&amp;FA$3,Dep_Paid,"&lt;="&amp;FA$4,Dep_Cash,1)</f>
        <v>-0</v>
      </c>
      <c r="FB107" s="20" t="n">
        <f aca="false">-SUMIFS(Dep_Keur,Dep_Paid,"&gt;="&amp;FB$3,Dep_Paid,"&lt;="&amp;FB$4,Dep_Cash,1)</f>
        <v>-0</v>
      </c>
      <c r="FC107" s="20" t="n">
        <f aca="false">-SUMIFS(Dep_Keur,Dep_Paid,"&gt;="&amp;FC$3,Dep_Paid,"&lt;="&amp;FC$4,Dep_Cash,1)</f>
        <v>-0</v>
      </c>
      <c r="FD107" s="20" t="n">
        <f aca="false">-SUMIFS(Dep_Keur,Dep_Paid,"&gt;="&amp;FD$3,Dep_Paid,"&lt;="&amp;FD$4,Dep_Cash,1)</f>
        <v>-0</v>
      </c>
      <c r="FE107" s="20" t="n">
        <f aca="false">-SUMIFS(Dep_Keur,Dep_Paid,"&gt;="&amp;FE$3,Dep_Paid,"&lt;="&amp;FE$4,Dep_Cash,1)</f>
        <v>-0</v>
      </c>
      <c r="FF107" s="20" t="n">
        <f aca="false">-SUMIFS(Dep_Keur,Dep_Paid,"&gt;="&amp;FF$3,Dep_Paid,"&lt;="&amp;FF$4,Dep_Cash,1)</f>
        <v>-0</v>
      </c>
      <c r="FG107" s="20" t="n">
        <f aca="false">-SUMIFS(Dep_Keur,Dep_Paid,"&gt;="&amp;FG$3,Dep_Paid,"&lt;="&amp;FG$4,Dep_Cash,1)</f>
        <v>-0</v>
      </c>
      <c r="FH107" s="20" t="n">
        <f aca="false">-SUMIFS(Dep_Keur,Dep_Paid,"&gt;="&amp;FH$3,Dep_Paid,"&lt;="&amp;FH$4,Dep_Cash,1)</f>
        <v>-0</v>
      </c>
    </row>
    <row r="108" customFormat="false" ht="15" hidden="false" customHeight="false" outlineLevel="0" collapsed="false">
      <c r="C108" s="0" t="s">
        <v>758</v>
      </c>
      <c r="D108" s="11" t="s">
        <v>359</v>
      </c>
      <c r="E108" s="20" t="n">
        <f aca="false">SUMIFS(Dep_Keur,Dep_Exit,1,Dep_Cash,1)</f>
        <v>562.5</v>
      </c>
      <c r="I108" s="20" t="n">
        <f aca="false">SUM(J108:FH108)</f>
        <v>1213.875</v>
      </c>
      <c r="J108" s="20" t="n">
        <f aca="false">SUMIFS(Dep_Keur,Dep_Rel,"&gt;="&amp;J$3,Dep_Rel,"&lt;="&amp;J$4,Dep_Cash,1)</f>
        <v>0</v>
      </c>
      <c r="K108" s="20" t="n">
        <f aca="false">SUMIFS(Dep_Keur,Dep_Rel,"&gt;="&amp;K$3,Dep_Rel,"&lt;="&amp;K$4,Dep_Cash,1)</f>
        <v>1213.875</v>
      </c>
      <c r="L108" s="20" t="n">
        <f aca="false">SUMIFS(Dep_Keur,Dep_Rel,"&gt;="&amp;L$3,Dep_Rel,"&lt;="&amp;L$4,Dep_Cash,1)</f>
        <v>0</v>
      </c>
      <c r="M108" s="20" t="n">
        <f aca="false">SUMIFS(Dep_Keur,Dep_Rel,"&gt;="&amp;M$3,Dep_Rel,"&lt;="&amp;M$4,Dep_Cash,1)</f>
        <v>0</v>
      </c>
      <c r="N108" s="20" t="n">
        <f aca="false">SUMIFS(Dep_Keur,Dep_Rel,"&gt;="&amp;N$3,Dep_Rel,"&lt;="&amp;N$4,Dep_Cash,1)</f>
        <v>0</v>
      </c>
      <c r="O108" s="20" t="n">
        <f aca="false">SUMIFS(Dep_Keur,Dep_Rel,"&gt;="&amp;O$3,Dep_Rel,"&lt;="&amp;O$4,Dep_Cash,1)</f>
        <v>0</v>
      </c>
      <c r="P108" s="20" t="n">
        <f aca="false">SUMIFS(Dep_Keur,Dep_Rel,"&gt;="&amp;P$3,Dep_Rel,"&lt;="&amp;P$4,Dep_Cash,1)</f>
        <v>0</v>
      </c>
      <c r="Q108" s="20" t="n">
        <f aca="false">SUMIFS(Dep_Keur,Dep_Rel,"&gt;="&amp;Q$3,Dep_Rel,"&lt;="&amp;Q$4,Dep_Cash,1)</f>
        <v>0</v>
      </c>
      <c r="R108" s="20" t="n">
        <f aca="false">SUMIFS(Dep_Keur,Dep_Rel,"&gt;="&amp;R$3,Dep_Rel,"&lt;="&amp;R$4,Dep_Cash,1)</f>
        <v>0</v>
      </c>
      <c r="S108" s="20" t="n">
        <f aca="false">SUMIFS(Dep_Keur,Dep_Rel,"&gt;="&amp;S$3,Dep_Rel,"&lt;="&amp;S$4,Dep_Cash,1)</f>
        <v>0</v>
      </c>
      <c r="T108" s="20" t="n">
        <f aca="false">SUMIFS(Dep_Keur,Dep_Rel,"&gt;="&amp;T$3,Dep_Rel,"&lt;="&amp;T$4,Dep_Cash,1)</f>
        <v>0</v>
      </c>
      <c r="U108" s="20" t="n">
        <f aca="false">SUMIFS(Dep_Keur,Dep_Rel,"&gt;="&amp;U$3,Dep_Rel,"&lt;="&amp;U$4,Dep_Cash,1)</f>
        <v>0</v>
      </c>
      <c r="V108" s="20" t="n">
        <f aca="false">SUMIFS(Dep_Keur,Dep_Rel,"&gt;="&amp;V$3,Dep_Rel,"&lt;="&amp;V$4,Dep_Cash,1)</f>
        <v>0</v>
      </c>
      <c r="W108" s="20" t="n">
        <f aca="false">SUMIFS(Dep_Keur,Dep_Rel,"&gt;="&amp;W$3,Dep_Rel,"&lt;="&amp;W$4,Dep_Cash,1)</f>
        <v>0</v>
      </c>
      <c r="X108" s="20" t="n">
        <f aca="false">SUMIFS(Dep_Keur,Dep_Rel,"&gt;="&amp;X$3,Dep_Rel,"&lt;="&amp;X$4,Dep_Cash,1)</f>
        <v>0</v>
      </c>
      <c r="Y108" s="20" t="n">
        <f aca="false">SUMIFS(Dep_Keur,Dep_Rel,"&gt;="&amp;Y$3,Dep_Rel,"&lt;="&amp;Y$4,Dep_Cash,1)</f>
        <v>0</v>
      </c>
      <c r="Z108" s="20" t="n">
        <f aca="false">SUMIFS(Dep_Keur,Dep_Rel,"&gt;="&amp;Z$3,Dep_Rel,"&lt;="&amp;Z$4,Dep_Cash,1)</f>
        <v>0</v>
      </c>
      <c r="AA108" s="20" t="n">
        <f aca="false">SUMIFS(Dep_Keur,Dep_Rel,"&gt;="&amp;AA$3,Dep_Rel,"&lt;="&amp;AA$4,Dep_Cash,1)</f>
        <v>0</v>
      </c>
      <c r="AB108" s="20" t="n">
        <f aca="false">SUMIFS(Dep_Keur,Dep_Rel,"&gt;="&amp;AB$3,Dep_Rel,"&lt;="&amp;AB$4,Dep_Cash,1)</f>
        <v>0</v>
      </c>
      <c r="AC108" s="20" t="n">
        <f aca="false">SUMIFS(Dep_Keur,Dep_Rel,"&gt;="&amp;AC$3,Dep_Rel,"&lt;="&amp;AC$4,Dep_Cash,1)</f>
        <v>0</v>
      </c>
      <c r="AD108" s="20" t="n">
        <f aca="false">SUMIFS(Dep_Keur,Dep_Rel,"&gt;="&amp;AD$3,Dep_Rel,"&lt;="&amp;AD$4,Dep_Cash,1)</f>
        <v>0</v>
      </c>
      <c r="AE108" s="20" t="n">
        <f aca="false">SUMIFS(Dep_Keur,Dep_Rel,"&gt;="&amp;AE$3,Dep_Rel,"&lt;="&amp;AE$4,Dep_Cash,1)</f>
        <v>0</v>
      </c>
      <c r="AF108" s="20" t="n">
        <f aca="false">SUMIFS(Dep_Keur,Dep_Rel,"&gt;="&amp;AF$3,Dep_Rel,"&lt;="&amp;AF$4,Dep_Cash,1)</f>
        <v>0</v>
      </c>
      <c r="AG108" s="20" t="n">
        <f aca="false">SUMIFS(Dep_Keur,Dep_Rel,"&gt;="&amp;AG$3,Dep_Rel,"&lt;="&amp;AG$4,Dep_Cash,1)</f>
        <v>0</v>
      </c>
      <c r="AH108" s="20" t="n">
        <f aca="false">SUMIFS(Dep_Keur,Dep_Rel,"&gt;="&amp;AH$3,Dep_Rel,"&lt;="&amp;AH$4,Dep_Cash,1)</f>
        <v>0</v>
      </c>
      <c r="AI108" s="20" t="n">
        <f aca="false">SUMIFS(Dep_Keur,Dep_Rel,"&gt;="&amp;AI$3,Dep_Rel,"&lt;="&amp;AI$4,Dep_Cash,1)</f>
        <v>0</v>
      </c>
      <c r="AJ108" s="20" t="n">
        <f aca="false">SUMIFS(Dep_Keur,Dep_Rel,"&gt;="&amp;AJ$3,Dep_Rel,"&lt;="&amp;AJ$4,Dep_Cash,1)</f>
        <v>0</v>
      </c>
      <c r="AK108" s="20" t="n">
        <f aca="false">SUMIFS(Dep_Keur,Dep_Rel,"&gt;="&amp;AK$3,Dep_Rel,"&lt;="&amp;AK$4,Dep_Cash,1)</f>
        <v>0</v>
      </c>
      <c r="AL108" s="20" t="n">
        <f aca="false">SUMIFS(Dep_Keur,Dep_Rel,"&gt;="&amp;AL$3,Dep_Rel,"&lt;="&amp;AL$4,Dep_Cash,1)</f>
        <v>0</v>
      </c>
      <c r="AM108" s="20" t="n">
        <f aca="false">SUMIFS(Dep_Keur,Dep_Rel,"&gt;="&amp;AM$3,Dep_Rel,"&lt;="&amp;AM$4,Dep_Cash,1)</f>
        <v>0</v>
      </c>
      <c r="AN108" s="20" t="n">
        <f aca="false">SUMIFS(Dep_Keur,Dep_Rel,"&gt;="&amp;AN$3,Dep_Rel,"&lt;="&amp;AN$4,Dep_Cash,1)</f>
        <v>0</v>
      </c>
      <c r="AO108" s="20" t="n">
        <f aca="false">SUMIFS(Dep_Keur,Dep_Rel,"&gt;="&amp;AO$3,Dep_Rel,"&lt;="&amp;AO$4,Dep_Cash,1)</f>
        <v>0</v>
      </c>
      <c r="AP108" s="20" t="n">
        <f aca="false">SUMIFS(Dep_Keur,Dep_Rel,"&gt;="&amp;AP$3,Dep_Rel,"&lt;="&amp;AP$4,Dep_Cash,1)</f>
        <v>0</v>
      </c>
      <c r="AQ108" s="20" t="n">
        <f aca="false">SUMIFS(Dep_Keur,Dep_Rel,"&gt;="&amp;AQ$3,Dep_Rel,"&lt;="&amp;AQ$4,Dep_Cash,1)</f>
        <v>0</v>
      </c>
      <c r="AR108" s="20" t="n">
        <f aca="false">SUMIFS(Dep_Keur,Dep_Rel,"&gt;="&amp;AR$3,Dep_Rel,"&lt;="&amp;AR$4,Dep_Cash,1)</f>
        <v>0</v>
      </c>
      <c r="AS108" s="20" t="n">
        <f aca="false">SUMIFS(Dep_Keur,Dep_Rel,"&gt;="&amp;AS$3,Dep_Rel,"&lt;="&amp;AS$4,Dep_Cash,1)</f>
        <v>0</v>
      </c>
      <c r="AT108" s="20" t="n">
        <f aca="false">SUMIFS(Dep_Keur,Dep_Rel,"&gt;="&amp;AT$3,Dep_Rel,"&lt;="&amp;AT$4,Dep_Cash,1)</f>
        <v>0</v>
      </c>
      <c r="AU108" s="20" t="n">
        <f aca="false">SUMIFS(Dep_Keur,Dep_Rel,"&gt;="&amp;AU$3,Dep_Rel,"&lt;="&amp;AU$4,Dep_Cash,1)</f>
        <v>0</v>
      </c>
      <c r="AV108" s="20" t="n">
        <f aca="false">SUMIFS(Dep_Keur,Dep_Rel,"&gt;="&amp;AV$3,Dep_Rel,"&lt;="&amp;AV$4,Dep_Cash,1)</f>
        <v>0</v>
      </c>
      <c r="AW108" s="20" t="n">
        <f aca="false">SUMIFS(Dep_Keur,Dep_Rel,"&gt;="&amp;AW$3,Dep_Rel,"&lt;="&amp;AW$4,Dep_Cash,1)</f>
        <v>0</v>
      </c>
      <c r="AX108" s="20" t="n">
        <f aca="false">SUMIFS(Dep_Keur,Dep_Rel,"&gt;="&amp;AX$3,Dep_Rel,"&lt;="&amp;AX$4,Dep_Cash,1)</f>
        <v>0</v>
      </c>
      <c r="AY108" s="20" t="n">
        <f aca="false">SUMIFS(Dep_Keur,Dep_Rel,"&gt;="&amp;AY$3,Dep_Rel,"&lt;="&amp;AY$4,Dep_Cash,1)</f>
        <v>0</v>
      </c>
      <c r="AZ108" s="20" t="n">
        <f aca="false">SUMIFS(Dep_Keur,Dep_Rel,"&gt;="&amp;AZ$3,Dep_Rel,"&lt;="&amp;AZ$4,Dep_Cash,1)</f>
        <v>0</v>
      </c>
      <c r="BA108" s="20" t="n">
        <f aca="false">SUMIFS(Dep_Keur,Dep_Rel,"&gt;="&amp;BA$3,Dep_Rel,"&lt;="&amp;BA$4,Dep_Cash,1)</f>
        <v>0</v>
      </c>
      <c r="BB108" s="20" t="n">
        <f aca="false">SUMIFS(Dep_Keur,Dep_Rel,"&gt;="&amp;BB$3,Dep_Rel,"&lt;="&amp;BB$4,Dep_Cash,1)</f>
        <v>0</v>
      </c>
      <c r="BC108" s="20" t="n">
        <f aca="false">SUMIFS(Dep_Keur,Dep_Rel,"&gt;="&amp;BC$3,Dep_Rel,"&lt;="&amp;BC$4,Dep_Cash,1)</f>
        <v>0</v>
      </c>
      <c r="BD108" s="20" t="n">
        <f aca="false">SUMIFS(Dep_Keur,Dep_Rel,"&gt;="&amp;BD$3,Dep_Rel,"&lt;="&amp;BD$4,Dep_Cash,1)</f>
        <v>0</v>
      </c>
      <c r="BE108" s="20" t="n">
        <f aca="false">SUMIFS(Dep_Keur,Dep_Rel,"&gt;="&amp;BE$3,Dep_Rel,"&lt;="&amp;BE$4,Dep_Cash,1)</f>
        <v>0</v>
      </c>
      <c r="BF108" s="20" t="n">
        <f aca="false">SUMIFS(Dep_Keur,Dep_Rel,"&gt;="&amp;BF$3,Dep_Rel,"&lt;="&amp;BF$4,Dep_Cash,1)</f>
        <v>0</v>
      </c>
      <c r="BG108" s="20" t="n">
        <f aca="false">SUMIFS(Dep_Keur,Dep_Rel,"&gt;="&amp;BG$3,Dep_Rel,"&lt;="&amp;BG$4,Dep_Cash,1)</f>
        <v>0</v>
      </c>
      <c r="BH108" s="20" t="n">
        <f aca="false">SUMIFS(Dep_Keur,Dep_Rel,"&gt;="&amp;BH$3,Dep_Rel,"&lt;="&amp;BH$4,Dep_Cash,1)</f>
        <v>0</v>
      </c>
      <c r="BI108" s="20" t="n">
        <f aca="false">SUMIFS(Dep_Keur,Dep_Rel,"&gt;="&amp;BI$3,Dep_Rel,"&lt;="&amp;BI$4,Dep_Cash,1)</f>
        <v>0</v>
      </c>
      <c r="BJ108" s="20" t="n">
        <f aca="false">SUMIFS(Dep_Keur,Dep_Rel,"&gt;="&amp;BJ$3,Dep_Rel,"&lt;="&amp;BJ$4,Dep_Cash,1)</f>
        <v>0</v>
      </c>
      <c r="BK108" s="20" t="n">
        <f aca="false">SUMIFS(Dep_Keur,Dep_Rel,"&gt;="&amp;BK$3,Dep_Rel,"&lt;="&amp;BK$4,Dep_Cash,1)</f>
        <v>0</v>
      </c>
      <c r="BL108" s="20" t="n">
        <f aca="false">SUMIFS(Dep_Keur,Dep_Rel,"&gt;="&amp;BL$3,Dep_Rel,"&lt;="&amp;BL$4,Dep_Cash,1)</f>
        <v>0</v>
      </c>
      <c r="BM108" s="20" t="n">
        <f aca="false">SUMIFS(Dep_Keur,Dep_Rel,"&gt;="&amp;BM$3,Dep_Rel,"&lt;="&amp;BM$4,Dep_Cash,1)</f>
        <v>0</v>
      </c>
      <c r="BN108" s="20" t="n">
        <f aca="false">SUMIFS(Dep_Keur,Dep_Rel,"&gt;="&amp;BN$3,Dep_Rel,"&lt;="&amp;BN$4,Dep_Cash,1)</f>
        <v>0</v>
      </c>
      <c r="BO108" s="20" t="n">
        <f aca="false">SUMIFS(Dep_Keur,Dep_Rel,"&gt;="&amp;BO$3,Dep_Rel,"&lt;="&amp;BO$4,Dep_Cash,1)</f>
        <v>0</v>
      </c>
      <c r="BP108" s="20" t="n">
        <f aca="false">SUMIFS(Dep_Keur,Dep_Rel,"&gt;="&amp;BP$3,Dep_Rel,"&lt;="&amp;BP$4,Dep_Cash,1)</f>
        <v>0</v>
      </c>
      <c r="BQ108" s="20" t="n">
        <f aca="false">SUMIFS(Dep_Keur,Dep_Rel,"&gt;="&amp;BQ$3,Dep_Rel,"&lt;="&amp;BQ$4,Dep_Cash,1)</f>
        <v>0</v>
      </c>
      <c r="BR108" s="20" t="n">
        <f aca="false">SUMIFS(Dep_Keur,Dep_Rel,"&gt;="&amp;BR$3,Dep_Rel,"&lt;="&amp;BR$4,Dep_Cash,1)</f>
        <v>0</v>
      </c>
      <c r="BS108" s="20" t="n">
        <f aca="false">SUMIFS(Dep_Keur,Dep_Rel,"&gt;="&amp;BS$3,Dep_Rel,"&lt;="&amp;BS$4,Dep_Cash,1)</f>
        <v>0</v>
      </c>
      <c r="BT108" s="20" t="n">
        <f aca="false">SUMIFS(Dep_Keur,Dep_Rel,"&gt;="&amp;BT$3,Dep_Rel,"&lt;="&amp;BT$4,Dep_Cash,1)</f>
        <v>0</v>
      </c>
      <c r="BU108" s="20" t="n">
        <f aca="false">SUMIFS(Dep_Keur,Dep_Rel,"&gt;="&amp;BU$3,Dep_Rel,"&lt;="&amp;BU$4,Dep_Cash,1)</f>
        <v>0</v>
      </c>
      <c r="BV108" s="20" t="n">
        <f aca="false">SUMIFS(Dep_Keur,Dep_Rel,"&gt;="&amp;BV$3,Dep_Rel,"&lt;="&amp;BV$4,Dep_Cash,1)</f>
        <v>0</v>
      </c>
      <c r="BW108" s="20" t="n">
        <f aca="false">SUMIFS(Dep_Keur,Dep_Rel,"&gt;="&amp;BW$3,Dep_Rel,"&lt;="&amp;BW$4,Dep_Cash,1)</f>
        <v>0</v>
      </c>
      <c r="BX108" s="20" t="n">
        <f aca="false">SUMIFS(Dep_Keur,Dep_Rel,"&gt;="&amp;BX$3,Dep_Rel,"&lt;="&amp;BX$4,Dep_Cash,1)</f>
        <v>0</v>
      </c>
      <c r="BY108" s="20" t="n">
        <f aca="false">SUMIFS(Dep_Keur,Dep_Rel,"&gt;="&amp;BY$3,Dep_Rel,"&lt;="&amp;BY$4,Dep_Cash,1)</f>
        <v>0</v>
      </c>
      <c r="BZ108" s="20" t="n">
        <f aca="false">SUMIFS(Dep_Keur,Dep_Rel,"&gt;="&amp;BZ$3,Dep_Rel,"&lt;="&amp;BZ$4,Dep_Cash,1)</f>
        <v>0</v>
      </c>
      <c r="CA108" s="20" t="n">
        <f aca="false">SUMIFS(Dep_Keur,Dep_Rel,"&gt;="&amp;CA$3,Dep_Rel,"&lt;="&amp;CA$4,Dep_Cash,1)</f>
        <v>0</v>
      </c>
      <c r="CB108" s="20" t="n">
        <f aca="false">SUMIFS(Dep_Keur,Dep_Rel,"&gt;="&amp;CB$3,Dep_Rel,"&lt;="&amp;CB$4,Dep_Cash,1)</f>
        <v>0</v>
      </c>
      <c r="CC108" s="20" t="n">
        <f aca="false">SUMIFS(Dep_Keur,Dep_Rel,"&gt;="&amp;CC$3,Dep_Rel,"&lt;="&amp;CC$4,Dep_Cash,1)</f>
        <v>0</v>
      </c>
      <c r="CD108" s="20" t="n">
        <f aca="false">SUMIFS(Dep_Keur,Dep_Rel,"&gt;="&amp;CD$3,Dep_Rel,"&lt;="&amp;CD$4,Dep_Cash,1)</f>
        <v>0</v>
      </c>
      <c r="CE108" s="20" t="n">
        <f aca="false">SUMIFS(Dep_Keur,Dep_Rel,"&gt;="&amp;CE$3,Dep_Rel,"&lt;="&amp;CE$4,Dep_Cash,1)</f>
        <v>0</v>
      </c>
      <c r="CF108" s="20" t="n">
        <f aca="false">SUMIFS(Dep_Keur,Dep_Rel,"&gt;="&amp;CF$3,Dep_Rel,"&lt;="&amp;CF$4,Dep_Cash,1)</f>
        <v>0</v>
      </c>
      <c r="CG108" s="20" t="n">
        <f aca="false">SUMIFS(Dep_Keur,Dep_Rel,"&gt;="&amp;CG$3,Dep_Rel,"&lt;="&amp;CG$4,Dep_Cash,1)</f>
        <v>0</v>
      </c>
      <c r="CH108" s="20" t="n">
        <f aca="false">SUMIFS(Dep_Keur,Dep_Rel,"&gt;="&amp;CH$3,Dep_Rel,"&lt;="&amp;CH$4,Dep_Cash,1)</f>
        <v>0</v>
      </c>
      <c r="CI108" s="20" t="n">
        <f aca="false">SUMIFS(Dep_Keur,Dep_Rel,"&gt;="&amp;CI$3,Dep_Rel,"&lt;="&amp;CI$4,Dep_Cash,1)</f>
        <v>0</v>
      </c>
      <c r="CJ108" s="20" t="n">
        <f aca="false">SUMIFS(Dep_Keur,Dep_Rel,"&gt;="&amp;CJ$3,Dep_Rel,"&lt;="&amp;CJ$4,Dep_Cash,1)</f>
        <v>0</v>
      </c>
      <c r="CK108" s="20" t="n">
        <f aca="false">SUMIFS(Dep_Keur,Dep_Rel,"&gt;="&amp;CK$3,Dep_Rel,"&lt;="&amp;CK$4,Dep_Cash,1)</f>
        <v>0</v>
      </c>
      <c r="CL108" s="20" t="n">
        <f aca="false">SUMIFS(Dep_Keur,Dep_Rel,"&gt;="&amp;CL$3,Dep_Rel,"&lt;="&amp;CL$4,Dep_Cash,1)</f>
        <v>0</v>
      </c>
      <c r="CM108" s="20" t="n">
        <f aca="false">SUMIFS(Dep_Keur,Dep_Rel,"&gt;="&amp;CM$3,Dep_Rel,"&lt;="&amp;CM$4,Dep_Cash,1)</f>
        <v>0</v>
      </c>
      <c r="CN108" s="20" t="n">
        <f aca="false">SUMIFS(Dep_Keur,Dep_Rel,"&gt;="&amp;CN$3,Dep_Rel,"&lt;="&amp;CN$4,Dep_Cash,1)</f>
        <v>0</v>
      </c>
      <c r="CO108" s="20" t="n">
        <f aca="false">SUMIFS(Dep_Keur,Dep_Rel,"&gt;="&amp;CO$3,Dep_Rel,"&lt;="&amp;CO$4,Dep_Cash,1)</f>
        <v>0</v>
      </c>
      <c r="CP108" s="20" t="n">
        <f aca="false">SUMIFS(Dep_Keur,Dep_Rel,"&gt;="&amp;CP$3,Dep_Rel,"&lt;="&amp;CP$4,Dep_Cash,1)</f>
        <v>0</v>
      </c>
      <c r="CQ108" s="20" t="n">
        <f aca="false">SUMIFS(Dep_Keur,Dep_Rel,"&gt;="&amp;CQ$3,Dep_Rel,"&lt;="&amp;CQ$4,Dep_Cash,1)</f>
        <v>0</v>
      </c>
      <c r="CR108" s="20" t="n">
        <f aca="false">SUMIFS(Dep_Keur,Dep_Rel,"&gt;="&amp;CR$3,Dep_Rel,"&lt;="&amp;CR$4,Dep_Cash,1)</f>
        <v>0</v>
      </c>
      <c r="CS108" s="20" t="n">
        <f aca="false">SUMIFS(Dep_Keur,Dep_Rel,"&gt;="&amp;CS$3,Dep_Rel,"&lt;="&amp;CS$4,Dep_Cash,1)</f>
        <v>0</v>
      </c>
      <c r="CT108" s="20" t="n">
        <f aca="false">SUMIFS(Dep_Keur,Dep_Rel,"&gt;="&amp;CT$3,Dep_Rel,"&lt;="&amp;CT$4,Dep_Cash,1)</f>
        <v>0</v>
      </c>
      <c r="CU108" s="20" t="n">
        <f aca="false">SUMIFS(Dep_Keur,Dep_Rel,"&gt;="&amp;CU$3,Dep_Rel,"&lt;="&amp;CU$4,Dep_Cash,1)</f>
        <v>0</v>
      </c>
      <c r="CV108" s="20" t="n">
        <f aca="false">SUMIFS(Dep_Keur,Dep_Rel,"&gt;="&amp;CV$3,Dep_Rel,"&lt;="&amp;CV$4,Dep_Cash,1)</f>
        <v>0</v>
      </c>
      <c r="CW108" s="20" t="n">
        <f aca="false">SUMIFS(Dep_Keur,Dep_Rel,"&gt;="&amp;CW$3,Dep_Rel,"&lt;="&amp;CW$4,Dep_Cash,1)</f>
        <v>0</v>
      </c>
      <c r="CX108" s="20" t="n">
        <f aca="false">SUMIFS(Dep_Keur,Dep_Rel,"&gt;="&amp;CX$3,Dep_Rel,"&lt;="&amp;CX$4,Dep_Cash,1)</f>
        <v>0</v>
      </c>
      <c r="CY108" s="20" t="n">
        <f aca="false">SUMIFS(Dep_Keur,Dep_Rel,"&gt;="&amp;CY$3,Dep_Rel,"&lt;="&amp;CY$4,Dep_Cash,1)</f>
        <v>0</v>
      </c>
      <c r="CZ108" s="20" t="n">
        <f aca="false">SUMIFS(Dep_Keur,Dep_Rel,"&gt;="&amp;CZ$3,Dep_Rel,"&lt;="&amp;CZ$4,Dep_Cash,1)</f>
        <v>0</v>
      </c>
      <c r="DA108" s="20" t="n">
        <f aca="false">SUMIFS(Dep_Keur,Dep_Rel,"&gt;="&amp;DA$3,Dep_Rel,"&lt;="&amp;DA$4,Dep_Cash,1)</f>
        <v>0</v>
      </c>
      <c r="DB108" s="20" t="n">
        <f aca="false">SUMIFS(Dep_Keur,Dep_Rel,"&gt;="&amp;DB$3,Dep_Rel,"&lt;="&amp;DB$4,Dep_Cash,1)</f>
        <v>0</v>
      </c>
      <c r="DC108" s="20" t="n">
        <f aca="false">SUMIFS(Dep_Keur,Dep_Rel,"&gt;="&amp;DC$3,Dep_Rel,"&lt;="&amp;DC$4,Dep_Cash,1)</f>
        <v>0</v>
      </c>
      <c r="DD108" s="20" t="n">
        <f aca="false">SUMIFS(Dep_Keur,Dep_Rel,"&gt;="&amp;DD$3,Dep_Rel,"&lt;="&amp;DD$4,Dep_Cash,1)</f>
        <v>0</v>
      </c>
      <c r="DE108" s="20" t="n">
        <f aca="false">SUMIFS(Dep_Keur,Dep_Rel,"&gt;="&amp;DE$3,Dep_Rel,"&lt;="&amp;DE$4,Dep_Cash,1)</f>
        <v>0</v>
      </c>
      <c r="DF108" s="20" t="n">
        <f aca="false">SUMIFS(Dep_Keur,Dep_Rel,"&gt;="&amp;DF$3,Dep_Rel,"&lt;="&amp;DF$4,Dep_Cash,1)</f>
        <v>0</v>
      </c>
      <c r="DG108" s="20" t="n">
        <f aca="false">SUMIFS(Dep_Keur,Dep_Rel,"&gt;="&amp;DG$3,Dep_Rel,"&lt;="&amp;DG$4,Dep_Cash,1)</f>
        <v>0</v>
      </c>
      <c r="DH108" s="20" t="n">
        <f aca="false">SUMIFS(Dep_Keur,Dep_Rel,"&gt;="&amp;DH$3,Dep_Rel,"&lt;="&amp;DH$4,Dep_Cash,1)</f>
        <v>0</v>
      </c>
      <c r="DI108" s="20" t="n">
        <f aca="false">SUMIFS(Dep_Keur,Dep_Rel,"&gt;="&amp;DI$3,Dep_Rel,"&lt;="&amp;DI$4,Dep_Cash,1)</f>
        <v>0</v>
      </c>
      <c r="DJ108" s="20" t="n">
        <f aca="false">SUMIFS(Dep_Keur,Dep_Rel,"&gt;="&amp;DJ$3,Dep_Rel,"&lt;="&amp;DJ$4,Dep_Cash,1)</f>
        <v>0</v>
      </c>
      <c r="DK108" s="20" t="n">
        <f aca="false">SUMIFS(Dep_Keur,Dep_Rel,"&gt;="&amp;DK$3,Dep_Rel,"&lt;="&amp;DK$4,Dep_Cash,1)</f>
        <v>0</v>
      </c>
      <c r="DL108" s="20" t="n">
        <f aca="false">SUMIFS(Dep_Keur,Dep_Rel,"&gt;="&amp;DL$3,Dep_Rel,"&lt;="&amp;DL$4,Dep_Cash,1)</f>
        <v>0</v>
      </c>
      <c r="DM108" s="20" t="n">
        <f aca="false">SUMIFS(Dep_Keur,Dep_Rel,"&gt;="&amp;DM$3,Dep_Rel,"&lt;="&amp;DM$4,Dep_Cash,1)</f>
        <v>0</v>
      </c>
      <c r="DN108" s="20" t="n">
        <f aca="false">SUMIFS(Dep_Keur,Dep_Rel,"&gt;="&amp;DN$3,Dep_Rel,"&lt;="&amp;DN$4,Dep_Cash,1)</f>
        <v>0</v>
      </c>
      <c r="DO108" s="20" t="n">
        <f aca="false">SUMIFS(Dep_Keur,Dep_Rel,"&gt;="&amp;DO$3,Dep_Rel,"&lt;="&amp;DO$4,Dep_Cash,1)</f>
        <v>0</v>
      </c>
      <c r="DP108" s="20" t="n">
        <f aca="false">SUMIFS(Dep_Keur,Dep_Rel,"&gt;="&amp;DP$3,Dep_Rel,"&lt;="&amp;DP$4,Dep_Cash,1)</f>
        <v>0</v>
      </c>
      <c r="DQ108" s="20" t="n">
        <f aca="false">SUMIFS(Dep_Keur,Dep_Rel,"&gt;="&amp;DQ$3,Dep_Rel,"&lt;="&amp;DQ$4,Dep_Cash,1)</f>
        <v>0</v>
      </c>
      <c r="DR108" s="20" t="n">
        <f aca="false">SUMIFS(Dep_Keur,Dep_Rel,"&gt;="&amp;DR$3,Dep_Rel,"&lt;="&amp;DR$4,Dep_Cash,1)</f>
        <v>0</v>
      </c>
      <c r="DS108" s="20" t="n">
        <f aca="false">SUMIFS(Dep_Keur,Dep_Rel,"&gt;="&amp;DS$3,Dep_Rel,"&lt;="&amp;DS$4,Dep_Cash,1)</f>
        <v>0</v>
      </c>
      <c r="DT108" s="20" t="n">
        <f aca="false">SUMIFS(Dep_Keur,Dep_Rel,"&gt;="&amp;DT$3,Dep_Rel,"&lt;="&amp;DT$4,Dep_Cash,1)</f>
        <v>0</v>
      </c>
      <c r="DU108" s="20" t="n">
        <f aca="false">SUMIFS(Dep_Keur,Dep_Rel,"&gt;="&amp;DU$3,Dep_Rel,"&lt;="&amp;DU$4,Dep_Cash,1)</f>
        <v>0</v>
      </c>
      <c r="DV108" s="20" t="n">
        <f aca="false">SUMIFS(Dep_Keur,Dep_Rel,"&gt;="&amp;DV$3,Dep_Rel,"&lt;="&amp;DV$4,Dep_Cash,1)</f>
        <v>0</v>
      </c>
      <c r="DW108" s="20" t="n">
        <f aca="false">SUMIFS(Dep_Keur,Dep_Rel,"&gt;="&amp;DW$3,Dep_Rel,"&lt;="&amp;DW$4,Dep_Cash,1)</f>
        <v>0</v>
      </c>
      <c r="DX108" s="20" t="n">
        <f aca="false">SUMIFS(Dep_Keur,Dep_Rel,"&gt;="&amp;DX$3,Dep_Rel,"&lt;="&amp;DX$4,Dep_Cash,1)</f>
        <v>0</v>
      </c>
      <c r="DY108" s="20" t="n">
        <f aca="false">SUMIFS(Dep_Keur,Dep_Rel,"&gt;="&amp;DY$3,Dep_Rel,"&lt;="&amp;DY$4,Dep_Cash,1)</f>
        <v>0</v>
      </c>
      <c r="DZ108" s="20" t="n">
        <f aca="false">SUMIFS(Dep_Keur,Dep_Rel,"&gt;="&amp;DZ$3,Dep_Rel,"&lt;="&amp;DZ$4,Dep_Cash,1)</f>
        <v>0</v>
      </c>
      <c r="EA108" s="20" t="n">
        <f aca="false">SUMIFS(Dep_Keur,Dep_Rel,"&gt;="&amp;EA$3,Dep_Rel,"&lt;="&amp;EA$4,Dep_Cash,1)</f>
        <v>0</v>
      </c>
      <c r="EB108" s="20" t="n">
        <f aca="false">SUMIFS(Dep_Keur,Dep_Rel,"&gt;="&amp;EB$3,Dep_Rel,"&lt;="&amp;EB$4,Dep_Cash,1)</f>
        <v>0</v>
      </c>
      <c r="EC108" s="20" t="n">
        <f aca="false">SUMIFS(Dep_Keur,Dep_Rel,"&gt;="&amp;EC$3,Dep_Rel,"&lt;="&amp;EC$4,Dep_Cash,1)</f>
        <v>0</v>
      </c>
      <c r="ED108" s="20" t="n">
        <f aca="false">SUMIFS(Dep_Keur,Dep_Rel,"&gt;="&amp;ED$3,Dep_Rel,"&lt;="&amp;ED$4,Dep_Cash,1)</f>
        <v>0</v>
      </c>
      <c r="EE108" s="20" t="n">
        <f aca="false">SUMIFS(Dep_Keur,Dep_Rel,"&gt;="&amp;EE$3,Dep_Rel,"&lt;="&amp;EE$4,Dep_Cash,1)</f>
        <v>0</v>
      </c>
      <c r="EF108" s="20" t="n">
        <f aca="false">SUMIFS(Dep_Keur,Dep_Rel,"&gt;="&amp;EF$3,Dep_Rel,"&lt;="&amp;EF$4,Dep_Cash,1)</f>
        <v>0</v>
      </c>
      <c r="EG108" s="20" t="n">
        <f aca="false">SUMIFS(Dep_Keur,Dep_Rel,"&gt;="&amp;EG$3,Dep_Rel,"&lt;="&amp;EG$4,Dep_Cash,1)</f>
        <v>0</v>
      </c>
      <c r="EH108" s="20" t="n">
        <f aca="false">SUMIFS(Dep_Keur,Dep_Rel,"&gt;="&amp;EH$3,Dep_Rel,"&lt;="&amp;EH$4,Dep_Cash,1)</f>
        <v>0</v>
      </c>
      <c r="EI108" s="20" t="n">
        <f aca="false">SUMIFS(Dep_Keur,Dep_Rel,"&gt;="&amp;EI$3,Dep_Rel,"&lt;="&amp;EI$4,Dep_Cash,1)</f>
        <v>0</v>
      </c>
      <c r="EJ108" s="20" t="n">
        <f aca="false">SUMIFS(Dep_Keur,Dep_Rel,"&gt;="&amp;EJ$3,Dep_Rel,"&lt;="&amp;EJ$4,Dep_Cash,1)</f>
        <v>0</v>
      </c>
      <c r="EK108" s="20" t="n">
        <f aca="false">SUMIFS(Dep_Keur,Dep_Rel,"&gt;="&amp;EK$3,Dep_Rel,"&lt;="&amp;EK$4,Dep_Cash,1)</f>
        <v>0</v>
      </c>
      <c r="EL108" s="20" t="n">
        <f aca="false">SUMIFS(Dep_Keur,Dep_Rel,"&gt;="&amp;EL$3,Dep_Rel,"&lt;="&amp;EL$4,Dep_Cash,1)</f>
        <v>0</v>
      </c>
      <c r="EM108" s="20" t="n">
        <f aca="false">SUMIFS(Dep_Keur,Dep_Rel,"&gt;="&amp;EM$3,Dep_Rel,"&lt;="&amp;EM$4,Dep_Cash,1)</f>
        <v>0</v>
      </c>
      <c r="EN108" s="20" t="n">
        <f aca="false">SUMIFS(Dep_Keur,Dep_Rel,"&gt;="&amp;EN$3,Dep_Rel,"&lt;="&amp;EN$4,Dep_Cash,1)</f>
        <v>0</v>
      </c>
      <c r="EO108" s="20" t="n">
        <f aca="false">SUMIFS(Dep_Keur,Dep_Rel,"&gt;="&amp;EO$3,Dep_Rel,"&lt;="&amp;EO$4,Dep_Cash,1)</f>
        <v>0</v>
      </c>
      <c r="EP108" s="20" t="n">
        <f aca="false">SUMIFS(Dep_Keur,Dep_Rel,"&gt;="&amp;EP$3,Dep_Rel,"&lt;="&amp;EP$4,Dep_Cash,1)</f>
        <v>0</v>
      </c>
      <c r="EQ108" s="20" t="n">
        <f aca="false">SUMIFS(Dep_Keur,Dep_Rel,"&gt;="&amp;EQ$3,Dep_Rel,"&lt;="&amp;EQ$4,Dep_Cash,1)</f>
        <v>0</v>
      </c>
      <c r="ER108" s="20" t="n">
        <f aca="false">SUMIFS(Dep_Keur,Dep_Rel,"&gt;="&amp;ER$3,Dep_Rel,"&lt;="&amp;ER$4,Dep_Cash,1)</f>
        <v>0</v>
      </c>
      <c r="ES108" s="20" t="n">
        <f aca="false">SUMIFS(Dep_Keur,Dep_Rel,"&gt;="&amp;ES$3,Dep_Rel,"&lt;="&amp;ES$4,Dep_Cash,1)</f>
        <v>0</v>
      </c>
      <c r="ET108" s="20" t="n">
        <f aca="false">SUMIFS(Dep_Keur,Dep_Rel,"&gt;="&amp;ET$3,Dep_Rel,"&lt;="&amp;ET$4,Dep_Cash,1)</f>
        <v>0</v>
      </c>
      <c r="EU108" s="20" t="n">
        <f aca="false">SUMIFS(Dep_Keur,Dep_Rel,"&gt;="&amp;EU$3,Dep_Rel,"&lt;="&amp;EU$4,Dep_Cash,1)</f>
        <v>0</v>
      </c>
      <c r="EV108" s="20" t="n">
        <f aca="false">SUMIFS(Dep_Keur,Dep_Rel,"&gt;="&amp;EV$3,Dep_Rel,"&lt;="&amp;EV$4,Dep_Cash,1)</f>
        <v>0</v>
      </c>
      <c r="EW108" s="20" t="n">
        <f aca="false">SUMIFS(Dep_Keur,Dep_Rel,"&gt;="&amp;EW$3,Dep_Rel,"&lt;="&amp;EW$4,Dep_Cash,1)</f>
        <v>0</v>
      </c>
      <c r="EX108" s="20" t="n">
        <f aca="false">SUMIFS(Dep_Keur,Dep_Rel,"&gt;="&amp;EX$3,Dep_Rel,"&lt;="&amp;EX$4,Dep_Cash,1)</f>
        <v>0</v>
      </c>
      <c r="EY108" s="20" t="n">
        <f aca="false">SUMIFS(Dep_Keur,Dep_Rel,"&gt;="&amp;EY$3,Dep_Rel,"&lt;="&amp;EY$4,Dep_Cash,1)</f>
        <v>0</v>
      </c>
      <c r="EZ108" s="20" t="n">
        <f aca="false">SUMIFS(Dep_Keur,Dep_Rel,"&gt;="&amp;EZ$3,Dep_Rel,"&lt;="&amp;EZ$4,Dep_Cash,1)</f>
        <v>0</v>
      </c>
      <c r="FA108" s="20" t="n">
        <f aca="false">SUMIFS(Dep_Keur,Dep_Rel,"&gt;="&amp;FA$3,Dep_Rel,"&lt;="&amp;FA$4,Dep_Cash,1)</f>
        <v>0</v>
      </c>
      <c r="FB108" s="20" t="n">
        <f aca="false">SUMIFS(Dep_Keur,Dep_Rel,"&gt;="&amp;FB$3,Dep_Rel,"&lt;="&amp;FB$4,Dep_Cash,1)</f>
        <v>0</v>
      </c>
      <c r="FC108" s="20" t="n">
        <f aca="false">SUMIFS(Dep_Keur,Dep_Rel,"&gt;="&amp;FC$3,Dep_Rel,"&lt;="&amp;FC$4,Dep_Cash,1)</f>
        <v>0</v>
      </c>
      <c r="FD108" s="20" t="n">
        <f aca="false">SUMIFS(Dep_Keur,Dep_Rel,"&gt;="&amp;FD$3,Dep_Rel,"&lt;="&amp;FD$4,Dep_Cash,1)</f>
        <v>0</v>
      </c>
      <c r="FE108" s="20" t="n">
        <f aca="false">SUMIFS(Dep_Keur,Dep_Rel,"&gt;="&amp;FE$3,Dep_Rel,"&lt;="&amp;FE$4,Dep_Cash,1)</f>
        <v>0</v>
      </c>
      <c r="FF108" s="20" t="n">
        <f aca="false">SUMIFS(Dep_Keur,Dep_Rel,"&gt;="&amp;FF$3,Dep_Rel,"&lt;="&amp;FF$4,Dep_Cash,1)</f>
        <v>0</v>
      </c>
      <c r="FG108" s="20" t="n">
        <f aca="false">SUMIFS(Dep_Keur,Dep_Rel,"&gt;="&amp;FG$3,Dep_Rel,"&lt;="&amp;FG$4,Dep_Cash,1)</f>
        <v>0</v>
      </c>
      <c r="FH108" s="20" t="n">
        <f aca="false">SUMIFS(Dep_Keur,Dep_Rel,"&gt;="&amp;FH$3,Dep_Rel,"&lt;="&amp;FH$4,Dep_Cash,1)</f>
        <v>0</v>
      </c>
    </row>
    <row r="109" customFormat="false" ht="15" hidden="false" customHeight="false" outlineLevel="0" collapsed="false">
      <c r="C109" s="0" t="s">
        <v>759</v>
      </c>
      <c r="D109" s="11" t="s">
        <v>359</v>
      </c>
      <c r="I109" s="20" t="n">
        <f aca="false">SUM(J109:FH109)</f>
        <v>562.5</v>
      </c>
      <c r="J109" s="20" t="n">
        <f aca="false">$E108*J22</f>
        <v>0</v>
      </c>
      <c r="K109" s="20" t="n">
        <f aca="false">$E108*K22</f>
        <v>0</v>
      </c>
      <c r="L109" s="20" t="n">
        <f aca="false">$E108*L22</f>
        <v>0</v>
      </c>
      <c r="M109" s="20" t="n">
        <f aca="false">$E108*M22</f>
        <v>0</v>
      </c>
      <c r="N109" s="20" t="n">
        <f aca="false">$E108*N22</f>
        <v>0</v>
      </c>
      <c r="O109" s="20" t="n">
        <f aca="false">$E108*O22</f>
        <v>0</v>
      </c>
      <c r="P109" s="20" t="n">
        <f aca="false">$E108*P22</f>
        <v>0</v>
      </c>
      <c r="Q109" s="20" t="n">
        <f aca="false">$E108*Q22</f>
        <v>0</v>
      </c>
      <c r="R109" s="20" t="n">
        <f aca="false">$E108*R22</f>
        <v>0</v>
      </c>
      <c r="S109" s="20" t="n">
        <f aca="false">$E108*S22</f>
        <v>562.5</v>
      </c>
      <c r="T109" s="20" t="n">
        <f aca="false">$E108*T22</f>
        <v>0</v>
      </c>
      <c r="U109" s="20" t="n">
        <f aca="false">$E108*U22</f>
        <v>0</v>
      </c>
      <c r="V109" s="20" t="n">
        <f aca="false">$E108*V22</f>
        <v>0</v>
      </c>
      <c r="W109" s="20" t="n">
        <f aca="false">$E108*W22</f>
        <v>0</v>
      </c>
      <c r="X109" s="20" t="n">
        <f aca="false">$E108*X22</f>
        <v>0</v>
      </c>
      <c r="Y109" s="20" t="n">
        <f aca="false">$E108*Y22</f>
        <v>0</v>
      </c>
      <c r="Z109" s="20" t="n">
        <f aca="false">$E108*Z22</f>
        <v>0</v>
      </c>
      <c r="AA109" s="20" t="n">
        <f aca="false">$E108*AA22</f>
        <v>0</v>
      </c>
      <c r="AB109" s="20" t="n">
        <f aca="false">$E108*AB22</f>
        <v>0</v>
      </c>
      <c r="AC109" s="20" t="n">
        <f aca="false">$E108*AC22</f>
        <v>0</v>
      </c>
      <c r="AD109" s="20" t="n">
        <f aca="false">$E108*AD22</f>
        <v>0</v>
      </c>
      <c r="AE109" s="20" t="n">
        <f aca="false">$E108*AE22</f>
        <v>0</v>
      </c>
      <c r="AF109" s="20" t="n">
        <f aca="false">$E108*AF22</f>
        <v>0</v>
      </c>
      <c r="AG109" s="20" t="n">
        <f aca="false">$E108*AG22</f>
        <v>0</v>
      </c>
      <c r="AH109" s="20" t="n">
        <f aca="false">$E108*AH22</f>
        <v>0</v>
      </c>
      <c r="AI109" s="20" t="n">
        <f aca="false">$E108*AI22</f>
        <v>0</v>
      </c>
      <c r="AJ109" s="20" t="n">
        <f aca="false">$E108*AJ22</f>
        <v>0</v>
      </c>
      <c r="AK109" s="20" t="n">
        <f aca="false">$E108*AK22</f>
        <v>0</v>
      </c>
      <c r="AL109" s="20" t="n">
        <f aca="false">$E108*AL22</f>
        <v>0</v>
      </c>
      <c r="AM109" s="20" t="n">
        <f aca="false">$E108*AM22</f>
        <v>0</v>
      </c>
      <c r="AN109" s="20" t="n">
        <f aca="false">$E108*AN22</f>
        <v>0</v>
      </c>
      <c r="AO109" s="20" t="n">
        <f aca="false">$E108*AO22</f>
        <v>0</v>
      </c>
      <c r="AP109" s="20" t="n">
        <f aca="false">$E108*AP22</f>
        <v>0</v>
      </c>
      <c r="AQ109" s="20" t="n">
        <f aca="false">$E108*AQ22</f>
        <v>0</v>
      </c>
      <c r="AR109" s="20" t="n">
        <f aca="false">$E108*AR22</f>
        <v>0</v>
      </c>
      <c r="AS109" s="20" t="n">
        <f aca="false">$E108*AS22</f>
        <v>0</v>
      </c>
      <c r="AT109" s="20" t="n">
        <f aca="false">$E108*AT22</f>
        <v>0</v>
      </c>
      <c r="AU109" s="20" t="n">
        <f aca="false">$E108*AU22</f>
        <v>0</v>
      </c>
      <c r="AV109" s="20" t="n">
        <f aca="false">$E108*AV22</f>
        <v>0</v>
      </c>
      <c r="AW109" s="20" t="n">
        <f aca="false">$E108*AW22</f>
        <v>0</v>
      </c>
      <c r="AX109" s="20" t="n">
        <f aca="false">$E108*AX22</f>
        <v>0</v>
      </c>
      <c r="AY109" s="20" t="n">
        <f aca="false">$E108*AY22</f>
        <v>0</v>
      </c>
      <c r="AZ109" s="20" t="n">
        <f aca="false">$E108*AZ22</f>
        <v>0</v>
      </c>
      <c r="BA109" s="20" t="n">
        <f aca="false">$E108*BA22</f>
        <v>0</v>
      </c>
      <c r="BB109" s="20" t="n">
        <f aca="false">$E108*BB22</f>
        <v>0</v>
      </c>
      <c r="BC109" s="20" t="n">
        <f aca="false">$E108*BC22</f>
        <v>0</v>
      </c>
      <c r="BD109" s="20" t="n">
        <f aca="false">$E108*BD22</f>
        <v>0</v>
      </c>
      <c r="BE109" s="20" t="n">
        <f aca="false">$E108*BE22</f>
        <v>0</v>
      </c>
      <c r="BF109" s="20" t="n">
        <f aca="false">$E108*BF22</f>
        <v>0</v>
      </c>
      <c r="BG109" s="20" t="n">
        <f aca="false">$E108*BG22</f>
        <v>0</v>
      </c>
      <c r="BH109" s="20" t="n">
        <f aca="false">$E108*BH22</f>
        <v>0</v>
      </c>
      <c r="BI109" s="20" t="n">
        <f aca="false">$E108*BI22</f>
        <v>0</v>
      </c>
      <c r="BJ109" s="20" t="n">
        <f aca="false">$E108*BJ22</f>
        <v>0</v>
      </c>
      <c r="BK109" s="20" t="n">
        <f aca="false">$E108*BK22</f>
        <v>0</v>
      </c>
      <c r="BL109" s="20" t="n">
        <f aca="false">$E108*BL22</f>
        <v>0</v>
      </c>
      <c r="BM109" s="20" t="n">
        <f aca="false">$E108*BM22</f>
        <v>0</v>
      </c>
      <c r="BN109" s="20" t="n">
        <f aca="false">$E108*BN22</f>
        <v>0</v>
      </c>
      <c r="BO109" s="20" t="n">
        <f aca="false">$E108*BO22</f>
        <v>0</v>
      </c>
      <c r="BP109" s="20" t="n">
        <f aca="false">$E108*BP22</f>
        <v>0</v>
      </c>
      <c r="BQ109" s="20" t="n">
        <f aca="false">$E108*BQ22</f>
        <v>0</v>
      </c>
      <c r="BR109" s="20" t="n">
        <f aca="false">$E108*BR22</f>
        <v>0</v>
      </c>
      <c r="BS109" s="20" t="n">
        <f aca="false">$E108*BS22</f>
        <v>0</v>
      </c>
      <c r="BT109" s="20" t="n">
        <f aca="false">$E108*BT22</f>
        <v>0</v>
      </c>
      <c r="BU109" s="20" t="n">
        <f aca="false">$E108*BU22</f>
        <v>0</v>
      </c>
      <c r="BV109" s="20" t="n">
        <f aca="false">$E108*BV22</f>
        <v>0</v>
      </c>
      <c r="BW109" s="20" t="n">
        <f aca="false">$E108*BW22</f>
        <v>0</v>
      </c>
      <c r="BX109" s="20" t="n">
        <f aca="false">$E108*BX22</f>
        <v>0</v>
      </c>
      <c r="BY109" s="20" t="n">
        <f aca="false">$E108*BY22</f>
        <v>0</v>
      </c>
      <c r="BZ109" s="20" t="n">
        <f aca="false">$E108*BZ22</f>
        <v>0</v>
      </c>
      <c r="CA109" s="20" t="n">
        <f aca="false">$E108*CA22</f>
        <v>0</v>
      </c>
      <c r="CB109" s="20" t="n">
        <f aca="false">$E108*CB22</f>
        <v>0</v>
      </c>
      <c r="CC109" s="20" t="n">
        <f aca="false">$E108*CC22</f>
        <v>0</v>
      </c>
      <c r="CD109" s="20" t="n">
        <f aca="false">$E108*CD22</f>
        <v>0</v>
      </c>
      <c r="CE109" s="20" t="n">
        <f aca="false">$E108*CE22</f>
        <v>0</v>
      </c>
      <c r="CF109" s="20" t="n">
        <f aca="false">$E108*CF22</f>
        <v>0</v>
      </c>
      <c r="CG109" s="20" t="n">
        <f aca="false">$E108*CG22</f>
        <v>0</v>
      </c>
      <c r="CH109" s="20" t="n">
        <f aca="false">$E108*CH22</f>
        <v>0</v>
      </c>
      <c r="CI109" s="20" t="n">
        <f aca="false">$E108*CI22</f>
        <v>0</v>
      </c>
      <c r="CJ109" s="20" t="n">
        <f aca="false">$E108*CJ22</f>
        <v>0</v>
      </c>
      <c r="CK109" s="20" t="n">
        <f aca="false">$E108*CK22</f>
        <v>0</v>
      </c>
      <c r="CL109" s="20" t="n">
        <f aca="false">$E108*CL22</f>
        <v>0</v>
      </c>
      <c r="CM109" s="20" t="n">
        <f aca="false">$E108*CM22</f>
        <v>0</v>
      </c>
      <c r="CN109" s="20" t="n">
        <f aca="false">$E108*CN22</f>
        <v>0</v>
      </c>
      <c r="CO109" s="20" t="n">
        <f aca="false">$E108*CO22</f>
        <v>0</v>
      </c>
      <c r="CP109" s="20" t="n">
        <f aca="false">$E108*CP22</f>
        <v>0</v>
      </c>
      <c r="CQ109" s="20" t="n">
        <f aca="false">$E108*CQ22</f>
        <v>0</v>
      </c>
      <c r="CR109" s="20" t="n">
        <f aca="false">$E108*CR22</f>
        <v>0</v>
      </c>
      <c r="CS109" s="20" t="n">
        <f aca="false">$E108*CS22</f>
        <v>0</v>
      </c>
      <c r="CT109" s="20" t="n">
        <f aca="false">$E108*CT22</f>
        <v>0</v>
      </c>
      <c r="CU109" s="20" t="n">
        <f aca="false">$E108*CU22</f>
        <v>0</v>
      </c>
      <c r="CV109" s="20" t="n">
        <f aca="false">$E108*CV22</f>
        <v>0</v>
      </c>
      <c r="CW109" s="20" t="n">
        <f aca="false">$E108*CW22</f>
        <v>0</v>
      </c>
      <c r="CX109" s="20" t="n">
        <f aca="false">$E108*CX22</f>
        <v>0</v>
      </c>
      <c r="CY109" s="20" t="n">
        <f aca="false">$E108*CY22</f>
        <v>0</v>
      </c>
      <c r="CZ109" s="20" t="n">
        <f aca="false">$E108*CZ22</f>
        <v>0</v>
      </c>
      <c r="DA109" s="20" t="n">
        <f aca="false">$E108*DA22</f>
        <v>0</v>
      </c>
      <c r="DB109" s="20" t="n">
        <f aca="false">$E108*DB22</f>
        <v>0</v>
      </c>
      <c r="DC109" s="20" t="n">
        <f aca="false">$E108*DC22</f>
        <v>0</v>
      </c>
      <c r="DD109" s="20" t="n">
        <f aca="false">$E108*DD22</f>
        <v>0</v>
      </c>
      <c r="DE109" s="20" t="n">
        <f aca="false">$E108*DE22</f>
        <v>0</v>
      </c>
      <c r="DF109" s="20" t="n">
        <f aca="false">$E108*DF22</f>
        <v>0</v>
      </c>
      <c r="DG109" s="20" t="n">
        <f aca="false">$E108*DG22</f>
        <v>0</v>
      </c>
      <c r="DH109" s="20" t="n">
        <f aca="false">$E108*DH22</f>
        <v>0</v>
      </c>
      <c r="DI109" s="20" t="n">
        <f aca="false">$E108*DI22</f>
        <v>0</v>
      </c>
      <c r="DJ109" s="20" t="n">
        <f aca="false">$E108*DJ22</f>
        <v>0</v>
      </c>
      <c r="DK109" s="20" t="n">
        <f aca="false">$E108*DK22</f>
        <v>0</v>
      </c>
      <c r="DL109" s="20" t="n">
        <f aca="false">$E108*DL22</f>
        <v>0</v>
      </c>
      <c r="DM109" s="20" t="n">
        <f aca="false">$E108*DM22</f>
        <v>0</v>
      </c>
      <c r="DN109" s="20" t="n">
        <f aca="false">$E108*DN22</f>
        <v>0</v>
      </c>
      <c r="DO109" s="20" t="n">
        <f aca="false">$E108*DO22</f>
        <v>0</v>
      </c>
      <c r="DP109" s="20" t="n">
        <f aca="false">$E108*DP22</f>
        <v>0</v>
      </c>
      <c r="DQ109" s="20" t="n">
        <f aca="false">$E108*DQ22</f>
        <v>0</v>
      </c>
      <c r="DR109" s="20" t="n">
        <f aca="false">$E108*DR22</f>
        <v>0</v>
      </c>
      <c r="DS109" s="20" t="n">
        <f aca="false">$E108*DS22</f>
        <v>0</v>
      </c>
      <c r="DT109" s="20" t="n">
        <f aca="false">$E108*DT22</f>
        <v>0</v>
      </c>
      <c r="DU109" s="20" t="n">
        <f aca="false">$E108*DU22</f>
        <v>0</v>
      </c>
      <c r="DV109" s="20" t="n">
        <f aca="false">$E108*DV22</f>
        <v>0</v>
      </c>
      <c r="DW109" s="20" t="n">
        <f aca="false">$E108*DW22</f>
        <v>0</v>
      </c>
      <c r="DX109" s="20" t="n">
        <f aca="false">$E108*DX22</f>
        <v>0</v>
      </c>
      <c r="DY109" s="20" t="n">
        <f aca="false">$E108*DY22</f>
        <v>0</v>
      </c>
      <c r="DZ109" s="20" t="n">
        <f aca="false">$E108*DZ22</f>
        <v>0</v>
      </c>
      <c r="EA109" s="20" t="n">
        <f aca="false">$E108*EA22</f>
        <v>0</v>
      </c>
      <c r="EB109" s="20" t="n">
        <f aca="false">$E108*EB22</f>
        <v>0</v>
      </c>
      <c r="EC109" s="20" t="n">
        <f aca="false">$E108*EC22</f>
        <v>0</v>
      </c>
      <c r="ED109" s="20" t="n">
        <f aca="false">$E108*ED22</f>
        <v>0</v>
      </c>
      <c r="EE109" s="20" t="n">
        <f aca="false">$E108*EE22</f>
        <v>0</v>
      </c>
      <c r="EF109" s="20" t="n">
        <f aca="false">$E108*EF22</f>
        <v>0</v>
      </c>
      <c r="EG109" s="20" t="n">
        <f aca="false">$E108*EG22</f>
        <v>0</v>
      </c>
      <c r="EH109" s="20" t="n">
        <f aca="false">$E108*EH22</f>
        <v>0</v>
      </c>
      <c r="EI109" s="20" t="n">
        <f aca="false">$E108*EI22</f>
        <v>0</v>
      </c>
      <c r="EJ109" s="20" t="n">
        <f aca="false">$E108*EJ22</f>
        <v>0</v>
      </c>
      <c r="EK109" s="20" t="n">
        <f aca="false">$E108*EK22</f>
        <v>0</v>
      </c>
      <c r="EL109" s="20" t="n">
        <f aca="false">$E108*EL22</f>
        <v>0</v>
      </c>
      <c r="EM109" s="20" t="n">
        <f aca="false">$E108*EM22</f>
        <v>0</v>
      </c>
      <c r="EN109" s="20" t="n">
        <f aca="false">$E108*EN22</f>
        <v>0</v>
      </c>
      <c r="EO109" s="20" t="n">
        <f aca="false">$E108*EO22</f>
        <v>0</v>
      </c>
      <c r="EP109" s="20" t="n">
        <f aca="false">$E108*EP22</f>
        <v>0</v>
      </c>
      <c r="EQ109" s="20" t="n">
        <f aca="false">$E108*EQ22</f>
        <v>0</v>
      </c>
      <c r="ER109" s="20" t="n">
        <f aca="false">$E108*ER22</f>
        <v>0</v>
      </c>
      <c r="ES109" s="20" t="n">
        <f aca="false">$E108*ES22</f>
        <v>0</v>
      </c>
      <c r="ET109" s="20" t="n">
        <f aca="false">$E108*ET22</f>
        <v>0</v>
      </c>
      <c r="EU109" s="20" t="n">
        <f aca="false">$E108*EU22</f>
        <v>0</v>
      </c>
      <c r="EV109" s="20" t="n">
        <f aca="false">$E108*EV22</f>
        <v>0</v>
      </c>
      <c r="EW109" s="20" t="n">
        <f aca="false">$E108*EW22</f>
        <v>0</v>
      </c>
      <c r="EX109" s="20" t="n">
        <f aca="false">$E108*EX22</f>
        <v>0</v>
      </c>
      <c r="EY109" s="20" t="n">
        <f aca="false">$E108*EY22</f>
        <v>0</v>
      </c>
      <c r="EZ109" s="20" t="n">
        <f aca="false">$E108*EZ22</f>
        <v>0</v>
      </c>
      <c r="FA109" s="20" t="n">
        <f aca="false">$E108*FA22</f>
        <v>0</v>
      </c>
      <c r="FB109" s="20" t="n">
        <f aca="false">$E108*FB22</f>
        <v>0</v>
      </c>
      <c r="FC109" s="20" t="n">
        <f aca="false">$E108*FC22</f>
        <v>0</v>
      </c>
      <c r="FD109" s="20" t="n">
        <f aca="false">$E108*FD22</f>
        <v>0</v>
      </c>
      <c r="FE109" s="20" t="n">
        <f aca="false">$E108*FE22</f>
        <v>0</v>
      </c>
      <c r="FF109" s="20" t="n">
        <f aca="false">$E108*FF22</f>
        <v>0</v>
      </c>
      <c r="FG109" s="20" t="n">
        <f aca="false">$E108*FG22</f>
        <v>0</v>
      </c>
      <c r="FH109" s="20" t="n">
        <f aca="false">$E108*FH22</f>
        <v>0</v>
      </c>
    </row>
    <row r="110" customFormat="false" ht="15" hidden="false" customHeight="false" outlineLevel="0" collapsed="false">
      <c r="C110" s="0" t="s">
        <v>760</v>
      </c>
      <c r="D110" s="11" t="s">
        <v>359</v>
      </c>
      <c r="E110" s="49" t="n">
        <f aca="false">In_BG_Base+In_BG_Margin</f>
        <v>0.0362</v>
      </c>
      <c r="J110" s="20" t="n">
        <f aca="false">SUMIFS(Dep_Keur,Dep_Paid,"&lt;="&amp;J$4,Dep_Rel,"&gt;"&amp;J$4,Dep_Cash,0)</f>
        <v>0</v>
      </c>
      <c r="K110" s="20" t="n">
        <f aca="false">SUMIFS(Dep_Keur,Dep_Paid,"&lt;="&amp;K$4,Dep_Rel,"&gt;"&amp;K$4,Dep_Cash,0)</f>
        <v>0</v>
      </c>
      <c r="L110" s="20" t="n">
        <f aca="false">SUMIFS(Dep_Keur,Dep_Paid,"&lt;="&amp;L$4,Dep_Rel,"&gt;"&amp;L$4,Dep_Cash,0)</f>
        <v>0</v>
      </c>
      <c r="M110" s="20" t="n">
        <f aca="false">SUMIFS(Dep_Keur,Dep_Paid,"&lt;="&amp;M$4,Dep_Rel,"&gt;"&amp;M$4,Dep_Cash,0)</f>
        <v>0</v>
      </c>
      <c r="N110" s="20" t="n">
        <f aca="false">SUMIFS(Dep_Keur,Dep_Paid,"&lt;="&amp;N$4,Dep_Rel,"&gt;"&amp;N$4,Dep_Cash,0)</f>
        <v>0</v>
      </c>
      <c r="O110" s="20" t="n">
        <f aca="false">SUMIFS(Dep_Keur,Dep_Paid,"&lt;="&amp;O$4,Dep_Rel,"&gt;"&amp;O$4,Dep_Cash,0)</f>
        <v>0</v>
      </c>
      <c r="P110" s="20" t="n">
        <f aca="false">SUMIFS(Dep_Keur,Dep_Paid,"&lt;="&amp;P$4,Dep_Rel,"&gt;"&amp;P$4,Dep_Cash,0)</f>
        <v>0</v>
      </c>
      <c r="Q110" s="20" t="n">
        <f aca="false">SUMIFS(Dep_Keur,Dep_Paid,"&lt;="&amp;Q$4,Dep_Rel,"&gt;"&amp;Q$4,Dep_Cash,0)</f>
        <v>0</v>
      </c>
      <c r="R110" s="20" t="n">
        <f aca="false">SUMIFS(Dep_Keur,Dep_Paid,"&lt;="&amp;R$4,Dep_Rel,"&gt;"&amp;R$4,Dep_Cash,0)</f>
        <v>0</v>
      </c>
      <c r="S110" s="20" t="n">
        <f aca="false">SUMIFS(Dep_Keur,Dep_Paid,"&lt;="&amp;S$4,Dep_Rel,"&gt;"&amp;S$4,Dep_Cash,0)</f>
        <v>0</v>
      </c>
      <c r="T110" s="20" t="n">
        <f aca="false">SUMIFS(Dep_Keur,Dep_Paid,"&lt;="&amp;T$4,Dep_Rel,"&gt;"&amp;T$4,Dep_Cash,0)</f>
        <v>0</v>
      </c>
      <c r="U110" s="20" t="n">
        <f aca="false">SUMIFS(Dep_Keur,Dep_Paid,"&lt;="&amp;U$4,Dep_Rel,"&gt;"&amp;U$4,Dep_Cash,0)</f>
        <v>0</v>
      </c>
      <c r="V110" s="20" t="n">
        <f aca="false">SUMIFS(Dep_Keur,Dep_Paid,"&lt;="&amp;V$4,Dep_Rel,"&gt;"&amp;V$4,Dep_Cash,0)</f>
        <v>0</v>
      </c>
      <c r="W110" s="20" t="n">
        <f aca="false">SUMIFS(Dep_Keur,Dep_Paid,"&lt;="&amp;W$4,Dep_Rel,"&gt;"&amp;W$4,Dep_Cash,0)</f>
        <v>0</v>
      </c>
      <c r="X110" s="20" t="n">
        <f aca="false">SUMIFS(Dep_Keur,Dep_Paid,"&lt;="&amp;X$4,Dep_Rel,"&gt;"&amp;X$4,Dep_Cash,0)</f>
        <v>0</v>
      </c>
      <c r="Y110" s="20" t="n">
        <f aca="false">SUMIFS(Dep_Keur,Dep_Paid,"&lt;="&amp;Y$4,Dep_Rel,"&gt;"&amp;Y$4,Dep_Cash,0)</f>
        <v>0</v>
      </c>
      <c r="Z110" s="20" t="n">
        <f aca="false">SUMIFS(Dep_Keur,Dep_Paid,"&lt;="&amp;Z$4,Dep_Rel,"&gt;"&amp;Z$4,Dep_Cash,0)</f>
        <v>0</v>
      </c>
      <c r="AA110" s="20" t="n">
        <f aca="false">SUMIFS(Dep_Keur,Dep_Paid,"&lt;="&amp;AA$4,Dep_Rel,"&gt;"&amp;AA$4,Dep_Cash,0)</f>
        <v>0</v>
      </c>
      <c r="AB110" s="20" t="n">
        <f aca="false">SUMIFS(Dep_Keur,Dep_Paid,"&lt;="&amp;AB$4,Dep_Rel,"&gt;"&amp;AB$4,Dep_Cash,0)</f>
        <v>0</v>
      </c>
      <c r="AC110" s="20" t="n">
        <f aca="false">SUMIFS(Dep_Keur,Dep_Paid,"&lt;="&amp;AC$4,Dep_Rel,"&gt;"&amp;AC$4,Dep_Cash,0)</f>
        <v>0</v>
      </c>
      <c r="AD110" s="20" t="n">
        <f aca="false">SUMIFS(Dep_Keur,Dep_Paid,"&lt;="&amp;AD$4,Dep_Rel,"&gt;"&amp;AD$4,Dep_Cash,0)</f>
        <v>0</v>
      </c>
      <c r="AE110" s="20" t="n">
        <f aca="false">SUMIFS(Dep_Keur,Dep_Paid,"&lt;="&amp;AE$4,Dep_Rel,"&gt;"&amp;AE$4,Dep_Cash,0)</f>
        <v>0</v>
      </c>
      <c r="AF110" s="20" t="n">
        <f aca="false">SUMIFS(Dep_Keur,Dep_Paid,"&lt;="&amp;AF$4,Dep_Rel,"&gt;"&amp;AF$4,Dep_Cash,0)</f>
        <v>0</v>
      </c>
      <c r="AG110" s="20" t="n">
        <f aca="false">SUMIFS(Dep_Keur,Dep_Paid,"&lt;="&amp;AG$4,Dep_Rel,"&gt;"&amp;AG$4,Dep_Cash,0)</f>
        <v>0</v>
      </c>
      <c r="AH110" s="20" t="n">
        <f aca="false">SUMIFS(Dep_Keur,Dep_Paid,"&lt;="&amp;AH$4,Dep_Rel,"&gt;"&amp;AH$4,Dep_Cash,0)</f>
        <v>0</v>
      </c>
      <c r="AI110" s="20" t="n">
        <f aca="false">SUMIFS(Dep_Keur,Dep_Paid,"&lt;="&amp;AI$4,Dep_Rel,"&gt;"&amp;AI$4,Dep_Cash,0)</f>
        <v>0</v>
      </c>
      <c r="AJ110" s="20" t="n">
        <f aca="false">SUMIFS(Dep_Keur,Dep_Paid,"&lt;="&amp;AJ$4,Dep_Rel,"&gt;"&amp;AJ$4,Dep_Cash,0)</f>
        <v>0</v>
      </c>
      <c r="AK110" s="20" t="n">
        <f aca="false">SUMIFS(Dep_Keur,Dep_Paid,"&lt;="&amp;AK$4,Dep_Rel,"&gt;"&amp;AK$4,Dep_Cash,0)</f>
        <v>0</v>
      </c>
      <c r="AL110" s="20" t="n">
        <f aca="false">SUMIFS(Dep_Keur,Dep_Paid,"&lt;="&amp;AL$4,Dep_Rel,"&gt;"&amp;AL$4,Dep_Cash,0)</f>
        <v>0</v>
      </c>
      <c r="AM110" s="20" t="n">
        <f aca="false">SUMIFS(Dep_Keur,Dep_Paid,"&lt;="&amp;AM$4,Dep_Rel,"&gt;"&amp;AM$4,Dep_Cash,0)</f>
        <v>0</v>
      </c>
      <c r="AN110" s="20" t="n">
        <f aca="false">SUMIFS(Dep_Keur,Dep_Paid,"&lt;="&amp;AN$4,Dep_Rel,"&gt;"&amp;AN$4,Dep_Cash,0)</f>
        <v>0</v>
      </c>
      <c r="AO110" s="20" t="n">
        <f aca="false">SUMIFS(Dep_Keur,Dep_Paid,"&lt;="&amp;AO$4,Dep_Rel,"&gt;"&amp;AO$4,Dep_Cash,0)</f>
        <v>0</v>
      </c>
      <c r="AP110" s="20" t="n">
        <f aca="false">SUMIFS(Dep_Keur,Dep_Paid,"&lt;="&amp;AP$4,Dep_Rel,"&gt;"&amp;AP$4,Dep_Cash,0)</f>
        <v>0</v>
      </c>
      <c r="AQ110" s="20" t="n">
        <f aca="false">SUMIFS(Dep_Keur,Dep_Paid,"&lt;="&amp;AQ$4,Dep_Rel,"&gt;"&amp;AQ$4,Dep_Cash,0)</f>
        <v>0</v>
      </c>
      <c r="AR110" s="20" t="n">
        <f aca="false">SUMIFS(Dep_Keur,Dep_Paid,"&lt;="&amp;AR$4,Dep_Rel,"&gt;"&amp;AR$4,Dep_Cash,0)</f>
        <v>0</v>
      </c>
      <c r="AS110" s="20" t="n">
        <f aca="false">SUMIFS(Dep_Keur,Dep_Paid,"&lt;="&amp;AS$4,Dep_Rel,"&gt;"&amp;AS$4,Dep_Cash,0)</f>
        <v>0</v>
      </c>
      <c r="AT110" s="20" t="n">
        <f aca="false">SUMIFS(Dep_Keur,Dep_Paid,"&lt;="&amp;AT$4,Dep_Rel,"&gt;"&amp;AT$4,Dep_Cash,0)</f>
        <v>0</v>
      </c>
      <c r="AU110" s="20" t="n">
        <f aca="false">SUMIFS(Dep_Keur,Dep_Paid,"&lt;="&amp;AU$4,Dep_Rel,"&gt;"&amp;AU$4,Dep_Cash,0)</f>
        <v>0</v>
      </c>
      <c r="AV110" s="20" t="n">
        <f aca="false">SUMIFS(Dep_Keur,Dep_Paid,"&lt;="&amp;AV$4,Dep_Rel,"&gt;"&amp;AV$4,Dep_Cash,0)</f>
        <v>0</v>
      </c>
      <c r="AW110" s="20" t="n">
        <f aca="false">SUMIFS(Dep_Keur,Dep_Paid,"&lt;="&amp;AW$4,Dep_Rel,"&gt;"&amp;AW$4,Dep_Cash,0)</f>
        <v>0</v>
      </c>
      <c r="AX110" s="20" t="n">
        <f aca="false">SUMIFS(Dep_Keur,Dep_Paid,"&lt;="&amp;AX$4,Dep_Rel,"&gt;"&amp;AX$4,Dep_Cash,0)</f>
        <v>0</v>
      </c>
      <c r="AY110" s="20" t="n">
        <f aca="false">SUMIFS(Dep_Keur,Dep_Paid,"&lt;="&amp;AY$4,Dep_Rel,"&gt;"&amp;AY$4,Dep_Cash,0)</f>
        <v>0</v>
      </c>
      <c r="AZ110" s="20" t="n">
        <f aca="false">SUMIFS(Dep_Keur,Dep_Paid,"&lt;="&amp;AZ$4,Dep_Rel,"&gt;"&amp;AZ$4,Dep_Cash,0)</f>
        <v>0</v>
      </c>
      <c r="BA110" s="20" t="n">
        <f aca="false">SUMIFS(Dep_Keur,Dep_Paid,"&lt;="&amp;BA$4,Dep_Rel,"&gt;"&amp;BA$4,Dep_Cash,0)</f>
        <v>0</v>
      </c>
      <c r="BB110" s="20" t="n">
        <f aca="false">SUMIFS(Dep_Keur,Dep_Paid,"&lt;="&amp;BB$4,Dep_Rel,"&gt;"&amp;BB$4,Dep_Cash,0)</f>
        <v>0</v>
      </c>
      <c r="BC110" s="20" t="n">
        <f aca="false">SUMIFS(Dep_Keur,Dep_Paid,"&lt;="&amp;BC$4,Dep_Rel,"&gt;"&amp;BC$4,Dep_Cash,0)</f>
        <v>0</v>
      </c>
      <c r="BD110" s="20" t="n">
        <f aca="false">SUMIFS(Dep_Keur,Dep_Paid,"&lt;="&amp;BD$4,Dep_Rel,"&gt;"&amp;BD$4,Dep_Cash,0)</f>
        <v>0</v>
      </c>
      <c r="BE110" s="20" t="n">
        <f aca="false">SUMIFS(Dep_Keur,Dep_Paid,"&lt;="&amp;BE$4,Dep_Rel,"&gt;"&amp;BE$4,Dep_Cash,0)</f>
        <v>0</v>
      </c>
      <c r="BF110" s="20" t="n">
        <f aca="false">SUMIFS(Dep_Keur,Dep_Paid,"&lt;="&amp;BF$4,Dep_Rel,"&gt;"&amp;BF$4,Dep_Cash,0)</f>
        <v>0</v>
      </c>
      <c r="BG110" s="20" t="n">
        <f aca="false">SUMIFS(Dep_Keur,Dep_Paid,"&lt;="&amp;BG$4,Dep_Rel,"&gt;"&amp;BG$4,Dep_Cash,0)</f>
        <v>0</v>
      </c>
      <c r="BH110" s="20" t="n">
        <f aca="false">SUMIFS(Dep_Keur,Dep_Paid,"&lt;="&amp;BH$4,Dep_Rel,"&gt;"&amp;BH$4,Dep_Cash,0)</f>
        <v>0</v>
      </c>
      <c r="BI110" s="20" t="n">
        <f aca="false">SUMIFS(Dep_Keur,Dep_Paid,"&lt;="&amp;BI$4,Dep_Rel,"&gt;"&amp;BI$4,Dep_Cash,0)</f>
        <v>0</v>
      </c>
      <c r="BJ110" s="20" t="n">
        <f aca="false">SUMIFS(Dep_Keur,Dep_Paid,"&lt;="&amp;BJ$4,Dep_Rel,"&gt;"&amp;BJ$4,Dep_Cash,0)</f>
        <v>0</v>
      </c>
      <c r="BK110" s="20" t="n">
        <f aca="false">SUMIFS(Dep_Keur,Dep_Paid,"&lt;="&amp;BK$4,Dep_Rel,"&gt;"&amp;BK$4,Dep_Cash,0)</f>
        <v>0</v>
      </c>
      <c r="BL110" s="20" t="n">
        <f aca="false">SUMIFS(Dep_Keur,Dep_Paid,"&lt;="&amp;BL$4,Dep_Rel,"&gt;"&amp;BL$4,Dep_Cash,0)</f>
        <v>0</v>
      </c>
      <c r="BM110" s="20" t="n">
        <f aca="false">SUMIFS(Dep_Keur,Dep_Paid,"&lt;="&amp;BM$4,Dep_Rel,"&gt;"&amp;BM$4,Dep_Cash,0)</f>
        <v>0</v>
      </c>
      <c r="BN110" s="20" t="n">
        <f aca="false">SUMIFS(Dep_Keur,Dep_Paid,"&lt;="&amp;BN$4,Dep_Rel,"&gt;"&amp;BN$4,Dep_Cash,0)</f>
        <v>0</v>
      </c>
      <c r="BO110" s="20" t="n">
        <f aca="false">SUMIFS(Dep_Keur,Dep_Paid,"&lt;="&amp;BO$4,Dep_Rel,"&gt;"&amp;BO$4,Dep_Cash,0)</f>
        <v>0</v>
      </c>
      <c r="BP110" s="20" t="n">
        <f aca="false">SUMIFS(Dep_Keur,Dep_Paid,"&lt;="&amp;BP$4,Dep_Rel,"&gt;"&amp;BP$4,Dep_Cash,0)</f>
        <v>0</v>
      </c>
      <c r="BQ110" s="20" t="n">
        <f aca="false">SUMIFS(Dep_Keur,Dep_Paid,"&lt;="&amp;BQ$4,Dep_Rel,"&gt;"&amp;BQ$4,Dep_Cash,0)</f>
        <v>0</v>
      </c>
      <c r="BR110" s="20" t="n">
        <f aca="false">SUMIFS(Dep_Keur,Dep_Paid,"&lt;="&amp;BR$4,Dep_Rel,"&gt;"&amp;BR$4,Dep_Cash,0)</f>
        <v>0</v>
      </c>
      <c r="BS110" s="20" t="n">
        <f aca="false">SUMIFS(Dep_Keur,Dep_Paid,"&lt;="&amp;BS$4,Dep_Rel,"&gt;"&amp;BS$4,Dep_Cash,0)</f>
        <v>0</v>
      </c>
      <c r="BT110" s="20" t="n">
        <f aca="false">SUMIFS(Dep_Keur,Dep_Paid,"&lt;="&amp;BT$4,Dep_Rel,"&gt;"&amp;BT$4,Dep_Cash,0)</f>
        <v>0</v>
      </c>
      <c r="BU110" s="20" t="n">
        <f aca="false">SUMIFS(Dep_Keur,Dep_Paid,"&lt;="&amp;BU$4,Dep_Rel,"&gt;"&amp;BU$4,Dep_Cash,0)</f>
        <v>0</v>
      </c>
      <c r="BV110" s="20" t="n">
        <f aca="false">SUMIFS(Dep_Keur,Dep_Paid,"&lt;="&amp;BV$4,Dep_Rel,"&gt;"&amp;BV$4,Dep_Cash,0)</f>
        <v>0</v>
      </c>
      <c r="BW110" s="20" t="n">
        <f aca="false">SUMIFS(Dep_Keur,Dep_Paid,"&lt;="&amp;BW$4,Dep_Rel,"&gt;"&amp;BW$4,Dep_Cash,0)</f>
        <v>0</v>
      </c>
      <c r="BX110" s="20" t="n">
        <f aca="false">SUMIFS(Dep_Keur,Dep_Paid,"&lt;="&amp;BX$4,Dep_Rel,"&gt;"&amp;BX$4,Dep_Cash,0)</f>
        <v>0</v>
      </c>
      <c r="BY110" s="20" t="n">
        <f aca="false">SUMIFS(Dep_Keur,Dep_Paid,"&lt;="&amp;BY$4,Dep_Rel,"&gt;"&amp;BY$4,Dep_Cash,0)</f>
        <v>0</v>
      </c>
      <c r="BZ110" s="20" t="n">
        <f aca="false">SUMIFS(Dep_Keur,Dep_Paid,"&lt;="&amp;BZ$4,Dep_Rel,"&gt;"&amp;BZ$4,Dep_Cash,0)</f>
        <v>0</v>
      </c>
      <c r="CA110" s="20" t="n">
        <f aca="false">SUMIFS(Dep_Keur,Dep_Paid,"&lt;="&amp;CA$4,Dep_Rel,"&gt;"&amp;CA$4,Dep_Cash,0)</f>
        <v>0</v>
      </c>
      <c r="CB110" s="20" t="n">
        <f aca="false">SUMIFS(Dep_Keur,Dep_Paid,"&lt;="&amp;CB$4,Dep_Rel,"&gt;"&amp;CB$4,Dep_Cash,0)</f>
        <v>0</v>
      </c>
      <c r="CC110" s="20" t="n">
        <f aca="false">SUMIFS(Dep_Keur,Dep_Paid,"&lt;="&amp;CC$4,Dep_Rel,"&gt;"&amp;CC$4,Dep_Cash,0)</f>
        <v>0</v>
      </c>
      <c r="CD110" s="20" t="n">
        <f aca="false">SUMIFS(Dep_Keur,Dep_Paid,"&lt;="&amp;CD$4,Dep_Rel,"&gt;"&amp;CD$4,Dep_Cash,0)</f>
        <v>0</v>
      </c>
      <c r="CE110" s="20" t="n">
        <f aca="false">SUMIFS(Dep_Keur,Dep_Paid,"&lt;="&amp;CE$4,Dep_Rel,"&gt;"&amp;CE$4,Dep_Cash,0)</f>
        <v>0</v>
      </c>
      <c r="CF110" s="20" t="n">
        <f aca="false">SUMIFS(Dep_Keur,Dep_Paid,"&lt;="&amp;CF$4,Dep_Rel,"&gt;"&amp;CF$4,Dep_Cash,0)</f>
        <v>0</v>
      </c>
      <c r="CG110" s="20" t="n">
        <f aca="false">SUMIFS(Dep_Keur,Dep_Paid,"&lt;="&amp;CG$4,Dep_Rel,"&gt;"&amp;CG$4,Dep_Cash,0)</f>
        <v>0</v>
      </c>
      <c r="CH110" s="20" t="n">
        <f aca="false">SUMIFS(Dep_Keur,Dep_Paid,"&lt;="&amp;CH$4,Dep_Rel,"&gt;"&amp;CH$4,Dep_Cash,0)</f>
        <v>0</v>
      </c>
      <c r="CI110" s="20" t="n">
        <f aca="false">SUMIFS(Dep_Keur,Dep_Paid,"&lt;="&amp;CI$4,Dep_Rel,"&gt;"&amp;CI$4,Dep_Cash,0)</f>
        <v>0</v>
      </c>
      <c r="CJ110" s="20" t="n">
        <f aca="false">SUMIFS(Dep_Keur,Dep_Paid,"&lt;="&amp;CJ$4,Dep_Rel,"&gt;"&amp;CJ$4,Dep_Cash,0)</f>
        <v>0</v>
      </c>
      <c r="CK110" s="20" t="n">
        <f aca="false">SUMIFS(Dep_Keur,Dep_Paid,"&lt;="&amp;CK$4,Dep_Rel,"&gt;"&amp;CK$4,Dep_Cash,0)</f>
        <v>0</v>
      </c>
      <c r="CL110" s="20" t="n">
        <f aca="false">SUMIFS(Dep_Keur,Dep_Paid,"&lt;="&amp;CL$4,Dep_Rel,"&gt;"&amp;CL$4,Dep_Cash,0)</f>
        <v>0</v>
      </c>
      <c r="CM110" s="20" t="n">
        <f aca="false">SUMIFS(Dep_Keur,Dep_Paid,"&lt;="&amp;CM$4,Dep_Rel,"&gt;"&amp;CM$4,Dep_Cash,0)</f>
        <v>0</v>
      </c>
      <c r="CN110" s="20" t="n">
        <f aca="false">SUMIFS(Dep_Keur,Dep_Paid,"&lt;="&amp;CN$4,Dep_Rel,"&gt;"&amp;CN$4,Dep_Cash,0)</f>
        <v>0</v>
      </c>
      <c r="CO110" s="20" t="n">
        <f aca="false">SUMIFS(Dep_Keur,Dep_Paid,"&lt;="&amp;CO$4,Dep_Rel,"&gt;"&amp;CO$4,Dep_Cash,0)</f>
        <v>0</v>
      </c>
      <c r="CP110" s="20" t="n">
        <f aca="false">SUMIFS(Dep_Keur,Dep_Paid,"&lt;="&amp;CP$4,Dep_Rel,"&gt;"&amp;CP$4,Dep_Cash,0)</f>
        <v>0</v>
      </c>
      <c r="CQ110" s="20" t="n">
        <f aca="false">SUMIFS(Dep_Keur,Dep_Paid,"&lt;="&amp;CQ$4,Dep_Rel,"&gt;"&amp;CQ$4,Dep_Cash,0)</f>
        <v>0</v>
      </c>
      <c r="CR110" s="20" t="n">
        <f aca="false">SUMIFS(Dep_Keur,Dep_Paid,"&lt;="&amp;CR$4,Dep_Rel,"&gt;"&amp;CR$4,Dep_Cash,0)</f>
        <v>0</v>
      </c>
      <c r="CS110" s="20" t="n">
        <f aca="false">SUMIFS(Dep_Keur,Dep_Paid,"&lt;="&amp;CS$4,Dep_Rel,"&gt;"&amp;CS$4,Dep_Cash,0)</f>
        <v>0</v>
      </c>
      <c r="CT110" s="20" t="n">
        <f aca="false">SUMIFS(Dep_Keur,Dep_Paid,"&lt;="&amp;CT$4,Dep_Rel,"&gt;"&amp;CT$4,Dep_Cash,0)</f>
        <v>0</v>
      </c>
      <c r="CU110" s="20" t="n">
        <f aca="false">SUMIFS(Dep_Keur,Dep_Paid,"&lt;="&amp;CU$4,Dep_Rel,"&gt;"&amp;CU$4,Dep_Cash,0)</f>
        <v>0</v>
      </c>
      <c r="CV110" s="20" t="n">
        <f aca="false">SUMIFS(Dep_Keur,Dep_Paid,"&lt;="&amp;CV$4,Dep_Rel,"&gt;"&amp;CV$4,Dep_Cash,0)</f>
        <v>0</v>
      </c>
      <c r="CW110" s="20" t="n">
        <f aca="false">SUMIFS(Dep_Keur,Dep_Paid,"&lt;="&amp;CW$4,Dep_Rel,"&gt;"&amp;CW$4,Dep_Cash,0)</f>
        <v>0</v>
      </c>
      <c r="CX110" s="20" t="n">
        <f aca="false">SUMIFS(Dep_Keur,Dep_Paid,"&lt;="&amp;CX$4,Dep_Rel,"&gt;"&amp;CX$4,Dep_Cash,0)</f>
        <v>0</v>
      </c>
      <c r="CY110" s="20" t="n">
        <f aca="false">SUMIFS(Dep_Keur,Dep_Paid,"&lt;="&amp;CY$4,Dep_Rel,"&gt;"&amp;CY$4,Dep_Cash,0)</f>
        <v>0</v>
      </c>
      <c r="CZ110" s="20" t="n">
        <f aca="false">SUMIFS(Dep_Keur,Dep_Paid,"&lt;="&amp;CZ$4,Dep_Rel,"&gt;"&amp;CZ$4,Dep_Cash,0)</f>
        <v>0</v>
      </c>
      <c r="DA110" s="20" t="n">
        <f aca="false">SUMIFS(Dep_Keur,Dep_Paid,"&lt;="&amp;DA$4,Dep_Rel,"&gt;"&amp;DA$4,Dep_Cash,0)</f>
        <v>0</v>
      </c>
      <c r="DB110" s="20" t="n">
        <f aca="false">SUMIFS(Dep_Keur,Dep_Paid,"&lt;="&amp;DB$4,Dep_Rel,"&gt;"&amp;DB$4,Dep_Cash,0)</f>
        <v>0</v>
      </c>
      <c r="DC110" s="20" t="n">
        <f aca="false">SUMIFS(Dep_Keur,Dep_Paid,"&lt;="&amp;DC$4,Dep_Rel,"&gt;"&amp;DC$4,Dep_Cash,0)</f>
        <v>0</v>
      </c>
      <c r="DD110" s="20" t="n">
        <f aca="false">SUMIFS(Dep_Keur,Dep_Paid,"&lt;="&amp;DD$4,Dep_Rel,"&gt;"&amp;DD$4,Dep_Cash,0)</f>
        <v>0</v>
      </c>
      <c r="DE110" s="20" t="n">
        <f aca="false">SUMIFS(Dep_Keur,Dep_Paid,"&lt;="&amp;DE$4,Dep_Rel,"&gt;"&amp;DE$4,Dep_Cash,0)</f>
        <v>0</v>
      </c>
      <c r="DF110" s="20" t="n">
        <f aca="false">SUMIFS(Dep_Keur,Dep_Paid,"&lt;="&amp;DF$4,Dep_Rel,"&gt;"&amp;DF$4,Dep_Cash,0)</f>
        <v>0</v>
      </c>
      <c r="DG110" s="20" t="n">
        <f aca="false">SUMIFS(Dep_Keur,Dep_Paid,"&lt;="&amp;DG$4,Dep_Rel,"&gt;"&amp;DG$4,Dep_Cash,0)</f>
        <v>0</v>
      </c>
      <c r="DH110" s="20" t="n">
        <f aca="false">SUMIFS(Dep_Keur,Dep_Paid,"&lt;="&amp;DH$4,Dep_Rel,"&gt;"&amp;DH$4,Dep_Cash,0)</f>
        <v>0</v>
      </c>
      <c r="DI110" s="20" t="n">
        <f aca="false">SUMIFS(Dep_Keur,Dep_Paid,"&lt;="&amp;DI$4,Dep_Rel,"&gt;"&amp;DI$4,Dep_Cash,0)</f>
        <v>0</v>
      </c>
      <c r="DJ110" s="20" t="n">
        <f aca="false">SUMIFS(Dep_Keur,Dep_Paid,"&lt;="&amp;DJ$4,Dep_Rel,"&gt;"&amp;DJ$4,Dep_Cash,0)</f>
        <v>0</v>
      </c>
      <c r="DK110" s="20" t="n">
        <f aca="false">SUMIFS(Dep_Keur,Dep_Paid,"&lt;="&amp;DK$4,Dep_Rel,"&gt;"&amp;DK$4,Dep_Cash,0)</f>
        <v>0</v>
      </c>
      <c r="DL110" s="20" t="n">
        <f aca="false">SUMIFS(Dep_Keur,Dep_Paid,"&lt;="&amp;DL$4,Dep_Rel,"&gt;"&amp;DL$4,Dep_Cash,0)</f>
        <v>0</v>
      </c>
      <c r="DM110" s="20" t="n">
        <f aca="false">SUMIFS(Dep_Keur,Dep_Paid,"&lt;="&amp;DM$4,Dep_Rel,"&gt;"&amp;DM$4,Dep_Cash,0)</f>
        <v>0</v>
      </c>
      <c r="DN110" s="20" t="n">
        <f aca="false">SUMIFS(Dep_Keur,Dep_Paid,"&lt;="&amp;DN$4,Dep_Rel,"&gt;"&amp;DN$4,Dep_Cash,0)</f>
        <v>0</v>
      </c>
      <c r="DO110" s="20" t="n">
        <f aca="false">SUMIFS(Dep_Keur,Dep_Paid,"&lt;="&amp;DO$4,Dep_Rel,"&gt;"&amp;DO$4,Dep_Cash,0)</f>
        <v>0</v>
      </c>
      <c r="DP110" s="20" t="n">
        <f aca="false">SUMIFS(Dep_Keur,Dep_Paid,"&lt;="&amp;DP$4,Dep_Rel,"&gt;"&amp;DP$4,Dep_Cash,0)</f>
        <v>0</v>
      </c>
      <c r="DQ110" s="20" t="n">
        <f aca="false">SUMIFS(Dep_Keur,Dep_Paid,"&lt;="&amp;DQ$4,Dep_Rel,"&gt;"&amp;DQ$4,Dep_Cash,0)</f>
        <v>0</v>
      </c>
      <c r="DR110" s="20" t="n">
        <f aca="false">SUMIFS(Dep_Keur,Dep_Paid,"&lt;="&amp;DR$4,Dep_Rel,"&gt;"&amp;DR$4,Dep_Cash,0)</f>
        <v>0</v>
      </c>
      <c r="DS110" s="20" t="n">
        <f aca="false">SUMIFS(Dep_Keur,Dep_Paid,"&lt;="&amp;DS$4,Dep_Rel,"&gt;"&amp;DS$4,Dep_Cash,0)</f>
        <v>0</v>
      </c>
      <c r="DT110" s="20" t="n">
        <f aca="false">SUMIFS(Dep_Keur,Dep_Paid,"&lt;="&amp;DT$4,Dep_Rel,"&gt;"&amp;DT$4,Dep_Cash,0)</f>
        <v>0</v>
      </c>
      <c r="DU110" s="20" t="n">
        <f aca="false">SUMIFS(Dep_Keur,Dep_Paid,"&lt;="&amp;DU$4,Dep_Rel,"&gt;"&amp;DU$4,Dep_Cash,0)</f>
        <v>0</v>
      </c>
      <c r="DV110" s="20" t="n">
        <f aca="false">SUMIFS(Dep_Keur,Dep_Paid,"&lt;="&amp;DV$4,Dep_Rel,"&gt;"&amp;DV$4,Dep_Cash,0)</f>
        <v>0</v>
      </c>
      <c r="DW110" s="20" t="n">
        <f aca="false">SUMIFS(Dep_Keur,Dep_Paid,"&lt;="&amp;DW$4,Dep_Rel,"&gt;"&amp;DW$4,Dep_Cash,0)</f>
        <v>0</v>
      </c>
      <c r="DX110" s="20" t="n">
        <f aca="false">SUMIFS(Dep_Keur,Dep_Paid,"&lt;="&amp;DX$4,Dep_Rel,"&gt;"&amp;DX$4,Dep_Cash,0)</f>
        <v>0</v>
      </c>
      <c r="DY110" s="20" t="n">
        <f aca="false">SUMIFS(Dep_Keur,Dep_Paid,"&lt;="&amp;DY$4,Dep_Rel,"&gt;"&amp;DY$4,Dep_Cash,0)</f>
        <v>0</v>
      </c>
      <c r="DZ110" s="20" t="n">
        <f aca="false">SUMIFS(Dep_Keur,Dep_Paid,"&lt;="&amp;DZ$4,Dep_Rel,"&gt;"&amp;DZ$4,Dep_Cash,0)</f>
        <v>0</v>
      </c>
      <c r="EA110" s="20" t="n">
        <f aca="false">SUMIFS(Dep_Keur,Dep_Paid,"&lt;="&amp;EA$4,Dep_Rel,"&gt;"&amp;EA$4,Dep_Cash,0)</f>
        <v>0</v>
      </c>
      <c r="EB110" s="20" t="n">
        <f aca="false">SUMIFS(Dep_Keur,Dep_Paid,"&lt;="&amp;EB$4,Dep_Rel,"&gt;"&amp;EB$4,Dep_Cash,0)</f>
        <v>0</v>
      </c>
      <c r="EC110" s="20" t="n">
        <f aca="false">SUMIFS(Dep_Keur,Dep_Paid,"&lt;="&amp;EC$4,Dep_Rel,"&gt;"&amp;EC$4,Dep_Cash,0)</f>
        <v>0</v>
      </c>
      <c r="ED110" s="20" t="n">
        <f aca="false">SUMIFS(Dep_Keur,Dep_Paid,"&lt;="&amp;ED$4,Dep_Rel,"&gt;"&amp;ED$4,Dep_Cash,0)</f>
        <v>0</v>
      </c>
      <c r="EE110" s="20" t="n">
        <f aca="false">SUMIFS(Dep_Keur,Dep_Paid,"&lt;="&amp;EE$4,Dep_Rel,"&gt;"&amp;EE$4,Dep_Cash,0)</f>
        <v>0</v>
      </c>
      <c r="EF110" s="20" t="n">
        <f aca="false">SUMIFS(Dep_Keur,Dep_Paid,"&lt;="&amp;EF$4,Dep_Rel,"&gt;"&amp;EF$4,Dep_Cash,0)</f>
        <v>0</v>
      </c>
      <c r="EG110" s="20" t="n">
        <f aca="false">SUMIFS(Dep_Keur,Dep_Paid,"&lt;="&amp;EG$4,Dep_Rel,"&gt;"&amp;EG$4,Dep_Cash,0)</f>
        <v>0</v>
      </c>
      <c r="EH110" s="20" t="n">
        <f aca="false">SUMIFS(Dep_Keur,Dep_Paid,"&lt;="&amp;EH$4,Dep_Rel,"&gt;"&amp;EH$4,Dep_Cash,0)</f>
        <v>0</v>
      </c>
      <c r="EI110" s="20" t="n">
        <f aca="false">SUMIFS(Dep_Keur,Dep_Paid,"&lt;="&amp;EI$4,Dep_Rel,"&gt;"&amp;EI$4,Dep_Cash,0)</f>
        <v>0</v>
      </c>
      <c r="EJ110" s="20" t="n">
        <f aca="false">SUMIFS(Dep_Keur,Dep_Paid,"&lt;="&amp;EJ$4,Dep_Rel,"&gt;"&amp;EJ$4,Dep_Cash,0)</f>
        <v>0</v>
      </c>
      <c r="EK110" s="20" t="n">
        <f aca="false">SUMIFS(Dep_Keur,Dep_Paid,"&lt;="&amp;EK$4,Dep_Rel,"&gt;"&amp;EK$4,Dep_Cash,0)</f>
        <v>0</v>
      </c>
      <c r="EL110" s="20" t="n">
        <f aca="false">SUMIFS(Dep_Keur,Dep_Paid,"&lt;="&amp;EL$4,Dep_Rel,"&gt;"&amp;EL$4,Dep_Cash,0)</f>
        <v>0</v>
      </c>
      <c r="EM110" s="20" t="n">
        <f aca="false">SUMIFS(Dep_Keur,Dep_Paid,"&lt;="&amp;EM$4,Dep_Rel,"&gt;"&amp;EM$4,Dep_Cash,0)</f>
        <v>0</v>
      </c>
      <c r="EN110" s="20" t="n">
        <f aca="false">SUMIFS(Dep_Keur,Dep_Paid,"&lt;="&amp;EN$4,Dep_Rel,"&gt;"&amp;EN$4,Dep_Cash,0)</f>
        <v>0</v>
      </c>
      <c r="EO110" s="20" t="n">
        <f aca="false">SUMIFS(Dep_Keur,Dep_Paid,"&lt;="&amp;EO$4,Dep_Rel,"&gt;"&amp;EO$4,Dep_Cash,0)</f>
        <v>0</v>
      </c>
      <c r="EP110" s="20" t="n">
        <f aca="false">SUMIFS(Dep_Keur,Dep_Paid,"&lt;="&amp;EP$4,Dep_Rel,"&gt;"&amp;EP$4,Dep_Cash,0)</f>
        <v>0</v>
      </c>
      <c r="EQ110" s="20" t="n">
        <f aca="false">SUMIFS(Dep_Keur,Dep_Paid,"&lt;="&amp;EQ$4,Dep_Rel,"&gt;"&amp;EQ$4,Dep_Cash,0)</f>
        <v>0</v>
      </c>
      <c r="ER110" s="20" t="n">
        <f aca="false">SUMIFS(Dep_Keur,Dep_Paid,"&lt;="&amp;ER$4,Dep_Rel,"&gt;"&amp;ER$4,Dep_Cash,0)</f>
        <v>0</v>
      </c>
      <c r="ES110" s="20" t="n">
        <f aca="false">SUMIFS(Dep_Keur,Dep_Paid,"&lt;="&amp;ES$4,Dep_Rel,"&gt;"&amp;ES$4,Dep_Cash,0)</f>
        <v>0</v>
      </c>
      <c r="ET110" s="20" t="n">
        <f aca="false">SUMIFS(Dep_Keur,Dep_Paid,"&lt;="&amp;ET$4,Dep_Rel,"&gt;"&amp;ET$4,Dep_Cash,0)</f>
        <v>0</v>
      </c>
      <c r="EU110" s="20" t="n">
        <f aca="false">SUMIFS(Dep_Keur,Dep_Paid,"&lt;="&amp;EU$4,Dep_Rel,"&gt;"&amp;EU$4,Dep_Cash,0)</f>
        <v>0</v>
      </c>
      <c r="EV110" s="20" t="n">
        <f aca="false">SUMIFS(Dep_Keur,Dep_Paid,"&lt;="&amp;EV$4,Dep_Rel,"&gt;"&amp;EV$4,Dep_Cash,0)</f>
        <v>0</v>
      </c>
      <c r="EW110" s="20" t="n">
        <f aca="false">SUMIFS(Dep_Keur,Dep_Paid,"&lt;="&amp;EW$4,Dep_Rel,"&gt;"&amp;EW$4,Dep_Cash,0)</f>
        <v>0</v>
      </c>
      <c r="EX110" s="20" t="n">
        <f aca="false">SUMIFS(Dep_Keur,Dep_Paid,"&lt;="&amp;EX$4,Dep_Rel,"&gt;"&amp;EX$4,Dep_Cash,0)</f>
        <v>0</v>
      </c>
      <c r="EY110" s="20" t="n">
        <f aca="false">SUMIFS(Dep_Keur,Dep_Paid,"&lt;="&amp;EY$4,Dep_Rel,"&gt;"&amp;EY$4,Dep_Cash,0)</f>
        <v>0</v>
      </c>
      <c r="EZ110" s="20" t="n">
        <f aca="false">SUMIFS(Dep_Keur,Dep_Paid,"&lt;="&amp;EZ$4,Dep_Rel,"&gt;"&amp;EZ$4,Dep_Cash,0)</f>
        <v>0</v>
      </c>
      <c r="FA110" s="20" t="n">
        <f aca="false">SUMIFS(Dep_Keur,Dep_Paid,"&lt;="&amp;FA$4,Dep_Rel,"&gt;"&amp;FA$4,Dep_Cash,0)</f>
        <v>0</v>
      </c>
      <c r="FB110" s="20" t="n">
        <f aca="false">SUMIFS(Dep_Keur,Dep_Paid,"&lt;="&amp;FB$4,Dep_Rel,"&gt;"&amp;FB$4,Dep_Cash,0)</f>
        <v>0</v>
      </c>
      <c r="FC110" s="20" t="n">
        <f aca="false">SUMIFS(Dep_Keur,Dep_Paid,"&lt;="&amp;FC$4,Dep_Rel,"&gt;"&amp;FC$4,Dep_Cash,0)</f>
        <v>0</v>
      </c>
      <c r="FD110" s="20" t="n">
        <f aca="false">SUMIFS(Dep_Keur,Dep_Paid,"&lt;="&amp;FD$4,Dep_Rel,"&gt;"&amp;FD$4,Dep_Cash,0)</f>
        <v>0</v>
      </c>
      <c r="FE110" s="20" t="n">
        <f aca="false">SUMIFS(Dep_Keur,Dep_Paid,"&lt;="&amp;FE$4,Dep_Rel,"&gt;"&amp;FE$4,Dep_Cash,0)</f>
        <v>0</v>
      </c>
      <c r="FF110" s="20" t="n">
        <f aca="false">SUMIFS(Dep_Keur,Dep_Paid,"&lt;="&amp;FF$4,Dep_Rel,"&gt;"&amp;FF$4,Dep_Cash,0)</f>
        <v>0</v>
      </c>
      <c r="FG110" s="20" t="n">
        <f aca="false">SUMIFS(Dep_Keur,Dep_Paid,"&lt;="&amp;FG$4,Dep_Rel,"&gt;"&amp;FG$4,Dep_Cash,0)</f>
        <v>0</v>
      </c>
      <c r="FH110" s="20" t="n">
        <f aca="false">SUMIFS(Dep_Keur,Dep_Paid,"&lt;="&amp;FH$4,Dep_Rel,"&gt;"&amp;FH$4,Dep_Cash,0)</f>
        <v>0</v>
      </c>
    </row>
    <row r="111" customFormat="false" ht="15" hidden="false" customHeight="false" outlineLevel="0" collapsed="false">
      <c r="C111" s="0" t="s">
        <v>761</v>
      </c>
      <c r="D111" s="11" t="s">
        <v>359</v>
      </c>
      <c r="J111" s="20" t="n">
        <f aca="false">SUMIFS(Dep_Keur,Dep_Paid,"&lt;="&amp;J$4,Dep_Exit,1,Dep_Cash,0)</f>
        <v>0</v>
      </c>
      <c r="K111" s="20" t="n">
        <f aca="false">SUMIFS(Dep_Keur,Dep_Paid,"&lt;="&amp;K$4,Dep_Exit,1,Dep_Cash,0)</f>
        <v>606.9375</v>
      </c>
      <c r="L111" s="20" t="n">
        <f aca="false">SUMIFS(Dep_Keur,Dep_Paid,"&lt;="&amp;L$4,Dep_Exit,1,Dep_Cash,0)</f>
        <v>809.25</v>
      </c>
      <c r="M111" s="20" t="n">
        <f aca="false">SUMIFS(Dep_Keur,Dep_Paid,"&lt;="&amp;M$4,Dep_Exit,1,Dep_Cash,0)</f>
        <v>809.25</v>
      </c>
      <c r="N111" s="20" t="n">
        <f aca="false">SUMIFS(Dep_Keur,Dep_Paid,"&lt;="&amp;N$4,Dep_Exit,1,Dep_Cash,0)</f>
        <v>809.25</v>
      </c>
      <c r="O111" s="20" t="n">
        <f aca="false">SUMIFS(Dep_Keur,Dep_Paid,"&lt;="&amp;O$4,Dep_Exit,1,Dep_Cash,0)</f>
        <v>809.25</v>
      </c>
      <c r="P111" s="20" t="n">
        <f aca="false">SUMIFS(Dep_Keur,Dep_Paid,"&lt;="&amp;P$4,Dep_Exit,1,Dep_Cash,0)</f>
        <v>809.25</v>
      </c>
      <c r="Q111" s="20" t="n">
        <f aca="false">SUMIFS(Dep_Keur,Dep_Paid,"&lt;="&amp;Q$4,Dep_Exit,1,Dep_Cash,0)</f>
        <v>809.25</v>
      </c>
      <c r="R111" s="20" t="n">
        <f aca="false">SUMIFS(Dep_Keur,Dep_Paid,"&lt;="&amp;R$4,Dep_Exit,1,Dep_Cash,0)</f>
        <v>809.25</v>
      </c>
      <c r="S111" s="20" t="n">
        <f aca="false">SUMIFS(Dep_Keur,Dep_Paid,"&lt;="&amp;S$4,Dep_Exit,1,Dep_Cash,0)</f>
        <v>809.25</v>
      </c>
      <c r="T111" s="20" t="n">
        <f aca="false">SUMIFS(Dep_Keur,Dep_Paid,"&lt;="&amp;T$4,Dep_Exit,1,Dep_Cash,0)</f>
        <v>809.25</v>
      </c>
      <c r="U111" s="20" t="n">
        <f aca="false">SUMIFS(Dep_Keur,Dep_Paid,"&lt;="&amp;U$4,Dep_Exit,1,Dep_Cash,0)</f>
        <v>809.25</v>
      </c>
      <c r="V111" s="20" t="n">
        <f aca="false">SUMIFS(Dep_Keur,Dep_Paid,"&lt;="&amp;V$4,Dep_Exit,1,Dep_Cash,0)</f>
        <v>809.25</v>
      </c>
      <c r="W111" s="20" t="n">
        <f aca="false">SUMIFS(Dep_Keur,Dep_Paid,"&lt;="&amp;W$4,Dep_Exit,1,Dep_Cash,0)</f>
        <v>809.25</v>
      </c>
      <c r="X111" s="20" t="n">
        <f aca="false">SUMIFS(Dep_Keur,Dep_Paid,"&lt;="&amp;X$4,Dep_Exit,1,Dep_Cash,0)</f>
        <v>809.25</v>
      </c>
      <c r="Y111" s="20" t="n">
        <f aca="false">SUMIFS(Dep_Keur,Dep_Paid,"&lt;="&amp;Y$4,Dep_Exit,1,Dep_Cash,0)</f>
        <v>809.25</v>
      </c>
      <c r="Z111" s="20" t="n">
        <f aca="false">SUMIFS(Dep_Keur,Dep_Paid,"&lt;="&amp;Z$4,Dep_Exit,1,Dep_Cash,0)</f>
        <v>809.25</v>
      </c>
      <c r="AA111" s="20" t="n">
        <f aca="false">SUMIFS(Dep_Keur,Dep_Paid,"&lt;="&amp;AA$4,Dep_Exit,1,Dep_Cash,0)</f>
        <v>809.25</v>
      </c>
      <c r="AB111" s="20" t="n">
        <f aca="false">SUMIFS(Dep_Keur,Dep_Paid,"&lt;="&amp;AB$4,Dep_Exit,1,Dep_Cash,0)</f>
        <v>809.25</v>
      </c>
      <c r="AC111" s="20" t="n">
        <f aca="false">SUMIFS(Dep_Keur,Dep_Paid,"&lt;="&amp;AC$4,Dep_Exit,1,Dep_Cash,0)</f>
        <v>809.25</v>
      </c>
      <c r="AD111" s="20" t="n">
        <f aca="false">SUMIFS(Dep_Keur,Dep_Paid,"&lt;="&amp;AD$4,Dep_Exit,1,Dep_Cash,0)</f>
        <v>809.25</v>
      </c>
      <c r="AE111" s="20" t="n">
        <f aca="false">SUMIFS(Dep_Keur,Dep_Paid,"&lt;="&amp;AE$4,Dep_Exit,1,Dep_Cash,0)</f>
        <v>809.25</v>
      </c>
      <c r="AF111" s="20" t="n">
        <f aca="false">SUMIFS(Dep_Keur,Dep_Paid,"&lt;="&amp;AF$4,Dep_Exit,1,Dep_Cash,0)</f>
        <v>809.25</v>
      </c>
      <c r="AG111" s="20" t="n">
        <f aca="false">SUMIFS(Dep_Keur,Dep_Paid,"&lt;="&amp;AG$4,Dep_Exit,1,Dep_Cash,0)</f>
        <v>809.25</v>
      </c>
      <c r="AH111" s="20" t="n">
        <f aca="false">SUMIFS(Dep_Keur,Dep_Paid,"&lt;="&amp;AH$4,Dep_Exit,1,Dep_Cash,0)</f>
        <v>809.25</v>
      </c>
      <c r="AI111" s="20" t="n">
        <f aca="false">SUMIFS(Dep_Keur,Dep_Paid,"&lt;="&amp;AI$4,Dep_Exit,1,Dep_Cash,0)</f>
        <v>809.25</v>
      </c>
      <c r="AJ111" s="20" t="n">
        <f aca="false">SUMIFS(Dep_Keur,Dep_Paid,"&lt;="&amp;AJ$4,Dep_Exit,1,Dep_Cash,0)</f>
        <v>809.25</v>
      </c>
      <c r="AK111" s="20" t="n">
        <f aca="false">SUMIFS(Dep_Keur,Dep_Paid,"&lt;="&amp;AK$4,Dep_Exit,1,Dep_Cash,0)</f>
        <v>809.25</v>
      </c>
      <c r="AL111" s="20" t="n">
        <f aca="false">SUMIFS(Dep_Keur,Dep_Paid,"&lt;="&amp;AL$4,Dep_Exit,1,Dep_Cash,0)</f>
        <v>809.25</v>
      </c>
      <c r="AM111" s="20" t="n">
        <f aca="false">SUMIFS(Dep_Keur,Dep_Paid,"&lt;="&amp;AM$4,Dep_Exit,1,Dep_Cash,0)</f>
        <v>809.25</v>
      </c>
      <c r="AN111" s="20" t="n">
        <f aca="false">SUMIFS(Dep_Keur,Dep_Paid,"&lt;="&amp;AN$4,Dep_Exit,1,Dep_Cash,0)</f>
        <v>809.25</v>
      </c>
      <c r="AO111" s="20" t="n">
        <f aca="false">SUMIFS(Dep_Keur,Dep_Paid,"&lt;="&amp;AO$4,Dep_Exit,1,Dep_Cash,0)</f>
        <v>809.25</v>
      </c>
      <c r="AP111" s="20" t="n">
        <f aca="false">SUMIFS(Dep_Keur,Dep_Paid,"&lt;="&amp;AP$4,Dep_Exit,1,Dep_Cash,0)</f>
        <v>809.25</v>
      </c>
      <c r="AQ111" s="20" t="n">
        <f aca="false">SUMIFS(Dep_Keur,Dep_Paid,"&lt;="&amp;AQ$4,Dep_Exit,1,Dep_Cash,0)</f>
        <v>809.25</v>
      </c>
      <c r="AR111" s="20" t="n">
        <f aca="false">SUMIFS(Dep_Keur,Dep_Paid,"&lt;="&amp;AR$4,Dep_Exit,1,Dep_Cash,0)</f>
        <v>809.25</v>
      </c>
      <c r="AS111" s="20" t="n">
        <f aca="false">SUMIFS(Dep_Keur,Dep_Paid,"&lt;="&amp;AS$4,Dep_Exit,1,Dep_Cash,0)</f>
        <v>809.25</v>
      </c>
      <c r="AT111" s="20" t="n">
        <f aca="false">SUMIFS(Dep_Keur,Dep_Paid,"&lt;="&amp;AT$4,Dep_Exit,1,Dep_Cash,0)</f>
        <v>809.25</v>
      </c>
      <c r="AU111" s="20" t="n">
        <f aca="false">SUMIFS(Dep_Keur,Dep_Paid,"&lt;="&amp;AU$4,Dep_Exit,1,Dep_Cash,0)</f>
        <v>809.25</v>
      </c>
      <c r="AV111" s="20" t="n">
        <f aca="false">SUMIFS(Dep_Keur,Dep_Paid,"&lt;="&amp;AV$4,Dep_Exit,1,Dep_Cash,0)</f>
        <v>809.25</v>
      </c>
      <c r="AW111" s="20" t="n">
        <f aca="false">SUMIFS(Dep_Keur,Dep_Paid,"&lt;="&amp;AW$4,Dep_Exit,1,Dep_Cash,0)</f>
        <v>809.25</v>
      </c>
      <c r="AX111" s="20" t="n">
        <f aca="false">SUMIFS(Dep_Keur,Dep_Paid,"&lt;="&amp;AX$4,Dep_Exit,1,Dep_Cash,0)</f>
        <v>809.25</v>
      </c>
      <c r="AY111" s="20" t="n">
        <f aca="false">SUMIFS(Dep_Keur,Dep_Paid,"&lt;="&amp;AY$4,Dep_Exit,1,Dep_Cash,0)</f>
        <v>809.25</v>
      </c>
      <c r="AZ111" s="20" t="n">
        <f aca="false">SUMIFS(Dep_Keur,Dep_Paid,"&lt;="&amp;AZ$4,Dep_Exit,1,Dep_Cash,0)</f>
        <v>809.25</v>
      </c>
      <c r="BA111" s="20" t="n">
        <f aca="false">SUMIFS(Dep_Keur,Dep_Paid,"&lt;="&amp;BA$4,Dep_Exit,1,Dep_Cash,0)</f>
        <v>809.25</v>
      </c>
      <c r="BB111" s="20" t="n">
        <f aca="false">SUMIFS(Dep_Keur,Dep_Paid,"&lt;="&amp;BB$4,Dep_Exit,1,Dep_Cash,0)</f>
        <v>809.25</v>
      </c>
      <c r="BC111" s="20" t="n">
        <f aca="false">SUMIFS(Dep_Keur,Dep_Paid,"&lt;="&amp;BC$4,Dep_Exit,1,Dep_Cash,0)</f>
        <v>809.25</v>
      </c>
      <c r="BD111" s="20" t="n">
        <f aca="false">SUMIFS(Dep_Keur,Dep_Paid,"&lt;="&amp;BD$4,Dep_Exit,1,Dep_Cash,0)</f>
        <v>809.25</v>
      </c>
      <c r="BE111" s="20" t="n">
        <f aca="false">SUMIFS(Dep_Keur,Dep_Paid,"&lt;="&amp;BE$4,Dep_Exit,1,Dep_Cash,0)</f>
        <v>809.25</v>
      </c>
      <c r="BF111" s="20" t="n">
        <f aca="false">SUMIFS(Dep_Keur,Dep_Paid,"&lt;="&amp;BF$4,Dep_Exit,1,Dep_Cash,0)</f>
        <v>809.25</v>
      </c>
      <c r="BG111" s="20" t="n">
        <f aca="false">SUMIFS(Dep_Keur,Dep_Paid,"&lt;="&amp;BG$4,Dep_Exit,1,Dep_Cash,0)</f>
        <v>809.25</v>
      </c>
      <c r="BH111" s="20" t="n">
        <f aca="false">SUMIFS(Dep_Keur,Dep_Paid,"&lt;="&amp;BH$4,Dep_Exit,1,Dep_Cash,0)</f>
        <v>809.25</v>
      </c>
      <c r="BI111" s="20" t="n">
        <f aca="false">SUMIFS(Dep_Keur,Dep_Paid,"&lt;="&amp;BI$4,Dep_Exit,1,Dep_Cash,0)</f>
        <v>809.25</v>
      </c>
      <c r="BJ111" s="20" t="n">
        <f aca="false">SUMIFS(Dep_Keur,Dep_Paid,"&lt;="&amp;BJ$4,Dep_Exit,1,Dep_Cash,0)</f>
        <v>809.25</v>
      </c>
      <c r="BK111" s="20" t="n">
        <f aca="false">SUMIFS(Dep_Keur,Dep_Paid,"&lt;="&amp;BK$4,Dep_Exit,1,Dep_Cash,0)</f>
        <v>809.25</v>
      </c>
      <c r="BL111" s="20" t="n">
        <f aca="false">SUMIFS(Dep_Keur,Dep_Paid,"&lt;="&amp;BL$4,Dep_Exit,1,Dep_Cash,0)</f>
        <v>809.25</v>
      </c>
      <c r="BM111" s="20" t="n">
        <f aca="false">SUMIFS(Dep_Keur,Dep_Paid,"&lt;="&amp;BM$4,Dep_Exit,1,Dep_Cash,0)</f>
        <v>809.25</v>
      </c>
      <c r="BN111" s="20" t="n">
        <f aca="false">SUMIFS(Dep_Keur,Dep_Paid,"&lt;="&amp;BN$4,Dep_Exit,1,Dep_Cash,0)</f>
        <v>809.25</v>
      </c>
      <c r="BO111" s="20" t="n">
        <f aca="false">SUMIFS(Dep_Keur,Dep_Paid,"&lt;="&amp;BO$4,Dep_Exit,1,Dep_Cash,0)</f>
        <v>809.25</v>
      </c>
      <c r="BP111" s="20" t="n">
        <f aca="false">SUMIFS(Dep_Keur,Dep_Paid,"&lt;="&amp;BP$4,Dep_Exit,1,Dep_Cash,0)</f>
        <v>809.25</v>
      </c>
      <c r="BQ111" s="20" t="n">
        <f aca="false">SUMIFS(Dep_Keur,Dep_Paid,"&lt;="&amp;BQ$4,Dep_Exit,1,Dep_Cash,0)</f>
        <v>809.25</v>
      </c>
      <c r="BR111" s="20" t="n">
        <f aca="false">SUMIFS(Dep_Keur,Dep_Paid,"&lt;="&amp;BR$4,Dep_Exit,1,Dep_Cash,0)</f>
        <v>809.25</v>
      </c>
      <c r="BS111" s="20" t="n">
        <f aca="false">SUMIFS(Dep_Keur,Dep_Paid,"&lt;="&amp;BS$4,Dep_Exit,1,Dep_Cash,0)</f>
        <v>809.25</v>
      </c>
      <c r="BT111" s="20" t="n">
        <f aca="false">SUMIFS(Dep_Keur,Dep_Paid,"&lt;="&amp;BT$4,Dep_Exit,1,Dep_Cash,0)</f>
        <v>809.25</v>
      </c>
      <c r="BU111" s="20" t="n">
        <f aca="false">SUMIFS(Dep_Keur,Dep_Paid,"&lt;="&amp;BU$4,Dep_Exit,1,Dep_Cash,0)</f>
        <v>809.25</v>
      </c>
      <c r="BV111" s="20" t="n">
        <f aca="false">SUMIFS(Dep_Keur,Dep_Paid,"&lt;="&amp;BV$4,Dep_Exit,1,Dep_Cash,0)</f>
        <v>809.25</v>
      </c>
      <c r="BW111" s="20" t="n">
        <f aca="false">SUMIFS(Dep_Keur,Dep_Paid,"&lt;="&amp;BW$4,Dep_Exit,1,Dep_Cash,0)</f>
        <v>809.25</v>
      </c>
      <c r="BX111" s="20" t="n">
        <f aca="false">SUMIFS(Dep_Keur,Dep_Paid,"&lt;="&amp;BX$4,Dep_Exit,1,Dep_Cash,0)</f>
        <v>809.25</v>
      </c>
      <c r="BY111" s="20" t="n">
        <f aca="false">SUMIFS(Dep_Keur,Dep_Paid,"&lt;="&amp;BY$4,Dep_Exit,1,Dep_Cash,0)</f>
        <v>809.25</v>
      </c>
      <c r="BZ111" s="20" t="n">
        <f aca="false">SUMIFS(Dep_Keur,Dep_Paid,"&lt;="&amp;BZ$4,Dep_Exit,1,Dep_Cash,0)</f>
        <v>809.25</v>
      </c>
      <c r="CA111" s="20" t="n">
        <f aca="false">SUMIFS(Dep_Keur,Dep_Paid,"&lt;="&amp;CA$4,Dep_Exit,1,Dep_Cash,0)</f>
        <v>809.25</v>
      </c>
      <c r="CB111" s="20" t="n">
        <f aca="false">SUMIFS(Dep_Keur,Dep_Paid,"&lt;="&amp;CB$4,Dep_Exit,1,Dep_Cash,0)</f>
        <v>809.25</v>
      </c>
      <c r="CC111" s="20" t="n">
        <f aca="false">SUMIFS(Dep_Keur,Dep_Paid,"&lt;="&amp;CC$4,Dep_Exit,1,Dep_Cash,0)</f>
        <v>809.25</v>
      </c>
      <c r="CD111" s="20" t="n">
        <f aca="false">SUMIFS(Dep_Keur,Dep_Paid,"&lt;="&amp;CD$4,Dep_Exit,1,Dep_Cash,0)</f>
        <v>809.25</v>
      </c>
      <c r="CE111" s="20" t="n">
        <f aca="false">SUMIFS(Dep_Keur,Dep_Paid,"&lt;="&amp;CE$4,Dep_Exit,1,Dep_Cash,0)</f>
        <v>809.25</v>
      </c>
      <c r="CF111" s="20" t="n">
        <f aca="false">SUMIFS(Dep_Keur,Dep_Paid,"&lt;="&amp;CF$4,Dep_Exit,1,Dep_Cash,0)</f>
        <v>809.25</v>
      </c>
      <c r="CG111" s="20" t="n">
        <f aca="false">SUMIFS(Dep_Keur,Dep_Paid,"&lt;="&amp;CG$4,Dep_Exit,1,Dep_Cash,0)</f>
        <v>809.25</v>
      </c>
      <c r="CH111" s="20" t="n">
        <f aca="false">SUMIFS(Dep_Keur,Dep_Paid,"&lt;="&amp;CH$4,Dep_Exit,1,Dep_Cash,0)</f>
        <v>809.25</v>
      </c>
      <c r="CI111" s="20" t="n">
        <f aca="false">SUMIFS(Dep_Keur,Dep_Paid,"&lt;="&amp;CI$4,Dep_Exit,1,Dep_Cash,0)</f>
        <v>809.25</v>
      </c>
      <c r="CJ111" s="20" t="n">
        <f aca="false">SUMIFS(Dep_Keur,Dep_Paid,"&lt;="&amp;CJ$4,Dep_Exit,1,Dep_Cash,0)</f>
        <v>809.25</v>
      </c>
      <c r="CK111" s="20" t="n">
        <f aca="false">SUMIFS(Dep_Keur,Dep_Paid,"&lt;="&amp;CK$4,Dep_Exit,1,Dep_Cash,0)</f>
        <v>809.25</v>
      </c>
      <c r="CL111" s="20" t="n">
        <f aca="false">SUMIFS(Dep_Keur,Dep_Paid,"&lt;="&amp;CL$4,Dep_Exit,1,Dep_Cash,0)</f>
        <v>809.25</v>
      </c>
      <c r="CM111" s="20" t="n">
        <f aca="false">SUMIFS(Dep_Keur,Dep_Paid,"&lt;="&amp;CM$4,Dep_Exit,1,Dep_Cash,0)</f>
        <v>809.25</v>
      </c>
      <c r="CN111" s="20" t="n">
        <f aca="false">SUMIFS(Dep_Keur,Dep_Paid,"&lt;="&amp;CN$4,Dep_Exit,1,Dep_Cash,0)</f>
        <v>809.25</v>
      </c>
      <c r="CO111" s="20" t="n">
        <f aca="false">SUMIFS(Dep_Keur,Dep_Paid,"&lt;="&amp;CO$4,Dep_Exit,1,Dep_Cash,0)</f>
        <v>809.25</v>
      </c>
      <c r="CP111" s="20" t="n">
        <f aca="false">SUMIFS(Dep_Keur,Dep_Paid,"&lt;="&amp;CP$4,Dep_Exit,1,Dep_Cash,0)</f>
        <v>809.25</v>
      </c>
      <c r="CQ111" s="20" t="n">
        <f aca="false">SUMIFS(Dep_Keur,Dep_Paid,"&lt;="&amp;CQ$4,Dep_Exit,1,Dep_Cash,0)</f>
        <v>809.25</v>
      </c>
      <c r="CR111" s="20" t="n">
        <f aca="false">SUMIFS(Dep_Keur,Dep_Paid,"&lt;="&amp;CR$4,Dep_Exit,1,Dep_Cash,0)</f>
        <v>809.25</v>
      </c>
      <c r="CS111" s="20" t="n">
        <f aca="false">SUMIFS(Dep_Keur,Dep_Paid,"&lt;="&amp;CS$4,Dep_Exit,1,Dep_Cash,0)</f>
        <v>809.25</v>
      </c>
      <c r="CT111" s="20" t="n">
        <f aca="false">SUMIFS(Dep_Keur,Dep_Paid,"&lt;="&amp;CT$4,Dep_Exit,1,Dep_Cash,0)</f>
        <v>809.25</v>
      </c>
      <c r="CU111" s="20" t="n">
        <f aca="false">SUMIFS(Dep_Keur,Dep_Paid,"&lt;="&amp;CU$4,Dep_Exit,1,Dep_Cash,0)</f>
        <v>809.25</v>
      </c>
      <c r="CV111" s="20" t="n">
        <f aca="false">SUMIFS(Dep_Keur,Dep_Paid,"&lt;="&amp;CV$4,Dep_Exit,1,Dep_Cash,0)</f>
        <v>809.25</v>
      </c>
      <c r="CW111" s="20" t="n">
        <f aca="false">SUMIFS(Dep_Keur,Dep_Paid,"&lt;="&amp;CW$4,Dep_Exit,1,Dep_Cash,0)</f>
        <v>809.25</v>
      </c>
      <c r="CX111" s="20" t="n">
        <f aca="false">SUMIFS(Dep_Keur,Dep_Paid,"&lt;="&amp;CX$4,Dep_Exit,1,Dep_Cash,0)</f>
        <v>809.25</v>
      </c>
      <c r="CY111" s="20" t="n">
        <f aca="false">SUMIFS(Dep_Keur,Dep_Paid,"&lt;="&amp;CY$4,Dep_Exit,1,Dep_Cash,0)</f>
        <v>809.25</v>
      </c>
      <c r="CZ111" s="20" t="n">
        <f aca="false">SUMIFS(Dep_Keur,Dep_Paid,"&lt;="&amp;CZ$4,Dep_Exit,1,Dep_Cash,0)</f>
        <v>809.25</v>
      </c>
      <c r="DA111" s="20" t="n">
        <f aca="false">SUMIFS(Dep_Keur,Dep_Paid,"&lt;="&amp;DA$4,Dep_Exit,1,Dep_Cash,0)</f>
        <v>809.25</v>
      </c>
      <c r="DB111" s="20" t="n">
        <f aca="false">SUMIFS(Dep_Keur,Dep_Paid,"&lt;="&amp;DB$4,Dep_Exit,1,Dep_Cash,0)</f>
        <v>809.25</v>
      </c>
      <c r="DC111" s="20" t="n">
        <f aca="false">SUMIFS(Dep_Keur,Dep_Paid,"&lt;="&amp;DC$4,Dep_Exit,1,Dep_Cash,0)</f>
        <v>809.25</v>
      </c>
      <c r="DD111" s="20" t="n">
        <f aca="false">SUMIFS(Dep_Keur,Dep_Paid,"&lt;="&amp;DD$4,Dep_Exit,1,Dep_Cash,0)</f>
        <v>809.25</v>
      </c>
      <c r="DE111" s="20" t="n">
        <f aca="false">SUMIFS(Dep_Keur,Dep_Paid,"&lt;="&amp;DE$4,Dep_Exit,1,Dep_Cash,0)</f>
        <v>809.25</v>
      </c>
      <c r="DF111" s="20" t="n">
        <f aca="false">SUMIFS(Dep_Keur,Dep_Paid,"&lt;="&amp;DF$4,Dep_Exit,1,Dep_Cash,0)</f>
        <v>809.25</v>
      </c>
      <c r="DG111" s="20" t="n">
        <f aca="false">SUMIFS(Dep_Keur,Dep_Paid,"&lt;="&amp;DG$4,Dep_Exit,1,Dep_Cash,0)</f>
        <v>809.25</v>
      </c>
      <c r="DH111" s="20" t="n">
        <f aca="false">SUMIFS(Dep_Keur,Dep_Paid,"&lt;="&amp;DH$4,Dep_Exit,1,Dep_Cash,0)</f>
        <v>809.25</v>
      </c>
      <c r="DI111" s="20" t="n">
        <f aca="false">SUMIFS(Dep_Keur,Dep_Paid,"&lt;="&amp;DI$4,Dep_Exit,1,Dep_Cash,0)</f>
        <v>809.25</v>
      </c>
      <c r="DJ111" s="20" t="n">
        <f aca="false">SUMIFS(Dep_Keur,Dep_Paid,"&lt;="&amp;DJ$4,Dep_Exit,1,Dep_Cash,0)</f>
        <v>809.25</v>
      </c>
      <c r="DK111" s="20" t="n">
        <f aca="false">SUMIFS(Dep_Keur,Dep_Paid,"&lt;="&amp;DK$4,Dep_Exit,1,Dep_Cash,0)</f>
        <v>809.25</v>
      </c>
      <c r="DL111" s="20" t="n">
        <f aca="false">SUMIFS(Dep_Keur,Dep_Paid,"&lt;="&amp;DL$4,Dep_Exit,1,Dep_Cash,0)</f>
        <v>809.25</v>
      </c>
      <c r="DM111" s="20" t="n">
        <f aca="false">SUMIFS(Dep_Keur,Dep_Paid,"&lt;="&amp;DM$4,Dep_Exit,1,Dep_Cash,0)</f>
        <v>809.25</v>
      </c>
      <c r="DN111" s="20" t="n">
        <f aca="false">SUMIFS(Dep_Keur,Dep_Paid,"&lt;="&amp;DN$4,Dep_Exit,1,Dep_Cash,0)</f>
        <v>809.25</v>
      </c>
      <c r="DO111" s="20" t="n">
        <f aca="false">SUMIFS(Dep_Keur,Dep_Paid,"&lt;="&amp;DO$4,Dep_Exit,1,Dep_Cash,0)</f>
        <v>809.25</v>
      </c>
      <c r="DP111" s="20" t="n">
        <f aca="false">SUMIFS(Dep_Keur,Dep_Paid,"&lt;="&amp;DP$4,Dep_Exit,1,Dep_Cash,0)</f>
        <v>809.25</v>
      </c>
      <c r="DQ111" s="20" t="n">
        <f aca="false">SUMIFS(Dep_Keur,Dep_Paid,"&lt;="&amp;DQ$4,Dep_Exit,1,Dep_Cash,0)</f>
        <v>809.25</v>
      </c>
      <c r="DR111" s="20" t="n">
        <f aca="false">SUMIFS(Dep_Keur,Dep_Paid,"&lt;="&amp;DR$4,Dep_Exit,1,Dep_Cash,0)</f>
        <v>809.25</v>
      </c>
      <c r="DS111" s="20" t="n">
        <f aca="false">SUMIFS(Dep_Keur,Dep_Paid,"&lt;="&amp;DS$4,Dep_Exit,1,Dep_Cash,0)</f>
        <v>809.25</v>
      </c>
      <c r="DT111" s="20" t="n">
        <f aca="false">SUMIFS(Dep_Keur,Dep_Paid,"&lt;="&amp;DT$4,Dep_Exit,1,Dep_Cash,0)</f>
        <v>809.25</v>
      </c>
      <c r="DU111" s="20" t="n">
        <f aca="false">SUMIFS(Dep_Keur,Dep_Paid,"&lt;="&amp;DU$4,Dep_Exit,1,Dep_Cash,0)</f>
        <v>809.25</v>
      </c>
      <c r="DV111" s="20" t="n">
        <f aca="false">SUMIFS(Dep_Keur,Dep_Paid,"&lt;="&amp;DV$4,Dep_Exit,1,Dep_Cash,0)</f>
        <v>809.25</v>
      </c>
      <c r="DW111" s="20" t="n">
        <f aca="false">SUMIFS(Dep_Keur,Dep_Paid,"&lt;="&amp;DW$4,Dep_Exit,1,Dep_Cash,0)</f>
        <v>809.25</v>
      </c>
      <c r="DX111" s="20" t="n">
        <f aca="false">SUMIFS(Dep_Keur,Dep_Paid,"&lt;="&amp;DX$4,Dep_Exit,1,Dep_Cash,0)</f>
        <v>809.25</v>
      </c>
      <c r="DY111" s="20" t="n">
        <f aca="false">SUMIFS(Dep_Keur,Dep_Paid,"&lt;="&amp;DY$4,Dep_Exit,1,Dep_Cash,0)</f>
        <v>809.25</v>
      </c>
      <c r="DZ111" s="20" t="n">
        <f aca="false">SUMIFS(Dep_Keur,Dep_Paid,"&lt;="&amp;DZ$4,Dep_Exit,1,Dep_Cash,0)</f>
        <v>809.25</v>
      </c>
      <c r="EA111" s="20" t="n">
        <f aca="false">SUMIFS(Dep_Keur,Dep_Paid,"&lt;="&amp;EA$4,Dep_Exit,1,Dep_Cash,0)</f>
        <v>809.25</v>
      </c>
      <c r="EB111" s="20" t="n">
        <f aca="false">SUMIFS(Dep_Keur,Dep_Paid,"&lt;="&amp;EB$4,Dep_Exit,1,Dep_Cash,0)</f>
        <v>809.25</v>
      </c>
      <c r="EC111" s="20" t="n">
        <f aca="false">SUMIFS(Dep_Keur,Dep_Paid,"&lt;="&amp;EC$4,Dep_Exit,1,Dep_Cash,0)</f>
        <v>809.25</v>
      </c>
      <c r="ED111" s="20" t="n">
        <f aca="false">SUMIFS(Dep_Keur,Dep_Paid,"&lt;="&amp;ED$4,Dep_Exit,1,Dep_Cash,0)</f>
        <v>809.25</v>
      </c>
      <c r="EE111" s="20" t="n">
        <f aca="false">SUMIFS(Dep_Keur,Dep_Paid,"&lt;="&amp;EE$4,Dep_Exit,1,Dep_Cash,0)</f>
        <v>809.25</v>
      </c>
      <c r="EF111" s="20" t="n">
        <f aca="false">SUMIFS(Dep_Keur,Dep_Paid,"&lt;="&amp;EF$4,Dep_Exit,1,Dep_Cash,0)</f>
        <v>809.25</v>
      </c>
      <c r="EG111" s="20" t="n">
        <f aca="false">SUMIFS(Dep_Keur,Dep_Paid,"&lt;="&amp;EG$4,Dep_Exit,1,Dep_Cash,0)</f>
        <v>809.25</v>
      </c>
      <c r="EH111" s="20" t="n">
        <f aca="false">SUMIFS(Dep_Keur,Dep_Paid,"&lt;="&amp;EH$4,Dep_Exit,1,Dep_Cash,0)</f>
        <v>809.25</v>
      </c>
      <c r="EI111" s="20" t="n">
        <f aca="false">SUMIFS(Dep_Keur,Dep_Paid,"&lt;="&amp;EI$4,Dep_Exit,1,Dep_Cash,0)</f>
        <v>809.25</v>
      </c>
      <c r="EJ111" s="20" t="n">
        <f aca="false">SUMIFS(Dep_Keur,Dep_Paid,"&lt;="&amp;EJ$4,Dep_Exit,1,Dep_Cash,0)</f>
        <v>809.25</v>
      </c>
      <c r="EK111" s="20" t="n">
        <f aca="false">SUMIFS(Dep_Keur,Dep_Paid,"&lt;="&amp;EK$4,Dep_Exit,1,Dep_Cash,0)</f>
        <v>809.25</v>
      </c>
      <c r="EL111" s="20" t="n">
        <f aca="false">SUMIFS(Dep_Keur,Dep_Paid,"&lt;="&amp;EL$4,Dep_Exit,1,Dep_Cash,0)</f>
        <v>809.25</v>
      </c>
      <c r="EM111" s="20" t="n">
        <f aca="false">SUMIFS(Dep_Keur,Dep_Paid,"&lt;="&amp;EM$4,Dep_Exit,1,Dep_Cash,0)</f>
        <v>809.25</v>
      </c>
      <c r="EN111" s="20" t="n">
        <f aca="false">SUMIFS(Dep_Keur,Dep_Paid,"&lt;="&amp;EN$4,Dep_Exit,1,Dep_Cash,0)</f>
        <v>809.25</v>
      </c>
      <c r="EO111" s="20" t="n">
        <f aca="false">SUMIFS(Dep_Keur,Dep_Paid,"&lt;="&amp;EO$4,Dep_Exit,1,Dep_Cash,0)</f>
        <v>809.25</v>
      </c>
      <c r="EP111" s="20" t="n">
        <f aca="false">SUMIFS(Dep_Keur,Dep_Paid,"&lt;="&amp;EP$4,Dep_Exit,1,Dep_Cash,0)</f>
        <v>809.25</v>
      </c>
      <c r="EQ111" s="20" t="n">
        <f aca="false">SUMIFS(Dep_Keur,Dep_Paid,"&lt;="&amp;EQ$4,Dep_Exit,1,Dep_Cash,0)</f>
        <v>809.25</v>
      </c>
      <c r="ER111" s="20" t="n">
        <f aca="false">SUMIFS(Dep_Keur,Dep_Paid,"&lt;="&amp;ER$4,Dep_Exit,1,Dep_Cash,0)</f>
        <v>809.25</v>
      </c>
      <c r="ES111" s="20" t="n">
        <f aca="false">SUMIFS(Dep_Keur,Dep_Paid,"&lt;="&amp;ES$4,Dep_Exit,1,Dep_Cash,0)</f>
        <v>809.25</v>
      </c>
      <c r="ET111" s="20" t="n">
        <f aca="false">SUMIFS(Dep_Keur,Dep_Paid,"&lt;="&amp;ET$4,Dep_Exit,1,Dep_Cash,0)</f>
        <v>809.25</v>
      </c>
      <c r="EU111" s="20" t="n">
        <f aca="false">SUMIFS(Dep_Keur,Dep_Paid,"&lt;="&amp;EU$4,Dep_Exit,1,Dep_Cash,0)</f>
        <v>809.25</v>
      </c>
      <c r="EV111" s="20" t="n">
        <f aca="false">SUMIFS(Dep_Keur,Dep_Paid,"&lt;="&amp;EV$4,Dep_Exit,1,Dep_Cash,0)</f>
        <v>809.25</v>
      </c>
      <c r="EW111" s="20" t="n">
        <f aca="false">SUMIFS(Dep_Keur,Dep_Paid,"&lt;="&amp;EW$4,Dep_Exit,1,Dep_Cash,0)</f>
        <v>809.25</v>
      </c>
      <c r="EX111" s="20" t="n">
        <f aca="false">SUMIFS(Dep_Keur,Dep_Paid,"&lt;="&amp;EX$4,Dep_Exit,1,Dep_Cash,0)</f>
        <v>809.25</v>
      </c>
      <c r="EY111" s="20" t="n">
        <f aca="false">SUMIFS(Dep_Keur,Dep_Paid,"&lt;="&amp;EY$4,Dep_Exit,1,Dep_Cash,0)</f>
        <v>809.25</v>
      </c>
      <c r="EZ111" s="20" t="n">
        <f aca="false">SUMIFS(Dep_Keur,Dep_Paid,"&lt;="&amp;EZ$4,Dep_Exit,1,Dep_Cash,0)</f>
        <v>809.25</v>
      </c>
      <c r="FA111" s="20" t="n">
        <f aca="false">SUMIFS(Dep_Keur,Dep_Paid,"&lt;="&amp;FA$4,Dep_Exit,1,Dep_Cash,0)</f>
        <v>809.25</v>
      </c>
      <c r="FB111" s="20" t="n">
        <f aca="false">SUMIFS(Dep_Keur,Dep_Paid,"&lt;="&amp;FB$4,Dep_Exit,1,Dep_Cash,0)</f>
        <v>809.25</v>
      </c>
      <c r="FC111" s="20" t="n">
        <f aca="false">SUMIFS(Dep_Keur,Dep_Paid,"&lt;="&amp;FC$4,Dep_Exit,1,Dep_Cash,0)</f>
        <v>809.25</v>
      </c>
      <c r="FD111" s="20" t="n">
        <f aca="false">SUMIFS(Dep_Keur,Dep_Paid,"&lt;="&amp;FD$4,Dep_Exit,1,Dep_Cash,0)</f>
        <v>809.25</v>
      </c>
      <c r="FE111" s="20" t="n">
        <f aca="false">SUMIFS(Dep_Keur,Dep_Paid,"&lt;="&amp;FE$4,Dep_Exit,1,Dep_Cash,0)</f>
        <v>809.25</v>
      </c>
      <c r="FF111" s="20" t="n">
        <f aca="false">SUMIFS(Dep_Keur,Dep_Paid,"&lt;="&amp;FF$4,Dep_Exit,1,Dep_Cash,0)</f>
        <v>809.25</v>
      </c>
      <c r="FG111" s="20" t="n">
        <f aca="false">SUMIFS(Dep_Keur,Dep_Paid,"&lt;="&amp;FG$4,Dep_Exit,1,Dep_Cash,0)</f>
        <v>809.25</v>
      </c>
      <c r="FH111" s="20" t="n">
        <f aca="false">SUMIFS(Dep_Keur,Dep_Paid,"&lt;="&amp;FH$4,Dep_Exit,1,Dep_Cash,0)</f>
        <v>809.25</v>
      </c>
    </row>
    <row r="112" customFormat="false" ht="15" hidden="false" customHeight="false" outlineLevel="0" collapsed="false">
      <c r="C112" s="0" t="s">
        <v>762</v>
      </c>
      <c r="D112" s="11" t="s">
        <v>359</v>
      </c>
      <c r="E112" s="20" t="n">
        <f aca="false">SUMIF($J$3:$FH$3,"&lt;="&amp;$E20,$J112:$FH112)</f>
        <v>-27.4890030821918</v>
      </c>
      <c r="F112" s="20" t="n">
        <f aca="false">SUMIF($J$4:$FH$4,"&lt;="&amp;$E22,$J112:$FH112)</f>
        <v>-64.0875006164384</v>
      </c>
      <c r="I112" s="20" t="n">
        <f aca="false">SUM(J112:FH112)</f>
        <v>-64.0875006164384</v>
      </c>
      <c r="J112" s="20" t="n">
        <f aca="false">-(J110+J111*(1-J26))*$E110*J$5/Days_In_Year</f>
        <v>-0</v>
      </c>
      <c r="K112" s="20" t="n">
        <f aca="false">-(K110+K111*(1-K26))*$E110*K$5/Days_In_Year</f>
        <v>-5.41754075342466</v>
      </c>
      <c r="L112" s="20" t="n">
        <f aca="false">-(L110+L111*(1-L26))*$E110*L$5/Days_In_Year</f>
        <v>-7.30364753424658</v>
      </c>
      <c r="M112" s="20" t="n">
        <f aca="false">-(M110+M111*(1-M26))*$E110*M$5/Days_In_Year</f>
        <v>-7.38390739726027</v>
      </c>
      <c r="N112" s="20" t="n">
        <f aca="false">-(N110+N111*(1-N26))*$E110*N$5/Days_In_Year</f>
        <v>-7.38390739726027</v>
      </c>
      <c r="O112" s="20" t="n">
        <f aca="false">-(O110+O111*(1-O26))*$E110*O$5/Days_In_Year</f>
        <v>-7.22338767123288</v>
      </c>
      <c r="P112" s="20" t="n">
        <f aca="false">-(P110+P111*(1-P26))*$E110*P$5/Days_In_Year</f>
        <v>-7.30364753424658</v>
      </c>
      <c r="Q112" s="20" t="n">
        <f aca="false">-(Q110+Q111*(1-Q26))*$E110*Q$5/Days_In_Year</f>
        <v>-7.38390739726027</v>
      </c>
      <c r="R112" s="20" t="n">
        <f aca="false">-(R110+R111*(1-R26))*$E110*R$5/Days_In_Year</f>
        <v>-7.38390739726027</v>
      </c>
      <c r="S112" s="20" t="n">
        <f aca="false">-(S110+S111*(1-S26))*$E110*S$5/Days_In_Year</f>
        <v>-7.30364753424658</v>
      </c>
      <c r="T112" s="20" t="n">
        <f aca="false">-(T110+T111*(1-T26))*$E110*T$5/Days_In_Year</f>
        <v>-0</v>
      </c>
      <c r="U112" s="20" t="n">
        <f aca="false">-(U110+U111*(1-U26))*$E110*U$5/Days_In_Year</f>
        <v>-0</v>
      </c>
      <c r="V112" s="20" t="n">
        <f aca="false">-(V110+V111*(1-V26))*$E110*V$5/Days_In_Year</f>
        <v>-0</v>
      </c>
      <c r="W112" s="20" t="n">
        <f aca="false">-(W110+W111*(1-W26))*$E110*W$5/Days_In_Year</f>
        <v>-0</v>
      </c>
      <c r="X112" s="20" t="n">
        <f aca="false">-(X110+X111*(1-X26))*$E110*X$5/Days_In_Year</f>
        <v>-0</v>
      </c>
      <c r="Y112" s="20" t="n">
        <f aca="false">-(Y110+Y111*(1-Y26))*$E110*Y$5/Days_In_Year</f>
        <v>-0</v>
      </c>
      <c r="Z112" s="20" t="n">
        <f aca="false">-(Z110+Z111*(1-Z26))*$E110*Z$5/Days_In_Year</f>
        <v>-0</v>
      </c>
      <c r="AA112" s="20" t="n">
        <f aca="false">-(AA110+AA111*(1-AA26))*$E110*AA$5/Days_In_Year</f>
        <v>-0</v>
      </c>
      <c r="AB112" s="20" t="n">
        <f aca="false">-(AB110+AB111*(1-AB26))*$E110*AB$5/Days_In_Year</f>
        <v>-0</v>
      </c>
      <c r="AC112" s="20" t="n">
        <f aca="false">-(AC110+AC111*(1-AC26))*$E110*AC$5/Days_In_Year</f>
        <v>-0</v>
      </c>
      <c r="AD112" s="20" t="n">
        <f aca="false">-(AD110+AD111*(1-AD26))*$E110*AD$5/Days_In_Year</f>
        <v>-0</v>
      </c>
      <c r="AE112" s="20" t="n">
        <f aca="false">-(AE110+AE111*(1-AE26))*$E110*AE$5/Days_In_Year</f>
        <v>-0</v>
      </c>
      <c r="AF112" s="20" t="n">
        <f aca="false">-(AF110+AF111*(1-AF26))*$E110*AF$5/Days_In_Year</f>
        <v>-0</v>
      </c>
      <c r="AG112" s="20" t="n">
        <f aca="false">-(AG110+AG111*(1-AG26))*$E110*AG$5/Days_In_Year</f>
        <v>-0</v>
      </c>
      <c r="AH112" s="20" t="n">
        <f aca="false">-(AH110+AH111*(1-AH26))*$E110*AH$5/Days_In_Year</f>
        <v>-0</v>
      </c>
      <c r="AI112" s="20" t="n">
        <f aca="false">-(AI110+AI111*(1-AI26))*$E110*AI$5/Days_In_Year</f>
        <v>-0</v>
      </c>
      <c r="AJ112" s="20" t="n">
        <f aca="false">-(AJ110+AJ111*(1-AJ26))*$E110*AJ$5/Days_In_Year</f>
        <v>-0</v>
      </c>
      <c r="AK112" s="20" t="n">
        <f aca="false">-(AK110+AK111*(1-AK26))*$E110*AK$5/Days_In_Year</f>
        <v>-0</v>
      </c>
      <c r="AL112" s="20" t="n">
        <f aca="false">-(AL110+AL111*(1-AL26))*$E110*AL$5/Days_In_Year</f>
        <v>-0</v>
      </c>
      <c r="AM112" s="20" t="n">
        <f aca="false">-(AM110+AM111*(1-AM26))*$E110*AM$5/Days_In_Year</f>
        <v>-0</v>
      </c>
      <c r="AN112" s="20" t="n">
        <f aca="false">-(AN110+AN111*(1-AN26))*$E110*AN$5/Days_In_Year</f>
        <v>-0</v>
      </c>
      <c r="AO112" s="20" t="n">
        <f aca="false">-(AO110+AO111*(1-AO26))*$E110*AO$5/Days_In_Year</f>
        <v>-0</v>
      </c>
      <c r="AP112" s="20" t="n">
        <f aca="false">-(AP110+AP111*(1-AP26))*$E110*AP$5/Days_In_Year</f>
        <v>-0</v>
      </c>
      <c r="AQ112" s="20" t="n">
        <f aca="false">-(AQ110+AQ111*(1-AQ26))*$E110*AQ$5/Days_In_Year</f>
        <v>-0</v>
      </c>
      <c r="AR112" s="20" t="n">
        <f aca="false">-(AR110+AR111*(1-AR26))*$E110*AR$5/Days_In_Year</f>
        <v>-0</v>
      </c>
      <c r="AS112" s="20" t="n">
        <f aca="false">-(AS110+AS111*(1-AS26))*$E110*AS$5/Days_In_Year</f>
        <v>-0</v>
      </c>
      <c r="AT112" s="20" t="n">
        <f aca="false">-(AT110+AT111*(1-AT26))*$E110*AT$5/Days_In_Year</f>
        <v>-0</v>
      </c>
      <c r="AU112" s="20" t="n">
        <f aca="false">-(AU110+AU111*(1-AU26))*$E110*AU$5/Days_In_Year</f>
        <v>-0</v>
      </c>
      <c r="AV112" s="20" t="n">
        <f aca="false">-(AV110+AV111*(1-AV26))*$E110*AV$5/Days_In_Year</f>
        <v>-0</v>
      </c>
      <c r="AW112" s="20" t="n">
        <f aca="false">-(AW110+AW111*(1-AW26))*$E110*AW$5/Days_In_Year</f>
        <v>-0</v>
      </c>
      <c r="AX112" s="20" t="n">
        <f aca="false">-(AX110+AX111*(1-AX26))*$E110*AX$5/Days_In_Year</f>
        <v>-0</v>
      </c>
      <c r="AY112" s="20" t="n">
        <f aca="false">-(AY110+AY111*(1-AY26))*$E110*AY$5/Days_In_Year</f>
        <v>-0</v>
      </c>
      <c r="AZ112" s="20" t="n">
        <f aca="false">-(AZ110+AZ111*(1-AZ26))*$E110*AZ$5/Days_In_Year</f>
        <v>-0</v>
      </c>
      <c r="BA112" s="20" t="n">
        <f aca="false">-(BA110+BA111*(1-BA26))*$E110*BA$5/Days_In_Year</f>
        <v>-0</v>
      </c>
      <c r="BB112" s="20" t="n">
        <f aca="false">-(BB110+BB111*(1-BB26))*$E110*BB$5/Days_In_Year</f>
        <v>-0</v>
      </c>
      <c r="BC112" s="20" t="n">
        <f aca="false">-(BC110+BC111*(1-BC26))*$E110*BC$5/Days_In_Year</f>
        <v>-0</v>
      </c>
      <c r="BD112" s="20" t="n">
        <f aca="false">-(BD110+BD111*(1-BD26))*$E110*BD$5/Days_In_Year</f>
        <v>-0</v>
      </c>
      <c r="BE112" s="20" t="n">
        <f aca="false">-(BE110+BE111*(1-BE26))*$E110*BE$5/Days_In_Year</f>
        <v>-0</v>
      </c>
      <c r="BF112" s="20" t="n">
        <f aca="false">-(BF110+BF111*(1-BF26))*$E110*BF$5/Days_In_Year</f>
        <v>-0</v>
      </c>
      <c r="BG112" s="20" t="n">
        <f aca="false">-(BG110+BG111*(1-BG26))*$E110*BG$5/Days_In_Year</f>
        <v>-0</v>
      </c>
      <c r="BH112" s="20" t="n">
        <f aca="false">-(BH110+BH111*(1-BH26))*$E110*BH$5/Days_In_Year</f>
        <v>-0</v>
      </c>
      <c r="BI112" s="20" t="n">
        <f aca="false">-(BI110+BI111*(1-BI26))*$E110*BI$5/Days_In_Year</f>
        <v>-0</v>
      </c>
      <c r="BJ112" s="20" t="n">
        <f aca="false">-(BJ110+BJ111*(1-BJ26))*$E110*BJ$5/Days_In_Year</f>
        <v>-0</v>
      </c>
      <c r="BK112" s="20" t="n">
        <f aca="false">-(BK110+BK111*(1-BK26))*$E110*BK$5/Days_In_Year</f>
        <v>-0</v>
      </c>
      <c r="BL112" s="20" t="n">
        <f aca="false">-(BL110+BL111*(1-BL26))*$E110*BL$5/Days_In_Year</f>
        <v>-0</v>
      </c>
      <c r="BM112" s="20" t="n">
        <f aca="false">-(BM110+BM111*(1-BM26))*$E110*BM$5/Days_In_Year</f>
        <v>-0</v>
      </c>
      <c r="BN112" s="20" t="n">
        <f aca="false">-(BN110+BN111*(1-BN26))*$E110*BN$5/Days_In_Year</f>
        <v>-0</v>
      </c>
      <c r="BO112" s="20" t="n">
        <f aca="false">-(BO110+BO111*(1-BO26))*$E110*BO$5/Days_In_Year</f>
        <v>-0</v>
      </c>
      <c r="BP112" s="20" t="n">
        <f aca="false">-(BP110+BP111*(1-BP26))*$E110*BP$5/Days_In_Year</f>
        <v>-0</v>
      </c>
      <c r="BQ112" s="20" t="n">
        <f aca="false">-(BQ110+BQ111*(1-BQ26))*$E110*BQ$5/Days_In_Year</f>
        <v>-0</v>
      </c>
      <c r="BR112" s="20" t="n">
        <f aca="false">-(BR110+BR111*(1-BR26))*$E110*BR$5/Days_In_Year</f>
        <v>-0</v>
      </c>
      <c r="BS112" s="20" t="n">
        <f aca="false">-(BS110+BS111*(1-BS26))*$E110*BS$5/Days_In_Year</f>
        <v>-0</v>
      </c>
      <c r="BT112" s="20" t="n">
        <f aca="false">-(BT110+BT111*(1-BT26))*$E110*BT$5/Days_In_Year</f>
        <v>-0</v>
      </c>
      <c r="BU112" s="20" t="n">
        <f aca="false">-(BU110+BU111*(1-BU26))*$E110*BU$5/Days_In_Year</f>
        <v>-0</v>
      </c>
      <c r="BV112" s="20" t="n">
        <f aca="false">-(BV110+BV111*(1-BV26))*$E110*BV$5/Days_In_Year</f>
        <v>-0</v>
      </c>
      <c r="BW112" s="20" t="n">
        <f aca="false">-(BW110+BW111*(1-BW26))*$E110*BW$5/Days_In_Year</f>
        <v>-0</v>
      </c>
      <c r="BX112" s="20" t="n">
        <f aca="false">-(BX110+BX111*(1-BX26))*$E110*BX$5/Days_In_Year</f>
        <v>-0</v>
      </c>
      <c r="BY112" s="20" t="n">
        <f aca="false">-(BY110+BY111*(1-BY26))*$E110*BY$5/Days_In_Year</f>
        <v>-0</v>
      </c>
      <c r="BZ112" s="20" t="n">
        <f aca="false">-(BZ110+BZ111*(1-BZ26))*$E110*BZ$5/Days_In_Year</f>
        <v>-0</v>
      </c>
      <c r="CA112" s="20" t="n">
        <f aca="false">-(CA110+CA111*(1-CA26))*$E110*CA$5/Days_In_Year</f>
        <v>-0</v>
      </c>
      <c r="CB112" s="20" t="n">
        <f aca="false">-(CB110+CB111*(1-CB26))*$E110*CB$5/Days_In_Year</f>
        <v>-0</v>
      </c>
      <c r="CC112" s="20" t="n">
        <f aca="false">-(CC110+CC111*(1-CC26))*$E110*CC$5/Days_In_Year</f>
        <v>-0</v>
      </c>
      <c r="CD112" s="20" t="n">
        <f aca="false">-(CD110+CD111*(1-CD26))*$E110*CD$5/Days_In_Year</f>
        <v>-0</v>
      </c>
      <c r="CE112" s="20" t="n">
        <f aca="false">-(CE110+CE111*(1-CE26))*$E110*CE$5/Days_In_Year</f>
        <v>-0</v>
      </c>
      <c r="CF112" s="20" t="n">
        <f aca="false">-(CF110+CF111*(1-CF26))*$E110*CF$5/Days_In_Year</f>
        <v>-0</v>
      </c>
      <c r="CG112" s="20" t="n">
        <f aca="false">-(CG110+CG111*(1-CG26))*$E110*CG$5/Days_In_Year</f>
        <v>-0</v>
      </c>
      <c r="CH112" s="20" t="n">
        <f aca="false">-(CH110+CH111*(1-CH26))*$E110*CH$5/Days_In_Year</f>
        <v>-0</v>
      </c>
      <c r="CI112" s="20" t="n">
        <f aca="false">-(CI110+CI111*(1-CI26))*$E110*CI$5/Days_In_Year</f>
        <v>-0</v>
      </c>
      <c r="CJ112" s="20" t="n">
        <f aca="false">-(CJ110+CJ111*(1-CJ26))*$E110*CJ$5/Days_In_Year</f>
        <v>-0</v>
      </c>
      <c r="CK112" s="20" t="n">
        <f aca="false">-(CK110+CK111*(1-CK26))*$E110*CK$5/Days_In_Year</f>
        <v>-0</v>
      </c>
      <c r="CL112" s="20" t="n">
        <f aca="false">-(CL110+CL111*(1-CL26))*$E110*CL$5/Days_In_Year</f>
        <v>-0</v>
      </c>
      <c r="CM112" s="20" t="n">
        <f aca="false">-(CM110+CM111*(1-CM26))*$E110*CM$5/Days_In_Year</f>
        <v>-0</v>
      </c>
      <c r="CN112" s="20" t="n">
        <f aca="false">-(CN110+CN111*(1-CN26))*$E110*CN$5/Days_In_Year</f>
        <v>-0</v>
      </c>
      <c r="CO112" s="20" t="n">
        <f aca="false">-(CO110+CO111*(1-CO26))*$E110*CO$5/Days_In_Year</f>
        <v>-0</v>
      </c>
      <c r="CP112" s="20" t="n">
        <f aca="false">-(CP110+CP111*(1-CP26))*$E110*CP$5/Days_In_Year</f>
        <v>-0</v>
      </c>
      <c r="CQ112" s="20" t="n">
        <f aca="false">-(CQ110+CQ111*(1-CQ26))*$E110*CQ$5/Days_In_Year</f>
        <v>-0</v>
      </c>
      <c r="CR112" s="20" t="n">
        <f aca="false">-(CR110+CR111*(1-CR26))*$E110*CR$5/Days_In_Year</f>
        <v>-0</v>
      </c>
      <c r="CS112" s="20" t="n">
        <f aca="false">-(CS110+CS111*(1-CS26))*$E110*CS$5/Days_In_Year</f>
        <v>-0</v>
      </c>
      <c r="CT112" s="20" t="n">
        <f aca="false">-(CT110+CT111*(1-CT26))*$E110*CT$5/Days_In_Year</f>
        <v>-0</v>
      </c>
      <c r="CU112" s="20" t="n">
        <f aca="false">-(CU110+CU111*(1-CU26))*$E110*CU$5/Days_In_Year</f>
        <v>-0</v>
      </c>
      <c r="CV112" s="20" t="n">
        <f aca="false">-(CV110+CV111*(1-CV26))*$E110*CV$5/Days_In_Year</f>
        <v>-0</v>
      </c>
      <c r="CW112" s="20" t="n">
        <f aca="false">-(CW110+CW111*(1-CW26))*$E110*CW$5/Days_In_Year</f>
        <v>-0</v>
      </c>
      <c r="CX112" s="20" t="n">
        <f aca="false">-(CX110+CX111*(1-CX26))*$E110*CX$5/Days_In_Year</f>
        <v>-0</v>
      </c>
      <c r="CY112" s="20" t="n">
        <f aca="false">-(CY110+CY111*(1-CY26))*$E110*CY$5/Days_In_Year</f>
        <v>-0</v>
      </c>
      <c r="CZ112" s="20" t="n">
        <f aca="false">-(CZ110+CZ111*(1-CZ26))*$E110*CZ$5/Days_In_Year</f>
        <v>-0</v>
      </c>
      <c r="DA112" s="20" t="n">
        <f aca="false">-(DA110+DA111*(1-DA26))*$E110*DA$5/Days_In_Year</f>
        <v>-0</v>
      </c>
      <c r="DB112" s="20" t="n">
        <f aca="false">-(DB110+DB111*(1-DB26))*$E110*DB$5/Days_In_Year</f>
        <v>-0</v>
      </c>
      <c r="DC112" s="20" t="n">
        <f aca="false">-(DC110+DC111*(1-DC26))*$E110*DC$5/Days_In_Year</f>
        <v>-0</v>
      </c>
      <c r="DD112" s="20" t="n">
        <f aca="false">-(DD110+DD111*(1-DD26))*$E110*DD$5/Days_In_Year</f>
        <v>-0</v>
      </c>
      <c r="DE112" s="20" t="n">
        <f aca="false">-(DE110+DE111*(1-DE26))*$E110*DE$5/Days_In_Year</f>
        <v>-0</v>
      </c>
      <c r="DF112" s="20" t="n">
        <f aca="false">-(DF110+DF111*(1-DF26))*$E110*DF$5/Days_In_Year</f>
        <v>-0</v>
      </c>
      <c r="DG112" s="20" t="n">
        <f aca="false">-(DG110+DG111*(1-DG26))*$E110*DG$5/Days_In_Year</f>
        <v>-0</v>
      </c>
      <c r="DH112" s="20" t="n">
        <f aca="false">-(DH110+DH111*(1-DH26))*$E110*DH$5/Days_In_Year</f>
        <v>-0</v>
      </c>
      <c r="DI112" s="20" t="n">
        <f aca="false">-(DI110+DI111*(1-DI26))*$E110*DI$5/Days_In_Year</f>
        <v>-0</v>
      </c>
      <c r="DJ112" s="20" t="n">
        <f aca="false">-(DJ110+DJ111*(1-DJ26))*$E110*DJ$5/Days_In_Year</f>
        <v>-0</v>
      </c>
      <c r="DK112" s="20" t="n">
        <f aca="false">-(DK110+DK111*(1-DK26))*$E110*DK$5/Days_In_Year</f>
        <v>-0</v>
      </c>
      <c r="DL112" s="20" t="n">
        <f aca="false">-(DL110+DL111*(1-DL26))*$E110*DL$5/Days_In_Year</f>
        <v>-0</v>
      </c>
      <c r="DM112" s="20" t="n">
        <f aca="false">-(DM110+DM111*(1-DM26))*$E110*DM$5/Days_In_Year</f>
        <v>-0</v>
      </c>
      <c r="DN112" s="20" t="n">
        <f aca="false">-(DN110+DN111*(1-DN26))*$E110*DN$5/Days_In_Year</f>
        <v>-0</v>
      </c>
      <c r="DO112" s="20" t="n">
        <f aca="false">-(DO110+DO111*(1-DO26))*$E110*DO$5/Days_In_Year</f>
        <v>-0</v>
      </c>
      <c r="DP112" s="20" t="n">
        <f aca="false">-(DP110+DP111*(1-DP26))*$E110*DP$5/Days_In_Year</f>
        <v>-0</v>
      </c>
      <c r="DQ112" s="20" t="n">
        <f aca="false">-(DQ110+DQ111*(1-DQ26))*$E110*DQ$5/Days_In_Year</f>
        <v>-0</v>
      </c>
      <c r="DR112" s="20" t="n">
        <f aca="false">-(DR110+DR111*(1-DR26))*$E110*DR$5/Days_In_Year</f>
        <v>-0</v>
      </c>
      <c r="DS112" s="20" t="n">
        <f aca="false">-(DS110+DS111*(1-DS26))*$E110*DS$5/Days_In_Year</f>
        <v>-0</v>
      </c>
      <c r="DT112" s="20" t="n">
        <f aca="false">-(DT110+DT111*(1-DT26))*$E110*DT$5/Days_In_Year</f>
        <v>-0</v>
      </c>
      <c r="DU112" s="20" t="n">
        <f aca="false">-(DU110+DU111*(1-DU26))*$E110*DU$5/Days_In_Year</f>
        <v>-0</v>
      </c>
      <c r="DV112" s="20" t="n">
        <f aca="false">-(DV110+DV111*(1-DV26))*$E110*DV$5/Days_In_Year</f>
        <v>-0</v>
      </c>
      <c r="DW112" s="20" t="n">
        <f aca="false">-(DW110+DW111*(1-DW26))*$E110*DW$5/Days_In_Year</f>
        <v>-0</v>
      </c>
      <c r="DX112" s="20" t="n">
        <f aca="false">-(DX110+DX111*(1-DX26))*$E110*DX$5/Days_In_Year</f>
        <v>-0</v>
      </c>
      <c r="DY112" s="20" t="n">
        <f aca="false">-(DY110+DY111*(1-DY26))*$E110*DY$5/Days_In_Year</f>
        <v>-0</v>
      </c>
      <c r="DZ112" s="20" t="n">
        <f aca="false">-(DZ110+DZ111*(1-DZ26))*$E110*DZ$5/Days_In_Year</f>
        <v>-0</v>
      </c>
      <c r="EA112" s="20" t="n">
        <f aca="false">-(EA110+EA111*(1-EA26))*$E110*EA$5/Days_In_Year</f>
        <v>-0</v>
      </c>
      <c r="EB112" s="20" t="n">
        <f aca="false">-(EB110+EB111*(1-EB26))*$E110*EB$5/Days_In_Year</f>
        <v>-0</v>
      </c>
      <c r="EC112" s="20" t="n">
        <f aca="false">-(EC110+EC111*(1-EC26))*$E110*EC$5/Days_In_Year</f>
        <v>-0</v>
      </c>
      <c r="ED112" s="20" t="n">
        <f aca="false">-(ED110+ED111*(1-ED26))*$E110*ED$5/Days_In_Year</f>
        <v>-0</v>
      </c>
      <c r="EE112" s="20" t="n">
        <f aca="false">-(EE110+EE111*(1-EE26))*$E110*EE$5/Days_In_Year</f>
        <v>-0</v>
      </c>
      <c r="EF112" s="20" t="n">
        <f aca="false">-(EF110+EF111*(1-EF26))*$E110*EF$5/Days_In_Year</f>
        <v>-0</v>
      </c>
      <c r="EG112" s="20" t="n">
        <f aca="false">-(EG110+EG111*(1-EG26))*$E110*EG$5/Days_In_Year</f>
        <v>-0</v>
      </c>
      <c r="EH112" s="20" t="n">
        <f aca="false">-(EH110+EH111*(1-EH26))*$E110*EH$5/Days_In_Year</f>
        <v>-0</v>
      </c>
      <c r="EI112" s="20" t="n">
        <f aca="false">-(EI110+EI111*(1-EI26))*$E110*EI$5/Days_In_Year</f>
        <v>-0</v>
      </c>
      <c r="EJ112" s="20" t="n">
        <f aca="false">-(EJ110+EJ111*(1-EJ26))*$E110*EJ$5/Days_In_Year</f>
        <v>-0</v>
      </c>
      <c r="EK112" s="20" t="n">
        <f aca="false">-(EK110+EK111*(1-EK26))*$E110*EK$5/Days_In_Year</f>
        <v>-0</v>
      </c>
      <c r="EL112" s="20" t="n">
        <f aca="false">-(EL110+EL111*(1-EL26))*$E110*EL$5/Days_In_Year</f>
        <v>-0</v>
      </c>
      <c r="EM112" s="20" t="n">
        <f aca="false">-(EM110+EM111*(1-EM26))*$E110*EM$5/Days_In_Year</f>
        <v>-0</v>
      </c>
      <c r="EN112" s="20" t="n">
        <f aca="false">-(EN110+EN111*(1-EN26))*$E110*EN$5/Days_In_Year</f>
        <v>-0</v>
      </c>
      <c r="EO112" s="20" t="n">
        <f aca="false">-(EO110+EO111*(1-EO26))*$E110*EO$5/Days_In_Year</f>
        <v>-0</v>
      </c>
      <c r="EP112" s="20" t="n">
        <f aca="false">-(EP110+EP111*(1-EP26))*$E110*EP$5/Days_In_Year</f>
        <v>-0</v>
      </c>
      <c r="EQ112" s="20" t="n">
        <f aca="false">-(EQ110+EQ111*(1-EQ26))*$E110*EQ$5/Days_In_Year</f>
        <v>-0</v>
      </c>
      <c r="ER112" s="20" t="n">
        <f aca="false">-(ER110+ER111*(1-ER26))*$E110*ER$5/Days_In_Year</f>
        <v>-0</v>
      </c>
      <c r="ES112" s="20" t="n">
        <f aca="false">-(ES110+ES111*(1-ES26))*$E110*ES$5/Days_In_Year</f>
        <v>-0</v>
      </c>
      <c r="ET112" s="20" t="n">
        <f aca="false">-(ET110+ET111*(1-ET26))*$E110*ET$5/Days_In_Year</f>
        <v>-0</v>
      </c>
      <c r="EU112" s="20" t="n">
        <f aca="false">-(EU110+EU111*(1-EU26))*$E110*EU$5/Days_In_Year</f>
        <v>-0</v>
      </c>
      <c r="EV112" s="20" t="n">
        <f aca="false">-(EV110+EV111*(1-EV26))*$E110*EV$5/Days_In_Year</f>
        <v>-0</v>
      </c>
      <c r="EW112" s="20" t="n">
        <f aca="false">-(EW110+EW111*(1-EW26))*$E110*EW$5/Days_In_Year</f>
        <v>-0</v>
      </c>
      <c r="EX112" s="20" t="n">
        <f aca="false">-(EX110+EX111*(1-EX26))*$E110*EX$5/Days_In_Year</f>
        <v>-0</v>
      </c>
      <c r="EY112" s="20" t="n">
        <f aca="false">-(EY110+EY111*(1-EY26))*$E110*EY$5/Days_In_Year</f>
        <v>-0</v>
      </c>
      <c r="EZ112" s="20" t="n">
        <f aca="false">-(EZ110+EZ111*(1-EZ26))*$E110*EZ$5/Days_In_Year</f>
        <v>-0</v>
      </c>
      <c r="FA112" s="20" t="n">
        <f aca="false">-(FA110+FA111*(1-FA26))*$E110*FA$5/Days_In_Year</f>
        <v>-0</v>
      </c>
      <c r="FB112" s="20" t="n">
        <f aca="false">-(FB110+FB111*(1-FB26))*$E110*FB$5/Days_In_Year</f>
        <v>-0</v>
      </c>
      <c r="FC112" s="20" t="n">
        <f aca="false">-(FC110+FC111*(1-FC26))*$E110*FC$5/Days_In_Year</f>
        <v>-0</v>
      </c>
      <c r="FD112" s="20" t="n">
        <f aca="false">-(FD110+FD111*(1-FD26))*$E110*FD$5/Days_In_Year</f>
        <v>-0</v>
      </c>
      <c r="FE112" s="20" t="n">
        <f aca="false">-(FE110+FE111*(1-FE26))*$E110*FE$5/Days_In_Year</f>
        <v>-0</v>
      </c>
      <c r="FF112" s="20" t="n">
        <f aca="false">-(FF110+FF111*(1-FF26))*$E110*FF$5/Days_In_Year</f>
        <v>-0</v>
      </c>
      <c r="FG112" s="20" t="n">
        <f aca="false">-(FG110+FG111*(1-FG26))*$E110*FG$5/Days_In_Year</f>
        <v>-0</v>
      </c>
      <c r="FH112" s="20" t="n">
        <f aca="false">-(FH110+FH111*(1-FH26))*$E110*FH$5/Days_In_Year</f>
        <v>-0</v>
      </c>
    </row>
    <row r="113" customFormat="false" ht="15" hidden="false" customHeight="false" outlineLevel="0" collapsed="false">
      <c r="C113" s="0" t="s">
        <v>763</v>
      </c>
      <c r="D113" s="11" t="s">
        <v>359</v>
      </c>
      <c r="I113" s="20" t="n">
        <f aca="false">SUM(J113:FH113)</f>
        <v>-27.4890030821918</v>
      </c>
      <c r="J113" s="20" t="n">
        <f aca="false">J112*(1-J25)</f>
        <v>-0</v>
      </c>
      <c r="K113" s="20" t="n">
        <f aca="false">K112*(1-K25)</f>
        <v>-5.41754075342466</v>
      </c>
      <c r="L113" s="20" t="n">
        <f aca="false">L112*(1-L25)</f>
        <v>-7.30364753424658</v>
      </c>
      <c r="M113" s="20" t="n">
        <f aca="false">M112*(1-M25)</f>
        <v>-7.38390739726027</v>
      </c>
      <c r="N113" s="20" t="n">
        <f aca="false">N112*(1-N25)</f>
        <v>-7.38390739726027</v>
      </c>
      <c r="O113" s="20" t="n">
        <f aca="false">O112*(1-O25)</f>
        <v>-0</v>
      </c>
      <c r="P113" s="20" t="n">
        <f aca="false">P112*(1-P25)</f>
        <v>-0</v>
      </c>
      <c r="Q113" s="20" t="n">
        <f aca="false">Q112*(1-Q25)</f>
        <v>-0</v>
      </c>
      <c r="R113" s="20" t="n">
        <f aca="false">R112*(1-R25)</f>
        <v>-0</v>
      </c>
      <c r="S113" s="20" t="n">
        <f aca="false">S112*(1-S25)</f>
        <v>-0</v>
      </c>
      <c r="T113" s="20" t="n">
        <f aca="false">T112*(1-T25)</f>
        <v>-0</v>
      </c>
      <c r="U113" s="20" t="n">
        <f aca="false">U112*(1-U25)</f>
        <v>-0</v>
      </c>
      <c r="V113" s="20" t="n">
        <f aca="false">V112*(1-V25)</f>
        <v>-0</v>
      </c>
      <c r="W113" s="20" t="n">
        <f aca="false">W112*(1-W25)</f>
        <v>-0</v>
      </c>
      <c r="X113" s="20" t="n">
        <f aca="false">X112*(1-X25)</f>
        <v>-0</v>
      </c>
      <c r="Y113" s="20" t="n">
        <f aca="false">Y112*(1-Y25)</f>
        <v>-0</v>
      </c>
      <c r="Z113" s="20" t="n">
        <f aca="false">Z112*(1-Z25)</f>
        <v>-0</v>
      </c>
      <c r="AA113" s="20" t="n">
        <f aca="false">AA112*(1-AA25)</f>
        <v>-0</v>
      </c>
      <c r="AB113" s="20" t="n">
        <f aca="false">AB112*(1-AB25)</f>
        <v>-0</v>
      </c>
      <c r="AC113" s="20" t="n">
        <f aca="false">AC112*(1-AC25)</f>
        <v>-0</v>
      </c>
      <c r="AD113" s="20" t="n">
        <f aca="false">AD112*(1-AD25)</f>
        <v>-0</v>
      </c>
      <c r="AE113" s="20" t="n">
        <f aca="false">AE112*(1-AE25)</f>
        <v>-0</v>
      </c>
      <c r="AF113" s="20" t="n">
        <f aca="false">AF112*(1-AF25)</f>
        <v>-0</v>
      </c>
      <c r="AG113" s="20" t="n">
        <f aca="false">AG112*(1-AG25)</f>
        <v>-0</v>
      </c>
      <c r="AH113" s="20" t="n">
        <f aca="false">AH112*(1-AH25)</f>
        <v>-0</v>
      </c>
      <c r="AI113" s="20" t="n">
        <f aca="false">AI112*(1-AI25)</f>
        <v>-0</v>
      </c>
      <c r="AJ113" s="20" t="n">
        <f aca="false">AJ112*(1-AJ25)</f>
        <v>-0</v>
      </c>
      <c r="AK113" s="20" t="n">
        <f aca="false">AK112*(1-AK25)</f>
        <v>-0</v>
      </c>
      <c r="AL113" s="20" t="n">
        <f aca="false">AL112*(1-AL25)</f>
        <v>-0</v>
      </c>
      <c r="AM113" s="20" t="n">
        <f aca="false">AM112*(1-AM25)</f>
        <v>-0</v>
      </c>
      <c r="AN113" s="20" t="n">
        <f aca="false">AN112*(1-AN25)</f>
        <v>-0</v>
      </c>
      <c r="AO113" s="20" t="n">
        <f aca="false">AO112*(1-AO25)</f>
        <v>-0</v>
      </c>
      <c r="AP113" s="20" t="n">
        <f aca="false">AP112*(1-AP25)</f>
        <v>-0</v>
      </c>
      <c r="AQ113" s="20" t="n">
        <f aca="false">AQ112*(1-AQ25)</f>
        <v>-0</v>
      </c>
      <c r="AR113" s="20" t="n">
        <f aca="false">AR112*(1-AR25)</f>
        <v>-0</v>
      </c>
      <c r="AS113" s="20" t="n">
        <f aca="false">AS112*(1-AS25)</f>
        <v>-0</v>
      </c>
      <c r="AT113" s="20" t="n">
        <f aca="false">AT112*(1-AT25)</f>
        <v>-0</v>
      </c>
      <c r="AU113" s="20" t="n">
        <f aca="false">AU112*(1-AU25)</f>
        <v>-0</v>
      </c>
      <c r="AV113" s="20" t="n">
        <f aca="false">AV112*(1-AV25)</f>
        <v>-0</v>
      </c>
      <c r="AW113" s="20" t="n">
        <f aca="false">AW112*(1-AW25)</f>
        <v>-0</v>
      </c>
      <c r="AX113" s="20" t="n">
        <f aca="false">AX112*(1-AX25)</f>
        <v>-0</v>
      </c>
      <c r="AY113" s="20" t="n">
        <f aca="false">AY112*(1-AY25)</f>
        <v>-0</v>
      </c>
      <c r="AZ113" s="20" t="n">
        <f aca="false">AZ112*(1-AZ25)</f>
        <v>-0</v>
      </c>
      <c r="BA113" s="20" t="n">
        <f aca="false">BA112*(1-BA25)</f>
        <v>-0</v>
      </c>
      <c r="BB113" s="20" t="n">
        <f aca="false">BB112*(1-BB25)</f>
        <v>-0</v>
      </c>
      <c r="BC113" s="20" t="n">
        <f aca="false">BC112*(1-BC25)</f>
        <v>-0</v>
      </c>
      <c r="BD113" s="20" t="n">
        <f aca="false">BD112*(1-BD25)</f>
        <v>-0</v>
      </c>
      <c r="BE113" s="20" t="n">
        <f aca="false">BE112*(1-BE25)</f>
        <v>-0</v>
      </c>
      <c r="BF113" s="20" t="n">
        <f aca="false">BF112*(1-BF25)</f>
        <v>-0</v>
      </c>
      <c r="BG113" s="20" t="n">
        <f aca="false">BG112*(1-BG25)</f>
        <v>-0</v>
      </c>
      <c r="BH113" s="20" t="n">
        <f aca="false">BH112*(1-BH25)</f>
        <v>-0</v>
      </c>
      <c r="BI113" s="20" t="n">
        <f aca="false">BI112*(1-BI25)</f>
        <v>-0</v>
      </c>
      <c r="BJ113" s="20" t="n">
        <f aca="false">BJ112*(1-BJ25)</f>
        <v>-0</v>
      </c>
      <c r="BK113" s="20" t="n">
        <f aca="false">BK112*(1-BK25)</f>
        <v>-0</v>
      </c>
      <c r="BL113" s="20" t="n">
        <f aca="false">BL112*(1-BL25)</f>
        <v>-0</v>
      </c>
      <c r="BM113" s="20" t="n">
        <f aca="false">BM112*(1-BM25)</f>
        <v>-0</v>
      </c>
      <c r="BN113" s="20" t="n">
        <f aca="false">BN112*(1-BN25)</f>
        <v>-0</v>
      </c>
      <c r="BO113" s="20" t="n">
        <f aca="false">BO112*(1-BO25)</f>
        <v>-0</v>
      </c>
      <c r="BP113" s="20" t="n">
        <f aca="false">BP112*(1-BP25)</f>
        <v>-0</v>
      </c>
      <c r="BQ113" s="20" t="n">
        <f aca="false">BQ112*(1-BQ25)</f>
        <v>-0</v>
      </c>
      <c r="BR113" s="20" t="n">
        <f aca="false">BR112*(1-BR25)</f>
        <v>-0</v>
      </c>
      <c r="BS113" s="20" t="n">
        <f aca="false">BS112*(1-BS25)</f>
        <v>-0</v>
      </c>
      <c r="BT113" s="20" t="n">
        <f aca="false">BT112*(1-BT25)</f>
        <v>-0</v>
      </c>
      <c r="BU113" s="20" t="n">
        <f aca="false">BU112*(1-BU25)</f>
        <v>-0</v>
      </c>
      <c r="BV113" s="20" t="n">
        <f aca="false">BV112*(1-BV25)</f>
        <v>-0</v>
      </c>
      <c r="BW113" s="20" t="n">
        <f aca="false">BW112*(1-BW25)</f>
        <v>-0</v>
      </c>
      <c r="BX113" s="20" t="n">
        <f aca="false">BX112*(1-BX25)</f>
        <v>-0</v>
      </c>
      <c r="BY113" s="20" t="n">
        <f aca="false">BY112*(1-BY25)</f>
        <v>-0</v>
      </c>
      <c r="BZ113" s="20" t="n">
        <f aca="false">BZ112*(1-BZ25)</f>
        <v>-0</v>
      </c>
      <c r="CA113" s="20" t="n">
        <f aca="false">CA112*(1-CA25)</f>
        <v>-0</v>
      </c>
      <c r="CB113" s="20" t="n">
        <f aca="false">CB112*(1-CB25)</f>
        <v>-0</v>
      </c>
      <c r="CC113" s="20" t="n">
        <f aca="false">CC112*(1-CC25)</f>
        <v>-0</v>
      </c>
      <c r="CD113" s="20" t="n">
        <f aca="false">CD112*(1-CD25)</f>
        <v>-0</v>
      </c>
      <c r="CE113" s="20" t="n">
        <f aca="false">CE112*(1-CE25)</f>
        <v>-0</v>
      </c>
      <c r="CF113" s="20" t="n">
        <f aca="false">CF112*(1-CF25)</f>
        <v>-0</v>
      </c>
      <c r="CG113" s="20" t="n">
        <f aca="false">CG112*(1-CG25)</f>
        <v>-0</v>
      </c>
      <c r="CH113" s="20" t="n">
        <f aca="false">CH112*(1-CH25)</f>
        <v>-0</v>
      </c>
      <c r="CI113" s="20" t="n">
        <f aca="false">CI112*(1-CI25)</f>
        <v>-0</v>
      </c>
      <c r="CJ113" s="20" t="n">
        <f aca="false">CJ112*(1-CJ25)</f>
        <v>-0</v>
      </c>
      <c r="CK113" s="20" t="n">
        <f aca="false">CK112*(1-CK25)</f>
        <v>-0</v>
      </c>
      <c r="CL113" s="20" t="n">
        <f aca="false">CL112*(1-CL25)</f>
        <v>-0</v>
      </c>
      <c r="CM113" s="20" t="n">
        <f aca="false">CM112*(1-CM25)</f>
        <v>-0</v>
      </c>
      <c r="CN113" s="20" t="n">
        <f aca="false">CN112*(1-CN25)</f>
        <v>-0</v>
      </c>
      <c r="CO113" s="20" t="n">
        <f aca="false">CO112*(1-CO25)</f>
        <v>-0</v>
      </c>
      <c r="CP113" s="20" t="n">
        <f aca="false">CP112*(1-CP25)</f>
        <v>-0</v>
      </c>
      <c r="CQ113" s="20" t="n">
        <f aca="false">CQ112*(1-CQ25)</f>
        <v>-0</v>
      </c>
      <c r="CR113" s="20" t="n">
        <f aca="false">CR112*(1-CR25)</f>
        <v>-0</v>
      </c>
      <c r="CS113" s="20" t="n">
        <f aca="false">CS112*(1-CS25)</f>
        <v>-0</v>
      </c>
      <c r="CT113" s="20" t="n">
        <f aca="false">CT112*(1-CT25)</f>
        <v>-0</v>
      </c>
      <c r="CU113" s="20" t="n">
        <f aca="false">CU112*(1-CU25)</f>
        <v>-0</v>
      </c>
      <c r="CV113" s="20" t="n">
        <f aca="false">CV112*(1-CV25)</f>
        <v>-0</v>
      </c>
      <c r="CW113" s="20" t="n">
        <f aca="false">CW112*(1-CW25)</f>
        <v>-0</v>
      </c>
      <c r="CX113" s="20" t="n">
        <f aca="false">CX112*(1-CX25)</f>
        <v>-0</v>
      </c>
      <c r="CY113" s="20" t="n">
        <f aca="false">CY112*(1-CY25)</f>
        <v>-0</v>
      </c>
      <c r="CZ113" s="20" t="n">
        <f aca="false">CZ112*(1-CZ25)</f>
        <v>-0</v>
      </c>
      <c r="DA113" s="20" t="n">
        <f aca="false">DA112*(1-DA25)</f>
        <v>-0</v>
      </c>
      <c r="DB113" s="20" t="n">
        <f aca="false">DB112*(1-DB25)</f>
        <v>-0</v>
      </c>
      <c r="DC113" s="20" t="n">
        <f aca="false">DC112*(1-DC25)</f>
        <v>-0</v>
      </c>
      <c r="DD113" s="20" t="n">
        <f aca="false">DD112*(1-DD25)</f>
        <v>-0</v>
      </c>
      <c r="DE113" s="20" t="n">
        <f aca="false">DE112*(1-DE25)</f>
        <v>-0</v>
      </c>
      <c r="DF113" s="20" t="n">
        <f aca="false">DF112*(1-DF25)</f>
        <v>-0</v>
      </c>
      <c r="DG113" s="20" t="n">
        <f aca="false">DG112*(1-DG25)</f>
        <v>-0</v>
      </c>
      <c r="DH113" s="20" t="n">
        <f aca="false">DH112*(1-DH25)</f>
        <v>-0</v>
      </c>
      <c r="DI113" s="20" t="n">
        <f aca="false">DI112*(1-DI25)</f>
        <v>-0</v>
      </c>
      <c r="DJ113" s="20" t="n">
        <f aca="false">DJ112*(1-DJ25)</f>
        <v>-0</v>
      </c>
      <c r="DK113" s="20" t="n">
        <f aca="false">DK112*(1-DK25)</f>
        <v>-0</v>
      </c>
      <c r="DL113" s="20" t="n">
        <f aca="false">DL112*(1-DL25)</f>
        <v>-0</v>
      </c>
      <c r="DM113" s="20" t="n">
        <f aca="false">DM112*(1-DM25)</f>
        <v>-0</v>
      </c>
      <c r="DN113" s="20" t="n">
        <f aca="false">DN112*(1-DN25)</f>
        <v>-0</v>
      </c>
      <c r="DO113" s="20" t="n">
        <f aca="false">DO112*(1-DO25)</f>
        <v>-0</v>
      </c>
      <c r="DP113" s="20" t="n">
        <f aca="false">DP112*(1-DP25)</f>
        <v>-0</v>
      </c>
      <c r="DQ113" s="20" t="n">
        <f aca="false">DQ112*(1-DQ25)</f>
        <v>-0</v>
      </c>
      <c r="DR113" s="20" t="n">
        <f aca="false">DR112*(1-DR25)</f>
        <v>-0</v>
      </c>
      <c r="DS113" s="20" t="n">
        <f aca="false">DS112*(1-DS25)</f>
        <v>-0</v>
      </c>
      <c r="DT113" s="20" t="n">
        <f aca="false">DT112*(1-DT25)</f>
        <v>-0</v>
      </c>
      <c r="DU113" s="20" t="n">
        <f aca="false">DU112*(1-DU25)</f>
        <v>-0</v>
      </c>
      <c r="DV113" s="20" t="n">
        <f aca="false">DV112*(1-DV25)</f>
        <v>-0</v>
      </c>
      <c r="DW113" s="20" t="n">
        <f aca="false">DW112*(1-DW25)</f>
        <v>-0</v>
      </c>
      <c r="DX113" s="20" t="n">
        <f aca="false">DX112*(1-DX25)</f>
        <v>-0</v>
      </c>
      <c r="DY113" s="20" t="n">
        <f aca="false">DY112*(1-DY25)</f>
        <v>-0</v>
      </c>
      <c r="DZ113" s="20" t="n">
        <f aca="false">DZ112*(1-DZ25)</f>
        <v>-0</v>
      </c>
      <c r="EA113" s="20" t="n">
        <f aca="false">EA112*(1-EA25)</f>
        <v>-0</v>
      </c>
      <c r="EB113" s="20" t="n">
        <f aca="false">EB112*(1-EB25)</f>
        <v>-0</v>
      </c>
      <c r="EC113" s="20" t="n">
        <f aca="false">EC112*(1-EC25)</f>
        <v>-0</v>
      </c>
      <c r="ED113" s="20" t="n">
        <f aca="false">ED112*(1-ED25)</f>
        <v>-0</v>
      </c>
      <c r="EE113" s="20" t="n">
        <f aca="false">EE112*(1-EE25)</f>
        <v>-0</v>
      </c>
      <c r="EF113" s="20" t="n">
        <f aca="false">EF112*(1-EF25)</f>
        <v>-0</v>
      </c>
      <c r="EG113" s="20" t="n">
        <f aca="false">EG112*(1-EG25)</f>
        <v>-0</v>
      </c>
      <c r="EH113" s="20" t="n">
        <f aca="false">EH112*(1-EH25)</f>
        <v>-0</v>
      </c>
      <c r="EI113" s="20" t="n">
        <f aca="false">EI112*(1-EI25)</f>
        <v>-0</v>
      </c>
      <c r="EJ113" s="20" t="n">
        <f aca="false">EJ112*(1-EJ25)</f>
        <v>-0</v>
      </c>
      <c r="EK113" s="20" t="n">
        <f aca="false">EK112*(1-EK25)</f>
        <v>-0</v>
      </c>
      <c r="EL113" s="20" t="n">
        <f aca="false">EL112*(1-EL25)</f>
        <v>-0</v>
      </c>
      <c r="EM113" s="20" t="n">
        <f aca="false">EM112*(1-EM25)</f>
        <v>-0</v>
      </c>
      <c r="EN113" s="20" t="n">
        <f aca="false">EN112*(1-EN25)</f>
        <v>-0</v>
      </c>
      <c r="EO113" s="20" t="n">
        <f aca="false">EO112*(1-EO25)</f>
        <v>-0</v>
      </c>
      <c r="EP113" s="20" t="n">
        <f aca="false">EP112*(1-EP25)</f>
        <v>-0</v>
      </c>
      <c r="EQ113" s="20" t="n">
        <f aca="false">EQ112*(1-EQ25)</f>
        <v>-0</v>
      </c>
      <c r="ER113" s="20" t="n">
        <f aca="false">ER112*(1-ER25)</f>
        <v>-0</v>
      </c>
      <c r="ES113" s="20" t="n">
        <f aca="false">ES112*(1-ES25)</f>
        <v>-0</v>
      </c>
      <c r="ET113" s="20" t="n">
        <f aca="false">ET112*(1-ET25)</f>
        <v>-0</v>
      </c>
      <c r="EU113" s="20" t="n">
        <f aca="false">EU112*(1-EU25)</f>
        <v>-0</v>
      </c>
      <c r="EV113" s="20" t="n">
        <f aca="false">EV112*(1-EV25)</f>
        <v>-0</v>
      </c>
      <c r="EW113" s="20" t="n">
        <f aca="false">EW112*(1-EW25)</f>
        <v>-0</v>
      </c>
      <c r="EX113" s="20" t="n">
        <f aca="false">EX112*(1-EX25)</f>
        <v>-0</v>
      </c>
      <c r="EY113" s="20" t="n">
        <f aca="false">EY112*(1-EY25)</f>
        <v>-0</v>
      </c>
      <c r="EZ113" s="20" t="n">
        <f aca="false">EZ112*(1-EZ25)</f>
        <v>-0</v>
      </c>
      <c r="FA113" s="20" t="n">
        <f aca="false">FA112*(1-FA25)</f>
        <v>-0</v>
      </c>
      <c r="FB113" s="20" t="n">
        <f aca="false">FB112*(1-FB25)</f>
        <v>-0</v>
      </c>
      <c r="FC113" s="20" t="n">
        <f aca="false">FC112*(1-FC25)</f>
        <v>-0</v>
      </c>
      <c r="FD113" s="20" t="n">
        <f aca="false">FD112*(1-FD25)</f>
        <v>-0</v>
      </c>
      <c r="FE113" s="20" t="n">
        <f aca="false">FE112*(1-FE25)</f>
        <v>-0</v>
      </c>
      <c r="FF113" s="20" t="n">
        <f aca="false">FF112*(1-FF25)</f>
        <v>-0</v>
      </c>
      <c r="FG113" s="20" t="n">
        <f aca="false">FG112*(1-FG25)</f>
        <v>-0</v>
      </c>
      <c r="FH113" s="20" t="n">
        <f aca="false">FH112*(1-FH25)</f>
        <v>-0</v>
      </c>
    </row>
    <row r="115" customFormat="false" ht="15" hidden="false" customHeight="false" outlineLevel="0" collapsed="false">
      <c r="A115" s="9" t="s">
        <v>14</v>
      </c>
      <c r="B115" s="9"/>
      <c r="C115" s="9" t="s">
        <v>764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</row>
    <row r="116" customFormat="false" ht="15" hidden="false" customHeight="false" outlineLevel="0" collapsed="false">
      <c r="C116" s="0" t="s">
        <v>765</v>
      </c>
      <c r="D116" s="11" t="s">
        <v>359</v>
      </c>
      <c r="E116" s="20" t="n">
        <f aca="false">(In_PV_Capex*$E13+In_Cable_Capex+In_Substation)*(1+In_Capex_Adj)+In_Land_Capex+$F116</f>
        <v>57170</v>
      </c>
      <c r="F116" s="20" t="n">
        <f aca="false">In_BESS_Capex*$F18*(1+In_Capex_Adj)</f>
        <v>22000</v>
      </c>
      <c r="I116" s="20" t="n">
        <f aca="false">SUM(J116:FH116)</f>
        <v>-55660</v>
      </c>
      <c r="J116" s="20" t="n">
        <f aca="false">-($E116+$I104+$I105)*J27</f>
        <v>-0</v>
      </c>
      <c r="K116" s="20" t="n">
        <f aca="false">-($E116+$I104+$I105)*K27</f>
        <v>-0</v>
      </c>
      <c r="L116" s="20" t="n">
        <f aca="false">-($E116+$I104+$I105)*L27</f>
        <v>-0</v>
      </c>
      <c r="M116" s="20" t="n">
        <f aca="false">-($E116+$I104+$I105)*M27</f>
        <v>-0</v>
      </c>
      <c r="N116" s="20" t="n">
        <f aca="false">-($E116+$I104+$I105)*N27</f>
        <v>-0</v>
      </c>
      <c r="O116" s="20" t="n">
        <f aca="false">-($E116+$I104+$I105)*O27</f>
        <v>-0</v>
      </c>
      <c r="P116" s="20" t="n">
        <f aca="false">-($E116+$I104+$I105)*P27</f>
        <v>-13838.9617486339</v>
      </c>
      <c r="Q116" s="20" t="n">
        <f aca="false">-($E116+$I104+$I105)*Q27</f>
        <v>-13991.0382513661</v>
      </c>
      <c r="R116" s="20" t="n">
        <f aca="false">-($E116+$I104+$I105)*R27</f>
        <v>-13991.0382513661</v>
      </c>
      <c r="S116" s="20" t="n">
        <f aca="false">-($E116+$I104+$I105)*S27</f>
        <v>-13838.9617486339</v>
      </c>
      <c r="T116" s="20" t="n">
        <f aca="false">-($E116+$I104+$I105)*T27</f>
        <v>-0</v>
      </c>
      <c r="U116" s="20" t="n">
        <f aca="false">-($E116+$I104+$I105)*U27</f>
        <v>-0</v>
      </c>
      <c r="V116" s="20" t="n">
        <f aca="false">-($E116+$I104+$I105)*V27</f>
        <v>-0</v>
      </c>
      <c r="W116" s="20" t="n">
        <f aca="false">-($E116+$I104+$I105)*W27</f>
        <v>-0</v>
      </c>
      <c r="X116" s="20" t="n">
        <f aca="false">-($E116+$I104+$I105)*X27</f>
        <v>-0</v>
      </c>
      <c r="Y116" s="20" t="n">
        <f aca="false">-($E116+$I104+$I105)*Y27</f>
        <v>-0</v>
      </c>
      <c r="Z116" s="20" t="n">
        <f aca="false">-($E116+$I104+$I105)*Z27</f>
        <v>-0</v>
      </c>
      <c r="AA116" s="20" t="n">
        <f aca="false">-($E116+$I104+$I105)*AA27</f>
        <v>-0</v>
      </c>
      <c r="AB116" s="20" t="n">
        <f aca="false">-($E116+$I104+$I105)*AB27</f>
        <v>-0</v>
      </c>
      <c r="AC116" s="20" t="n">
        <f aca="false">-($E116+$I104+$I105)*AC27</f>
        <v>-0</v>
      </c>
      <c r="AD116" s="20" t="n">
        <f aca="false">-($E116+$I104+$I105)*AD27</f>
        <v>-0</v>
      </c>
      <c r="AE116" s="20" t="n">
        <f aca="false">-($E116+$I104+$I105)*AE27</f>
        <v>-0</v>
      </c>
      <c r="AF116" s="20" t="n">
        <f aca="false">-($E116+$I104+$I105)*AF27</f>
        <v>-0</v>
      </c>
      <c r="AG116" s="20" t="n">
        <f aca="false">-($E116+$I104+$I105)*AG27</f>
        <v>-0</v>
      </c>
      <c r="AH116" s="20" t="n">
        <f aca="false">-($E116+$I104+$I105)*AH27</f>
        <v>-0</v>
      </c>
      <c r="AI116" s="20" t="n">
        <f aca="false">-($E116+$I104+$I105)*AI27</f>
        <v>-0</v>
      </c>
      <c r="AJ116" s="20" t="n">
        <f aca="false">-($E116+$I104+$I105)*AJ27</f>
        <v>-0</v>
      </c>
      <c r="AK116" s="20" t="n">
        <f aca="false">-($E116+$I104+$I105)*AK27</f>
        <v>-0</v>
      </c>
      <c r="AL116" s="20" t="n">
        <f aca="false">-($E116+$I104+$I105)*AL27</f>
        <v>-0</v>
      </c>
      <c r="AM116" s="20" t="n">
        <f aca="false">-($E116+$I104+$I105)*AM27</f>
        <v>-0</v>
      </c>
      <c r="AN116" s="20" t="n">
        <f aca="false">-($E116+$I104+$I105)*AN27</f>
        <v>-0</v>
      </c>
      <c r="AO116" s="20" t="n">
        <f aca="false">-($E116+$I104+$I105)*AO27</f>
        <v>-0</v>
      </c>
      <c r="AP116" s="20" t="n">
        <f aca="false">-($E116+$I104+$I105)*AP27</f>
        <v>-0</v>
      </c>
      <c r="AQ116" s="20" t="n">
        <f aca="false">-($E116+$I104+$I105)*AQ27</f>
        <v>-0</v>
      </c>
      <c r="AR116" s="20" t="n">
        <f aca="false">-($E116+$I104+$I105)*AR27</f>
        <v>-0</v>
      </c>
      <c r="AS116" s="20" t="n">
        <f aca="false">-($E116+$I104+$I105)*AS27</f>
        <v>-0</v>
      </c>
      <c r="AT116" s="20" t="n">
        <f aca="false">-($E116+$I104+$I105)*AT27</f>
        <v>-0</v>
      </c>
      <c r="AU116" s="20" t="n">
        <f aca="false">-($E116+$I104+$I105)*AU27</f>
        <v>-0</v>
      </c>
      <c r="AV116" s="20" t="n">
        <f aca="false">-($E116+$I104+$I105)*AV27</f>
        <v>-0</v>
      </c>
      <c r="AW116" s="20" t="n">
        <f aca="false">-($E116+$I104+$I105)*AW27</f>
        <v>-0</v>
      </c>
      <c r="AX116" s="20" t="n">
        <f aca="false">-($E116+$I104+$I105)*AX27</f>
        <v>-0</v>
      </c>
      <c r="AY116" s="20" t="n">
        <f aca="false">-($E116+$I104+$I105)*AY27</f>
        <v>-0</v>
      </c>
      <c r="AZ116" s="20" t="n">
        <f aca="false">-($E116+$I104+$I105)*AZ27</f>
        <v>-0</v>
      </c>
      <c r="BA116" s="20" t="n">
        <f aca="false">-($E116+$I104+$I105)*BA27</f>
        <v>-0</v>
      </c>
      <c r="BB116" s="20" t="n">
        <f aca="false">-($E116+$I104+$I105)*BB27</f>
        <v>-0</v>
      </c>
      <c r="BC116" s="20" t="n">
        <f aca="false">-($E116+$I104+$I105)*BC27</f>
        <v>-0</v>
      </c>
      <c r="BD116" s="20" t="n">
        <f aca="false">-($E116+$I104+$I105)*BD27</f>
        <v>-0</v>
      </c>
      <c r="BE116" s="20" t="n">
        <f aca="false">-($E116+$I104+$I105)*BE27</f>
        <v>-0</v>
      </c>
      <c r="BF116" s="20" t="n">
        <f aca="false">-($E116+$I104+$I105)*BF27</f>
        <v>-0</v>
      </c>
      <c r="BG116" s="20" t="n">
        <f aca="false">-($E116+$I104+$I105)*BG27</f>
        <v>-0</v>
      </c>
      <c r="BH116" s="20" t="n">
        <f aca="false">-($E116+$I104+$I105)*BH27</f>
        <v>-0</v>
      </c>
      <c r="BI116" s="20" t="n">
        <f aca="false">-($E116+$I104+$I105)*BI27</f>
        <v>-0</v>
      </c>
      <c r="BJ116" s="20" t="n">
        <f aca="false">-($E116+$I104+$I105)*BJ27</f>
        <v>-0</v>
      </c>
      <c r="BK116" s="20" t="n">
        <f aca="false">-($E116+$I104+$I105)*BK27</f>
        <v>-0</v>
      </c>
      <c r="BL116" s="20" t="n">
        <f aca="false">-($E116+$I104+$I105)*BL27</f>
        <v>-0</v>
      </c>
      <c r="BM116" s="20" t="n">
        <f aca="false">-($E116+$I104+$I105)*BM27</f>
        <v>-0</v>
      </c>
      <c r="BN116" s="20" t="n">
        <f aca="false">-($E116+$I104+$I105)*BN27</f>
        <v>-0</v>
      </c>
      <c r="BO116" s="20" t="n">
        <f aca="false">-($E116+$I104+$I105)*BO27</f>
        <v>-0</v>
      </c>
      <c r="BP116" s="20" t="n">
        <f aca="false">-($E116+$I104+$I105)*BP27</f>
        <v>-0</v>
      </c>
      <c r="BQ116" s="20" t="n">
        <f aca="false">-($E116+$I104+$I105)*BQ27</f>
        <v>-0</v>
      </c>
      <c r="BR116" s="20" t="n">
        <f aca="false">-($E116+$I104+$I105)*BR27</f>
        <v>-0</v>
      </c>
      <c r="BS116" s="20" t="n">
        <f aca="false">-($E116+$I104+$I105)*BS27</f>
        <v>-0</v>
      </c>
      <c r="BT116" s="20" t="n">
        <f aca="false">-($E116+$I104+$I105)*BT27</f>
        <v>-0</v>
      </c>
      <c r="BU116" s="20" t="n">
        <f aca="false">-($E116+$I104+$I105)*BU27</f>
        <v>-0</v>
      </c>
      <c r="BV116" s="20" t="n">
        <f aca="false">-($E116+$I104+$I105)*BV27</f>
        <v>-0</v>
      </c>
      <c r="BW116" s="20" t="n">
        <f aca="false">-($E116+$I104+$I105)*BW27</f>
        <v>-0</v>
      </c>
      <c r="BX116" s="20" t="n">
        <f aca="false">-($E116+$I104+$I105)*BX27</f>
        <v>-0</v>
      </c>
      <c r="BY116" s="20" t="n">
        <f aca="false">-($E116+$I104+$I105)*BY27</f>
        <v>-0</v>
      </c>
      <c r="BZ116" s="20" t="n">
        <f aca="false">-($E116+$I104+$I105)*BZ27</f>
        <v>-0</v>
      </c>
      <c r="CA116" s="20" t="n">
        <f aca="false">-($E116+$I104+$I105)*CA27</f>
        <v>-0</v>
      </c>
      <c r="CB116" s="20" t="n">
        <f aca="false">-($E116+$I104+$I105)*CB27</f>
        <v>-0</v>
      </c>
      <c r="CC116" s="20" t="n">
        <f aca="false">-($E116+$I104+$I105)*CC27</f>
        <v>-0</v>
      </c>
      <c r="CD116" s="20" t="n">
        <f aca="false">-($E116+$I104+$I105)*CD27</f>
        <v>-0</v>
      </c>
      <c r="CE116" s="20" t="n">
        <f aca="false">-($E116+$I104+$I105)*CE27</f>
        <v>-0</v>
      </c>
      <c r="CF116" s="20" t="n">
        <f aca="false">-($E116+$I104+$I105)*CF27</f>
        <v>-0</v>
      </c>
      <c r="CG116" s="20" t="n">
        <f aca="false">-($E116+$I104+$I105)*CG27</f>
        <v>-0</v>
      </c>
      <c r="CH116" s="20" t="n">
        <f aca="false">-($E116+$I104+$I105)*CH27</f>
        <v>-0</v>
      </c>
      <c r="CI116" s="20" t="n">
        <f aca="false">-($E116+$I104+$I105)*CI27</f>
        <v>-0</v>
      </c>
      <c r="CJ116" s="20" t="n">
        <f aca="false">-($E116+$I104+$I105)*CJ27</f>
        <v>-0</v>
      </c>
      <c r="CK116" s="20" t="n">
        <f aca="false">-($E116+$I104+$I105)*CK27</f>
        <v>-0</v>
      </c>
      <c r="CL116" s="20" t="n">
        <f aca="false">-($E116+$I104+$I105)*CL27</f>
        <v>-0</v>
      </c>
      <c r="CM116" s="20" t="n">
        <f aca="false">-($E116+$I104+$I105)*CM27</f>
        <v>-0</v>
      </c>
      <c r="CN116" s="20" t="n">
        <f aca="false">-($E116+$I104+$I105)*CN27</f>
        <v>-0</v>
      </c>
      <c r="CO116" s="20" t="n">
        <f aca="false">-($E116+$I104+$I105)*CO27</f>
        <v>-0</v>
      </c>
      <c r="CP116" s="20" t="n">
        <f aca="false">-($E116+$I104+$I105)*CP27</f>
        <v>-0</v>
      </c>
      <c r="CQ116" s="20" t="n">
        <f aca="false">-($E116+$I104+$I105)*CQ27</f>
        <v>-0</v>
      </c>
      <c r="CR116" s="20" t="n">
        <f aca="false">-($E116+$I104+$I105)*CR27</f>
        <v>-0</v>
      </c>
      <c r="CS116" s="20" t="n">
        <f aca="false">-($E116+$I104+$I105)*CS27</f>
        <v>-0</v>
      </c>
      <c r="CT116" s="20" t="n">
        <f aca="false">-($E116+$I104+$I105)*CT27</f>
        <v>-0</v>
      </c>
      <c r="CU116" s="20" t="n">
        <f aca="false">-($E116+$I104+$I105)*CU27</f>
        <v>-0</v>
      </c>
      <c r="CV116" s="20" t="n">
        <f aca="false">-($E116+$I104+$I105)*CV27</f>
        <v>-0</v>
      </c>
      <c r="CW116" s="20" t="n">
        <f aca="false">-($E116+$I104+$I105)*CW27</f>
        <v>-0</v>
      </c>
      <c r="CX116" s="20" t="n">
        <f aca="false">-($E116+$I104+$I105)*CX27</f>
        <v>-0</v>
      </c>
      <c r="CY116" s="20" t="n">
        <f aca="false">-($E116+$I104+$I105)*CY27</f>
        <v>-0</v>
      </c>
      <c r="CZ116" s="20" t="n">
        <f aca="false">-($E116+$I104+$I105)*CZ27</f>
        <v>-0</v>
      </c>
      <c r="DA116" s="20" t="n">
        <f aca="false">-($E116+$I104+$I105)*DA27</f>
        <v>-0</v>
      </c>
      <c r="DB116" s="20" t="n">
        <f aca="false">-($E116+$I104+$I105)*DB27</f>
        <v>-0</v>
      </c>
      <c r="DC116" s="20" t="n">
        <f aca="false">-($E116+$I104+$I105)*DC27</f>
        <v>-0</v>
      </c>
      <c r="DD116" s="20" t="n">
        <f aca="false">-($E116+$I104+$I105)*DD27</f>
        <v>-0</v>
      </c>
      <c r="DE116" s="20" t="n">
        <f aca="false">-($E116+$I104+$I105)*DE27</f>
        <v>-0</v>
      </c>
      <c r="DF116" s="20" t="n">
        <f aca="false">-($E116+$I104+$I105)*DF27</f>
        <v>-0</v>
      </c>
      <c r="DG116" s="20" t="n">
        <f aca="false">-($E116+$I104+$I105)*DG27</f>
        <v>-0</v>
      </c>
      <c r="DH116" s="20" t="n">
        <f aca="false">-($E116+$I104+$I105)*DH27</f>
        <v>-0</v>
      </c>
      <c r="DI116" s="20" t="n">
        <f aca="false">-($E116+$I104+$I105)*DI27</f>
        <v>-0</v>
      </c>
      <c r="DJ116" s="20" t="n">
        <f aca="false">-($E116+$I104+$I105)*DJ27</f>
        <v>-0</v>
      </c>
      <c r="DK116" s="20" t="n">
        <f aca="false">-($E116+$I104+$I105)*DK27</f>
        <v>-0</v>
      </c>
      <c r="DL116" s="20" t="n">
        <f aca="false">-($E116+$I104+$I105)*DL27</f>
        <v>-0</v>
      </c>
      <c r="DM116" s="20" t="n">
        <f aca="false">-($E116+$I104+$I105)*DM27</f>
        <v>-0</v>
      </c>
      <c r="DN116" s="20" t="n">
        <f aca="false">-($E116+$I104+$I105)*DN27</f>
        <v>-0</v>
      </c>
      <c r="DO116" s="20" t="n">
        <f aca="false">-($E116+$I104+$I105)*DO27</f>
        <v>-0</v>
      </c>
      <c r="DP116" s="20" t="n">
        <f aca="false">-($E116+$I104+$I105)*DP27</f>
        <v>-0</v>
      </c>
      <c r="DQ116" s="20" t="n">
        <f aca="false">-($E116+$I104+$I105)*DQ27</f>
        <v>-0</v>
      </c>
      <c r="DR116" s="20" t="n">
        <f aca="false">-($E116+$I104+$I105)*DR27</f>
        <v>-0</v>
      </c>
      <c r="DS116" s="20" t="n">
        <f aca="false">-($E116+$I104+$I105)*DS27</f>
        <v>-0</v>
      </c>
      <c r="DT116" s="20" t="n">
        <f aca="false">-($E116+$I104+$I105)*DT27</f>
        <v>-0</v>
      </c>
      <c r="DU116" s="20" t="n">
        <f aca="false">-($E116+$I104+$I105)*DU27</f>
        <v>-0</v>
      </c>
      <c r="DV116" s="20" t="n">
        <f aca="false">-($E116+$I104+$I105)*DV27</f>
        <v>-0</v>
      </c>
      <c r="DW116" s="20" t="n">
        <f aca="false">-($E116+$I104+$I105)*DW27</f>
        <v>-0</v>
      </c>
      <c r="DX116" s="20" t="n">
        <f aca="false">-($E116+$I104+$I105)*DX27</f>
        <v>-0</v>
      </c>
      <c r="DY116" s="20" t="n">
        <f aca="false">-($E116+$I104+$I105)*DY27</f>
        <v>-0</v>
      </c>
      <c r="DZ116" s="20" t="n">
        <f aca="false">-($E116+$I104+$I105)*DZ27</f>
        <v>-0</v>
      </c>
      <c r="EA116" s="20" t="n">
        <f aca="false">-($E116+$I104+$I105)*EA27</f>
        <v>-0</v>
      </c>
      <c r="EB116" s="20" t="n">
        <f aca="false">-($E116+$I104+$I105)*EB27</f>
        <v>-0</v>
      </c>
      <c r="EC116" s="20" t="n">
        <f aca="false">-($E116+$I104+$I105)*EC27</f>
        <v>-0</v>
      </c>
      <c r="ED116" s="20" t="n">
        <f aca="false">-($E116+$I104+$I105)*ED27</f>
        <v>-0</v>
      </c>
      <c r="EE116" s="20" t="n">
        <f aca="false">-($E116+$I104+$I105)*EE27</f>
        <v>-0</v>
      </c>
      <c r="EF116" s="20" t="n">
        <f aca="false">-($E116+$I104+$I105)*EF27</f>
        <v>-0</v>
      </c>
      <c r="EG116" s="20" t="n">
        <f aca="false">-($E116+$I104+$I105)*EG27</f>
        <v>-0</v>
      </c>
      <c r="EH116" s="20" t="n">
        <f aca="false">-($E116+$I104+$I105)*EH27</f>
        <v>-0</v>
      </c>
      <c r="EI116" s="20" t="n">
        <f aca="false">-($E116+$I104+$I105)*EI27</f>
        <v>-0</v>
      </c>
      <c r="EJ116" s="20" t="n">
        <f aca="false">-($E116+$I104+$I105)*EJ27</f>
        <v>-0</v>
      </c>
      <c r="EK116" s="20" t="n">
        <f aca="false">-($E116+$I104+$I105)*EK27</f>
        <v>-0</v>
      </c>
      <c r="EL116" s="20" t="n">
        <f aca="false">-($E116+$I104+$I105)*EL27</f>
        <v>-0</v>
      </c>
      <c r="EM116" s="20" t="n">
        <f aca="false">-($E116+$I104+$I105)*EM27</f>
        <v>-0</v>
      </c>
      <c r="EN116" s="20" t="n">
        <f aca="false">-($E116+$I104+$I105)*EN27</f>
        <v>-0</v>
      </c>
      <c r="EO116" s="20" t="n">
        <f aca="false">-($E116+$I104+$I105)*EO27</f>
        <v>-0</v>
      </c>
      <c r="EP116" s="20" t="n">
        <f aca="false">-($E116+$I104+$I105)*EP27</f>
        <v>-0</v>
      </c>
      <c r="EQ116" s="20" t="n">
        <f aca="false">-($E116+$I104+$I105)*EQ27</f>
        <v>-0</v>
      </c>
      <c r="ER116" s="20" t="n">
        <f aca="false">-($E116+$I104+$I105)*ER27</f>
        <v>-0</v>
      </c>
      <c r="ES116" s="20" t="n">
        <f aca="false">-($E116+$I104+$I105)*ES27</f>
        <v>-0</v>
      </c>
      <c r="ET116" s="20" t="n">
        <f aca="false">-($E116+$I104+$I105)*ET27</f>
        <v>-0</v>
      </c>
      <c r="EU116" s="20" t="n">
        <f aca="false">-($E116+$I104+$I105)*EU27</f>
        <v>-0</v>
      </c>
      <c r="EV116" s="20" t="n">
        <f aca="false">-($E116+$I104+$I105)*EV27</f>
        <v>-0</v>
      </c>
      <c r="EW116" s="20" t="n">
        <f aca="false">-($E116+$I104+$I105)*EW27</f>
        <v>-0</v>
      </c>
      <c r="EX116" s="20" t="n">
        <f aca="false">-($E116+$I104+$I105)*EX27</f>
        <v>-0</v>
      </c>
      <c r="EY116" s="20" t="n">
        <f aca="false">-($E116+$I104+$I105)*EY27</f>
        <v>-0</v>
      </c>
      <c r="EZ116" s="20" t="n">
        <f aca="false">-($E116+$I104+$I105)*EZ27</f>
        <v>-0</v>
      </c>
      <c r="FA116" s="20" t="n">
        <f aca="false">-($E116+$I104+$I105)*FA27</f>
        <v>-0</v>
      </c>
      <c r="FB116" s="20" t="n">
        <f aca="false">-($E116+$I104+$I105)*FB27</f>
        <v>-0</v>
      </c>
      <c r="FC116" s="20" t="n">
        <f aca="false">-($E116+$I104+$I105)*FC27</f>
        <v>-0</v>
      </c>
      <c r="FD116" s="20" t="n">
        <f aca="false">-($E116+$I104+$I105)*FD27</f>
        <v>-0</v>
      </c>
      <c r="FE116" s="20" t="n">
        <f aca="false">-($E116+$I104+$I105)*FE27</f>
        <v>-0</v>
      </c>
      <c r="FF116" s="20" t="n">
        <f aca="false">-($E116+$I104+$I105)*FF27</f>
        <v>-0</v>
      </c>
      <c r="FG116" s="20" t="n">
        <f aca="false">-($E116+$I104+$I105)*FG27</f>
        <v>-0</v>
      </c>
      <c r="FH116" s="20" t="n">
        <f aca="false">-($E116+$I104+$I105)*FH27</f>
        <v>-0</v>
      </c>
    </row>
    <row r="117" customFormat="false" ht="15" hidden="false" customHeight="false" outlineLevel="0" collapsed="false">
      <c r="C117" s="0" t="s">
        <v>766</v>
      </c>
      <c r="D117" s="11" t="s">
        <v>359</v>
      </c>
      <c r="I117" s="20" t="n">
        <f aca="false">SUM(J117:FH117)</f>
        <v>-34726.098</v>
      </c>
      <c r="J117" s="20" t="n">
        <f aca="false">-In_Augment_Cost*In_Repower*$F18*IF(In_Fix_Augment=1,J41,1)*(J$7=$E51)*J38</f>
        <v>-0</v>
      </c>
      <c r="K117" s="20" t="n">
        <f aca="false">-In_Augment_Cost*In_Repower*$F18*IF(In_Fix_Augment=1,K41,1)*(K$7=$E51)*K38</f>
        <v>-0</v>
      </c>
      <c r="L117" s="20" t="n">
        <f aca="false">-In_Augment_Cost*In_Repower*$F18*IF(In_Fix_Augment=1,L41,1)*(L$7=$E51)*L38</f>
        <v>-0</v>
      </c>
      <c r="M117" s="20" t="n">
        <f aca="false">-In_Augment_Cost*In_Repower*$F18*IF(In_Fix_Augment=1,M41,1)*(M$7=$E51)*M38</f>
        <v>-0</v>
      </c>
      <c r="N117" s="20" t="n">
        <f aca="false">-In_Augment_Cost*In_Repower*$F18*IF(In_Fix_Augment=1,N41,1)*(N$7=$E51)*N38</f>
        <v>-0</v>
      </c>
      <c r="O117" s="20" t="n">
        <f aca="false">-In_Augment_Cost*In_Repower*$F18*IF(In_Fix_Augment=1,O41,1)*(O$7=$E51)*O38</f>
        <v>-0</v>
      </c>
      <c r="P117" s="20" t="n">
        <f aca="false">-In_Augment_Cost*In_Repower*$F18*IF(In_Fix_Augment=1,P41,1)*(P$7=$E51)*P38</f>
        <v>-0</v>
      </c>
      <c r="Q117" s="20" t="n">
        <f aca="false">-In_Augment_Cost*In_Repower*$F18*IF(In_Fix_Augment=1,Q41,1)*(Q$7=$E51)*Q38</f>
        <v>-0</v>
      </c>
      <c r="R117" s="20" t="n">
        <f aca="false">-In_Augment_Cost*In_Repower*$F18*IF(In_Fix_Augment=1,R41,1)*(R$7=$E51)*R38</f>
        <v>-0</v>
      </c>
      <c r="S117" s="20" t="n">
        <f aca="false">-In_Augment_Cost*In_Repower*$F18*IF(In_Fix_Augment=1,S41,1)*(S$7=$E51)*S38</f>
        <v>-0</v>
      </c>
      <c r="T117" s="20" t="n">
        <f aca="false">-In_Augment_Cost*In_Repower*$F18*IF(In_Fix_Augment=1,T41,1)*(T$7=$E51)*T38</f>
        <v>-0</v>
      </c>
      <c r="U117" s="20" t="n">
        <f aca="false">-In_Augment_Cost*In_Repower*$F18*IF(In_Fix_Augment=1,U41,1)*(U$7=$E51)*U38</f>
        <v>-0</v>
      </c>
      <c r="V117" s="20" t="n">
        <f aca="false">-In_Augment_Cost*In_Repower*$F18*IF(In_Fix_Augment=1,V41,1)*(V$7=$E51)*V38</f>
        <v>-0</v>
      </c>
      <c r="W117" s="20" t="n">
        <f aca="false">-In_Augment_Cost*In_Repower*$F18*IF(In_Fix_Augment=1,W41,1)*(W$7=$E51)*W38</f>
        <v>-0</v>
      </c>
      <c r="X117" s="20" t="n">
        <f aca="false">-In_Augment_Cost*In_Repower*$F18*IF(In_Fix_Augment=1,X41,1)*(X$7=$E51)*X38</f>
        <v>-0</v>
      </c>
      <c r="Y117" s="20" t="n">
        <f aca="false">-In_Augment_Cost*In_Repower*$F18*IF(In_Fix_Augment=1,Y41,1)*(Y$7=$E51)*Y38</f>
        <v>-0</v>
      </c>
      <c r="Z117" s="20" t="n">
        <f aca="false">-In_Augment_Cost*In_Repower*$F18*IF(In_Fix_Augment=1,Z41,1)*(Z$7=$E51)*Z38</f>
        <v>-0</v>
      </c>
      <c r="AA117" s="20" t="n">
        <f aca="false">-In_Augment_Cost*In_Repower*$F18*IF(In_Fix_Augment=1,AA41,1)*(AA$7=$E51)*AA38</f>
        <v>-0</v>
      </c>
      <c r="AB117" s="20" t="n">
        <f aca="false">-In_Augment_Cost*In_Repower*$F18*IF(In_Fix_Augment=1,AB41,1)*(AB$7=$E51)*AB38</f>
        <v>-0</v>
      </c>
      <c r="AC117" s="20" t="n">
        <f aca="false">-In_Augment_Cost*In_Repower*$F18*IF(In_Fix_Augment=1,AC41,1)*(AC$7=$E51)*AC38</f>
        <v>-0</v>
      </c>
      <c r="AD117" s="20" t="n">
        <f aca="false">-In_Augment_Cost*In_Repower*$F18*IF(In_Fix_Augment=1,AD41,1)*(AD$7=$E51)*AD38</f>
        <v>-0</v>
      </c>
      <c r="AE117" s="20" t="n">
        <f aca="false">-In_Augment_Cost*In_Repower*$F18*IF(In_Fix_Augment=1,AE41,1)*(AE$7=$E51)*AE38</f>
        <v>-0</v>
      </c>
      <c r="AF117" s="20" t="n">
        <f aca="false">-In_Augment_Cost*In_Repower*$F18*IF(In_Fix_Augment=1,AF41,1)*(AF$7=$E51)*AF38</f>
        <v>-0</v>
      </c>
      <c r="AG117" s="20" t="n">
        <f aca="false">-In_Augment_Cost*In_Repower*$F18*IF(In_Fix_Augment=1,AG41,1)*(AG$7=$E51)*AG38</f>
        <v>-0</v>
      </c>
      <c r="AH117" s="20" t="n">
        <f aca="false">-In_Augment_Cost*In_Repower*$F18*IF(In_Fix_Augment=1,AH41,1)*(AH$7=$E51)*AH38</f>
        <v>-0</v>
      </c>
      <c r="AI117" s="20" t="n">
        <f aca="false">-In_Augment_Cost*In_Repower*$F18*IF(In_Fix_Augment=1,AI41,1)*(AI$7=$E51)*AI38</f>
        <v>-0</v>
      </c>
      <c r="AJ117" s="20" t="n">
        <f aca="false">-In_Augment_Cost*In_Repower*$F18*IF(In_Fix_Augment=1,AJ41,1)*(AJ$7=$E51)*AJ38</f>
        <v>-0</v>
      </c>
      <c r="AK117" s="20" t="n">
        <f aca="false">-In_Augment_Cost*In_Repower*$F18*IF(In_Fix_Augment=1,AK41,1)*(AK$7=$E51)*AK38</f>
        <v>-0</v>
      </c>
      <c r="AL117" s="20" t="n">
        <f aca="false">-In_Augment_Cost*In_Repower*$F18*IF(In_Fix_Augment=1,AL41,1)*(AL$7=$E51)*AL38</f>
        <v>-0</v>
      </c>
      <c r="AM117" s="20" t="n">
        <f aca="false">-In_Augment_Cost*In_Repower*$F18*IF(In_Fix_Augment=1,AM41,1)*(AM$7=$E51)*AM38</f>
        <v>-0</v>
      </c>
      <c r="AN117" s="20" t="n">
        <f aca="false">-In_Augment_Cost*In_Repower*$F18*IF(In_Fix_Augment=1,AN41,1)*(AN$7=$E51)*AN38</f>
        <v>-0</v>
      </c>
      <c r="AO117" s="20" t="n">
        <f aca="false">-In_Augment_Cost*In_Repower*$F18*IF(In_Fix_Augment=1,AO41,1)*(AO$7=$E51)*AO38</f>
        <v>-0</v>
      </c>
      <c r="AP117" s="20" t="n">
        <f aca="false">-In_Augment_Cost*In_Repower*$F18*IF(In_Fix_Augment=1,AP41,1)*(AP$7=$E51)*AP38</f>
        <v>-0</v>
      </c>
      <c r="AQ117" s="20" t="n">
        <f aca="false">-In_Augment_Cost*In_Repower*$F18*IF(In_Fix_Augment=1,AQ41,1)*(AQ$7=$E51)*AQ38</f>
        <v>-0</v>
      </c>
      <c r="AR117" s="20" t="n">
        <f aca="false">-In_Augment_Cost*In_Repower*$F18*IF(In_Fix_Augment=1,AR41,1)*(AR$7=$E51)*AR38</f>
        <v>-0</v>
      </c>
      <c r="AS117" s="20" t="n">
        <f aca="false">-In_Augment_Cost*In_Repower*$F18*IF(In_Fix_Augment=1,AS41,1)*(AS$7=$E51)*AS38</f>
        <v>-0</v>
      </c>
      <c r="AT117" s="20" t="n">
        <f aca="false">-In_Augment_Cost*In_Repower*$F18*IF(In_Fix_Augment=1,AT41,1)*(AT$7=$E51)*AT38</f>
        <v>-0</v>
      </c>
      <c r="AU117" s="20" t="n">
        <f aca="false">-In_Augment_Cost*In_Repower*$F18*IF(In_Fix_Augment=1,AU41,1)*(AU$7=$E51)*AU38</f>
        <v>-0</v>
      </c>
      <c r="AV117" s="20" t="n">
        <f aca="false">-In_Augment_Cost*In_Repower*$F18*IF(In_Fix_Augment=1,AV41,1)*(AV$7=$E51)*AV38</f>
        <v>-0</v>
      </c>
      <c r="AW117" s="20" t="n">
        <f aca="false">-In_Augment_Cost*In_Repower*$F18*IF(In_Fix_Augment=1,AW41,1)*(AW$7=$E51)*AW38</f>
        <v>-0</v>
      </c>
      <c r="AX117" s="20" t="n">
        <f aca="false">-In_Augment_Cost*In_Repower*$F18*IF(In_Fix_Augment=1,AX41,1)*(AX$7=$E51)*AX38</f>
        <v>-0</v>
      </c>
      <c r="AY117" s="20" t="n">
        <f aca="false">-In_Augment_Cost*In_Repower*$F18*IF(In_Fix_Augment=1,AY41,1)*(AY$7=$E51)*AY38</f>
        <v>-0</v>
      </c>
      <c r="AZ117" s="20" t="n">
        <f aca="false">-In_Augment_Cost*In_Repower*$F18*IF(In_Fix_Augment=1,AZ41,1)*(AZ$7=$E51)*AZ38</f>
        <v>-0</v>
      </c>
      <c r="BA117" s="20" t="n">
        <f aca="false">-In_Augment_Cost*In_Repower*$F18*IF(In_Fix_Augment=1,BA41,1)*(BA$7=$E51)*BA38</f>
        <v>-0</v>
      </c>
      <c r="BB117" s="20" t="n">
        <f aca="false">-In_Augment_Cost*In_Repower*$F18*IF(In_Fix_Augment=1,BB41,1)*(BB$7=$E51)*BB38</f>
        <v>-0</v>
      </c>
      <c r="BC117" s="20" t="n">
        <f aca="false">-In_Augment_Cost*In_Repower*$F18*IF(In_Fix_Augment=1,BC41,1)*(BC$7=$E51)*BC38</f>
        <v>-0</v>
      </c>
      <c r="BD117" s="20" t="n">
        <f aca="false">-In_Augment_Cost*In_Repower*$F18*IF(In_Fix_Augment=1,BD41,1)*(BD$7=$E51)*BD38</f>
        <v>-0</v>
      </c>
      <c r="BE117" s="20" t="n">
        <f aca="false">-In_Augment_Cost*In_Repower*$F18*IF(In_Fix_Augment=1,BE41,1)*(BE$7=$E51)*BE38</f>
        <v>-0</v>
      </c>
      <c r="BF117" s="20" t="n">
        <f aca="false">-In_Augment_Cost*In_Repower*$F18*IF(In_Fix_Augment=1,BF41,1)*(BF$7=$E51)*BF38</f>
        <v>-0</v>
      </c>
      <c r="BG117" s="20" t="n">
        <f aca="false">-In_Augment_Cost*In_Repower*$F18*IF(In_Fix_Augment=1,BG41,1)*(BG$7=$E51)*BG38</f>
        <v>-0</v>
      </c>
      <c r="BH117" s="20" t="n">
        <f aca="false">-In_Augment_Cost*In_Repower*$F18*IF(In_Fix_Augment=1,BH41,1)*(BH$7=$E51)*BH38</f>
        <v>-0</v>
      </c>
      <c r="BI117" s="20" t="n">
        <f aca="false">-In_Augment_Cost*In_Repower*$F18*IF(In_Fix_Augment=1,BI41,1)*(BI$7=$E51)*BI38</f>
        <v>-0</v>
      </c>
      <c r="BJ117" s="20" t="n">
        <f aca="false">-In_Augment_Cost*In_Repower*$F18*IF(In_Fix_Augment=1,BJ41,1)*(BJ$7=$E51)*BJ38</f>
        <v>-0</v>
      </c>
      <c r="BK117" s="20" t="n">
        <f aca="false">-In_Augment_Cost*In_Repower*$F18*IF(In_Fix_Augment=1,BK41,1)*(BK$7=$E51)*BK38</f>
        <v>-0</v>
      </c>
      <c r="BL117" s="20" t="n">
        <f aca="false">-In_Augment_Cost*In_Repower*$F18*IF(In_Fix_Augment=1,BL41,1)*(BL$7=$E51)*BL38</f>
        <v>-0</v>
      </c>
      <c r="BM117" s="20" t="n">
        <f aca="false">-In_Augment_Cost*In_Repower*$F18*IF(In_Fix_Augment=1,BM41,1)*(BM$7=$E51)*BM38</f>
        <v>-0</v>
      </c>
      <c r="BN117" s="20" t="n">
        <f aca="false">-In_Augment_Cost*In_Repower*$F18*IF(In_Fix_Augment=1,BN41,1)*(BN$7=$E51)*BN38</f>
        <v>-0</v>
      </c>
      <c r="BO117" s="20" t="n">
        <f aca="false">-In_Augment_Cost*In_Repower*$F18*IF(In_Fix_Augment=1,BO41,1)*(BO$7=$E51)*BO38</f>
        <v>-0</v>
      </c>
      <c r="BP117" s="20" t="n">
        <f aca="false">-In_Augment_Cost*In_Repower*$F18*IF(In_Fix_Augment=1,BP41,1)*(BP$7=$E51)*BP38</f>
        <v>-0</v>
      </c>
      <c r="BQ117" s="20" t="n">
        <f aca="false">-In_Augment_Cost*In_Repower*$F18*IF(In_Fix_Augment=1,BQ41,1)*(BQ$7=$E51)*BQ38</f>
        <v>-0</v>
      </c>
      <c r="BR117" s="20" t="n">
        <f aca="false">-In_Augment_Cost*In_Repower*$F18*IF(In_Fix_Augment=1,BR41,1)*(BR$7=$E51)*BR38</f>
        <v>-0</v>
      </c>
      <c r="BS117" s="20" t="n">
        <f aca="false">-In_Augment_Cost*In_Repower*$F18*IF(In_Fix_Augment=1,BS41,1)*(BS$7=$E51)*BS38</f>
        <v>-0</v>
      </c>
      <c r="BT117" s="20" t="n">
        <f aca="false">-In_Augment_Cost*In_Repower*$F18*IF(In_Fix_Augment=1,BT41,1)*(BT$7=$E51)*BT38</f>
        <v>-0</v>
      </c>
      <c r="BU117" s="20" t="n">
        <f aca="false">-In_Augment_Cost*In_Repower*$F18*IF(In_Fix_Augment=1,BU41,1)*(BU$7=$E51)*BU38</f>
        <v>-0</v>
      </c>
      <c r="BV117" s="20" t="n">
        <f aca="false">-In_Augment_Cost*In_Repower*$F18*IF(In_Fix_Augment=1,BV41,1)*(BV$7=$E51)*BV38</f>
        <v>-0</v>
      </c>
      <c r="BW117" s="20" t="n">
        <f aca="false">-In_Augment_Cost*In_Repower*$F18*IF(In_Fix_Augment=1,BW41,1)*(BW$7=$E51)*BW38</f>
        <v>-0</v>
      </c>
      <c r="BX117" s="20" t="n">
        <f aca="false">-In_Augment_Cost*In_Repower*$F18*IF(In_Fix_Augment=1,BX41,1)*(BX$7=$E51)*BX38</f>
        <v>-0</v>
      </c>
      <c r="BY117" s="20" t="n">
        <f aca="false">-In_Augment_Cost*In_Repower*$F18*IF(In_Fix_Augment=1,BY41,1)*(BY$7=$E51)*BY38</f>
        <v>-0</v>
      </c>
      <c r="BZ117" s="20" t="n">
        <f aca="false">-In_Augment_Cost*In_Repower*$F18*IF(In_Fix_Augment=1,BZ41,1)*(BZ$7=$E51)*BZ38</f>
        <v>-0</v>
      </c>
      <c r="CA117" s="20" t="n">
        <f aca="false">-In_Augment_Cost*In_Repower*$F18*IF(In_Fix_Augment=1,CA41,1)*(CA$7=$E51)*CA38</f>
        <v>-0</v>
      </c>
      <c r="CB117" s="20" t="n">
        <f aca="false">-In_Augment_Cost*In_Repower*$F18*IF(In_Fix_Augment=1,CB41,1)*(CB$7=$E51)*CB38</f>
        <v>-0</v>
      </c>
      <c r="CC117" s="20" t="n">
        <f aca="false">-In_Augment_Cost*In_Repower*$F18*IF(In_Fix_Augment=1,CC41,1)*(CC$7=$E51)*CC38</f>
        <v>-0</v>
      </c>
      <c r="CD117" s="20" t="n">
        <f aca="false">-In_Augment_Cost*In_Repower*$F18*IF(In_Fix_Augment=1,CD41,1)*(CD$7=$E51)*CD38</f>
        <v>-0</v>
      </c>
      <c r="CE117" s="20" t="n">
        <f aca="false">-In_Augment_Cost*In_Repower*$F18*IF(In_Fix_Augment=1,CE41,1)*(CE$7=$E51)*CE38</f>
        <v>-0</v>
      </c>
      <c r="CF117" s="20" t="n">
        <f aca="false">-In_Augment_Cost*In_Repower*$F18*IF(In_Fix_Augment=1,CF41,1)*(CF$7=$E51)*CF38</f>
        <v>-0</v>
      </c>
      <c r="CG117" s="20" t="n">
        <f aca="false">-In_Augment_Cost*In_Repower*$F18*IF(In_Fix_Augment=1,CG41,1)*(CG$7=$E51)*CG38</f>
        <v>-0</v>
      </c>
      <c r="CH117" s="20" t="n">
        <f aca="false">-In_Augment_Cost*In_Repower*$F18*IF(In_Fix_Augment=1,CH41,1)*(CH$7=$E51)*CH38</f>
        <v>-0</v>
      </c>
      <c r="CI117" s="20" t="n">
        <f aca="false">-In_Augment_Cost*In_Repower*$F18*IF(In_Fix_Augment=1,CI41,1)*(CI$7=$E51)*CI38</f>
        <v>-0</v>
      </c>
      <c r="CJ117" s="20" t="n">
        <f aca="false">-In_Augment_Cost*In_Repower*$F18*IF(In_Fix_Augment=1,CJ41,1)*(CJ$7=$E51)*CJ38</f>
        <v>-0</v>
      </c>
      <c r="CK117" s="20" t="n">
        <f aca="false">-In_Augment_Cost*In_Repower*$F18*IF(In_Fix_Augment=1,CK41,1)*(CK$7=$E51)*CK38</f>
        <v>-0</v>
      </c>
      <c r="CL117" s="20" t="n">
        <f aca="false">-In_Augment_Cost*In_Repower*$F18*IF(In_Fix_Augment=1,CL41,1)*(CL$7=$E51)*CL38</f>
        <v>-0</v>
      </c>
      <c r="CM117" s="20" t="n">
        <f aca="false">-In_Augment_Cost*In_Repower*$F18*IF(In_Fix_Augment=1,CM41,1)*(CM$7=$E51)*CM38</f>
        <v>-0</v>
      </c>
      <c r="CN117" s="20" t="n">
        <f aca="false">-In_Augment_Cost*In_Repower*$F18*IF(In_Fix_Augment=1,CN41,1)*(CN$7=$E51)*CN38</f>
        <v>-0</v>
      </c>
      <c r="CO117" s="20" t="n">
        <f aca="false">-In_Augment_Cost*In_Repower*$F18*IF(In_Fix_Augment=1,CO41,1)*(CO$7=$E51)*CO38</f>
        <v>-0</v>
      </c>
      <c r="CP117" s="20" t="n">
        <f aca="false">-In_Augment_Cost*In_Repower*$F18*IF(In_Fix_Augment=1,CP41,1)*(CP$7=$E51)*CP38</f>
        <v>-0</v>
      </c>
      <c r="CQ117" s="20" t="n">
        <f aca="false">-In_Augment_Cost*In_Repower*$F18*IF(In_Fix_Augment=1,CQ41,1)*(CQ$7=$E51)*CQ38</f>
        <v>-0</v>
      </c>
      <c r="CR117" s="20" t="n">
        <f aca="false">-In_Augment_Cost*In_Repower*$F18*IF(In_Fix_Augment=1,CR41,1)*(CR$7=$E51)*CR38</f>
        <v>-0</v>
      </c>
      <c r="CS117" s="20" t="n">
        <f aca="false">-In_Augment_Cost*In_Repower*$F18*IF(In_Fix_Augment=1,CS41,1)*(CS$7=$E51)*CS38</f>
        <v>-0</v>
      </c>
      <c r="CT117" s="20" t="n">
        <f aca="false">-In_Augment_Cost*In_Repower*$F18*IF(In_Fix_Augment=1,CT41,1)*(CT$7=$E51)*CT38</f>
        <v>-0</v>
      </c>
      <c r="CU117" s="20" t="n">
        <f aca="false">-In_Augment_Cost*In_Repower*$F18*IF(In_Fix_Augment=1,CU41,1)*(CU$7=$E51)*CU38</f>
        <v>-34726.098</v>
      </c>
      <c r="CV117" s="20" t="n">
        <f aca="false">-In_Augment_Cost*In_Repower*$F18*IF(In_Fix_Augment=1,CV41,1)*(CV$7=$E51)*CV38</f>
        <v>-0</v>
      </c>
      <c r="CW117" s="20" t="n">
        <f aca="false">-In_Augment_Cost*In_Repower*$F18*IF(In_Fix_Augment=1,CW41,1)*(CW$7=$E51)*CW38</f>
        <v>-0</v>
      </c>
      <c r="CX117" s="20" t="n">
        <f aca="false">-In_Augment_Cost*In_Repower*$F18*IF(In_Fix_Augment=1,CX41,1)*(CX$7=$E51)*CX38</f>
        <v>-0</v>
      </c>
      <c r="CY117" s="20" t="n">
        <f aca="false">-In_Augment_Cost*In_Repower*$F18*IF(In_Fix_Augment=1,CY41,1)*(CY$7=$E51)*CY38</f>
        <v>-0</v>
      </c>
      <c r="CZ117" s="20" t="n">
        <f aca="false">-In_Augment_Cost*In_Repower*$F18*IF(In_Fix_Augment=1,CZ41,1)*(CZ$7=$E51)*CZ38</f>
        <v>-0</v>
      </c>
      <c r="DA117" s="20" t="n">
        <f aca="false">-In_Augment_Cost*In_Repower*$F18*IF(In_Fix_Augment=1,DA41,1)*(DA$7=$E51)*DA38</f>
        <v>-0</v>
      </c>
      <c r="DB117" s="20" t="n">
        <f aca="false">-In_Augment_Cost*In_Repower*$F18*IF(In_Fix_Augment=1,DB41,1)*(DB$7=$E51)*DB38</f>
        <v>-0</v>
      </c>
      <c r="DC117" s="20" t="n">
        <f aca="false">-In_Augment_Cost*In_Repower*$F18*IF(In_Fix_Augment=1,DC41,1)*(DC$7=$E51)*DC38</f>
        <v>-0</v>
      </c>
      <c r="DD117" s="20" t="n">
        <f aca="false">-In_Augment_Cost*In_Repower*$F18*IF(In_Fix_Augment=1,DD41,1)*(DD$7=$E51)*DD38</f>
        <v>-0</v>
      </c>
      <c r="DE117" s="20" t="n">
        <f aca="false">-In_Augment_Cost*In_Repower*$F18*IF(In_Fix_Augment=1,DE41,1)*(DE$7=$E51)*DE38</f>
        <v>-0</v>
      </c>
      <c r="DF117" s="20" t="n">
        <f aca="false">-In_Augment_Cost*In_Repower*$F18*IF(In_Fix_Augment=1,DF41,1)*(DF$7=$E51)*DF38</f>
        <v>-0</v>
      </c>
      <c r="DG117" s="20" t="n">
        <f aca="false">-In_Augment_Cost*In_Repower*$F18*IF(In_Fix_Augment=1,DG41,1)*(DG$7=$E51)*DG38</f>
        <v>-0</v>
      </c>
      <c r="DH117" s="20" t="n">
        <f aca="false">-In_Augment_Cost*In_Repower*$F18*IF(In_Fix_Augment=1,DH41,1)*(DH$7=$E51)*DH38</f>
        <v>-0</v>
      </c>
      <c r="DI117" s="20" t="n">
        <f aca="false">-In_Augment_Cost*In_Repower*$F18*IF(In_Fix_Augment=1,DI41,1)*(DI$7=$E51)*DI38</f>
        <v>-0</v>
      </c>
      <c r="DJ117" s="20" t="n">
        <f aca="false">-In_Augment_Cost*In_Repower*$F18*IF(In_Fix_Augment=1,DJ41,1)*(DJ$7=$E51)*DJ38</f>
        <v>-0</v>
      </c>
      <c r="DK117" s="20" t="n">
        <f aca="false">-In_Augment_Cost*In_Repower*$F18*IF(In_Fix_Augment=1,DK41,1)*(DK$7=$E51)*DK38</f>
        <v>-0</v>
      </c>
      <c r="DL117" s="20" t="n">
        <f aca="false">-In_Augment_Cost*In_Repower*$F18*IF(In_Fix_Augment=1,DL41,1)*(DL$7=$E51)*DL38</f>
        <v>-0</v>
      </c>
      <c r="DM117" s="20" t="n">
        <f aca="false">-In_Augment_Cost*In_Repower*$F18*IF(In_Fix_Augment=1,DM41,1)*(DM$7=$E51)*DM38</f>
        <v>-0</v>
      </c>
      <c r="DN117" s="20" t="n">
        <f aca="false">-In_Augment_Cost*In_Repower*$F18*IF(In_Fix_Augment=1,DN41,1)*(DN$7=$E51)*DN38</f>
        <v>-0</v>
      </c>
      <c r="DO117" s="20" t="n">
        <f aca="false">-In_Augment_Cost*In_Repower*$F18*IF(In_Fix_Augment=1,DO41,1)*(DO$7=$E51)*DO38</f>
        <v>-0</v>
      </c>
      <c r="DP117" s="20" t="n">
        <f aca="false">-In_Augment_Cost*In_Repower*$F18*IF(In_Fix_Augment=1,DP41,1)*(DP$7=$E51)*DP38</f>
        <v>-0</v>
      </c>
      <c r="DQ117" s="20" t="n">
        <f aca="false">-In_Augment_Cost*In_Repower*$F18*IF(In_Fix_Augment=1,DQ41,1)*(DQ$7=$E51)*DQ38</f>
        <v>-0</v>
      </c>
      <c r="DR117" s="20" t="n">
        <f aca="false">-In_Augment_Cost*In_Repower*$F18*IF(In_Fix_Augment=1,DR41,1)*(DR$7=$E51)*DR38</f>
        <v>-0</v>
      </c>
      <c r="DS117" s="20" t="n">
        <f aca="false">-In_Augment_Cost*In_Repower*$F18*IF(In_Fix_Augment=1,DS41,1)*(DS$7=$E51)*DS38</f>
        <v>-0</v>
      </c>
      <c r="DT117" s="20" t="n">
        <f aca="false">-In_Augment_Cost*In_Repower*$F18*IF(In_Fix_Augment=1,DT41,1)*(DT$7=$E51)*DT38</f>
        <v>-0</v>
      </c>
      <c r="DU117" s="20" t="n">
        <f aca="false">-In_Augment_Cost*In_Repower*$F18*IF(In_Fix_Augment=1,DU41,1)*(DU$7=$E51)*DU38</f>
        <v>-0</v>
      </c>
      <c r="DV117" s="20" t="n">
        <f aca="false">-In_Augment_Cost*In_Repower*$F18*IF(In_Fix_Augment=1,DV41,1)*(DV$7=$E51)*DV38</f>
        <v>-0</v>
      </c>
      <c r="DW117" s="20" t="n">
        <f aca="false">-In_Augment_Cost*In_Repower*$F18*IF(In_Fix_Augment=1,DW41,1)*(DW$7=$E51)*DW38</f>
        <v>-0</v>
      </c>
      <c r="DX117" s="20" t="n">
        <f aca="false">-In_Augment_Cost*In_Repower*$F18*IF(In_Fix_Augment=1,DX41,1)*(DX$7=$E51)*DX38</f>
        <v>-0</v>
      </c>
      <c r="DY117" s="20" t="n">
        <f aca="false">-In_Augment_Cost*In_Repower*$F18*IF(In_Fix_Augment=1,DY41,1)*(DY$7=$E51)*DY38</f>
        <v>-0</v>
      </c>
      <c r="DZ117" s="20" t="n">
        <f aca="false">-In_Augment_Cost*In_Repower*$F18*IF(In_Fix_Augment=1,DZ41,1)*(DZ$7=$E51)*DZ38</f>
        <v>-0</v>
      </c>
      <c r="EA117" s="20" t="n">
        <f aca="false">-In_Augment_Cost*In_Repower*$F18*IF(In_Fix_Augment=1,EA41,1)*(EA$7=$E51)*EA38</f>
        <v>-0</v>
      </c>
      <c r="EB117" s="20" t="n">
        <f aca="false">-In_Augment_Cost*In_Repower*$F18*IF(In_Fix_Augment=1,EB41,1)*(EB$7=$E51)*EB38</f>
        <v>-0</v>
      </c>
      <c r="EC117" s="20" t="n">
        <f aca="false">-In_Augment_Cost*In_Repower*$F18*IF(In_Fix_Augment=1,EC41,1)*(EC$7=$E51)*EC38</f>
        <v>-0</v>
      </c>
      <c r="ED117" s="20" t="n">
        <f aca="false">-In_Augment_Cost*In_Repower*$F18*IF(In_Fix_Augment=1,ED41,1)*(ED$7=$E51)*ED38</f>
        <v>-0</v>
      </c>
      <c r="EE117" s="20" t="n">
        <f aca="false">-In_Augment_Cost*In_Repower*$F18*IF(In_Fix_Augment=1,EE41,1)*(EE$7=$E51)*EE38</f>
        <v>-0</v>
      </c>
      <c r="EF117" s="20" t="n">
        <f aca="false">-In_Augment_Cost*In_Repower*$F18*IF(In_Fix_Augment=1,EF41,1)*(EF$7=$E51)*EF38</f>
        <v>-0</v>
      </c>
      <c r="EG117" s="20" t="n">
        <f aca="false">-In_Augment_Cost*In_Repower*$F18*IF(In_Fix_Augment=1,EG41,1)*(EG$7=$E51)*EG38</f>
        <v>-0</v>
      </c>
      <c r="EH117" s="20" t="n">
        <f aca="false">-In_Augment_Cost*In_Repower*$F18*IF(In_Fix_Augment=1,EH41,1)*(EH$7=$E51)*EH38</f>
        <v>-0</v>
      </c>
      <c r="EI117" s="20" t="n">
        <f aca="false">-In_Augment_Cost*In_Repower*$F18*IF(In_Fix_Augment=1,EI41,1)*(EI$7=$E51)*EI38</f>
        <v>-0</v>
      </c>
      <c r="EJ117" s="20" t="n">
        <f aca="false">-In_Augment_Cost*In_Repower*$F18*IF(In_Fix_Augment=1,EJ41,1)*(EJ$7=$E51)*EJ38</f>
        <v>-0</v>
      </c>
      <c r="EK117" s="20" t="n">
        <f aca="false">-In_Augment_Cost*In_Repower*$F18*IF(In_Fix_Augment=1,EK41,1)*(EK$7=$E51)*EK38</f>
        <v>-0</v>
      </c>
      <c r="EL117" s="20" t="n">
        <f aca="false">-In_Augment_Cost*In_Repower*$F18*IF(In_Fix_Augment=1,EL41,1)*(EL$7=$E51)*EL38</f>
        <v>-0</v>
      </c>
      <c r="EM117" s="20" t="n">
        <f aca="false">-In_Augment_Cost*In_Repower*$F18*IF(In_Fix_Augment=1,EM41,1)*(EM$7=$E51)*EM38</f>
        <v>-0</v>
      </c>
      <c r="EN117" s="20" t="n">
        <f aca="false">-In_Augment_Cost*In_Repower*$F18*IF(In_Fix_Augment=1,EN41,1)*(EN$7=$E51)*EN38</f>
        <v>-0</v>
      </c>
      <c r="EO117" s="20" t="n">
        <f aca="false">-In_Augment_Cost*In_Repower*$F18*IF(In_Fix_Augment=1,EO41,1)*(EO$7=$E51)*EO38</f>
        <v>-0</v>
      </c>
      <c r="EP117" s="20" t="n">
        <f aca="false">-In_Augment_Cost*In_Repower*$F18*IF(In_Fix_Augment=1,EP41,1)*(EP$7=$E51)*EP38</f>
        <v>-0</v>
      </c>
      <c r="EQ117" s="20" t="n">
        <f aca="false">-In_Augment_Cost*In_Repower*$F18*IF(In_Fix_Augment=1,EQ41,1)*(EQ$7=$E51)*EQ38</f>
        <v>-0</v>
      </c>
      <c r="ER117" s="20" t="n">
        <f aca="false">-In_Augment_Cost*In_Repower*$F18*IF(In_Fix_Augment=1,ER41,1)*(ER$7=$E51)*ER38</f>
        <v>-0</v>
      </c>
      <c r="ES117" s="20" t="n">
        <f aca="false">-In_Augment_Cost*In_Repower*$F18*IF(In_Fix_Augment=1,ES41,1)*(ES$7=$E51)*ES38</f>
        <v>-0</v>
      </c>
      <c r="ET117" s="20" t="n">
        <f aca="false">-In_Augment_Cost*In_Repower*$F18*IF(In_Fix_Augment=1,ET41,1)*(ET$7=$E51)*ET38</f>
        <v>-0</v>
      </c>
      <c r="EU117" s="20" t="n">
        <f aca="false">-In_Augment_Cost*In_Repower*$F18*IF(In_Fix_Augment=1,EU41,1)*(EU$7=$E51)*EU38</f>
        <v>-0</v>
      </c>
      <c r="EV117" s="20" t="n">
        <f aca="false">-In_Augment_Cost*In_Repower*$F18*IF(In_Fix_Augment=1,EV41,1)*(EV$7=$E51)*EV38</f>
        <v>-0</v>
      </c>
      <c r="EW117" s="20" t="n">
        <f aca="false">-In_Augment_Cost*In_Repower*$F18*IF(In_Fix_Augment=1,EW41,1)*(EW$7=$E51)*EW38</f>
        <v>-0</v>
      </c>
      <c r="EX117" s="20" t="n">
        <f aca="false">-In_Augment_Cost*In_Repower*$F18*IF(In_Fix_Augment=1,EX41,1)*(EX$7=$E51)*EX38</f>
        <v>-0</v>
      </c>
      <c r="EY117" s="20" t="n">
        <f aca="false">-In_Augment_Cost*In_Repower*$F18*IF(In_Fix_Augment=1,EY41,1)*(EY$7=$E51)*EY38</f>
        <v>-0</v>
      </c>
      <c r="EZ117" s="20" t="n">
        <f aca="false">-In_Augment_Cost*In_Repower*$F18*IF(In_Fix_Augment=1,EZ41,1)*(EZ$7=$E51)*EZ38</f>
        <v>-0</v>
      </c>
      <c r="FA117" s="20" t="n">
        <f aca="false">-In_Augment_Cost*In_Repower*$F18*IF(In_Fix_Augment=1,FA41,1)*(FA$7=$E51)*FA38</f>
        <v>-0</v>
      </c>
      <c r="FB117" s="20" t="n">
        <f aca="false">-In_Augment_Cost*In_Repower*$F18*IF(In_Fix_Augment=1,FB41,1)*(FB$7=$E51)*FB38</f>
        <v>-0</v>
      </c>
      <c r="FC117" s="20" t="n">
        <f aca="false">-In_Augment_Cost*In_Repower*$F18*IF(In_Fix_Augment=1,FC41,1)*(FC$7=$E51)*FC38</f>
        <v>-0</v>
      </c>
      <c r="FD117" s="20" t="n">
        <f aca="false">-In_Augment_Cost*In_Repower*$F18*IF(In_Fix_Augment=1,FD41,1)*(FD$7=$E51)*FD38</f>
        <v>-0</v>
      </c>
      <c r="FE117" s="20" t="n">
        <f aca="false">-In_Augment_Cost*In_Repower*$F18*IF(In_Fix_Augment=1,FE41,1)*(FE$7=$E51)*FE38</f>
        <v>-0</v>
      </c>
      <c r="FF117" s="20" t="n">
        <f aca="false">-In_Augment_Cost*In_Repower*$F18*IF(In_Fix_Augment=1,FF41,1)*(FF$7=$E51)*FF38</f>
        <v>-0</v>
      </c>
      <c r="FG117" s="20" t="n">
        <f aca="false">-In_Augment_Cost*In_Repower*$F18*IF(In_Fix_Augment=1,FG41,1)*(FG$7=$E51)*FG38</f>
        <v>-0</v>
      </c>
      <c r="FH117" s="20" t="n">
        <f aca="false">-In_Augment_Cost*In_Repower*$F18*IF(In_Fix_Augment=1,FH41,1)*(FH$7=$E51)*FH38</f>
        <v>-0</v>
      </c>
    </row>
    <row r="118" customFormat="false" ht="15" hidden="false" customHeight="false" outlineLevel="0" collapsed="false">
      <c r="C118" s="27" t="s">
        <v>767</v>
      </c>
      <c r="D118" s="11" t="s">
        <v>359</v>
      </c>
      <c r="E118" s="62" t="n">
        <f aca="false">SUMPRODUCT($J118:$FH118/$J36:$FH36)*$E36</f>
        <v>-57474.2605115313</v>
      </c>
      <c r="I118" s="62" t="n">
        <f aca="false">SUM(J118:FH118)</f>
        <v>-56385</v>
      </c>
      <c r="J118" s="62" t="n">
        <f aca="false">J116+J105</f>
        <v>-0</v>
      </c>
      <c r="K118" s="62" t="n">
        <f aca="false">K116+K105</f>
        <v>-0</v>
      </c>
      <c r="L118" s="62" t="n">
        <f aca="false">L116+L105</f>
        <v>-0</v>
      </c>
      <c r="M118" s="62" t="n">
        <f aca="false">M116+M105</f>
        <v>-0</v>
      </c>
      <c r="N118" s="62" t="n">
        <f aca="false">N116+N105</f>
        <v>-0</v>
      </c>
      <c r="O118" s="62" t="n">
        <f aca="false">O116+O105</f>
        <v>-725</v>
      </c>
      <c r="P118" s="62" t="n">
        <f aca="false">P116+P105</f>
        <v>-13838.9617486339</v>
      </c>
      <c r="Q118" s="62" t="n">
        <f aca="false">Q116+Q105</f>
        <v>-13991.0382513661</v>
      </c>
      <c r="R118" s="62" t="n">
        <f aca="false">R116+R105</f>
        <v>-13991.0382513661</v>
      </c>
      <c r="S118" s="62" t="n">
        <f aca="false">S116+S105</f>
        <v>-13838.9617486339</v>
      </c>
      <c r="T118" s="62" t="n">
        <f aca="false">T116+T105</f>
        <v>-0</v>
      </c>
      <c r="U118" s="62" t="n">
        <f aca="false">U116+U105</f>
        <v>-0</v>
      </c>
      <c r="V118" s="62" t="n">
        <f aca="false">V116+V105</f>
        <v>-0</v>
      </c>
      <c r="W118" s="62" t="n">
        <f aca="false">W116+W105</f>
        <v>-0</v>
      </c>
      <c r="X118" s="62" t="n">
        <f aca="false">X116+X105</f>
        <v>-0</v>
      </c>
      <c r="Y118" s="62" t="n">
        <f aca="false">Y116+Y105</f>
        <v>-0</v>
      </c>
      <c r="Z118" s="62" t="n">
        <f aca="false">Z116+Z105</f>
        <v>-0</v>
      </c>
      <c r="AA118" s="62" t="n">
        <f aca="false">AA116+AA105</f>
        <v>-0</v>
      </c>
      <c r="AB118" s="62" t="n">
        <f aca="false">AB116+AB105</f>
        <v>-0</v>
      </c>
      <c r="AC118" s="62" t="n">
        <f aca="false">AC116+AC105</f>
        <v>-0</v>
      </c>
      <c r="AD118" s="62" t="n">
        <f aca="false">AD116+AD105</f>
        <v>-0</v>
      </c>
      <c r="AE118" s="62" t="n">
        <f aca="false">AE116+AE105</f>
        <v>-0</v>
      </c>
      <c r="AF118" s="62" t="n">
        <f aca="false">AF116+AF105</f>
        <v>-0</v>
      </c>
      <c r="AG118" s="62" t="n">
        <f aca="false">AG116+AG105</f>
        <v>-0</v>
      </c>
      <c r="AH118" s="62" t="n">
        <f aca="false">AH116+AH105</f>
        <v>-0</v>
      </c>
      <c r="AI118" s="62" t="n">
        <f aca="false">AI116+AI105</f>
        <v>-0</v>
      </c>
      <c r="AJ118" s="62" t="n">
        <f aca="false">AJ116+AJ105</f>
        <v>-0</v>
      </c>
      <c r="AK118" s="62" t="n">
        <f aca="false">AK116+AK105</f>
        <v>-0</v>
      </c>
      <c r="AL118" s="62" t="n">
        <f aca="false">AL116+AL105</f>
        <v>-0</v>
      </c>
      <c r="AM118" s="62" t="n">
        <f aca="false">AM116+AM105</f>
        <v>-0</v>
      </c>
      <c r="AN118" s="62" t="n">
        <f aca="false">AN116+AN105</f>
        <v>-0</v>
      </c>
      <c r="AO118" s="62" t="n">
        <f aca="false">AO116+AO105</f>
        <v>-0</v>
      </c>
      <c r="AP118" s="62" t="n">
        <f aca="false">AP116+AP105</f>
        <v>-0</v>
      </c>
      <c r="AQ118" s="62" t="n">
        <f aca="false">AQ116+AQ105</f>
        <v>-0</v>
      </c>
      <c r="AR118" s="62" t="n">
        <f aca="false">AR116+AR105</f>
        <v>-0</v>
      </c>
      <c r="AS118" s="62" t="n">
        <f aca="false">AS116+AS105</f>
        <v>-0</v>
      </c>
      <c r="AT118" s="62" t="n">
        <f aca="false">AT116+AT105</f>
        <v>-0</v>
      </c>
      <c r="AU118" s="62" t="n">
        <f aca="false">AU116+AU105</f>
        <v>-0</v>
      </c>
      <c r="AV118" s="62" t="n">
        <f aca="false">AV116+AV105</f>
        <v>-0</v>
      </c>
      <c r="AW118" s="62" t="n">
        <f aca="false">AW116+AW105</f>
        <v>-0</v>
      </c>
      <c r="AX118" s="62" t="n">
        <f aca="false">AX116+AX105</f>
        <v>-0</v>
      </c>
      <c r="AY118" s="62" t="n">
        <f aca="false">AY116+AY105</f>
        <v>-0</v>
      </c>
      <c r="AZ118" s="62" t="n">
        <f aca="false">AZ116+AZ105</f>
        <v>-0</v>
      </c>
      <c r="BA118" s="62" t="n">
        <f aca="false">BA116+BA105</f>
        <v>-0</v>
      </c>
      <c r="BB118" s="62" t="n">
        <f aca="false">BB116+BB105</f>
        <v>-0</v>
      </c>
      <c r="BC118" s="62" t="n">
        <f aca="false">BC116+BC105</f>
        <v>-0</v>
      </c>
      <c r="BD118" s="62" t="n">
        <f aca="false">BD116+BD105</f>
        <v>-0</v>
      </c>
      <c r="BE118" s="62" t="n">
        <f aca="false">BE116+BE105</f>
        <v>-0</v>
      </c>
      <c r="BF118" s="62" t="n">
        <f aca="false">BF116+BF105</f>
        <v>-0</v>
      </c>
      <c r="BG118" s="62" t="n">
        <f aca="false">BG116+BG105</f>
        <v>-0</v>
      </c>
      <c r="BH118" s="62" t="n">
        <f aca="false">BH116+BH105</f>
        <v>-0</v>
      </c>
      <c r="BI118" s="62" t="n">
        <f aca="false">BI116+BI105</f>
        <v>-0</v>
      </c>
      <c r="BJ118" s="62" t="n">
        <f aca="false">BJ116+BJ105</f>
        <v>-0</v>
      </c>
      <c r="BK118" s="62" t="n">
        <f aca="false">BK116+BK105</f>
        <v>-0</v>
      </c>
      <c r="BL118" s="62" t="n">
        <f aca="false">BL116+BL105</f>
        <v>-0</v>
      </c>
      <c r="BM118" s="62" t="n">
        <f aca="false">BM116+BM105</f>
        <v>-0</v>
      </c>
      <c r="BN118" s="62" t="n">
        <f aca="false">BN116+BN105</f>
        <v>-0</v>
      </c>
      <c r="BO118" s="62" t="n">
        <f aca="false">BO116+BO105</f>
        <v>-0</v>
      </c>
      <c r="BP118" s="62" t="n">
        <f aca="false">BP116+BP105</f>
        <v>-0</v>
      </c>
      <c r="BQ118" s="62" t="n">
        <f aca="false">BQ116+BQ105</f>
        <v>-0</v>
      </c>
      <c r="BR118" s="62" t="n">
        <f aca="false">BR116+BR105</f>
        <v>-0</v>
      </c>
      <c r="BS118" s="62" t="n">
        <f aca="false">BS116+BS105</f>
        <v>-0</v>
      </c>
      <c r="BT118" s="62" t="n">
        <f aca="false">BT116+BT105</f>
        <v>-0</v>
      </c>
      <c r="BU118" s="62" t="n">
        <f aca="false">BU116+BU105</f>
        <v>-0</v>
      </c>
      <c r="BV118" s="62" t="n">
        <f aca="false">BV116+BV105</f>
        <v>-0</v>
      </c>
      <c r="BW118" s="62" t="n">
        <f aca="false">BW116+BW105</f>
        <v>-0</v>
      </c>
      <c r="BX118" s="62" t="n">
        <f aca="false">BX116+BX105</f>
        <v>-0</v>
      </c>
      <c r="BY118" s="62" t="n">
        <f aca="false">BY116+BY105</f>
        <v>-0</v>
      </c>
      <c r="BZ118" s="62" t="n">
        <f aca="false">BZ116+BZ105</f>
        <v>-0</v>
      </c>
      <c r="CA118" s="62" t="n">
        <f aca="false">CA116+CA105</f>
        <v>-0</v>
      </c>
      <c r="CB118" s="62" t="n">
        <f aca="false">CB116+CB105</f>
        <v>-0</v>
      </c>
      <c r="CC118" s="62" t="n">
        <f aca="false">CC116+CC105</f>
        <v>-0</v>
      </c>
      <c r="CD118" s="62" t="n">
        <f aca="false">CD116+CD105</f>
        <v>-0</v>
      </c>
      <c r="CE118" s="62" t="n">
        <f aca="false">CE116+CE105</f>
        <v>-0</v>
      </c>
      <c r="CF118" s="62" t="n">
        <f aca="false">CF116+CF105</f>
        <v>-0</v>
      </c>
      <c r="CG118" s="62" t="n">
        <f aca="false">CG116+CG105</f>
        <v>-0</v>
      </c>
      <c r="CH118" s="62" t="n">
        <f aca="false">CH116+CH105</f>
        <v>-0</v>
      </c>
      <c r="CI118" s="62" t="n">
        <f aca="false">CI116+CI105</f>
        <v>-0</v>
      </c>
      <c r="CJ118" s="62" t="n">
        <f aca="false">CJ116+CJ105</f>
        <v>-0</v>
      </c>
      <c r="CK118" s="62" t="n">
        <f aca="false">CK116+CK105</f>
        <v>-0</v>
      </c>
      <c r="CL118" s="62" t="n">
        <f aca="false">CL116+CL105</f>
        <v>-0</v>
      </c>
      <c r="CM118" s="62" t="n">
        <f aca="false">CM116+CM105</f>
        <v>-0</v>
      </c>
      <c r="CN118" s="62" t="n">
        <f aca="false">CN116+CN105</f>
        <v>-0</v>
      </c>
      <c r="CO118" s="62" t="n">
        <f aca="false">CO116+CO105</f>
        <v>-0</v>
      </c>
      <c r="CP118" s="62" t="n">
        <f aca="false">CP116+CP105</f>
        <v>-0</v>
      </c>
      <c r="CQ118" s="62" t="n">
        <f aca="false">CQ116+CQ105</f>
        <v>-0</v>
      </c>
      <c r="CR118" s="62" t="n">
        <f aca="false">CR116+CR105</f>
        <v>-0</v>
      </c>
      <c r="CS118" s="62" t="n">
        <f aca="false">CS116+CS105</f>
        <v>-0</v>
      </c>
      <c r="CT118" s="62" t="n">
        <f aca="false">CT116+CT105</f>
        <v>-0</v>
      </c>
      <c r="CU118" s="62" t="n">
        <f aca="false">CU116+CU105</f>
        <v>-0</v>
      </c>
      <c r="CV118" s="62" t="n">
        <f aca="false">CV116+CV105</f>
        <v>-0</v>
      </c>
      <c r="CW118" s="62" t="n">
        <f aca="false">CW116+CW105</f>
        <v>-0</v>
      </c>
      <c r="CX118" s="62" t="n">
        <f aca="false">CX116+CX105</f>
        <v>-0</v>
      </c>
      <c r="CY118" s="62" t="n">
        <f aca="false">CY116+CY105</f>
        <v>-0</v>
      </c>
      <c r="CZ118" s="62" t="n">
        <f aca="false">CZ116+CZ105</f>
        <v>-0</v>
      </c>
      <c r="DA118" s="62" t="n">
        <f aca="false">DA116+DA105</f>
        <v>-0</v>
      </c>
      <c r="DB118" s="62" t="n">
        <f aca="false">DB116+DB105</f>
        <v>-0</v>
      </c>
      <c r="DC118" s="62" t="n">
        <f aca="false">DC116+DC105</f>
        <v>-0</v>
      </c>
      <c r="DD118" s="62" t="n">
        <f aca="false">DD116+DD105</f>
        <v>-0</v>
      </c>
      <c r="DE118" s="62" t="n">
        <f aca="false">DE116+DE105</f>
        <v>-0</v>
      </c>
      <c r="DF118" s="62" t="n">
        <f aca="false">DF116+DF105</f>
        <v>-0</v>
      </c>
      <c r="DG118" s="62" t="n">
        <f aca="false">DG116+DG105</f>
        <v>-0</v>
      </c>
      <c r="DH118" s="62" t="n">
        <f aca="false">DH116+DH105</f>
        <v>-0</v>
      </c>
      <c r="DI118" s="62" t="n">
        <f aca="false">DI116+DI105</f>
        <v>-0</v>
      </c>
      <c r="DJ118" s="62" t="n">
        <f aca="false">DJ116+DJ105</f>
        <v>-0</v>
      </c>
      <c r="DK118" s="62" t="n">
        <f aca="false">DK116+DK105</f>
        <v>-0</v>
      </c>
      <c r="DL118" s="62" t="n">
        <f aca="false">DL116+DL105</f>
        <v>-0</v>
      </c>
      <c r="DM118" s="62" t="n">
        <f aca="false">DM116+DM105</f>
        <v>-0</v>
      </c>
      <c r="DN118" s="62" t="n">
        <f aca="false">DN116+DN105</f>
        <v>-0</v>
      </c>
      <c r="DO118" s="62" t="n">
        <f aca="false">DO116+DO105</f>
        <v>-0</v>
      </c>
      <c r="DP118" s="62" t="n">
        <f aca="false">DP116+DP105</f>
        <v>-0</v>
      </c>
      <c r="DQ118" s="62" t="n">
        <f aca="false">DQ116+DQ105</f>
        <v>-0</v>
      </c>
      <c r="DR118" s="62" t="n">
        <f aca="false">DR116+DR105</f>
        <v>-0</v>
      </c>
      <c r="DS118" s="62" t="n">
        <f aca="false">DS116+DS105</f>
        <v>-0</v>
      </c>
      <c r="DT118" s="62" t="n">
        <f aca="false">DT116+DT105</f>
        <v>-0</v>
      </c>
      <c r="DU118" s="62" t="n">
        <f aca="false">DU116+DU105</f>
        <v>-0</v>
      </c>
      <c r="DV118" s="62" t="n">
        <f aca="false">DV116+DV105</f>
        <v>-0</v>
      </c>
      <c r="DW118" s="62" t="n">
        <f aca="false">DW116+DW105</f>
        <v>-0</v>
      </c>
      <c r="DX118" s="62" t="n">
        <f aca="false">DX116+DX105</f>
        <v>-0</v>
      </c>
      <c r="DY118" s="62" t="n">
        <f aca="false">DY116+DY105</f>
        <v>-0</v>
      </c>
      <c r="DZ118" s="62" t="n">
        <f aca="false">DZ116+DZ105</f>
        <v>-0</v>
      </c>
      <c r="EA118" s="62" t="n">
        <f aca="false">EA116+EA105</f>
        <v>-0</v>
      </c>
      <c r="EB118" s="62" t="n">
        <f aca="false">EB116+EB105</f>
        <v>-0</v>
      </c>
      <c r="EC118" s="62" t="n">
        <f aca="false">EC116+EC105</f>
        <v>-0</v>
      </c>
      <c r="ED118" s="62" t="n">
        <f aca="false">ED116+ED105</f>
        <v>-0</v>
      </c>
      <c r="EE118" s="62" t="n">
        <f aca="false">EE116+EE105</f>
        <v>-0</v>
      </c>
      <c r="EF118" s="62" t="n">
        <f aca="false">EF116+EF105</f>
        <v>-0</v>
      </c>
      <c r="EG118" s="62" t="n">
        <f aca="false">EG116+EG105</f>
        <v>-0</v>
      </c>
      <c r="EH118" s="62" t="n">
        <f aca="false">EH116+EH105</f>
        <v>-0</v>
      </c>
      <c r="EI118" s="62" t="n">
        <f aca="false">EI116+EI105</f>
        <v>-0</v>
      </c>
      <c r="EJ118" s="62" t="n">
        <f aca="false">EJ116+EJ105</f>
        <v>-0</v>
      </c>
      <c r="EK118" s="62" t="n">
        <f aca="false">EK116+EK105</f>
        <v>-0</v>
      </c>
      <c r="EL118" s="62" t="n">
        <f aca="false">EL116+EL105</f>
        <v>-0</v>
      </c>
      <c r="EM118" s="62" t="n">
        <f aca="false">EM116+EM105</f>
        <v>-0</v>
      </c>
      <c r="EN118" s="62" t="n">
        <f aca="false">EN116+EN105</f>
        <v>-0</v>
      </c>
      <c r="EO118" s="62" t="n">
        <f aca="false">EO116+EO105</f>
        <v>-0</v>
      </c>
      <c r="EP118" s="62" t="n">
        <f aca="false">EP116+EP105</f>
        <v>-0</v>
      </c>
      <c r="EQ118" s="62" t="n">
        <f aca="false">EQ116+EQ105</f>
        <v>-0</v>
      </c>
      <c r="ER118" s="62" t="n">
        <f aca="false">ER116+ER105</f>
        <v>-0</v>
      </c>
      <c r="ES118" s="62" t="n">
        <f aca="false">ES116+ES105</f>
        <v>-0</v>
      </c>
      <c r="ET118" s="62" t="n">
        <f aca="false">ET116+ET105</f>
        <v>-0</v>
      </c>
      <c r="EU118" s="62" t="n">
        <f aca="false">EU116+EU105</f>
        <v>-0</v>
      </c>
      <c r="EV118" s="62" t="n">
        <f aca="false">EV116+EV105</f>
        <v>-0</v>
      </c>
      <c r="EW118" s="62" t="n">
        <f aca="false">EW116+EW105</f>
        <v>-0</v>
      </c>
      <c r="EX118" s="62" t="n">
        <f aca="false">EX116+EX105</f>
        <v>-0</v>
      </c>
      <c r="EY118" s="62" t="n">
        <f aca="false">EY116+EY105</f>
        <v>-0</v>
      </c>
      <c r="EZ118" s="62" t="n">
        <f aca="false">EZ116+EZ105</f>
        <v>-0</v>
      </c>
      <c r="FA118" s="62" t="n">
        <f aca="false">FA116+FA105</f>
        <v>-0</v>
      </c>
      <c r="FB118" s="62" t="n">
        <f aca="false">FB116+FB105</f>
        <v>-0</v>
      </c>
      <c r="FC118" s="62" t="n">
        <f aca="false">FC116+FC105</f>
        <v>-0</v>
      </c>
      <c r="FD118" s="62" t="n">
        <f aca="false">FD116+FD105</f>
        <v>-0</v>
      </c>
      <c r="FE118" s="62" t="n">
        <f aca="false">FE116+FE105</f>
        <v>-0</v>
      </c>
      <c r="FF118" s="62" t="n">
        <f aca="false">FF116+FF105</f>
        <v>-0</v>
      </c>
      <c r="FG118" s="62" t="n">
        <f aca="false">FG116+FG105</f>
        <v>-0</v>
      </c>
      <c r="FH118" s="62" t="n">
        <f aca="false">FH116+FH105</f>
        <v>-0</v>
      </c>
    </row>
    <row r="120" customFormat="false" ht="15" hidden="false" customHeight="false" outlineLevel="0" collapsed="false">
      <c r="A120" s="9" t="s">
        <v>14</v>
      </c>
      <c r="B120" s="9"/>
      <c r="C120" s="9" t="s">
        <v>768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</row>
    <row r="121" customFormat="false" ht="15" hidden="false" customHeight="false" outlineLevel="0" collapsed="false">
      <c r="C121" s="0" t="s">
        <v>769</v>
      </c>
      <c r="D121" s="11" t="s">
        <v>359</v>
      </c>
      <c r="J121" s="63" t="n">
        <v>0</v>
      </c>
      <c r="K121" s="63" t="n">
        <v>0</v>
      </c>
      <c r="L121" s="63" t="n">
        <v>0</v>
      </c>
      <c r="M121" s="63" t="n">
        <v>0</v>
      </c>
      <c r="N121" s="63" t="n">
        <v>0</v>
      </c>
      <c r="O121" s="63" t="n">
        <v>0</v>
      </c>
      <c r="P121" s="63" t="n">
        <v>0</v>
      </c>
      <c r="Q121" s="63" t="n">
        <v>0</v>
      </c>
      <c r="R121" s="63" t="n">
        <v>0</v>
      </c>
      <c r="S121" s="63" t="n">
        <v>0</v>
      </c>
      <c r="T121" s="63" t="n">
        <v>-28.3170583216774</v>
      </c>
      <c r="U121" s="63" t="n">
        <v>-28.979765239517</v>
      </c>
      <c r="V121" s="63" t="n">
        <v>-44.4773905427524</v>
      </c>
      <c r="W121" s="63" t="n">
        <v>-27.0431550172317</v>
      </c>
      <c r="X121" s="63" t="n">
        <v>-28.0589575773469</v>
      </c>
      <c r="Y121" s="63" t="n">
        <v>-29.0772759978258</v>
      </c>
      <c r="Z121" s="63" t="n">
        <v>-29.4188498439136</v>
      </c>
      <c r="AA121" s="63" t="n">
        <v>-11.1197005723068</v>
      </c>
      <c r="AB121" s="63" t="n">
        <v>-11.9665560647245</v>
      </c>
      <c r="AC121" s="63" t="n">
        <v>-12.8163752126639</v>
      </c>
      <c r="AD121" s="63" t="n">
        <v>-13.1855146711081</v>
      </c>
      <c r="AE121" s="63" t="n">
        <v>-18.603758952947</v>
      </c>
      <c r="AF121" s="63" t="n">
        <v>-19.53176365578</v>
      </c>
      <c r="AG121" s="63" t="n">
        <v>-20.4628653450232</v>
      </c>
      <c r="AH121" s="63" t="n">
        <v>-20.850249356021</v>
      </c>
      <c r="AI121" s="63" t="n">
        <v>-25.8592749360032</v>
      </c>
      <c r="AJ121" s="63" t="n">
        <v>-26.2610035995667</v>
      </c>
      <c r="AK121" s="63" t="n">
        <v>-27.2697029623366</v>
      </c>
      <c r="AL121" s="63" t="n">
        <v>-27.6819141556063</v>
      </c>
      <c r="AM121" s="63" t="n">
        <v>-22.2563516397003</v>
      </c>
      <c r="AN121" s="63" t="n">
        <v>-23.2291117561737</v>
      </c>
      <c r="AO121" s="63" t="n">
        <v>-24.205531971985</v>
      </c>
      <c r="AP121" s="63" t="n">
        <v>-24.6410089778798</v>
      </c>
      <c r="AQ121" s="63" t="n">
        <v>-19.3108646929376</v>
      </c>
      <c r="AR121" s="63" t="n">
        <v>-20.2556799739048</v>
      </c>
      <c r="AS121" s="63" t="n">
        <v>-21.2045409168772</v>
      </c>
      <c r="AT121" s="63" t="n">
        <v>-21.6685347395575</v>
      </c>
      <c r="AU121" s="63" t="n">
        <v>-25.6492985776597</v>
      </c>
      <c r="AV121" s="63" t="n">
        <v>-26.6663409521436</v>
      </c>
      <c r="AW121" s="63" t="n">
        <v>-27.6877294969475</v>
      </c>
      <c r="AX121" s="63" t="n">
        <v>-28.1783635778456</v>
      </c>
      <c r="AY121" s="63" t="n">
        <v>-22.3123441385937</v>
      </c>
      <c r="AZ121" s="63" t="n">
        <v>-22.8176936529809</v>
      </c>
      <c r="BA121" s="63" t="n">
        <v>-23.7987978113518</v>
      </c>
      <c r="BB121" s="63" t="n">
        <v>-24.3172491805417</v>
      </c>
      <c r="BC121" s="63" t="n">
        <v>-25.8167807534859</v>
      </c>
      <c r="BD121" s="63" t="n">
        <v>-26.8358386782711</v>
      </c>
      <c r="BE121" s="63" t="n">
        <v>-27.8597696141175</v>
      </c>
      <c r="BF121" s="63" t="n">
        <v>-28.4039808307586</v>
      </c>
      <c r="BG121" s="63" t="n">
        <v>-28.9154277634989</v>
      </c>
      <c r="BH121" s="63" t="n">
        <v>-79.3091303882877</v>
      </c>
      <c r="BI121" s="63" t="n">
        <v>-80.9128993142386</v>
      </c>
      <c r="BJ121" s="63" t="n">
        <v>-81.488834581582</v>
      </c>
      <c r="BK121" s="63" t="n">
        <v>-79.4112029008399</v>
      </c>
      <c r="BL121" s="63" t="n">
        <v>-81.0312974063425</v>
      </c>
      <c r="BM121" s="63" t="n">
        <v>-82.6570211393367</v>
      </c>
      <c r="BN121" s="63" t="n">
        <v>-83.2659511825343</v>
      </c>
      <c r="BO121" s="63" t="n">
        <v>-86.3808323055276</v>
      </c>
      <c r="BP121" s="63" t="n">
        <v>-87.0091206323732</v>
      </c>
      <c r="BQ121" s="63" t="n">
        <v>-88.7046182063245</v>
      </c>
      <c r="BR121" s="63" t="n">
        <v>-89.3491323745145</v>
      </c>
      <c r="BS121" s="63" t="n">
        <v>-87.530185897737</v>
      </c>
      <c r="BT121" s="63" t="n">
        <v>-89.2479190869084</v>
      </c>
      <c r="BU121" s="63" t="n">
        <v>-90.9721591006321</v>
      </c>
      <c r="BV121" s="63" t="n">
        <v>-91.6539174411464</v>
      </c>
      <c r="BW121" s="63" t="n">
        <v>-91.2402094809161</v>
      </c>
      <c r="BX121" s="63" t="n">
        <v>-93.0010318607781</v>
      </c>
      <c r="BY121" s="63" t="n">
        <v>-94.7687644468468</v>
      </c>
      <c r="BZ121" s="63" t="n">
        <v>-95.4875412706485</v>
      </c>
      <c r="CA121" s="63" t="n">
        <v>-93.921822141243</v>
      </c>
      <c r="CB121" s="63" t="n">
        <v>-95.7150273661789</v>
      </c>
      <c r="CC121" s="63" t="n">
        <v>-96.6695648011694</v>
      </c>
      <c r="CD121" s="63" t="n">
        <v>-96.5712938250779</v>
      </c>
      <c r="CE121" s="63" t="n">
        <v>-93.5042863840802</v>
      </c>
      <c r="CF121" s="63" t="n">
        <v>-93.4072148101888</v>
      </c>
      <c r="CG121" s="63" t="n">
        <v>-94.3356029105718</v>
      </c>
      <c r="CH121" s="63" t="n">
        <v>-94.2365351101329</v>
      </c>
      <c r="CI121" s="63" t="n">
        <v>-95.5919858400832</v>
      </c>
      <c r="CJ121" s="63" t="n">
        <v>-96.5544574821639</v>
      </c>
      <c r="CK121" s="63" t="n">
        <v>-97.5136951065543</v>
      </c>
      <c r="CL121" s="63" t="n">
        <v>-97.4108535391162</v>
      </c>
      <c r="CM121" s="63" t="n">
        <v>-100.55576279593</v>
      </c>
      <c r="CN121" s="63" t="n">
        <v>-101.571270372762</v>
      </c>
      <c r="CO121" s="63" t="n">
        <v>-102.583475230609</v>
      </c>
      <c r="CP121" s="63" t="n">
        <v>-102.478448966143</v>
      </c>
      <c r="CQ121" s="63" t="n">
        <v>-97.7073772047744</v>
      </c>
      <c r="CR121" s="63" t="n">
        <v>-98.689718515412</v>
      </c>
      <c r="CS121" s="63" t="n">
        <v>-99.6687078629619</v>
      </c>
      <c r="CT121" s="63" t="n">
        <v>-99.5621156390024</v>
      </c>
      <c r="CU121" s="63" t="n">
        <v>-95.7400259887524</v>
      </c>
      <c r="CV121" s="63" t="n">
        <v>-17.7590602626684</v>
      </c>
      <c r="CW121" s="63" t="n">
        <v>-17.8491682891159</v>
      </c>
      <c r="CX121" s="63" t="n">
        <v>-17.7430474089611</v>
      </c>
      <c r="CY121" s="63" t="n">
        <v>-44.2916008368205</v>
      </c>
      <c r="CZ121" s="63" t="n">
        <v>-44.6788989689227</v>
      </c>
      <c r="DA121" s="63" t="n">
        <v>-45.0627953417035</v>
      </c>
      <c r="DB121" s="63" t="n">
        <v>-44.9546196005141</v>
      </c>
      <c r="DC121" s="63" t="n">
        <v>-43.216029772584</v>
      </c>
      <c r="DD121" s="63" t="n">
        <v>-43.5909650818659</v>
      </c>
      <c r="DE121" s="63" t="n">
        <v>-43.9624852613449</v>
      </c>
      <c r="DF121" s="63" t="n">
        <v>-43.8538843396445</v>
      </c>
      <c r="DG121" s="63" t="n">
        <v>-42.7809824073443</v>
      </c>
      <c r="DH121" s="63" t="n">
        <v>-43.1504424745705</v>
      </c>
      <c r="DI121" s="63" t="n">
        <v>-43.5164665991276</v>
      </c>
      <c r="DJ121" s="63" t="n">
        <v>-43.40720382954</v>
      </c>
      <c r="DK121" s="63" t="n">
        <v>-38.4387482120813</v>
      </c>
      <c r="DL121" s="63" t="n">
        <v>-38.3320829596601</v>
      </c>
      <c r="DM121" s="63" t="n">
        <v>-38.6455579899288</v>
      </c>
      <c r="DN121" s="63" t="n">
        <v>-38.5366992219393</v>
      </c>
      <c r="DO121" s="63" t="n">
        <v>-44.9806727098862</v>
      </c>
      <c r="DP121" s="63" t="n">
        <v>-45.3718962835703</v>
      </c>
      <c r="DQ121" s="63" t="n">
        <v>-45.759597029786</v>
      </c>
      <c r="DR121" s="63" t="n">
        <v>-45.6475713288289</v>
      </c>
      <c r="DS121" s="63" t="n">
        <v>-44.4999324308708</v>
      </c>
      <c r="DT121" s="63" t="n">
        <v>-44.8844142780901</v>
      </c>
      <c r="DU121" s="63" t="n">
        <v>-45.265327862383</v>
      </c>
      <c r="DV121" s="63" t="n">
        <v>-45.1518573165949</v>
      </c>
      <c r="DW121" s="63" t="n">
        <v>-45.4968096893195</v>
      </c>
      <c r="DX121" s="63" t="n">
        <v>-45.8908858712526</v>
      </c>
      <c r="DY121" s="63" t="n">
        <v>-46.2813456967732</v>
      </c>
      <c r="DZ121" s="63" t="n">
        <v>-46.1663457810355</v>
      </c>
      <c r="EA121" s="63" t="n">
        <v>-46.0675446918619</v>
      </c>
      <c r="EB121" s="63" t="n">
        <v>-45.954452277678</v>
      </c>
      <c r="EC121" s="63" t="n">
        <v>-46.3451966837037</v>
      </c>
      <c r="ED121" s="63" t="n">
        <v>-46.2297785827049</v>
      </c>
      <c r="EE121" s="63" t="n">
        <v>-46.0989453449381</v>
      </c>
      <c r="EF121" s="63" t="n">
        <v>-46.4961630593688</v>
      </c>
      <c r="EG121" s="63" t="n">
        <v>-46.8896492567284</v>
      </c>
      <c r="EH121" s="63" t="n">
        <v>-46.7709872389871</v>
      </c>
      <c r="EI121" s="63" t="n">
        <v>-56.9955405359832</v>
      </c>
      <c r="EJ121" s="63" t="n">
        <v>-164.037016006816</v>
      </c>
      <c r="EK121" s="63" t="n">
        <v>-165.71701146448</v>
      </c>
      <c r="EL121" s="63" t="n">
        <v>-165.593148324695</v>
      </c>
      <c r="EM121" s="63" t="n">
        <v>-168.584330348472</v>
      </c>
      <c r="EN121" s="63" t="n">
        <v>-170.333176889394</v>
      </c>
      <c r="EO121" s="63" t="n">
        <v>-172.077989482541</v>
      </c>
      <c r="EP121" s="63" t="n">
        <v>-171.949710186682</v>
      </c>
      <c r="EQ121" s="63" t="n">
        <v>-166.178664224604</v>
      </c>
      <c r="ER121" s="63" t="n">
        <v>-166.052313974933</v>
      </c>
      <c r="ES121" s="63" t="n">
        <v>-167.749421613331</v>
      </c>
      <c r="ET121" s="63" t="n">
        <v>-167.620473036337</v>
      </c>
      <c r="EU121" s="63" t="n">
        <v>-167.127509853348</v>
      </c>
      <c r="EV121" s="63" t="n">
        <v>-168.857404070108</v>
      </c>
      <c r="EW121" s="63" t="n">
        <v>-170.583174600872</v>
      </c>
      <c r="EX121" s="63" t="n">
        <v>-170.452041634984</v>
      </c>
      <c r="EY121" s="63" t="n">
        <v>-169.95074487788</v>
      </c>
      <c r="EZ121" s="63" t="n">
        <v>-171.709855669423</v>
      </c>
      <c r="FA121" s="63" t="n">
        <v>-173.46477291973</v>
      </c>
      <c r="FB121" s="63" t="n">
        <v>-173.3314185614</v>
      </c>
      <c r="FC121" s="63" t="n">
        <v>-172.82164740388</v>
      </c>
      <c r="FD121" s="63" t="n">
        <v>0</v>
      </c>
      <c r="FE121" s="63" t="n">
        <v>0</v>
      </c>
      <c r="FF121" s="63" t="n">
        <v>0</v>
      </c>
      <c r="FG121" s="63" t="n">
        <v>0</v>
      </c>
      <c r="FH121" s="63" t="n">
        <v>0</v>
      </c>
    </row>
    <row r="122" customFormat="false" ht="15" hidden="false" customHeight="false" outlineLevel="0" collapsed="false">
      <c r="C122" s="0" t="s">
        <v>770</v>
      </c>
      <c r="D122" s="11" t="s">
        <v>359</v>
      </c>
      <c r="I122" s="20" t="n">
        <f aca="false">SUM(J122:FH122)</f>
        <v>207997.748878322</v>
      </c>
      <c r="J122" s="20" t="n">
        <f aca="false">(J98+J121)*J26</f>
        <v>0</v>
      </c>
      <c r="K122" s="20" t="n">
        <f aca="false">(K98+K121)*K26</f>
        <v>0</v>
      </c>
      <c r="L122" s="20" t="n">
        <f aca="false">(L98+L121)*L26</f>
        <v>0</v>
      </c>
      <c r="M122" s="20" t="n">
        <f aca="false">(M98+M121)*M26</f>
        <v>0</v>
      </c>
      <c r="N122" s="20" t="n">
        <f aca="false">(N98+N121)*N26</f>
        <v>0</v>
      </c>
      <c r="O122" s="20" t="n">
        <f aca="false">(O98+O121)*O26</f>
        <v>0</v>
      </c>
      <c r="P122" s="20" t="n">
        <f aca="false">(P98+P121)*P26</f>
        <v>0</v>
      </c>
      <c r="Q122" s="20" t="n">
        <f aca="false">(Q98+Q121)*Q26</f>
        <v>0</v>
      </c>
      <c r="R122" s="20" t="n">
        <f aca="false">(R98+R121)*R26</f>
        <v>0</v>
      </c>
      <c r="S122" s="20" t="n">
        <f aca="false">(S98+S121)*S26</f>
        <v>0</v>
      </c>
      <c r="T122" s="20" t="n">
        <f aca="false">(T98+T121)*T26</f>
        <v>1862.62634513193</v>
      </c>
      <c r="U122" s="20" t="n">
        <f aca="false">(U98+U121)*U26</f>
        <v>1881.75182245839</v>
      </c>
      <c r="V122" s="20" t="n">
        <f aca="false">(V98+V121)*V26</f>
        <v>1865.25264354334</v>
      </c>
      <c r="W122" s="20" t="n">
        <f aca="false">(W98+W121)*W26</f>
        <v>1512.03822503197</v>
      </c>
      <c r="X122" s="20" t="n">
        <f aca="false">(X98+X121)*X26</f>
        <v>1527.20109212697</v>
      </c>
      <c r="Y122" s="20" t="n">
        <f aca="false">(Y98+Y121)*Y26</f>
        <v>1542.33151684142</v>
      </c>
      <c r="Z122" s="20" t="n">
        <f aca="false">(Z98+Z121)*Z26</f>
        <v>1541.03828145901</v>
      </c>
      <c r="AA122" s="20" t="n">
        <f aca="false">(AA98+AA121)*AA26</f>
        <v>1332.16245389981</v>
      </c>
      <c r="AB122" s="20" t="n">
        <f aca="false">(AB98+AB121)*AB26</f>
        <v>1345.38117899684</v>
      </c>
      <c r="AC122" s="20" t="n">
        <f aca="false">(AC98+AC121)*AC26</f>
        <v>1358.56904067711</v>
      </c>
      <c r="AD122" s="20" t="n">
        <f aca="false">(AD98+AD121)*AD26</f>
        <v>1357.31269049459</v>
      </c>
      <c r="AE122" s="20" t="n">
        <f aca="false">(AE98+AE121)*AE26</f>
        <v>1388.00120772863</v>
      </c>
      <c r="AF122" s="20" t="n">
        <f aca="false">(AF98+AF121)*AF26</f>
        <v>1401.7925241085</v>
      </c>
      <c r="AG122" s="20" t="n">
        <f aca="false">(AG98+AG121)*AG26</f>
        <v>1415.55122622753</v>
      </c>
      <c r="AH122" s="20" t="n">
        <f aca="false">(AH98+AH121)*AH26</f>
        <v>1414.22519467071</v>
      </c>
      <c r="AI122" s="20" t="n">
        <f aca="false">(AI98+AI121)*AI26</f>
        <v>1450.04114162386</v>
      </c>
      <c r="AJ122" s="20" t="n">
        <f aca="false">(AJ98+AJ121)*AJ26</f>
        <v>1448.72825837924</v>
      </c>
      <c r="AK122" s="20" t="n">
        <f aca="false">(AK98+AK121)*AK26</f>
        <v>1463.0077547161</v>
      </c>
      <c r="AL122" s="20" t="n">
        <f aca="false">(AL98+AL121)*AL26</f>
        <v>1461.66565152061</v>
      </c>
      <c r="AM122" s="20" t="n">
        <f aca="false">(AM98+AM121)*AM26</f>
        <v>1382.18346154431</v>
      </c>
      <c r="AN122" s="20" t="n">
        <f aca="false">(AN98+AN121)*AN26</f>
        <v>1395.89293592578</v>
      </c>
      <c r="AO122" s="20" t="n">
        <f aca="false">(AO98+AO121)*AO26</f>
        <v>1409.56881013181</v>
      </c>
      <c r="AP122" s="20" t="n">
        <f aca="false">(AP98+AP121)*AP26</f>
        <v>1408.18124051239</v>
      </c>
      <c r="AQ122" s="20" t="n">
        <f aca="false">(AQ98+AQ121)*AQ26</f>
        <v>1329.37961636042</v>
      </c>
      <c r="AR122" s="20" t="n">
        <f aca="false">(AR98+AR121)*AR26</f>
        <v>1342.51876616274</v>
      </c>
      <c r="AS122" s="20" t="n">
        <f aca="false">(AS98+AS121)*AS26</f>
        <v>1355.62461711607</v>
      </c>
      <c r="AT122" s="20" t="n">
        <f aca="false">(AT98+AT121)*AT26</f>
        <v>1354.23037371203</v>
      </c>
      <c r="AU122" s="20" t="n">
        <f aca="false">(AU98+AU121)*AU26</f>
        <v>1369.27367801874</v>
      </c>
      <c r="AV122" s="20" t="n">
        <f aca="false">(AV98+AV121)*AV26</f>
        <v>1382.84069214358</v>
      </c>
      <c r="AW122" s="20" t="n">
        <f aca="false">(AW98+AW121)*AW26</f>
        <v>1396.37366549433</v>
      </c>
      <c r="AX122" s="20" t="n">
        <f aca="false">(AX98+AX121)*AX26</f>
        <v>1394.9387448048</v>
      </c>
      <c r="AY122" s="20" t="n">
        <f aca="false">(AY98+AY121)*AY26</f>
        <v>1319.62863039266</v>
      </c>
      <c r="AZ122" s="20" t="n">
        <f aca="false">(AZ98+AZ121)*AZ26</f>
        <v>1318.18160533621</v>
      </c>
      <c r="BA122" s="20" t="n">
        <f aca="false">(BA98+BA121)*BA26</f>
        <v>1330.98544645046</v>
      </c>
      <c r="BB122" s="20" t="n">
        <f aca="false">(BB98+BB121)*BB26</f>
        <v>1329.50595447032</v>
      </c>
      <c r="BC122" s="20" t="n">
        <f aca="false">(BC98+BC121)*BC26</f>
        <v>1318.81742033584</v>
      </c>
      <c r="BD122" s="20" t="n">
        <f aca="false">(BD98+BD121)*BD26</f>
        <v>1331.75294280658</v>
      </c>
      <c r="BE122" s="20" t="n">
        <f aca="false">(BE98+BE121)*BE26</f>
        <v>1344.65160305966</v>
      </c>
      <c r="BF122" s="20" t="n">
        <f aca="false">(BF98+BF121)*BF26</f>
        <v>1343.09013700295</v>
      </c>
      <c r="BG122" s="20" t="n">
        <f aca="false">(BG98+BG121)*BG26</f>
        <v>1322.06425409339</v>
      </c>
      <c r="BH122" s="20" t="n">
        <f aca="false">(BH98+BH121)*BH26</f>
        <v>1285.68847498248</v>
      </c>
      <c r="BI122" s="20" t="n">
        <f aca="false">(BI98+BI121)*BI26</f>
        <v>1298.07040794958</v>
      </c>
      <c r="BJ122" s="20" t="n">
        <f aca="false">(BJ98+BJ121)*BJ26</f>
        <v>1296.46982708404</v>
      </c>
      <c r="BK122" s="20" t="n">
        <f aca="false">(BK98+BK121)*BK26</f>
        <v>1260.94929669623</v>
      </c>
      <c r="BL122" s="20" t="n">
        <f aca="false">(BL98+BL121)*BL26</f>
        <v>1273.2178878533</v>
      </c>
      <c r="BM122" s="20" t="n">
        <f aca="false">(BM98+BM121)*BM26</f>
        <v>1285.44826319884</v>
      </c>
      <c r="BN122" s="20" t="n">
        <f aca="false">(BN98+BN121)*BN26</f>
        <v>1283.8030817491</v>
      </c>
      <c r="BO122" s="20" t="n">
        <f aca="false">(BO98+BO121)*BO26</f>
        <v>1303.90000325146</v>
      </c>
      <c r="BP122" s="20" t="n">
        <f aca="false">(BP98+BP121)*BP26</f>
        <v>1302.25428295472</v>
      </c>
      <c r="BQ122" s="20" t="n">
        <f aca="false">(BQ98+BQ121)*BQ26</f>
        <v>1314.79757386208</v>
      </c>
      <c r="BR122" s="20" t="n">
        <f aca="false">(BR98+BR121)*BR26</f>
        <v>1313.11470476348</v>
      </c>
      <c r="BS122" s="20" t="n">
        <f aca="false">(BS98+BS121)*BS26</f>
        <v>1279.42437588237</v>
      </c>
      <c r="BT122" s="20" t="n">
        <f aca="false">(BT98+BT121)*BT26</f>
        <v>1291.88499186869</v>
      </c>
      <c r="BU122" s="20" t="n">
        <f aca="false">(BU98+BU121)*BU26</f>
        <v>1304.3063253905</v>
      </c>
      <c r="BV122" s="20" t="n">
        <f aca="false">(BV98+BV121)*BV26</f>
        <v>1302.58230367648</v>
      </c>
      <c r="BW122" s="20" t="n">
        <f aca="false">(BW98+BW121)*BW26</f>
        <v>1282.6775433365</v>
      </c>
      <c r="BX122" s="20" t="n">
        <f aca="false">(BX98+BX121)*BX26</f>
        <v>1295.14559775233</v>
      </c>
      <c r="BY122" s="20" t="n">
        <f aca="false">(BY98+BY121)*BY26</f>
        <v>1307.57309532581</v>
      </c>
      <c r="BZ122" s="20" t="n">
        <f aca="false">(BZ98+BZ121)*BZ26</f>
        <v>1305.78435750241</v>
      </c>
      <c r="CA122" s="20" t="n">
        <f aca="false">(CA98+CA121)*CA26</f>
        <v>1273.78698244625</v>
      </c>
      <c r="CB122" s="20" t="n">
        <f aca="false">(CB98+CB121)*CB26</f>
        <v>1286.13240535102</v>
      </c>
      <c r="CC122" s="20" t="n">
        <f aca="false">(CC98+CC121)*CC26</f>
        <v>1299.28215951097</v>
      </c>
      <c r="CD122" s="20" t="n">
        <f aca="false">(CD98+CD121)*CD26</f>
        <v>1298.28853075271</v>
      </c>
      <c r="CE122" s="20" t="n">
        <f aca="false">(CE98+CE121)*CE26</f>
        <v>1263.77935764314</v>
      </c>
      <c r="CF122" s="20" t="n">
        <f aca="false">(CF98+CF121)*CF26</f>
        <v>1262.79785617379</v>
      </c>
      <c r="CG122" s="20" t="n">
        <f aca="false">(CG98+CG121)*CG26</f>
        <v>1275.68321150603</v>
      </c>
      <c r="CH122" s="20" t="n">
        <f aca="false">(CH98+CH121)*CH26</f>
        <v>1274.68152596826</v>
      </c>
      <c r="CI122" s="20" t="n">
        <f aca="false">(CI98+CI121)*CI26</f>
        <v>1281.38999871435</v>
      </c>
      <c r="CJ122" s="20" t="n">
        <f aca="false">(CJ98+CJ121)*CJ26</f>
        <v>1294.61997652376</v>
      </c>
      <c r="CK122" s="20" t="n">
        <f aca="false">(CK98+CK121)*CK26</f>
        <v>1307.81725482097</v>
      </c>
      <c r="CL122" s="20" t="n">
        <f aca="false">(CL98+CL121)*CL26</f>
        <v>1306.77741230576</v>
      </c>
      <c r="CM122" s="20" t="n">
        <f aca="false">(CM98+CM121)*CM26</f>
        <v>1331.57929904569</v>
      </c>
      <c r="CN122" s="20" t="n">
        <f aca="false">(CN98+CN121)*CN26</f>
        <v>1345.34552908425</v>
      </c>
      <c r="CO122" s="20" t="n">
        <f aca="false">(CO98+CO121)*CO26</f>
        <v>1359.07836496419</v>
      </c>
      <c r="CP122" s="20" t="n">
        <f aca="false">(CP98+CP121)*CP26</f>
        <v>1358.01643273459</v>
      </c>
      <c r="CQ122" s="20" t="n">
        <f aca="false">(CQ98+CQ121)*CQ26</f>
        <v>1302.77895584623</v>
      </c>
      <c r="CR122" s="20" t="n">
        <f aca="false">(CR98+CR121)*CR26</f>
        <v>1316.20983808216</v>
      </c>
      <c r="CS122" s="20" t="n">
        <f aca="false">(CS98+CS121)*CS26</f>
        <v>1329.60682824687</v>
      </c>
      <c r="CT122" s="20" t="n">
        <f aca="false">(CT98+CT121)*CT26</f>
        <v>1328.52906242683</v>
      </c>
      <c r="CU122" s="20" t="n">
        <f aca="false">(CU98+CU121)*CU26</f>
        <v>1286.38516920149</v>
      </c>
      <c r="CV122" s="20" t="n">
        <f aca="false">(CV98+CV121)*CV26</f>
        <v>1363.21077344632</v>
      </c>
      <c r="CW122" s="20" t="n">
        <f aca="false">(CW98+CW121)*CW26</f>
        <v>1377.1289749654</v>
      </c>
      <c r="CX122" s="20" t="n">
        <f aca="false">(CX98+CX121)*CX26</f>
        <v>1376.05597495494</v>
      </c>
      <c r="CY122" s="20" t="n">
        <f aca="false">(CY98+CY121)*CY26</f>
        <v>1618.47712999997</v>
      </c>
      <c r="CZ122" s="20" t="n">
        <f aca="false">(CZ98+CZ121)*CZ26</f>
        <v>1635.40025369845</v>
      </c>
      <c r="DA122" s="20" t="n">
        <f aca="false">(DA98+DA121)*DA26</f>
        <v>1652.28898183045</v>
      </c>
      <c r="DB122" s="20" t="n">
        <f aca="false">(DB98+DB121)*DB26</f>
        <v>1651.19520489176</v>
      </c>
      <c r="DC122" s="20" t="n">
        <f aca="false">(DC98+DC121)*DC26</f>
        <v>1607.60191146158</v>
      </c>
      <c r="DD122" s="20" t="n">
        <f aca="false">(DD98+DD121)*DD26</f>
        <v>1624.40003328487</v>
      </c>
      <c r="DE122" s="20" t="n">
        <f aca="false">(DE98+DE121)*DE26</f>
        <v>1641.16362435127</v>
      </c>
      <c r="DF122" s="20" t="n">
        <f aca="false">(DF98+DF121)*DF26</f>
        <v>1640.06554836519</v>
      </c>
      <c r="DG122" s="20" t="n">
        <f aca="false">(DG98+DG121)*DG26</f>
        <v>1603.20309921304</v>
      </c>
      <c r="DH122" s="20" t="n">
        <f aca="false">(DH98+DH121)*DH26</f>
        <v>1619.94586025555</v>
      </c>
      <c r="DI122" s="20" t="n">
        <f aca="false">(DI98+DI121)*DI26</f>
        <v>1636.65388009996</v>
      </c>
      <c r="DJ122" s="20" t="n">
        <f aca="false">(DJ98+DJ121)*DJ26</f>
        <v>1635.54911209635</v>
      </c>
      <c r="DK122" s="20" t="n">
        <f aca="false">(DK98+DK121)*DK26</f>
        <v>1572.30539604594</v>
      </c>
      <c r="DL122" s="20" t="n">
        <f aca="false">(DL98+DL121)*DL26</f>
        <v>1571.22689182701</v>
      </c>
      <c r="DM122" s="20" t="n">
        <f aca="false">(DM98+DM121)*DM26</f>
        <v>1587.40358194028</v>
      </c>
      <c r="DN122" s="20" t="n">
        <f aca="false">(DN98+DN121)*DN26</f>
        <v>1586.30289884172</v>
      </c>
      <c r="DO122" s="20" t="n">
        <f aca="false">(DO98+DO121)*DO26</f>
        <v>1625.44441227208</v>
      </c>
      <c r="DP122" s="20" t="n">
        <f aca="false">(DP98+DP121)*DP26</f>
        <v>1642.40722654655</v>
      </c>
      <c r="DQ122" s="20" t="n">
        <f aca="false">(DQ98+DQ121)*DQ26</f>
        <v>1659.33442112106</v>
      </c>
      <c r="DR122" s="20" t="n">
        <f aca="false">(DR98+DR121)*DR26</f>
        <v>1658.20171681138</v>
      </c>
      <c r="DS122" s="20" t="n">
        <f aca="false">(DS98+DS121)*DS26</f>
        <v>1620.58359389537</v>
      </c>
      <c r="DT122" s="20" t="n">
        <f aca="false">(DT98+DT121)*DT26</f>
        <v>1637.47824182447</v>
      </c>
      <c r="DU122" s="20" t="n">
        <f aca="false">(DU98+DU121)*DU26</f>
        <v>1654.33681065065</v>
      </c>
      <c r="DV122" s="20" t="n">
        <f aca="false">(DV98+DV121)*DV26</f>
        <v>1653.18949735435</v>
      </c>
      <c r="DW122" s="20" t="n">
        <f aca="false">(DW98+DW121)*DW26</f>
        <v>1630.66313061968</v>
      </c>
      <c r="DX122" s="20" t="n">
        <f aca="false">(DX98+DX121)*DX26</f>
        <v>1647.65478793311</v>
      </c>
      <c r="DY122" s="20" t="n">
        <f aca="false">(DY98+DY121)*DY26</f>
        <v>1664.60987986504</v>
      </c>
      <c r="DZ122" s="20" t="n">
        <f aca="false">(DZ98+DZ121)*DZ26</f>
        <v>1663.44710293925</v>
      </c>
      <c r="EA122" s="20" t="n">
        <f aca="false">(EA98+EA121)*EA26</f>
        <v>1649.44100489705</v>
      </c>
      <c r="EB122" s="20" t="n">
        <f aca="false">(EB98+EB121)*EB26</f>
        <v>1648.29751493142</v>
      </c>
      <c r="EC122" s="20" t="n">
        <f aca="false">(EC98+EC121)*EC26</f>
        <v>1665.25548428845</v>
      </c>
      <c r="ED122" s="20" t="n">
        <f aca="false">(ED98+ED121)*ED26</f>
        <v>1664.08847904502</v>
      </c>
      <c r="EE122" s="20" t="n">
        <f aca="false">(EE98+EE121)*EE26</f>
        <v>1636.7513911376</v>
      </c>
      <c r="EF122" s="20" t="n">
        <f aca="false">(EF98+EF121)*EF26</f>
        <v>1653.77481283518</v>
      </c>
      <c r="EG122" s="20" t="n">
        <f aca="false">(EG98+EG121)*EG26</f>
        <v>1670.76050474903</v>
      </c>
      <c r="EH122" s="20" t="n">
        <f aca="false">(EH98+EH121)*EH26</f>
        <v>1669.56069990298</v>
      </c>
      <c r="EI122" s="20" t="n">
        <f aca="false">(EI98+EI121)*EI26</f>
        <v>1746.92807584706</v>
      </c>
      <c r="EJ122" s="20" t="n">
        <f aca="false">(EJ98+EJ121)*EJ26</f>
        <v>1658.59649518003</v>
      </c>
      <c r="EK122" s="20" t="n">
        <f aca="false">(EK98+EK121)*EK26</f>
        <v>1675.58311591863</v>
      </c>
      <c r="EL122" s="20" t="n">
        <f aca="false">(EL98+EL121)*EL26</f>
        <v>1674.33072194969</v>
      </c>
      <c r="EM122" s="20" t="n">
        <f aca="false">(EM98+EM121)*EM26</f>
        <v>1704.57489574566</v>
      </c>
      <c r="EN122" s="20" t="n">
        <f aca="false">(EN98+EN121)*EN26</f>
        <v>1722.25767743721</v>
      </c>
      <c r="EO122" s="20" t="n">
        <f aca="false">(EO98+EO121)*EO26</f>
        <v>1739.89967143458</v>
      </c>
      <c r="EP122" s="20" t="n">
        <f aca="false">(EP98+EP121)*EP26</f>
        <v>1738.60262522089</v>
      </c>
      <c r="EQ122" s="20" t="n">
        <f aca="false">(EQ98+EQ121)*EQ26</f>
        <v>1680.250938271</v>
      </c>
      <c r="ER122" s="20" t="n">
        <f aca="false">(ER98+ER121)*ER26</f>
        <v>1678.97339685766</v>
      </c>
      <c r="ES122" s="20" t="n">
        <f aca="false">(ES98+ES121)*ES26</f>
        <v>1696.13304075701</v>
      </c>
      <c r="ET122" s="20" t="n">
        <f aca="false">(ET98+ET121)*ET26</f>
        <v>1694.82922736741</v>
      </c>
      <c r="EU122" s="20" t="n">
        <f aca="false">(EU98+EU121)*EU26</f>
        <v>1689.84482185051</v>
      </c>
      <c r="EV122" s="20" t="n">
        <f aca="false">(EV98+EV121)*EV26</f>
        <v>1707.33597448664</v>
      </c>
      <c r="EW122" s="20" t="n">
        <f aca="false">(EW98+EW121)*EW26</f>
        <v>1724.78543207548</v>
      </c>
      <c r="EX122" s="20" t="n">
        <f aca="false">(EX98+EX121)*EX26</f>
        <v>1723.45953208706</v>
      </c>
      <c r="EY122" s="20" t="n">
        <f aca="false">(EY98+EY121)*EY26</f>
        <v>1718.39086487634</v>
      </c>
      <c r="EZ122" s="20" t="n">
        <f aca="false">(EZ98+EZ121)*EZ26</f>
        <v>1736.17742954639</v>
      </c>
      <c r="FA122" s="20" t="n">
        <f aca="false">(FA98+FA121)*FA26</f>
        <v>1753.92159285504</v>
      </c>
      <c r="FB122" s="20" t="n">
        <f aca="false">(FB98+FB121)*FB26</f>
        <v>1752.57323212082</v>
      </c>
      <c r="FC122" s="20" t="n">
        <f aca="false">(FC98+FC121)*FC26</f>
        <v>1747.4188793059</v>
      </c>
      <c r="FD122" s="20" t="n">
        <f aca="false">(FD98+FD121)*FD26</f>
        <v>0</v>
      </c>
      <c r="FE122" s="20" t="n">
        <f aca="false">(FE98+FE121)*FE26</f>
        <v>0</v>
      </c>
      <c r="FF122" s="20" t="n">
        <f aca="false">(FF98+FF121)*FF26</f>
        <v>0</v>
      </c>
      <c r="FG122" s="20" t="n">
        <f aca="false">(FG98+FG121)*FG26</f>
        <v>0</v>
      </c>
      <c r="FH122" s="20" t="n">
        <f aca="false">(FH98+FH121)*FH26</f>
        <v>0</v>
      </c>
    </row>
    <row r="123" customFormat="false" ht="15" hidden="false" customHeight="false" outlineLevel="0" collapsed="false">
      <c r="C123" s="0" t="s">
        <v>771</v>
      </c>
      <c r="D123" s="11" t="s">
        <v>556</v>
      </c>
      <c r="J123" s="58" t="n">
        <f aca="false">IF(J90&gt;0,(J91/In_DSCR_Contracted+(J90-J91)/In_DSCR_Merchant)/J90,0)</f>
        <v>0</v>
      </c>
      <c r="K123" s="58" t="n">
        <f aca="false">IF(K90&gt;0,(K91/In_DSCR_Contracted+(K90-K91)/In_DSCR_Merchant)/K90,0)</f>
        <v>0</v>
      </c>
      <c r="L123" s="58" t="n">
        <f aca="false">IF(L90&gt;0,(L91/In_DSCR_Contracted+(L90-L91)/In_DSCR_Merchant)/L90,0)</f>
        <v>0</v>
      </c>
      <c r="M123" s="58" t="n">
        <f aca="false">IF(M90&gt;0,(M91/In_DSCR_Contracted+(M90-M91)/In_DSCR_Merchant)/M90,0)</f>
        <v>0</v>
      </c>
      <c r="N123" s="58" t="n">
        <f aca="false">IF(N90&gt;0,(N91/In_DSCR_Contracted+(N90-N91)/In_DSCR_Merchant)/N90,0)</f>
        <v>0</v>
      </c>
      <c r="O123" s="58" t="n">
        <f aca="false">IF(O90&gt;0,(O91/In_DSCR_Contracted+(O90-O91)/In_DSCR_Merchant)/O90,0)</f>
        <v>0</v>
      </c>
      <c r="P123" s="58" t="n">
        <f aca="false">IF(P90&gt;0,(P91/In_DSCR_Contracted+(P90-P91)/In_DSCR_Merchant)/P90,0)</f>
        <v>0</v>
      </c>
      <c r="Q123" s="58" t="n">
        <f aca="false">IF(Q90&gt;0,(Q91/In_DSCR_Contracted+(Q90-Q91)/In_DSCR_Merchant)/Q90,0)</f>
        <v>0</v>
      </c>
      <c r="R123" s="58" t="n">
        <f aca="false">IF(R90&gt;0,(R91/In_DSCR_Contracted+(R90-R91)/In_DSCR_Merchant)/R90,0)</f>
        <v>0</v>
      </c>
      <c r="S123" s="58" t="n">
        <f aca="false">IF(S90&gt;0,(S91/In_DSCR_Contracted+(S90-S91)/In_DSCR_Merchant)/S90,0)</f>
        <v>0</v>
      </c>
      <c r="T123" s="58" t="n">
        <f aca="false">IF(T90&gt;0,(T91/In_DSCR_Contracted+(T90-T91)/In_DSCR_Merchant)/T90,0)</f>
        <v>0.740740740740741</v>
      </c>
      <c r="U123" s="58" t="n">
        <f aca="false">IF(U90&gt;0,(U91/In_DSCR_Contracted+(U90-U91)/In_DSCR_Merchant)/U90,0)</f>
        <v>0.740740740740741</v>
      </c>
      <c r="V123" s="58" t="n">
        <f aca="false">IF(V90&gt;0,(V91/In_DSCR_Contracted+(V90-V91)/In_DSCR_Merchant)/V90,0)</f>
        <v>0.740740740740741</v>
      </c>
      <c r="W123" s="58" t="n">
        <f aca="false">IF(W90&gt;0,(W91/In_DSCR_Contracted+(W90-W91)/In_DSCR_Merchant)/W90,0)</f>
        <v>0.740740740740741</v>
      </c>
      <c r="X123" s="58" t="n">
        <f aca="false">IF(X90&gt;0,(X91/In_DSCR_Contracted+(X90-X91)/In_DSCR_Merchant)/X90,0)</f>
        <v>0.740740740740741</v>
      </c>
      <c r="Y123" s="58" t="n">
        <f aca="false">IF(Y90&gt;0,(Y91/In_DSCR_Contracted+(Y90-Y91)/In_DSCR_Merchant)/Y90,0)</f>
        <v>0.740740740740741</v>
      </c>
      <c r="Z123" s="58" t="n">
        <f aca="false">IF(Z90&gt;0,(Z91/In_DSCR_Contracted+(Z90-Z91)/In_DSCR_Merchant)/Z90,0)</f>
        <v>0.740740740740741</v>
      </c>
      <c r="AA123" s="58" t="n">
        <f aca="false">IF(AA90&gt;0,(AA91/In_DSCR_Contracted+(AA90-AA91)/In_DSCR_Merchant)/AA90,0)</f>
        <v>0.740740740740741</v>
      </c>
      <c r="AB123" s="58" t="n">
        <f aca="false">IF(AB90&gt;0,(AB91/In_DSCR_Contracted+(AB90-AB91)/In_DSCR_Merchant)/AB90,0)</f>
        <v>0.740740740740741</v>
      </c>
      <c r="AC123" s="58" t="n">
        <f aca="false">IF(AC90&gt;0,(AC91/In_DSCR_Contracted+(AC90-AC91)/In_DSCR_Merchant)/AC90,0)</f>
        <v>0.740740740740741</v>
      </c>
      <c r="AD123" s="58" t="n">
        <f aca="false">IF(AD90&gt;0,(AD91/In_DSCR_Contracted+(AD90-AD91)/In_DSCR_Merchant)/AD90,0)</f>
        <v>0.740740740740741</v>
      </c>
      <c r="AE123" s="58" t="n">
        <f aca="false">IF(AE90&gt;0,(AE91/In_DSCR_Contracted+(AE90-AE91)/In_DSCR_Merchant)/AE90,0)</f>
        <v>0.740740740740741</v>
      </c>
      <c r="AF123" s="58" t="n">
        <f aca="false">IF(AF90&gt;0,(AF91/In_DSCR_Contracted+(AF90-AF91)/In_DSCR_Merchant)/AF90,0)</f>
        <v>0.740740740740741</v>
      </c>
      <c r="AG123" s="58" t="n">
        <f aca="false">IF(AG90&gt;0,(AG91/In_DSCR_Contracted+(AG90-AG91)/In_DSCR_Merchant)/AG90,0)</f>
        <v>0.740740740740741</v>
      </c>
      <c r="AH123" s="58" t="n">
        <f aca="false">IF(AH90&gt;0,(AH91/In_DSCR_Contracted+(AH90-AH91)/In_DSCR_Merchant)/AH90,0)</f>
        <v>0.740740740740741</v>
      </c>
      <c r="AI123" s="58" t="n">
        <f aca="false">IF(AI90&gt;0,(AI91/In_DSCR_Contracted+(AI90-AI91)/In_DSCR_Merchant)/AI90,0)</f>
        <v>0.740740740740741</v>
      </c>
      <c r="AJ123" s="58" t="n">
        <f aca="false">IF(AJ90&gt;0,(AJ91/In_DSCR_Contracted+(AJ90-AJ91)/In_DSCR_Merchant)/AJ90,0)</f>
        <v>0.740740740740741</v>
      </c>
      <c r="AK123" s="58" t="n">
        <f aca="false">IF(AK90&gt;0,(AK91/In_DSCR_Contracted+(AK90-AK91)/In_DSCR_Merchant)/AK90,0)</f>
        <v>0.740740740740741</v>
      </c>
      <c r="AL123" s="58" t="n">
        <f aca="false">IF(AL90&gt;0,(AL91/In_DSCR_Contracted+(AL90-AL91)/In_DSCR_Merchant)/AL90,0)</f>
        <v>0.740740740740741</v>
      </c>
      <c r="AM123" s="58" t="n">
        <f aca="false">IF(AM90&gt;0,(AM91/In_DSCR_Contracted+(AM90-AM91)/In_DSCR_Merchant)/AM90,0)</f>
        <v>0.740740740740741</v>
      </c>
      <c r="AN123" s="58" t="n">
        <f aca="false">IF(AN90&gt;0,(AN91/In_DSCR_Contracted+(AN90-AN91)/In_DSCR_Merchant)/AN90,0)</f>
        <v>0.740740740740741</v>
      </c>
      <c r="AO123" s="58" t="n">
        <f aca="false">IF(AO90&gt;0,(AO91/In_DSCR_Contracted+(AO90-AO91)/In_DSCR_Merchant)/AO90,0)</f>
        <v>0.740740740740741</v>
      </c>
      <c r="AP123" s="58" t="n">
        <f aca="false">IF(AP90&gt;0,(AP91/In_DSCR_Contracted+(AP90-AP91)/In_DSCR_Merchant)/AP90,0)</f>
        <v>0.740740740740741</v>
      </c>
      <c r="AQ123" s="58" t="n">
        <f aca="false">IF(AQ90&gt;0,(AQ91/In_DSCR_Contracted+(AQ90-AQ91)/In_DSCR_Merchant)/AQ90,0)</f>
        <v>0.740740740740741</v>
      </c>
      <c r="AR123" s="58" t="n">
        <f aca="false">IF(AR90&gt;0,(AR91/In_DSCR_Contracted+(AR90-AR91)/In_DSCR_Merchant)/AR90,0)</f>
        <v>0.740740740740741</v>
      </c>
      <c r="AS123" s="58" t="n">
        <f aca="false">IF(AS90&gt;0,(AS91/In_DSCR_Contracted+(AS90-AS91)/In_DSCR_Merchant)/AS90,0)</f>
        <v>0.740740740740741</v>
      </c>
      <c r="AT123" s="58" t="n">
        <f aca="false">IF(AT90&gt;0,(AT91/In_DSCR_Contracted+(AT90-AT91)/In_DSCR_Merchant)/AT90,0)</f>
        <v>0.740740740740741</v>
      </c>
      <c r="AU123" s="58" t="n">
        <f aca="false">IF(AU90&gt;0,(AU91/In_DSCR_Contracted+(AU90-AU91)/In_DSCR_Merchant)/AU90,0)</f>
        <v>0.740740740740741</v>
      </c>
      <c r="AV123" s="58" t="n">
        <f aca="false">IF(AV90&gt;0,(AV91/In_DSCR_Contracted+(AV90-AV91)/In_DSCR_Merchant)/AV90,0)</f>
        <v>0.740740740740741</v>
      </c>
      <c r="AW123" s="58" t="n">
        <f aca="false">IF(AW90&gt;0,(AW91/In_DSCR_Contracted+(AW90-AW91)/In_DSCR_Merchant)/AW90,0)</f>
        <v>0.740740740740741</v>
      </c>
      <c r="AX123" s="58" t="n">
        <f aca="false">IF(AX90&gt;0,(AX91/In_DSCR_Contracted+(AX90-AX91)/In_DSCR_Merchant)/AX90,0)</f>
        <v>0.740740740740741</v>
      </c>
      <c r="AY123" s="58" t="n">
        <f aca="false">IF(AY90&gt;0,(AY91/In_DSCR_Contracted+(AY90-AY91)/In_DSCR_Merchant)/AY90,0)</f>
        <v>0.740740740740741</v>
      </c>
      <c r="AZ123" s="58" t="n">
        <f aca="false">IF(AZ90&gt;0,(AZ91/In_DSCR_Contracted+(AZ90-AZ91)/In_DSCR_Merchant)/AZ90,0)</f>
        <v>0.740740740740741</v>
      </c>
      <c r="BA123" s="58" t="n">
        <f aca="false">IF(BA90&gt;0,(BA91/In_DSCR_Contracted+(BA90-BA91)/In_DSCR_Merchant)/BA90,0)</f>
        <v>0.740740740740741</v>
      </c>
      <c r="BB123" s="58" t="n">
        <f aca="false">IF(BB90&gt;0,(BB91/In_DSCR_Contracted+(BB90-BB91)/In_DSCR_Merchant)/BB90,0)</f>
        <v>0.740740740740741</v>
      </c>
      <c r="BC123" s="58" t="n">
        <f aca="false">IF(BC90&gt;0,(BC91/In_DSCR_Contracted+(BC90-BC91)/In_DSCR_Merchant)/BC90,0)</f>
        <v>0.740740740740741</v>
      </c>
      <c r="BD123" s="58" t="n">
        <f aca="false">IF(BD90&gt;0,(BD91/In_DSCR_Contracted+(BD90-BD91)/In_DSCR_Merchant)/BD90,0)</f>
        <v>0.740740740740741</v>
      </c>
      <c r="BE123" s="58" t="n">
        <f aca="false">IF(BE90&gt;0,(BE91/In_DSCR_Contracted+(BE90-BE91)/In_DSCR_Merchant)/BE90,0)</f>
        <v>0.740740740740741</v>
      </c>
      <c r="BF123" s="58" t="n">
        <f aca="false">IF(BF90&gt;0,(BF91/In_DSCR_Contracted+(BF90-BF91)/In_DSCR_Merchant)/BF90,0)</f>
        <v>0.740740740740741</v>
      </c>
      <c r="BG123" s="58" t="n">
        <f aca="false">IF(BG90&gt;0,(BG91/In_DSCR_Contracted+(BG90-BG91)/In_DSCR_Merchant)/BG90,0)</f>
        <v>0.740740740740741</v>
      </c>
      <c r="BH123" s="58" t="n">
        <f aca="false">IF(BH90&gt;0,(BH91/In_DSCR_Contracted+(BH90-BH91)/In_DSCR_Merchant)/BH90,0)</f>
        <v>0.740740740740741</v>
      </c>
      <c r="BI123" s="58" t="n">
        <f aca="false">IF(BI90&gt;0,(BI91/In_DSCR_Contracted+(BI90-BI91)/In_DSCR_Merchant)/BI90,0)</f>
        <v>0.740740740740741</v>
      </c>
      <c r="BJ123" s="58" t="n">
        <f aca="false">IF(BJ90&gt;0,(BJ91/In_DSCR_Contracted+(BJ90-BJ91)/In_DSCR_Merchant)/BJ90,0)</f>
        <v>0.740740740740741</v>
      </c>
      <c r="BK123" s="58" t="n">
        <f aca="false">IF(BK90&gt;0,(BK91/In_DSCR_Contracted+(BK90-BK91)/In_DSCR_Merchant)/BK90,0)</f>
        <v>0.740740740740741</v>
      </c>
      <c r="BL123" s="58" t="n">
        <f aca="false">IF(BL90&gt;0,(BL91/In_DSCR_Contracted+(BL90-BL91)/In_DSCR_Merchant)/BL90,0)</f>
        <v>0.740740740740741</v>
      </c>
      <c r="BM123" s="58" t="n">
        <f aca="false">IF(BM90&gt;0,(BM91/In_DSCR_Contracted+(BM90-BM91)/In_DSCR_Merchant)/BM90,0)</f>
        <v>0.740740740740741</v>
      </c>
      <c r="BN123" s="58" t="n">
        <f aca="false">IF(BN90&gt;0,(BN91/In_DSCR_Contracted+(BN90-BN91)/In_DSCR_Merchant)/BN90,0)</f>
        <v>0.740740740740741</v>
      </c>
      <c r="BO123" s="58" t="n">
        <f aca="false">IF(BO90&gt;0,(BO91/In_DSCR_Contracted+(BO90-BO91)/In_DSCR_Merchant)/BO90,0)</f>
        <v>0.740740740740741</v>
      </c>
      <c r="BP123" s="58" t="n">
        <f aca="false">IF(BP90&gt;0,(BP91/In_DSCR_Contracted+(BP90-BP91)/In_DSCR_Merchant)/BP90,0)</f>
        <v>0.740740740740741</v>
      </c>
      <c r="BQ123" s="58" t="n">
        <f aca="false">IF(BQ90&gt;0,(BQ91/In_DSCR_Contracted+(BQ90-BQ91)/In_DSCR_Merchant)/BQ90,0)</f>
        <v>0.740740740740741</v>
      </c>
      <c r="BR123" s="58" t="n">
        <f aca="false">IF(BR90&gt;0,(BR91/In_DSCR_Contracted+(BR90-BR91)/In_DSCR_Merchant)/BR90,0)</f>
        <v>0.740740740740741</v>
      </c>
      <c r="BS123" s="58" t="n">
        <f aca="false">IF(BS90&gt;0,(BS91/In_DSCR_Contracted+(BS90-BS91)/In_DSCR_Merchant)/BS90,0)</f>
        <v>0.740740740740741</v>
      </c>
      <c r="BT123" s="58" t="n">
        <f aca="false">IF(BT90&gt;0,(BT91/In_DSCR_Contracted+(BT90-BT91)/In_DSCR_Merchant)/BT90,0)</f>
        <v>0.740740740740741</v>
      </c>
      <c r="BU123" s="58" t="n">
        <f aca="false">IF(BU90&gt;0,(BU91/In_DSCR_Contracted+(BU90-BU91)/In_DSCR_Merchant)/BU90,0)</f>
        <v>0.740740740740741</v>
      </c>
      <c r="BV123" s="58" t="n">
        <f aca="false">IF(BV90&gt;0,(BV91/In_DSCR_Contracted+(BV90-BV91)/In_DSCR_Merchant)/BV90,0)</f>
        <v>0.740740740740741</v>
      </c>
      <c r="BW123" s="58" t="n">
        <f aca="false">IF(BW90&gt;0,(BW91/In_DSCR_Contracted+(BW90-BW91)/In_DSCR_Merchant)/BW90,0)</f>
        <v>0.740740740740741</v>
      </c>
      <c r="BX123" s="58" t="n">
        <f aca="false">IF(BX90&gt;0,(BX91/In_DSCR_Contracted+(BX90-BX91)/In_DSCR_Merchant)/BX90,0)</f>
        <v>0.740740740740741</v>
      </c>
      <c r="BY123" s="58" t="n">
        <f aca="false">IF(BY90&gt;0,(BY91/In_DSCR_Contracted+(BY90-BY91)/In_DSCR_Merchant)/BY90,0)</f>
        <v>0.740740740740741</v>
      </c>
      <c r="BZ123" s="58" t="n">
        <f aca="false">IF(BZ90&gt;0,(BZ91/In_DSCR_Contracted+(BZ90-BZ91)/In_DSCR_Merchant)/BZ90,0)</f>
        <v>0.740740740740741</v>
      </c>
      <c r="CA123" s="58" t="n">
        <f aca="false">IF(CA90&gt;0,(CA91/In_DSCR_Contracted+(CA90-CA91)/In_DSCR_Merchant)/CA90,0)</f>
        <v>0.740740740740741</v>
      </c>
      <c r="CB123" s="58" t="n">
        <f aca="false">IF(CB90&gt;0,(CB91/In_DSCR_Contracted+(CB90-CB91)/In_DSCR_Merchant)/CB90,0)</f>
        <v>0.740740740740741</v>
      </c>
      <c r="CC123" s="58" t="n">
        <f aca="false">IF(CC90&gt;0,(CC91/In_DSCR_Contracted+(CC90-CC91)/In_DSCR_Merchant)/CC90,0)</f>
        <v>0.740740740740741</v>
      </c>
      <c r="CD123" s="58" t="n">
        <f aca="false">IF(CD90&gt;0,(CD91/In_DSCR_Contracted+(CD90-CD91)/In_DSCR_Merchant)/CD90,0)</f>
        <v>0.740740740740741</v>
      </c>
      <c r="CE123" s="58" t="n">
        <f aca="false">IF(CE90&gt;0,(CE91/In_DSCR_Contracted+(CE90-CE91)/In_DSCR_Merchant)/CE90,0)</f>
        <v>0.740740740740741</v>
      </c>
      <c r="CF123" s="58" t="n">
        <f aca="false">IF(CF90&gt;0,(CF91/In_DSCR_Contracted+(CF90-CF91)/In_DSCR_Merchant)/CF90,0)</f>
        <v>0.740740740740741</v>
      </c>
      <c r="CG123" s="58" t="n">
        <f aca="false">IF(CG90&gt;0,(CG91/In_DSCR_Contracted+(CG90-CG91)/In_DSCR_Merchant)/CG90,0)</f>
        <v>0.740740740740741</v>
      </c>
      <c r="CH123" s="58" t="n">
        <f aca="false">IF(CH90&gt;0,(CH91/In_DSCR_Contracted+(CH90-CH91)/In_DSCR_Merchant)/CH90,0)</f>
        <v>0.740740740740741</v>
      </c>
      <c r="CI123" s="58" t="n">
        <f aca="false">IF(CI90&gt;0,(CI91/In_DSCR_Contracted+(CI90-CI91)/In_DSCR_Merchant)/CI90,0)</f>
        <v>0.740740740740741</v>
      </c>
      <c r="CJ123" s="58" t="n">
        <f aca="false">IF(CJ90&gt;0,(CJ91/In_DSCR_Contracted+(CJ90-CJ91)/In_DSCR_Merchant)/CJ90,0)</f>
        <v>0.740740740740741</v>
      </c>
      <c r="CK123" s="58" t="n">
        <f aca="false">IF(CK90&gt;0,(CK91/In_DSCR_Contracted+(CK90-CK91)/In_DSCR_Merchant)/CK90,0)</f>
        <v>0.740740740740741</v>
      </c>
      <c r="CL123" s="58" t="n">
        <f aca="false">IF(CL90&gt;0,(CL91/In_DSCR_Contracted+(CL90-CL91)/In_DSCR_Merchant)/CL90,0)</f>
        <v>0.740740740740741</v>
      </c>
      <c r="CM123" s="58" t="n">
        <f aca="false">IF(CM90&gt;0,(CM91/In_DSCR_Contracted+(CM90-CM91)/In_DSCR_Merchant)/CM90,0)</f>
        <v>0.740740740740741</v>
      </c>
      <c r="CN123" s="58" t="n">
        <f aca="false">IF(CN90&gt;0,(CN91/In_DSCR_Contracted+(CN90-CN91)/In_DSCR_Merchant)/CN90,0)</f>
        <v>0.740740740740741</v>
      </c>
      <c r="CO123" s="58" t="n">
        <f aca="false">IF(CO90&gt;0,(CO91/In_DSCR_Contracted+(CO90-CO91)/In_DSCR_Merchant)/CO90,0)</f>
        <v>0.740740740740741</v>
      </c>
      <c r="CP123" s="58" t="n">
        <f aca="false">IF(CP90&gt;0,(CP91/In_DSCR_Contracted+(CP90-CP91)/In_DSCR_Merchant)/CP90,0)</f>
        <v>0.740740740740741</v>
      </c>
      <c r="CQ123" s="58" t="n">
        <f aca="false">IF(CQ90&gt;0,(CQ91/In_DSCR_Contracted+(CQ90-CQ91)/In_DSCR_Merchant)/CQ90,0)</f>
        <v>0.740740740740741</v>
      </c>
      <c r="CR123" s="58" t="n">
        <f aca="false">IF(CR90&gt;0,(CR91/In_DSCR_Contracted+(CR90-CR91)/In_DSCR_Merchant)/CR90,0)</f>
        <v>0.740740740740741</v>
      </c>
      <c r="CS123" s="58" t="n">
        <f aca="false">IF(CS90&gt;0,(CS91/In_DSCR_Contracted+(CS90-CS91)/In_DSCR_Merchant)/CS90,0)</f>
        <v>0.740740740740741</v>
      </c>
      <c r="CT123" s="58" t="n">
        <f aca="false">IF(CT90&gt;0,(CT91/In_DSCR_Contracted+(CT90-CT91)/In_DSCR_Merchant)/CT90,0)</f>
        <v>0.740740740740741</v>
      </c>
      <c r="CU123" s="58" t="n">
        <f aca="false">IF(CU90&gt;0,(CU91/In_DSCR_Contracted+(CU90-CU91)/In_DSCR_Merchant)/CU90,0)</f>
        <v>0.740740740740741</v>
      </c>
      <c r="CV123" s="58" t="n">
        <f aca="false">IF(CV90&gt;0,(CV91/In_DSCR_Contracted+(CV90-CV91)/In_DSCR_Merchant)/CV90,0)</f>
        <v>0.740740740740741</v>
      </c>
      <c r="CW123" s="58" t="n">
        <f aca="false">IF(CW90&gt;0,(CW91/In_DSCR_Contracted+(CW90-CW91)/In_DSCR_Merchant)/CW90,0)</f>
        <v>0.740740740740741</v>
      </c>
      <c r="CX123" s="58" t="n">
        <f aca="false">IF(CX90&gt;0,(CX91/In_DSCR_Contracted+(CX90-CX91)/In_DSCR_Merchant)/CX90,0)</f>
        <v>0.740740740740741</v>
      </c>
      <c r="CY123" s="58" t="n">
        <f aca="false">IF(CY90&gt;0,(CY91/In_DSCR_Contracted+(CY90-CY91)/In_DSCR_Merchant)/CY90,0)</f>
        <v>0.740740740740741</v>
      </c>
      <c r="CZ123" s="58" t="n">
        <f aca="false">IF(CZ90&gt;0,(CZ91/In_DSCR_Contracted+(CZ90-CZ91)/In_DSCR_Merchant)/CZ90,0)</f>
        <v>0.740740740740741</v>
      </c>
      <c r="DA123" s="58" t="n">
        <f aca="false">IF(DA90&gt;0,(DA91/In_DSCR_Contracted+(DA90-DA91)/In_DSCR_Merchant)/DA90,0)</f>
        <v>0.740740740740741</v>
      </c>
      <c r="DB123" s="58" t="n">
        <f aca="false">IF(DB90&gt;0,(DB91/In_DSCR_Contracted+(DB90-DB91)/In_DSCR_Merchant)/DB90,0)</f>
        <v>0.740740740740741</v>
      </c>
      <c r="DC123" s="58" t="n">
        <f aca="false">IF(DC90&gt;0,(DC91/In_DSCR_Contracted+(DC90-DC91)/In_DSCR_Merchant)/DC90,0)</f>
        <v>0.740740740740741</v>
      </c>
      <c r="DD123" s="58" t="n">
        <f aca="false">IF(DD90&gt;0,(DD91/In_DSCR_Contracted+(DD90-DD91)/In_DSCR_Merchant)/DD90,0)</f>
        <v>0.740740740740741</v>
      </c>
      <c r="DE123" s="58" t="n">
        <f aca="false">IF(DE90&gt;0,(DE91/In_DSCR_Contracted+(DE90-DE91)/In_DSCR_Merchant)/DE90,0)</f>
        <v>0.740740740740741</v>
      </c>
      <c r="DF123" s="58" t="n">
        <f aca="false">IF(DF90&gt;0,(DF91/In_DSCR_Contracted+(DF90-DF91)/In_DSCR_Merchant)/DF90,0)</f>
        <v>0.740740740740741</v>
      </c>
      <c r="DG123" s="58" t="n">
        <f aca="false">IF(DG90&gt;0,(DG91/In_DSCR_Contracted+(DG90-DG91)/In_DSCR_Merchant)/DG90,0)</f>
        <v>0.740740740740741</v>
      </c>
      <c r="DH123" s="58" t="n">
        <f aca="false">IF(DH90&gt;0,(DH91/In_DSCR_Contracted+(DH90-DH91)/In_DSCR_Merchant)/DH90,0)</f>
        <v>0.740740740740741</v>
      </c>
      <c r="DI123" s="58" t="n">
        <f aca="false">IF(DI90&gt;0,(DI91/In_DSCR_Contracted+(DI90-DI91)/In_DSCR_Merchant)/DI90,0)</f>
        <v>0.740740740740741</v>
      </c>
      <c r="DJ123" s="58" t="n">
        <f aca="false">IF(DJ90&gt;0,(DJ91/In_DSCR_Contracted+(DJ90-DJ91)/In_DSCR_Merchant)/DJ90,0)</f>
        <v>0.740740740740741</v>
      </c>
      <c r="DK123" s="58" t="n">
        <f aca="false">IF(DK90&gt;0,(DK91/In_DSCR_Contracted+(DK90-DK91)/In_DSCR_Merchant)/DK90,0)</f>
        <v>0.740740740740741</v>
      </c>
      <c r="DL123" s="58" t="n">
        <f aca="false">IF(DL90&gt;0,(DL91/In_DSCR_Contracted+(DL90-DL91)/In_DSCR_Merchant)/DL90,0)</f>
        <v>0.740740740740741</v>
      </c>
      <c r="DM123" s="58" t="n">
        <f aca="false">IF(DM90&gt;0,(DM91/In_DSCR_Contracted+(DM90-DM91)/In_DSCR_Merchant)/DM90,0)</f>
        <v>0.740740740740741</v>
      </c>
      <c r="DN123" s="58" t="n">
        <f aca="false">IF(DN90&gt;0,(DN91/In_DSCR_Contracted+(DN90-DN91)/In_DSCR_Merchant)/DN90,0)</f>
        <v>0.740740740740741</v>
      </c>
      <c r="DO123" s="58" t="n">
        <f aca="false">IF(DO90&gt;0,(DO91/In_DSCR_Contracted+(DO90-DO91)/In_DSCR_Merchant)/DO90,0)</f>
        <v>0.740740740740741</v>
      </c>
      <c r="DP123" s="58" t="n">
        <f aca="false">IF(DP90&gt;0,(DP91/In_DSCR_Contracted+(DP90-DP91)/In_DSCR_Merchant)/DP90,0)</f>
        <v>0.740740740740741</v>
      </c>
      <c r="DQ123" s="58" t="n">
        <f aca="false">IF(DQ90&gt;0,(DQ91/In_DSCR_Contracted+(DQ90-DQ91)/In_DSCR_Merchant)/DQ90,0)</f>
        <v>0.740740740740741</v>
      </c>
      <c r="DR123" s="58" t="n">
        <f aca="false">IF(DR90&gt;0,(DR91/In_DSCR_Contracted+(DR90-DR91)/In_DSCR_Merchant)/DR90,0)</f>
        <v>0.740740740740741</v>
      </c>
      <c r="DS123" s="58" t="n">
        <f aca="false">IF(DS90&gt;0,(DS91/In_DSCR_Contracted+(DS90-DS91)/In_DSCR_Merchant)/DS90,0)</f>
        <v>0.740740740740741</v>
      </c>
      <c r="DT123" s="58" t="n">
        <f aca="false">IF(DT90&gt;0,(DT91/In_DSCR_Contracted+(DT90-DT91)/In_DSCR_Merchant)/DT90,0)</f>
        <v>0.740740740740741</v>
      </c>
      <c r="DU123" s="58" t="n">
        <f aca="false">IF(DU90&gt;0,(DU91/In_DSCR_Contracted+(DU90-DU91)/In_DSCR_Merchant)/DU90,0)</f>
        <v>0.740740740740741</v>
      </c>
      <c r="DV123" s="58" t="n">
        <f aca="false">IF(DV90&gt;0,(DV91/In_DSCR_Contracted+(DV90-DV91)/In_DSCR_Merchant)/DV90,0)</f>
        <v>0.740740740740741</v>
      </c>
      <c r="DW123" s="58" t="n">
        <f aca="false">IF(DW90&gt;0,(DW91/In_DSCR_Contracted+(DW90-DW91)/In_DSCR_Merchant)/DW90,0)</f>
        <v>0.740740740740741</v>
      </c>
      <c r="DX123" s="58" t="n">
        <f aca="false">IF(DX90&gt;0,(DX91/In_DSCR_Contracted+(DX90-DX91)/In_DSCR_Merchant)/DX90,0)</f>
        <v>0.740740740740741</v>
      </c>
      <c r="DY123" s="58" t="n">
        <f aca="false">IF(DY90&gt;0,(DY91/In_DSCR_Contracted+(DY90-DY91)/In_DSCR_Merchant)/DY90,0)</f>
        <v>0.740740740740741</v>
      </c>
      <c r="DZ123" s="58" t="n">
        <f aca="false">IF(DZ90&gt;0,(DZ91/In_DSCR_Contracted+(DZ90-DZ91)/In_DSCR_Merchant)/DZ90,0)</f>
        <v>0.740740740740741</v>
      </c>
      <c r="EA123" s="58" t="n">
        <f aca="false">IF(EA90&gt;0,(EA91/In_DSCR_Contracted+(EA90-EA91)/In_DSCR_Merchant)/EA90,0)</f>
        <v>0.740740740740741</v>
      </c>
      <c r="EB123" s="58" t="n">
        <f aca="false">IF(EB90&gt;0,(EB91/In_DSCR_Contracted+(EB90-EB91)/In_DSCR_Merchant)/EB90,0)</f>
        <v>0.740740740740741</v>
      </c>
      <c r="EC123" s="58" t="n">
        <f aca="false">IF(EC90&gt;0,(EC91/In_DSCR_Contracted+(EC90-EC91)/In_DSCR_Merchant)/EC90,0)</f>
        <v>0.740740740740741</v>
      </c>
      <c r="ED123" s="58" t="n">
        <f aca="false">IF(ED90&gt;0,(ED91/In_DSCR_Contracted+(ED90-ED91)/In_DSCR_Merchant)/ED90,0)</f>
        <v>0.740740740740741</v>
      </c>
      <c r="EE123" s="58" t="n">
        <f aca="false">IF(EE90&gt;0,(EE91/In_DSCR_Contracted+(EE90-EE91)/In_DSCR_Merchant)/EE90,0)</f>
        <v>0.740740740740741</v>
      </c>
      <c r="EF123" s="58" t="n">
        <f aca="false">IF(EF90&gt;0,(EF91/In_DSCR_Contracted+(EF90-EF91)/In_DSCR_Merchant)/EF90,0)</f>
        <v>0.740740740740741</v>
      </c>
      <c r="EG123" s="58" t="n">
        <f aca="false">IF(EG90&gt;0,(EG91/In_DSCR_Contracted+(EG90-EG91)/In_DSCR_Merchant)/EG90,0)</f>
        <v>0.740740740740741</v>
      </c>
      <c r="EH123" s="58" t="n">
        <f aca="false">IF(EH90&gt;0,(EH91/In_DSCR_Contracted+(EH90-EH91)/In_DSCR_Merchant)/EH90,0)</f>
        <v>0.740740740740741</v>
      </c>
      <c r="EI123" s="58" t="n">
        <f aca="false">IF(EI90&gt;0,(EI91/In_DSCR_Contracted+(EI90-EI91)/In_DSCR_Merchant)/EI90,0)</f>
        <v>0.740740740740741</v>
      </c>
      <c r="EJ123" s="58" t="n">
        <f aca="false">IF(EJ90&gt;0,(EJ91/In_DSCR_Contracted+(EJ90-EJ91)/In_DSCR_Merchant)/EJ90,0)</f>
        <v>0.740740740740741</v>
      </c>
      <c r="EK123" s="58" t="n">
        <f aca="false">IF(EK90&gt;0,(EK91/In_DSCR_Contracted+(EK90-EK91)/In_DSCR_Merchant)/EK90,0)</f>
        <v>0.740740740740741</v>
      </c>
      <c r="EL123" s="58" t="n">
        <f aca="false">IF(EL90&gt;0,(EL91/In_DSCR_Contracted+(EL90-EL91)/In_DSCR_Merchant)/EL90,0)</f>
        <v>0.740740740740741</v>
      </c>
      <c r="EM123" s="58" t="n">
        <f aca="false">IF(EM90&gt;0,(EM91/In_DSCR_Contracted+(EM90-EM91)/In_DSCR_Merchant)/EM90,0)</f>
        <v>0.740740740740741</v>
      </c>
      <c r="EN123" s="58" t="n">
        <f aca="false">IF(EN90&gt;0,(EN91/In_DSCR_Contracted+(EN90-EN91)/In_DSCR_Merchant)/EN90,0)</f>
        <v>0.740740740740741</v>
      </c>
      <c r="EO123" s="58" t="n">
        <f aca="false">IF(EO90&gt;0,(EO91/In_DSCR_Contracted+(EO90-EO91)/In_DSCR_Merchant)/EO90,0)</f>
        <v>0.740740740740741</v>
      </c>
      <c r="EP123" s="58" t="n">
        <f aca="false">IF(EP90&gt;0,(EP91/In_DSCR_Contracted+(EP90-EP91)/In_DSCR_Merchant)/EP90,0)</f>
        <v>0.740740740740741</v>
      </c>
      <c r="EQ123" s="58" t="n">
        <f aca="false">IF(EQ90&gt;0,(EQ91/In_DSCR_Contracted+(EQ90-EQ91)/In_DSCR_Merchant)/EQ90,0)</f>
        <v>0.740740740740741</v>
      </c>
      <c r="ER123" s="58" t="n">
        <f aca="false">IF(ER90&gt;0,(ER91/In_DSCR_Contracted+(ER90-ER91)/In_DSCR_Merchant)/ER90,0)</f>
        <v>0.740740740740741</v>
      </c>
      <c r="ES123" s="58" t="n">
        <f aca="false">IF(ES90&gt;0,(ES91/In_DSCR_Contracted+(ES90-ES91)/In_DSCR_Merchant)/ES90,0)</f>
        <v>0.740740740740741</v>
      </c>
      <c r="ET123" s="58" t="n">
        <f aca="false">IF(ET90&gt;0,(ET91/In_DSCR_Contracted+(ET90-ET91)/In_DSCR_Merchant)/ET90,0)</f>
        <v>0.740740740740741</v>
      </c>
      <c r="EU123" s="58" t="n">
        <f aca="false">IF(EU90&gt;0,(EU91/In_DSCR_Contracted+(EU90-EU91)/In_DSCR_Merchant)/EU90,0)</f>
        <v>0.740740740740741</v>
      </c>
      <c r="EV123" s="58" t="n">
        <f aca="false">IF(EV90&gt;0,(EV91/In_DSCR_Contracted+(EV90-EV91)/In_DSCR_Merchant)/EV90,0)</f>
        <v>0.740740740740741</v>
      </c>
      <c r="EW123" s="58" t="n">
        <f aca="false">IF(EW90&gt;0,(EW91/In_DSCR_Contracted+(EW90-EW91)/In_DSCR_Merchant)/EW90,0)</f>
        <v>0.740740740740741</v>
      </c>
      <c r="EX123" s="58" t="n">
        <f aca="false">IF(EX90&gt;0,(EX91/In_DSCR_Contracted+(EX90-EX91)/In_DSCR_Merchant)/EX90,0)</f>
        <v>0.740740740740741</v>
      </c>
      <c r="EY123" s="58" t="n">
        <f aca="false">IF(EY90&gt;0,(EY91/In_DSCR_Contracted+(EY90-EY91)/In_DSCR_Merchant)/EY90,0)</f>
        <v>0.740740740740741</v>
      </c>
      <c r="EZ123" s="58" t="n">
        <f aca="false">IF(EZ90&gt;0,(EZ91/In_DSCR_Contracted+(EZ90-EZ91)/In_DSCR_Merchant)/EZ90,0)</f>
        <v>0.740740740740741</v>
      </c>
      <c r="FA123" s="58" t="n">
        <f aca="false">IF(FA90&gt;0,(FA91/In_DSCR_Contracted+(FA90-FA91)/In_DSCR_Merchant)/FA90,0)</f>
        <v>0.740740740740741</v>
      </c>
      <c r="FB123" s="58" t="n">
        <f aca="false">IF(FB90&gt;0,(FB91/In_DSCR_Contracted+(FB90-FB91)/In_DSCR_Merchant)/FB90,0)</f>
        <v>0.740740740740741</v>
      </c>
      <c r="FC123" s="58" t="n">
        <f aca="false">IF(FC90&gt;0,(FC91/In_DSCR_Contracted+(FC90-FC91)/In_DSCR_Merchant)/FC90,0)</f>
        <v>0.740740740740741</v>
      </c>
      <c r="FD123" s="58" t="n">
        <f aca="false">IF(FD90&gt;0,(FD91/In_DSCR_Contracted+(FD90-FD91)/In_DSCR_Merchant)/FD90,0)</f>
        <v>0</v>
      </c>
      <c r="FE123" s="58" t="n">
        <f aca="false">IF(FE90&gt;0,(FE91/In_DSCR_Contracted+(FE90-FE91)/In_DSCR_Merchant)/FE90,0)</f>
        <v>0</v>
      </c>
      <c r="FF123" s="58" t="n">
        <f aca="false">IF(FF90&gt;0,(FF91/In_DSCR_Contracted+(FF90-FF91)/In_DSCR_Merchant)/FF90,0)</f>
        <v>0</v>
      </c>
      <c r="FG123" s="58" t="n">
        <f aca="false">IF(FG90&gt;0,(FG91/In_DSCR_Contracted+(FG90-FG91)/In_DSCR_Merchant)/FG90,0)</f>
        <v>0</v>
      </c>
      <c r="FH123" s="58" t="n">
        <f aca="false">IF(FH90&gt;0,(FH91/In_DSCR_Contracted+(FH90-FH91)/In_DSCR_Merchant)/FH90,0)</f>
        <v>0</v>
      </c>
    </row>
    <row r="124" customFormat="false" ht="15" hidden="false" customHeight="false" outlineLevel="0" collapsed="false">
      <c r="C124" s="0" t="s">
        <v>772</v>
      </c>
      <c r="D124" s="11" t="s">
        <v>359</v>
      </c>
      <c r="E124" s="20" t="n">
        <f aca="false">PV($F36,In_Debt_Tenor*Months_In_Year/Months_Per_Period,-$F124)</f>
        <v>39261.8436742217</v>
      </c>
      <c r="F124" s="20" t="n">
        <f aca="false">MIN($J124:$FH124)</f>
        <v>934.036516071282</v>
      </c>
      <c r="J124" s="20" t="str">
        <f aca="false">IF(J32=1,J122*J123,"")</f>
        <v/>
      </c>
      <c r="K124" s="20" t="str">
        <f aca="false">IF(K32=1,K122*K123,"")</f>
        <v/>
      </c>
      <c r="L124" s="20" t="str">
        <f aca="false">IF(L32=1,L122*L123,"")</f>
        <v/>
      </c>
      <c r="M124" s="20" t="str">
        <f aca="false">IF(M32=1,M122*M123,"")</f>
        <v/>
      </c>
      <c r="N124" s="20" t="str">
        <f aca="false">IF(N32=1,N122*N123,"")</f>
        <v/>
      </c>
      <c r="O124" s="20" t="str">
        <f aca="false">IF(O32=1,O122*O123,"")</f>
        <v/>
      </c>
      <c r="P124" s="20" t="str">
        <f aca="false">IF(P32=1,P122*P123,"")</f>
        <v/>
      </c>
      <c r="Q124" s="20" t="str">
        <f aca="false">IF(Q32=1,Q122*Q123,"")</f>
        <v/>
      </c>
      <c r="R124" s="20" t="str">
        <f aca="false">IF(R32=1,R122*R123,"")</f>
        <v/>
      </c>
      <c r="S124" s="20" t="str">
        <f aca="false">IF(S32=1,S122*S123,"")</f>
        <v/>
      </c>
      <c r="T124" s="20" t="n">
        <f aca="false">IF(T32=1,T122*T123,"")</f>
        <v>1379.72321861624</v>
      </c>
      <c r="U124" s="20" t="n">
        <f aca="false">IF(U32=1,U122*U123,"")</f>
        <v>1393.89023885807</v>
      </c>
      <c r="V124" s="20" t="n">
        <f aca="false">IF(V32=1,V122*V123,"")</f>
        <v>1381.66862484692</v>
      </c>
      <c r="W124" s="20" t="n">
        <f aca="false">IF(W32=1,W122*W123,"")</f>
        <v>1120.0283148385</v>
      </c>
      <c r="X124" s="20" t="n">
        <f aca="false">IF(X32=1,X122*X123,"")</f>
        <v>1131.2600682422</v>
      </c>
      <c r="Y124" s="20" t="n">
        <f aca="false">IF(Y32=1,Y122*Y123,"")</f>
        <v>1142.46779025291</v>
      </c>
      <c r="Z124" s="20" t="n">
        <f aca="false">IF(Z32=1,Z122*Z123,"")</f>
        <v>1141.50983811779</v>
      </c>
      <c r="AA124" s="20" t="n">
        <f aca="false">IF(AA32=1,AA122*AA123,"")</f>
        <v>986.787002888746</v>
      </c>
      <c r="AB124" s="20" t="n">
        <f aca="false">IF(AB32=1,AB122*AB123,"")</f>
        <v>996.578651108768</v>
      </c>
      <c r="AC124" s="20" t="n">
        <f aca="false">IF(AC32=1,AC122*AC123,"")</f>
        <v>1006.3474375386</v>
      </c>
      <c r="AD124" s="20" t="n">
        <f aca="false">IF(AD32=1,AD122*AD123,"")</f>
        <v>1005.41680777377</v>
      </c>
      <c r="AE124" s="20" t="n">
        <f aca="false">IF(AE32=1,AE122*AE123,"")</f>
        <v>1028.14904276195</v>
      </c>
      <c r="AF124" s="20" t="n">
        <f aca="false">IF(AF32=1,AF122*AF123,"")</f>
        <v>1038.36483267296</v>
      </c>
      <c r="AG124" s="20" t="n">
        <f aca="false">IF(AG32=1,AG122*AG123,"")</f>
        <v>1048.55646387225</v>
      </c>
      <c r="AH124" s="20" t="n">
        <f aca="false">IF(AH32=1,AH122*AH123,"")</f>
        <v>1047.5742182746</v>
      </c>
      <c r="AI124" s="20" t="n">
        <f aca="false">IF(AI32=1,AI122*AI123,"")</f>
        <v>1074.104549351</v>
      </c>
      <c r="AJ124" s="20" t="n">
        <f aca="false">IF(AJ32=1,AJ122*AJ123,"")</f>
        <v>1073.13204324388</v>
      </c>
      <c r="AK124" s="20" t="n">
        <f aca="false">IF(AK32=1,AK122*AK123,"")</f>
        <v>1083.70944793785</v>
      </c>
      <c r="AL124" s="20" t="n">
        <f aca="false">IF(AL32=1,AL122*AL123,"")</f>
        <v>1082.71529742267</v>
      </c>
      <c r="AM124" s="20" t="n">
        <f aca="false">IF(AM32=1,AM122*AM123,"")</f>
        <v>1023.83960114393</v>
      </c>
      <c r="AN124" s="20" t="n">
        <f aca="false">IF(AN32=1,AN122*AN123,"")</f>
        <v>1033.99476735243</v>
      </c>
      <c r="AO124" s="20" t="n">
        <f aca="false">IF(AO32=1,AO122*AO123,"")</f>
        <v>1044.12504454208</v>
      </c>
      <c r="AP124" s="20" t="n">
        <f aca="false">IF(AP32=1,AP122*AP123,"")</f>
        <v>1043.09721519437</v>
      </c>
      <c r="AQ124" s="20" t="n">
        <f aca="false">IF(AQ32=1,AQ122*AQ123,"")</f>
        <v>984.725641748462</v>
      </c>
      <c r="AR124" s="20" t="n">
        <f aca="false">IF(AR32=1,AR122*AR123,"")</f>
        <v>994.458345305736</v>
      </c>
      <c r="AS124" s="20" t="n">
        <f aca="false">IF(AS32=1,AS122*AS123,"")</f>
        <v>1004.16638304894</v>
      </c>
      <c r="AT124" s="20" t="n">
        <f aca="false">IF(AT32=1,AT122*AT123,"")</f>
        <v>1003.13361015706</v>
      </c>
      <c r="AU124" s="20" t="n">
        <f aca="false">IF(AU32=1,AU122*AU123,"")</f>
        <v>1014.2767985324</v>
      </c>
      <c r="AV124" s="20" t="n">
        <f aca="false">IF(AV32=1,AV122*AV123,"")</f>
        <v>1024.32643862488</v>
      </c>
      <c r="AW124" s="20" t="n">
        <f aca="false">IF(AW32=1,AW122*AW123,"")</f>
        <v>1034.35086332913</v>
      </c>
      <c r="AX124" s="20" t="n">
        <f aca="false">IF(AX32=1,AX122*AX123,"")</f>
        <v>1033.28795911466</v>
      </c>
      <c r="AY124" s="20" t="n">
        <f aca="false">IF(AY32=1,AY122*AY123,"")</f>
        <v>977.502689179747</v>
      </c>
      <c r="AZ124" s="20" t="n">
        <f aca="false">IF(AZ32=1,AZ122*AZ123,"")</f>
        <v>976.430818767564</v>
      </c>
      <c r="BA124" s="20" t="n">
        <f aca="false">IF(BA32=1,BA122*BA123,"")</f>
        <v>985.915145518862</v>
      </c>
      <c r="BB124" s="20" t="n">
        <f aca="false">IF(BB32=1,BB122*BB123,"")</f>
        <v>984.819225533571</v>
      </c>
      <c r="BC124" s="20" t="n">
        <f aca="false">IF(BC32=1,BC122*BC123,"")</f>
        <v>976.901792841363</v>
      </c>
      <c r="BD124" s="20" t="n">
        <f aca="false">IF(BD32=1,BD122*BD123,"")</f>
        <v>986.483661338208</v>
      </c>
      <c r="BE124" s="20" t="n">
        <f aca="false">IF(BE32=1,BE122*BE123,"")</f>
        <v>996.038224488635</v>
      </c>
      <c r="BF124" s="20" t="n">
        <f aca="false">IF(BF32=1,BF122*BF123,"")</f>
        <v>994.88158296515</v>
      </c>
      <c r="BG124" s="20" t="n">
        <f aca="false">IF(BG32=1,BG122*BG123,"")</f>
        <v>979.30685488399</v>
      </c>
      <c r="BH124" s="20" t="n">
        <f aca="false">IF(BH32=1,BH122*BH123,"")</f>
        <v>952.361833320352</v>
      </c>
      <c r="BI124" s="20" t="n">
        <f aca="false">IF(BI32=1,BI122*BI123,"")</f>
        <v>961.533635518208</v>
      </c>
      <c r="BJ124" s="20" t="n">
        <f aca="false">IF(BJ32=1,BJ122*BJ123,"")</f>
        <v>960.348020062254</v>
      </c>
      <c r="BK124" s="20" t="n">
        <f aca="false">IF(BK32=1,BK122*BK123,"")</f>
        <v>934.036516071282</v>
      </c>
      <c r="BL124" s="20" t="n">
        <f aca="false">IF(BL32=1,BL122*BL123,"")</f>
        <v>943.124361372814</v>
      </c>
      <c r="BM124" s="20" t="n">
        <f aca="false">IF(BM32=1,BM122*BM123,"")</f>
        <v>952.183898665804</v>
      </c>
      <c r="BN124" s="20" t="n">
        <f aca="false">IF(BN32=1,BN122*BN123,"")</f>
        <v>950.965245740074</v>
      </c>
      <c r="BO124" s="20" t="n">
        <f aca="false">IF(BO32=1,BO122*BO123,"")</f>
        <v>965.851854260337</v>
      </c>
      <c r="BP124" s="20" t="n">
        <f aca="false">IF(BP32=1,BP122*BP123,"")</f>
        <v>964.632802188685</v>
      </c>
      <c r="BQ124" s="20" t="n">
        <f aca="false">IF(BQ32=1,BQ122*BQ123,"")</f>
        <v>973.924128786727</v>
      </c>
      <c r="BR124" s="20" t="n">
        <f aca="false">IF(BR32=1,BR122*BR123,"")</f>
        <v>972.677559084061</v>
      </c>
      <c r="BS124" s="20" t="n">
        <f aca="false">IF(BS32=1,BS122*BS123,"")</f>
        <v>947.721759912863</v>
      </c>
      <c r="BT124" s="20" t="n">
        <f aca="false">IF(BT32=1,BT122*BT123,"")</f>
        <v>956.951845828662</v>
      </c>
      <c r="BU124" s="20" t="n">
        <f aca="false">IF(BU32=1,BU122*BU123,"")</f>
        <v>966.152833622596</v>
      </c>
      <c r="BV124" s="20" t="n">
        <f aca="false">IF(BV32=1,BV122*BV123,"")</f>
        <v>964.875780501096</v>
      </c>
      <c r="BW124" s="20" t="n">
        <f aca="false">IF(BW32=1,BW122*BW123,"")</f>
        <v>950.131513582591</v>
      </c>
      <c r="BX124" s="20" t="n">
        <f aca="false">IF(BX32=1,BX122*BX123,"")</f>
        <v>959.367109446173</v>
      </c>
      <c r="BY124" s="20" t="n">
        <f aca="false">IF(BY32=1,BY122*BY123,"")</f>
        <v>968.572663204306</v>
      </c>
      <c r="BZ124" s="20" t="n">
        <f aca="false">IF(BZ32=1,BZ122*BZ123,"")</f>
        <v>967.247672224005</v>
      </c>
      <c r="CA124" s="20" t="n">
        <f aca="false">IF(CA32=1,CA122*CA123,"")</f>
        <v>943.545912923148</v>
      </c>
      <c r="CB124" s="20" t="str">
        <f aca="false">IF(CB32=1,CB122*CB123,"")</f>
        <v/>
      </c>
      <c r="CC124" s="20" t="str">
        <f aca="false">IF(CC32=1,CC122*CC123,"")</f>
        <v/>
      </c>
      <c r="CD124" s="20" t="str">
        <f aca="false">IF(CD32=1,CD122*CD123,"")</f>
        <v/>
      </c>
      <c r="CE124" s="20" t="str">
        <f aca="false">IF(CE32=1,CE122*CE123,"")</f>
        <v/>
      </c>
      <c r="CF124" s="20" t="str">
        <f aca="false">IF(CF32=1,CF122*CF123,"")</f>
        <v/>
      </c>
      <c r="CG124" s="20" t="str">
        <f aca="false">IF(CG32=1,CG122*CG123,"")</f>
        <v/>
      </c>
      <c r="CH124" s="20" t="str">
        <f aca="false">IF(CH32=1,CH122*CH123,"")</f>
        <v/>
      </c>
      <c r="CI124" s="20" t="str">
        <f aca="false">IF(CI32=1,CI122*CI123,"")</f>
        <v/>
      </c>
      <c r="CJ124" s="20" t="str">
        <f aca="false">IF(CJ32=1,CJ122*CJ123,"")</f>
        <v/>
      </c>
      <c r="CK124" s="20" t="str">
        <f aca="false">IF(CK32=1,CK122*CK123,"")</f>
        <v/>
      </c>
      <c r="CL124" s="20" t="str">
        <f aca="false">IF(CL32=1,CL122*CL123,"")</f>
        <v/>
      </c>
      <c r="CM124" s="20" t="str">
        <f aca="false">IF(CM32=1,CM122*CM123,"")</f>
        <v/>
      </c>
      <c r="CN124" s="20" t="str">
        <f aca="false">IF(CN32=1,CN122*CN123,"")</f>
        <v/>
      </c>
      <c r="CO124" s="20" t="str">
        <f aca="false">IF(CO32=1,CO122*CO123,"")</f>
        <v/>
      </c>
      <c r="CP124" s="20" t="str">
        <f aca="false">IF(CP32=1,CP122*CP123,"")</f>
        <v/>
      </c>
      <c r="CQ124" s="20" t="str">
        <f aca="false">IF(CQ32=1,CQ122*CQ123,"")</f>
        <v/>
      </c>
      <c r="CR124" s="20" t="str">
        <f aca="false">IF(CR32=1,CR122*CR123,"")</f>
        <v/>
      </c>
      <c r="CS124" s="20" t="str">
        <f aca="false">IF(CS32=1,CS122*CS123,"")</f>
        <v/>
      </c>
      <c r="CT124" s="20" t="str">
        <f aca="false">IF(CT32=1,CT122*CT123,"")</f>
        <v/>
      </c>
      <c r="CU124" s="20" t="str">
        <f aca="false">IF(CU32=1,CU122*CU123,"")</f>
        <v/>
      </c>
      <c r="CV124" s="20" t="str">
        <f aca="false">IF(CV32=1,CV122*CV123,"")</f>
        <v/>
      </c>
      <c r="CW124" s="20" t="str">
        <f aca="false">IF(CW32=1,CW122*CW123,"")</f>
        <v/>
      </c>
      <c r="CX124" s="20" t="str">
        <f aca="false">IF(CX32=1,CX122*CX123,"")</f>
        <v/>
      </c>
      <c r="CY124" s="20" t="str">
        <f aca="false">IF(CY32=1,CY122*CY123,"")</f>
        <v/>
      </c>
      <c r="CZ124" s="20" t="str">
        <f aca="false">IF(CZ32=1,CZ122*CZ123,"")</f>
        <v/>
      </c>
      <c r="DA124" s="20" t="str">
        <f aca="false">IF(DA32=1,DA122*DA123,"")</f>
        <v/>
      </c>
      <c r="DB124" s="20" t="str">
        <f aca="false">IF(DB32=1,DB122*DB123,"")</f>
        <v/>
      </c>
      <c r="DC124" s="20" t="str">
        <f aca="false">IF(DC32=1,DC122*DC123,"")</f>
        <v/>
      </c>
      <c r="DD124" s="20" t="str">
        <f aca="false">IF(DD32=1,DD122*DD123,"")</f>
        <v/>
      </c>
      <c r="DE124" s="20" t="str">
        <f aca="false">IF(DE32=1,DE122*DE123,"")</f>
        <v/>
      </c>
      <c r="DF124" s="20" t="str">
        <f aca="false">IF(DF32=1,DF122*DF123,"")</f>
        <v/>
      </c>
      <c r="DG124" s="20" t="str">
        <f aca="false">IF(DG32=1,DG122*DG123,"")</f>
        <v/>
      </c>
      <c r="DH124" s="20" t="str">
        <f aca="false">IF(DH32=1,DH122*DH123,"")</f>
        <v/>
      </c>
      <c r="DI124" s="20" t="str">
        <f aca="false">IF(DI32=1,DI122*DI123,"")</f>
        <v/>
      </c>
      <c r="DJ124" s="20" t="str">
        <f aca="false">IF(DJ32=1,DJ122*DJ123,"")</f>
        <v/>
      </c>
      <c r="DK124" s="20" t="str">
        <f aca="false">IF(DK32=1,DK122*DK123,"")</f>
        <v/>
      </c>
      <c r="DL124" s="20" t="str">
        <f aca="false">IF(DL32=1,DL122*DL123,"")</f>
        <v/>
      </c>
      <c r="DM124" s="20" t="str">
        <f aca="false">IF(DM32=1,DM122*DM123,"")</f>
        <v/>
      </c>
      <c r="DN124" s="20" t="str">
        <f aca="false">IF(DN32=1,DN122*DN123,"")</f>
        <v/>
      </c>
      <c r="DO124" s="20" t="str">
        <f aca="false">IF(DO32=1,DO122*DO123,"")</f>
        <v/>
      </c>
      <c r="DP124" s="20" t="str">
        <f aca="false">IF(DP32=1,DP122*DP123,"")</f>
        <v/>
      </c>
      <c r="DQ124" s="20" t="str">
        <f aca="false">IF(DQ32=1,DQ122*DQ123,"")</f>
        <v/>
      </c>
      <c r="DR124" s="20" t="str">
        <f aca="false">IF(DR32=1,DR122*DR123,"")</f>
        <v/>
      </c>
      <c r="DS124" s="20" t="str">
        <f aca="false">IF(DS32=1,DS122*DS123,"")</f>
        <v/>
      </c>
      <c r="DT124" s="20" t="str">
        <f aca="false">IF(DT32=1,DT122*DT123,"")</f>
        <v/>
      </c>
      <c r="DU124" s="20" t="str">
        <f aca="false">IF(DU32=1,DU122*DU123,"")</f>
        <v/>
      </c>
      <c r="DV124" s="20" t="str">
        <f aca="false">IF(DV32=1,DV122*DV123,"")</f>
        <v/>
      </c>
      <c r="DW124" s="20" t="str">
        <f aca="false">IF(DW32=1,DW122*DW123,"")</f>
        <v/>
      </c>
      <c r="DX124" s="20" t="str">
        <f aca="false">IF(DX32=1,DX122*DX123,"")</f>
        <v/>
      </c>
      <c r="DY124" s="20" t="str">
        <f aca="false">IF(DY32=1,DY122*DY123,"")</f>
        <v/>
      </c>
      <c r="DZ124" s="20" t="str">
        <f aca="false">IF(DZ32=1,DZ122*DZ123,"")</f>
        <v/>
      </c>
      <c r="EA124" s="20" t="str">
        <f aca="false">IF(EA32=1,EA122*EA123,"")</f>
        <v/>
      </c>
      <c r="EB124" s="20" t="str">
        <f aca="false">IF(EB32=1,EB122*EB123,"")</f>
        <v/>
      </c>
      <c r="EC124" s="20" t="str">
        <f aca="false">IF(EC32=1,EC122*EC123,"")</f>
        <v/>
      </c>
      <c r="ED124" s="20" t="str">
        <f aca="false">IF(ED32=1,ED122*ED123,"")</f>
        <v/>
      </c>
      <c r="EE124" s="20" t="str">
        <f aca="false">IF(EE32=1,EE122*EE123,"")</f>
        <v/>
      </c>
      <c r="EF124" s="20" t="str">
        <f aca="false">IF(EF32=1,EF122*EF123,"")</f>
        <v/>
      </c>
      <c r="EG124" s="20" t="str">
        <f aca="false">IF(EG32=1,EG122*EG123,"")</f>
        <v/>
      </c>
      <c r="EH124" s="20" t="str">
        <f aca="false">IF(EH32=1,EH122*EH123,"")</f>
        <v/>
      </c>
      <c r="EI124" s="20" t="str">
        <f aca="false">IF(EI32=1,EI122*EI123,"")</f>
        <v/>
      </c>
      <c r="EJ124" s="20" t="str">
        <f aca="false">IF(EJ32=1,EJ122*EJ123,"")</f>
        <v/>
      </c>
      <c r="EK124" s="20" t="str">
        <f aca="false">IF(EK32=1,EK122*EK123,"")</f>
        <v/>
      </c>
      <c r="EL124" s="20" t="str">
        <f aca="false">IF(EL32=1,EL122*EL123,"")</f>
        <v/>
      </c>
      <c r="EM124" s="20" t="str">
        <f aca="false">IF(EM32=1,EM122*EM123,"")</f>
        <v/>
      </c>
      <c r="EN124" s="20" t="str">
        <f aca="false">IF(EN32=1,EN122*EN123,"")</f>
        <v/>
      </c>
      <c r="EO124" s="20" t="str">
        <f aca="false">IF(EO32=1,EO122*EO123,"")</f>
        <v/>
      </c>
      <c r="EP124" s="20" t="str">
        <f aca="false">IF(EP32=1,EP122*EP123,"")</f>
        <v/>
      </c>
      <c r="EQ124" s="20" t="str">
        <f aca="false">IF(EQ32=1,EQ122*EQ123,"")</f>
        <v/>
      </c>
      <c r="ER124" s="20" t="str">
        <f aca="false">IF(ER32=1,ER122*ER123,"")</f>
        <v/>
      </c>
      <c r="ES124" s="20" t="str">
        <f aca="false">IF(ES32=1,ES122*ES123,"")</f>
        <v/>
      </c>
      <c r="ET124" s="20" t="str">
        <f aca="false">IF(ET32=1,ET122*ET123,"")</f>
        <v/>
      </c>
      <c r="EU124" s="20" t="str">
        <f aca="false">IF(EU32=1,EU122*EU123,"")</f>
        <v/>
      </c>
      <c r="EV124" s="20" t="str">
        <f aca="false">IF(EV32=1,EV122*EV123,"")</f>
        <v/>
      </c>
      <c r="EW124" s="20" t="str">
        <f aca="false">IF(EW32=1,EW122*EW123,"")</f>
        <v/>
      </c>
      <c r="EX124" s="20" t="str">
        <f aca="false">IF(EX32=1,EX122*EX123,"")</f>
        <v/>
      </c>
      <c r="EY124" s="20" t="str">
        <f aca="false">IF(EY32=1,EY122*EY123,"")</f>
        <v/>
      </c>
      <c r="EZ124" s="20" t="str">
        <f aca="false">IF(EZ32=1,EZ122*EZ123,"")</f>
        <v/>
      </c>
      <c r="FA124" s="20" t="str">
        <f aca="false">IF(FA32=1,FA122*FA123,"")</f>
        <v/>
      </c>
      <c r="FB124" s="20" t="str">
        <f aca="false">IF(FB32=1,FB122*FB123,"")</f>
        <v/>
      </c>
      <c r="FC124" s="20" t="str">
        <f aca="false">IF(FC32=1,FC122*FC123,"")</f>
        <v/>
      </c>
      <c r="FD124" s="20" t="str">
        <f aca="false">IF(FD32=1,FD122*FD123,"")</f>
        <v/>
      </c>
      <c r="FE124" s="20" t="str">
        <f aca="false">IF(FE32=1,FE122*FE123,"")</f>
        <v/>
      </c>
      <c r="FF124" s="20" t="str">
        <f aca="false">IF(FF32=1,FF122*FF123,"")</f>
        <v/>
      </c>
      <c r="FG124" s="20" t="str">
        <f aca="false">IF(FG32=1,FG122*FG123,"")</f>
        <v/>
      </c>
      <c r="FH124" s="20" t="str">
        <f aca="false">IF(FH32=1,FH122*FH123,"")</f>
        <v/>
      </c>
    </row>
    <row r="125" customFormat="false" ht="15" hidden="false" customHeight="false" outlineLevel="0" collapsed="false">
      <c r="C125" s="0" t="s">
        <v>773</v>
      </c>
      <c r="D125" s="11" t="s">
        <v>359</v>
      </c>
      <c r="E125" s="20" t="n">
        <f aca="false">IF(In_Debt_Per_MW&gt;0,In_Debt_Per_MW*$E13,-$E118)</f>
        <v>57474.2605115313</v>
      </c>
    </row>
    <row r="126" customFormat="false" ht="15" hidden="false" customHeight="false" outlineLevel="0" collapsed="false">
      <c r="C126" s="27" t="s">
        <v>774</v>
      </c>
      <c r="D126" s="11" t="s">
        <v>32</v>
      </c>
      <c r="E126" s="32" t="n">
        <f aca="false">MAX(0,MIN(In_Gearing,$E124/-$E118,$E125/-$E118))</f>
        <v>0.55</v>
      </c>
      <c r="F126" s="32" t="n">
        <f aca="false">$E126*-$E118/$E124</f>
        <v>0.805128855986381</v>
      </c>
    </row>
    <row r="127" customFormat="false" ht="15" hidden="false" customHeight="false" outlineLevel="0" collapsed="false">
      <c r="C127" s="0" t="s">
        <v>775</v>
      </c>
      <c r="D127" s="11" t="s">
        <v>359</v>
      </c>
      <c r="E127" s="20" t="n">
        <f aca="false">$E126*-$E118</f>
        <v>31610.8432813422</v>
      </c>
      <c r="F127" s="20" t="n">
        <f aca="false">PMT($F36,In_Debt_Tenor*Months_In_Year/Months_Per_Period,-$E127)</f>
        <v>752.019751633974</v>
      </c>
    </row>
    <row r="129" customFormat="false" ht="15" hidden="false" customHeight="false" outlineLevel="0" collapsed="false">
      <c r="A129" s="9" t="s">
        <v>14</v>
      </c>
      <c r="B129" s="9"/>
      <c r="C129" s="9" t="s">
        <v>776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</row>
    <row r="130" customFormat="false" ht="15" hidden="false" customHeight="false" outlineLevel="0" collapsed="false">
      <c r="C130" s="0" t="s">
        <v>777</v>
      </c>
      <c r="D130" s="11" t="s">
        <v>359</v>
      </c>
      <c r="I130" s="20" t="n">
        <f aca="false">SUM(J130:FH130)</f>
        <v>-13510.3418166962</v>
      </c>
      <c r="J130" s="20" t="n">
        <f aca="false">-I139*$F36*J26</f>
        <v>-0</v>
      </c>
      <c r="K130" s="20" t="n">
        <f aca="false">-J139*$F36*K26</f>
        <v>-0</v>
      </c>
      <c r="L130" s="20" t="n">
        <f aca="false">-K139*$F36*L26</f>
        <v>-0</v>
      </c>
      <c r="M130" s="20" t="n">
        <f aca="false">-L139*$F36*M26</f>
        <v>-0</v>
      </c>
      <c r="N130" s="20" t="n">
        <f aca="false">-M139*$F36*N26</f>
        <v>-0</v>
      </c>
      <c r="O130" s="20" t="n">
        <f aca="false">-N139*$F36*O26</f>
        <v>-0</v>
      </c>
      <c r="P130" s="20" t="n">
        <f aca="false">-O139*$F36*P26</f>
        <v>-0</v>
      </c>
      <c r="Q130" s="20" t="n">
        <f aca="false">-P139*$F36*Q26</f>
        <v>-0</v>
      </c>
      <c r="R130" s="20" t="n">
        <f aca="false">-Q139*$F36*R26</f>
        <v>-0</v>
      </c>
      <c r="S130" s="20" t="n">
        <f aca="false">-R139*$F36*S26</f>
        <v>-0</v>
      </c>
      <c r="T130" s="20" t="n">
        <f aca="false">-S139*$F36*T26</f>
        <v>-395.135541016778</v>
      </c>
      <c r="U130" s="20" t="n">
        <f aca="false">-T139*$F36*U26</f>
        <v>-390.674488384063</v>
      </c>
      <c r="V130" s="20" t="n">
        <f aca="false">-U139*$F36*V26</f>
        <v>-386.157672593439</v>
      </c>
      <c r="W130" s="20" t="n">
        <f aca="false">-V139*$F36*W26</f>
        <v>-381.584396605432</v>
      </c>
      <c r="X130" s="20" t="n">
        <f aca="false">-W139*$F36*X26</f>
        <v>-376.953954667576</v>
      </c>
      <c r="Y130" s="20" t="n">
        <f aca="false">-X139*$F36*Y26</f>
        <v>-372.265632205496</v>
      </c>
      <c r="Z130" s="20" t="n">
        <f aca="false">-Y139*$F36*Z26</f>
        <v>-367.51870571264</v>
      </c>
      <c r="AA130" s="20" t="n">
        <f aca="false">-Z139*$F36*AA26</f>
        <v>-362.712442638623</v>
      </c>
      <c r="AB130" s="20" t="n">
        <f aca="false">-AA139*$F36*AB26</f>
        <v>-357.846101276181</v>
      </c>
      <c r="AC130" s="20" t="n">
        <f aca="false">-AB139*$F36*AC26</f>
        <v>-352.918930646709</v>
      </c>
      <c r="AD130" s="20" t="n">
        <f aca="false">-AC139*$F36*AD26</f>
        <v>-347.930170384368</v>
      </c>
      <c r="AE130" s="20" t="n">
        <f aca="false">-AD139*$F36*AE26</f>
        <v>-342.879050618748</v>
      </c>
      <c r="AF130" s="20" t="n">
        <f aca="false">-AE139*$F36*AF26</f>
        <v>-337.764791856057</v>
      </c>
      <c r="AG130" s="20" t="n">
        <f aca="false">-AF139*$F36*AG26</f>
        <v>-332.586604858833</v>
      </c>
      <c r="AH130" s="20" t="n">
        <f aca="false">-AG139*$F36*AH26</f>
        <v>-327.343690524144</v>
      </c>
      <c r="AI130" s="20" t="n">
        <f aca="false">-AH139*$F36*AI26</f>
        <v>-322.035239760271</v>
      </c>
      <c r="AJ130" s="20" t="n">
        <f aca="false">-AI139*$F36*AJ26</f>
        <v>-316.66043336185</v>
      </c>
      <c r="AK130" s="20" t="n">
        <f aca="false">-AJ139*$F36*AK26</f>
        <v>-311.218441883448</v>
      </c>
      <c r="AL130" s="20" t="n">
        <f aca="false">-AK139*$F36*AL26</f>
        <v>-305.708425511567</v>
      </c>
      <c r="AM130" s="20" t="n">
        <f aca="false">-AL139*$F36*AM26</f>
        <v>-300.129533935037</v>
      </c>
      <c r="AN130" s="20" t="n">
        <f aca="false">-AM139*$F36*AN26</f>
        <v>-294.4809062138</v>
      </c>
      <c r="AO130" s="20" t="n">
        <f aca="false">-AN139*$F36*AO26</f>
        <v>-288.761670646048</v>
      </c>
      <c r="AP130" s="20" t="n">
        <f aca="false">-AO139*$F36*AP26</f>
        <v>-282.970944633699</v>
      </c>
      <c r="AQ130" s="20" t="n">
        <f aca="false">-AP139*$F36*AQ26</f>
        <v>-277.107834546195</v>
      </c>
      <c r="AR130" s="20" t="n">
        <f aca="false">-AQ139*$F36*AR26</f>
        <v>-271.171435582598</v>
      </c>
      <c r="AS130" s="20" t="n">
        <f aca="false">-AR139*$F36*AS26</f>
        <v>-265.160831631956</v>
      </c>
      <c r="AT130" s="20" t="n">
        <f aca="false">-AS139*$F36*AT26</f>
        <v>-259.075095131931</v>
      </c>
      <c r="AU130" s="20" t="n">
        <f aca="false">-AT139*$F36*AU26</f>
        <v>-252.913286925655</v>
      </c>
      <c r="AV130" s="20" t="n">
        <f aca="false">-AU139*$F36*AV26</f>
        <v>-246.674456116801</v>
      </c>
      <c r="AW130" s="20" t="n">
        <f aca="false">-AV139*$F36*AW26</f>
        <v>-240.357639922837</v>
      </c>
      <c r="AX130" s="20" t="n">
        <f aca="false">-AW139*$F36*AX26</f>
        <v>-233.961863526447</v>
      </c>
      <c r="AY130" s="20" t="n">
        <f aca="false">-AX139*$F36*AY26</f>
        <v>-227.486139925103</v>
      </c>
      <c r="AZ130" s="20" t="n">
        <f aca="false">-AY139*$F36*AZ26</f>
        <v>-220.929469778742</v>
      </c>
      <c r="BA130" s="20" t="n">
        <f aca="false">-AZ139*$F36*BA26</f>
        <v>-214.290841255552</v>
      </c>
      <c r="BB130" s="20" t="n">
        <f aca="false">-BA139*$F36*BB26</f>
        <v>-207.569229875822</v>
      </c>
      <c r="BC130" s="20" t="n">
        <f aca="false">-BB139*$F36*BC26</f>
        <v>-200.763598353845</v>
      </c>
      <c r="BD130" s="20" t="n">
        <f aca="false">-BC139*$F36*BD26</f>
        <v>-193.872896437843</v>
      </c>
      <c r="BE130" s="20" t="n">
        <f aca="false">-BD139*$F36*BE26</f>
        <v>-186.896060747892</v>
      </c>
      <c r="BF130" s="20" t="n">
        <f aca="false">-BE139*$F36*BF26</f>
        <v>-179.832014611815</v>
      </c>
      <c r="BG130" s="20" t="n">
        <f aca="false">-BF139*$F36*BG26</f>
        <v>-172.679667899039</v>
      </c>
      <c r="BH130" s="20" t="n">
        <f aca="false">-BG139*$F36*BH26</f>
        <v>-165.437916852352</v>
      </c>
      <c r="BI130" s="20" t="n">
        <f aca="false">-BH139*$F36*BI26</f>
        <v>-158.105643917582</v>
      </c>
      <c r="BJ130" s="20" t="n">
        <f aca="false">-BI139*$F36*BJ26</f>
        <v>-150.681717571127</v>
      </c>
      <c r="BK130" s="20" t="n">
        <f aca="false">-BJ139*$F36*BK26</f>
        <v>-143.164992145341</v>
      </c>
      <c r="BL130" s="20" t="n">
        <f aca="false">-BK139*$F36*BL26</f>
        <v>-135.554307651733</v>
      </c>
      <c r="BM130" s="20" t="n">
        <f aca="false">-BL139*$F36*BM26</f>
        <v>-127.848489601955</v>
      </c>
      <c r="BN130" s="20" t="n">
        <f aca="false">-BM139*$F36*BN26</f>
        <v>-120.046348826555</v>
      </c>
      <c r="BO130" s="20" t="n">
        <f aca="false">-BN139*$F36*BO26</f>
        <v>-112.146681291462</v>
      </c>
      <c r="BP130" s="20" t="n">
        <f aca="false">-BO139*$F36*BP26</f>
        <v>-104.148267912181</v>
      </c>
      <c r="BQ130" s="20" t="n">
        <f aca="false">-BP139*$F36*BQ26</f>
        <v>-96.0498743656583</v>
      </c>
      <c r="BR130" s="20" t="n">
        <f aca="false">-BQ139*$F36*BR26</f>
        <v>-87.8502508998043</v>
      </c>
      <c r="BS130" s="20" t="n">
        <f aca="false">-BR139*$F36*BS26</f>
        <v>-79.5481321406272</v>
      </c>
      <c r="BT130" s="20" t="n">
        <f aca="false">-BS139*$F36*BT26</f>
        <v>-71.1422368969603</v>
      </c>
      <c r="BU130" s="20" t="n">
        <f aca="false">-BT139*$F36*BU26</f>
        <v>-62.6312679627477</v>
      </c>
      <c r="BV130" s="20" t="n">
        <f aca="false">-BU139*$F36*BV26</f>
        <v>-54.0139119168573</v>
      </c>
      <c r="BW130" s="20" t="n">
        <f aca="false">-BV139*$F36*BW26</f>
        <v>-45.2888389203934</v>
      </c>
      <c r="BX130" s="20" t="n">
        <f aca="false">-BW139*$F36*BX26</f>
        <v>-36.4547025114736</v>
      </c>
      <c r="BY130" s="20" t="n">
        <f aca="false">-BX139*$F36*BY26</f>
        <v>-27.5101393974423</v>
      </c>
      <c r="BZ130" s="20" t="n">
        <f aca="false">-BY139*$F36*BZ26</f>
        <v>-18.4537692444857</v>
      </c>
      <c r="CA130" s="20" t="n">
        <f aca="false">-BZ139*$F36*CA26</f>
        <v>-9.28419446461707</v>
      </c>
      <c r="CB130" s="20" t="n">
        <f aca="false">-CA139*$F36*CB26</f>
        <v>-1.06581410364015E-013</v>
      </c>
      <c r="CC130" s="20" t="n">
        <f aca="false">-CB139*$F36*CC26</f>
        <v>-1.06581410364015E-013</v>
      </c>
      <c r="CD130" s="20" t="n">
        <f aca="false">-CC139*$F36*CD26</f>
        <v>-1.06581410364015E-013</v>
      </c>
      <c r="CE130" s="20" t="n">
        <f aca="false">-CD139*$F36*CE26</f>
        <v>-1.06581410364015E-013</v>
      </c>
      <c r="CF130" s="20" t="n">
        <f aca="false">-CE139*$F36*CF26</f>
        <v>-1.06581410364015E-013</v>
      </c>
      <c r="CG130" s="20" t="n">
        <f aca="false">-CF139*$F36*CG26</f>
        <v>-1.06581410364015E-013</v>
      </c>
      <c r="CH130" s="20" t="n">
        <f aca="false">-CG139*$F36*CH26</f>
        <v>-1.06581410364015E-013</v>
      </c>
      <c r="CI130" s="20" t="n">
        <f aca="false">-CH139*$F36*CI26</f>
        <v>-1.06581410364015E-013</v>
      </c>
      <c r="CJ130" s="20" t="n">
        <f aca="false">-CI139*$F36*CJ26</f>
        <v>-1.06581410364015E-013</v>
      </c>
      <c r="CK130" s="20" t="n">
        <f aca="false">-CJ139*$F36*CK26</f>
        <v>-1.06581410364015E-013</v>
      </c>
      <c r="CL130" s="20" t="n">
        <f aca="false">-CK139*$F36*CL26</f>
        <v>-1.06581410364015E-013</v>
      </c>
      <c r="CM130" s="20" t="n">
        <f aca="false">-CL139*$F36*CM26</f>
        <v>-1.06581410364015E-013</v>
      </c>
      <c r="CN130" s="20" t="n">
        <f aca="false">-CM139*$F36*CN26</f>
        <v>-1.06581410364015E-013</v>
      </c>
      <c r="CO130" s="20" t="n">
        <f aca="false">-CN139*$F36*CO26</f>
        <v>-1.06581410364015E-013</v>
      </c>
      <c r="CP130" s="20" t="n">
        <f aca="false">-CO139*$F36*CP26</f>
        <v>-1.06581410364015E-013</v>
      </c>
      <c r="CQ130" s="20" t="n">
        <f aca="false">-CP139*$F36*CQ26</f>
        <v>-1.06581410364015E-013</v>
      </c>
      <c r="CR130" s="20" t="n">
        <f aca="false">-CQ139*$F36*CR26</f>
        <v>-1.06581410364015E-013</v>
      </c>
      <c r="CS130" s="20" t="n">
        <f aca="false">-CR139*$F36*CS26</f>
        <v>-1.06581410364015E-013</v>
      </c>
      <c r="CT130" s="20" t="n">
        <f aca="false">-CS139*$F36*CT26</f>
        <v>-1.06581410364015E-013</v>
      </c>
      <c r="CU130" s="20" t="n">
        <f aca="false">-CT139*$F36*CU26</f>
        <v>-1.06581410364015E-013</v>
      </c>
      <c r="CV130" s="20" t="n">
        <f aca="false">-CU139*$F36*CV26</f>
        <v>-1.06581410364015E-013</v>
      </c>
      <c r="CW130" s="20" t="n">
        <f aca="false">-CV139*$F36*CW26</f>
        <v>-1.06581410364015E-013</v>
      </c>
      <c r="CX130" s="20" t="n">
        <f aca="false">-CW139*$F36*CX26</f>
        <v>-1.06581410364015E-013</v>
      </c>
      <c r="CY130" s="20" t="n">
        <f aca="false">-CX139*$F36*CY26</f>
        <v>-1.06581410364015E-013</v>
      </c>
      <c r="CZ130" s="20" t="n">
        <f aca="false">-CY139*$F36*CZ26</f>
        <v>-1.06581410364015E-013</v>
      </c>
      <c r="DA130" s="20" t="n">
        <f aca="false">-CZ139*$F36*DA26</f>
        <v>-1.06581410364015E-013</v>
      </c>
      <c r="DB130" s="20" t="n">
        <f aca="false">-DA139*$F36*DB26</f>
        <v>-1.06581410364015E-013</v>
      </c>
      <c r="DC130" s="20" t="n">
        <f aca="false">-DB139*$F36*DC26</f>
        <v>-1.06581410364015E-013</v>
      </c>
      <c r="DD130" s="20" t="n">
        <f aca="false">-DC139*$F36*DD26</f>
        <v>-1.06581410364015E-013</v>
      </c>
      <c r="DE130" s="20" t="n">
        <f aca="false">-DD139*$F36*DE26</f>
        <v>-1.06581410364015E-013</v>
      </c>
      <c r="DF130" s="20" t="n">
        <f aca="false">-DE139*$F36*DF26</f>
        <v>-1.06581410364015E-013</v>
      </c>
      <c r="DG130" s="20" t="n">
        <f aca="false">-DF139*$F36*DG26</f>
        <v>-1.06581410364015E-013</v>
      </c>
      <c r="DH130" s="20" t="n">
        <f aca="false">-DG139*$F36*DH26</f>
        <v>-1.06581410364015E-013</v>
      </c>
      <c r="DI130" s="20" t="n">
        <f aca="false">-DH139*$F36*DI26</f>
        <v>-1.06581410364015E-013</v>
      </c>
      <c r="DJ130" s="20" t="n">
        <f aca="false">-DI139*$F36*DJ26</f>
        <v>-1.06581410364015E-013</v>
      </c>
      <c r="DK130" s="20" t="n">
        <f aca="false">-DJ139*$F36*DK26</f>
        <v>-1.06581410364015E-013</v>
      </c>
      <c r="DL130" s="20" t="n">
        <f aca="false">-DK139*$F36*DL26</f>
        <v>-1.06581410364015E-013</v>
      </c>
      <c r="DM130" s="20" t="n">
        <f aca="false">-DL139*$F36*DM26</f>
        <v>-1.06581410364015E-013</v>
      </c>
      <c r="DN130" s="20" t="n">
        <f aca="false">-DM139*$F36*DN26</f>
        <v>-1.06581410364015E-013</v>
      </c>
      <c r="DO130" s="20" t="n">
        <f aca="false">-DN139*$F36*DO26</f>
        <v>-1.06581410364015E-013</v>
      </c>
      <c r="DP130" s="20" t="n">
        <f aca="false">-DO139*$F36*DP26</f>
        <v>-1.06581410364015E-013</v>
      </c>
      <c r="DQ130" s="20" t="n">
        <f aca="false">-DP139*$F36*DQ26</f>
        <v>-1.06581410364015E-013</v>
      </c>
      <c r="DR130" s="20" t="n">
        <f aca="false">-DQ139*$F36*DR26</f>
        <v>-1.06581410364015E-013</v>
      </c>
      <c r="DS130" s="20" t="n">
        <f aca="false">-DR139*$F36*DS26</f>
        <v>-1.06581410364015E-013</v>
      </c>
      <c r="DT130" s="20" t="n">
        <f aca="false">-DS139*$F36*DT26</f>
        <v>-1.06581410364015E-013</v>
      </c>
      <c r="DU130" s="20" t="n">
        <f aca="false">-DT139*$F36*DU26</f>
        <v>-1.06581410364015E-013</v>
      </c>
      <c r="DV130" s="20" t="n">
        <f aca="false">-DU139*$F36*DV26</f>
        <v>-1.06581410364015E-013</v>
      </c>
      <c r="DW130" s="20" t="n">
        <f aca="false">-DV139*$F36*DW26</f>
        <v>-1.06581410364015E-013</v>
      </c>
      <c r="DX130" s="20" t="n">
        <f aca="false">-DW139*$F36*DX26</f>
        <v>-1.06581410364015E-013</v>
      </c>
      <c r="DY130" s="20" t="n">
        <f aca="false">-DX139*$F36*DY26</f>
        <v>-1.06581410364015E-013</v>
      </c>
      <c r="DZ130" s="20" t="n">
        <f aca="false">-DY139*$F36*DZ26</f>
        <v>-1.06581410364015E-013</v>
      </c>
      <c r="EA130" s="20" t="n">
        <f aca="false">-DZ139*$F36*EA26</f>
        <v>-1.06581410364015E-013</v>
      </c>
      <c r="EB130" s="20" t="n">
        <f aca="false">-EA139*$F36*EB26</f>
        <v>-1.06581410364015E-013</v>
      </c>
      <c r="EC130" s="20" t="n">
        <f aca="false">-EB139*$F36*EC26</f>
        <v>-1.06581410364015E-013</v>
      </c>
      <c r="ED130" s="20" t="n">
        <f aca="false">-EC139*$F36*ED26</f>
        <v>-1.06581410364015E-013</v>
      </c>
      <c r="EE130" s="20" t="n">
        <f aca="false">-ED139*$F36*EE26</f>
        <v>-1.06581410364015E-013</v>
      </c>
      <c r="EF130" s="20" t="n">
        <f aca="false">-EE139*$F36*EF26</f>
        <v>-1.06581410364015E-013</v>
      </c>
      <c r="EG130" s="20" t="n">
        <f aca="false">-EF139*$F36*EG26</f>
        <v>-1.06581410364015E-013</v>
      </c>
      <c r="EH130" s="20" t="n">
        <f aca="false">-EG139*$F36*EH26</f>
        <v>-1.06581410364015E-013</v>
      </c>
      <c r="EI130" s="20" t="n">
        <f aca="false">-EH139*$F36*EI26</f>
        <v>-1.06581410364015E-013</v>
      </c>
      <c r="EJ130" s="20" t="n">
        <f aca="false">-EI139*$F36*EJ26</f>
        <v>-1.06581410364015E-013</v>
      </c>
      <c r="EK130" s="20" t="n">
        <f aca="false">-EJ139*$F36*EK26</f>
        <v>-1.06581410364015E-013</v>
      </c>
      <c r="EL130" s="20" t="n">
        <f aca="false">-EK139*$F36*EL26</f>
        <v>-1.06581410364015E-013</v>
      </c>
      <c r="EM130" s="20" t="n">
        <f aca="false">-EL139*$F36*EM26</f>
        <v>-1.06581410364015E-013</v>
      </c>
      <c r="EN130" s="20" t="n">
        <f aca="false">-EM139*$F36*EN26</f>
        <v>-1.06581410364015E-013</v>
      </c>
      <c r="EO130" s="20" t="n">
        <f aca="false">-EN139*$F36*EO26</f>
        <v>-1.06581410364015E-013</v>
      </c>
      <c r="EP130" s="20" t="n">
        <f aca="false">-EO139*$F36*EP26</f>
        <v>-1.06581410364015E-013</v>
      </c>
      <c r="EQ130" s="20" t="n">
        <f aca="false">-EP139*$F36*EQ26</f>
        <v>-1.06581410364015E-013</v>
      </c>
      <c r="ER130" s="20" t="n">
        <f aca="false">-EQ139*$F36*ER26</f>
        <v>-1.06581410364015E-013</v>
      </c>
      <c r="ES130" s="20" t="n">
        <f aca="false">-ER139*$F36*ES26</f>
        <v>-1.06581410364015E-013</v>
      </c>
      <c r="ET130" s="20" t="n">
        <f aca="false">-ES139*$F36*ET26</f>
        <v>-1.06581410364015E-013</v>
      </c>
      <c r="EU130" s="20" t="n">
        <f aca="false">-ET139*$F36*EU26</f>
        <v>-1.06581410364015E-013</v>
      </c>
      <c r="EV130" s="20" t="n">
        <f aca="false">-EU139*$F36*EV26</f>
        <v>-1.06581410364015E-013</v>
      </c>
      <c r="EW130" s="20" t="n">
        <f aca="false">-EV139*$F36*EW26</f>
        <v>-1.06581410364015E-013</v>
      </c>
      <c r="EX130" s="20" t="n">
        <f aca="false">-EW139*$F36*EX26</f>
        <v>-1.06581410364015E-013</v>
      </c>
      <c r="EY130" s="20" t="n">
        <f aca="false">-EX139*$F36*EY26</f>
        <v>-1.06581410364015E-013</v>
      </c>
      <c r="EZ130" s="20" t="n">
        <f aca="false">-EY139*$F36*EZ26</f>
        <v>-1.06581410364015E-013</v>
      </c>
      <c r="FA130" s="20" t="n">
        <f aca="false">-EZ139*$F36*FA26</f>
        <v>-1.06581410364015E-013</v>
      </c>
      <c r="FB130" s="20" t="n">
        <f aca="false">-FA139*$F36*FB26</f>
        <v>-1.06581410364015E-013</v>
      </c>
      <c r="FC130" s="20" t="n">
        <f aca="false">-FB139*$F36*FC26</f>
        <v>-1.06581410364015E-013</v>
      </c>
      <c r="FD130" s="20" t="n">
        <f aca="false">-FC139*$F36*FD26</f>
        <v>-1.06581410364015E-013</v>
      </c>
      <c r="FE130" s="20" t="n">
        <f aca="false">-FD139*$F36*FE26</f>
        <v>-1.06581410364015E-013</v>
      </c>
      <c r="FF130" s="20" t="n">
        <f aca="false">-FE139*$F36*FF26</f>
        <v>-1.06581410364015E-013</v>
      </c>
      <c r="FG130" s="20" t="n">
        <f aca="false">-FF139*$F36*FG26</f>
        <v>-1.06581410364015E-013</v>
      </c>
      <c r="FH130" s="20" t="n">
        <f aca="false">-FG139*$F36*FH26</f>
        <v>-1.06581410364015E-013</v>
      </c>
    </row>
    <row r="131" customFormat="false" ht="15" hidden="false" customHeight="false" outlineLevel="0" collapsed="false">
      <c r="C131" s="0" t="s">
        <v>778</v>
      </c>
      <c r="D131" s="11" t="s">
        <v>359</v>
      </c>
      <c r="I131" s="20" t="n">
        <f aca="false">SUM(J131:FH131)</f>
        <v>-31610.8432813422</v>
      </c>
      <c r="J131" s="20" t="n">
        <f aca="false">-MIN(I139,$F127+J130)*J32</f>
        <v>-0</v>
      </c>
      <c r="K131" s="20" t="n">
        <f aca="false">-MIN(J139,$F127+K130)*K32</f>
        <v>-0</v>
      </c>
      <c r="L131" s="20" t="n">
        <f aca="false">-MIN(K139,$F127+L130)*L32</f>
        <v>-0</v>
      </c>
      <c r="M131" s="20" t="n">
        <f aca="false">-MIN(L139,$F127+M130)*M32</f>
        <v>-0</v>
      </c>
      <c r="N131" s="20" t="n">
        <f aca="false">-MIN(M139,$F127+N130)*N32</f>
        <v>-0</v>
      </c>
      <c r="O131" s="20" t="n">
        <f aca="false">-MIN(N139,$F127+O130)*O32</f>
        <v>-0</v>
      </c>
      <c r="P131" s="20" t="n">
        <f aca="false">-MIN(O139,$F127+P130)*P32</f>
        <v>-0</v>
      </c>
      <c r="Q131" s="20" t="n">
        <f aca="false">-MIN(P139,$F127+Q130)*Q32</f>
        <v>-0</v>
      </c>
      <c r="R131" s="20" t="n">
        <f aca="false">-MIN(Q139,$F127+R130)*R32</f>
        <v>-0</v>
      </c>
      <c r="S131" s="20" t="n">
        <f aca="false">-MIN(R139,$F127+S130)*S32</f>
        <v>-0</v>
      </c>
      <c r="T131" s="20" t="n">
        <f aca="false">-MIN(S139,$F127+T130)*T32</f>
        <v>-356.884210617196</v>
      </c>
      <c r="U131" s="20" t="n">
        <f aca="false">-MIN(T139,$F127+U130)*U32</f>
        <v>-361.345263249911</v>
      </c>
      <c r="V131" s="20" t="n">
        <f aca="false">-MIN(U139,$F127+V130)*V32</f>
        <v>-365.862079040535</v>
      </c>
      <c r="W131" s="20" t="n">
        <f aca="false">-MIN(V139,$F127+W130)*W32</f>
        <v>-370.435355028542</v>
      </c>
      <c r="X131" s="20" t="n">
        <f aca="false">-MIN(W139,$F127+X130)*X32</f>
        <v>-375.065796966399</v>
      </c>
      <c r="Y131" s="20" t="n">
        <f aca="false">-MIN(X139,$F127+Y130)*Y32</f>
        <v>-379.754119428479</v>
      </c>
      <c r="Z131" s="20" t="n">
        <f aca="false">-MIN(Y139,$F127+Z130)*Z32</f>
        <v>-384.501045921335</v>
      </c>
      <c r="AA131" s="20" t="n">
        <f aca="false">-MIN(Z139,$F127+AA130)*AA32</f>
        <v>-389.307308995351</v>
      </c>
      <c r="AB131" s="20" t="n">
        <f aca="false">-MIN(AA139,$F127+AB130)*AB32</f>
        <v>-394.173650357793</v>
      </c>
      <c r="AC131" s="20" t="n">
        <f aca="false">-MIN(AB139,$F127+AC130)*AC32</f>
        <v>-399.100820987266</v>
      </c>
      <c r="AD131" s="20" t="n">
        <f aca="false">-MIN(AC139,$F127+AD130)*AD32</f>
        <v>-404.089581249606</v>
      </c>
      <c r="AE131" s="20" t="n">
        <f aca="false">-MIN(AD139,$F127+AE130)*AE32</f>
        <v>-409.140701015227</v>
      </c>
      <c r="AF131" s="20" t="n">
        <f aca="false">-MIN(AE139,$F127+AF130)*AF32</f>
        <v>-414.254959777917</v>
      </c>
      <c r="AG131" s="20" t="n">
        <f aca="false">-MIN(AF139,$F127+AG130)*AG32</f>
        <v>-419.433146775141</v>
      </c>
      <c r="AH131" s="20" t="n">
        <f aca="false">-MIN(AG139,$F127+AH130)*AH32</f>
        <v>-424.67606110983</v>
      </c>
      <c r="AI131" s="20" t="n">
        <f aca="false">-MIN(AH139,$F127+AI130)*AI32</f>
        <v>-429.984511873703</v>
      </c>
      <c r="AJ131" s="20" t="n">
        <f aca="false">-MIN(AI139,$F127+AJ130)*AJ32</f>
        <v>-435.359318272124</v>
      </c>
      <c r="AK131" s="20" t="n">
        <f aca="false">-MIN(AJ139,$F127+AK130)*AK32</f>
        <v>-440.801309750526</v>
      </c>
      <c r="AL131" s="20" t="n">
        <f aca="false">-MIN(AK139,$F127+AL130)*AL32</f>
        <v>-446.311326122407</v>
      </c>
      <c r="AM131" s="20" t="n">
        <f aca="false">-MIN(AL139,$F127+AM130)*AM32</f>
        <v>-451.890217698937</v>
      </c>
      <c r="AN131" s="20" t="n">
        <f aca="false">-MIN(AM139,$F127+AN130)*AN32</f>
        <v>-457.538845420174</v>
      </c>
      <c r="AO131" s="20" t="n">
        <f aca="false">-MIN(AN139,$F127+AO130)*AO32</f>
        <v>-463.258080987926</v>
      </c>
      <c r="AP131" s="20" t="n">
        <f aca="false">-MIN(AO139,$F127+AP130)*AP32</f>
        <v>-469.048807000275</v>
      </c>
      <c r="AQ131" s="20" t="n">
        <f aca="false">-MIN(AP139,$F127+AQ130)*AQ32</f>
        <v>-474.911917087779</v>
      </c>
      <c r="AR131" s="20" t="n">
        <f aca="false">-MIN(AQ139,$F127+AR130)*AR32</f>
        <v>-480.848316051376</v>
      </c>
      <c r="AS131" s="20" t="n">
        <f aca="false">-MIN(AR139,$F127+AS130)*AS32</f>
        <v>-486.858920002018</v>
      </c>
      <c r="AT131" s="20" t="n">
        <f aca="false">-MIN(AS139,$F127+AT130)*AT32</f>
        <v>-492.944656502044</v>
      </c>
      <c r="AU131" s="20" t="n">
        <f aca="false">-MIN(AT139,$F127+AU130)*AU32</f>
        <v>-499.106464708319</v>
      </c>
      <c r="AV131" s="20" t="n">
        <f aca="false">-MIN(AU139,$F127+AV130)*AV32</f>
        <v>-505.345295517173</v>
      </c>
      <c r="AW131" s="20" t="n">
        <f aca="false">-MIN(AV139,$F127+AW130)*AW32</f>
        <v>-511.662111711138</v>
      </c>
      <c r="AX131" s="20" t="n">
        <f aca="false">-MIN(AW139,$F127+AX130)*AX32</f>
        <v>-518.057888107527</v>
      </c>
      <c r="AY131" s="20" t="n">
        <f aca="false">-MIN(AX139,$F127+AY130)*AY32</f>
        <v>-524.533611708871</v>
      </c>
      <c r="AZ131" s="20" t="n">
        <f aca="false">-MIN(AY139,$F127+AZ130)*AZ32</f>
        <v>-531.090281855232</v>
      </c>
      <c r="BA131" s="20" t="n">
        <f aca="false">-MIN(AZ139,$F127+BA130)*BA32</f>
        <v>-537.728910378422</v>
      </c>
      <c r="BB131" s="20" t="n">
        <f aca="false">-MIN(BA139,$F127+BB130)*BB32</f>
        <v>-544.450521758153</v>
      </c>
      <c r="BC131" s="20" t="n">
        <f aca="false">-MIN(BB139,$F127+BC130)*BC32</f>
        <v>-551.256153280129</v>
      </c>
      <c r="BD131" s="20" t="n">
        <f aca="false">-MIN(BC139,$F127+BD130)*BD32</f>
        <v>-558.146855196131</v>
      </c>
      <c r="BE131" s="20" t="n">
        <f aca="false">-MIN(BD139,$F127+BE130)*BE32</f>
        <v>-565.123690886083</v>
      </c>
      <c r="BF131" s="20" t="n">
        <f aca="false">-MIN(BE139,$F127+BF130)*BF32</f>
        <v>-572.187737022159</v>
      </c>
      <c r="BG131" s="20" t="n">
        <f aca="false">-MIN(BF139,$F127+BG130)*BG32</f>
        <v>-579.340083734936</v>
      </c>
      <c r="BH131" s="20" t="n">
        <f aca="false">-MIN(BG139,$F127+BH130)*BH32</f>
        <v>-586.581834781622</v>
      </c>
      <c r="BI131" s="20" t="n">
        <f aca="false">-MIN(BH139,$F127+BI130)*BI32</f>
        <v>-593.914107716393</v>
      </c>
      <c r="BJ131" s="20" t="n">
        <f aca="false">-MIN(BI139,$F127+BJ130)*BJ32</f>
        <v>-601.338034062848</v>
      </c>
      <c r="BK131" s="20" t="n">
        <f aca="false">-MIN(BJ139,$F127+BK130)*BK32</f>
        <v>-608.854759488633</v>
      </c>
      <c r="BL131" s="20" t="n">
        <f aca="false">-MIN(BK139,$F127+BL130)*BL32</f>
        <v>-616.465443982241</v>
      </c>
      <c r="BM131" s="20" t="n">
        <f aca="false">-MIN(BL139,$F127+BM130)*BM32</f>
        <v>-624.171262032019</v>
      </c>
      <c r="BN131" s="20" t="n">
        <f aca="false">-MIN(BM139,$F127+BN130)*BN32</f>
        <v>-631.97340280742</v>
      </c>
      <c r="BO131" s="20" t="n">
        <f aca="false">-MIN(BN139,$F127+BO130)*BO32</f>
        <v>-639.873070342512</v>
      </c>
      <c r="BP131" s="20" t="n">
        <f aca="false">-MIN(BO139,$F127+BP130)*BP32</f>
        <v>-647.871483721794</v>
      </c>
      <c r="BQ131" s="20" t="n">
        <f aca="false">-MIN(BP139,$F127+BQ130)*BQ32</f>
        <v>-655.969877268316</v>
      </c>
      <c r="BR131" s="20" t="n">
        <f aca="false">-MIN(BQ139,$F127+BR130)*BR32</f>
        <v>-664.16950073417</v>
      </c>
      <c r="BS131" s="20" t="n">
        <f aca="false">-MIN(BR139,$F127+BS130)*BS32</f>
        <v>-672.471619493347</v>
      </c>
      <c r="BT131" s="20" t="n">
        <f aca="false">-MIN(BS139,$F127+BT130)*BT32</f>
        <v>-680.877514737014</v>
      </c>
      <c r="BU131" s="20" t="n">
        <f aca="false">-MIN(BT139,$F127+BU130)*BU32</f>
        <v>-689.388483671227</v>
      </c>
      <c r="BV131" s="20" t="n">
        <f aca="false">-MIN(BU139,$F127+BV130)*BV32</f>
        <v>-698.005839717117</v>
      </c>
      <c r="BW131" s="20" t="n">
        <f aca="false">-MIN(BV139,$F127+BW130)*BW32</f>
        <v>-706.730912713581</v>
      </c>
      <c r="BX131" s="20" t="n">
        <f aca="false">-MIN(BW139,$F127+BX130)*BX32</f>
        <v>-715.565049122501</v>
      </c>
      <c r="BY131" s="20" t="n">
        <f aca="false">-MIN(BX139,$F127+BY130)*BY32</f>
        <v>-724.509612236532</v>
      </c>
      <c r="BZ131" s="20" t="n">
        <f aca="false">-MIN(BY139,$F127+BZ130)*BZ32</f>
        <v>-733.565982389489</v>
      </c>
      <c r="CA131" s="20" t="n">
        <f aca="false">-MIN(BZ139,$F127+CA130)*CA32</f>
        <v>-742.735557169357</v>
      </c>
      <c r="CB131" s="20" t="n">
        <f aca="false">-MIN(CA139,$F127+CB130)*CB32</f>
        <v>-0</v>
      </c>
      <c r="CC131" s="20" t="n">
        <f aca="false">-MIN(CB139,$F127+CC130)*CC32</f>
        <v>-0</v>
      </c>
      <c r="CD131" s="20" t="n">
        <f aca="false">-MIN(CC139,$F127+CD130)*CD32</f>
        <v>-0</v>
      </c>
      <c r="CE131" s="20" t="n">
        <f aca="false">-MIN(CD139,$F127+CE130)*CE32</f>
        <v>-0</v>
      </c>
      <c r="CF131" s="20" t="n">
        <f aca="false">-MIN(CE139,$F127+CF130)*CF32</f>
        <v>-0</v>
      </c>
      <c r="CG131" s="20" t="n">
        <f aca="false">-MIN(CF139,$F127+CG130)*CG32</f>
        <v>-0</v>
      </c>
      <c r="CH131" s="20" t="n">
        <f aca="false">-MIN(CG139,$F127+CH130)*CH32</f>
        <v>-0</v>
      </c>
      <c r="CI131" s="20" t="n">
        <f aca="false">-MIN(CH139,$F127+CI130)*CI32</f>
        <v>-0</v>
      </c>
      <c r="CJ131" s="20" t="n">
        <f aca="false">-MIN(CI139,$F127+CJ130)*CJ32</f>
        <v>-0</v>
      </c>
      <c r="CK131" s="20" t="n">
        <f aca="false">-MIN(CJ139,$F127+CK130)*CK32</f>
        <v>-0</v>
      </c>
      <c r="CL131" s="20" t="n">
        <f aca="false">-MIN(CK139,$F127+CL130)*CL32</f>
        <v>-0</v>
      </c>
      <c r="CM131" s="20" t="n">
        <f aca="false">-MIN(CL139,$F127+CM130)*CM32</f>
        <v>-0</v>
      </c>
      <c r="CN131" s="20" t="n">
        <f aca="false">-MIN(CM139,$F127+CN130)*CN32</f>
        <v>-0</v>
      </c>
      <c r="CO131" s="20" t="n">
        <f aca="false">-MIN(CN139,$F127+CO130)*CO32</f>
        <v>-0</v>
      </c>
      <c r="CP131" s="20" t="n">
        <f aca="false">-MIN(CO139,$F127+CP130)*CP32</f>
        <v>-0</v>
      </c>
      <c r="CQ131" s="20" t="n">
        <f aca="false">-MIN(CP139,$F127+CQ130)*CQ32</f>
        <v>-0</v>
      </c>
      <c r="CR131" s="20" t="n">
        <f aca="false">-MIN(CQ139,$F127+CR130)*CR32</f>
        <v>-0</v>
      </c>
      <c r="CS131" s="20" t="n">
        <f aca="false">-MIN(CR139,$F127+CS130)*CS32</f>
        <v>-0</v>
      </c>
      <c r="CT131" s="20" t="n">
        <f aca="false">-MIN(CS139,$F127+CT130)*CT32</f>
        <v>-0</v>
      </c>
      <c r="CU131" s="20" t="n">
        <f aca="false">-MIN(CT139,$F127+CU130)*CU32</f>
        <v>-0</v>
      </c>
      <c r="CV131" s="20" t="n">
        <f aca="false">-MIN(CU139,$F127+CV130)*CV32</f>
        <v>-0</v>
      </c>
      <c r="CW131" s="20" t="n">
        <f aca="false">-MIN(CV139,$F127+CW130)*CW32</f>
        <v>-0</v>
      </c>
      <c r="CX131" s="20" t="n">
        <f aca="false">-MIN(CW139,$F127+CX130)*CX32</f>
        <v>-0</v>
      </c>
      <c r="CY131" s="20" t="n">
        <f aca="false">-MIN(CX139,$F127+CY130)*CY32</f>
        <v>-0</v>
      </c>
      <c r="CZ131" s="20" t="n">
        <f aca="false">-MIN(CY139,$F127+CZ130)*CZ32</f>
        <v>-0</v>
      </c>
      <c r="DA131" s="20" t="n">
        <f aca="false">-MIN(CZ139,$F127+DA130)*DA32</f>
        <v>-0</v>
      </c>
      <c r="DB131" s="20" t="n">
        <f aca="false">-MIN(DA139,$F127+DB130)*DB32</f>
        <v>-0</v>
      </c>
      <c r="DC131" s="20" t="n">
        <f aca="false">-MIN(DB139,$F127+DC130)*DC32</f>
        <v>-0</v>
      </c>
      <c r="DD131" s="20" t="n">
        <f aca="false">-MIN(DC139,$F127+DD130)*DD32</f>
        <v>-0</v>
      </c>
      <c r="DE131" s="20" t="n">
        <f aca="false">-MIN(DD139,$F127+DE130)*DE32</f>
        <v>-0</v>
      </c>
      <c r="DF131" s="20" t="n">
        <f aca="false">-MIN(DE139,$F127+DF130)*DF32</f>
        <v>-0</v>
      </c>
      <c r="DG131" s="20" t="n">
        <f aca="false">-MIN(DF139,$F127+DG130)*DG32</f>
        <v>-0</v>
      </c>
      <c r="DH131" s="20" t="n">
        <f aca="false">-MIN(DG139,$F127+DH130)*DH32</f>
        <v>-0</v>
      </c>
      <c r="DI131" s="20" t="n">
        <f aca="false">-MIN(DH139,$F127+DI130)*DI32</f>
        <v>-0</v>
      </c>
      <c r="DJ131" s="20" t="n">
        <f aca="false">-MIN(DI139,$F127+DJ130)*DJ32</f>
        <v>-0</v>
      </c>
      <c r="DK131" s="20" t="n">
        <f aca="false">-MIN(DJ139,$F127+DK130)*DK32</f>
        <v>-0</v>
      </c>
      <c r="DL131" s="20" t="n">
        <f aca="false">-MIN(DK139,$F127+DL130)*DL32</f>
        <v>-0</v>
      </c>
      <c r="DM131" s="20" t="n">
        <f aca="false">-MIN(DL139,$F127+DM130)*DM32</f>
        <v>-0</v>
      </c>
      <c r="DN131" s="20" t="n">
        <f aca="false">-MIN(DM139,$F127+DN130)*DN32</f>
        <v>-0</v>
      </c>
      <c r="DO131" s="20" t="n">
        <f aca="false">-MIN(DN139,$F127+DO130)*DO32</f>
        <v>-0</v>
      </c>
      <c r="DP131" s="20" t="n">
        <f aca="false">-MIN(DO139,$F127+DP130)*DP32</f>
        <v>-0</v>
      </c>
      <c r="DQ131" s="20" t="n">
        <f aca="false">-MIN(DP139,$F127+DQ130)*DQ32</f>
        <v>-0</v>
      </c>
      <c r="DR131" s="20" t="n">
        <f aca="false">-MIN(DQ139,$F127+DR130)*DR32</f>
        <v>-0</v>
      </c>
      <c r="DS131" s="20" t="n">
        <f aca="false">-MIN(DR139,$F127+DS130)*DS32</f>
        <v>-0</v>
      </c>
      <c r="DT131" s="20" t="n">
        <f aca="false">-MIN(DS139,$F127+DT130)*DT32</f>
        <v>-0</v>
      </c>
      <c r="DU131" s="20" t="n">
        <f aca="false">-MIN(DT139,$F127+DU130)*DU32</f>
        <v>-0</v>
      </c>
      <c r="DV131" s="20" t="n">
        <f aca="false">-MIN(DU139,$F127+DV130)*DV32</f>
        <v>-0</v>
      </c>
      <c r="DW131" s="20" t="n">
        <f aca="false">-MIN(DV139,$F127+DW130)*DW32</f>
        <v>-0</v>
      </c>
      <c r="DX131" s="20" t="n">
        <f aca="false">-MIN(DW139,$F127+DX130)*DX32</f>
        <v>-0</v>
      </c>
      <c r="DY131" s="20" t="n">
        <f aca="false">-MIN(DX139,$F127+DY130)*DY32</f>
        <v>-0</v>
      </c>
      <c r="DZ131" s="20" t="n">
        <f aca="false">-MIN(DY139,$F127+DZ130)*DZ32</f>
        <v>-0</v>
      </c>
      <c r="EA131" s="20" t="n">
        <f aca="false">-MIN(DZ139,$F127+EA130)*EA32</f>
        <v>-0</v>
      </c>
      <c r="EB131" s="20" t="n">
        <f aca="false">-MIN(EA139,$F127+EB130)*EB32</f>
        <v>-0</v>
      </c>
      <c r="EC131" s="20" t="n">
        <f aca="false">-MIN(EB139,$F127+EC130)*EC32</f>
        <v>-0</v>
      </c>
      <c r="ED131" s="20" t="n">
        <f aca="false">-MIN(EC139,$F127+ED130)*ED32</f>
        <v>-0</v>
      </c>
      <c r="EE131" s="20" t="n">
        <f aca="false">-MIN(ED139,$F127+EE130)*EE32</f>
        <v>-0</v>
      </c>
      <c r="EF131" s="20" t="n">
        <f aca="false">-MIN(EE139,$F127+EF130)*EF32</f>
        <v>-0</v>
      </c>
      <c r="EG131" s="20" t="n">
        <f aca="false">-MIN(EF139,$F127+EG130)*EG32</f>
        <v>-0</v>
      </c>
      <c r="EH131" s="20" t="n">
        <f aca="false">-MIN(EG139,$F127+EH130)*EH32</f>
        <v>-0</v>
      </c>
      <c r="EI131" s="20" t="n">
        <f aca="false">-MIN(EH139,$F127+EI130)*EI32</f>
        <v>-0</v>
      </c>
      <c r="EJ131" s="20" t="n">
        <f aca="false">-MIN(EI139,$F127+EJ130)*EJ32</f>
        <v>-0</v>
      </c>
      <c r="EK131" s="20" t="n">
        <f aca="false">-MIN(EJ139,$F127+EK130)*EK32</f>
        <v>-0</v>
      </c>
      <c r="EL131" s="20" t="n">
        <f aca="false">-MIN(EK139,$F127+EL130)*EL32</f>
        <v>-0</v>
      </c>
      <c r="EM131" s="20" t="n">
        <f aca="false">-MIN(EL139,$F127+EM130)*EM32</f>
        <v>-0</v>
      </c>
      <c r="EN131" s="20" t="n">
        <f aca="false">-MIN(EM139,$F127+EN130)*EN32</f>
        <v>-0</v>
      </c>
      <c r="EO131" s="20" t="n">
        <f aca="false">-MIN(EN139,$F127+EO130)*EO32</f>
        <v>-0</v>
      </c>
      <c r="EP131" s="20" t="n">
        <f aca="false">-MIN(EO139,$F127+EP130)*EP32</f>
        <v>-0</v>
      </c>
      <c r="EQ131" s="20" t="n">
        <f aca="false">-MIN(EP139,$F127+EQ130)*EQ32</f>
        <v>-0</v>
      </c>
      <c r="ER131" s="20" t="n">
        <f aca="false">-MIN(EQ139,$F127+ER130)*ER32</f>
        <v>-0</v>
      </c>
      <c r="ES131" s="20" t="n">
        <f aca="false">-MIN(ER139,$F127+ES130)*ES32</f>
        <v>-0</v>
      </c>
      <c r="ET131" s="20" t="n">
        <f aca="false">-MIN(ES139,$F127+ET130)*ET32</f>
        <v>-0</v>
      </c>
      <c r="EU131" s="20" t="n">
        <f aca="false">-MIN(ET139,$F127+EU130)*EU32</f>
        <v>-0</v>
      </c>
      <c r="EV131" s="20" t="n">
        <f aca="false">-MIN(EU139,$F127+EV130)*EV32</f>
        <v>-0</v>
      </c>
      <c r="EW131" s="20" t="n">
        <f aca="false">-MIN(EV139,$F127+EW130)*EW32</f>
        <v>-0</v>
      </c>
      <c r="EX131" s="20" t="n">
        <f aca="false">-MIN(EW139,$F127+EX130)*EX32</f>
        <v>-0</v>
      </c>
      <c r="EY131" s="20" t="n">
        <f aca="false">-MIN(EX139,$F127+EY130)*EY32</f>
        <v>-0</v>
      </c>
      <c r="EZ131" s="20" t="n">
        <f aca="false">-MIN(EY139,$F127+EZ130)*EZ32</f>
        <v>-0</v>
      </c>
      <c r="FA131" s="20" t="n">
        <f aca="false">-MIN(EZ139,$F127+FA130)*FA32</f>
        <v>-0</v>
      </c>
      <c r="FB131" s="20" t="n">
        <f aca="false">-MIN(FA139,$F127+FB130)*FB32</f>
        <v>-0</v>
      </c>
      <c r="FC131" s="20" t="n">
        <f aca="false">-MIN(FB139,$F127+FC130)*FC32</f>
        <v>-0</v>
      </c>
      <c r="FD131" s="20" t="n">
        <f aca="false">-MIN(FC139,$F127+FD130)*FD32</f>
        <v>-0</v>
      </c>
      <c r="FE131" s="20" t="n">
        <f aca="false">-MIN(FD139,$F127+FE130)*FE32</f>
        <v>-0</v>
      </c>
      <c r="FF131" s="20" t="n">
        <f aca="false">-MIN(FE139,$F127+FF130)*FF32</f>
        <v>-0</v>
      </c>
      <c r="FG131" s="20" t="n">
        <f aca="false">-MIN(FF139,$F127+FG130)*FG32</f>
        <v>-0</v>
      </c>
      <c r="FH131" s="20" t="n">
        <f aca="false">-MIN(FG139,$F127+FH130)*FH32</f>
        <v>-0</v>
      </c>
    </row>
    <row r="132" customFormat="false" ht="15" hidden="false" customHeight="false" outlineLevel="0" collapsed="false">
      <c r="C132" s="0" t="s">
        <v>779</v>
      </c>
      <c r="D132" s="11" t="s">
        <v>359</v>
      </c>
      <c r="I132" s="20" t="n">
        <f aca="false">SUM(J132:FH132)</f>
        <v>-45121.1850980385</v>
      </c>
      <c r="J132" s="20" t="n">
        <f aca="false">J130+J131</f>
        <v>-0</v>
      </c>
      <c r="K132" s="20" t="n">
        <f aca="false">K130+K131</f>
        <v>-0</v>
      </c>
      <c r="L132" s="20" t="n">
        <f aca="false">L130+L131</f>
        <v>-0</v>
      </c>
      <c r="M132" s="20" t="n">
        <f aca="false">M130+M131</f>
        <v>-0</v>
      </c>
      <c r="N132" s="20" t="n">
        <f aca="false">N130+N131</f>
        <v>-0</v>
      </c>
      <c r="O132" s="20" t="n">
        <f aca="false">O130+O131</f>
        <v>-0</v>
      </c>
      <c r="P132" s="20" t="n">
        <f aca="false">P130+P131</f>
        <v>-0</v>
      </c>
      <c r="Q132" s="20" t="n">
        <f aca="false">Q130+Q131</f>
        <v>-0</v>
      </c>
      <c r="R132" s="20" t="n">
        <f aca="false">R130+R131</f>
        <v>-0</v>
      </c>
      <c r="S132" s="20" t="n">
        <f aca="false">S130+S131</f>
        <v>-0</v>
      </c>
      <c r="T132" s="20" t="n">
        <f aca="false">T130+T131</f>
        <v>-752.019751633974</v>
      </c>
      <c r="U132" s="20" t="n">
        <f aca="false">U130+U131</f>
        <v>-752.019751633974</v>
      </c>
      <c r="V132" s="20" t="n">
        <f aca="false">V130+V131</f>
        <v>-752.019751633974</v>
      </c>
      <c r="W132" s="20" t="n">
        <f aca="false">W130+W131</f>
        <v>-752.019751633974</v>
      </c>
      <c r="X132" s="20" t="n">
        <f aca="false">X130+X131</f>
        <v>-752.019751633974</v>
      </c>
      <c r="Y132" s="20" t="n">
        <f aca="false">Y130+Y131</f>
        <v>-752.019751633974</v>
      </c>
      <c r="Z132" s="20" t="n">
        <f aca="false">Z130+Z131</f>
        <v>-752.019751633974</v>
      </c>
      <c r="AA132" s="20" t="n">
        <f aca="false">AA130+AA131</f>
        <v>-752.019751633974</v>
      </c>
      <c r="AB132" s="20" t="n">
        <f aca="false">AB130+AB131</f>
        <v>-752.019751633974</v>
      </c>
      <c r="AC132" s="20" t="n">
        <f aca="false">AC130+AC131</f>
        <v>-752.019751633974</v>
      </c>
      <c r="AD132" s="20" t="n">
        <f aca="false">AD130+AD131</f>
        <v>-752.019751633974</v>
      </c>
      <c r="AE132" s="20" t="n">
        <f aca="false">AE130+AE131</f>
        <v>-752.019751633974</v>
      </c>
      <c r="AF132" s="20" t="n">
        <f aca="false">AF130+AF131</f>
        <v>-752.019751633974</v>
      </c>
      <c r="AG132" s="20" t="n">
        <f aca="false">AG130+AG131</f>
        <v>-752.019751633974</v>
      </c>
      <c r="AH132" s="20" t="n">
        <f aca="false">AH130+AH131</f>
        <v>-752.019751633974</v>
      </c>
      <c r="AI132" s="20" t="n">
        <f aca="false">AI130+AI131</f>
        <v>-752.019751633974</v>
      </c>
      <c r="AJ132" s="20" t="n">
        <f aca="false">AJ130+AJ131</f>
        <v>-752.019751633974</v>
      </c>
      <c r="AK132" s="20" t="n">
        <f aca="false">AK130+AK131</f>
        <v>-752.019751633974</v>
      </c>
      <c r="AL132" s="20" t="n">
        <f aca="false">AL130+AL131</f>
        <v>-752.019751633974</v>
      </c>
      <c r="AM132" s="20" t="n">
        <f aca="false">AM130+AM131</f>
        <v>-752.019751633974</v>
      </c>
      <c r="AN132" s="20" t="n">
        <f aca="false">AN130+AN131</f>
        <v>-752.019751633974</v>
      </c>
      <c r="AO132" s="20" t="n">
        <f aca="false">AO130+AO131</f>
        <v>-752.019751633974</v>
      </c>
      <c r="AP132" s="20" t="n">
        <f aca="false">AP130+AP131</f>
        <v>-752.019751633974</v>
      </c>
      <c r="AQ132" s="20" t="n">
        <f aca="false">AQ130+AQ131</f>
        <v>-752.019751633974</v>
      </c>
      <c r="AR132" s="20" t="n">
        <f aca="false">AR130+AR131</f>
        <v>-752.019751633974</v>
      </c>
      <c r="AS132" s="20" t="n">
        <f aca="false">AS130+AS131</f>
        <v>-752.019751633974</v>
      </c>
      <c r="AT132" s="20" t="n">
        <f aca="false">AT130+AT131</f>
        <v>-752.019751633974</v>
      </c>
      <c r="AU132" s="20" t="n">
        <f aca="false">AU130+AU131</f>
        <v>-752.019751633974</v>
      </c>
      <c r="AV132" s="20" t="n">
        <f aca="false">AV130+AV131</f>
        <v>-752.019751633974</v>
      </c>
      <c r="AW132" s="20" t="n">
        <f aca="false">AW130+AW131</f>
        <v>-752.019751633974</v>
      </c>
      <c r="AX132" s="20" t="n">
        <f aca="false">AX130+AX131</f>
        <v>-752.019751633974</v>
      </c>
      <c r="AY132" s="20" t="n">
        <f aca="false">AY130+AY131</f>
        <v>-752.019751633974</v>
      </c>
      <c r="AZ132" s="20" t="n">
        <f aca="false">AZ130+AZ131</f>
        <v>-752.019751633974</v>
      </c>
      <c r="BA132" s="20" t="n">
        <f aca="false">BA130+BA131</f>
        <v>-752.019751633974</v>
      </c>
      <c r="BB132" s="20" t="n">
        <f aca="false">BB130+BB131</f>
        <v>-752.019751633974</v>
      </c>
      <c r="BC132" s="20" t="n">
        <f aca="false">BC130+BC131</f>
        <v>-752.019751633974</v>
      </c>
      <c r="BD132" s="20" t="n">
        <f aca="false">BD130+BD131</f>
        <v>-752.019751633974</v>
      </c>
      <c r="BE132" s="20" t="n">
        <f aca="false">BE130+BE131</f>
        <v>-752.019751633974</v>
      </c>
      <c r="BF132" s="20" t="n">
        <f aca="false">BF130+BF131</f>
        <v>-752.019751633974</v>
      </c>
      <c r="BG132" s="20" t="n">
        <f aca="false">BG130+BG131</f>
        <v>-752.019751633974</v>
      </c>
      <c r="BH132" s="20" t="n">
        <f aca="false">BH130+BH131</f>
        <v>-752.019751633974</v>
      </c>
      <c r="BI132" s="20" t="n">
        <f aca="false">BI130+BI131</f>
        <v>-752.019751633974</v>
      </c>
      <c r="BJ132" s="20" t="n">
        <f aca="false">BJ130+BJ131</f>
        <v>-752.019751633974</v>
      </c>
      <c r="BK132" s="20" t="n">
        <f aca="false">BK130+BK131</f>
        <v>-752.019751633974</v>
      </c>
      <c r="BL132" s="20" t="n">
        <f aca="false">BL130+BL131</f>
        <v>-752.019751633974</v>
      </c>
      <c r="BM132" s="20" t="n">
        <f aca="false">BM130+BM131</f>
        <v>-752.019751633974</v>
      </c>
      <c r="BN132" s="20" t="n">
        <f aca="false">BN130+BN131</f>
        <v>-752.019751633974</v>
      </c>
      <c r="BO132" s="20" t="n">
        <f aca="false">BO130+BO131</f>
        <v>-752.019751633974</v>
      </c>
      <c r="BP132" s="20" t="n">
        <f aca="false">BP130+BP131</f>
        <v>-752.019751633974</v>
      </c>
      <c r="BQ132" s="20" t="n">
        <f aca="false">BQ130+BQ131</f>
        <v>-752.019751633974</v>
      </c>
      <c r="BR132" s="20" t="n">
        <f aca="false">BR130+BR131</f>
        <v>-752.019751633974</v>
      </c>
      <c r="BS132" s="20" t="n">
        <f aca="false">BS130+BS131</f>
        <v>-752.019751633974</v>
      </c>
      <c r="BT132" s="20" t="n">
        <f aca="false">BT130+BT131</f>
        <v>-752.019751633974</v>
      </c>
      <c r="BU132" s="20" t="n">
        <f aca="false">BU130+BU131</f>
        <v>-752.019751633974</v>
      </c>
      <c r="BV132" s="20" t="n">
        <f aca="false">BV130+BV131</f>
        <v>-752.019751633974</v>
      </c>
      <c r="BW132" s="20" t="n">
        <f aca="false">BW130+BW131</f>
        <v>-752.019751633974</v>
      </c>
      <c r="BX132" s="20" t="n">
        <f aca="false">BX130+BX131</f>
        <v>-752.019751633974</v>
      </c>
      <c r="BY132" s="20" t="n">
        <f aca="false">BY130+BY131</f>
        <v>-752.019751633974</v>
      </c>
      <c r="BZ132" s="20" t="n">
        <f aca="false">BZ130+BZ131</f>
        <v>-752.019751633974</v>
      </c>
      <c r="CA132" s="20" t="n">
        <f aca="false">CA130+CA131</f>
        <v>-752.019751633974</v>
      </c>
      <c r="CB132" s="20" t="n">
        <f aca="false">CB130+CB131</f>
        <v>-1.06581410364015E-013</v>
      </c>
      <c r="CC132" s="20" t="n">
        <f aca="false">CC130+CC131</f>
        <v>-1.06581410364015E-013</v>
      </c>
      <c r="CD132" s="20" t="n">
        <f aca="false">CD130+CD131</f>
        <v>-1.06581410364015E-013</v>
      </c>
      <c r="CE132" s="20" t="n">
        <f aca="false">CE130+CE131</f>
        <v>-1.06581410364015E-013</v>
      </c>
      <c r="CF132" s="20" t="n">
        <f aca="false">CF130+CF131</f>
        <v>-1.06581410364015E-013</v>
      </c>
      <c r="CG132" s="20" t="n">
        <f aca="false">CG130+CG131</f>
        <v>-1.06581410364015E-013</v>
      </c>
      <c r="CH132" s="20" t="n">
        <f aca="false">CH130+CH131</f>
        <v>-1.06581410364015E-013</v>
      </c>
      <c r="CI132" s="20" t="n">
        <f aca="false">CI130+CI131</f>
        <v>-1.06581410364015E-013</v>
      </c>
      <c r="CJ132" s="20" t="n">
        <f aca="false">CJ130+CJ131</f>
        <v>-1.06581410364015E-013</v>
      </c>
      <c r="CK132" s="20" t="n">
        <f aca="false">CK130+CK131</f>
        <v>-1.06581410364015E-013</v>
      </c>
      <c r="CL132" s="20" t="n">
        <f aca="false">CL130+CL131</f>
        <v>-1.06581410364015E-013</v>
      </c>
      <c r="CM132" s="20" t="n">
        <f aca="false">CM130+CM131</f>
        <v>-1.06581410364015E-013</v>
      </c>
      <c r="CN132" s="20" t="n">
        <f aca="false">CN130+CN131</f>
        <v>-1.06581410364015E-013</v>
      </c>
      <c r="CO132" s="20" t="n">
        <f aca="false">CO130+CO131</f>
        <v>-1.06581410364015E-013</v>
      </c>
      <c r="CP132" s="20" t="n">
        <f aca="false">CP130+CP131</f>
        <v>-1.06581410364015E-013</v>
      </c>
      <c r="CQ132" s="20" t="n">
        <f aca="false">CQ130+CQ131</f>
        <v>-1.06581410364015E-013</v>
      </c>
      <c r="CR132" s="20" t="n">
        <f aca="false">CR130+CR131</f>
        <v>-1.06581410364015E-013</v>
      </c>
      <c r="CS132" s="20" t="n">
        <f aca="false">CS130+CS131</f>
        <v>-1.06581410364015E-013</v>
      </c>
      <c r="CT132" s="20" t="n">
        <f aca="false">CT130+CT131</f>
        <v>-1.06581410364015E-013</v>
      </c>
      <c r="CU132" s="20" t="n">
        <f aca="false">CU130+CU131</f>
        <v>-1.06581410364015E-013</v>
      </c>
      <c r="CV132" s="20" t="n">
        <f aca="false">CV130+CV131</f>
        <v>-1.06581410364015E-013</v>
      </c>
      <c r="CW132" s="20" t="n">
        <f aca="false">CW130+CW131</f>
        <v>-1.06581410364015E-013</v>
      </c>
      <c r="CX132" s="20" t="n">
        <f aca="false">CX130+CX131</f>
        <v>-1.06581410364015E-013</v>
      </c>
      <c r="CY132" s="20" t="n">
        <f aca="false">CY130+CY131</f>
        <v>-1.06581410364015E-013</v>
      </c>
      <c r="CZ132" s="20" t="n">
        <f aca="false">CZ130+CZ131</f>
        <v>-1.06581410364015E-013</v>
      </c>
      <c r="DA132" s="20" t="n">
        <f aca="false">DA130+DA131</f>
        <v>-1.06581410364015E-013</v>
      </c>
      <c r="DB132" s="20" t="n">
        <f aca="false">DB130+DB131</f>
        <v>-1.06581410364015E-013</v>
      </c>
      <c r="DC132" s="20" t="n">
        <f aca="false">DC130+DC131</f>
        <v>-1.06581410364015E-013</v>
      </c>
      <c r="DD132" s="20" t="n">
        <f aca="false">DD130+DD131</f>
        <v>-1.06581410364015E-013</v>
      </c>
      <c r="DE132" s="20" t="n">
        <f aca="false">DE130+DE131</f>
        <v>-1.06581410364015E-013</v>
      </c>
      <c r="DF132" s="20" t="n">
        <f aca="false">DF130+DF131</f>
        <v>-1.06581410364015E-013</v>
      </c>
      <c r="DG132" s="20" t="n">
        <f aca="false">DG130+DG131</f>
        <v>-1.06581410364015E-013</v>
      </c>
      <c r="DH132" s="20" t="n">
        <f aca="false">DH130+DH131</f>
        <v>-1.06581410364015E-013</v>
      </c>
      <c r="DI132" s="20" t="n">
        <f aca="false">DI130+DI131</f>
        <v>-1.06581410364015E-013</v>
      </c>
      <c r="DJ132" s="20" t="n">
        <f aca="false">DJ130+DJ131</f>
        <v>-1.06581410364015E-013</v>
      </c>
      <c r="DK132" s="20" t="n">
        <f aca="false">DK130+DK131</f>
        <v>-1.06581410364015E-013</v>
      </c>
      <c r="DL132" s="20" t="n">
        <f aca="false">DL130+DL131</f>
        <v>-1.06581410364015E-013</v>
      </c>
      <c r="DM132" s="20" t="n">
        <f aca="false">DM130+DM131</f>
        <v>-1.06581410364015E-013</v>
      </c>
      <c r="DN132" s="20" t="n">
        <f aca="false">DN130+DN131</f>
        <v>-1.06581410364015E-013</v>
      </c>
      <c r="DO132" s="20" t="n">
        <f aca="false">DO130+DO131</f>
        <v>-1.06581410364015E-013</v>
      </c>
      <c r="DP132" s="20" t="n">
        <f aca="false">DP130+DP131</f>
        <v>-1.06581410364015E-013</v>
      </c>
      <c r="DQ132" s="20" t="n">
        <f aca="false">DQ130+DQ131</f>
        <v>-1.06581410364015E-013</v>
      </c>
      <c r="DR132" s="20" t="n">
        <f aca="false">DR130+DR131</f>
        <v>-1.06581410364015E-013</v>
      </c>
      <c r="DS132" s="20" t="n">
        <f aca="false">DS130+DS131</f>
        <v>-1.06581410364015E-013</v>
      </c>
      <c r="DT132" s="20" t="n">
        <f aca="false">DT130+DT131</f>
        <v>-1.06581410364015E-013</v>
      </c>
      <c r="DU132" s="20" t="n">
        <f aca="false">DU130+DU131</f>
        <v>-1.06581410364015E-013</v>
      </c>
      <c r="DV132" s="20" t="n">
        <f aca="false">DV130+DV131</f>
        <v>-1.06581410364015E-013</v>
      </c>
      <c r="DW132" s="20" t="n">
        <f aca="false">DW130+DW131</f>
        <v>-1.06581410364015E-013</v>
      </c>
      <c r="DX132" s="20" t="n">
        <f aca="false">DX130+DX131</f>
        <v>-1.06581410364015E-013</v>
      </c>
      <c r="DY132" s="20" t="n">
        <f aca="false">DY130+DY131</f>
        <v>-1.06581410364015E-013</v>
      </c>
      <c r="DZ132" s="20" t="n">
        <f aca="false">DZ130+DZ131</f>
        <v>-1.06581410364015E-013</v>
      </c>
      <c r="EA132" s="20" t="n">
        <f aca="false">EA130+EA131</f>
        <v>-1.06581410364015E-013</v>
      </c>
      <c r="EB132" s="20" t="n">
        <f aca="false">EB130+EB131</f>
        <v>-1.06581410364015E-013</v>
      </c>
      <c r="EC132" s="20" t="n">
        <f aca="false">EC130+EC131</f>
        <v>-1.06581410364015E-013</v>
      </c>
      <c r="ED132" s="20" t="n">
        <f aca="false">ED130+ED131</f>
        <v>-1.06581410364015E-013</v>
      </c>
      <c r="EE132" s="20" t="n">
        <f aca="false">EE130+EE131</f>
        <v>-1.06581410364015E-013</v>
      </c>
      <c r="EF132" s="20" t="n">
        <f aca="false">EF130+EF131</f>
        <v>-1.06581410364015E-013</v>
      </c>
      <c r="EG132" s="20" t="n">
        <f aca="false">EG130+EG131</f>
        <v>-1.06581410364015E-013</v>
      </c>
      <c r="EH132" s="20" t="n">
        <f aca="false">EH130+EH131</f>
        <v>-1.06581410364015E-013</v>
      </c>
      <c r="EI132" s="20" t="n">
        <f aca="false">EI130+EI131</f>
        <v>-1.06581410364015E-013</v>
      </c>
      <c r="EJ132" s="20" t="n">
        <f aca="false">EJ130+EJ131</f>
        <v>-1.06581410364015E-013</v>
      </c>
      <c r="EK132" s="20" t="n">
        <f aca="false">EK130+EK131</f>
        <v>-1.06581410364015E-013</v>
      </c>
      <c r="EL132" s="20" t="n">
        <f aca="false">EL130+EL131</f>
        <v>-1.06581410364015E-013</v>
      </c>
      <c r="EM132" s="20" t="n">
        <f aca="false">EM130+EM131</f>
        <v>-1.06581410364015E-013</v>
      </c>
      <c r="EN132" s="20" t="n">
        <f aca="false">EN130+EN131</f>
        <v>-1.06581410364015E-013</v>
      </c>
      <c r="EO132" s="20" t="n">
        <f aca="false">EO130+EO131</f>
        <v>-1.06581410364015E-013</v>
      </c>
      <c r="EP132" s="20" t="n">
        <f aca="false">EP130+EP131</f>
        <v>-1.06581410364015E-013</v>
      </c>
      <c r="EQ132" s="20" t="n">
        <f aca="false">EQ130+EQ131</f>
        <v>-1.06581410364015E-013</v>
      </c>
      <c r="ER132" s="20" t="n">
        <f aca="false">ER130+ER131</f>
        <v>-1.06581410364015E-013</v>
      </c>
      <c r="ES132" s="20" t="n">
        <f aca="false">ES130+ES131</f>
        <v>-1.06581410364015E-013</v>
      </c>
      <c r="ET132" s="20" t="n">
        <f aca="false">ET130+ET131</f>
        <v>-1.06581410364015E-013</v>
      </c>
      <c r="EU132" s="20" t="n">
        <f aca="false">EU130+EU131</f>
        <v>-1.06581410364015E-013</v>
      </c>
      <c r="EV132" s="20" t="n">
        <f aca="false">EV130+EV131</f>
        <v>-1.06581410364015E-013</v>
      </c>
      <c r="EW132" s="20" t="n">
        <f aca="false">EW130+EW131</f>
        <v>-1.06581410364015E-013</v>
      </c>
      <c r="EX132" s="20" t="n">
        <f aca="false">EX130+EX131</f>
        <v>-1.06581410364015E-013</v>
      </c>
      <c r="EY132" s="20" t="n">
        <f aca="false">EY130+EY131</f>
        <v>-1.06581410364015E-013</v>
      </c>
      <c r="EZ132" s="20" t="n">
        <f aca="false">EZ130+EZ131</f>
        <v>-1.06581410364015E-013</v>
      </c>
      <c r="FA132" s="20" t="n">
        <f aca="false">FA130+FA131</f>
        <v>-1.06581410364015E-013</v>
      </c>
      <c r="FB132" s="20" t="n">
        <f aca="false">FB130+FB131</f>
        <v>-1.06581410364015E-013</v>
      </c>
      <c r="FC132" s="20" t="n">
        <f aca="false">FC130+FC131</f>
        <v>-1.06581410364015E-013</v>
      </c>
      <c r="FD132" s="20" t="n">
        <f aca="false">FD130+FD131</f>
        <v>-1.06581410364015E-013</v>
      </c>
      <c r="FE132" s="20" t="n">
        <f aca="false">FE130+FE131</f>
        <v>-1.06581410364015E-013</v>
      </c>
      <c r="FF132" s="20" t="n">
        <f aca="false">FF130+FF131</f>
        <v>-1.06581410364015E-013</v>
      </c>
      <c r="FG132" s="20" t="n">
        <f aca="false">FG130+FG131</f>
        <v>-1.06581410364015E-013</v>
      </c>
      <c r="FH132" s="20" t="n">
        <f aca="false">FH130+FH131</f>
        <v>-1.06581410364015E-013</v>
      </c>
    </row>
    <row r="133" customFormat="false" ht="15" hidden="false" customHeight="false" outlineLevel="0" collapsed="false">
      <c r="C133" s="0" t="s">
        <v>780</v>
      </c>
      <c r="D133" s="11" t="s">
        <v>359</v>
      </c>
      <c r="I133" s="20" t="n">
        <f aca="false">SUM(J133:FH133)</f>
        <v>0</v>
      </c>
      <c r="J133" s="20" t="n">
        <f aca="false">-MIN(I139+J131,In_Sweep*MAX(0,J122+J132))*J26</f>
        <v>-0</v>
      </c>
      <c r="K133" s="20" t="n">
        <f aca="false">-MIN(J139+K131,In_Sweep*MAX(0,K122+K132))*K26</f>
        <v>-0</v>
      </c>
      <c r="L133" s="20" t="n">
        <f aca="false">-MIN(K139+L131,In_Sweep*MAX(0,L122+L132))*L26</f>
        <v>-0</v>
      </c>
      <c r="M133" s="20" t="n">
        <f aca="false">-MIN(L139+M131,In_Sweep*MAX(0,M122+M132))*M26</f>
        <v>-0</v>
      </c>
      <c r="N133" s="20" t="n">
        <f aca="false">-MIN(M139+N131,In_Sweep*MAX(0,N122+N132))*N26</f>
        <v>-0</v>
      </c>
      <c r="O133" s="20" t="n">
        <f aca="false">-MIN(N139+O131,In_Sweep*MAX(0,O122+O132))*O26</f>
        <v>-0</v>
      </c>
      <c r="P133" s="20" t="n">
        <f aca="false">-MIN(O139+P131,In_Sweep*MAX(0,P122+P132))*P26</f>
        <v>-0</v>
      </c>
      <c r="Q133" s="20" t="n">
        <f aca="false">-MIN(P139+Q131,In_Sweep*MAX(0,Q122+Q132))*Q26</f>
        <v>-0</v>
      </c>
      <c r="R133" s="20" t="n">
        <f aca="false">-MIN(Q139+R131,In_Sweep*MAX(0,R122+R132))*R26</f>
        <v>-0</v>
      </c>
      <c r="S133" s="20" t="n">
        <f aca="false">-MIN(R139+S131,In_Sweep*MAX(0,S122+S132))*S26</f>
        <v>-0</v>
      </c>
      <c r="T133" s="20" t="n">
        <f aca="false">-MIN(S139+T131,In_Sweep*MAX(0,T122+T132))*T26</f>
        <v>-0</v>
      </c>
      <c r="U133" s="20" t="n">
        <f aca="false">-MIN(T139+U131,In_Sweep*MAX(0,U122+U132))*U26</f>
        <v>-0</v>
      </c>
      <c r="V133" s="20" t="n">
        <f aca="false">-MIN(U139+V131,In_Sweep*MAX(0,V122+V132))*V26</f>
        <v>-0</v>
      </c>
      <c r="W133" s="20" t="n">
        <f aca="false">-MIN(V139+W131,In_Sweep*MAX(0,W122+W132))*W26</f>
        <v>-0</v>
      </c>
      <c r="X133" s="20" t="n">
        <f aca="false">-MIN(W139+X131,In_Sweep*MAX(0,X122+X132))*X26</f>
        <v>-0</v>
      </c>
      <c r="Y133" s="20" t="n">
        <f aca="false">-MIN(X139+Y131,In_Sweep*MAX(0,Y122+Y132))*Y26</f>
        <v>-0</v>
      </c>
      <c r="Z133" s="20" t="n">
        <f aca="false">-MIN(Y139+Z131,In_Sweep*MAX(0,Z122+Z132))*Z26</f>
        <v>-0</v>
      </c>
      <c r="AA133" s="20" t="n">
        <f aca="false">-MIN(Z139+AA131,In_Sweep*MAX(0,AA122+AA132))*AA26</f>
        <v>-0</v>
      </c>
      <c r="AB133" s="20" t="n">
        <f aca="false">-MIN(AA139+AB131,In_Sweep*MAX(0,AB122+AB132))*AB26</f>
        <v>-0</v>
      </c>
      <c r="AC133" s="20" t="n">
        <f aca="false">-MIN(AB139+AC131,In_Sweep*MAX(0,AC122+AC132))*AC26</f>
        <v>-0</v>
      </c>
      <c r="AD133" s="20" t="n">
        <f aca="false">-MIN(AC139+AD131,In_Sweep*MAX(0,AD122+AD132))*AD26</f>
        <v>-0</v>
      </c>
      <c r="AE133" s="20" t="n">
        <f aca="false">-MIN(AD139+AE131,In_Sweep*MAX(0,AE122+AE132))*AE26</f>
        <v>-0</v>
      </c>
      <c r="AF133" s="20" t="n">
        <f aca="false">-MIN(AE139+AF131,In_Sweep*MAX(0,AF122+AF132))*AF26</f>
        <v>-0</v>
      </c>
      <c r="AG133" s="20" t="n">
        <f aca="false">-MIN(AF139+AG131,In_Sweep*MAX(0,AG122+AG132))*AG26</f>
        <v>-0</v>
      </c>
      <c r="AH133" s="20" t="n">
        <f aca="false">-MIN(AG139+AH131,In_Sweep*MAX(0,AH122+AH132))*AH26</f>
        <v>-0</v>
      </c>
      <c r="AI133" s="20" t="n">
        <f aca="false">-MIN(AH139+AI131,In_Sweep*MAX(0,AI122+AI132))*AI26</f>
        <v>-0</v>
      </c>
      <c r="AJ133" s="20" t="n">
        <f aca="false">-MIN(AI139+AJ131,In_Sweep*MAX(0,AJ122+AJ132))*AJ26</f>
        <v>-0</v>
      </c>
      <c r="AK133" s="20" t="n">
        <f aca="false">-MIN(AJ139+AK131,In_Sweep*MAX(0,AK122+AK132))*AK26</f>
        <v>-0</v>
      </c>
      <c r="AL133" s="20" t="n">
        <f aca="false">-MIN(AK139+AL131,In_Sweep*MAX(0,AL122+AL132))*AL26</f>
        <v>-0</v>
      </c>
      <c r="AM133" s="20" t="n">
        <f aca="false">-MIN(AL139+AM131,In_Sweep*MAX(0,AM122+AM132))*AM26</f>
        <v>-0</v>
      </c>
      <c r="AN133" s="20" t="n">
        <f aca="false">-MIN(AM139+AN131,In_Sweep*MAX(0,AN122+AN132))*AN26</f>
        <v>-0</v>
      </c>
      <c r="AO133" s="20" t="n">
        <f aca="false">-MIN(AN139+AO131,In_Sweep*MAX(0,AO122+AO132))*AO26</f>
        <v>-0</v>
      </c>
      <c r="AP133" s="20" t="n">
        <f aca="false">-MIN(AO139+AP131,In_Sweep*MAX(0,AP122+AP132))*AP26</f>
        <v>-0</v>
      </c>
      <c r="AQ133" s="20" t="n">
        <f aca="false">-MIN(AP139+AQ131,In_Sweep*MAX(0,AQ122+AQ132))*AQ26</f>
        <v>-0</v>
      </c>
      <c r="AR133" s="20" t="n">
        <f aca="false">-MIN(AQ139+AR131,In_Sweep*MAX(0,AR122+AR132))*AR26</f>
        <v>-0</v>
      </c>
      <c r="AS133" s="20" t="n">
        <f aca="false">-MIN(AR139+AS131,In_Sweep*MAX(0,AS122+AS132))*AS26</f>
        <v>-0</v>
      </c>
      <c r="AT133" s="20" t="n">
        <f aca="false">-MIN(AS139+AT131,In_Sweep*MAX(0,AT122+AT132))*AT26</f>
        <v>-0</v>
      </c>
      <c r="AU133" s="20" t="n">
        <f aca="false">-MIN(AT139+AU131,In_Sweep*MAX(0,AU122+AU132))*AU26</f>
        <v>-0</v>
      </c>
      <c r="AV133" s="20" t="n">
        <f aca="false">-MIN(AU139+AV131,In_Sweep*MAX(0,AV122+AV132))*AV26</f>
        <v>-0</v>
      </c>
      <c r="AW133" s="20" t="n">
        <f aca="false">-MIN(AV139+AW131,In_Sweep*MAX(0,AW122+AW132))*AW26</f>
        <v>-0</v>
      </c>
      <c r="AX133" s="20" t="n">
        <f aca="false">-MIN(AW139+AX131,In_Sweep*MAX(0,AX122+AX132))*AX26</f>
        <v>-0</v>
      </c>
      <c r="AY133" s="20" t="n">
        <f aca="false">-MIN(AX139+AY131,In_Sweep*MAX(0,AY122+AY132))*AY26</f>
        <v>-0</v>
      </c>
      <c r="AZ133" s="20" t="n">
        <f aca="false">-MIN(AY139+AZ131,In_Sweep*MAX(0,AZ122+AZ132))*AZ26</f>
        <v>-0</v>
      </c>
      <c r="BA133" s="20" t="n">
        <f aca="false">-MIN(AZ139+BA131,In_Sweep*MAX(0,BA122+BA132))*BA26</f>
        <v>-0</v>
      </c>
      <c r="BB133" s="20" t="n">
        <f aca="false">-MIN(BA139+BB131,In_Sweep*MAX(0,BB122+BB132))*BB26</f>
        <v>-0</v>
      </c>
      <c r="BC133" s="20" t="n">
        <f aca="false">-MIN(BB139+BC131,In_Sweep*MAX(0,BC122+BC132))*BC26</f>
        <v>-0</v>
      </c>
      <c r="BD133" s="20" t="n">
        <f aca="false">-MIN(BC139+BD131,In_Sweep*MAX(0,BD122+BD132))*BD26</f>
        <v>-0</v>
      </c>
      <c r="BE133" s="20" t="n">
        <f aca="false">-MIN(BD139+BE131,In_Sweep*MAX(0,BE122+BE132))*BE26</f>
        <v>-0</v>
      </c>
      <c r="BF133" s="20" t="n">
        <f aca="false">-MIN(BE139+BF131,In_Sweep*MAX(0,BF122+BF132))*BF26</f>
        <v>-0</v>
      </c>
      <c r="BG133" s="20" t="n">
        <f aca="false">-MIN(BF139+BG131,In_Sweep*MAX(0,BG122+BG132))*BG26</f>
        <v>-0</v>
      </c>
      <c r="BH133" s="20" t="n">
        <f aca="false">-MIN(BG139+BH131,In_Sweep*MAX(0,BH122+BH132))*BH26</f>
        <v>-0</v>
      </c>
      <c r="BI133" s="20" t="n">
        <f aca="false">-MIN(BH139+BI131,In_Sweep*MAX(0,BI122+BI132))*BI26</f>
        <v>-0</v>
      </c>
      <c r="BJ133" s="20" t="n">
        <f aca="false">-MIN(BI139+BJ131,In_Sweep*MAX(0,BJ122+BJ132))*BJ26</f>
        <v>-0</v>
      </c>
      <c r="BK133" s="20" t="n">
        <f aca="false">-MIN(BJ139+BK131,In_Sweep*MAX(0,BK122+BK132))*BK26</f>
        <v>-0</v>
      </c>
      <c r="BL133" s="20" t="n">
        <f aca="false">-MIN(BK139+BL131,In_Sweep*MAX(0,BL122+BL132))*BL26</f>
        <v>-0</v>
      </c>
      <c r="BM133" s="20" t="n">
        <f aca="false">-MIN(BL139+BM131,In_Sweep*MAX(0,BM122+BM132))*BM26</f>
        <v>-0</v>
      </c>
      <c r="BN133" s="20" t="n">
        <f aca="false">-MIN(BM139+BN131,In_Sweep*MAX(0,BN122+BN132))*BN26</f>
        <v>-0</v>
      </c>
      <c r="BO133" s="20" t="n">
        <f aca="false">-MIN(BN139+BO131,In_Sweep*MAX(0,BO122+BO132))*BO26</f>
        <v>-0</v>
      </c>
      <c r="BP133" s="20" t="n">
        <f aca="false">-MIN(BO139+BP131,In_Sweep*MAX(0,BP122+BP132))*BP26</f>
        <v>-0</v>
      </c>
      <c r="BQ133" s="20" t="n">
        <f aca="false">-MIN(BP139+BQ131,In_Sweep*MAX(0,BQ122+BQ132))*BQ26</f>
        <v>-0</v>
      </c>
      <c r="BR133" s="20" t="n">
        <f aca="false">-MIN(BQ139+BR131,In_Sweep*MAX(0,BR122+BR132))*BR26</f>
        <v>-0</v>
      </c>
      <c r="BS133" s="20" t="n">
        <f aca="false">-MIN(BR139+BS131,In_Sweep*MAX(0,BS122+BS132))*BS26</f>
        <v>-0</v>
      </c>
      <c r="BT133" s="20" t="n">
        <f aca="false">-MIN(BS139+BT131,In_Sweep*MAX(0,BT122+BT132))*BT26</f>
        <v>-0</v>
      </c>
      <c r="BU133" s="20" t="n">
        <f aca="false">-MIN(BT139+BU131,In_Sweep*MAX(0,BU122+BU132))*BU26</f>
        <v>-0</v>
      </c>
      <c r="BV133" s="20" t="n">
        <f aca="false">-MIN(BU139+BV131,In_Sweep*MAX(0,BV122+BV132))*BV26</f>
        <v>-0</v>
      </c>
      <c r="BW133" s="20" t="n">
        <f aca="false">-MIN(BV139+BW131,In_Sweep*MAX(0,BW122+BW132))*BW26</f>
        <v>-0</v>
      </c>
      <c r="BX133" s="20" t="n">
        <f aca="false">-MIN(BW139+BX131,In_Sweep*MAX(0,BX122+BX132))*BX26</f>
        <v>-0</v>
      </c>
      <c r="BY133" s="20" t="n">
        <f aca="false">-MIN(BX139+BY131,In_Sweep*MAX(0,BY122+BY132))*BY26</f>
        <v>-0</v>
      </c>
      <c r="BZ133" s="20" t="n">
        <f aca="false">-MIN(BY139+BZ131,In_Sweep*MAX(0,BZ122+BZ132))*BZ26</f>
        <v>-0</v>
      </c>
      <c r="CA133" s="20" t="n">
        <f aca="false">-MIN(BZ139+CA131,In_Sweep*MAX(0,CA122+CA132))*CA26</f>
        <v>-0</v>
      </c>
      <c r="CB133" s="20" t="n">
        <f aca="false">-MIN(CA139+CB131,In_Sweep*MAX(0,CB122+CB132))*CB26</f>
        <v>-0</v>
      </c>
      <c r="CC133" s="20" t="n">
        <f aca="false">-MIN(CB139+CC131,In_Sweep*MAX(0,CC122+CC132))*CC26</f>
        <v>-0</v>
      </c>
      <c r="CD133" s="20" t="n">
        <f aca="false">-MIN(CC139+CD131,In_Sweep*MAX(0,CD122+CD132))*CD26</f>
        <v>-0</v>
      </c>
      <c r="CE133" s="20" t="n">
        <f aca="false">-MIN(CD139+CE131,In_Sweep*MAX(0,CE122+CE132))*CE26</f>
        <v>-0</v>
      </c>
      <c r="CF133" s="20" t="n">
        <f aca="false">-MIN(CE139+CF131,In_Sweep*MAX(0,CF122+CF132))*CF26</f>
        <v>-0</v>
      </c>
      <c r="CG133" s="20" t="n">
        <f aca="false">-MIN(CF139+CG131,In_Sweep*MAX(0,CG122+CG132))*CG26</f>
        <v>-0</v>
      </c>
      <c r="CH133" s="20" t="n">
        <f aca="false">-MIN(CG139+CH131,In_Sweep*MAX(0,CH122+CH132))*CH26</f>
        <v>-0</v>
      </c>
      <c r="CI133" s="20" t="n">
        <f aca="false">-MIN(CH139+CI131,In_Sweep*MAX(0,CI122+CI132))*CI26</f>
        <v>-0</v>
      </c>
      <c r="CJ133" s="20" t="n">
        <f aca="false">-MIN(CI139+CJ131,In_Sweep*MAX(0,CJ122+CJ132))*CJ26</f>
        <v>-0</v>
      </c>
      <c r="CK133" s="20" t="n">
        <f aca="false">-MIN(CJ139+CK131,In_Sweep*MAX(0,CK122+CK132))*CK26</f>
        <v>-0</v>
      </c>
      <c r="CL133" s="20" t="n">
        <f aca="false">-MIN(CK139+CL131,In_Sweep*MAX(0,CL122+CL132))*CL26</f>
        <v>-0</v>
      </c>
      <c r="CM133" s="20" t="n">
        <f aca="false">-MIN(CL139+CM131,In_Sweep*MAX(0,CM122+CM132))*CM26</f>
        <v>-0</v>
      </c>
      <c r="CN133" s="20" t="n">
        <f aca="false">-MIN(CM139+CN131,In_Sweep*MAX(0,CN122+CN132))*CN26</f>
        <v>-0</v>
      </c>
      <c r="CO133" s="20" t="n">
        <f aca="false">-MIN(CN139+CO131,In_Sweep*MAX(0,CO122+CO132))*CO26</f>
        <v>-0</v>
      </c>
      <c r="CP133" s="20" t="n">
        <f aca="false">-MIN(CO139+CP131,In_Sweep*MAX(0,CP122+CP132))*CP26</f>
        <v>-0</v>
      </c>
      <c r="CQ133" s="20" t="n">
        <f aca="false">-MIN(CP139+CQ131,In_Sweep*MAX(0,CQ122+CQ132))*CQ26</f>
        <v>-0</v>
      </c>
      <c r="CR133" s="20" t="n">
        <f aca="false">-MIN(CQ139+CR131,In_Sweep*MAX(0,CR122+CR132))*CR26</f>
        <v>-0</v>
      </c>
      <c r="CS133" s="20" t="n">
        <f aca="false">-MIN(CR139+CS131,In_Sweep*MAX(0,CS122+CS132))*CS26</f>
        <v>-0</v>
      </c>
      <c r="CT133" s="20" t="n">
        <f aca="false">-MIN(CS139+CT131,In_Sweep*MAX(0,CT122+CT132))*CT26</f>
        <v>-0</v>
      </c>
      <c r="CU133" s="20" t="n">
        <f aca="false">-MIN(CT139+CU131,In_Sweep*MAX(0,CU122+CU132))*CU26</f>
        <v>-0</v>
      </c>
      <c r="CV133" s="20" t="n">
        <f aca="false">-MIN(CU139+CV131,In_Sweep*MAX(0,CV122+CV132))*CV26</f>
        <v>-0</v>
      </c>
      <c r="CW133" s="20" t="n">
        <f aca="false">-MIN(CV139+CW131,In_Sweep*MAX(0,CW122+CW132))*CW26</f>
        <v>-0</v>
      </c>
      <c r="CX133" s="20" t="n">
        <f aca="false">-MIN(CW139+CX131,In_Sweep*MAX(0,CX122+CX132))*CX26</f>
        <v>-0</v>
      </c>
      <c r="CY133" s="20" t="n">
        <f aca="false">-MIN(CX139+CY131,In_Sweep*MAX(0,CY122+CY132))*CY26</f>
        <v>-0</v>
      </c>
      <c r="CZ133" s="20" t="n">
        <f aca="false">-MIN(CY139+CZ131,In_Sweep*MAX(0,CZ122+CZ132))*CZ26</f>
        <v>-0</v>
      </c>
      <c r="DA133" s="20" t="n">
        <f aca="false">-MIN(CZ139+DA131,In_Sweep*MAX(0,DA122+DA132))*DA26</f>
        <v>-0</v>
      </c>
      <c r="DB133" s="20" t="n">
        <f aca="false">-MIN(DA139+DB131,In_Sweep*MAX(0,DB122+DB132))*DB26</f>
        <v>-0</v>
      </c>
      <c r="DC133" s="20" t="n">
        <f aca="false">-MIN(DB139+DC131,In_Sweep*MAX(0,DC122+DC132))*DC26</f>
        <v>-0</v>
      </c>
      <c r="DD133" s="20" t="n">
        <f aca="false">-MIN(DC139+DD131,In_Sweep*MAX(0,DD122+DD132))*DD26</f>
        <v>-0</v>
      </c>
      <c r="DE133" s="20" t="n">
        <f aca="false">-MIN(DD139+DE131,In_Sweep*MAX(0,DE122+DE132))*DE26</f>
        <v>-0</v>
      </c>
      <c r="DF133" s="20" t="n">
        <f aca="false">-MIN(DE139+DF131,In_Sweep*MAX(0,DF122+DF132))*DF26</f>
        <v>-0</v>
      </c>
      <c r="DG133" s="20" t="n">
        <f aca="false">-MIN(DF139+DG131,In_Sweep*MAX(0,DG122+DG132))*DG26</f>
        <v>-0</v>
      </c>
      <c r="DH133" s="20" t="n">
        <f aca="false">-MIN(DG139+DH131,In_Sweep*MAX(0,DH122+DH132))*DH26</f>
        <v>-0</v>
      </c>
      <c r="DI133" s="20" t="n">
        <f aca="false">-MIN(DH139+DI131,In_Sweep*MAX(0,DI122+DI132))*DI26</f>
        <v>-0</v>
      </c>
      <c r="DJ133" s="20" t="n">
        <f aca="false">-MIN(DI139+DJ131,In_Sweep*MAX(0,DJ122+DJ132))*DJ26</f>
        <v>-0</v>
      </c>
      <c r="DK133" s="20" t="n">
        <f aca="false">-MIN(DJ139+DK131,In_Sweep*MAX(0,DK122+DK132))*DK26</f>
        <v>-0</v>
      </c>
      <c r="DL133" s="20" t="n">
        <f aca="false">-MIN(DK139+DL131,In_Sweep*MAX(0,DL122+DL132))*DL26</f>
        <v>-0</v>
      </c>
      <c r="DM133" s="20" t="n">
        <f aca="false">-MIN(DL139+DM131,In_Sweep*MAX(0,DM122+DM132))*DM26</f>
        <v>-0</v>
      </c>
      <c r="DN133" s="20" t="n">
        <f aca="false">-MIN(DM139+DN131,In_Sweep*MAX(0,DN122+DN132))*DN26</f>
        <v>-0</v>
      </c>
      <c r="DO133" s="20" t="n">
        <f aca="false">-MIN(DN139+DO131,In_Sweep*MAX(0,DO122+DO132))*DO26</f>
        <v>-0</v>
      </c>
      <c r="DP133" s="20" t="n">
        <f aca="false">-MIN(DO139+DP131,In_Sweep*MAX(0,DP122+DP132))*DP26</f>
        <v>-0</v>
      </c>
      <c r="DQ133" s="20" t="n">
        <f aca="false">-MIN(DP139+DQ131,In_Sweep*MAX(0,DQ122+DQ132))*DQ26</f>
        <v>-0</v>
      </c>
      <c r="DR133" s="20" t="n">
        <f aca="false">-MIN(DQ139+DR131,In_Sweep*MAX(0,DR122+DR132))*DR26</f>
        <v>-0</v>
      </c>
      <c r="DS133" s="20" t="n">
        <f aca="false">-MIN(DR139+DS131,In_Sweep*MAX(0,DS122+DS132))*DS26</f>
        <v>-0</v>
      </c>
      <c r="DT133" s="20" t="n">
        <f aca="false">-MIN(DS139+DT131,In_Sweep*MAX(0,DT122+DT132))*DT26</f>
        <v>-0</v>
      </c>
      <c r="DU133" s="20" t="n">
        <f aca="false">-MIN(DT139+DU131,In_Sweep*MAX(0,DU122+DU132))*DU26</f>
        <v>-0</v>
      </c>
      <c r="DV133" s="20" t="n">
        <f aca="false">-MIN(DU139+DV131,In_Sweep*MAX(0,DV122+DV132))*DV26</f>
        <v>-0</v>
      </c>
      <c r="DW133" s="20" t="n">
        <f aca="false">-MIN(DV139+DW131,In_Sweep*MAX(0,DW122+DW132))*DW26</f>
        <v>-0</v>
      </c>
      <c r="DX133" s="20" t="n">
        <f aca="false">-MIN(DW139+DX131,In_Sweep*MAX(0,DX122+DX132))*DX26</f>
        <v>-0</v>
      </c>
      <c r="DY133" s="20" t="n">
        <f aca="false">-MIN(DX139+DY131,In_Sweep*MAX(0,DY122+DY132))*DY26</f>
        <v>-0</v>
      </c>
      <c r="DZ133" s="20" t="n">
        <f aca="false">-MIN(DY139+DZ131,In_Sweep*MAX(0,DZ122+DZ132))*DZ26</f>
        <v>-0</v>
      </c>
      <c r="EA133" s="20" t="n">
        <f aca="false">-MIN(DZ139+EA131,In_Sweep*MAX(0,EA122+EA132))*EA26</f>
        <v>-0</v>
      </c>
      <c r="EB133" s="20" t="n">
        <f aca="false">-MIN(EA139+EB131,In_Sweep*MAX(0,EB122+EB132))*EB26</f>
        <v>-0</v>
      </c>
      <c r="EC133" s="20" t="n">
        <f aca="false">-MIN(EB139+EC131,In_Sweep*MAX(0,EC122+EC132))*EC26</f>
        <v>-0</v>
      </c>
      <c r="ED133" s="20" t="n">
        <f aca="false">-MIN(EC139+ED131,In_Sweep*MAX(0,ED122+ED132))*ED26</f>
        <v>-0</v>
      </c>
      <c r="EE133" s="20" t="n">
        <f aca="false">-MIN(ED139+EE131,In_Sweep*MAX(0,EE122+EE132))*EE26</f>
        <v>-0</v>
      </c>
      <c r="EF133" s="20" t="n">
        <f aca="false">-MIN(EE139+EF131,In_Sweep*MAX(0,EF122+EF132))*EF26</f>
        <v>-0</v>
      </c>
      <c r="EG133" s="20" t="n">
        <f aca="false">-MIN(EF139+EG131,In_Sweep*MAX(0,EG122+EG132))*EG26</f>
        <v>-0</v>
      </c>
      <c r="EH133" s="20" t="n">
        <f aca="false">-MIN(EG139+EH131,In_Sweep*MAX(0,EH122+EH132))*EH26</f>
        <v>-0</v>
      </c>
      <c r="EI133" s="20" t="n">
        <f aca="false">-MIN(EH139+EI131,In_Sweep*MAX(0,EI122+EI132))*EI26</f>
        <v>-0</v>
      </c>
      <c r="EJ133" s="20" t="n">
        <f aca="false">-MIN(EI139+EJ131,In_Sweep*MAX(0,EJ122+EJ132))*EJ26</f>
        <v>-0</v>
      </c>
      <c r="EK133" s="20" t="n">
        <f aca="false">-MIN(EJ139+EK131,In_Sweep*MAX(0,EK122+EK132))*EK26</f>
        <v>-0</v>
      </c>
      <c r="EL133" s="20" t="n">
        <f aca="false">-MIN(EK139+EL131,In_Sweep*MAX(0,EL122+EL132))*EL26</f>
        <v>-0</v>
      </c>
      <c r="EM133" s="20" t="n">
        <f aca="false">-MIN(EL139+EM131,In_Sweep*MAX(0,EM122+EM132))*EM26</f>
        <v>-0</v>
      </c>
      <c r="EN133" s="20" t="n">
        <f aca="false">-MIN(EM139+EN131,In_Sweep*MAX(0,EN122+EN132))*EN26</f>
        <v>-0</v>
      </c>
      <c r="EO133" s="20" t="n">
        <f aca="false">-MIN(EN139+EO131,In_Sweep*MAX(0,EO122+EO132))*EO26</f>
        <v>-0</v>
      </c>
      <c r="EP133" s="20" t="n">
        <f aca="false">-MIN(EO139+EP131,In_Sweep*MAX(0,EP122+EP132))*EP26</f>
        <v>-0</v>
      </c>
      <c r="EQ133" s="20" t="n">
        <f aca="false">-MIN(EP139+EQ131,In_Sweep*MAX(0,EQ122+EQ132))*EQ26</f>
        <v>-0</v>
      </c>
      <c r="ER133" s="20" t="n">
        <f aca="false">-MIN(EQ139+ER131,In_Sweep*MAX(0,ER122+ER132))*ER26</f>
        <v>-0</v>
      </c>
      <c r="ES133" s="20" t="n">
        <f aca="false">-MIN(ER139+ES131,In_Sweep*MAX(0,ES122+ES132))*ES26</f>
        <v>-0</v>
      </c>
      <c r="ET133" s="20" t="n">
        <f aca="false">-MIN(ES139+ET131,In_Sweep*MAX(0,ET122+ET132))*ET26</f>
        <v>-0</v>
      </c>
      <c r="EU133" s="20" t="n">
        <f aca="false">-MIN(ET139+EU131,In_Sweep*MAX(0,EU122+EU132))*EU26</f>
        <v>-0</v>
      </c>
      <c r="EV133" s="20" t="n">
        <f aca="false">-MIN(EU139+EV131,In_Sweep*MAX(0,EV122+EV132))*EV26</f>
        <v>-0</v>
      </c>
      <c r="EW133" s="20" t="n">
        <f aca="false">-MIN(EV139+EW131,In_Sweep*MAX(0,EW122+EW132))*EW26</f>
        <v>-0</v>
      </c>
      <c r="EX133" s="20" t="n">
        <f aca="false">-MIN(EW139+EX131,In_Sweep*MAX(0,EX122+EX132))*EX26</f>
        <v>-0</v>
      </c>
      <c r="EY133" s="20" t="n">
        <f aca="false">-MIN(EX139+EY131,In_Sweep*MAX(0,EY122+EY132))*EY26</f>
        <v>-0</v>
      </c>
      <c r="EZ133" s="20" t="n">
        <f aca="false">-MIN(EY139+EZ131,In_Sweep*MAX(0,EZ122+EZ132))*EZ26</f>
        <v>-0</v>
      </c>
      <c r="FA133" s="20" t="n">
        <f aca="false">-MIN(EZ139+FA131,In_Sweep*MAX(0,FA122+FA132))*FA26</f>
        <v>-0</v>
      </c>
      <c r="FB133" s="20" t="n">
        <f aca="false">-MIN(FA139+FB131,In_Sweep*MAX(0,FB122+FB132))*FB26</f>
        <v>-0</v>
      </c>
      <c r="FC133" s="20" t="n">
        <f aca="false">-MIN(FB139+FC131,In_Sweep*MAX(0,FC122+FC132))*FC26</f>
        <v>-0</v>
      </c>
      <c r="FD133" s="20" t="n">
        <f aca="false">-MIN(FC139+FD131,In_Sweep*MAX(0,FD122+FD132))*FD26</f>
        <v>-0</v>
      </c>
      <c r="FE133" s="20" t="n">
        <f aca="false">-MIN(FD139+FE131,In_Sweep*MAX(0,FE122+FE132))*FE26</f>
        <v>-0</v>
      </c>
      <c r="FF133" s="20" t="n">
        <f aca="false">-MIN(FE139+FF131,In_Sweep*MAX(0,FF122+FF132))*FF26</f>
        <v>-0</v>
      </c>
      <c r="FG133" s="20" t="n">
        <f aca="false">-MIN(FF139+FG131,In_Sweep*MAX(0,FG122+FG132))*FG26</f>
        <v>-0</v>
      </c>
      <c r="FH133" s="20" t="n">
        <f aca="false">-MIN(FG139+FH131,In_Sweep*MAX(0,FH122+FH132))*FH26</f>
        <v>-0</v>
      </c>
    </row>
    <row r="134" customFormat="false" ht="15" hidden="false" customHeight="false" outlineLevel="0" collapsed="false">
      <c r="C134" s="0" t="s">
        <v>781</v>
      </c>
      <c r="D134" s="11" t="s">
        <v>359</v>
      </c>
      <c r="I134" s="20" t="n">
        <f aca="false">SUM(J134:FH134)</f>
        <v>-45121.1850980385</v>
      </c>
      <c r="J134" s="20" t="n">
        <f aca="false">J132+J133</f>
        <v>-0</v>
      </c>
      <c r="K134" s="20" t="n">
        <f aca="false">K132+K133</f>
        <v>-0</v>
      </c>
      <c r="L134" s="20" t="n">
        <f aca="false">L132+L133</f>
        <v>-0</v>
      </c>
      <c r="M134" s="20" t="n">
        <f aca="false">M132+M133</f>
        <v>-0</v>
      </c>
      <c r="N134" s="20" t="n">
        <f aca="false">N132+N133</f>
        <v>-0</v>
      </c>
      <c r="O134" s="20" t="n">
        <f aca="false">O132+O133</f>
        <v>-0</v>
      </c>
      <c r="P134" s="20" t="n">
        <f aca="false">P132+P133</f>
        <v>-0</v>
      </c>
      <c r="Q134" s="20" t="n">
        <f aca="false">Q132+Q133</f>
        <v>-0</v>
      </c>
      <c r="R134" s="20" t="n">
        <f aca="false">R132+R133</f>
        <v>-0</v>
      </c>
      <c r="S134" s="20" t="n">
        <f aca="false">S132+S133</f>
        <v>-0</v>
      </c>
      <c r="T134" s="20" t="n">
        <f aca="false">T132+T133</f>
        <v>-752.019751633974</v>
      </c>
      <c r="U134" s="20" t="n">
        <f aca="false">U132+U133</f>
        <v>-752.019751633974</v>
      </c>
      <c r="V134" s="20" t="n">
        <f aca="false">V132+V133</f>
        <v>-752.019751633974</v>
      </c>
      <c r="W134" s="20" t="n">
        <f aca="false">W132+W133</f>
        <v>-752.019751633974</v>
      </c>
      <c r="X134" s="20" t="n">
        <f aca="false">X132+X133</f>
        <v>-752.019751633974</v>
      </c>
      <c r="Y134" s="20" t="n">
        <f aca="false">Y132+Y133</f>
        <v>-752.019751633974</v>
      </c>
      <c r="Z134" s="20" t="n">
        <f aca="false">Z132+Z133</f>
        <v>-752.019751633974</v>
      </c>
      <c r="AA134" s="20" t="n">
        <f aca="false">AA132+AA133</f>
        <v>-752.019751633974</v>
      </c>
      <c r="AB134" s="20" t="n">
        <f aca="false">AB132+AB133</f>
        <v>-752.019751633974</v>
      </c>
      <c r="AC134" s="20" t="n">
        <f aca="false">AC132+AC133</f>
        <v>-752.019751633974</v>
      </c>
      <c r="AD134" s="20" t="n">
        <f aca="false">AD132+AD133</f>
        <v>-752.019751633974</v>
      </c>
      <c r="AE134" s="20" t="n">
        <f aca="false">AE132+AE133</f>
        <v>-752.019751633974</v>
      </c>
      <c r="AF134" s="20" t="n">
        <f aca="false">AF132+AF133</f>
        <v>-752.019751633974</v>
      </c>
      <c r="AG134" s="20" t="n">
        <f aca="false">AG132+AG133</f>
        <v>-752.019751633974</v>
      </c>
      <c r="AH134" s="20" t="n">
        <f aca="false">AH132+AH133</f>
        <v>-752.019751633974</v>
      </c>
      <c r="AI134" s="20" t="n">
        <f aca="false">AI132+AI133</f>
        <v>-752.019751633974</v>
      </c>
      <c r="AJ134" s="20" t="n">
        <f aca="false">AJ132+AJ133</f>
        <v>-752.019751633974</v>
      </c>
      <c r="AK134" s="20" t="n">
        <f aca="false">AK132+AK133</f>
        <v>-752.019751633974</v>
      </c>
      <c r="AL134" s="20" t="n">
        <f aca="false">AL132+AL133</f>
        <v>-752.019751633974</v>
      </c>
      <c r="AM134" s="20" t="n">
        <f aca="false">AM132+AM133</f>
        <v>-752.019751633974</v>
      </c>
      <c r="AN134" s="20" t="n">
        <f aca="false">AN132+AN133</f>
        <v>-752.019751633974</v>
      </c>
      <c r="AO134" s="20" t="n">
        <f aca="false">AO132+AO133</f>
        <v>-752.019751633974</v>
      </c>
      <c r="AP134" s="20" t="n">
        <f aca="false">AP132+AP133</f>
        <v>-752.019751633974</v>
      </c>
      <c r="AQ134" s="20" t="n">
        <f aca="false">AQ132+AQ133</f>
        <v>-752.019751633974</v>
      </c>
      <c r="AR134" s="20" t="n">
        <f aca="false">AR132+AR133</f>
        <v>-752.019751633974</v>
      </c>
      <c r="AS134" s="20" t="n">
        <f aca="false">AS132+AS133</f>
        <v>-752.019751633974</v>
      </c>
      <c r="AT134" s="20" t="n">
        <f aca="false">AT132+AT133</f>
        <v>-752.019751633974</v>
      </c>
      <c r="AU134" s="20" t="n">
        <f aca="false">AU132+AU133</f>
        <v>-752.019751633974</v>
      </c>
      <c r="AV134" s="20" t="n">
        <f aca="false">AV132+AV133</f>
        <v>-752.019751633974</v>
      </c>
      <c r="AW134" s="20" t="n">
        <f aca="false">AW132+AW133</f>
        <v>-752.019751633974</v>
      </c>
      <c r="AX134" s="20" t="n">
        <f aca="false">AX132+AX133</f>
        <v>-752.019751633974</v>
      </c>
      <c r="AY134" s="20" t="n">
        <f aca="false">AY132+AY133</f>
        <v>-752.019751633974</v>
      </c>
      <c r="AZ134" s="20" t="n">
        <f aca="false">AZ132+AZ133</f>
        <v>-752.019751633974</v>
      </c>
      <c r="BA134" s="20" t="n">
        <f aca="false">BA132+BA133</f>
        <v>-752.019751633974</v>
      </c>
      <c r="BB134" s="20" t="n">
        <f aca="false">BB132+BB133</f>
        <v>-752.019751633974</v>
      </c>
      <c r="BC134" s="20" t="n">
        <f aca="false">BC132+BC133</f>
        <v>-752.019751633974</v>
      </c>
      <c r="BD134" s="20" t="n">
        <f aca="false">BD132+BD133</f>
        <v>-752.019751633974</v>
      </c>
      <c r="BE134" s="20" t="n">
        <f aca="false">BE132+BE133</f>
        <v>-752.019751633974</v>
      </c>
      <c r="BF134" s="20" t="n">
        <f aca="false">BF132+BF133</f>
        <v>-752.019751633974</v>
      </c>
      <c r="BG134" s="20" t="n">
        <f aca="false">BG132+BG133</f>
        <v>-752.019751633974</v>
      </c>
      <c r="BH134" s="20" t="n">
        <f aca="false">BH132+BH133</f>
        <v>-752.019751633974</v>
      </c>
      <c r="BI134" s="20" t="n">
        <f aca="false">BI132+BI133</f>
        <v>-752.019751633974</v>
      </c>
      <c r="BJ134" s="20" t="n">
        <f aca="false">BJ132+BJ133</f>
        <v>-752.019751633974</v>
      </c>
      <c r="BK134" s="20" t="n">
        <f aca="false">BK132+BK133</f>
        <v>-752.019751633974</v>
      </c>
      <c r="BL134" s="20" t="n">
        <f aca="false">BL132+BL133</f>
        <v>-752.019751633974</v>
      </c>
      <c r="BM134" s="20" t="n">
        <f aca="false">BM132+BM133</f>
        <v>-752.019751633974</v>
      </c>
      <c r="BN134" s="20" t="n">
        <f aca="false">BN132+BN133</f>
        <v>-752.019751633974</v>
      </c>
      <c r="BO134" s="20" t="n">
        <f aca="false">BO132+BO133</f>
        <v>-752.019751633974</v>
      </c>
      <c r="BP134" s="20" t="n">
        <f aca="false">BP132+BP133</f>
        <v>-752.019751633974</v>
      </c>
      <c r="BQ134" s="20" t="n">
        <f aca="false">BQ132+BQ133</f>
        <v>-752.019751633974</v>
      </c>
      <c r="BR134" s="20" t="n">
        <f aca="false">BR132+BR133</f>
        <v>-752.019751633974</v>
      </c>
      <c r="BS134" s="20" t="n">
        <f aca="false">BS132+BS133</f>
        <v>-752.019751633974</v>
      </c>
      <c r="BT134" s="20" t="n">
        <f aca="false">BT132+BT133</f>
        <v>-752.019751633974</v>
      </c>
      <c r="BU134" s="20" t="n">
        <f aca="false">BU132+BU133</f>
        <v>-752.019751633974</v>
      </c>
      <c r="BV134" s="20" t="n">
        <f aca="false">BV132+BV133</f>
        <v>-752.019751633974</v>
      </c>
      <c r="BW134" s="20" t="n">
        <f aca="false">BW132+BW133</f>
        <v>-752.019751633974</v>
      </c>
      <c r="BX134" s="20" t="n">
        <f aca="false">BX132+BX133</f>
        <v>-752.019751633974</v>
      </c>
      <c r="BY134" s="20" t="n">
        <f aca="false">BY132+BY133</f>
        <v>-752.019751633974</v>
      </c>
      <c r="BZ134" s="20" t="n">
        <f aca="false">BZ132+BZ133</f>
        <v>-752.019751633974</v>
      </c>
      <c r="CA134" s="20" t="n">
        <f aca="false">CA132+CA133</f>
        <v>-752.019751633974</v>
      </c>
      <c r="CB134" s="20" t="n">
        <f aca="false">CB132+CB133</f>
        <v>-1.06581410364015E-013</v>
      </c>
      <c r="CC134" s="20" t="n">
        <f aca="false">CC132+CC133</f>
        <v>-1.06581410364015E-013</v>
      </c>
      <c r="CD134" s="20" t="n">
        <f aca="false">CD132+CD133</f>
        <v>-1.06581410364015E-013</v>
      </c>
      <c r="CE134" s="20" t="n">
        <f aca="false">CE132+CE133</f>
        <v>-1.06581410364015E-013</v>
      </c>
      <c r="CF134" s="20" t="n">
        <f aca="false">CF132+CF133</f>
        <v>-1.06581410364015E-013</v>
      </c>
      <c r="CG134" s="20" t="n">
        <f aca="false">CG132+CG133</f>
        <v>-1.06581410364015E-013</v>
      </c>
      <c r="CH134" s="20" t="n">
        <f aca="false">CH132+CH133</f>
        <v>-1.06581410364015E-013</v>
      </c>
      <c r="CI134" s="20" t="n">
        <f aca="false">CI132+CI133</f>
        <v>-1.06581410364015E-013</v>
      </c>
      <c r="CJ134" s="20" t="n">
        <f aca="false">CJ132+CJ133</f>
        <v>-1.06581410364015E-013</v>
      </c>
      <c r="CK134" s="20" t="n">
        <f aca="false">CK132+CK133</f>
        <v>-1.06581410364015E-013</v>
      </c>
      <c r="CL134" s="20" t="n">
        <f aca="false">CL132+CL133</f>
        <v>-1.06581410364015E-013</v>
      </c>
      <c r="CM134" s="20" t="n">
        <f aca="false">CM132+CM133</f>
        <v>-1.06581410364015E-013</v>
      </c>
      <c r="CN134" s="20" t="n">
        <f aca="false">CN132+CN133</f>
        <v>-1.06581410364015E-013</v>
      </c>
      <c r="CO134" s="20" t="n">
        <f aca="false">CO132+CO133</f>
        <v>-1.06581410364015E-013</v>
      </c>
      <c r="CP134" s="20" t="n">
        <f aca="false">CP132+CP133</f>
        <v>-1.06581410364015E-013</v>
      </c>
      <c r="CQ134" s="20" t="n">
        <f aca="false">CQ132+CQ133</f>
        <v>-1.06581410364015E-013</v>
      </c>
      <c r="CR134" s="20" t="n">
        <f aca="false">CR132+CR133</f>
        <v>-1.06581410364015E-013</v>
      </c>
      <c r="CS134" s="20" t="n">
        <f aca="false">CS132+CS133</f>
        <v>-1.06581410364015E-013</v>
      </c>
      <c r="CT134" s="20" t="n">
        <f aca="false">CT132+CT133</f>
        <v>-1.06581410364015E-013</v>
      </c>
      <c r="CU134" s="20" t="n">
        <f aca="false">CU132+CU133</f>
        <v>-1.06581410364015E-013</v>
      </c>
      <c r="CV134" s="20" t="n">
        <f aca="false">CV132+CV133</f>
        <v>-1.06581410364015E-013</v>
      </c>
      <c r="CW134" s="20" t="n">
        <f aca="false">CW132+CW133</f>
        <v>-1.06581410364015E-013</v>
      </c>
      <c r="CX134" s="20" t="n">
        <f aca="false">CX132+CX133</f>
        <v>-1.06581410364015E-013</v>
      </c>
      <c r="CY134" s="20" t="n">
        <f aca="false">CY132+CY133</f>
        <v>-1.06581410364015E-013</v>
      </c>
      <c r="CZ134" s="20" t="n">
        <f aca="false">CZ132+CZ133</f>
        <v>-1.06581410364015E-013</v>
      </c>
      <c r="DA134" s="20" t="n">
        <f aca="false">DA132+DA133</f>
        <v>-1.06581410364015E-013</v>
      </c>
      <c r="DB134" s="20" t="n">
        <f aca="false">DB132+DB133</f>
        <v>-1.06581410364015E-013</v>
      </c>
      <c r="DC134" s="20" t="n">
        <f aca="false">DC132+DC133</f>
        <v>-1.06581410364015E-013</v>
      </c>
      <c r="DD134" s="20" t="n">
        <f aca="false">DD132+DD133</f>
        <v>-1.06581410364015E-013</v>
      </c>
      <c r="DE134" s="20" t="n">
        <f aca="false">DE132+DE133</f>
        <v>-1.06581410364015E-013</v>
      </c>
      <c r="DF134" s="20" t="n">
        <f aca="false">DF132+DF133</f>
        <v>-1.06581410364015E-013</v>
      </c>
      <c r="DG134" s="20" t="n">
        <f aca="false">DG132+DG133</f>
        <v>-1.06581410364015E-013</v>
      </c>
      <c r="DH134" s="20" t="n">
        <f aca="false">DH132+DH133</f>
        <v>-1.06581410364015E-013</v>
      </c>
      <c r="DI134" s="20" t="n">
        <f aca="false">DI132+DI133</f>
        <v>-1.06581410364015E-013</v>
      </c>
      <c r="DJ134" s="20" t="n">
        <f aca="false">DJ132+DJ133</f>
        <v>-1.06581410364015E-013</v>
      </c>
      <c r="DK134" s="20" t="n">
        <f aca="false">DK132+DK133</f>
        <v>-1.06581410364015E-013</v>
      </c>
      <c r="DL134" s="20" t="n">
        <f aca="false">DL132+DL133</f>
        <v>-1.06581410364015E-013</v>
      </c>
      <c r="DM134" s="20" t="n">
        <f aca="false">DM132+DM133</f>
        <v>-1.06581410364015E-013</v>
      </c>
      <c r="DN134" s="20" t="n">
        <f aca="false">DN132+DN133</f>
        <v>-1.06581410364015E-013</v>
      </c>
      <c r="DO134" s="20" t="n">
        <f aca="false">DO132+DO133</f>
        <v>-1.06581410364015E-013</v>
      </c>
      <c r="DP134" s="20" t="n">
        <f aca="false">DP132+DP133</f>
        <v>-1.06581410364015E-013</v>
      </c>
      <c r="DQ134" s="20" t="n">
        <f aca="false">DQ132+DQ133</f>
        <v>-1.06581410364015E-013</v>
      </c>
      <c r="DR134" s="20" t="n">
        <f aca="false">DR132+DR133</f>
        <v>-1.06581410364015E-013</v>
      </c>
      <c r="DS134" s="20" t="n">
        <f aca="false">DS132+DS133</f>
        <v>-1.06581410364015E-013</v>
      </c>
      <c r="DT134" s="20" t="n">
        <f aca="false">DT132+DT133</f>
        <v>-1.06581410364015E-013</v>
      </c>
      <c r="DU134" s="20" t="n">
        <f aca="false">DU132+DU133</f>
        <v>-1.06581410364015E-013</v>
      </c>
      <c r="DV134" s="20" t="n">
        <f aca="false">DV132+DV133</f>
        <v>-1.06581410364015E-013</v>
      </c>
      <c r="DW134" s="20" t="n">
        <f aca="false">DW132+DW133</f>
        <v>-1.06581410364015E-013</v>
      </c>
      <c r="DX134" s="20" t="n">
        <f aca="false">DX132+DX133</f>
        <v>-1.06581410364015E-013</v>
      </c>
      <c r="DY134" s="20" t="n">
        <f aca="false">DY132+DY133</f>
        <v>-1.06581410364015E-013</v>
      </c>
      <c r="DZ134" s="20" t="n">
        <f aca="false">DZ132+DZ133</f>
        <v>-1.06581410364015E-013</v>
      </c>
      <c r="EA134" s="20" t="n">
        <f aca="false">EA132+EA133</f>
        <v>-1.06581410364015E-013</v>
      </c>
      <c r="EB134" s="20" t="n">
        <f aca="false">EB132+EB133</f>
        <v>-1.06581410364015E-013</v>
      </c>
      <c r="EC134" s="20" t="n">
        <f aca="false">EC132+EC133</f>
        <v>-1.06581410364015E-013</v>
      </c>
      <c r="ED134" s="20" t="n">
        <f aca="false">ED132+ED133</f>
        <v>-1.06581410364015E-013</v>
      </c>
      <c r="EE134" s="20" t="n">
        <f aca="false">EE132+EE133</f>
        <v>-1.06581410364015E-013</v>
      </c>
      <c r="EF134" s="20" t="n">
        <f aca="false">EF132+EF133</f>
        <v>-1.06581410364015E-013</v>
      </c>
      <c r="EG134" s="20" t="n">
        <f aca="false">EG132+EG133</f>
        <v>-1.06581410364015E-013</v>
      </c>
      <c r="EH134" s="20" t="n">
        <f aca="false">EH132+EH133</f>
        <v>-1.06581410364015E-013</v>
      </c>
      <c r="EI134" s="20" t="n">
        <f aca="false">EI132+EI133</f>
        <v>-1.06581410364015E-013</v>
      </c>
      <c r="EJ134" s="20" t="n">
        <f aca="false">EJ132+EJ133</f>
        <v>-1.06581410364015E-013</v>
      </c>
      <c r="EK134" s="20" t="n">
        <f aca="false">EK132+EK133</f>
        <v>-1.06581410364015E-013</v>
      </c>
      <c r="EL134" s="20" t="n">
        <f aca="false">EL132+EL133</f>
        <v>-1.06581410364015E-013</v>
      </c>
      <c r="EM134" s="20" t="n">
        <f aca="false">EM132+EM133</f>
        <v>-1.06581410364015E-013</v>
      </c>
      <c r="EN134" s="20" t="n">
        <f aca="false">EN132+EN133</f>
        <v>-1.06581410364015E-013</v>
      </c>
      <c r="EO134" s="20" t="n">
        <f aca="false">EO132+EO133</f>
        <v>-1.06581410364015E-013</v>
      </c>
      <c r="EP134" s="20" t="n">
        <f aca="false">EP132+EP133</f>
        <v>-1.06581410364015E-013</v>
      </c>
      <c r="EQ134" s="20" t="n">
        <f aca="false">EQ132+EQ133</f>
        <v>-1.06581410364015E-013</v>
      </c>
      <c r="ER134" s="20" t="n">
        <f aca="false">ER132+ER133</f>
        <v>-1.06581410364015E-013</v>
      </c>
      <c r="ES134" s="20" t="n">
        <f aca="false">ES132+ES133</f>
        <v>-1.06581410364015E-013</v>
      </c>
      <c r="ET134" s="20" t="n">
        <f aca="false">ET132+ET133</f>
        <v>-1.06581410364015E-013</v>
      </c>
      <c r="EU134" s="20" t="n">
        <f aca="false">EU132+EU133</f>
        <v>-1.06581410364015E-013</v>
      </c>
      <c r="EV134" s="20" t="n">
        <f aca="false">EV132+EV133</f>
        <v>-1.06581410364015E-013</v>
      </c>
      <c r="EW134" s="20" t="n">
        <f aca="false">EW132+EW133</f>
        <v>-1.06581410364015E-013</v>
      </c>
      <c r="EX134" s="20" t="n">
        <f aca="false">EX132+EX133</f>
        <v>-1.06581410364015E-013</v>
      </c>
      <c r="EY134" s="20" t="n">
        <f aca="false">EY132+EY133</f>
        <v>-1.06581410364015E-013</v>
      </c>
      <c r="EZ134" s="20" t="n">
        <f aca="false">EZ132+EZ133</f>
        <v>-1.06581410364015E-013</v>
      </c>
      <c r="FA134" s="20" t="n">
        <f aca="false">FA132+FA133</f>
        <v>-1.06581410364015E-013</v>
      </c>
      <c r="FB134" s="20" t="n">
        <f aca="false">FB132+FB133</f>
        <v>-1.06581410364015E-013</v>
      </c>
      <c r="FC134" s="20" t="n">
        <f aca="false">FC132+FC133</f>
        <v>-1.06581410364015E-013</v>
      </c>
      <c r="FD134" s="20" t="n">
        <f aca="false">FD132+FD133</f>
        <v>-1.06581410364015E-013</v>
      </c>
      <c r="FE134" s="20" t="n">
        <f aca="false">FE132+FE133</f>
        <v>-1.06581410364015E-013</v>
      </c>
      <c r="FF134" s="20" t="n">
        <f aca="false">FF132+FF133</f>
        <v>-1.06581410364015E-013</v>
      </c>
      <c r="FG134" s="20" t="n">
        <f aca="false">FG132+FG133</f>
        <v>-1.06581410364015E-013</v>
      </c>
      <c r="FH134" s="20" t="n">
        <f aca="false">FH132+FH133</f>
        <v>-1.06581410364015E-013</v>
      </c>
    </row>
    <row r="135" customFormat="false" ht="15" hidden="false" customHeight="false" outlineLevel="0" collapsed="false">
      <c r="C135" s="0" t="s">
        <v>782</v>
      </c>
      <c r="D135" s="11" t="s">
        <v>359</v>
      </c>
      <c r="J135" s="21" t="n">
        <f aca="false">I139</f>
        <v>0</v>
      </c>
      <c r="K135" s="21" t="n">
        <f aca="false">J139</f>
        <v>0</v>
      </c>
      <c r="L135" s="21" t="n">
        <f aca="false">K139</f>
        <v>0</v>
      </c>
      <c r="M135" s="21" t="n">
        <f aca="false">L139</f>
        <v>0</v>
      </c>
      <c r="N135" s="21" t="n">
        <f aca="false">M139</f>
        <v>0</v>
      </c>
      <c r="O135" s="21" t="n">
        <f aca="false">N139</f>
        <v>0</v>
      </c>
      <c r="P135" s="21" t="n">
        <f aca="false">O139</f>
        <v>398.75</v>
      </c>
      <c r="Q135" s="21" t="n">
        <f aca="false">P139</f>
        <v>8015.16333674863</v>
      </c>
      <c r="R135" s="21" t="n">
        <f aca="false">Q139</f>
        <v>15810.4239167094</v>
      </c>
      <c r="S135" s="21" t="n">
        <f aca="false">R139</f>
        <v>23703.1252539196</v>
      </c>
      <c r="T135" s="21" t="n">
        <f aca="false">S139</f>
        <v>31610.8432813422</v>
      </c>
      <c r="U135" s="21" t="n">
        <f aca="false">T139</f>
        <v>31253.959070725</v>
      </c>
      <c r="V135" s="21" t="n">
        <f aca="false">U139</f>
        <v>30892.6138074751</v>
      </c>
      <c r="W135" s="21" t="n">
        <f aca="false">V139</f>
        <v>30526.7517284346</v>
      </c>
      <c r="X135" s="21" t="n">
        <f aca="false">W139</f>
        <v>30156.316373406</v>
      </c>
      <c r="Y135" s="21" t="n">
        <f aca="false">X139</f>
        <v>29781.2505764396</v>
      </c>
      <c r="Z135" s="21" t="n">
        <f aca="false">Y139</f>
        <v>29401.4964570112</v>
      </c>
      <c r="AA135" s="21" t="n">
        <f aca="false">Z139</f>
        <v>29016.9954110898</v>
      </c>
      <c r="AB135" s="21" t="n">
        <f aca="false">AA139</f>
        <v>28627.6881020945</v>
      </c>
      <c r="AC135" s="21" t="n">
        <f aca="false">AB139</f>
        <v>28233.5144517367</v>
      </c>
      <c r="AD135" s="21" t="n">
        <f aca="false">AC139</f>
        <v>27834.4136307494</v>
      </c>
      <c r="AE135" s="21" t="n">
        <f aca="false">AD139</f>
        <v>27430.3240494998</v>
      </c>
      <c r="AF135" s="21" t="n">
        <f aca="false">AE139</f>
        <v>27021.1833484846</v>
      </c>
      <c r="AG135" s="21" t="n">
        <f aca="false">AF139</f>
        <v>26606.9283887067</v>
      </c>
      <c r="AH135" s="21" t="n">
        <f aca="false">AG139</f>
        <v>26187.4952419315</v>
      </c>
      <c r="AI135" s="21" t="n">
        <f aca="false">AH139</f>
        <v>25762.8191808217</v>
      </c>
      <c r="AJ135" s="21" t="n">
        <f aca="false">AI139</f>
        <v>25332.834668948</v>
      </c>
      <c r="AK135" s="21" t="n">
        <f aca="false">AJ139</f>
        <v>24897.4753506759</v>
      </c>
      <c r="AL135" s="21" t="n">
        <f aca="false">AK139</f>
        <v>24456.6740409253</v>
      </c>
      <c r="AM135" s="21" t="n">
        <f aca="false">AL139</f>
        <v>24010.3627148029</v>
      </c>
      <c r="AN135" s="21" t="n">
        <f aca="false">AM139</f>
        <v>23558.472497104</v>
      </c>
      <c r="AO135" s="21" t="n">
        <f aca="false">AN139</f>
        <v>23100.9336516838</v>
      </c>
      <c r="AP135" s="21" t="n">
        <f aca="false">AO139</f>
        <v>22637.6755706959</v>
      </c>
      <c r="AQ135" s="21" t="n">
        <f aca="false">AP139</f>
        <v>22168.6267636956</v>
      </c>
      <c r="AR135" s="21" t="n">
        <f aca="false">AQ139</f>
        <v>21693.7148466079</v>
      </c>
      <c r="AS135" s="21" t="n">
        <f aca="false">AR139</f>
        <v>21212.8665305565</v>
      </c>
      <c r="AT135" s="21" t="n">
        <f aca="false">AS139</f>
        <v>20726.0076105545</v>
      </c>
      <c r="AU135" s="21" t="n">
        <f aca="false">AT139</f>
        <v>20233.0629540524</v>
      </c>
      <c r="AV135" s="21" t="n">
        <f aca="false">AU139</f>
        <v>19733.9564893441</v>
      </c>
      <c r="AW135" s="21" t="n">
        <f aca="false">AV139</f>
        <v>19228.6111938269</v>
      </c>
      <c r="AX135" s="21" t="n">
        <f aca="false">AW139</f>
        <v>18716.9490821158</v>
      </c>
      <c r="AY135" s="21" t="n">
        <f aca="false">AX139</f>
        <v>18198.8911940083</v>
      </c>
      <c r="AZ135" s="21" t="n">
        <f aca="false">AY139</f>
        <v>17674.3575822994</v>
      </c>
      <c r="BA135" s="21" t="n">
        <f aca="false">AZ139</f>
        <v>17143.2673004442</v>
      </c>
      <c r="BB135" s="21" t="n">
        <f aca="false">BA139</f>
        <v>16605.5383900657</v>
      </c>
      <c r="BC135" s="21" t="n">
        <f aca="false">BB139</f>
        <v>16061.0878683076</v>
      </c>
      <c r="BD135" s="21" t="n">
        <f aca="false">BC139</f>
        <v>15509.8317150275</v>
      </c>
      <c r="BE135" s="21" t="n">
        <f aca="false">BD139</f>
        <v>14951.6848598313</v>
      </c>
      <c r="BF135" s="21" t="n">
        <f aca="false">BE139</f>
        <v>14386.5611689452</v>
      </c>
      <c r="BG135" s="21" t="n">
        <f aca="false">BF139</f>
        <v>13814.3734319231</v>
      </c>
      <c r="BH135" s="21" t="n">
        <f aca="false">BG139</f>
        <v>13235.0333481881</v>
      </c>
      <c r="BI135" s="21" t="n">
        <f aca="false">BH139</f>
        <v>12648.4515134065</v>
      </c>
      <c r="BJ135" s="21" t="n">
        <f aca="false">BI139</f>
        <v>12054.5374056901</v>
      </c>
      <c r="BK135" s="21" t="n">
        <f aca="false">BJ139</f>
        <v>11453.1993716273</v>
      </c>
      <c r="BL135" s="21" t="n">
        <f aca="false">BK139</f>
        <v>10844.3446121386</v>
      </c>
      <c r="BM135" s="21" t="n">
        <f aca="false">BL139</f>
        <v>10227.8791681564</v>
      </c>
      <c r="BN135" s="21" t="n">
        <f aca="false">BM139</f>
        <v>9603.70790612438</v>
      </c>
      <c r="BO135" s="21" t="n">
        <f aca="false">BN139</f>
        <v>8971.73450331696</v>
      </c>
      <c r="BP135" s="21" t="n">
        <f aca="false">BO139</f>
        <v>8331.86143297445</v>
      </c>
      <c r="BQ135" s="21" t="n">
        <f aca="false">BP139</f>
        <v>7683.98994925266</v>
      </c>
      <c r="BR135" s="21" t="n">
        <f aca="false">BQ139</f>
        <v>7028.02007198434</v>
      </c>
      <c r="BS135" s="21" t="n">
        <f aca="false">BR139</f>
        <v>6363.85057125017</v>
      </c>
      <c r="BT135" s="21" t="n">
        <f aca="false">BS139</f>
        <v>5691.37895175683</v>
      </c>
      <c r="BU135" s="21" t="n">
        <f aca="false">BT139</f>
        <v>5010.50143701981</v>
      </c>
      <c r="BV135" s="21" t="n">
        <f aca="false">BU139</f>
        <v>4321.11295334859</v>
      </c>
      <c r="BW135" s="21" t="n">
        <f aca="false">BV139</f>
        <v>3623.10711363147</v>
      </c>
      <c r="BX135" s="21" t="n">
        <f aca="false">BW139</f>
        <v>2916.37620091789</v>
      </c>
      <c r="BY135" s="21" t="n">
        <f aca="false">BX139</f>
        <v>2200.81115179539</v>
      </c>
      <c r="BZ135" s="21" t="n">
        <f aca="false">BY139</f>
        <v>1476.30153955885</v>
      </c>
      <c r="CA135" s="21" t="n">
        <f aca="false">BZ139</f>
        <v>742.735557169366</v>
      </c>
      <c r="CB135" s="21" t="n">
        <f aca="false">CA139</f>
        <v>8.5265128291212E-012</v>
      </c>
      <c r="CC135" s="21" t="n">
        <f aca="false">CB139</f>
        <v>8.5265128291212E-012</v>
      </c>
      <c r="CD135" s="21" t="n">
        <f aca="false">CC139</f>
        <v>8.5265128291212E-012</v>
      </c>
      <c r="CE135" s="21" t="n">
        <f aca="false">CD139</f>
        <v>8.5265128291212E-012</v>
      </c>
      <c r="CF135" s="21" t="n">
        <f aca="false">CE139</f>
        <v>8.5265128291212E-012</v>
      </c>
      <c r="CG135" s="21" t="n">
        <f aca="false">CF139</f>
        <v>8.5265128291212E-012</v>
      </c>
      <c r="CH135" s="21" t="n">
        <f aca="false">CG139</f>
        <v>8.5265128291212E-012</v>
      </c>
      <c r="CI135" s="21" t="n">
        <f aca="false">CH139</f>
        <v>8.5265128291212E-012</v>
      </c>
      <c r="CJ135" s="21" t="n">
        <f aca="false">CI139</f>
        <v>8.5265128291212E-012</v>
      </c>
      <c r="CK135" s="21" t="n">
        <f aca="false">CJ139</f>
        <v>8.5265128291212E-012</v>
      </c>
      <c r="CL135" s="21" t="n">
        <f aca="false">CK139</f>
        <v>8.5265128291212E-012</v>
      </c>
      <c r="CM135" s="21" t="n">
        <f aca="false">CL139</f>
        <v>8.5265128291212E-012</v>
      </c>
      <c r="CN135" s="21" t="n">
        <f aca="false">CM139</f>
        <v>8.5265128291212E-012</v>
      </c>
      <c r="CO135" s="21" t="n">
        <f aca="false">CN139</f>
        <v>8.5265128291212E-012</v>
      </c>
      <c r="CP135" s="21" t="n">
        <f aca="false">CO139</f>
        <v>8.5265128291212E-012</v>
      </c>
      <c r="CQ135" s="21" t="n">
        <f aca="false">CP139</f>
        <v>8.5265128291212E-012</v>
      </c>
      <c r="CR135" s="21" t="n">
        <f aca="false">CQ139</f>
        <v>8.5265128291212E-012</v>
      </c>
      <c r="CS135" s="21" t="n">
        <f aca="false">CR139</f>
        <v>8.5265128291212E-012</v>
      </c>
      <c r="CT135" s="21" t="n">
        <f aca="false">CS139</f>
        <v>8.5265128291212E-012</v>
      </c>
      <c r="CU135" s="21" t="n">
        <f aca="false">CT139</f>
        <v>8.5265128291212E-012</v>
      </c>
      <c r="CV135" s="21" t="n">
        <f aca="false">CU139</f>
        <v>8.5265128291212E-012</v>
      </c>
      <c r="CW135" s="21" t="n">
        <f aca="false">CV139</f>
        <v>8.5265128291212E-012</v>
      </c>
      <c r="CX135" s="21" t="n">
        <f aca="false">CW139</f>
        <v>8.5265128291212E-012</v>
      </c>
      <c r="CY135" s="21" t="n">
        <f aca="false">CX139</f>
        <v>8.5265128291212E-012</v>
      </c>
      <c r="CZ135" s="21" t="n">
        <f aca="false">CY139</f>
        <v>8.5265128291212E-012</v>
      </c>
      <c r="DA135" s="21" t="n">
        <f aca="false">CZ139</f>
        <v>8.5265128291212E-012</v>
      </c>
      <c r="DB135" s="21" t="n">
        <f aca="false">DA139</f>
        <v>8.5265128291212E-012</v>
      </c>
      <c r="DC135" s="21" t="n">
        <f aca="false">DB139</f>
        <v>8.5265128291212E-012</v>
      </c>
      <c r="DD135" s="21" t="n">
        <f aca="false">DC139</f>
        <v>8.5265128291212E-012</v>
      </c>
      <c r="DE135" s="21" t="n">
        <f aca="false">DD139</f>
        <v>8.5265128291212E-012</v>
      </c>
      <c r="DF135" s="21" t="n">
        <f aca="false">DE139</f>
        <v>8.5265128291212E-012</v>
      </c>
      <c r="DG135" s="21" t="n">
        <f aca="false">DF139</f>
        <v>8.5265128291212E-012</v>
      </c>
      <c r="DH135" s="21" t="n">
        <f aca="false">DG139</f>
        <v>8.5265128291212E-012</v>
      </c>
      <c r="DI135" s="21" t="n">
        <f aca="false">DH139</f>
        <v>8.5265128291212E-012</v>
      </c>
      <c r="DJ135" s="21" t="n">
        <f aca="false">DI139</f>
        <v>8.5265128291212E-012</v>
      </c>
      <c r="DK135" s="21" t="n">
        <f aca="false">DJ139</f>
        <v>8.5265128291212E-012</v>
      </c>
      <c r="DL135" s="21" t="n">
        <f aca="false">DK139</f>
        <v>8.5265128291212E-012</v>
      </c>
      <c r="DM135" s="21" t="n">
        <f aca="false">DL139</f>
        <v>8.5265128291212E-012</v>
      </c>
      <c r="DN135" s="21" t="n">
        <f aca="false">DM139</f>
        <v>8.5265128291212E-012</v>
      </c>
      <c r="DO135" s="21" t="n">
        <f aca="false">DN139</f>
        <v>8.5265128291212E-012</v>
      </c>
      <c r="DP135" s="21" t="n">
        <f aca="false">DO139</f>
        <v>8.5265128291212E-012</v>
      </c>
      <c r="DQ135" s="21" t="n">
        <f aca="false">DP139</f>
        <v>8.5265128291212E-012</v>
      </c>
      <c r="DR135" s="21" t="n">
        <f aca="false">DQ139</f>
        <v>8.5265128291212E-012</v>
      </c>
      <c r="DS135" s="21" t="n">
        <f aca="false">DR139</f>
        <v>8.5265128291212E-012</v>
      </c>
      <c r="DT135" s="21" t="n">
        <f aca="false">DS139</f>
        <v>8.5265128291212E-012</v>
      </c>
      <c r="DU135" s="21" t="n">
        <f aca="false">DT139</f>
        <v>8.5265128291212E-012</v>
      </c>
      <c r="DV135" s="21" t="n">
        <f aca="false">DU139</f>
        <v>8.5265128291212E-012</v>
      </c>
      <c r="DW135" s="21" t="n">
        <f aca="false">DV139</f>
        <v>8.5265128291212E-012</v>
      </c>
      <c r="DX135" s="21" t="n">
        <f aca="false">DW139</f>
        <v>8.5265128291212E-012</v>
      </c>
      <c r="DY135" s="21" t="n">
        <f aca="false">DX139</f>
        <v>8.5265128291212E-012</v>
      </c>
      <c r="DZ135" s="21" t="n">
        <f aca="false">DY139</f>
        <v>8.5265128291212E-012</v>
      </c>
      <c r="EA135" s="21" t="n">
        <f aca="false">DZ139</f>
        <v>8.5265128291212E-012</v>
      </c>
      <c r="EB135" s="21" t="n">
        <f aca="false">EA139</f>
        <v>8.5265128291212E-012</v>
      </c>
      <c r="EC135" s="21" t="n">
        <f aca="false">EB139</f>
        <v>8.5265128291212E-012</v>
      </c>
      <c r="ED135" s="21" t="n">
        <f aca="false">EC139</f>
        <v>8.5265128291212E-012</v>
      </c>
      <c r="EE135" s="21" t="n">
        <f aca="false">ED139</f>
        <v>8.5265128291212E-012</v>
      </c>
      <c r="EF135" s="21" t="n">
        <f aca="false">EE139</f>
        <v>8.5265128291212E-012</v>
      </c>
      <c r="EG135" s="21" t="n">
        <f aca="false">EF139</f>
        <v>8.5265128291212E-012</v>
      </c>
      <c r="EH135" s="21" t="n">
        <f aca="false">EG139</f>
        <v>8.5265128291212E-012</v>
      </c>
      <c r="EI135" s="21" t="n">
        <f aca="false">EH139</f>
        <v>8.5265128291212E-012</v>
      </c>
      <c r="EJ135" s="21" t="n">
        <f aca="false">EI139</f>
        <v>8.5265128291212E-012</v>
      </c>
      <c r="EK135" s="21" t="n">
        <f aca="false">EJ139</f>
        <v>8.5265128291212E-012</v>
      </c>
      <c r="EL135" s="21" t="n">
        <f aca="false">EK139</f>
        <v>8.5265128291212E-012</v>
      </c>
      <c r="EM135" s="21" t="n">
        <f aca="false">EL139</f>
        <v>8.5265128291212E-012</v>
      </c>
      <c r="EN135" s="21" t="n">
        <f aca="false">EM139</f>
        <v>8.5265128291212E-012</v>
      </c>
      <c r="EO135" s="21" t="n">
        <f aca="false">EN139</f>
        <v>8.5265128291212E-012</v>
      </c>
      <c r="EP135" s="21" t="n">
        <f aca="false">EO139</f>
        <v>8.5265128291212E-012</v>
      </c>
      <c r="EQ135" s="21" t="n">
        <f aca="false">EP139</f>
        <v>8.5265128291212E-012</v>
      </c>
      <c r="ER135" s="21" t="n">
        <f aca="false">EQ139</f>
        <v>8.5265128291212E-012</v>
      </c>
      <c r="ES135" s="21" t="n">
        <f aca="false">ER139</f>
        <v>8.5265128291212E-012</v>
      </c>
      <c r="ET135" s="21" t="n">
        <f aca="false">ES139</f>
        <v>8.5265128291212E-012</v>
      </c>
      <c r="EU135" s="21" t="n">
        <f aca="false">ET139</f>
        <v>8.5265128291212E-012</v>
      </c>
      <c r="EV135" s="21" t="n">
        <f aca="false">EU139</f>
        <v>8.5265128291212E-012</v>
      </c>
      <c r="EW135" s="21" t="n">
        <f aca="false">EV139</f>
        <v>8.5265128291212E-012</v>
      </c>
      <c r="EX135" s="21" t="n">
        <f aca="false">EW139</f>
        <v>8.5265128291212E-012</v>
      </c>
      <c r="EY135" s="21" t="n">
        <f aca="false">EX139</f>
        <v>8.5265128291212E-012</v>
      </c>
      <c r="EZ135" s="21" t="n">
        <f aca="false">EY139</f>
        <v>8.5265128291212E-012</v>
      </c>
      <c r="FA135" s="21" t="n">
        <f aca="false">EZ139</f>
        <v>8.5265128291212E-012</v>
      </c>
      <c r="FB135" s="21" t="n">
        <f aca="false">FA139</f>
        <v>8.5265128291212E-012</v>
      </c>
      <c r="FC135" s="21" t="n">
        <f aca="false">FB139</f>
        <v>8.5265128291212E-012</v>
      </c>
      <c r="FD135" s="21" t="n">
        <f aca="false">FC139</f>
        <v>8.5265128291212E-012</v>
      </c>
      <c r="FE135" s="21" t="n">
        <f aca="false">FD139</f>
        <v>8.5265128291212E-012</v>
      </c>
      <c r="FF135" s="21" t="n">
        <f aca="false">FE139</f>
        <v>8.5265128291212E-012</v>
      </c>
      <c r="FG135" s="21" t="n">
        <f aca="false">FF139</f>
        <v>8.5265128291212E-012</v>
      </c>
      <c r="FH135" s="21" t="n">
        <f aca="false">FG139</f>
        <v>8.5265128291212E-012</v>
      </c>
    </row>
    <row r="136" customFormat="false" ht="15" hidden="false" customHeight="false" outlineLevel="0" collapsed="false">
      <c r="C136" s="0" t="s">
        <v>783</v>
      </c>
      <c r="D136" s="11" t="s">
        <v>359</v>
      </c>
      <c r="I136" s="20" t="n">
        <f aca="false">SUM(J136:FH136)</f>
        <v>31011.75</v>
      </c>
      <c r="J136" s="20" t="n">
        <f aca="false">-$E126*J118</f>
        <v>0</v>
      </c>
      <c r="K136" s="20" t="n">
        <f aca="false">-$E126*K118</f>
        <v>0</v>
      </c>
      <c r="L136" s="20" t="n">
        <f aca="false">-$E126*L118</f>
        <v>0</v>
      </c>
      <c r="M136" s="20" t="n">
        <f aca="false">-$E126*M118</f>
        <v>0</v>
      </c>
      <c r="N136" s="20" t="n">
        <f aca="false">-$E126*N118</f>
        <v>0</v>
      </c>
      <c r="O136" s="20" t="n">
        <f aca="false">-$E126*O118</f>
        <v>398.75</v>
      </c>
      <c r="P136" s="20" t="n">
        <f aca="false">-$E126*P118</f>
        <v>7611.42896174863</v>
      </c>
      <c r="Q136" s="20" t="n">
        <f aca="false">-$E126*Q118</f>
        <v>7695.07103825137</v>
      </c>
      <c r="R136" s="20" t="n">
        <f aca="false">-$E126*R118</f>
        <v>7695.07103825137</v>
      </c>
      <c r="S136" s="20" t="n">
        <f aca="false">-$E126*S118</f>
        <v>7611.42896174863</v>
      </c>
      <c r="T136" s="20" t="n">
        <f aca="false">-$E126*T118</f>
        <v>0</v>
      </c>
      <c r="U136" s="20" t="n">
        <f aca="false">-$E126*U118</f>
        <v>0</v>
      </c>
      <c r="V136" s="20" t="n">
        <f aca="false">-$E126*V118</f>
        <v>0</v>
      </c>
      <c r="W136" s="20" t="n">
        <f aca="false">-$E126*W118</f>
        <v>0</v>
      </c>
      <c r="X136" s="20" t="n">
        <f aca="false">-$E126*X118</f>
        <v>0</v>
      </c>
      <c r="Y136" s="20" t="n">
        <f aca="false">-$E126*Y118</f>
        <v>0</v>
      </c>
      <c r="Z136" s="20" t="n">
        <f aca="false">-$E126*Z118</f>
        <v>0</v>
      </c>
      <c r="AA136" s="20" t="n">
        <f aca="false">-$E126*AA118</f>
        <v>0</v>
      </c>
      <c r="AB136" s="20" t="n">
        <f aca="false">-$E126*AB118</f>
        <v>0</v>
      </c>
      <c r="AC136" s="20" t="n">
        <f aca="false">-$E126*AC118</f>
        <v>0</v>
      </c>
      <c r="AD136" s="20" t="n">
        <f aca="false">-$E126*AD118</f>
        <v>0</v>
      </c>
      <c r="AE136" s="20" t="n">
        <f aca="false">-$E126*AE118</f>
        <v>0</v>
      </c>
      <c r="AF136" s="20" t="n">
        <f aca="false">-$E126*AF118</f>
        <v>0</v>
      </c>
      <c r="AG136" s="20" t="n">
        <f aca="false">-$E126*AG118</f>
        <v>0</v>
      </c>
      <c r="AH136" s="20" t="n">
        <f aca="false">-$E126*AH118</f>
        <v>0</v>
      </c>
      <c r="AI136" s="20" t="n">
        <f aca="false">-$E126*AI118</f>
        <v>0</v>
      </c>
      <c r="AJ136" s="20" t="n">
        <f aca="false">-$E126*AJ118</f>
        <v>0</v>
      </c>
      <c r="AK136" s="20" t="n">
        <f aca="false">-$E126*AK118</f>
        <v>0</v>
      </c>
      <c r="AL136" s="20" t="n">
        <f aca="false">-$E126*AL118</f>
        <v>0</v>
      </c>
      <c r="AM136" s="20" t="n">
        <f aca="false">-$E126*AM118</f>
        <v>0</v>
      </c>
      <c r="AN136" s="20" t="n">
        <f aca="false">-$E126*AN118</f>
        <v>0</v>
      </c>
      <c r="AO136" s="20" t="n">
        <f aca="false">-$E126*AO118</f>
        <v>0</v>
      </c>
      <c r="AP136" s="20" t="n">
        <f aca="false">-$E126*AP118</f>
        <v>0</v>
      </c>
      <c r="AQ136" s="20" t="n">
        <f aca="false">-$E126*AQ118</f>
        <v>0</v>
      </c>
      <c r="AR136" s="20" t="n">
        <f aca="false">-$E126*AR118</f>
        <v>0</v>
      </c>
      <c r="AS136" s="20" t="n">
        <f aca="false">-$E126*AS118</f>
        <v>0</v>
      </c>
      <c r="AT136" s="20" t="n">
        <f aca="false">-$E126*AT118</f>
        <v>0</v>
      </c>
      <c r="AU136" s="20" t="n">
        <f aca="false">-$E126*AU118</f>
        <v>0</v>
      </c>
      <c r="AV136" s="20" t="n">
        <f aca="false">-$E126*AV118</f>
        <v>0</v>
      </c>
      <c r="AW136" s="20" t="n">
        <f aca="false">-$E126*AW118</f>
        <v>0</v>
      </c>
      <c r="AX136" s="20" t="n">
        <f aca="false">-$E126*AX118</f>
        <v>0</v>
      </c>
      <c r="AY136" s="20" t="n">
        <f aca="false">-$E126*AY118</f>
        <v>0</v>
      </c>
      <c r="AZ136" s="20" t="n">
        <f aca="false">-$E126*AZ118</f>
        <v>0</v>
      </c>
      <c r="BA136" s="20" t="n">
        <f aca="false">-$E126*BA118</f>
        <v>0</v>
      </c>
      <c r="BB136" s="20" t="n">
        <f aca="false">-$E126*BB118</f>
        <v>0</v>
      </c>
      <c r="BC136" s="20" t="n">
        <f aca="false">-$E126*BC118</f>
        <v>0</v>
      </c>
      <c r="BD136" s="20" t="n">
        <f aca="false">-$E126*BD118</f>
        <v>0</v>
      </c>
      <c r="BE136" s="20" t="n">
        <f aca="false">-$E126*BE118</f>
        <v>0</v>
      </c>
      <c r="BF136" s="20" t="n">
        <f aca="false">-$E126*BF118</f>
        <v>0</v>
      </c>
      <c r="BG136" s="20" t="n">
        <f aca="false">-$E126*BG118</f>
        <v>0</v>
      </c>
      <c r="BH136" s="20" t="n">
        <f aca="false">-$E126*BH118</f>
        <v>0</v>
      </c>
      <c r="BI136" s="20" t="n">
        <f aca="false">-$E126*BI118</f>
        <v>0</v>
      </c>
      <c r="BJ136" s="20" t="n">
        <f aca="false">-$E126*BJ118</f>
        <v>0</v>
      </c>
      <c r="BK136" s="20" t="n">
        <f aca="false">-$E126*BK118</f>
        <v>0</v>
      </c>
      <c r="BL136" s="20" t="n">
        <f aca="false">-$E126*BL118</f>
        <v>0</v>
      </c>
      <c r="BM136" s="20" t="n">
        <f aca="false">-$E126*BM118</f>
        <v>0</v>
      </c>
      <c r="BN136" s="20" t="n">
        <f aca="false">-$E126*BN118</f>
        <v>0</v>
      </c>
      <c r="BO136" s="20" t="n">
        <f aca="false">-$E126*BO118</f>
        <v>0</v>
      </c>
      <c r="BP136" s="20" t="n">
        <f aca="false">-$E126*BP118</f>
        <v>0</v>
      </c>
      <c r="BQ136" s="20" t="n">
        <f aca="false">-$E126*BQ118</f>
        <v>0</v>
      </c>
      <c r="BR136" s="20" t="n">
        <f aca="false">-$E126*BR118</f>
        <v>0</v>
      </c>
      <c r="BS136" s="20" t="n">
        <f aca="false">-$E126*BS118</f>
        <v>0</v>
      </c>
      <c r="BT136" s="20" t="n">
        <f aca="false">-$E126*BT118</f>
        <v>0</v>
      </c>
      <c r="BU136" s="20" t="n">
        <f aca="false">-$E126*BU118</f>
        <v>0</v>
      </c>
      <c r="BV136" s="20" t="n">
        <f aca="false">-$E126*BV118</f>
        <v>0</v>
      </c>
      <c r="BW136" s="20" t="n">
        <f aca="false">-$E126*BW118</f>
        <v>0</v>
      </c>
      <c r="BX136" s="20" t="n">
        <f aca="false">-$E126*BX118</f>
        <v>0</v>
      </c>
      <c r="BY136" s="20" t="n">
        <f aca="false">-$E126*BY118</f>
        <v>0</v>
      </c>
      <c r="BZ136" s="20" t="n">
        <f aca="false">-$E126*BZ118</f>
        <v>0</v>
      </c>
      <c r="CA136" s="20" t="n">
        <f aca="false">-$E126*CA118</f>
        <v>0</v>
      </c>
      <c r="CB136" s="20" t="n">
        <f aca="false">-$E126*CB118</f>
        <v>0</v>
      </c>
      <c r="CC136" s="20" t="n">
        <f aca="false">-$E126*CC118</f>
        <v>0</v>
      </c>
      <c r="CD136" s="20" t="n">
        <f aca="false">-$E126*CD118</f>
        <v>0</v>
      </c>
      <c r="CE136" s="20" t="n">
        <f aca="false">-$E126*CE118</f>
        <v>0</v>
      </c>
      <c r="CF136" s="20" t="n">
        <f aca="false">-$E126*CF118</f>
        <v>0</v>
      </c>
      <c r="CG136" s="20" t="n">
        <f aca="false">-$E126*CG118</f>
        <v>0</v>
      </c>
      <c r="CH136" s="20" t="n">
        <f aca="false">-$E126*CH118</f>
        <v>0</v>
      </c>
      <c r="CI136" s="20" t="n">
        <f aca="false">-$E126*CI118</f>
        <v>0</v>
      </c>
      <c r="CJ136" s="20" t="n">
        <f aca="false">-$E126*CJ118</f>
        <v>0</v>
      </c>
      <c r="CK136" s="20" t="n">
        <f aca="false">-$E126*CK118</f>
        <v>0</v>
      </c>
      <c r="CL136" s="20" t="n">
        <f aca="false">-$E126*CL118</f>
        <v>0</v>
      </c>
      <c r="CM136" s="20" t="n">
        <f aca="false">-$E126*CM118</f>
        <v>0</v>
      </c>
      <c r="CN136" s="20" t="n">
        <f aca="false">-$E126*CN118</f>
        <v>0</v>
      </c>
      <c r="CO136" s="20" t="n">
        <f aca="false">-$E126*CO118</f>
        <v>0</v>
      </c>
      <c r="CP136" s="20" t="n">
        <f aca="false">-$E126*CP118</f>
        <v>0</v>
      </c>
      <c r="CQ136" s="20" t="n">
        <f aca="false">-$E126*CQ118</f>
        <v>0</v>
      </c>
      <c r="CR136" s="20" t="n">
        <f aca="false">-$E126*CR118</f>
        <v>0</v>
      </c>
      <c r="CS136" s="20" t="n">
        <f aca="false">-$E126*CS118</f>
        <v>0</v>
      </c>
      <c r="CT136" s="20" t="n">
        <f aca="false">-$E126*CT118</f>
        <v>0</v>
      </c>
      <c r="CU136" s="20" t="n">
        <f aca="false">-$E126*CU118</f>
        <v>0</v>
      </c>
      <c r="CV136" s="20" t="n">
        <f aca="false">-$E126*CV118</f>
        <v>0</v>
      </c>
      <c r="CW136" s="20" t="n">
        <f aca="false">-$E126*CW118</f>
        <v>0</v>
      </c>
      <c r="CX136" s="20" t="n">
        <f aca="false">-$E126*CX118</f>
        <v>0</v>
      </c>
      <c r="CY136" s="20" t="n">
        <f aca="false">-$E126*CY118</f>
        <v>0</v>
      </c>
      <c r="CZ136" s="20" t="n">
        <f aca="false">-$E126*CZ118</f>
        <v>0</v>
      </c>
      <c r="DA136" s="20" t="n">
        <f aca="false">-$E126*DA118</f>
        <v>0</v>
      </c>
      <c r="DB136" s="20" t="n">
        <f aca="false">-$E126*DB118</f>
        <v>0</v>
      </c>
      <c r="DC136" s="20" t="n">
        <f aca="false">-$E126*DC118</f>
        <v>0</v>
      </c>
      <c r="DD136" s="20" t="n">
        <f aca="false">-$E126*DD118</f>
        <v>0</v>
      </c>
      <c r="DE136" s="20" t="n">
        <f aca="false">-$E126*DE118</f>
        <v>0</v>
      </c>
      <c r="DF136" s="20" t="n">
        <f aca="false">-$E126*DF118</f>
        <v>0</v>
      </c>
      <c r="DG136" s="20" t="n">
        <f aca="false">-$E126*DG118</f>
        <v>0</v>
      </c>
      <c r="DH136" s="20" t="n">
        <f aca="false">-$E126*DH118</f>
        <v>0</v>
      </c>
      <c r="DI136" s="20" t="n">
        <f aca="false">-$E126*DI118</f>
        <v>0</v>
      </c>
      <c r="DJ136" s="20" t="n">
        <f aca="false">-$E126*DJ118</f>
        <v>0</v>
      </c>
      <c r="DK136" s="20" t="n">
        <f aca="false">-$E126*DK118</f>
        <v>0</v>
      </c>
      <c r="DL136" s="20" t="n">
        <f aca="false">-$E126*DL118</f>
        <v>0</v>
      </c>
      <c r="DM136" s="20" t="n">
        <f aca="false">-$E126*DM118</f>
        <v>0</v>
      </c>
      <c r="DN136" s="20" t="n">
        <f aca="false">-$E126*DN118</f>
        <v>0</v>
      </c>
      <c r="DO136" s="20" t="n">
        <f aca="false">-$E126*DO118</f>
        <v>0</v>
      </c>
      <c r="DP136" s="20" t="n">
        <f aca="false">-$E126*DP118</f>
        <v>0</v>
      </c>
      <c r="DQ136" s="20" t="n">
        <f aca="false">-$E126*DQ118</f>
        <v>0</v>
      </c>
      <c r="DR136" s="20" t="n">
        <f aca="false">-$E126*DR118</f>
        <v>0</v>
      </c>
      <c r="DS136" s="20" t="n">
        <f aca="false">-$E126*DS118</f>
        <v>0</v>
      </c>
      <c r="DT136" s="20" t="n">
        <f aca="false">-$E126*DT118</f>
        <v>0</v>
      </c>
      <c r="DU136" s="20" t="n">
        <f aca="false">-$E126*DU118</f>
        <v>0</v>
      </c>
      <c r="DV136" s="20" t="n">
        <f aca="false">-$E126*DV118</f>
        <v>0</v>
      </c>
      <c r="DW136" s="20" t="n">
        <f aca="false">-$E126*DW118</f>
        <v>0</v>
      </c>
      <c r="DX136" s="20" t="n">
        <f aca="false">-$E126*DX118</f>
        <v>0</v>
      </c>
      <c r="DY136" s="20" t="n">
        <f aca="false">-$E126*DY118</f>
        <v>0</v>
      </c>
      <c r="DZ136" s="20" t="n">
        <f aca="false">-$E126*DZ118</f>
        <v>0</v>
      </c>
      <c r="EA136" s="20" t="n">
        <f aca="false">-$E126*EA118</f>
        <v>0</v>
      </c>
      <c r="EB136" s="20" t="n">
        <f aca="false">-$E126*EB118</f>
        <v>0</v>
      </c>
      <c r="EC136" s="20" t="n">
        <f aca="false">-$E126*EC118</f>
        <v>0</v>
      </c>
      <c r="ED136" s="20" t="n">
        <f aca="false">-$E126*ED118</f>
        <v>0</v>
      </c>
      <c r="EE136" s="20" t="n">
        <f aca="false">-$E126*EE118</f>
        <v>0</v>
      </c>
      <c r="EF136" s="20" t="n">
        <f aca="false">-$E126*EF118</f>
        <v>0</v>
      </c>
      <c r="EG136" s="20" t="n">
        <f aca="false">-$E126*EG118</f>
        <v>0</v>
      </c>
      <c r="EH136" s="20" t="n">
        <f aca="false">-$E126*EH118</f>
        <v>0</v>
      </c>
      <c r="EI136" s="20" t="n">
        <f aca="false">-$E126*EI118</f>
        <v>0</v>
      </c>
      <c r="EJ136" s="20" t="n">
        <f aca="false">-$E126*EJ118</f>
        <v>0</v>
      </c>
      <c r="EK136" s="20" t="n">
        <f aca="false">-$E126*EK118</f>
        <v>0</v>
      </c>
      <c r="EL136" s="20" t="n">
        <f aca="false">-$E126*EL118</f>
        <v>0</v>
      </c>
      <c r="EM136" s="20" t="n">
        <f aca="false">-$E126*EM118</f>
        <v>0</v>
      </c>
      <c r="EN136" s="20" t="n">
        <f aca="false">-$E126*EN118</f>
        <v>0</v>
      </c>
      <c r="EO136" s="20" t="n">
        <f aca="false">-$E126*EO118</f>
        <v>0</v>
      </c>
      <c r="EP136" s="20" t="n">
        <f aca="false">-$E126*EP118</f>
        <v>0</v>
      </c>
      <c r="EQ136" s="20" t="n">
        <f aca="false">-$E126*EQ118</f>
        <v>0</v>
      </c>
      <c r="ER136" s="20" t="n">
        <f aca="false">-$E126*ER118</f>
        <v>0</v>
      </c>
      <c r="ES136" s="20" t="n">
        <f aca="false">-$E126*ES118</f>
        <v>0</v>
      </c>
      <c r="ET136" s="20" t="n">
        <f aca="false">-$E126*ET118</f>
        <v>0</v>
      </c>
      <c r="EU136" s="20" t="n">
        <f aca="false">-$E126*EU118</f>
        <v>0</v>
      </c>
      <c r="EV136" s="20" t="n">
        <f aca="false">-$E126*EV118</f>
        <v>0</v>
      </c>
      <c r="EW136" s="20" t="n">
        <f aca="false">-$E126*EW118</f>
        <v>0</v>
      </c>
      <c r="EX136" s="20" t="n">
        <f aca="false">-$E126*EX118</f>
        <v>0</v>
      </c>
      <c r="EY136" s="20" t="n">
        <f aca="false">-$E126*EY118</f>
        <v>0</v>
      </c>
      <c r="EZ136" s="20" t="n">
        <f aca="false">-$E126*EZ118</f>
        <v>0</v>
      </c>
      <c r="FA136" s="20" t="n">
        <f aca="false">-$E126*FA118</f>
        <v>0</v>
      </c>
      <c r="FB136" s="20" t="n">
        <f aca="false">-$E126*FB118</f>
        <v>0</v>
      </c>
      <c r="FC136" s="20" t="n">
        <f aca="false">-$E126*FC118</f>
        <v>0</v>
      </c>
      <c r="FD136" s="20" t="n">
        <f aca="false">-$E126*FD118</f>
        <v>0</v>
      </c>
      <c r="FE136" s="20" t="n">
        <f aca="false">-$E126*FE118</f>
        <v>0</v>
      </c>
      <c r="FF136" s="20" t="n">
        <f aca="false">-$E126*FF118</f>
        <v>0</v>
      </c>
      <c r="FG136" s="20" t="n">
        <f aca="false">-$E126*FG118</f>
        <v>0</v>
      </c>
      <c r="FH136" s="20" t="n">
        <f aca="false">-$E126*FH118</f>
        <v>0</v>
      </c>
    </row>
    <row r="137" customFormat="false" ht="15" hidden="false" customHeight="false" outlineLevel="0" collapsed="false">
      <c r="C137" s="0" t="s">
        <v>784</v>
      </c>
      <c r="D137" s="11" t="s">
        <v>359</v>
      </c>
      <c r="I137" s="20" t="n">
        <f aca="false">SUM(J137:FH137)</f>
        <v>599.09328134222</v>
      </c>
      <c r="J137" s="20" t="n">
        <f aca="false">J135*$F36*(1-J26)</f>
        <v>0</v>
      </c>
      <c r="K137" s="20" t="n">
        <f aca="false">K135*$F36*(1-K26)</f>
        <v>0</v>
      </c>
      <c r="L137" s="20" t="n">
        <f aca="false">L135*$F36*(1-L26)</f>
        <v>0</v>
      </c>
      <c r="M137" s="20" t="n">
        <f aca="false">M135*$F36*(1-M26)</f>
        <v>0</v>
      </c>
      <c r="N137" s="20" t="n">
        <f aca="false">N135*$F36*(1-N26)</f>
        <v>0</v>
      </c>
      <c r="O137" s="20" t="n">
        <f aca="false">O135*$F36*(1-O26)</f>
        <v>0</v>
      </c>
      <c r="P137" s="20" t="n">
        <f aca="false">P135*$F36*(1-P26)</f>
        <v>4.984375</v>
      </c>
      <c r="Q137" s="20" t="n">
        <f aca="false">Q135*$F36*(1-Q26)</f>
        <v>100.189541709358</v>
      </c>
      <c r="R137" s="20" t="n">
        <f aca="false">R135*$F36*(1-R26)</f>
        <v>197.630298958867</v>
      </c>
      <c r="S137" s="20" t="n">
        <f aca="false">S135*$F36*(1-S26)</f>
        <v>296.289065673995</v>
      </c>
      <c r="T137" s="20" t="n">
        <f aca="false">T135*$F36*(1-T26)</f>
        <v>0</v>
      </c>
      <c r="U137" s="20" t="n">
        <f aca="false">U135*$F36*(1-U26)</f>
        <v>0</v>
      </c>
      <c r="V137" s="20" t="n">
        <f aca="false">V135*$F36*(1-V26)</f>
        <v>0</v>
      </c>
      <c r="W137" s="20" t="n">
        <f aca="false">W135*$F36*(1-W26)</f>
        <v>0</v>
      </c>
      <c r="X137" s="20" t="n">
        <f aca="false">X135*$F36*(1-X26)</f>
        <v>0</v>
      </c>
      <c r="Y137" s="20" t="n">
        <f aca="false">Y135*$F36*(1-Y26)</f>
        <v>0</v>
      </c>
      <c r="Z137" s="20" t="n">
        <f aca="false">Z135*$F36*(1-Z26)</f>
        <v>0</v>
      </c>
      <c r="AA137" s="20" t="n">
        <f aca="false">AA135*$F36*(1-AA26)</f>
        <v>0</v>
      </c>
      <c r="AB137" s="20" t="n">
        <f aca="false">AB135*$F36*(1-AB26)</f>
        <v>0</v>
      </c>
      <c r="AC137" s="20" t="n">
        <f aca="false">AC135*$F36*(1-AC26)</f>
        <v>0</v>
      </c>
      <c r="AD137" s="20" t="n">
        <f aca="false">AD135*$F36*(1-AD26)</f>
        <v>0</v>
      </c>
      <c r="AE137" s="20" t="n">
        <f aca="false">AE135*$F36*(1-AE26)</f>
        <v>0</v>
      </c>
      <c r="AF137" s="20" t="n">
        <f aca="false">AF135*$F36*(1-AF26)</f>
        <v>0</v>
      </c>
      <c r="AG137" s="20" t="n">
        <f aca="false">AG135*$F36*(1-AG26)</f>
        <v>0</v>
      </c>
      <c r="AH137" s="20" t="n">
        <f aca="false">AH135*$F36*(1-AH26)</f>
        <v>0</v>
      </c>
      <c r="AI137" s="20" t="n">
        <f aca="false">AI135*$F36*(1-AI26)</f>
        <v>0</v>
      </c>
      <c r="AJ137" s="20" t="n">
        <f aca="false">AJ135*$F36*(1-AJ26)</f>
        <v>0</v>
      </c>
      <c r="AK137" s="20" t="n">
        <f aca="false">AK135*$F36*(1-AK26)</f>
        <v>0</v>
      </c>
      <c r="AL137" s="20" t="n">
        <f aca="false">AL135*$F36*(1-AL26)</f>
        <v>0</v>
      </c>
      <c r="AM137" s="20" t="n">
        <f aca="false">AM135*$F36*(1-AM26)</f>
        <v>0</v>
      </c>
      <c r="AN137" s="20" t="n">
        <f aca="false">AN135*$F36*(1-AN26)</f>
        <v>0</v>
      </c>
      <c r="AO137" s="20" t="n">
        <f aca="false">AO135*$F36*(1-AO26)</f>
        <v>0</v>
      </c>
      <c r="AP137" s="20" t="n">
        <f aca="false">AP135*$F36*(1-AP26)</f>
        <v>0</v>
      </c>
      <c r="AQ137" s="20" t="n">
        <f aca="false">AQ135*$F36*(1-AQ26)</f>
        <v>0</v>
      </c>
      <c r="AR137" s="20" t="n">
        <f aca="false">AR135*$F36*(1-AR26)</f>
        <v>0</v>
      </c>
      <c r="AS137" s="20" t="n">
        <f aca="false">AS135*$F36*(1-AS26)</f>
        <v>0</v>
      </c>
      <c r="AT137" s="20" t="n">
        <f aca="false">AT135*$F36*(1-AT26)</f>
        <v>0</v>
      </c>
      <c r="AU137" s="20" t="n">
        <f aca="false">AU135*$F36*(1-AU26)</f>
        <v>0</v>
      </c>
      <c r="AV137" s="20" t="n">
        <f aca="false">AV135*$F36*(1-AV26)</f>
        <v>0</v>
      </c>
      <c r="AW137" s="20" t="n">
        <f aca="false">AW135*$F36*(1-AW26)</f>
        <v>0</v>
      </c>
      <c r="AX137" s="20" t="n">
        <f aca="false">AX135*$F36*(1-AX26)</f>
        <v>0</v>
      </c>
      <c r="AY137" s="20" t="n">
        <f aca="false">AY135*$F36*(1-AY26)</f>
        <v>0</v>
      </c>
      <c r="AZ137" s="20" t="n">
        <f aca="false">AZ135*$F36*(1-AZ26)</f>
        <v>0</v>
      </c>
      <c r="BA137" s="20" t="n">
        <f aca="false">BA135*$F36*(1-BA26)</f>
        <v>0</v>
      </c>
      <c r="BB137" s="20" t="n">
        <f aca="false">BB135*$F36*(1-BB26)</f>
        <v>0</v>
      </c>
      <c r="BC137" s="20" t="n">
        <f aca="false">BC135*$F36*(1-BC26)</f>
        <v>0</v>
      </c>
      <c r="BD137" s="20" t="n">
        <f aca="false">BD135*$F36*(1-BD26)</f>
        <v>0</v>
      </c>
      <c r="BE137" s="20" t="n">
        <f aca="false">BE135*$F36*(1-BE26)</f>
        <v>0</v>
      </c>
      <c r="BF137" s="20" t="n">
        <f aca="false">BF135*$F36*(1-BF26)</f>
        <v>0</v>
      </c>
      <c r="BG137" s="20" t="n">
        <f aca="false">BG135*$F36*(1-BG26)</f>
        <v>0</v>
      </c>
      <c r="BH137" s="20" t="n">
        <f aca="false">BH135*$F36*(1-BH26)</f>
        <v>0</v>
      </c>
      <c r="BI137" s="20" t="n">
        <f aca="false">BI135*$F36*(1-BI26)</f>
        <v>0</v>
      </c>
      <c r="BJ137" s="20" t="n">
        <f aca="false">BJ135*$F36*(1-BJ26)</f>
        <v>0</v>
      </c>
      <c r="BK137" s="20" t="n">
        <f aca="false">BK135*$F36*(1-BK26)</f>
        <v>0</v>
      </c>
      <c r="BL137" s="20" t="n">
        <f aca="false">BL135*$F36*(1-BL26)</f>
        <v>0</v>
      </c>
      <c r="BM137" s="20" t="n">
        <f aca="false">BM135*$F36*(1-BM26)</f>
        <v>0</v>
      </c>
      <c r="BN137" s="20" t="n">
        <f aca="false">BN135*$F36*(1-BN26)</f>
        <v>0</v>
      </c>
      <c r="BO137" s="20" t="n">
        <f aca="false">BO135*$F36*(1-BO26)</f>
        <v>0</v>
      </c>
      <c r="BP137" s="20" t="n">
        <f aca="false">BP135*$F36*(1-BP26)</f>
        <v>0</v>
      </c>
      <c r="BQ137" s="20" t="n">
        <f aca="false">BQ135*$F36*(1-BQ26)</f>
        <v>0</v>
      </c>
      <c r="BR137" s="20" t="n">
        <f aca="false">BR135*$F36*(1-BR26)</f>
        <v>0</v>
      </c>
      <c r="BS137" s="20" t="n">
        <f aca="false">BS135*$F36*(1-BS26)</f>
        <v>0</v>
      </c>
      <c r="BT137" s="20" t="n">
        <f aca="false">BT135*$F36*(1-BT26)</f>
        <v>0</v>
      </c>
      <c r="BU137" s="20" t="n">
        <f aca="false">BU135*$F36*(1-BU26)</f>
        <v>0</v>
      </c>
      <c r="BV137" s="20" t="n">
        <f aca="false">BV135*$F36*(1-BV26)</f>
        <v>0</v>
      </c>
      <c r="BW137" s="20" t="n">
        <f aca="false">BW135*$F36*(1-BW26)</f>
        <v>0</v>
      </c>
      <c r="BX137" s="20" t="n">
        <f aca="false">BX135*$F36*(1-BX26)</f>
        <v>0</v>
      </c>
      <c r="BY137" s="20" t="n">
        <f aca="false">BY135*$F36*(1-BY26)</f>
        <v>0</v>
      </c>
      <c r="BZ137" s="20" t="n">
        <f aca="false">BZ135*$F36*(1-BZ26)</f>
        <v>0</v>
      </c>
      <c r="CA137" s="20" t="n">
        <f aca="false">CA135*$F36*(1-CA26)</f>
        <v>0</v>
      </c>
      <c r="CB137" s="20" t="n">
        <f aca="false">CB135*$F36*(1-CB26)</f>
        <v>0</v>
      </c>
      <c r="CC137" s="20" t="n">
        <f aca="false">CC135*$F36*(1-CC26)</f>
        <v>0</v>
      </c>
      <c r="CD137" s="20" t="n">
        <f aca="false">CD135*$F36*(1-CD26)</f>
        <v>0</v>
      </c>
      <c r="CE137" s="20" t="n">
        <f aca="false">CE135*$F36*(1-CE26)</f>
        <v>0</v>
      </c>
      <c r="CF137" s="20" t="n">
        <f aca="false">CF135*$F36*(1-CF26)</f>
        <v>0</v>
      </c>
      <c r="CG137" s="20" t="n">
        <f aca="false">CG135*$F36*(1-CG26)</f>
        <v>0</v>
      </c>
      <c r="CH137" s="20" t="n">
        <f aca="false">CH135*$F36*(1-CH26)</f>
        <v>0</v>
      </c>
      <c r="CI137" s="20" t="n">
        <f aca="false">CI135*$F36*(1-CI26)</f>
        <v>0</v>
      </c>
      <c r="CJ137" s="20" t="n">
        <f aca="false">CJ135*$F36*(1-CJ26)</f>
        <v>0</v>
      </c>
      <c r="CK137" s="20" t="n">
        <f aca="false">CK135*$F36*(1-CK26)</f>
        <v>0</v>
      </c>
      <c r="CL137" s="20" t="n">
        <f aca="false">CL135*$F36*(1-CL26)</f>
        <v>0</v>
      </c>
      <c r="CM137" s="20" t="n">
        <f aca="false">CM135*$F36*(1-CM26)</f>
        <v>0</v>
      </c>
      <c r="CN137" s="20" t="n">
        <f aca="false">CN135*$F36*(1-CN26)</f>
        <v>0</v>
      </c>
      <c r="CO137" s="20" t="n">
        <f aca="false">CO135*$F36*(1-CO26)</f>
        <v>0</v>
      </c>
      <c r="CP137" s="20" t="n">
        <f aca="false">CP135*$F36*(1-CP26)</f>
        <v>0</v>
      </c>
      <c r="CQ137" s="20" t="n">
        <f aca="false">CQ135*$F36*(1-CQ26)</f>
        <v>0</v>
      </c>
      <c r="CR137" s="20" t="n">
        <f aca="false">CR135*$F36*(1-CR26)</f>
        <v>0</v>
      </c>
      <c r="CS137" s="20" t="n">
        <f aca="false">CS135*$F36*(1-CS26)</f>
        <v>0</v>
      </c>
      <c r="CT137" s="20" t="n">
        <f aca="false">CT135*$F36*(1-CT26)</f>
        <v>0</v>
      </c>
      <c r="CU137" s="20" t="n">
        <f aca="false">CU135*$F36*(1-CU26)</f>
        <v>0</v>
      </c>
      <c r="CV137" s="20" t="n">
        <f aca="false">CV135*$F36*(1-CV26)</f>
        <v>0</v>
      </c>
      <c r="CW137" s="20" t="n">
        <f aca="false">CW135*$F36*(1-CW26)</f>
        <v>0</v>
      </c>
      <c r="CX137" s="20" t="n">
        <f aca="false">CX135*$F36*(1-CX26)</f>
        <v>0</v>
      </c>
      <c r="CY137" s="20" t="n">
        <f aca="false">CY135*$F36*(1-CY26)</f>
        <v>0</v>
      </c>
      <c r="CZ137" s="20" t="n">
        <f aca="false">CZ135*$F36*(1-CZ26)</f>
        <v>0</v>
      </c>
      <c r="DA137" s="20" t="n">
        <f aca="false">DA135*$F36*(1-DA26)</f>
        <v>0</v>
      </c>
      <c r="DB137" s="20" t="n">
        <f aca="false">DB135*$F36*(1-DB26)</f>
        <v>0</v>
      </c>
      <c r="DC137" s="20" t="n">
        <f aca="false">DC135*$F36*(1-DC26)</f>
        <v>0</v>
      </c>
      <c r="DD137" s="20" t="n">
        <f aca="false">DD135*$F36*(1-DD26)</f>
        <v>0</v>
      </c>
      <c r="DE137" s="20" t="n">
        <f aca="false">DE135*$F36*(1-DE26)</f>
        <v>0</v>
      </c>
      <c r="DF137" s="20" t="n">
        <f aca="false">DF135*$F36*(1-DF26)</f>
        <v>0</v>
      </c>
      <c r="DG137" s="20" t="n">
        <f aca="false">DG135*$F36*(1-DG26)</f>
        <v>0</v>
      </c>
      <c r="DH137" s="20" t="n">
        <f aca="false">DH135*$F36*(1-DH26)</f>
        <v>0</v>
      </c>
      <c r="DI137" s="20" t="n">
        <f aca="false">DI135*$F36*(1-DI26)</f>
        <v>0</v>
      </c>
      <c r="DJ137" s="20" t="n">
        <f aca="false">DJ135*$F36*(1-DJ26)</f>
        <v>0</v>
      </c>
      <c r="DK137" s="20" t="n">
        <f aca="false">DK135*$F36*(1-DK26)</f>
        <v>0</v>
      </c>
      <c r="DL137" s="20" t="n">
        <f aca="false">DL135*$F36*(1-DL26)</f>
        <v>0</v>
      </c>
      <c r="DM137" s="20" t="n">
        <f aca="false">DM135*$F36*(1-DM26)</f>
        <v>0</v>
      </c>
      <c r="DN137" s="20" t="n">
        <f aca="false">DN135*$F36*(1-DN26)</f>
        <v>0</v>
      </c>
      <c r="DO137" s="20" t="n">
        <f aca="false">DO135*$F36*(1-DO26)</f>
        <v>0</v>
      </c>
      <c r="DP137" s="20" t="n">
        <f aca="false">DP135*$F36*(1-DP26)</f>
        <v>0</v>
      </c>
      <c r="DQ137" s="20" t="n">
        <f aca="false">DQ135*$F36*(1-DQ26)</f>
        <v>0</v>
      </c>
      <c r="DR137" s="20" t="n">
        <f aca="false">DR135*$F36*(1-DR26)</f>
        <v>0</v>
      </c>
      <c r="DS137" s="20" t="n">
        <f aca="false">DS135*$F36*(1-DS26)</f>
        <v>0</v>
      </c>
      <c r="DT137" s="20" t="n">
        <f aca="false">DT135*$F36*(1-DT26)</f>
        <v>0</v>
      </c>
      <c r="DU137" s="20" t="n">
        <f aca="false">DU135*$F36*(1-DU26)</f>
        <v>0</v>
      </c>
      <c r="DV137" s="20" t="n">
        <f aca="false">DV135*$F36*(1-DV26)</f>
        <v>0</v>
      </c>
      <c r="DW137" s="20" t="n">
        <f aca="false">DW135*$F36*(1-DW26)</f>
        <v>0</v>
      </c>
      <c r="DX137" s="20" t="n">
        <f aca="false">DX135*$F36*(1-DX26)</f>
        <v>0</v>
      </c>
      <c r="DY137" s="20" t="n">
        <f aca="false">DY135*$F36*(1-DY26)</f>
        <v>0</v>
      </c>
      <c r="DZ137" s="20" t="n">
        <f aca="false">DZ135*$F36*(1-DZ26)</f>
        <v>0</v>
      </c>
      <c r="EA137" s="20" t="n">
        <f aca="false">EA135*$F36*(1-EA26)</f>
        <v>0</v>
      </c>
      <c r="EB137" s="20" t="n">
        <f aca="false">EB135*$F36*(1-EB26)</f>
        <v>0</v>
      </c>
      <c r="EC137" s="20" t="n">
        <f aca="false">EC135*$F36*(1-EC26)</f>
        <v>0</v>
      </c>
      <c r="ED137" s="20" t="n">
        <f aca="false">ED135*$F36*(1-ED26)</f>
        <v>0</v>
      </c>
      <c r="EE137" s="20" t="n">
        <f aca="false">EE135*$F36*(1-EE26)</f>
        <v>0</v>
      </c>
      <c r="EF137" s="20" t="n">
        <f aca="false">EF135*$F36*(1-EF26)</f>
        <v>0</v>
      </c>
      <c r="EG137" s="20" t="n">
        <f aca="false">EG135*$F36*(1-EG26)</f>
        <v>0</v>
      </c>
      <c r="EH137" s="20" t="n">
        <f aca="false">EH135*$F36*(1-EH26)</f>
        <v>0</v>
      </c>
      <c r="EI137" s="20" t="n">
        <f aca="false">EI135*$F36*(1-EI26)</f>
        <v>0</v>
      </c>
      <c r="EJ137" s="20" t="n">
        <f aca="false">EJ135*$F36*(1-EJ26)</f>
        <v>0</v>
      </c>
      <c r="EK137" s="20" t="n">
        <f aca="false">EK135*$F36*(1-EK26)</f>
        <v>0</v>
      </c>
      <c r="EL137" s="20" t="n">
        <f aca="false">EL135*$F36*(1-EL26)</f>
        <v>0</v>
      </c>
      <c r="EM137" s="20" t="n">
        <f aca="false">EM135*$F36*(1-EM26)</f>
        <v>0</v>
      </c>
      <c r="EN137" s="20" t="n">
        <f aca="false">EN135*$F36*(1-EN26)</f>
        <v>0</v>
      </c>
      <c r="EO137" s="20" t="n">
        <f aca="false">EO135*$F36*(1-EO26)</f>
        <v>0</v>
      </c>
      <c r="EP137" s="20" t="n">
        <f aca="false">EP135*$F36*(1-EP26)</f>
        <v>0</v>
      </c>
      <c r="EQ137" s="20" t="n">
        <f aca="false">EQ135*$F36*(1-EQ26)</f>
        <v>0</v>
      </c>
      <c r="ER137" s="20" t="n">
        <f aca="false">ER135*$F36*(1-ER26)</f>
        <v>0</v>
      </c>
      <c r="ES137" s="20" t="n">
        <f aca="false">ES135*$F36*(1-ES26)</f>
        <v>0</v>
      </c>
      <c r="ET137" s="20" t="n">
        <f aca="false">ET135*$F36*(1-ET26)</f>
        <v>0</v>
      </c>
      <c r="EU137" s="20" t="n">
        <f aca="false">EU135*$F36*(1-EU26)</f>
        <v>0</v>
      </c>
      <c r="EV137" s="20" t="n">
        <f aca="false">EV135*$F36*(1-EV26)</f>
        <v>0</v>
      </c>
      <c r="EW137" s="20" t="n">
        <f aca="false">EW135*$F36*(1-EW26)</f>
        <v>0</v>
      </c>
      <c r="EX137" s="20" t="n">
        <f aca="false">EX135*$F36*(1-EX26)</f>
        <v>0</v>
      </c>
      <c r="EY137" s="20" t="n">
        <f aca="false">EY135*$F36*(1-EY26)</f>
        <v>0</v>
      </c>
      <c r="EZ137" s="20" t="n">
        <f aca="false">EZ135*$F36*(1-EZ26)</f>
        <v>0</v>
      </c>
      <c r="FA137" s="20" t="n">
        <f aca="false">FA135*$F36*(1-FA26)</f>
        <v>0</v>
      </c>
      <c r="FB137" s="20" t="n">
        <f aca="false">FB135*$F36*(1-FB26)</f>
        <v>0</v>
      </c>
      <c r="FC137" s="20" t="n">
        <f aca="false">FC135*$F36*(1-FC26)</f>
        <v>0</v>
      </c>
      <c r="FD137" s="20" t="n">
        <f aca="false">FD135*$F36*(1-FD26)</f>
        <v>0</v>
      </c>
      <c r="FE137" s="20" t="n">
        <f aca="false">FE135*$F36*(1-FE26)</f>
        <v>0</v>
      </c>
      <c r="FF137" s="20" t="n">
        <f aca="false">FF135*$F36*(1-FF26)</f>
        <v>0</v>
      </c>
      <c r="FG137" s="20" t="n">
        <f aca="false">FG135*$F36*(1-FG26)</f>
        <v>0</v>
      </c>
      <c r="FH137" s="20" t="n">
        <f aca="false">FH135*$F36*(1-FH26)</f>
        <v>0</v>
      </c>
    </row>
    <row r="138" customFormat="false" ht="15" hidden="false" customHeight="false" outlineLevel="0" collapsed="false">
      <c r="C138" s="0" t="s">
        <v>785</v>
      </c>
      <c r="D138" s="11" t="s">
        <v>359</v>
      </c>
      <c r="I138" s="20" t="n">
        <f aca="false">SUM(J138:FH138)</f>
        <v>-31610.8432813422</v>
      </c>
      <c r="J138" s="20" t="n">
        <f aca="false">J131+J133</f>
        <v>-0</v>
      </c>
      <c r="K138" s="20" t="n">
        <f aca="false">K131+K133</f>
        <v>-0</v>
      </c>
      <c r="L138" s="20" t="n">
        <f aca="false">L131+L133</f>
        <v>-0</v>
      </c>
      <c r="M138" s="20" t="n">
        <f aca="false">M131+M133</f>
        <v>-0</v>
      </c>
      <c r="N138" s="20" t="n">
        <f aca="false">N131+N133</f>
        <v>-0</v>
      </c>
      <c r="O138" s="20" t="n">
        <f aca="false">O131+O133</f>
        <v>-0</v>
      </c>
      <c r="P138" s="20" t="n">
        <f aca="false">P131+P133</f>
        <v>-0</v>
      </c>
      <c r="Q138" s="20" t="n">
        <f aca="false">Q131+Q133</f>
        <v>-0</v>
      </c>
      <c r="R138" s="20" t="n">
        <f aca="false">R131+R133</f>
        <v>-0</v>
      </c>
      <c r="S138" s="20" t="n">
        <f aca="false">S131+S133</f>
        <v>-0</v>
      </c>
      <c r="T138" s="20" t="n">
        <f aca="false">T131+T133</f>
        <v>-356.884210617196</v>
      </c>
      <c r="U138" s="20" t="n">
        <f aca="false">U131+U133</f>
        <v>-361.345263249911</v>
      </c>
      <c r="V138" s="20" t="n">
        <f aca="false">V131+V133</f>
        <v>-365.862079040535</v>
      </c>
      <c r="W138" s="20" t="n">
        <f aca="false">W131+W133</f>
        <v>-370.435355028542</v>
      </c>
      <c r="X138" s="20" t="n">
        <f aca="false">X131+X133</f>
        <v>-375.065796966399</v>
      </c>
      <c r="Y138" s="20" t="n">
        <f aca="false">Y131+Y133</f>
        <v>-379.754119428479</v>
      </c>
      <c r="Z138" s="20" t="n">
        <f aca="false">Z131+Z133</f>
        <v>-384.501045921335</v>
      </c>
      <c r="AA138" s="20" t="n">
        <f aca="false">AA131+AA133</f>
        <v>-389.307308995351</v>
      </c>
      <c r="AB138" s="20" t="n">
        <f aca="false">AB131+AB133</f>
        <v>-394.173650357793</v>
      </c>
      <c r="AC138" s="20" t="n">
        <f aca="false">AC131+AC133</f>
        <v>-399.100820987266</v>
      </c>
      <c r="AD138" s="20" t="n">
        <f aca="false">AD131+AD133</f>
        <v>-404.089581249606</v>
      </c>
      <c r="AE138" s="20" t="n">
        <f aca="false">AE131+AE133</f>
        <v>-409.140701015227</v>
      </c>
      <c r="AF138" s="20" t="n">
        <f aca="false">AF131+AF133</f>
        <v>-414.254959777917</v>
      </c>
      <c r="AG138" s="20" t="n">
        <f aca="false">AG131+AG133</f>
        <v>-419.433146775141</v>
      </c>
      <c r="AH138" s="20" t="n">
        <f aca="false">AH131+AH133</f>
        <v>-424.67606110983</v>
      </c>
      <c r="AI138" s="20" t="n">
        <f aca="false">AI131+AI133</f>
        <v>-429.984511873703</v>
      </c>
      <c r="AJ138" s="20" t="n">
        <f aca="false">AJ131+AJ133</f>
        <v>-435.359318272124</v>
      </c>
      <c r="AK138" s="20" t="n">
        <f aca="false">AK131+AK133</f>
        <v>-440.801309750526</v>
      </c>
      <c r="AL138" s="20" t="n">
        <f aca="false">AL131+AL133</f>
        <v>-446.311326122407</v>
      </c>
      <c r="AM138" s="20" t="n">
        <f aca="false">AM131+AM133</f>
        <v>-451.890217698937</v>
      </c>
      <c r="AN138" s="20" t="n">
        <f aca="false">AN131+AN133</f>
        <v>-457.538845420174</v>
      </c>
      <c r="AO138" s="20" t="n">
        <f aca="false">AO131+AO133</f>
        <v>-463.258080987926</v>
      </c>
      <c r="AP138" s="20" t="n">
        <f aca="false">AP131+AP133</f>
        <v>-469.048807000275</v>
      </c>
      <c r="AQ138" s="20" t="n">
        <f aca="false">AQ131+AQ133</f>
        <v>-474.911917087779</v>
      </c>
      <c r="AR138" s="20" t="n">
        <f aca="false">AR131+AR133</f>
        <v>-480.848316051376</v>
      </c>
      <c r="AS138" s="20" t="n">
        <f aca="false">AS131+AS133</f>
        <v>-486.858920002018</v>
      </c>
      <c r="AT138" s="20" t="n">
        <f aca="false">AT131+AT133</f>
        <v>-492.944656502044</v>
      </c>
      <c r="AU138" s="20" t="n">
        <f aca="false">AU131+AU133</f>
        <v>-499.106464708319</v>
      </c>
      <c r="AV138" s="20" t="n">
        <f aca="false">AV131+AV133</f>
        <v>-505.345295517173</v>
      </c>
      <c r="AW138" s="20" t="n">
        <f aca="false">AW131+AW133</f>
        <v>-511.662111711138</v>
      </c>
      <c r="AX138" s="20" t="n">
        <f aca="false">AX131+AX133</f>
        <v>-518.057888107527</v>
      </c>
      <c r="AY138" s="20" t="n">
        <f aca="false">AY131+AY133</f>
        <v>-524.533611708871</v>
      </c>
      <c r="AZ138" s="20" t="n">
        <f aca="false">AZ131+AZ133</f>
        <v>-531.090281855232</v>
      </c>
      <c r="BA138" s="20" t="n">
        <f aca="false">BA131+BA133</f>
        <v>-537.728910378422</v>
      </c>
      <c r="BB138" s="20" t="n">
        <f aca="false">BB131+BB133</f>
        <v>-544.450521758153</v>
      </c>
      <c r="BC138" s="20" t="n">
        <f aca="false">BC131+BC133</f>
        <v>-551.256153280129</v>
      </c>
      <c r="BD138" s="20" t="n">
        <f aca="false">BD131+BD133</f>
        <v>-558.146855196131</v>
      </c>
      <c r="BE138" s="20" t="n">
        <f aca="false">BE131+BE133</f>
        <v>-565.123690886083</v>
      </c>
      <c r="BF138" s="20" t="n">
        <f aca="false">BF131+BF133</f>
        <v>-572.187737022159</v>
      </c>
      <c r="BG138" s="20" t="n">
        <f aca="false">BG131+BG133</f>
        <v>-579.340083734936</v>
      </c>
      <c r="BH138" s="20" t="n">
        <f aca="false">BH131+BH133</f>
        <v>-586.581834781622</v>
      </c>
      <c r="BI138" s="20" t="n">
        <f aca="false">BI131+BI133</f>
        <v>-593.914107716393</v>
      </c>
      <c r="BJ138" s="20" t="n">
        <f aca="false">BJ131+BJ133</f>
        <v>-601.338034062848</v>
      </c>
      <c r="BK138" s="20" t="n">
        <f aca="false">BK131+BK133</f>
        <v>-608.854759488633</v>
      </c>
      <c r="BL138" s="20" t="n">
        <f aca="false">BL131+BL133</f>
        <v>-616.465443982241</v>
      </c>
      <c r="BM138" s="20" t="n">
        <f aca="false">BM131+BM133</f>
        <v>-624.171262032019</v>
      </c>
      <c r="BN138" s="20" t="n">
        <f aca="false">BN131+BN133</f>
        <v>-631.97340280742</v>
      </c>
      <c r="BO138" s="20" t="n">
        <f aca="false">BO131+BO133</f>
        <v>-639.873070342512</v>
      </c>
      <c r="BP138" s="20" t="n">
        <f aca="false">BP131+BP133</f>
        <v>-647.871483721794</v>
      </c>
      <c r="BQ138" s="20" t="n">
        <f aca="false">BQ131+BQ133</f>
        <v>-655.969877268316</v>
      </c>
      <c r="BR138" s="20" t="n">
        <f aca="false">BR131+BR133</f>
        <v>-664.16950073417</v>
      </c>
      <c r="BS138" s="20" t="n">
        <f aca="false">BS131+BS133</f>
        <v>-672.471619493347</v>
      </c>
      <c r="BT138" s="20" t="n">
        <f aca="false">BT131+BT133</f>
        <v>-680.877514737014</v>
      </c>
      <c r="BU138" s="20" t="n">
        <f aca="false">BU131+BU133</f>
        <v>-689.388483671227</v>
      </c>
      <c r="BV138" s="20" t="n">
        <f aca="false">BV131+BV133</f>
        <v>-698.005839717117</v>
      </c>
      <c r="BW138" s="20" t="n">
        <f aca="false">BW131+BW133</f>
        <v>-706.730912713581</v>
      </c>
      <c r="BX138" s="20" t="n">
        <f aca="false">BX131+BX133</f>
        <v>-715.565049122501</v>
      </c>
      <c r="BY138" s="20" t="n">
        <f aca="false">BY131+BY133</f>
        <v>-724.509612236532</v>
      </c>
      <c r="BZ138" s="20" t="n">
        <f aca="false">BZ131+BZ133</f>
        <v>-733.565982389489</v>
      </c>
      <c r="CA138" s="20" t="n">
        <f aca="false">CA131+CA133</f>
        <v>-742.735557169357</v>
      </c>
      <c r="CB138" s="20" t="n">
        <f aca="false">CB131+CB133</f>
        <v>-0</v>
      </c>
      <c r="CC138" s="20" t="n">
        <f aca="false">CC131+CC133</f>
        <v>-0</v>
      </c>
      <c r="CD138" s="20" t="n">
        <f aca="false">CD131+CD133</f>
        <v>-0</v>
      </c>
      <c r="CE138" s="20" t="n">
        <f aca="false">CE131+CE133</f>
        <v>-0</v>
      </c>
      <c r="CF138" s="20" t="n">
        <f aca="false">CF131+CF133</f>
        <v>-0</v>
      </c>
      <c r="CG138" s="20" t="n">
        <f aca="false">CG131+CG133</f>
        <v>-0</v>
      </c>
      <c r="CH138" s="20" t="n">
        <f aca="false">CH131+CH133</f>
        <v>-0</v>
      </c>
      <c r="CI138" s="20" t="n">
        <f aca="false">CI131+CI133</f>
        <v>-0</v>
      </c>
      <c r="CJ138" s="20" t="n">
        <f aca="false">CJ131+CJ133</f>
        <v>-0</v>
      </c>
      <c r="CK138" s="20" t="n">
        <f aca="false">CK131+CK133</f>
        <v>-0</v>
      </c>
      <c r="CL138" s="20" t="n">
        <f aca="false">CL131+CL133</f>
        <v>-0</v>
      </c>
      <c r="CM138" s="20" t="n">
        <f aca="false">CM131+CM133</f>
        <v>-0</v>
      </c>
      <c r="CN138" s="20" t="n">
        <f aca="false">CN131+CN133</f>
        <v>-0</v>
      </c>
      <c r="CO138" s="20" t="n">
        <f aca="false">CO131+CO133</f>
        <v>-0</v>
      </c>
      <c r="CP138" s="20" t="n">
        <f aca="false">CP131+CP133</f>
        <v>-0</v>
      </c>
      <c r="CQ138" s="20" t="n">
        <f aca="false">CQ131+CQ133</f>
        <v>-0</v>
      </c>
      <c r="CR138" s="20" t="n">
        <f aca="false">CR131+CR133</f>
        <v>-0</v>
      </c>
      <c r="CS138" s="20" t="n">
        <f aca="false">CS131+CS133</f>
        <v>-0</v>
      </c>
      <c r="CT138" s="20" t="n">
        <f aca="false">CT131+CT133</f>
        <v>-0</v>
      </c>
      <c r="CU138" s="20" t="n">
        <f aca="false">CU131+CU133</f>
        <v>-0</v>
      </c>
      <c r="CV138" s="20" t="n">
        <f aca="false">CV131+CV133</f>
        <v>-0</v>
      </c>
      <c r="CW138" s="20" t="n">
        <f aca="false">CW131+CW133</f>
        <v>-0</v>
      </c>
      <c r="CX138" s="20" t="n">
        <f aca="false">CX131+CX133</f>
        <v>-0</v>
      </c>
      <c r="CY138" s="20" t="n">
        <f aca="false">CY131+CY133</f>
        <v>-0</v>
      </c>
      <c r="CZ138" s="20" t="n">
        <f aca="false">CZ131+CZ133</f>
        <v>-0</v>
      </c>
      <c r="DA138" s="20" t="n">
        <f aca="false">DA131+DA133</f>
        <v>-0</v>
      </c>
      <c r="DB138" s="20" t="n">
        <f aca="false">DB131+DB133</f>
        <v>-0</v>
      </c>
      <c r="DC138" s="20" t="n">
        <f aca="false">DC131+DC133</f>
        <v>-0</v>
      </c>
      <c r="DD138" s="20" t="n">
        <f aca="false">DD131+DD133</f>
        <v>-0</v>
      </c>
      <c r="DE138" s="20" t="n">
        <f aca="false">DE131+DE133</f>
        <v>-0</v>
      </c>
      <c r="DF138" s="20" t="n">
        <f aca="false">DF131+DF133</f>
        <v>-0</v>
      </c>
      <c r="DG138" s="20" t="n">
        <f aca="false">DG131+DG133</f>
        <v>-0</v>
      </c>
      <c r="DH138" s="20" t="n">
        <f aca="false">DH131+DH133</f>
        <v>-0</v>
      </c>
      <c r="DI138" s="20" t="n">
        <f aca="false">DI131+DI133</f>
        <v>-0</v>
      </c>
      <c r="DJ138" s="20" t="n">
        <f aca="false">DJ131+DJ133</f>
        <v>-0</v>
      </c>
      <c r="DK138" s="20" t="n">
        <f aca="false">DK131+DK133</f>
        <v>-0</v>
      </c>
      <c r="DL138" s="20" t="n">
        <f aca="false">DL131+DL133</f>
        <v>-0</v>
      </c>
      <c r="DM138" s="20" t="n">
        <f aca="false">DM131+DM133</f>
        <v>-0</v>
      </c>
      <c r="DN138" s="20" t="n">
        <f aca="false">DN131+DN133</f>
        <v>-0</v>
      </c>
      <c r="DO138" s="20" t="n">
        <f aca="false">DO131+DO133</f>
        <v>-0</v>
      </c>
      <c r="DP138" s="20" t="n">
        <f aca="false">DP131+DP133</f>
        <v>-0</v>
      </c>
      <c r="DQ138" s="20" t="n">
        <f aca="false">DQ131+DQ133</f>
        <v>-0</v>
      </c>
      <c r="DR138" s="20" t="n">
        <f aca="false">DR131+DR133</f>
        <v>-0</v>
      </c>
      <c r="DS138" s="20" t="n">
        <f aca="false">DS131+DS133</f>
        <v>-0</v>
      </c>
      <c r="DT138" s="20" t="n">
        <f aca="false">DT131+DT133</f>
        <v>-0</v>
      </c>
      <c r="DU138" s="20" t="n">
        <f aca="false">DU131+DU133</f>
        <v>-0</v>
      </c>
      <c r="DV138" s="20" t="n">
        <f aca="false">DV131+DV133</f>
        <v>-0</v>
      </c>
      <c r="DW138" s="20" t="n">
        <f aca="false">DW131+DW133</f>
        <v>-0</v>
      </c>
      <c r="DX138" s="20" t="n">
        <f aca="false">DX131+DX133</f>
        <v>-0</v>
      </c>
      <c r="DY138" s="20" t="n">
        <f aca="false">DY131+DY133</f>
        <v>-0</v>
      </c>
      <c r="DZ138" s="20" t="n">
        <f aca="false">DZ131+DZ133</f>
        <v>-0</v>
      </c>
      <c r="EA138" s="20" t="n">
        <f aca="false">EA131+EA133</f>
        <v>-0</v>
      </c>
      <c r="EB138" s="20" t="n">
        <f aca="false">EB131+EB133</f>
        <v>-0</v>
      </c>
      <c r="EC138" s="20" t="n">
        <f aca="false">EC131+EC133</f>
        <v>-0</v>
      </c>
      <c r="ED138" s="20" t="n">
        <f aca="false">ED131+ED133</f>
        <v>-0</v>
      </c>
      <c r="EE138" s="20" t="n">
        <f aca="false">EE131+EE133</f>
        <v>-0</v>
      </c>
      <c r="EF138" s="20" t="n">
        <f aca="false">EF131+EF133</f>
        <v>-0</v>
      </c>
      <c r="EG138" s="20" t="n">
        <f aca="false">EG131+EG133</f>
        <v>-0</v>
      </c>
      <c r="EH138" s="20" t="n">
        <f aca="false">EH131+EH133</f>
        <v>-0</v>
      </c>
      <c r="EI138" s="20" t="n">
        <f aca="false">EI131+EI133</f>
        <v>-0</v>
      </c>
      <c r="EJ138" s="20" t="n">
        <f aca="false">EJ131+EJ133</f>
        <v>-0</v>
      </c>
      <c r="EK138" s="20" t="n">
        <f aca="false">EK131+EK133</f>
        <v>-0</v>
      </c>
      <c r="EL138" s="20" t="n">
        <f aca="false">EL131+EL133</f>
        <v>-0</v>
      </c>
      <c r="EM138" s="20" t="n">
        <f aca="false">EM131+EM133</f>
        <v>-0</v>
      </c>
      <c r="EN138" s="20" t="n">
        <f aca="false">EN131+EN133</f>
        <v>-0</v>
      </c>
      <c r="EO138" s="20" t="n">
        <f aca="false">EO131+EO133</f>
        <v>-0</v>
      </c>
      <c r="EP138" s="20" t="n">
        <f aca="false">EP131+EP133</f>
        <v>-0</v>
      </c>
      <c r="EQ138" s="20" t="n">
        <f aca="false">EQ131+EQ133</f>
        <v>-0</v>
      </c>
      <c r="ER138" s="20" t="n">
        <f aca="false">ER131+ER133</f>
        <v>-0</v>
      </c>
      <c r="ES138" s="20" t="n">
        <f aca="false">ES131+ES133</f>
        <v>-0</v>
      </c>
      <c r="ET138" s="20" t="n">
        <f aca="false">ET131+ET133</f>
        <v>-0</v>
      </c>
      <c r="EU138" s="20" t="n">
        <f aca="false">EU131+EU133</f>
        <v>-0</v>
      </c>
      <c r="EV138" s="20" t="n">
        <f aca="false">EV131+EV133</f>
        <v>-0</v>
      </c>
      <c r="EW138" s="20" t="n">
        <f aca="false">EW131+EW133</f>
        <v>-0</v>
      </c>
      <c r="EX138" s="20" t="n">
        <f aca="false">EX131+EX133</f>
        <v>-0</v>
      </c>
      <c r="EY138" s="20" t="n">
        <f aca="false">EY131+EY133</f>
        <v>-0</v>
      </c>
      <c r="EZ138" s="20" t="n">
        <f aca="false">EZ131+EZ133</f>
        <v>-0</v>
      </c>
      <c r="FA138" s="20" t="n">
        <f aca="false">FA131+FA133</f>
        <v>-0</v>
      </c>
      <c r="FB138" s="20" t="n">
        <f aca="false">FB131+FB133</f>
        <v>-0</v>
      </c>
      <c r="FC138" s="20" t="n">
        <f aca="false">FC131+FC133</f>
        <v>-0</v>
      </c>
      <c r="FD138" s="20" t="n">
        <f aca="false">FD131+FD133</f>
        <v>-0</v>
      </c>
      <c r="FE138" s="20" t="n">
        <f aca="false">FE131+FE133</f>
        <v>-0</v>
      </c>
      <c r="FF138" s="20" t="n">
        <f aca="false">FF131+FF133</f>
        <v>-0</v>
      </c>
      <c r="FG138" s="20" t="n">
        <f aca="false">FG131+FG133</f>
        <v>-0</v>
      </c>
      <c r="FH138" s="20" t="n">
        <f aca="false">FH131+FH133</f>
        <v>-0</v>
      </c>
    </row>
    <row r="139" customFormat="false" ht="15" hidden="false" customHeight="false" outlineLevel="0" collapsed="false">
      <c r="C139" s="27" t="s">
        <v>786</v>
      </c>
      <c r="D139" s="11" t="s">
        <v>359</v>
      </c>
      <c r="E139" s="62" t="n">
        <f aca="false">SUMIF($J$4:$FH$4,$F16,$J139:$FH139)</f>
        <v>31610.8432813422</v>
      </c>
      <c r="I139" s="64"/>
      <c r="J139" s="62" t="n">
        <f aca="false">SUM(J135:J138)</f>
        <v>0</v>
      </c>
      <c r="K139" s="62" t="n">
        <f aca="false">SUM(K135:K138)</f>
        <v>0</v>
      </c>
      <c r="L139" s="62" t="n">
        <f aca="false">SUM(L135:L138)</f>
        <v>0</v>
      </c>
      <c r="M139" s="62" t="n">
        <f aca="false">SUM(M135:M138)</f>
        <v>0</v>
      </c>
      <c r="N139" s="62" t="n">
        <f aca="false">SUM(N135:N138)</f>
        <v>0</v>
      </c>
      <c r="O139" s="62" t="n">
        <f aca="false">SUM(O135:O138)</f>
        <v>398.75</v>
      </c>
      <c r="P139" s="62" t="n">
        <f aca="false">SUM(P135:P138)</f>
        <v>8015.16333674863</v>
      </c>
      <c r="Q139" s="62" t="n">
        <f aca="false">SUM(Q135:Q138)</f>
        <v>15810.4239167094</v>
      </c>
      <c r="R139" s="62" t="n">
        <f aca="false">SUM(R135:R138)</f>
        <v>23703.1252539196</v>
      </c>
      <c r="S139" s="62" t="n">
        <f aca="false">SUM(S135:S138)</f>
        <v>31610.8432813422</v>
      </c>
      <c r="T139" s="62" t="n">
        <f aca="false">SUM(T135:T138)</f>
        <v>31253.959070725</v>
      </c>
      <c r="U139" s="62" t="n">
        <f aca="false">SUM(U135:U138)</f>
        <v>30892.6138074751</v>
      </c>
      <c r="V139" s="62" t="n">
        <f aca="false">SUM(V135:V138)</f>
        <v>30526.7517284346</v>
      </c>
      <c r="W139" s="62" t="n">
        <f aca="false">SUM(W135:W138)</f>
        <v>30156.316373406</v>
      </c>
      <c r="X139" s="62" t="n">
        <f aca="false">SUM(X135:X138)</f>
        <v>29781.2505764396</v>
      </c>
      <c r="Y139" s="62" t="n">
        <f aca="false">SUM(Y135:Y138)</f>
        <v>29401.4964570112</v>
      </c>
      <c r="Z139" s="62" t="n">
        <f aca="false">SUM(Z135:Z138)</f>
        <v>29016.9954110898</v>
      </c>
      <c r="AA139" s="62" t="n">
        <f aca="false">SUM(AA135:AA138)</f>
        <v>28627.6881020945</v>
      </c>
      <c r="AB139" s="62" t="n">
        <f aca="false">SUM(AB135:AB138)</f>
        <v>28233.5144517367</v>
      </c>
      <c r="AC139" s="62" t="n">
        <f aca="false">SUM(AC135:AC138)</f>
        <v>27834.4136307494</v>
      </c>
      <c r="AD139" s="62" t="n">
        <f aca="false">SUM(AD135:AD138)</f>
        <v>27430.3240494998</v>
      </c>
      <c r="AE139" s="62" t="n">
        <f aca="false">SUM(AE135:AE138)</f>
        <v>27021.1833484846</v>
      </c>
      <c r="AF139" s="62" t="n">
        <f aca="false">SUM(AF135:AF138)</f>
        <v>26606.9283887067</v>
      </c>
      <c r="AG139" s="62" t="n">
        <f aca="false">SUM(AG135:AG138)</f>
        <v>26187.4952419315</v>
      </c>
      <c r="AH139" s="62" t="n">
        <f aca="false">SUM(AH135:AH138)</f>
        <v>25762.8191808217</v>
      </c>
      <c r="AI139" s="62" t="n">
        <f aca="false">SUM(AI135:AI138)</f>
        <v>25332.834668948</v>
      </c>
      <c r="AJ139" s="62" t="n">
        <f aca="false">SUM(AJ135:AJ138)</f>
        <v>24897.4753506759</v>
      </c>
      <c r="AK139" s="62" t="n">
        <f aca="false">SUM(AK135:AK138)</f>
        <v>24456.6740409253</v>
      </c>
      <c r="AL139" s="62" t="n">
        <f aca="false">SUM(AL135:AL138)</f>
        <v>24010.3627148029</v>
      </c>
      <c r="AM139" s="62" t="n">
        <f aca="false">SUM(AM135:AM138)</f>
        <v>23558.472497104</v>
      </c>
      <c r="AN139" s="62" t="n">
        <f aca="false">SUM(AN135:AN138)</f>
        <v>23100.9336516838</v>
      </c>
      <c r="AO139" s="62" t="n">
        <f aca="false">SUM(AO135:AO138)</f>
        <v>22637.6755706959</v>
      </c>
      <c r="AP139" s="62" t="n">
        <f aca="false">SUM(AP135:AP138)</f>
        <v>22168.6267636956</v>
      </c>
      <c r="AQ139" s="62" t="n">
        <f aca="false">SUM(AQ135:AQ138)</f>
        <v>21693.7148466079</v>
      </c>
      <c r="AR139" s="62" t="n">
        <f aca="false">SUM(AR135:AR138)</f>
        <v>21212.8665305565</v>
      </c>
      <c r="AS139" s="62" t="n">
        <f aca="false">SUM(AS135:AS138)</f>
        <v>20726.0076105545</v>
      </c>
      <c r="AT139" s="62" t="n">
        <f aca="false">SUM(AT135:AT138)</f>
        <v>20233.0629540524</v>
      </c>
      <c r="AU139" s="62" t="n">
        <f aca="false">SUM(AU135:AU138)</f>
        <v>19733.9564893441</v>
      </c>
      <c r="AV139" s="62" t="n">
        <f aca="false">SUM(AV135:AV138)</f>
        <v>19228.6111938269</v>
      </c>
      <c r="AW139" s="62" t="n">
        <f aca="false">SUM(AW135:AW138)</f>
        <v>18716.9490821158</v>
      </c>
      <c r="AX139" s="62" t="n">
        <f aca="false">SUM(AX135:AX138)</f>
        <v>18198.8911940083</v>
      </c>
      <c r="AY139" s="62" t="n">
        <f aca="false">SUM(AY135:AY138)</f>
        <v>17674.3575822994</v>
      </c>
      <c r="AZ139" s="62" t="n">
        <f aca="false">SUM(AZ135:AZ138)</f>
        <v>17143.2673004442</v>
      </c>
      <c r="BA139" s="62" t="n">
        <f aca="false">SUM(BA135:BA138)</f>
        <v>16605.5383900657</v>
      </c>
      <c r="BB139" s="62" t="n">
        <f aca="false">SUM(BB135:BB138)</f>
        <v>16061.0878683076</v>
      </c>
      <c r="BC139" s="62" t="n">
        <f aca="false">SUM(BC135:BC138)</f>
        <v>15509.8317150275</v>
      </c>
      <c r="BD139" s="62" t="n">
        <f aca="false">SUM(BD135:BD138)</f>
        <v>14951.6848598313</v>
      </c>
      <c r="BE139" s="62" t="n">
        <f aca="false">SUM(BE135:BE138)</f>
        <v>14386.5611689452</v>
      </c>
      <c r="BF139" s="62" t="n">
        <f aca="false">SUM(BF135:BF138)</f>
        <v>13814.3734319231</v>
      </c>
      <c r="BG139" s="62" t="n">
        <f aca="false">SUM(BG135:BG138)</f>
        <v>13235.0333481881</v>
      </c>
      <c r="BH139" s="62" t="n">
        <f aca="false">SUM(BH135:BH138)</f>
        <v>12648.4515134065</v>
      </c>
      <c r="BI139" s="62" t="n">
        <f aca="false">SUM(BI135:BI138)</f>
        <v>12054.5374056901</v>
      </c>
      <c r="BJ139" s="62" t="n">
        <f aca="false">SUM(BJ135:BJ138)</f>
        <v>11453.1993716273</v>
      </c>
      <c r="BK139" s="62" t="n">
        <f aca="false">SUM(BK135:BK138)</f>
        <v>10844.3446121386</v>
      </c>
      <c r="BL139" s="62" t="n">
        <f aca="false">SUM(BL135:BL138)</f>
        <v>10227.8791681564</v>
      </c>
      <c r="BM139" s="62" t="n">
        <f aca="false">SUM(BM135:BM138)</f>
        <v>9603.70790612438</v>
      </c>
      <c r="BN139" s="62" t="n">
        <f aca="false">SUM(BN135:BN138)</f>
        <v>8971.73450331696</v>
      </c>
      <c r="BO139" s="62" t="n">
        <f aca="false">SUM(BO135:BO138)</f>
        <v>8331.86143297445</v>
      </c>
      <c r="BP139" s="62" t="n">
        <f aca="false">SUM(BP135:BP138)</f>
        <v>7683.98994925266</v>
      </c>
      <c r="BQ139" s="62" t="n">
        <f aca="false">SUM(BQ135:BQ138)</f>
        <v>7028.02007198434</v>
      </c>
      <c r="BR139" s="62" t="n">
        <f aca="false">SUM(BR135:BR138)</f>
        <v>6363.85057125017</v>
      </c>
      <c r="BS139" s="62" t="n">
        <f aca="false">SUM(BS135:BS138)</f>
        <v>5691.37895175683</v>
      </c>
      <c r="BT139" s="62" t="n">
        <f aca="false">SUM(BT135:BT138)</f>
        <v>5010.50143701981</v>
      </c>
      <c r="BU139" s="62" t="n">
        <f aca="false">SUM(BU135:BU138)</f>
        <v>4321.11295334859</v>
      </c>
      <c r="BV139" s="62" t="n">
        <f aca="false">SUM(BV135:BV138)</f>
        <v>3623.10711363147</v>
      </c>
      <c r="BW139" s="62" t="n">
        <f aca="false">SUM(BW135:BW138)</f>
        <v>2916.37620091789</v>
      </c>
      <c r="BX139" s="62" t="n">
        <f aca="false">SUM(BX135:BX138)</f>
        <v>2200.81115179539</v>
      </c>
      <c r="BY139" s="62" t="n">
        <f aca="false">SUM(BY135:BY138)</f>
        <v>1476.30153955885</v>
      </c>
      <c r="BZ139" s="62" t="n">
        <f aca="false">SUM(BZ135:BZ138)</f>
        <v>742.735557169366</v>
      </c>
      <c r="CA139" s="62" t="n">
        <f aca="false">SUM(CA135:CA138)</f>
        <v>8.5265128291212E-012</v>
      </c>
      <c r="CB139" s="62" t="n">
        <f aca="false">SUM(CB135:CB138)</f>
        <v>8.5265128291212E-012</v>
      </c>
      <c r="CC139" s="62" t="n">
        <f aca="false">SUM(CC135:CC138)</f>
        <v>8.5265128291212E-012</v>
      </c>
      <c r="CD139" s="62" t="n">
        <f aca="false">SUM(CD135:CD138)</f>
        <v>8.5265128291212E-012</v>
      </c>
      <c r="CE139" s="62" t="n">
        <f aca="false">SUM(CE135:CE138)</f>
        <v>8.5265128291212E-012</v>
      </c>
      <c r="CF139" s="62" t="n">
        <f aca="false">SUM(CF135:CF138)</f>
        <v>8.5265128291212E-012</v>
      </c>
      <c r="CG139" s="62" t="n">
        <f aca="false">SUM(CG135:CG138)</f>
        <v>8.5265128291212E-012</v>
      </c>
      <c r="CH139" s="62" t="n">
        <f aca="false">SUM(CH135:CH138)</f>
        <v>8.5265128291212E-012</v>
      </c>
      <c r="CI139" s="62" t="n">
        <f aca="false">SUM(CI135:CI138)</f>
        <v>8.5265128291212E-012</v>
      </c>
      <c r="CJ139" s="62" t="n">
        <f aca="false">SUM(CJ135:CJ138)</f>
        <v>8.5265128291212E-012</v>
      </c>
      <c r="CK139" s="62" t="n">
        <f aca="false">SUM(CK135:CK138)</f>
        <v>8.5265128291212E-012</v>
      </c>
      <c r="CL139" s="62" t="n">
        <f aca="false">SUM(CL135:CL138)</f>
        <v>8.5265128291212E-012</v>
      </c>
      <c r="CM139" s="62" t="n">
        <f aca="false">SUM(CM135:CM138)</f>
        <v>8.5265128291212E-012</v>
      </c>
      <c r="CN139" s="62" t="n">
        <f aca="false">SUM(CN135:CN138)</f>
        <v>8.5265128291212E-012</v>
      </c>
      <c r="CO139" s="62" t="n">
        <f aca="false">SUM(CO135:CO138)</f>
        <v>8.5265128291212E-012</v>
      </c>
      <c r="CP139" s="62" t="n">
        <f aca="false">SUM(CP135:CP138)</f>
        <v>8.5265128291212E-012</v>
      </c>
      <c r="CQ139" s="62" t="n">
        <f aca="false">SUM(CQ135:CQ138)</f>
        <v>8.5265128291212E-012</v>
      </c>
      <c r="CR139" s="62" t="n">
        <f aca="false">SUM(CR135:CR138)</f>
        <v>8.5265128291212E-012</v>
      </c>
      <c r="CS139" s="62" t="n">
        <f aca="false">SUM(CS135:CS138)</f>
        <v>8.5265128291212E-012</v>
      </c>
      <c r="CT139" s="62" t="n">
        <f aca="false">SUM(CT135:CT138)</f>
        <v>8.5265128291212E-012</v>
      </c>
      <c r="CU139" s="62" t="n">
        <f aca="false">SUM(CU135:CU138)</f>
        <v>8.5265128291212E-012</v>
      </c>
      <c r="CV139" s="62" t="n">
        <f aca="false">SUM(CV135:CV138)</f>
        <v>8.5265128291212E-012</v>
      </c>
      <c r="CW139" s="62" t="n">
        <f aca="false">SUM(CW135:CW138)</f>
        <v>8.5265128291212E-012</v>
      </c>
      <c r="CX139" s="62" t="n">
        <f aca="false">SUM(CX135:CX138)</f>
        <v>8.5265128291212E-012</v>
      </c>
      <c r="CY139" s="62" t="n">
        <f aca="false">SUM(CY135:CY138)</f>
        <v>8.5265128291212E-012</v>
      </c>
      <c r="CZ139" s="62" t="n">
        <f aca="false">SUM(CZ135:CZ138)</f>
        <v>8.5265128291212E-012</v>
      </c>
      <c r="DA139" s="62" t="n">
        <f aca="false">SUM(DA135:DA138)</f>
        <v>8.5265128291212E-012</v>
      </c>
      <c r="DB139" s="62" t="n">
        <f aca="false">SUM(DB135:DB138)</f>
        <v>8.5265128291212E-012</v>
      </c>
      <c r="DC139" s="62" t="n">
        <f aca="false">SUM(DC135:DC138)</f>
        <v>8.5265128291212E-012</v>
      </c>
      <c r="DD139" s="62" t="n">
        <f aca="false">SUM(DD135:DD138)</f>
        <v>8.5265128291212E-012</v>
      </c>
      <c r="DE139" s="62" t="n">
        <f aca="false">SUM(DE135:DE138)</f>
        <v>8.5265128291212E-012</v>
      </c>
      <c r="DF139" s="62" t="n">
        <f aca="false">SUM(DF135:DF138)</f>
        <v>8.5265128291212E-012</v>
      </c>
      <c r="DG139" s="62" t="n">
        <f aca="false">SUM(DG135:DG138)</f>
        <v>8.5265128291212E-012</v>
      </c>
      <c r="DH139" s="62" t="n">
        <f aca="false">SUM(DH135:DH138)</f>
        <v>8.5265128291212E-012</v>
      </c>
      <c r="DI139" s="62" t="n">
        <f aca="false">SUM(DI135:DI138)</f>
        <v>8.5265128291212E-012</v>
      </c>
      <c r="DJ139" s="62" t="n">
        <f aca="false">SUM(DJ135:DJ138)</f>
        <v>8.5265128291212E-012</v>
      </c>
      <c r="DK139" s="62" t="n">
        <f aca="false">SUM(DK135:DK138)</f>
        <v>8.5265128291212E-012</v>
      </c>
      <c r="DL139" s="62" t="n">
        <f aca="false">SUM(DL135:DL138)</f>
        <v>8.5265128291212E-012</v>
      </c>
      <c r="DM139" s="62" t="n">
        <f aca="false">SUM(DM135:DM138)</f>
        <v>8.5265128291212E-012</v>
      </c>
      <c r="DN139" s="62" t="n">
        <f aca="false">SUM(DN135:DN138)</f>
        <v>8.5265128291212E-012</v>
      </c>
      <c r="DO139" s="62" t="n">
        <f aca="false">SUM(DO135:DO138)</f>
        <v>8.5265128291212E-012</v>
      </c>
      <c r="DP139" s="62" t="n">
        <f aca="false">SUM(DP135:DP138)</f>
        <v>8.5265128291212E-012</v>
      </c>
      <c r="DQ139" s="62" t="n">
        <f aca="false">SUM(DQ135:DQ138)</f>
        <v>8.5265128291212E-012</v>
      </c>
      <c r="DR139" s="62" t="n">
        <f aca="false">SUM(DR135:DR138)</f>
        <v>8.5265128291212E-012</v>
      </c>
      <c r="DS139" s="62" t="n">
        <f aca="false">SUM(DS135:DS138)</f>
        <v>8.5265128291212E-012</v>
      </c>
      <c r="DT139" s="62" t="n">
        <f aca="false">SUM(DT135:DT138)</f>
        <v>8.5265128291212E-012</v>
      </c>
      <c r="DU139" s="62" t="n">
        <f aca="false">SUM(DU135:DU138)</f>
        <v>8.5265128291212E-012</v>
      </c>
      <c r="DV139" s="62" t="n">
        <f aca="false">SUM(DV135:DV138)</f>
        <v>8.5265128291212E-012</v>
      </c>
      <c r="DW139" s="62" t="n">
        <f aca="false">SUM(DW135:DW138)</f>
        <v>8.5265128291212E-012</v>
      </c>
      <c r="DX139" s="62" t="n">
        <f aca="false">SUM(DX135:DX138)</f>
        <v>8.5265128291212E-012</v>
      </c>
      <c r="DY139" s="62" t="n">
        <f aca="false">SUM(DY135:DY138)</f>
        <v>8.5265128291212E-012</v>
      </c>
      <c r="DZ139" s="62" t="n">
        <f aca="false">SUM(DZ135:DZ138)</f>
        <v>8.5265128291212E-012</v>
      </c>
      <c r="EA139" s="62" t="n">
        <f aca="false">SUM(EA135:EA138)</f>
        <v>8.5265128291212E-012</v>
      </c>
      <c r="EB139" s="62" t="n">
        <f aca="false">SUM(EB135:EB138)</f>
        <v>8.5265128291212E-012</v>
      </c>
      <c r="EC139" s="62" t="n">
        <f aca="false">SUM(EC135:EC138)</f>
        <v>8.5265128291212E-012</v>
      </c>
      <c r="ED139" s="62" t="n">
        <f aca="false">SUM(ED135:ED138)</f>
        <v>8.5265128291212E-012</v>
      </c>
      <c r="EE139" s="62" t="n">
        <f aca="false">SUM(EE135:EE138)</f>
        <v>8.5265128291212E-012</v>
      </c>
      <c r="EF139" s="62" t="n">
        <f aca="false">SUM(EF135:EF138)</f>
        <v>8.5265128291212E-012</v>
      </c>
      <c r="EG139" s="62" t="n">
        <f aca="false">SUM(EG135:EG138)</f>
        <v>8.5265128291212E-012</v>
      </c>
      <c r="EH139" s="62" t="n">
        <f aca="false">SUM(EH135:EH138)</f>
        <v>8.5265128291212E-012</v>
      </c>
      <c r="EI139" s="62" t="n">
        <f aca="false">SUM(EI135:EI138)</f>
        <v>8.5265128291212E-012</v>
      </c>
      <c r="EJ139" s="62" t="n">
        <f aca="false">SUM(EJ135:EJ138)</f>
        <v>8.5265128291212E-012</v>
      </c>
      <c r="EK139" s="62" t="n">
        <f aca="false">SUM(EK135:EK138)</f>
        <v>8.5265128291212E-012</v>
      </c>
      <c r="EL139" s="62" t="n">
        <f aca="false">SUM(EL135:EL138)</f>
        <v>8.5265128291212E-012</v>
      </c>
      <c r="EM139" s="62" t="n">
        <f aca="false">SUM(EM135:EM138)</f>
        <v>8.5265128291212E-012</v>
      </c>
      <c r="EN139" s="62" t="n">
        <f aca="false">SUM(EN135:EN138)</f>
        <v>8.5265128291212E-012</v>
      </c>
      <c r="EO139" s="62" t="n">
        <f aca="false">SUM(EO135:EO138)</f>
        <v>8.5265128291212E-012</v>
      </c>
      <c r="EP139" s="62" t="n">
        <f aca="false">SUM(EP135:EP138)</f>
        <v>8.5265128291212E-012</v>
      </c>
      <c r="EQ139" s="62" t="n">
        <f aca="false">SUM(EQ135:EQ138)</f>
        <v>8.5265128291212E-012</v>
      </c>
      <c r="ER139" s="62" t="n">
        <f aca="false">SUM(ER135:ER138)</f>
        <v>8.5265128291212E-012</v>
      </c>
      <c r="ES139" s="62" t="n">
        <f aca="false">SUM(ES135:ES138)</f>
        <v>8.5265128291212E-012</v>
      </c>
      <c r="ET139" s="62" t="n">
        <f aca="false">SUM(ET135:ET138)</f>
        <v>8.5265128291212E-012</v>
      </c>
      <c r="EU139" s="62" t="n">
        <f aca="false">SUM(EU135:EU138)</f>
        <v>8.5265128291212E-012</v>
      </c>
      <c r="EV139" s="62" t="n">
        <f aca="false">SUM(EV135:EV138)</f>
        <v>8.5265128291212E-012</v>
      </c>
      <c r="EW139" s="62" t="n">
        <f aca="false">SUM(EW135:EW138)</f>
        <v>8.5265128291212E-012</v>
      </c>
      <c r="EX139" s="62" t="n">
        <f aca="false">SUM(EX135:EX138)</f>
        <v>8.5265128291212E-012</v>
      </c>
      <c r="EY139" s="62" t="n">
        <f aca="false">SUM(EY135:EY138)</f>
        <v>8.5265128291212E-012</v>
      </c>
      <c r="EZ139" s="62" t="n">
        <f aca="false">SUM(EZ135:EZ138)</f>
        <v>8.5265128291212E-012</v>
      </c>
      <c r="FA139" s="62" t="n">
        <f aca="false">SUM(FA135:FA138)</f>
        <v>8.5265128291212E-012</v>
      </c>
      <c r="FB139" s="62" t="n">
        <f aca="false">SUM(FB135:FB138)</f>
        <v>8.5265128291212E-012</v>
      </c>
      <c r="FC139" s="62" t="n">
        <f aca="false">SUM(FC135:FC138)</f>
        <v>8.5265128291212E-012</v>
      </c>
      <c r="FD139" s="62" t="n">
        <f aca="false">SUM(FD135:FD138)</f>
        <v>8.5265128291212E-012</v>
      </c>
      <c r="FE139" s="62" t="n">
        <f aca="false">SUM(FE135:FE138)</f>
        <v>8.5265128291212E-012</v>
      </c>
      <c r="FF139" s="62" t="n">
        <f aca="false">SUM(FF135:FF138)</f>
        <v>8.5265128291212E-012</v>
      </c>
      <c r="FG139" s="62" t="n">
        <f aca="false">SUM(FG135:FG138)</f>
        <v>8.5265128291212E-012</v>
      </c>
      <c r="FH139" s="62" t="n">
        <f aca="false">SUM(FH135:FH138)</f>
        <v>8.5265128291212E-012</v>
      </c>
    </row>
    <row r="140" customFormat="false" ht="15" hidden="false" customHeight="false" outlineLevel="0" collapsed="false">
      <c r="C140" s="0" t="s">
        <v>787</v>
      </c>
      <c r="D140" s="11" t="s">
        <v>359</v>
      </c>
      <c r="I140" s="20" t="n">
        <f aca="false">SUM(J140:FH140)</f>
        <v>-553.189757423489</v>
      </c>
      <c r="J140" s="20" t="n">
        <f aca="false">-In_Upfront_Fee*$E139*(J135=0)*(J136&gt;0)</f>
        <v>-0</v>
      </c>
      <c r="K140" s="20" t="n">
        <f aca="false">-In_Upfront_Fee*$E139*(K135=0)*(K136&gt;0)</f>
        <v>-0</v>
      </c>
      <c r="L140" s="20" t="n">
        <f aca="false">-In_Upfront_Fee*$E139*(L135=0)*(L136&gt;0)</f>
        <v>-0</v>
      </c>
      <c r="M140" s="20" t="n">
        <f aca="false">-In_Upfront_Fee*$E139*(M135=0)*(M136&gt;0)</f>
        <v>-0</v>
      </c>
      <c r="N140" s="20" t="n">
        <f aca="false">-In_Upfront_Fee*$E139*(N135=0)*(N136&gt;0)</f>
        <v>-0</v>
      </c>
      <c r="O140" s="20" t="n">
        <f aca="false">-In_Upfront_Fee*$E139*(O135=0)*(O136&gt;0)</f>
        <v>-553.189757423489</v>
      </c>
      <c r="P140" s="20" t="n">
        <f aca="false">-In_Upfront_Fee*$E139*(P135=0)*(P136&gt;0)</f>
        <v>-0</v>
      </c>
      <c r="Q140" s="20" t="n">
        <f aca="false">-In_Upfront_Fee*$E139*(Q135=0)*(Q136&gt;0)</f>
        <v>-0</v>
      </c>
      <c r="R140" s="20" t="n">
        <f aca="false">-In_Upfront_Fee*$E139*(R135=0)*(R136&gt;0)</f>
        <v>-0</v>
      </c>
      <c r="S140" s="20" t="n">
        <f aca="false">-In_Upfront_Fee*$E139*(S135=0)*(S136&gt;0)</f>
        <v>-0</v>
      </c>
      <c r="T140" s="20" t="n">
        <f aca="false">-In_Upfront_Fee*$E139*(T135=0)*(T136&gt;0)</f>
        <v>-0</v>
      </c>
      <c r="U140" s="20" t="n">
        <f aca="false">-In_Upfront_Fee*$E139*(U135=0)*(U136&gt;0)</f>
        <v>-0</v>
      </c>
      <c r="V140" s="20" t="n">
        <f aca="false">-In_Upfront_Fee*$E139*(V135=0)*(V136&gt;0)</f>
        <v>-0</v>
      </c>
      <c r="W140" s="20" t="n">
        <f aca="false">-In_Upfront_Fee*$E139*(W135=0)*(W136&gt;0)</f>
        <v>-0</v>
      </c>
      <c r="X140" s="20" t="n">
        <f aca="false">-In_Upfront_Fee*$E139*(X135=0)*(X136&gt;0)</f>
        <v>-0</v>
      </c>
      <c r="Y140" s="20" t="n">
        <f aca="false">-In_Upfront_Fee*$E139*(Y135=0)*(Y136&gt;0)</f>
        <v>-0</v>
      </c>
      <c r="Z140" s="20" t="n">
        <f aca="false">-In_Upfront_Fee*$E139*(Z135=0)*(Z136&gt;0)</f>
        <v>-0</v>
      </c>
      <c r="AA140" s="20" t="n">
        <f aca="false">-In_Upfront_Fee*$E139*(AA135=0)*(AA136&gt;0)</f>
        <v>-0</v>
      </c>
      <c r="AB140" s="20" t="n">
        <f aca="false">-In_Upfront_Fee*$E139*(AB135=0)*(AB136&gt;0)</f>
        <v>-0</v>
      </c>
      <c r="AC140" s="20" t="n">
        <f aca="false">-In_Upfront_Fee*$E139*(AC135=0)*(AC136&gt;0)</f>
        <v>-0</v>
      </c>
      <c r="AD140" s="20" t="n">
        <f aca="false">-In_Upfront_Fee*$E139*(AD135=0)*(AD136&gt;0)</f>
        <v>-0</v>
      </c>
      <c r="AE140" s="20" t="n">
        <f aca="false">-In_Upfront_Fee*$E139*(AE135=0)*(AE136&gt;0)</f>
        <v>-0</v>
      </c>
      <c r="AF140" s="20" t="n">
        <f aca="false">-In_Upfront_Fee*$E139*(AF135=0)*(AF136&gt;0)</f>
        <v>-0</v>
      </c>
      <c r="AG140" s="20" t="n">
        <f aca="false">-In_Upfront_Fee*$E139*(AG135=0)*(AG136&gt;0)</f>
        <v>-0</v>
      </c>
      <c r="AH140" s="20" t="n">
        <f aca="false">-In_Upfront_Fee*$E139*(AH135=0)*(AH136&gt;0)</f>
        <v>-0</v>
      </c>
      <c r="AI140" s="20" t="n">
        <f aca="false">-In_Upfront_Fee*$E139*(AI135=0)*(AI136&gt;0)</f>
        <v>-0</v>
      </c>
      <c r="AJ140" s="20" t="n">
        <f aca="false">-In_Upfront_Fee*$E139*(AJ135=0)*(AJ136&gt;0)</f>
        <v>-0</v>
      </c>
      <c r="AK140" s="20" t="n">
        <f aca="false">-In_Upfront_Fee*$E139*(AK135=0)*(AK136&gt;0)</f>
        <v>-0</v>
      </c>
      <c r="AL140" s="20" t="n">
        <f aca="false">-In_Upfront_Fee*$E139*(AL135=0)*(AL136&gt;0)</f>
        <v>-0</v>
      </c>
      <c r="AM140" s="20" t="n">
        <f aca="false">-In_Upfront_Fee*$E139*(AM135=0)*(AM136&gt;0)</f>
        <v>-0</v>
      </c>
      <c r="AN140" s="20" t="n">
        <f aca="false">-In_Upfront_Fee*$E139*(AN135=0)*(AN136&gt;0)</f>
        <v>-0</v>
      </c>
      <c r="AO140" s="20" t="n">
        <f aca="false">-In_Upfront_Fee*$E139*(AO135=0)*(AO136&gt;0)</f>
        <v>-0</v>
      </c>
      <c r="AP140" s="20" t="n">
        <f aca="false">-In_Upfront_Fee*$E139*(AP135=0)*(AP136&gt;0)</f>
        <v>-0</v>
      </c>
      <c r="AQ140" s="20" t="n">
        <f aca="false">-In_Upfront_Fee*$E139*(AQ135=0)*(AQ136&gt;0)</f>
        <v>-0</v>
      </c>
      <c r="AR140" s="20" t="n">
        <f aca="false">-In_Upfront_Fee*$E139*(AR135=0)*(AR136&gt;0)</f>
        <v>-0</v>
      </c>
      <c r="AS140" s="20" t="n">
        <f aca="false">-In_Upfront_Fee*$E139*(AS135=0)*(AS136&gt;0)</f>
        <v>-0</v>
      </c>
      <c r="AT140" s="20" t="n">
        <f aca="false">-In_Upfront_Fee*$E139*(AT135=0)*(AT136&gt;0)</f>
        <v>-0</v>
      </c>
      <c r="AU140" s="20" t="n">
        <f aca="false">-In_Upfront_Fee*$E139*(AU135=0)*(AU136&gt;0)</f>
        <v>-0</v>
      </c>
      <c r="AV140" s="20" t="n">
        <f aca="false">-In_Upfront_Fee*$E139*(AV135=0)*(AV136&gt;0)</f>
        <v>-0</v>
      </c>
      <c r="AW140" s="20" t="n">
        <f aca="false">-In_Upfront_Fee*$E139*(AW135=0)*(AW136&gt;0)</f>
        <v>-0</v>
      </c>
      <c r="AX140" s="20" t="n">
        <f aca="false">-In_Upfront_Fee*$E139*(AX135=0)*(AX136&gt;0)</f>
        <v>-0</v>
      </c>
      <c r="AY140" s="20" t="n">
        <f aca="false">-In_Upfront_Fee*$E139*(AY135=0)*(AY136&gt;0)</f>
        <v>-0</v>
      </c>
      <c r="AZ140" s="20" t="n">
        <f aca="false">-In_Upfront_Fee*$E139*(AZ135=0)*(AZ136&gt;0)</f>
        <v>-0</v>
      </c>
      <c r="BA140" s="20" t="n">
        <f aca="false">-In_Upfront_Fee*$E139*(BA135=0)*(BA136&gt;0)</f>
        <v>-0</v>
      </c>
      <c r="BB140" s="20" t="n">
        <f aca="false">-In_Upfront_Fee*$E139*(BB135=0)*(BB136&gt;0)</f>
        <v>-0</v>
      </c>
      <c r="BC140" s="20" t="n">
        <f aca="false">-In_Upfront_Fee*$E139*(BC135=0)*(BC136&gt;0)</f>
        <v>-0</v>
      </c>
      <c r="BD140" s="20" t="n">
        <f aca="false">-In_Upfront_Fee*$E139*(BD135=0)*(BD136&gt;0)</f>
        <v>-0</v>
      </c>
      <c r="BE140" s="20" t="n">
        <f aca="false">-In_Upfront_Fee*$E139*(BE135=0)*(BE136&gt;0)</f>
        <v>-0</v>
      </c>
      <c r="BF140" s="20" t="n">
        <f aca="false">-In_Upfront_Fee*$E139*(BF135=0)*(BF136&gt;0)</f>
        <v>-0</v>
      </c>
      <c r="BG140" s="20" t="n">
        <f aca="false">-In_Upfront_Fee*$E139*(BG135=0)*(BG136&gt;0)</f>
        <v>-0</v>
      </c>
      <c r="BH140" s="20" t="n">
        <f aca="false">-In_Upfront_Fee*$E139*(BH135=0)*(BH136&gt;0)</f>
        <v>-0</v>
      </c>
      <c r="BI140" s="20" t="n">
        <f aca="false">-In_Upfront_Fee*$E139*(BI135=0)*(BI136&gt;0)</f>
        <v>-0</v>
      </c>
      <c r="BJ140" s="20" t="n">
        <f aca="false">-In_Upfront_Fee*$E139*(BJ135=0)*(BJ136&gt;0)</f>
        <v>-0</v>
      </c>
      <c r="BK140" s="20" t="n">
        <f aca="false">-In_Upfront_Fee*$E139*(BK135=0)*(BK136&gt;0)</f>
        <v>-0</v>
      </c>
      <c r="BL140" s="20" t="n">
        <f aca="false">-In_Upfront_Fee*$E139*(BL135=0)*(BL136&gt;0)</f>
        <v>-0</v>
      </c>
      <c r="BM140" s="20" t="n">
        <f aca="false">-In_Upfront_Fee*$E139*(BM135=0)*(BM136&gt;0)</f>
        <v>-0</v>
      </c>
      <c r="BN140" s="20" t="n">
        <f aca="false">-In_Upfront_Fee*$E139*(BN135=0)*(BN136&gt;0)</f>
        <v>-0</v>
      </c>
      <c r="BO140" s="20" t="n">
        <f aca="false">-In_Upfront_Fee*$E139*(BO135=0)*(BO136&gt;0)</f>
        <v>-0</v>
      </c>
      <c r="BP140" s="20" t="n">
        <f aca="false">-In_Upfront_Fee*$E139*(BP135=0)*(BP136&gt;0)</f>
        <v>-0</v>
      </c>
      <c r="BQ140" s="20" t="n">
        <f aca="false">-In_Upfront_Fee*$E139*(BQ135=0)*(BQ136&gt;0)</f>
        <v>-0</v>
      </c>
      <c r="BR140" s="20" t="n">
        <f aca="false">-In_Upfront_Fee*$E139*(BR135=0)*(BR136&gt;0)</f>
        <v>-0</v>
      </c>
      <c r="BS140" s="20" t="n">
        <f aca="false">-In_Upfront_Fee*$E139*(BS135=0)*(BS136&gt;0)</f>
        <v>-0</v>
      </c>
      <c r="BT140" s="20" t="n">
        <f aca="false">-In_Upfront_Fee*$E139*(BT135=0)*(BT136&gt;0)</f>
        <v>-0</v>
      </c>
      <c r="BU140" s="20" t="n">
        <f aca="false">-In_Upfront_Fee*$E139*(BU135=0)*(BU136&gt;0)</f>
        <v>-0</v>
      </c>
      <c r="BV140" s="20" t="n">
        <f aca="false">-In_Upfront_Fee*$E139*(BV135=0)*(BV136&gt;0)</f>
        <v>-0</v>
      </c>
      <c r="BW140" s="20" t="n">
        <f aca="false">-In_Upfront_Fee*$E139*(BW135=0)*(BW136&gt;0)</f>
        <v>-0</v>
      </c>
      <c r="BX140" s="20" t="n">
        <f aca="false">-In_Upfront_Fee*$E139*(BX135=0)*(BX136&gt;0)</f>
        <v>-0</v>
      </c>
      <c r="BY140" s="20" t="n">
        <f aca="false">-In_Upfront_Fee*$E139*(BY135=0)*(BY136&gt;0)</f>
        <v>-0</v>
      </c>
      <c r="BZ140" s="20" t="n">
        <f aca="false">-In_Upfront_Fee*$E139*(BZ135=0)*(BZ136&gt;0)</f>
        <v>-0</v>
      </c>
      <c r="CA140" s="20" t="n">
        <f aca="false">-In_Upfront_Fee*$E139*(CA135=0)*(CA136&gt;0)</f>
        <v>-0</v>
      </c>
      <c r="CB140" s="20" t="n">
        <f aca="false">-In_Upfront_Fee*$E139*(CB135=0)*(CB136&gt;0)</f>
        <v>-0</v>
      </c>
      <c r="CC140" s="20" t="n">
        <f aca="false">-In_Upfront_Fee*$E139*(CC135=0)*(CC136&gt;0)</f>
        <v>-0</v>
      </c>
      <c r="CD140" s="20" t="n">
        <f aca="false">-In_Upfront_Fee*$E139*(CD135=0)*(CD136&gt;0)</f>
        <v>-0</v>
      </c>
      <c r="CE140" s="20" t="n">
        <f aca="false">-In_Upfront_Fee*$E139*(CE135=0)*(CE136&gt;0)</f>
        <v>-0</v>
      </c>
      <c r="CF140" s="20" t="n">
        <f aca="false">-In_Upfront_Fee*$E139*(CF135=0)*(CF136&gt;0)</f>
        <v>-0</v>
      </c>
      <c r="CG140" s="20" t="n">
        <f aca="false">-In_Upfront_Fee*$E139*(CG135=0)*(CG136&gt;0)</f>
        <v>-0</v>
      </c>
      <c r="CH140" s="20" t="n">
        <f aca="false">-In_Upfront_Fee*$E139*(CH135=0)*(CH136&gt;0)</f>
        <v>-0</v>
      </c>
      <c r="CI140" s="20" t="n">
        <f aca="false">-In_Upfront_Fee*$E139*(CI135=0)*(CI136&gt;0)</f>
        <v>-0</v>
      </c>
      <c r="CJ140" s="20" t="n">
        <f aca="false">-In_Upfront_Fee*$E139*(CJ135=0)*(CJ136&gt;0)</f>
        <v>-0</v>
      </c>
      <c r="CK140" s="20" t="n">
        <f aca="false">-In_Upfront_Fee*$E139*(CK135=0)*(CK136&gt;0)</f>
        <v>-0</v>
      </c>
      <c r="CL140" s="20" t="n">
        <f aca="false">-In_Upfront_Fee*$E139*(CL135=0)*(CL136&gt;0)</f>
        <v>-0</v>
      </c>
      <c r="CM140" s="20" t="n">
        <f aca="false">-In_Upfront_Fee*$E139*(CM135=0)*(CM136&gt;0)</f>
        <v>-0</v>
      </c>
      <c r="CN140" s="20" t="n">
        <f aca="false">-In_Upfront_Fee*$E139*(CN135=0)*(CN136&gt;0)</f>
        <v>-0</v>
      </c>
      <c r="CO140" s="20" t="n">
        <f aca="false">-In_Upfront_Fee*$E139*(CO135=0)*(CO136&gt;0)</f>
        <v>-0</v>
      </c>
      <c r="CP140" s="20" t="n">
        <f aca="false">-In_Upfront_Fee*$E139*(CP135=0)*(CP136&gt;0)</f>
        <v>-0</v>
      </c>
      <c r="CQ140" s="20" t="n">
        <f aca="false">-In_Upfront_Fee*$E139*(CQ135=0)*(CQ136&gt;0)</f>
        <v>-0</v>
      </c>
      <c r="CR140" s="20" t="n">
        <f aca="false">-In_Upfront_Fee*$E139*(CR135=0)*(CR136&gt;0)</f>
        <v>-0</v>
      </c>
      <c r="CS140" s="20" t="n">
        <f aca="false">-In_Upfront_Fee*$E139*(CS135=0)*(CS136&gt;0)</f>
        <v>-0</v>
      </c>
      <c r="CT140" s="20" t="n">
        <f aca="false">-In_Upfront_Fee*$E139*(CT135=0)*(CT136&gt;0)</f>
        <v>-0</v>
      </c>
      <c r="CU140" s="20" t="n">
        <f aca="false">-In_Upfront_Fee*$E139*(CU135=0)*(CU136&gt;0)</f>
        <v>-0</v>
      </c>
      <c r="CV140" s="20" t="n">
        <f aca="false">-In_Upfront_Fee*$E139*(CV135=0)*(CV136&gt;0)</f>
        <v>-0</v>
      </c>
      <c r="CW140" s="20" t="n">
        <f aca="false">-In_Upfront_Fee*$E139*(CW135=0)*(CW136&gt;0)</f>
        <v>-0</v>
      </c>
      <c r="CX140" s="20" t="n">
        <f aca="false">-In_Upfront_Fee*$E139*(CX135=0)*(CX136&gt;0)</f>
        <v>-0</v>
      </c>
      <c r="CY140" s="20" t="n">
        <f aca="false">-In_Upfront_Fee*$E139*(CY135=0)*(CY136&gt;0)</f>
        <v>-0</v>
      </c>
      <c r="CZ140" s="20" t="n">
        <f aca="false">-In_Upfront_Fee*$E139*(CZ135=0)*(CZ136&gt;0)</f>
        <v>-0</v>
      </c>
      <c r="DA140" s="20" t="n">
        <f aca="false">-In_Upfront_Fee*$E139*(DA135=0)*(DA136&gt;0)</f>
        <v>-0</v>
      </c>
      <c r="DB140" s="20" t="n">
        <f aca="false">-In_Upfront_Fee*$E139*(DB135=0)*(DB136&gt;0)</f>
        <v>-0</v>
      </c>
      <c r="DC140" s="20" t="n">
        <f aca="false">-In_Upfront_Fee*$E139*(DC135=0)*(DC136&gt;0)</f>
        <v>-0</v>
      </c>
      <c r="DD140" s="20" t="n">
        <f aca="false">-In_Upfront_Fee*$E139*(DD135=0)*(DD136&gt;0)</f>
        <v>-0</v>
      </c>
      <c r="DE140" s="20" t="n">
        <f aca="false">-In_Upfront_Fee*$E139*(DE135=0)*(DE136&gt;0)</f>
        <v>-0</v>
      </c>
      <c r="DF140" s="20" t="n">
        <f aca="false">-In_Upfront_Fee*$E139*(DF135=0)*(DF136&gt;0)</f>
        <v>-0</v>
      </c>
      <c r="DG140" s="20" t="n">
        <f aca="false">-In_Upfront_Fee*$E139*(DG135=0)*(DG136&gt;0)</f>
        <v>-0</v>
      </c>
      <c r="DH140" s="20" t="n">
        <f aca="false">-In_Upfront_Fee*$E139*(DH135=0)*(DH136&gt;0)</f>
        <v>-0</v>
      </c>
      <c r="DI140" s="20" t="n">
        <f aca="false">-In_Upfront_Fee*$E139*(DI135=0)*(DI136&gt;0)</f>
        <v>-0</v>
      </c>
      <c r="DJ140" s="20" t="n">
        <f aca="false">-In_Upfront_Fee*$E139*(DJ135=0)*(DJ136&gt;0)</f>
        <v>-0</v>
      </c>
      <c r="DK140" s="20" t="n">
        <f aca="false">-In_Upfront_Fee*$E139*(DK135=0)*(DK136&gt;0)</f>
        <v>-0</v>
      </c>
      <c r="DL140" s="20" t="n">
        <f aca="false">-In_Upfront_Fee*$E139*(DL135=0)*(DL136&gt;0)</f>
        <v>-0</v>
      </c>
      <c r="DM140" s="20" t="n">
        <f aca="false">-In_Upfront_Fee*$E139*(DM135=0)*(DM136&gt;0)</f>
        <v>-0</v>
      </c>
      <c r="DN140" s="20" t="n">
        <f aca="false">-In_Upfront_Fee*$E139*(DN135=0)*(DN136&gt;0)</f>
        <v>-0</v>
      </c>
      <c r="DO140" s="20" t="n">
        <f aca="false">-In_Upfront_Fee*$E139*(DO135=0)*(DO136&gt;0)</f>
        <v>-0</v>
      </c>
      <c r="DP140" s="20" t="n">
        <f aca="false">-In_Upfront_Fee*$E139*(DP135=0)*(DP136&gt;0)</f>
        <v>-0</v>
      </c>
      <c r="DQ140" s="20" t="n">
        <f aca="false">-In_Upfront_Fee*$E139*(DQ135=0)*(DQ136&gt;0)</f>
        <v>-0</v>
      </c>
      <c r="DR140" s="20" t="n">
        <f aca="false">-In_Upfront_Fee*$E139*(DR135=0)*(DR136&gt;0)</f>
        <v>-0</v>
      </c>
      <c r="DS140" s="20" t="n">
        <f aca="false">-In_Upfront_Fee*$E139*(DS135=0)*(DS136&gt;0)</f>
        <v>-0</v>
      </c>
      <c r="DT140" s="20" t="n">
        <f aca="false">-In_Upfront_Fee*$E139*(DT135=0)*(DT136&gt;0)</f>
        <v>-0</v>
      </c>
      <c r="DU140" s="20" t="n">
        <f aca="false">-In_Upfront_Fee*$E139*(DU135=0)*(DU136&gt;0)</f>
        <v>-0</v>
      </c>
      <c r="DV140" s="20" t="n">
        <f aca="false">-In_Upfront_Fee*$E139*(DV135=0)*(DV136&gt;0)</f>
        <v>-0</v>
      </c>
      <c r="DW140" s="20" t="n">
        <f aca="false">-In_Upfront_Fee*$E139*(DW135=0)*(DW136&gt;0)</f>
        <v>-0</v>
      </c>
      <c r="DX140" s="20" t="n">
        <f aca="false">-In_Upfront_Fee*$E139*(DX135=0)*(DX136&gt;0)</f>
        <v>-0</v>
      </c>
      <c r="DY140" s="20" t="n">
        <f aca="false">-In_Upfront_Fee*$E139*(DY135=0)*(DY136&gt;0)</f>
        <v>-0</v>
      </c>
      <c r="DZ140" s="20" t="n">
        <f aca="false">-In_Upfront_Fee*$E139*(DZ135=0)*(DZ136&gt;0)</f>
        <v>-0</v>
      </c>
      <c r="EA140" s="20" t="n">
        <f aca="false">-In_Upfront_Fee*$E139*(EA135=0)*(EA136&gt;0)</f>
        <v>-0</v>
      </c>
      <c r="EB140" s="20" t="n">
        <f aca="false">-In_Upfront_Fee*$E139*(EB135=0)*(EB136&gt;0)</f>
        <v>-0</v>
      </c>
      <c r="EC140" s="20" t="n">
        <f aca="false">-In_Upfront_Fee*$E139*(EC135=0)*(EC136&gt;0)</f>
        <v>-0</v>
      </c>
      <c r="ED140" s="20" t="n">
        <f aca="false">-In_Upfront_Fee*$E139*(ED135=0)*(ED136&gt;0)</f>
        <v>-0</v>
      </c>
      <c r="EE140" s="20" t="n">
        <f aca="false">-In_Upfront_Fee*$E139*(EE135=0)*(EE136&gt;0)</f>
        <v>-0</v>
      </c>
      <c r="EF140" s="20" t="n">
        <f aca="false">-In_Upfront_Fee*$E139*(EF135=0)*(EF136&gt;0)</f>
        <v>-0</v>
      </c>
      <c r="EG140" s="20" t="n">
        <f aca="false">-In_Upfront_Fee*$E139*(EG135=0)*(EG136&gt;0)</f>
        <v>-0</v>
      </c>
      <c r="EH140" s="20" t="n">
        <f aca="false">-In_Upfront_Fee*$E139*(EH135=0)*(EH136&gt;0)</f>
        <v>-0</v>
      </c>
      <c r="EI140" s="20" t="n">
        <f aca="false">-In_Upfront_Fee*$E139*(EI135=0)*(EI136&gt;0)</f>
        <v>-0</v>
      </c>
      <c r="EJ140" s="20" t="n">
        <f aca="false">-In_Upfront_Fee*$E139*(EJ135=0)*(EJ136&gt;0)</f>
        <v>-0</v>
      </c>
      <c r="EK140" s="20" t="n">
        <f aca="false">-In_Upfront_Fee*$E139*(EK135=0)*(EK136&gt;0)</f>
        <v>-0</v>
      </c>
      <c r="EL140" s="20" t="n">
        <f aca="false">-In_Upfront_Fee*$E139*(EL135=0)*(EL136&gt;0)</f>
        <v>-0</v>
      </c>
      <c r="EM140" s="20" t="n">
        <f aca="false">-In_Upfront_Fee*$E139*(EM135=0)*(EM136&gt;0)</f>
        <v>-0</v>
      </c>
      <c r="EN140" s="20" t="n">
        <f aca="false">-In_Upfront_Fee*$E139*(EN135=0)*(EN136&gt;0)</f>
        <v>-0</v>
      </c>
      <c r="EO140" s="20" t="n">
        <f aca="false">-In_Upfront_Fee*$E139*(EO135=0)*(EO136&gt;0)</f>
        <v>-0</v>
      </c>
      <c r="EP140" s="20" t="n">
        <f aca="false">-In_Upfront_Fee*$E139*(EP135=0)*(EP136&gt;0)</f>
        <v>-0</v>
      </c>
      <c r="EQ140" s="20" t="n">
        <f aca="false">-In_Upfront_Fee*$E139*(EQ135=0)*(EQ136&gt;0)</f>
        <v>-0</v>
      </c>
      <c r="ER140" s="20" t="n">
        <f aca="false">-In_Upfront_Fee*$E139*(ER135=0)*(ER136&gt;0)</f>
        <v>-0</v>
      </c>
      <c r="ES140" s="20" t="n">
        <f aca="false">-In_Upfront_Fee*$E139*(ES135=0)*(ES136&gt;0)</f>
        <v>-0</v>
      </c>
      <c r="ET140" s="20" t="n">
        <f aca="false">-In_Upfront_Fee*$E139*(ET135=0)*(ET136&gt;0)</f>
        <v>-0</v>
      </c>
      <c r="EU140" s="20" t="n">
        <f aca="false">-In_Upfront_Fee*$E139*(EU135=0)*(EU136&gt;0)</f>
        <v>-0</v>
      </c>
      <c r="EV140" s="20" t="n">
        <f aca="false">-In_Upfront_Fee*$E139*(EV135=0)*(EV136&gt;0)</f>
        <v>-0</v>
      </c>
      <c r="EW140" s="20" t="n">
        <f aca="false">-In_Upfront_Fee*$E139*(EW135=0)*(EW136&gt;0)</f>
        <v>-0</v>
      </c>
      <c r="EX140" s="20" t="n">
        <f aca="false">-In_Upfront_Fee*$E139*(EX135=0)*(EX136&gt;0)</f>
        <v>-0</v>
      </c>
      <c r="EY140" s="20" t="n">
        <f aca="false">-In_Upfront_Fee*$E139*(EY135=0)*(EY136&gt;0)</f>
        <v>-0</v>
      </c>
      <c r="EZ140" s="20" t="n">
        <f aca="false">-In_Upfront_Fee*$E139*(EZ135=0)*(EZ136&gt;0)</f>
        <v>-0</v>
      </c>
      <c r="FA140" s="20" t="n">
        <f aca="false">-In_Upfront_Fee*$E139*(FA135=0)*(FA136&gt;0)</f>
        <v>-0</v>
      </c>
      <c r="FB140" s="20" t="n">
        <f aca="false">-In_Upfront_Fee*$E139*(FB135=0)*(FB136&gt;0)</f>
        <v>-0</v>
      </c>
      <c r="FC140" s="20" t="n">
        <f aca="false">-In_Upfront_Fee*$E139*(FC135=0)*(FC136&gt;0)</f>
        <v>-0</v>
      </c>
      <c r="FD140" s="20" t="n">
        <f aca="false">-In_Upfront_Fee*$E139*(FD135=0)*(FD136&gt;0)</f>
        <v>-0</v>
      </c>
      <c r="FE140" s="20" t="n">
        <f aca="false">-In_Upfront_Fee*$E139*(FE135=0)*(FE136&gt;0)</f>
        <v>-0</v>
      </c>
      <c r="FF140" s="20" t="n">
        <f aca="false">-In_Upfront_Fee*$E139*(FF135=0)*(FF136&gt;0)</f>
        <v>-0</v>
      </c>
      <c r="FG140" s="20" t="n">
        <f aca="false">-In_Upfront_Fee*$E139*(FG135=0)*(FG136&gt;0)</f>
        <v>-0</v>
      </c>
      <c r="FH140" s="20" t="n">
        <f aca="false">-In_Upfront_Fee*$E139*(FH135=0)*(FH136&gt;0)</f>
        <v>-0</v>
      </c>
    </row>
    <row r="141" customFormat="false" ht="15" hidden="false" customHeight="false" outlineLevel="0" collapsed="false">
      <c r="C141" s="0" t="s">
        <v>788</v>
      </c>
      <c r="D141" s="11" t="s">
        <v>359</v>
      </c>
      <c r="I141" s="20" t="n">
        <f aca="false">SUM(J141:FH141)</f>
        <v>-172.670931888614</v>
      </c>
      <c r="J141" s="20" t="n">
        <f aca="false">-In_Commitment_Fee*($I136-SUM($J136:J136)+J136)*J$6*(J27&gt;0)</f>
        <v>-0</v>
      </c>
      <c r="K141" s="20" t="n">
        <f aca="false">-In_Commitment_Fee*($I136-SUM($J136:K136)+K136)*K$6*(K27&gt;0)</f>
        <v>-0</v>
      </c>
      <c r="L141" s="20" t="n">
        <f aca="false">-In_Commitment_Fee*($I136-SUM($J136:L136)+L136)*L$6*(L27&gt;0)</f>
        <v>-0</v>
      </c>
      <c r="M141" s="20" t="n">
        <f aca="false">-In_Commitment_Fee*($I136-SUM($J136:M136)+M136)*M$6*(M27&gt;0)</f>
        <v>-0</v>
      </c>
      <c r="N141" s="20" t="n">
        <f aca="false">-In_Commitment_Fee*($I136-SUM($J136:N136)+N136)*N$6*(N27&gt;0)</f>
        <v>-0</v>
      </c>
      <c r="O141" s="20" t="n">
        <f aca="false">-In_Commitment_Fee*($I136-SUM($J136:O136)+O136)*O$6*(O27&gt;0)</f>
        <v>-0</v>
      </c>
      <c r="P141" s="20" t="n">
        <f aca="false">-In_Commitment_Fee*($I136-SUM($J136:P136)+P136)*P$6*(P27&gt;0)</f>
        <v>-68.6905397260274</v>
      </c>
      <c r="Q141" s="20" t="n">
        <f aca="false">-In_Commitment_Fee*($I136-SUM($J136:Q136)+Q136)*Q$6*(Q27&gt;0)</f>
        <v>-52.1789063552661</v>
      </c>
      <c r="R141" s="20" t="n">
        <f aca="false">-In_Commitment_Fee*($I136-SUM($J136:R136)+R136)*R$6*(R27&gt;0)</f>
        <v>-34.7226904109589</v>
      </c>
      <c r="S141" s="20" t="n">
        <f aca="false">-In_Commitment_Fee*($I136-SUM($J136:S136)+S136)*S$6*(S27&gt;0)</f>
        <v>-17.078795396362</v>
      </c>
      <c r="T141" s="20" t="n">
        <f aca="false">-In_Commitment_Fee*($I136-SUM($J136:T136)+T136)*T$6*(T27&gt;0)</f>
        <v>-0</v>
      </c>
      <c r="U141" s="20" t="n">
        <f aca="false">-In_Commitment_Fee*($I136-SUM($J136:U136)+U136)*U$6*(U27&gt;0)</f>
        <v>-0</v>
      </c>
      <c r="V141" s="20" t="n">
        <f aca="false">-In_Commitment_Fee*($I136-SUM($J136:V136)+V136)*V$6*(V27&gt;0)</f>
        <v>-0</v>
      </c>
      <c r="W141" s="20" t="n">
        <f aca="false">-In_Commitment_Fee*($I136-SUM($J136:W136)+W136)*W$6*(W27&gt;0)</f>
        <v>-0</v>
      </c>
      <c r="X141" s="20" t="n">
        <f aca="false">-In_Commitment_Fee*($I136-SUM($J136:X136)+X136)*X$6*(X27&gt;0)</f>
        <v>-0</v>
      </c>
      <c r="Y141" s="20" t="n">
        <f aca="false">-In_Commitment_Fee*($I136-SUM($J136:Y136)+Y136)*Y$6*(Y27&gt;0)</f>
        <v>-0</v>
      </c>
      <c r="Z141" s="20" t="n">
        <f aca="false">-In_Commitment_Fee*($I136-SUM($J136:Z136)+Z136)*Z$6*(Z27&gt;0)</f>
        <v>-0</v>
      </c>
      <c r="AA141" s="20" t="n">
        <f aca="false">-In_Commitment_Fee*($I136-SUM($J136:AA136)+AA136)*AA$6*(AA27&gt;0)</f>
        <v>-0</v>
      </c>
      <c r="AB141" s="20" t="n">
        <f aca="false">-In_Commitment_Fee*($I136-SUM($J136:AB136)+AB136)*AB$6*(AB27&gt;0)</f>
        <v>-0</v>
      </c>
      <c r="AC141" s="20" t="n">
        <f aca="false">-In_Commitment_Fee*($I136-SUM($J136:AC136)+AC136)*AC$6*(AC27&gt;0)</f>
        <v>-0</v>
      </c>
      <c r="AD141" s="20" t="n">
        <f aca="false">-In_Commitment_Fee*($I136-SUM($J136:AD136)+AD136)*AD$6*(AD27&gt;0)</f>
        <v>-0</v>
      </c>
      <c r="AE141" s="20" t="n">
        <f aca="false">-In_Commitment_Fee*($I136-SUM($J136:AE136)+AE136)*AE$6*(AE27&gt;0)</f>
        <v>-0</v>
      </c>
      <c r="AF141" s="20" t="n">
        <f aca="false">-In_Commitment_Fee*($I136-SUM($J136:AF136)+AF136)*AF$6*(AF27&gt;0)</f>
        <v>-0</v>
      </c>
      <c r="AG141" s="20" t="n">
        <f aca="false">-In_Commitment_Fee*($I136-SUM($J136:AG136)+AG136)*AG$6*(AG27&gt;0)</f>
        <v>-0</v>
      </c>
      <c r="AH141" s="20" t="n">
        <f aca="false">-In_Commitment_Fee*($I136-SUM($J136:AH136)+AH136)*AH$6*(AH27&gt;0)</f>
        <v>-0</v>
      </c>
      <c r="AI141" s="20" t="n">
        <f aca="false">-In_Commitment_Fee*($I136-SUM($J136:AI136)+AI136)*AI$6*(AI27&gt;0)</f>
        <v>-0</v>
      </c>
      <c r="AJ141" s="20" t="n">
        <f aca="false">-In_Commitment_Fee*($I136-SUM($J136:AJ136)+AJ136)*AJ$6*(AJ27&gt;0)</f>
        <v>-0</v>
      </c>
      <c r="AK141" s="20" t="n">
        <f aca="false">-In_Commitment_Fee*($I136-SUM($J136:AK136)+AK136)*AK$6*(AK27&gt;0)</f>
        <v>-0</v>
      </c>
      <c r="AL141" s="20" t="n">
        <f aca="false">-In_Commitment_Fee*($I136-SUM($J136:AL136)+AL136)*AL$6*(AL27&gt;0)</f>
        <v>-0</v>
      </c>
      <c r="AM141" s="20" t="n">
        <f aca="false">-In_Commitment_Fee*($I136-SUM($J136:AM136)+AM136)*AM$6*(AM27&gt;0)</f>
        <v>-0</v>
      </c>
      <c r="AN141" s="20" t="n">
        <f aca="false">-In_Commitment_Fee*($I136-SUM($J136:AN136)+AN136)*AN$6*(AN27&gt;0)</f>
        <v>-0</v>
      </c>
      <c r="AO141" s="20" t="n">
        <f aca="false">-In_Commitment_Fee*($I136-SUM($J136:AO136)+AO136)*AO$6*(AO27&gt;0)</f>
        <v>-0</v>
      </c>
      <c r="AP141" s="20" t="n">
        <f aca="false">-In_Commitment_Fee*($I136-SUM($J136:AP136)+AP136)*AP$6*(AP27&gt;0)</f>
        <v>-0</v>
      </c>
      <c r="AQ141" s="20" t="n">
        <f aca="false">-In_Commitment_Fee*($I136-SUM($J136:AQ136)+AQ136)*AQ$6*(AQ27&gt;0)</f>
        <v>-0</v>
      </c>
      <c r="AR141" s="20" t="n">
        <f aca="false">-In_Commitment_Fee*($I136-SUM($J136:AR136)+AR136)*AR$6*(AR27&gt;0)</f>
        <v>-0</v>
      </c>
      <c r="AS141" s="20" t="n">
        <f aca="false">-In_Commitment_Fee*($I136-SUM($J136:AS136)+AS136)*AS$6*(AS27&gt;0)</f>
        <v>-0</v>
      </c>
      <c r="AT141" s="20" t="n">
        <f aca="false">-In_Commitment_Fee*($I136-SUM($J136:AT136)+AT136)*AT$6*(AT27&gt;0)</f>
        <v>-0</v>
      </c>
      <c r="AU141" s="20" t="n">
        <f aca="false">-In_Commitment_Fee*($I136-SUM($J136:AU136)+AU136)*AU$6*(AU27&gt;0)</f>
        <v>-0</v>
      </c>
      <c r="AV141" s="20" t="n">
        <f aca="false">-In_Commitment_Fee*($I136-SUM($J136:AV136)+AV136)*AV$6*(AV27&gt;0)</f>
        <v>-0</v>
      </c>
      <c r="AW141" s="20" t="n">
        <f aca="false">-In_Commitment_Fee*($I136-SUM($J136:AW136)+AW136)*AW$6*(AW27&gt;0)</f>
        <v>-0</v>
      </c>
      <c r="AX141" s="20" t="n">
        <f aca="false">-In_Commitment_Fee*($I136-SUM($J136:AX136)+AX136)*AX$6*(AX27&gt;0)</f>
        <v>-0</v>
      </c>
      <c r="AY141" s="20" t="n">
        <f aca="false">-In_Commitment_Fee*($I136-SUM($J136:AY136)+AY136)*AY$6*(AY27&gt;0)</f>
        <v>-0</v>
      </c>
      <c r="AZ141" s="20" t="n">
        <f aca="false">-In_Commitment_Fee*($I136-SUM($J136:AZ136)+AZ136)*AZ$6*(AZ27&gt;0)</f>
        <v>-0</v>
      </c>
      <c r="BA141" s="20" t="n">
        <f aca="false">-In_Commitment_Fee*($I136-SUM($J136:BA136)+BA136)*BA$6*(BA27&gt;0)</f>
        <v>-0</v>
      </c>
      <c r="BB141" s="20" t="n">
        <f aca="false">-In_Commitment_Fee*($I136-SUM($J136:BB136)+BB136)*BB$6*(BB27&gt;0)</f>
        <v>-0</v>
      </c>
      <c r="BC141" s="20" t="n">
        <f aca="false">-In_Commitment_Fee*($I136-SUM($J136:BC136)+BC136)*BC$6*(BC27&gt;0)</f>
        <v>-0</v>
      </c>
      <c r="BD141" s="20" t="n">
        <f aca="false">-In_Commitment_Fee*($I136-SUM($J136:BD136)+BD136)*BD$6*(BD27&gt;0)</f>
        <v>-0</v>
      </c>
      <c r="BE141" s="20" t="n">
        <f aca="false">-In_Commitment_Fee*($I136-SUM($J136:BE136)+BE136)*BE$6*(BE27&gt;0)</f>
        <v>-0</v>
      </c>
      <c r="BF141" s="20" t="n">
        <f aca="false">-In_Commitment_Fee*($I136-SUM($J136:BF136)+BF136)*BF$6*(BF27&gt;0)</f>
        <v>-0</v>
      </c>
      <c r="BG141" s="20" t="n">
        <f aca="false">-In_Commitment_Fee*($I136-SUM($J136:BG136)+BG136)*BG$6*(BG27&gt;0)</f>
        <v>-0</v>
      </c>
      <c r="BH141" s="20" t="n">
        <f aca="false">-In_Commitment_Fee*($I136-SUM($J136:BH136)+BH136)*BH$6*(BH27&gt;0)</f>
        <v>-0</v>
      </c>
      <c r="BI141" s="20" t="n">
        <f aca="false">-In_Commitment_Fee*($I136-SUM($J136:BI136)+BI136)*BI$6*(BI27&gt;0)</f>
        <v>-0</v>
      </c>
      <c r="BJ141" s="20" t="n">
        <f aca="false">-In_Commitment_Fee*($I136-SUM($J136:BJ136)+BJ136)*BJ$6*(BJ27&gt;0)</f>
        <v>-0</v>
      </c>
      <c r="BK141" s="20" t="n">
        <f aca="false">-In_Commitment_Fee*($I136-SUM($J136:BK136)+BK136)*BK$6*(BK27&gt;0)</f>
        <v>-0</v>
      </c>
      <c r="BL141" s="20" t="n">
        <f aca="false">-In_Commitment_Fee*($I136-SUM($J136:BL136)+BL136)*BL$6*(BL27&gt;0)</f>
        <v>-0</v>
      </c>
      <c r="BM141" s="20" t="n">
        <f aca="false">-In_Commitment_Fee*($I136-SUM($J136:BM136)+BM136)*BM$6*(BM27&gt;0)</f>
        <v>-0</v>
      </c>
      <c r="BN141" s="20" t="n">
        <f aca="false">-In_Commitment_Fee*($I136-SUM($J136:BN136)+BN136)*BN$6*(BN27&gt;0)</f>
        <v>-0</v>
      </c>
      <c r="BO141" s="20" t="n">
        <f aca="false">-In_Commitment_Fee*($I136-SUM($J136:BO136)+BO136)*BO$6*(BO27&gt;0)</f>
        <v>-0</v>
      </c>
      <c r="BP141" s="20" t="n">
        <f aca="false">-In_Commitment_Fee*($I136-SUM($J136:BP136)+BP136)*BP$6*(BP27&gt;0)</f>
        <v>-0</v>
      </c>
      <c r="BQ141" s="20" t="n">
        <f aca="false">-In_Commitment_Fee*($I136-SUM($J136:BQ136)+BQ136)*BQ$6*(BQ27&gt;0)</f>
        <v>-0</v>
      </c>
      <c r="BR141" s="20" t="n">
        <f aca="false">-In_Commitment_Fee*($I136-SUM($J136:BR136)+BR136)*BR$6*(BR27&gt;0)</f>
        <v>-0</v>
      </c>
      <c r="BS141" s="20" t="n">
        <f aca="false">-In_Commitment_Fee*($I136-SUM($J136:BS136)+BS136)*BS$6*(BS27&gt;0)</f>
        <v>-0</v>
      </c>
      <c r="BT141" s="20" t="n">
        <f aca="false">-In_Commitment_Fee*($I136-SUM($J136:BT136)+BT136)*BT$6*(BT27&gt;0)</f>
        <v>-0</v>
      </c>
      <c r="BU141" s="20" t="n">
        <f aca="false">-In_Commitment_Fee*($I136-SUM($J136:BU136)+BU136)*BU$6*(BU27&gt;0)</f>
        <v>-0</v>
      </c>
      <c r="BV141" s="20" t="n">
        <f aca="false">-In_Commitment_Fee*($I136-SUM($J136:BV136)+BV136)*BV$6*(BV27&gt;0)</f>
        <v>-0</v>
      </c>
      <c r="BW141" s="20" t="n">
        <f aca="false">-In_Commitment_Fee*($I136-SUM($J136:BW136)+BW136)*BW$6*(BW27&gt;0)</f>
        <v>-0</v>
      </c>
      <c r="BX141" s="20" t="n">
        <f aca="false">-In_Commitment_Fee*($I136-SUM($J136:BX136)+BX136)*BX$6*(BX27&gt;0)</f>
        <v>-0</v>
      </c>
      <c r="BY141" s="20" t="n">
        <f aca="false">-In_Commitment_Fee*($I136-SUM($J136:BY136)+BY136)*BY$6*(BY27&gt;0)</f>
        <v>-0</v>
      </c>
      <c r="BZ141" s="20" t="n">
        <f aca="false">-In_Commitment_Fee*($I136-SUM($J136:BZ136)+BZ136)*BZ$6*(BZ27&gt;0)</f>
        <v>-0</v>
      </c>
      <c r="CA141" s="20" t="n">
        <f aca="false">-In_Commitment_Fee*($I136-SUM($J136:CA136)+CA136)*CA$6*(CA27&gt;0)</f>
        <v>-0</v>
      </c>
      <c r="CB141" s="20" t="n">
        <f aca="false">-In_Commitment_Fee*($I136-SUM($J136:CB136)+CB136)*CB$6*(CB27&gt;0)</f>
        <v>-0</v>
      </c>
      <c r="CC141" s="20" t="n">
        <f aca="false">-In_Commitment_Fee*($I136-SUM($J136:CC136)+CC136)*CC$6*(CC27&gt;0)</f>
        <v>-0</v>
      </c>
      <c r="CD141" s="20" t="n">
        <f aca="false">-In_Commitment_Fee*($I136-SUM($J136:CD136)+CD136)*CD$6*(CD27&gt;0)</f>
        <v>-0</v>
      </c>
      <c r="CE141" s="20" t="n">
        <f aca="false">-In_Commitment_Fee*($I136-SUM($J136:CE136)+CE136)*CE$6*(CE27&gt;0)</f>
        <v>-0</v>
      </c>
      <c r="CF141" s="20" t="n">
        <f aca="false">-In_Commitment_Fee*($I136-SUM($J136:CF136)+CF136)*CF$6*(CF27&gt;0)</f>
        <v>-0</v>
      </c>
      <c r="CG141" s="20" t="n">
        <f aca="false">-In_Commitment_Fee*($I136-SUM($J136:CG136)+CG136)*CG$6*(CG27&gt;0)</f>
        <v>-0</v>
      </c>
      <c r="CH141" s="20" t="n">
        <f aca="false">-In_Commitment_Fee*($I136-SUM($J136:CH136)+CH136)*CH$6*(CH27&gt;0)</f>
        <v>-0</v>
      </c>
      <c r="CI141" s="20" t="n">
        <f aca="false">-In_Commitment_Fee*($I136-SUM($J136:CI136)+CI136)*CI$6*(CI27&gt;0)</f>
        <v>-0</v>
      </c>
      <c r="CJ141" s="20" t="n">
        <f aca="false">-In_Commitment_Fee*($I136-SUM($J136:CJ136)+CJ136)*CJ$6*(CJ27&gt;0)</f>
        <v>-0</v>
      </c>
      <c r="CK141" s="20" t="n">
        <f aca="false">-In_Commitment_Fee*($I136-SUM($J136:CK136)+CK136)*CK$6*(CK27&gt;0)</f>
        <v>-0</v>
      </c>
      <c r="CL141" s="20" t="n">
        <f aca="false">-In_Commitment_Fee*($I136-SUM($J136:CL136)+CL136)*CL$6*(CL27&gt;0)</f>
        <v>-0</v>
      </c>
      <c r="CM141" s="20" t="n">
        <f aca="false">-In_Commitment_Fee*($I136-SUM($J136:CM136)+CM136)*CM$6*(CM27&gt;0)</f>
        <v>-0</v>
      </c>
      <c r="CN141" s="20" t="n">
        <f aca="false">-In_Commitment_Fee*($I136-SUM($J136:CN136)+CN136)*CN$6*(CN27&gt;0)</f>
        <v>-0</v>
      </c>
      <c r="CO141" s="20" t="n">
        <f aca="false">-In_Commitment_Fee*($I136-SUM($J136:CO136)+CO136)*CO$6*(CO27&gt;0)</f>
        <v>-0</v>
      </c>
      <c r="CP141" s="20" t="n">
        <f aca="false">-In_Commitment_Fee*($I136-SUM($J136:CP136)+CP136)*CP$6*(CP27&gt;0)</f>
        <v>-0</v>
      </c>
      <c r="CQ141" s="20" t="n">
        <f aca="false">-In_Commitment_Fee*($I136-SUM($J136:CQ136)+CQ136)*CQ$6*(CQ27&gt;0)</f>
        <v>-0</v>
      </c>
      <c r="CR141" s="20" t="n">
        <f aca="false">-In_Commitment_Fee*($I136-SUM($J136:CR136)+CR136)*CR$6*(CR27&gt;0)</f>
        <v>-0</v>
      </c>
      <c r="CS141" s="20" t="n">
        <f aca="false">-In_Commitment_Fee*($I136-SUM($J136:CS136)+CS136)*CS$6*(CS27&gt;0)</f>
        <v>-0</v>
      </c>
      <c r="CT141" s="20" t="n">
        <f aca="false">-In_Commitment_Fee*($I136-SUM($J136:CT136)+CT136)*CT$6*(CT27&gt;0)</f>
        <v>-0</v>
      </c>
      <c r="CU141" s="20" t="n">
        <f aca="false">-In_Commitment_Fee*($I136-SUM($J136:CU136)+CU136)*CU$6*(CU27&gt;0)</f>
        <v>-0</v>
      </c>
      <c r="CV141" s="20" t="n">
        <f aca="false">-In_Commitment_Fee*($I136-SUM($J136:CV136)+CV136)*CV$6*(CV27&gt;0)</f>
        <v>-0</v>
      </c>
      <c r="CW141" s="20" t="n">
        <f aca="false">-In_Commitment_Fee*($I136-SUM($J136:CW136)+CW136)*CW$6*(CW27&gt;0)</f>
        <v>-0</v>
      </c>
      <c r="CX141" s="20" t="n">
        <f aca="false">-In_Commitment_Fee*($I136-SUM($J136:CX136)+CX136)*CX$6*(CX27&gt;0)</f>
        <v>-0</v>
      </c>
      <c r="CY141" s="20" t="n">
        <f aca="false">-In_Commitment_Fee*($I136-SUM($J136:CY136)+CY136)*CY$6*(CY27&gt;0)</f>
        <v>-0</v>
      </c>
      <c r="CZ141" s="20" t="n">
        <f aca="false">-In_Commitment_Fee*($I136-SUM($J136:CZ136)+CZ136)*CZ$6*(CZ27&gt;0)</f>
        <v>-0</v>
      </c>
      <c r="DA141" s="20" t="n">
        <f aca="false">-In_Commitment_Fee*($I136-SUM($J136:DA136)+DA136)*DA$6*(DA27&gt;0)</f>
        <v>-0</v>
      </c>
      <c r="DB141" s="20" t="n">
        <f aca="false">-In_Commitment_Fee*($I136-SUM($J136:DB136)+DB136)*DB$6*(DB27&gt;0)</f>
        <v>-0</v>
      </c>
      <c r="DC141" s="20" t="n">
        <f aca="false">-In_Commitment_Fee*($I136-SUM($J136:DC136)+DC136)*DC$6*(DC27&gt;0)</f>
        <v>-0</v>
      </c>
      <c r="DD141" s="20" t="n">
        <f aca="false">-In_Commitment_Fee*($I136-SUM($J136:DD136)+DD136)*DD$6*(DD27&gt;0)</f>
        <v>-0</v>
      </c>
      <c r="DE141" s="20" t="n">
        <f aca="false">-In_Commitment_Fee*($I136-SUM($J136:DE136)+DE136)*DE$6*(DE27&gt;0)</f>
        <v>-0</v>
      </c>
      <c r="DF141" s="20" t="n">
        <f aca="false">-In_Commitment_Fee*($I136-SUM($J136:DF136)+DF136)*DF$6*(DF27&gt;0)</f>
        <v>-0</v>
      </c>
      <c r="DG141" s="20" t="n">
        <f aca="false">-In_Commitment_Fee*($I136-SUM($J136:DG136)+DG136)*DG$6*(DG27&gt;0)</f>
        <v>-0</v>
      </c>
      <c r="DH141" s="20" t="n">
        <f aca="false">-In_Commitment_Fee*($I136-SUM($J136:DH136)+DH136)*DH$6*(DH27&gt;0)</f>
        <v>-0</v>
      </c>
      <c r="DI141" s="20" t="n">
        <f aca="false">-In_Commitment_Fee*($I136-SUM($J136:DI136)+DI136)*DI$6*(DI27&gt;0)</f>
        <v>-0</v>
      </c>
      <c r="DJ141" s="20" t="n">
        <f aca="false">-In_Commitment_Fee*($I136-SUM($J136:DJ136)+DJ136)*DJ$6*(DJ27&gt;0)</f>
        <v>-0</v>
      </c>
      <c r="DK141" s="20" t="n">
        <f aca="false">-In_Commitment_Fee*($I136-SUM($J136:DK136)+DK136)*DK$6*(DK27&gt;0)</f>
        <v>-0</v>
      </c>
      <c r="DL141" s="20" t="n">
        <f aca="false">-In_Commitment_Fee*($I136-SUM($J136:DL136)+DL136)*DL$6*(DL27&gt;0)</f>
        <v>-0</v>
      </c>
      <c r="DM141" s="20" t="n">
        <f aca="false">-In_Commitment_Fee*($I136-SUM($J136:DM136)+DM136)*DM$6*(DM27&gt;0)</f>
        <v>-0</v>
      </c>
      <c r="DN141" s="20" t="n">
        <f aca="false">-In_Commitment_Fee*($I136-SUM($J136:DN136)+DN136)*DN$6*(DN27&gt;0)</f>
        <v>-0</v>
      </c>
      <c r="DO141" s="20" t="n">
        <f aca="false">-In_Commitment_Fee*($I136-SUM($J136:DO136)+DO136)*DO$6*(DO27&gt;0)</f>
        <v>-0</v>
      </c>
      <c r="DP141" s="20" t="n">
        <f aca="false">-In_Commitment_Fee*($I136-SUM($J136:DP136)+DP136)*DP$6*(DP27&gt;0)</f>
        <v>-0</v>
      </c>
      <c r="DQ141" s="20" t="n">
        <f aca="false">-In_Commitment_Fee*($I136-SUM($J136:DQ136)+DQ136)*DQ$6*(DQ27&gt;0)</f>
        <v>-0</v>
      </c>
      <c r="DR141" s="20" t="n">
        <f aca="false">-In_Commitment_Fee*($I136-SUM($J136:DR136)+DR136)*DR$6*(DR27&gt;0)</f>
        <v>-0</v>
      </c>
      <c r="DS141" s="20" t="n">
        <f aca="false">-In_Commitment_Fee*($I136-SUM($J136:DS136)+DS136)*DS$6*(DS27&gt;0)</f>
        <v>-0</v>
      </c>
      <c r="DT141" s="20" t="n">
        <f aca="false">-In_Commitment_Fee*($I136-SUM($J136:DT136)+DT136)*DT$6*(DT27&gt;0)</f>
        <v>-0</v>
      </c>
      <c r="DU141" s="20" t="n">
        <f aca="false">-In_Commitment_Fee*($I136-SUM($J136:DU136)+DU136)*DU$6*(DU27&gt;0)</f>
        <v>-0</v>
      </c>
      <c r="DV141" s="20" t="n">
        <f aca="false">-In_Commitment_Fee*($I136-SUM($J136:DV136)+DV136)*DV$6*(DV27&gt;0)</f>
        <v>-0</v>
      </c>
      <c r="DW141" s="20" t="n">
        <f aca="false">-In_Commitment_Fee*($I136-SUM($J136:DW136)+DW136)*DW$6*(DW27&gt;0)</f>
        <v>-0</v>
      </c>
      <c r="DX141" s="20" t="n">
        <f aca="false">-In_Commitment_Fee*($I136-SUM($J136:DX136)+DX136)*DX$6*(DX27&gt;0)</f>
        <v>-0</v>
      </c>
      <c r="DY141" s="20" t="n">
        <f aca="false">-In_Commitment_Fee*($I136-SUM($J136:DY136)+DY136)*DY$6*(DY27&gt;0)</f>
        <v>-0</v>
      </c>
      <c r="DZ141" s="20" t="n">
        <f aca="false">-In_Commitment_Fee*($I136-SUM($J136:DZ136)+DZ136)*DZ$6*(DZ27&gt;0)</f>
        <v>-0</v>
      </c>
      <c r="EA141" s="20" t="n">
        <f aca="false">-In_Commitment_Fee*($I136-SUM($J136:EA136)+EA136)*EA$6*(EA27&gt;0)</f>
        <v>-0</v>
      </c>
      <c r="EB141" s="20" t="n">
        <f aca="false">-In_Commitment_Fee*($I136-SUM($J136:EB136)+EB136)*EB$6*(EB27&gt;0)</f>
        <v>-0</v>
      </c>
      <c r="EC141" s="20" t="n">
        <f aca="false">-In_Commitment_Fee*($I136-SUM($J136:EC136)+EC136)*EC$6*(EC27&gt;0)</f>
        <v>-0</v>
      </c>
      <c r="ED141" s="20" t="n">
        <f aca="false">-In_Commitment_Fee*($I136-SUM($J136:ED136)+ED136)*ED$6*(ED27&gt;0)</f>
        <v>-0</v>
      </c>
      <c r="EE141" s="20" t="n">
        <f aca="false">-In_Commitment_Fee*($I136-SUM($J136:EE136)+EE136)*EE$6*(EE27&gt;0)</f>
        <v>-0</v>
      </c>
      <c r="EF141" s="20" t="n">
        <f aca="false">-In_Commitment_Fee*($I136-SUM($J136:EF136)+EF136)*EF$6*(EF27&gt;0)</f>
        <v>-0</v>
      </c>
      <c r="EG141" s="20" t="n">
        <f aca="false">-In_Commitment_Fee*($I136-SUM($J136:EG136)+EG136)*EG$6*(EG27&gt;0)</f>
        <v>-0</v>
      </c>
      <c r="EH141" s="20" t="n">
        <f aca="false">-In_Commitment_Fee*($I136-SUM($J136:EH136)+EH136)*EH$6*(EH27&gt;0)</f>
        <v>-0</v>
      </c>
      <c r="EI141" s="20" t="n">
        <f aca="false">-In_Commitment_Fee*($I136-SUM($J136:EI136)+EI136)*EI$6*(EI27&gt;0)</f>
        <v>-0</v>
      </c>
      <c r="EJ141" s="20" t="n">
        <f aca="false">-In_Commitment_Fee*($I136-SUM($J136:EJ136)+EJ136)*EJ$6*(EJ27&gt;0)</f>
        <v>-0</v>
      </c>
      <c r="EK141" s="20" t="n">
        <f aca="false">-In_Commitment_Fee*($I136-SUM($J136:EK136)+EK136)*EK$6*(EK27&gt;0)</f>
        <v>-0</v>
      </c>
      <c r="EL141" s="20" t="n">
        <f aca="false">-In_Commitment_Fee*($I136-SUM($J136:EL136)+EL136)*EL$6*(EL27&gt;0)</f>
        <v>-0</v>
      </c>
      <c r="EM141" s="20" t="n">
        <f aca="false">-In_Commitment_Fee*($I136-SUM($J136:EM136)+EM136)*EM$6*(EM27&gt;0)</f>
        <v>-0</v>
      </c>
      <c r="EN141" s="20" t="n">
        <f aca="false">-In_Commitment_Fee*($I136-SUM($J136:EN136)+EN136)*EN$6*(EN27&gt;0)</f>
        <v>-0</v>
      </c>
      <c r="EO141" s="20" t="n">
        <f aca="false">-In_Commitment_Fee*($I136-SUM($J136:EO136)+EO136)*EO$6*(EO27&gt;0)</f>
        <v>-0</v>
      </c>
      <c r="EP141" s="20" t="n">
        <f aca="false">-In_Commitment_Fee*($I136-SUM($J136:EP136)+EP136)*EP$6*(EP27&gt;0)</f>
        <v>-0</v>
      </c>
      <c r="EQ141" s="20" t="n">
        <f aca="false">-In_Commitment_Fee*($I136-SUM($J136:EQ136)+EQ136)*EQ$6*(EQ27&gt;0)</f>
        <v>-0</v>
      </c>
      <c r="ER141" s="20" t="n">
        <f aca="false">-In_Commitment_Fee*($I136-SUM($J136:ER136)+ER136)*ER$6*(ER27&gt;0)</f>
        <v>-0</v>
      </c>
      <c r="ES141" s="20" t="n">
        <f aca="false">-In_Commitment_Fee*($I136-SUM($J136:ES136)+ES136)*ES$6*(ES27&gt;0)</f>
        <v>-0</v>
      </c>
      <c r="ET141" s="20" t="n">
        <f aca="false">-In_Commitment_Fee*($I136-SUM($J136:ET136)+ET136)*ET$6*(ET27&gt;0)</f>
        <v>-0</v>
      </c>
      <c r="EU141" s="20" t="n">
        <f aca="false">-In_Commitment_Fee*($I136-SUM($J136:EU136)+EU136)*EU$6*(EU27&gt;0)</f>
        <v>-0</v>
      </c>
      <c r="EV141" s="20" t="n">
        <f aca="false">-In_Commitment_Fee*($I136-SUM($J136:EV136)+EV136)*EV$6*(EV27&gt;0)</f>
        <v>-0</v>
      </c>
      <c r="EW141" s="20" t="n">
        <f aca="false">-In_Commitment_Fee*($I136-SUM($J136:EW136)+EW136)*EW$6*(EW27&gt;0)</f>
        <v>-0</v>
      </c>
      <c r="EX141" s="20" t="n">
        <f aca="false">-In_Commitment_Fee*($I136-SUM($J136:EX136)+EX136)*EX$6*(EX27&gt;0)</f>
        <v>-0</v>
      </c>
      <c r="EY141" s="20" t="n">
        <f aca="false">-In_Commitment_Fee*($I136-SUM($J136:EY136)+EY136)*EY$6*(EY27&gt;0)</f>
        <v>-0</v>
      </c>
      <c r="EZ141" s="20" t="n">
        <f aca="false">-In_Commitment_Fee*($I136-SUM($J136:EZ136)+EZ136)*EZ$6*(EZ27&gt;0)</f>
        <v>-0</v>
      </c>
      <c r="FA141" s="20" t="n">
        <f aca="false">-In_Commitment_Fee*($I136-SUM($J136:FA136)+FA136)*FA$6*(FA27&gt;0)</f>
        <v>-0</v>
      </c>
      <c r="FB141" s="20" t="n">
        <f aca="false">-In_Commitment_Fee*($I136-SUM($J136:FB136)+FB136)*FB$6*(FB27&gt;0)</f>
        <v>-0</v>
      </c>
      <c r="FC141" s="20" t="n">
        <f aca="false">-In_Commitment_Fee*($I136-SUM($J136:FC136)+FC136)*FC$6*(FC27&gt;0)</f>
        <v>-0</v>
      </c>
      <c r="FD141" s="20" t="n">
        <f aca="false">-In_Commitment_Fee*($I136-SUM($J136:FD136)+FD136)*FD$6*(FD27&gt;0)</f>
        <v>-0</v>
      </c>
      <c r="FE141" s="20" t="n">
        <f aca="false">-In_Commitment_Fee*($I136-SUM($J136:FE136)+FE136)*FE$6*(FE27&gt;0)</f>
        <v>-0</v>
      </c>
      <c r="FF141" s="20" t="n">
        <f aca="false">-In_Commitment_Fee*($I136-SUM($J136:FF136)+FF136)*FF$6*(FF27&gt;0)</f>
        <v>-0</v>
      </c>
      <c r="FG141" s="20" t="n">
        <f aca="false">-In_Commitment_Fee*($I136-SUM($J136:FG136)+FG136)*FG$6*(FG27&gt;0)</f>
        <v>-0</v>
      </c>
      <c r="FH141" s="20" t="n">
        <f aca="false">-In_Commitment_Fee*($I136-SUM($J136:FH136)+FH136)*FH$6*(FH27&gt;0)</f>
        <v>-0</v>
      </c>
    </row>
    <row r="142" customFormat="false" ht="15" hidden="false" customHeight="false" outlineLevel="0" collapsed="false">
      <c r="C142" s="0" t="s">
        <v>789</v>
      </c>
      <c r="D142" s="11" t="s">
        <v>359</v>
      </c>
      <c r="E142" s="20" t="n">
        <f aca="false">-SUMIFS($J132:$FH132,$J$4:$FH$4,"&gt;"&amp;$F16,$J$4:$FH$4,"&lt;="&amp;EDATE($F16,In_DSRA_Months))</f>
        <v>1504.03950326795</v>
      </c>
      <c r="I142" s="20" t="n">
        <f aca="false">SUM(J142:FH142)</f>
        <v>0</v>
      </c>
      <c r="J142" s="20" t="n">
        <f aca="false">$E142*(J33-J22)</f>
        <v>0</v>
      </c>
      <c r="K142" s="20" t="n">
        <f aca="false">$E142*(K33-K22)</f>
        <v>0</v>
      </c>
      <c r="L142" s="20" t="n">
        <f aca="false">$E142*(L33-L22)</f>
        <v>0</v>
      </c>
      <c r="M142" s="20" t="n">
        <f aca="false">$E142*(M33-M22)</f>
        <v>0</v>
      </c>
      <c r="N142" s="20" t="n">
        <f aca="false">$E142*(N33-N22)</f>
        <v>0</v>
      </c>
      <c r="O142" s="20" t="n">
        <f aca="false">$E142*(O33-O22)</f>
        <v>0</v>
      </c>
      <c r="P142" s="20" t="n">
        <f aca="false">$E142*(P33-P22)</f>
        <v>0</v>
      </c>
      <c r="Q142" s="20" t="n">
        <f aca="false">$E142*(Q33-Q22)</f>
        <v>0</v>
      </c>
      <c r="R142" s="20" t="n">
        <f aca="false">$E142*(R33-R22)</f>
        <v>0</v>
      </c>
      <c r="S142" s="20" t="n">
        <f aca="false">$E142*(S33-S22)</f>
        <v>-1504.03950326795</v>
      </c>
      <c r="T142" s="20" t="n">
        <f aca="false">$E142*(T33-T22)</f>
        <v>0</v>
      </c>
      <c r="U142" s="20" t="n">
        <f aca="false">$E142*(U33-U22)</f>
        <v>0</v>
      </c>
      <c r="V142" s="20" t="n">
        <f aca="false">$E142*(V33-V22)</f>
        <v>0</v>
      </c>
      <c r="W142" s="20" t="n">
        <f aca="false">$E142*(W33-W22)</f>
        <v>0</v>
      </c>
      <c r="X142" s="20" t="n">
        <f aca="false">$E142*(X33-X22)</f>
        <v>0</v>
      </c>
      <c r="Y142" s="20" t="n">
        <f aca="false">$E142*(Y33-Y22)</f>
        <v>0</v>
      </c>
      <c r="Z142" s="20" t="n">
        <f aca="false">$E142*(Z33-Z22)</f>
        <v>0</v>
      </c>
      <c r="AA142" s="20" t="n">
        <f aca="false">$E142*(AA33-AA22)</f>
        <v>0</v>
      </c>
      <c r="AB142" s="20" t="n">
        <f aca="false">$E142*(AB33-AB22)</f>
        <v>0</v>
      </c>
      <c r="AC142" s="20" t="n">
        <f aca="false">$E142*(AC33-AC22)</f>
        <v>0</v>
      </c>
      <c r="AD142" s="20" t="n">
        <f aca="false">$E142*(AD33-AD22)</f>
        <v>0</v>
      </c>
      <c r="AE142" s="20" t="n">
        <f aca="false">$E142*(AE33-AE22)</f>
        <v>0</v>
      </c>
      <c r="AF142" s="20" t="n">
        <f aca="false">$E142*(AF33-AF22)</f>
        <v>0</v>
      </c>
      <c r="AG142" s="20" t="n">
        <f aca="false">$E142*(AG33-AG22)</f>
        <v>0</v>
      </c>
      <c r="AH142" s="20" t="n">
        <f aca="false">$E142*(AH33-AH22)</f>
        <v>0</v>
      </c>
      <c r="AI142" s="20" t="n">
        <f aca="false">$E142*(AI33-AI22)</f>
        <v>0</v>
      </c>
      <c r="AJ142" s="20" t="n">
        <f aca="false">$E142*(AJ33-AJ22)</f>
        <v>0</v>
      </c>
      <c r="AK142" s="20" t="n">
        <f aca="false">$E142*(AK33-AK22)</f>
        <v>0</v>
      </c>
      <c r="AL142" s="20" t="n">
        <f aca="false">$E142*(AL33-AL22)</f>
        <v>0</v>
      </c>
      <c r="AM142" s="20" t="n">
        <f aca="false">$E142*(AM33-AM22)</f>
        <v>0</v>
      </c>
      <c r="AN142" s="20" t="n">
        <f aca="false">$E142*(AN33-AN22)</f>
        <v>0</v>
      </c>
      <c r="AO142" s="20" t="n">
        <f aca="false">$E142*(AO33-AO22)</f>
        <v>0</v>
      </c>
      <c r="AP142" s="20" t="n">
        <f aca="false">$E142*(AP33-AP22)</f>
        <v>0</v>
      </c>
      <c r="AQ142" s="20" t="n">
        <f aca="false">$E142*(AQ33-AQ22)</f>
        <v>0</v>
      </c>
      <c r="AR142" s="20" t="n">
        <f aca="false">$E142*(AR33-AR22)</f>
        <v>0</v>
      </c>
      <c r="AS142" s="20" t="n">
        <f aca="false">$E142*(AS33-AS22)</f>
        <v>0</v>
      </c>
      <c r="AT142" s="20" t="n">
        <f aca="false">$E142*(AT33-AT22)</f>
        <v>0</v>
      </c>
      <c r="AU142" s="20" t="n">
        <f aca="false">$E142*(AU33-AU22)</f>
        <v>0</v>
      </c>
      <c r="AV142" s="20" t="n">
        <f aca="false">$E142*(AV33-AV22)</f>
        <v>0</v>
      </c>
      <c r="AW142" s="20" t="n">
        <f aca="false">$E142*(AW33-AW22)</f>
        <v>0</v>
      </c>
      <c r="AX142" s="20" t="n">
        <f aca="false">$E142*(AX33-AX22)</f>
        <v>0</v>
      </c>
      <c r="AY142" s="20" t="n">
        <f aca="false">$E142*(AY33-AY22)</f>
        <v>0</v>
      </c>
      <c r="AZ142" s="20" t="n">
        <f aca="false">$E142*(AZ33-AZ22)</f>
        <v>0</v>
      </c>
      <c r="BA142" s="20" t="n">
        <f aca="false">$E142*(BA33-BA22)</f>
        <v>0</v>
      </c>
      <c r="BB142" s="20" t="n">
        <f aca="false">$E142*(BB33-BB22)</f>
        <v>0</v>
      </c>
      <c r="BC142" s="20" t="n">
        <f aca="false">$E142*(BC33-BC22)</f>
        <v>0</v>
      </c>
      <c r="BD142" s="20" t="n">
        <f aca="false">$E142*(BD33-BD22)</f>
        <v>0</v>
      </c>
      <c r="BE142" s="20" t="n">
        <f aca="false">$E142*(BE33-BE22)</f>
        <v>0</v>
      </c>
      <c r="BF142" s="20" t="n">
        <f aca="false">$E142*(BF33-BF22)</f>
        <v>0</v>
      </c>
      <c r="BG142" s="20" t="n">
        <f aca="false">$E142*(BG33-BG22)</f>
        <v>0</v>
      </c>
      <c r="BH142" s="20" t="n">
        <f aca="false">$E142*(BH33-BH22)</f>
        <v>0</v>
      </c>
      <c r="BI142" s="20" t="n">
        <f aca="false">$E142*(BI33-BI22)</f>
        <v>0</v>
      </c>
      <c r="BJ142" s="20" t="n">
        <f aca="false">$E142*(BJ33-BJ22)</f>
        <v>0</v>
      </c>
      <c r="BK142" s="20" t="n">
        <f aca="false">$E142*(BK33-BK22)</f>
        <v>0</v>
      </c>
      <c r="BL142" s="20" t="n">
        <f aca="false">$E142*(BL33-BL22)</f>
        <v>0</v>
      </c>
      <c r="BM142" s="20" t="n">
        <f aca="false">$E142*(BM33-BM22)</f>
        <v>0</v>
      </c>
      <c r="BN142" s="20" t="n">
        <f aca="false">$E142*(BN33-BN22)</f>
        <v>0</v>
      </c>
      <c r="BO142" s="20" t="n">
        <f aca="false">$E142*(BO33-BO22)</f>
        <v>0</v>
      </c>
      <c r="BP142" s="20" t="n">
        <f aca="false">$E142*(BP33-BP22)</f>
        <v>0</v>
      </c>
      <c r="BQ142" s="20" t="n">
        <f aca="false">$E142*(BQ33-BQ22)</f>
        <v>0</v>
      </c>
      <c r="BR142" s="20" t="n">
        <f aca="false">$E142*(BR33-BR22)</f>
        <v>0</v>
      </c>
      <c r="BS142" s="20" t="n">
        <f aca="false">$E142*(BS33-BS22)</f>
        <v>0</v>
      </c>
      <c r="BT142" s="20" t="n">
        <f aca="false">$E142*(BT33-BT22)</f>
        <v>0</v>
      </c>
      <c r="BU142" s="20" t="n">
        <f aca="false">$E142*(BU33-BU22)</f>
        <v>0</v>
      </c>
      <c r="BV142" s="20" t="n">
        <f aca="false">$E142*(BV33-BV22)</f>
        <v>0</v>
      </c>
      <c r="BW142" s="20" t="n">
        <f aca="false">$E142*(BW33-BW22)</f>
        <v>0</v>
      </c>
      <c r="BX142" s="20" t="n">
        <f aca="false">$E142*(BX33-BX22)</f>
        <v>0</v>
      </c>
      <c r="BY142" s="20" t="n">
        <f aca="false">$E142*(BY33-BY22)</f>
        <v>0</v>
      </c>
      <c r="BZ142" s="20" t="n">
        <f aca="false">$E142*(BZ33-BZ22)</f>
        <v>0</v>
      </c>
      <c r="CA142" s="20" t="n">
        <f aca="false">$E142*(CA33-CA22)</f>
        <v>1504.03950326795</v>
      </c>
      <c r="CB142" s="20" t="n">
        <f aca="false">$E142*(CB33-CB22)</f>
        <v>0</v>
      </c>
      <c r="CC142" s="20" t="n">
        <f aca="false">$E142*(CC33-CC22)</f>
        <v>0</v>
      </c>
      <c r="CD142" s="20" t="n">
        <f aca="false">$E142*(CD33-CD22)</f>
        <v>0</v>
      </c>
      <c r="CE142" s="20" t="n">
        <f aca="false">$E142*(CE33-CE22)</f>
        <v>0</v>
      </c>
      <c r="CF142" s="20" t="n">
        <f aca="false">$E142*(CF33-CF22)</f>
        <v>0</v>
      </c>
      <c r="CG142" s="20" t="n">
        <f aca="false">$E142*(CG33-CG22)</f>
        <v>0</v>
      </c>
      <c r="CH142" s="20" t="n">
        <f aca="false">$E142*(CH33-CH22)</f>
        <v>0</v>
      </c>
      <c r="CI142" s="20" t="n">
        <f aca="false">$E142*(CI33-CI22)</f>
        <v>0</v>
      </c>
      <c r="CJ142" s="20" t="n">
        <f aca="false">$E142*(CJ33-CJ22)</f>
        <v>0</v>
      </c>
      <c r="CK142" s="20" t="n">
        <f aca="false">$E142*(CK33-CK22)</f>
        <v>0</v>
      </c>
      <c r="CL142" s="20" t="n">
        <f aca="false">$E142*(CL33-CL22)</f>
        <v>0</v>
      </c>
      <c r="CM142" s="20" t="n">
        <f aca="false">$E142*(CM33-CM22)</f>
        <v>0</v>
      </c>
      <c r="CN142" s="20" t="n">
        <f aca="false">$E142*(CN33-CN22)</f>
        <v>0</v>
      </c>
      <c r="CO142" s="20" t="n">
        <f aca="false">$E142*(CO33-CO22)</f>
        <v>0</v>
      </c>
      <c r="CP142" s="20" t="n">
        <f aca="false">$E142*(CP33-CP22)</f>
        <v>0</v>
      </c>
      <c r="CQ142" s="20" t="n">
        <f aca="false">$E142*(CQ33-CQ22)</f>
        <v>0</v>
      </c>
      <c r="CR142" s="20" t="n">
        <f aca="false">$E142*(CR33-CR22)</f>
        <v>0</v>
      </c>
      <c r="CS142" s="20" t="n">
        <f aca="false">$E142*(CS33-CS22)</f>
        <v>0</v>
      </c>
      <c r="CT142" s="20" t="n">
        <f aca="false">$E142*(CT33-CT22)</f>
        <v>0</v>
      </c>
      <c r="CU142" s="20" t="n">
        <f aca="false">$E142*(CU33-CU22)</f>
        <v>0</v>
      </c>
      <c r="CV142" s="20" t="n">
        <f aca="false">$E142*(CV33-CV22)</f>
        <v>0</v>
      </c>
      <c r="CW142" s="20" t="n">
        <f aca="false">$E142*(CW33-CW22)</f>
        <v>0</v>
      </c>
      <c r="CX142" s="20" t="n">
        <f aca="false">$E142*(CX33-CX22)</f>
        <v>0</v>
      </c>
      <c r="CY142" s="20" t="n">
        <f aca="false">$E142*(CY33-CY22)</f>
        <v>0</v>
      </c>
      <c r="CZ142" s="20" t="n">
        <f aca="false">$E142*(CZ33-CZ22)</f>
        <v>0</v>
      </c>
      <c r="DA142" s="20" t="n">
        <f aca="false">$E142*(DA33-DA22)</f>
        <v>0</v>
      </c>
      <c r="DB142" s="20" t="n">
        <f aca="false">$E142*(DB33-DB22)</f>
        <v>0</v>
      </c>
      <c r="DC142" s="20" t="n">
        <f aca="false">$E142*(DC33-DC22)</f>
        <v>0</v>
      </c>
      <c r="DD142" s="20" t="n">
        <f aca="false">$E142*(DD33-DD22)</f>
        <v>0</v>
      </c>
      <c r="DE142" s="20" t="n">
        <f aca="false">$E142*(DE33-DE22)</f>
        <v>0</v>
      </c>
      <c r="DF142" s="20" t="n">
        <f aca="false">$E142*(DF33-DF22)</f>
        <v>0</v>
      </c>
      <c r="DG142" s="20" t="n">
        <f aca="false">$E142*(DG33-DG22)</f>
        <v>0</v>
      </c>
      <c r="DH142" s="20" t="n">
        <f aca="false">$E142*(DH33-DH22)</f>
        <v>0</v>
      </c>
      <c r="DI142" s="20" t="n">
        <f aca="false">$E142*(DI33-DI22)</f>
        <v>0</v>
      </c>
      <c r="DJ142" s="20" t="n">
        <f aca="false">$E142*(DJ33-DJ22)</f>
        <v>0</v>
      </c>
      <c r="DK142" s="20" t="n">
        <f aca="false">$E142*(DK33-DK22)</f>
        <v>0</v>
      </c>
      <c r="DL142" s="20" t="n">
        <f aca="false">$E142*(DL33-DL22)</f>
        <v>0</v>
      </c>
      <c r="DM142" s="20" t="n">
        <f aca="false">$E142*(DM33-DM22)</f>
        <v>0</v>
      </c>
      <c r="DN142" s="20" t="n">
        <f aca="false">$E142*(DN33-DN22)</f>
        <v>0</v>
      </c>
      <c r="DO142" s="20" t="n">
        <f aca="false">$E142*(DO33-DO22)</f>
        <v>0</v>
      </c>
      <c r="DP142" s="20" t="n">
        <f aca="false">$E142*(DP33-DP22)</f>
        <v>0</v>
      </c>
      <c r="DQ142" s="20" t="n">
        <f aca="false">$E142*(DQ33-DQ22)</f>
        <v>0</v>
      </c>
      <c r="DR142" s="20" t="n">
        <f aca="false">$E142*(DR33-DR22)</f>
        <v>0</v>
      </c>
      <c r="DS142" s="20" t="n">
        <f aca="false">$E142*(DS33-DS22)</f>
        <v>0</v>
      </c>
      <c r="DT142" s="20" t="n">
        <f aca="false">$E142*(DT33-DT22)</f>
        <v>0</v>
      </c>
      <c r="DU142" s="20" t="n">
        <f aca="false">$E142*(DU33-DU22)</f>
        <v>0</v>
      </c>
      <c r="DV142" s="20" t="n">
        <f aca="false">$E142*(DV33-DV22)</f>
        <v>0</v>
      </c>
      <c r="DW142" s="20" t="n">
        <f aca="false">$E142*(DW33-DW22)</f>
        <v>0</v>
      </c>
      <c r="DX142" s="20" t="n">
        <f aca="false">$E142*(DX33-DX22)</f>
        <v>0</v>
      </c>
      <c r="DY142" s="20" t="n">
        <f aca="false">$E142*(DY33-DY22)</f>
        <v>0</v>
      </c>
      <c r="DZ142" s="20" t="n">
        <f aca="false">$E142*(DZ33-DZ22)</f>
        <v>0</v>
      </c>
      <c r="EA142" s="20" t="n">
        <f aca="false">$E142*(EA33-EA22)</f>
        <v>0</v>
      </c>
      <c r="EB142" s="20" t="n">
        <f aca="false">$E142*(EB33-EB22)</f>
        <v>0</v>
      </c>
      <c r="EC142" s="20" t="n">
        <f aca="false">$E142*(EC33-EC22)</f>
        <v>0</v>
      </c>
      <c r="ED142" s="20" t="n">
        <f aca="false">$E142*(ED33-ED22)</f>
        <v>0</v>
      </c>
      <c r="EE142" s="20" t="n">
        <f aca="false">$E142*(EE33-EE22)</f>
        <v>0</v>
      </c>
      <c r="EF142" s="20" t="n">
        <f aca="false">$E142*(EF33-EF22)</f>
        <v>0</v>
      </c>
      <c r="EG142" s="20" t="n">
        <f aca="false">$E142*(EG33-EG22)</f>
        <v>0</v>
      </c>
      <c r="EH142" s="20" t="n">
        <f aca="false">$E142*(EH33-EH22)</f>
        <v>0</v>
      </c>
      <c r="EI142" s="20" t="n">
        <f aca="false">$E142*(EI33-EI22)</f>
        <v>0</v>
      </c>
      <c r="EJ142" s="20" t="n">
        <f aca="false">$E142*(EJ33-EJ22)</f>
        <v>0</v>
      </c>
      <c r="EK142" s="20" t="n">
        <f aca="false">$E142*(EK33-EK22)</f>
        <v>0</v>
      </c>
      <c r="EL142" s="20" t="n">
        <f aca="false">$E142*(EL33-EL22)</f>
        <v>0</v>
      </c>
      <c r="EM142" s="20" t="n">
        <f aca="false">$E142*(EM33-EM22)</f>
        <v>0</v>
      </c>
      <c r="EN142" s="20" t="n">
        <f aca="false">$E142*(EN33-EN22)</f>
        <v>0</v>
      </c>
      <c r="EO142" s="20" t="n">
        <f aca="false">$E142*(EO33-EO22)</f>
        <v>0</v>
      </c>
      <c r="EP142" s="20" t="n">
        <f aca="false">$E142*(EP33-EP22)</f>
        <v>0</v>
      </c>
      <c r="EQ142" s="20" t="n">
        <f aca="false">$E142*(EQ33-EQ22)</f>
        <v>0</v>
      </c>
      <c r="ER142" s="20" t="n">
        <f aca="false">$E142*(ER33-ER22)</f>
        <v>0</v>
      </c>
      <c r="ES142" s="20" t="n">
        <f aca="false">$E142*(ES33-ES22)</f>
        <v>0</v>
      </c>
      <c r="ET142" s="20" t="n">
        <f aca="false">$E142*(ET33-ET22)</f>
        <v>0</v>
      </c>
      <c r="EU142" s="20" t="n">
        <f aca="false">$E142*(EU33-EU22)</f>
        <v>0</v>
      </c>
      <c r="EV142" s="20" t="n">
        <f aca="false">$E142*(EV33-EV22)</f>
        <v>0</v>
      </c>
      <c r="EW142" s="20" t="n">
        <f aca="false">$E142*(EW33-EW22)</f>
        <v>0</v>
      </c>
      <c r="EX142" s="20" t="n">
        <f aca="false">$E142*(EX33-EX22)</f>
        <v>0</v>
      </c>
      <c r="EY142" s="20" t="n">
        <f aca="false">$E142*(EY33-EY22)</f>
        <v>0</v>
      </c>
      <c r="EZ142" s="20" t="n">
        <f aca="false">$E142*(EZ33-EZ22)</f>
        <v>0</v>
      </c>
      <c r="FA142" s="20" t="n">
        <f aca="false">$E142*(FA33-FA22)</f>
        <v>0</v>
      </c>
      <c r="FB142" s="20" t="n">
        <f aca="false">$E142*(FB33-FB22)</f>
        <v>0</v>
      </c>
      <c r="FC142" s="20" t="n">
        <f aca="false">$E142*(FC33-FC22)</f>
        <v>0</v>
      </c>
      <c r="FD142" s="20" t="n">
        <f aca="false">$E142*(FD33-FD22)</f>
        <v>0</v>
      </c>
      <c r="FE142" s="20" t="n">
        <f aca="false">$E142*(FE33-FE22)</f>
        <v>0</v>
      </c>
      <c r="FF142" s="20" t="n">
        <f aca="false">$E142*(FF33-FF22)</f>
        <v>0</v>
      </c>
      <c r="FG142" s="20" t="n">
        <f aca="false">$E142*(FG33-FG22)</f>
        <v>0</v>
      </c>
      <c r="FH142" s="20" t="n">
        <f aca="false">$E142*(FH33-FH22)</f>
        <v>0</v>
      </c>
    </row>
    <row r="143" customFormat="false" ht="15" hidden="false" customHeight="false" outlineLevel="0" collapsed="false">
      <c r="C143" s="0" t="s">
        <v>790</v>
      </c>
      <c r="D143" s="11" t="s">
        <v>14</v>
      </c>
      <c r="E143" s="33" t="n">
        <f aca="false">IF(COUNT($J143:$FH143)=0,"n/a",MIN($J143:$FH143))</f>
        <v>1.67675023688735</v>
      </c>
      <c r="J143" s="33" t="str">
        <f aca="false">IF(J132&lt;-Tolerance,J122/-J132,"")</f>
        <v/>
      </c>
      <c r="K143" s="33" t="str">
        <f aca="false">IF(K132&lt;-Tolerance,K122/-K132,"")</f>
        <v/>
      </c>
      <c r="L143" s="33" t="str">
        <f aca="false">IF(L132&lt;-Tolerance,L122/-L132,"")</f>
        <v/>
      </c>
      <c r="M143" s="33" t="str">
        <f aca="false">IF(M132&lt;-Tolerance,M122/-M132,"")</f>
        <v/>
      </c>
      <c r="N143" s="33" t="str">
        <f aca="false">IF(N132&lt;-Tolerance,N122/-N132,"")</f>
        <v/>
      </c>
      <c r="O143" s="33" t="str">
        <f aca="false">IF(O132&lt;-Tolerance,O122/-O132,"")</f>
        <v/>
      </c>
      <c r="P143" s="33" t="str">
        <f aca="false">IF(P132&lt;-Tolerance,P122/-P132,"")</f>
        <v/>
      </c>
      <c r="Q143" s="33" t="str">
        <f aca="false">IF(Q132&lt;-Tolerance,Q122/-Q132,"")</f>
        <v/>
      </c>
      <c r="R143" s="33" t="str">
        <f aca="false">IF(R132&lt;-Tolerance,R122/-R132,"")</f>
        <v/>
      </c>
      <c r="S143" s="33" t="str">
        <f aca="false">IF(S132&lt;-Tolerance,S122/-S132,"")</f>
        <v/>
      </c>
      <c r="T143" s="33" t="n">
        <f aca="false">IF(T132&lt;-Tolerance,T122/-T132,"")</f>
        <v>2.47683168039782</v>
      </c>
      <c r="U143" s="33" t="n">
        <f aca="false">IF(U132&lt;-Tolerance,U122/-U132,"")</f>
        <v>2.50226382800419</v>
      </c>
      <c r="V143" s="33" t="n">
        <f aca="false">IF(V132&lt;-Tolerance,V122/-V132,"")</f>
        <v>2.48032400677051</v>
      </c>
      <c r="W143" s="33" t="n">
        <f aca="false">IF(W132&lt;-Tolerance,W122/-W132,"")</f>
        <v>2.01063631872253</v>
      </c>
      <c r="X143" s="33" t="n">
        <f aca="false">IF(X132&lt;-Tolerance,X122/-X132,"")</f>
        <v>2.03079917623001</v>
      </c>
      <c r="Y143" s="33" t="n">
        <f aca="false">IF(Y132&lt;-Tolerance,Y122/-Y132,"")</f>
        <v>2.05091889340709</v>
      </c>
      <c r="Z143" s="33" t="n">
        <f aca="false">IF(Z132&lt;-Tolerance,Z122/-Z132,"")</f>
        <v>2.04919921067322</v>
      </c>
      <c r="AA143" s="33" t="n">
        <f aca="false">IF(AA132&lt;-Tolerance,AA122/-AA132,"")</f>
        <v>1.77144609700119</v>
      </c>
      <c r="AB143" s="33" t="n">
        <f aca="false">IF(AB132&lt;-Tolerance,AB122/-AB132,"")</f>
        <v>1.78902372720081</v>
      </c>
      <c r="AC143" s="33" t="n">
        <f aca="false">IF(AC132&lt;-Tolerance,AC122/-AC132,"")</f>
        <v>1.80656031670077</v>
      </c>
      <c r="AD143" s="33" t="n">
        <f aca="false">IF(AD132&lt;-Tolerance,AD122/-AD132,"")</f>
        <v>1.80488968214658</v>
      </c>
      <c r="AE143" s="33" t="n">
        <f aca="false">IF(AE132&lt;-Tolerance,AE122/-AE132,"")</f>
        <v>1.84569780875144</v>
      </c>
      <c r="AF143" s="33" t="n">
        <f aca="false">IF(AF132&lt;-Tolerance,AF122/-AF132,"")</f>
        <v>1.86403684353065</v>
      </c>
      <c r="AG143" s="33" t="n">
        <f aca="false">IF(AG132&lt;-Tolerance,AG122/-AG132,"")</f>
        <v>1.88233250942126</v>
      </c>
      <c r="AH143" s="33" t="n">
        <f aca="false">IF(AH132&lt;-Tolerance,AH122/-AH132,"")</f>
        <v>1.8805692158988</v>
      </c>
      <c r="AI143" s="33" t="n">
        <f aca="false">IF(AI132&lt;-Tolerance,AI122/-AI132,"")</f>
        <v>1.92819555400405</v>
      </c>
      <c r="AJ143" s="33" t="n">
        <f aca="false">IF(AJ132&lt;-Tolerance,AJ122/-AJ132,"")</f>
        <v>1.92644974448008</v>
      </c>
      <c r="AK143" s="33" t="n">
        <f aca="false">IF(AK132&lt;-Tolerance,AK122/-AK132,"")</f>
        <v>1.94543793768355</v>
      </c>
      <c r="AL143" s="33" t="n">
        <f aca="false">IF(AL132&lt;-Tolerance,AL122/-AL132,"")</f>
        <v>1.94365327286249</v>
      </c>
      <c r="AM143" s="33" t="n">
        <f aca="false">IF(AM132&lt;-Tolerance,AM122/-AM132,"")</f>
        <v>1.83796164733856</v>
      </c>
      <c r="AN143" s="33" t="n">
        <f aca="false">IF(AN132&lt;-Tolerance,AN122/-AN132,"")</f>
        <v>1.85619185253154</v>
      </c>
      <c r="AO143" s="33" t="n">
        <f aca="false">IF(AO132&lt;-Tolerance,AO122/-AO132,"")</f>
        <v>1.87437737781371</v>
      </c>
      <c r="AP143" s="33" t="n">
        <f aca="false">IF(AP132&lt;-Tolerance,AP122/-AP132,"")</f>
        <v>1.87253225391052</v>
      </c>
      <c r="AQ143" s="33" t="n">
        <f aca="false">IF(AQ132&lt;-Tolerance,AQ122/-AQ132,"")</f>
        <v>1.76774561236187</v>
      </c>
      <c r="AR143" s="33" t="n">
        <f aca="false">IF(AR132&lt;-Tolerance,AR122/-AR132,"")</f>
        <v>1.78521742712973</v>
      </c>
      <c r="AS143" s="33" t="n">
        <f aca="false">IF(AS132&lt;-Tolerance,AS122/-AS132,"")</f>
        <v>1.8026449626763</v>
      </c>
      <c r="AT143" s="33" t="n">
        <f aca="false">IF(AT132&lt;-Tolerance,AT122/-AT132,"")</f>
        <v>1.80079096429261</v>
      </c>
      <c r="AU143" s="33" t="n">
        <f aca="false">IF(AU132&lt;-Tolerance,AU122/-AU132,"")</f>
        <v>1.82079483290646</v>
      </c>
      <c r="AV143" s="33" t="n">
        <f aca="false">IF(AV132&lt;-Tolerance,AV122/-AV132,"")</f>
        <v>1.83883560124448</v>
      </c>
      <c r="AW143" s="33" t="n">
        <f aca="false">IF(AW132&lt;-Tolerance,AW122/-AW132,"")</f>
        <v>1.85683110378459</v>
      </c>
      <c r="AX143" s="33" t="n">
        <f aca="false">IF(AX132&lt;-Tolerance,AX122/-AX132,"")</f>
        <v>1.85492301468665</v>
      </c>
      <c r="AY143" s="33" t="n">
        <f aca="false">IF(AY132&lt;-Tolerance,AY122/-AY132,"")</f>
        <v>1.75477921627111</v>
      </c>
      <c r="AZ143" s="33" t="n">
        <f aca="false">IF(AZ132&lt;-Tolerance,AZ122/-AZ132,"")</f>
        <v>1.75285503136333</v>
      </c>
      <c r="BA143" s="33" t="n">
        <f aca="false">IF(BA132&lt;-Tolerance,BA122/-BA132,"")</f>
        <v>1.76988096862951</v>
      </c>
      <c r="BB143" s="33" t="n">
        <f aca="false">IF(BB132&lt;-Tolerance,BB122/-BB132,"")</f>
        <v>1.76791361075503</v>
      </c>
      <c r="BC143" s="33" t="n">
        <f aca="false">IF(BC132&lt;-Tolerance,BC122/-BC132,"")</f>
        <v>1.75370050782621</v>
      </c>
      <c r="BD143" s="33" t="n">
        <f aca="false">IF(BD132&lt;-Tolerance,BD122/-BD132,"")</f>
        <v>1.77090154868004</v>
      </c>
      <c r="BE143" s="33" t="n">
        <f aca="false">IF(BE132&lt;-Tolerance,BE122/-BE132,"")</f>
        <v>1.78805357191487</v>
      </c>
      <c r="BF143" s="33" t="n">
        <f aca="false">IF(BF132&lt;-Tolerance,BF122/-BF132,"")</f>
        <v>1.78597720882292</v>
      </c>
      <c r="BG143" s="33" t="n">
        <f aca="false">IF(BG132&lt;-Tolerance,BG122/-BG132,"")</f>
        <v>1.75801799250729</v>
      </c>
      <c r="BH143" s="33" t="n">
        <f aca="false">IF(BH132&lt;-Tolerance,BH122/-BH132,"")</f>
        <v>1.70964721629845</v>
      </c>
      <c r="BI143" s="33" t="n">
        <f aca="false">IF(BI132&lt;-Tolerance,BI122/-BI132,"")</f>
        <v>1.72611212023243</v>
      </c>
      <c r="BJ143" s="33" t="n">
        <f aca="false">IF(BJ132&lt;-Tolerance,BJ122/-BJ132,"")</f>
        <v>1.72398374413318</v>
      </c>
      <c r="BK143" s="33" t="n">
        <f aca="false">IF(BK132&lt;-Tolerance,BK122/-BK132,"")</f>
        <v>1.67675023688735</v>
      </c>
      <c r="BL143" s="33" t="n">
        <f aca="false">IF(BL132&lt;-Tolerance,BL122/-BL132,"")</f>
        <v>1.69306442428789</v>
      </c>
      <c r="BM143" s="33" t="n">
        <f aca="false">IF(BM132&lt;-Tolerance,BM122/-BM132,"")</f>
        <v>1.70932779412487</v>
      </c>
      <c r="BN143" s="33" t="n">
        <f aca="false">IF(BN132&lt;-Tolerance,BN122/-BN132,"")</f>
        <v>1.70714011029588</v>
      </c>
      <c r="BO143" s="33" t="n">
        <f aca="false">IF(BO132&lt;-Tolerance,BO122/-BO132,"")</f>
        <v>1.73386403803672</v>
      </c>
      <c r="BP143" s="33" t="n">
        <f aca="false">IF(BP132&lt;-Tolerance,BP122/-BP132,"")</f>
        <v>1.73167563767469</v>
      </c>
      <c r="BQ143" s="33" t="n">
        <f aca="false">IF(BQ132&lt;-Tolerance,BQ122/-BQ132,"")</f>
        <v>1.74835510770204</v>
      </c>
      <c r="BR143" s="33" t="n">
        <f aca="false">IF(BR132&lt;-Tolerance,BR122/-BR132,"")</f>
        <v>1.74611730863501</v>
      </c>
      <c r="BS143" s="33" t="n">
        <f aca="false">IF(BS132&lt;-Tolerance,BS122/-BS132,"")</f>
        <v>1.70131751606584</v>
      </c>
      <c r="BT143" s="33" t="n">
        <f aca="false">IF(BT132&lt;-Tolerance,BT122/-BT132,"")</f>
        <v>1.71788704892619</v>
      </c>
      <c r="BU143" s="33" t="n">
        <f aca="false">IF(BU132&lt;-Tolerance,BU122/-BU132,"")</f>
        <v>1.7344043458387</v>
      </c>
      <c r="BV143" s="33" t="n">
        <f aca="false">IF(BV132&lt;-Tolerance,BV122/-BV132,"")</f>
        <v>1.73211182398634</v>
      </c>
      <c r="BW143" s="33" t="n">
        <f aca="false">IF(BW132&lt;-Tolerance,BW122/-BW132,"")</f>
        <v>1.70564342299457</v>
      </c>
      <c r="BX143" s="33" t="n">
        <f aca="false">IF(BX132&lt;-Tolerance,BX122/-BX132,"")</f>
        <v>1.72222284712372</v>
      </c>
      <c r="BY143" s="33" t="n">
        <f aca="false">IF(BY132&lt;-Tolerance,BY122/-BY132,"")</f>
        <v>1.73874834069816</v>
      </c>
      <c r="BZ143" s="33" t="n">
        <f aca="false">IF(BZ132&lt;-Tolerance,BZ122/-BZ132,"")</f>
        <v>1.73636976245002</v>
      </c>
      <c r="CA143" s="33" t="n">
        <f aca="false">IF(CA132&lt;-Tolerance,CA122/-CA132,"")</f>
        <v>1.69382117913604</v>
      </c>
      <c r="CB143" s="33" t="str">
        <f aca="false">IF(CB132&lt;-Tolerance,CB122/-CB132,"")</f>
        <v/>
      </c>
      <c r="CC143" s="33" t="str">
        <f aca="false">IF(CC132&lt;-Tolerance,CC122/-CC132,"")</f>
        <v/>
      </c>
      <c r="CD143" s="33" t="str">
        <f aca="false">IF(CD132&lt;-Tolerance,CD122/-CD132,"")</f>
        <v/>
      </c>
      <c r="CE143" s="33" t="str">
        <f aca="false">IF(CE132&lt;-Tolerance,CE122/-CE132,"")</f>
        <v/>
      </c>
      <c r="CF143" s="33" t="str">
        <f aca="false">IF(CF132&lt;-Tolerance,CF122/-CF132,"")</f>
        <v/>
      </c>
      <c r="CG143" s="33" t="str">
        <f aca="false">IF(CG132&lt;-Tolerance,CG122/-CG132,"")</f>
        <v/>
      </c>
      <c r="CH143" s="33" t="str">
        <f aca="false">IF(CH132&lt;-Tolerance,CH122/-CH132,"")</f>
        <v/>
      </c>
      <c r="CI143" s="33" t="str">
        <f aca="false">IF(CI132&lt;-Tolerance,CI122/-CI132,"")</f>
        <v/>
      </c>
      <c r="CJ143" s="33" t="str">
        <f aca="false">IF(CJ132&lt;-Tolerance,CJ122/-CJ132,"")</f>
        <v/>
      </c>
      <c r="CK143" s="33" t="str">
        <f aca="false">IF(CK132&lt;-Tolerance,CK122/-CK132,"")</f>
        <v/>
      </c>
      <c r="CL143" s="33" t="str">
        <f aca="false">IF(CL132&lt;-Tolerance,CL122/-CL132,"")</f>
        <v/>
      </c>
      <c r="CM143" s="33" t="str">
        <f aca="false">IF(CM132&lt;-Tolerance,CM122/-CM132,"")</f>
        <v/>
      </c>
      <c r="CN143" s="33" t="str">
        <f aca="false">IF(CN132&lt;-Tolerance,CN122/-CN132,"")</f>
        <v/>
      </c>
      <c r="CO143" s="33" t="str">
        <f aca="false">IF(CO132&lt;-Tolerance,CO122/-CO132,"")</f>
        <v/>
      </c>
      <c r="CP143" s="33" t="str">
        <f aca="false">IF(CP132&lt;-Tolerance,CP122/-CP132,"")</f>
        <v/>
      </c>
      <c r="CQ143" s="33" t="str">
        <f aca="false">IF(CQ132&lt;-Tolerance,CQ122/-CQ132,"")</f>
        <v/>
      </c>
      <c r="CR143" s="33" t="str">
        <f aca="false">IF(CR132&lt;-Tolerance,CR122/-CR132,"")</f>
        <v/>
      </c>
      <c r="CS143" s="33" t="str">
        <f aca="false">IF(CS132&lt;-Tolerance,CS122/-CS132,"")</f>
        <v/>
      </c>
      <c r="CT143" s="33" t="str">
        <f aca="false">IF(CT132&lt;-Tolerance,CT122/-CT132,"")</f>
        <v/>
      </c>
      <c r="CU143" s="33" t="str">
        <f aca="false">IF(CU132&lt;-Tolerance,CU122/-CU132,"")</f>
        <v/>
      </c>
      <c r="CV143" s="33" t="str">
        <f aca="false">IF(CV132&lt;-Tolerance,CV122/-CV132,"")</f>
        <v/>
      </c>
      <c r="CW143" s="33" t="str">
        <f aca="false">IF(CW132&lt;-Tolerance,CW122/-CW132,"")</f>
        <v/>
      </c>
      <c r="CX143" s="33" t="str">
        <f aca="false">IF(CX132&lt;-Tolerance,CX122/-CX132,"")</f>
        <v/>
      </c>
      <c r="CY143" s="33" t="str">
        <f aca="false">IF(CY132&lt;-Tolerance,CY122/-CY132,"")</f>
        <v/>
      </c>
      <c r="CZ143" s="33" t="str">
        <f aca="false">IF(CZ132&lt;-Tolerance,CZ122/-CZ132,"")</f>
        <v/>
      </c>
      <c r="DA143" s="33" t="str">
        <f aca="false">IF(DA132&lt;-Tolerance,DA122/-DA132,"")</f>
        <v/>
      </c>
      <c r="DB143" s="33" t="str">
        <f aca="false">IF(DB132&lt;-Tolerance,DB122/-DB132,"")</f>
        <v/>
      </c>
      <c r="DC143" s="33" t="str">
        <f aca="false">IF(DC132&lt;-Tolerance,DC122/-DC132,"")</f>
        <v/>
      </c>
      <c r="DD143" s="33" t="str">
        <f aca="false">IF(DD132&lt;-Tolerance,DD122/-DD132,"")</f>
        <v/>
      </c>
      <c r="DE143" s="33" t="str">
        <f aca="false">IF(DE132&lt;-Tolerance,DE122/-DE132,"")</f>
        <v/>
      </c>
      <c r="DF143" s="33" t="str">
        <f aca="false">IF(DF132&lt;-Tolerance,DF122/-DF132,"")</f>
        <v/>
      </c>
      <c r="DG143" s="33" t="str">
        <f aca="false">IF(DG132&lt;-Tolerance,DG122/-DG132,"")</f>
        <v/>
      </c>
      <c r="DH143" s="33" t="str">
        <f aca="false">IF(DH132&lt;-Tolerance,DH122/-DH132,"")</f>
        <v/>
      </c>
      <c r="DI143" s="33" t="str">
        <f aca="false">IF(DI132&lt;-Tolerance,DI122/-DI132,"")</f>
        <v/>
      </c>
      <c r="DJ143" s="33" t="str">
        <f aca="false">IF(DJ132&lt;-Tolerance,DJ122/-DJ132,"")</f>
        <v/>
      </c>
      <c r="DK143" s="33" t="str">
        <f aca="false">IF(DK132&lt;-Tolerance,DK122/-DK132,"")</f>
        <v/>
      </c>
      <c r="DL143" s="33" t="str">
        <f aca="false">IF(DL132&lt;-Tolerance,DL122/-DL132,"")</f>
        <v/>
      </c>
      <c r="DM143" s="33" t="str">
        <f aca="false">IF(DM132&lt;-Tolerance,DM122/-DM132,"")</f>
        <v/>
      </c>
      <c r="DN143" s="33" t="str">
        <f aca="false">IF(DN132&lt;-Tolerance,DN122/-DN132,"")</f>
        <v/>
      </c>
      <c r="DO143" s="33" t="str">
        <f aca="false">IF(DO132&lt;-Tolerance,DO122/-DO132,"")</f>
        <v/>
      </c>
      <c r="DP143" s="33" t="str">
        <f aca="false">IF(DP132&lt;-Tolerance,DP122/-DP132,"")</f>
        <v/>
      </c>
      <c r="DQ143" s="33" t="str">
        <f aca="false">IF(DQ132&lt;-Tolerance,DQ122/-DQ132,"")</f>
        <v/>
      </c>
      <c r="DR143" s="33" t="str">
        <f aca="false">IF(DR132&lt;-Tolerance,DR122/-DR132,"")</f>
        <v/>
      </c>
      <c r="DS143" s="33" t="str">
        <f aca="false">IF(DS132&lt;-Tolerance,DS122/-DS132,"")</f>
        <v/>
      </c>
      <c r="DT143" s="33" t="str">
        <f aca="false">IF(DT132&lt;-Tolerance,DT122/-DT132,"")</f>
        <v/>
      </c>
      <c r="DU143" s="33" t="str">
        <f aca="false">IF(DU132&lt;-Tolerance,DU122/-DU132,"")</f>
        <v/>
      </c>
      <c r="DV143" s="33" t="str">
        <f aca="false">IF(DV132&lt;-Tolerance,DV122/-DV132,"")</f>
        <v/>
      </c>
      <c r="DW143" s="33" t="str">
        <f aca="false">IF(DW132&lt;-Tolerance,DW122/-DW132,"")</f>
        <v/>
      </c>
      <c r="DX143" s="33" t="str">
        <f aca="false">IF(DX132&lt;-Tolerance,DX122/-DX132,"")</f>
        <v/>
      </c>
      <c r="DY143" s="33" t="str">
        <f aca="false">IF(DY132&lt;-Tolerance,DY122/-DY132,"")</f>
        <v/>
      </c>
      <c r="DZ143" s="33" t="str">
        <f aca="false">IF(DZ132&lt;-Tolerance,DZ122/-DZ132,"")</f>
        <v/>
      </c>
      <c r="EA143" s="33" t="str">
        <f aca="false">IF(EA132&lt;-Tolerance,EA122/-EA132,"")</f>
        <v/>
      </c>
      <c r="EB143" s="33" t="str">
        <f aca="false">IF(EB132&lt;-Tolerance,EB122/-EB132,"")</f>
        <v/>
      </c>
      <c r="EC143" s="33" t="str">
        <f aca="false">IF(EC132&lt;-Tolerance,EC122/-EC132,"")</f>
        <v/>
      </c>
      <c r="ED143" s="33" t="str">
        <f aca="false">IF(ED132&lt;-Tolerance,ED122/-ED132,"")</f>
        <v/>
      </c>
      <c r="EE143" s="33" t="str">
        <f aca="false">IF(EE132&lt;-Tolerance,EE122/-EE132,"")</f>
        <v/>
      </c>
      <c r="EF143" s="33" t="str">
        <f aca="false">IF(EF132&lt;-Tolerance,EF122/-EF132,"")</f>
        <v/>
      </c>
      <c r="EG143" s="33" t="str">
        <f aca="false">IF(EG132&lt;-Tolerance,EG122/-EG132,"")</f>
        <v/>
      </c>
      <c r="EH143" s="33" t="str">
        <f aca="false">IF(EH132&lt;-Tolerance,EH122/-EH132,"")</f>
        <v/>
      </c>
      <c r="EI143" s="33" t="str">
        <f aca="false">IF(EI132&lt;-Tolerance,EI122/-EI132,"")</f>
        <v/>
      </c>
      <c r="EJ143" s="33" t="str">
        <f aca="false">IF(EJ132&lt;-Tolerance,EJ122/-EJ132,"")</f>
        <v/>
      </c>
      <c r="EK143" s="33" t="str">
        <f aca="false">IF(EK132&lt;-Tolerance,EK122/-EK132,"")</f>
        <v/>
      </c>
      <c r="EL143" s="33" t="str">
        <f aca="false">IF(EL132&lt;-Tolerance,EL122/-EL132,"")</f>
        <v/>
      </c>
      <c r="EM143" s="33" t="str">
        <f aca="false">IF(EM132&lt;-Tolerance,EM122/-EM132,"")</f>
        <v/>
      </c>
      <c r="EN143" s="33" t="str">
        <f aca="false">IF(EN132&lt;-Tolerance,EN122/-EN132,"")</f>
        <v/>
      </c>
      <c r="EO143" s="33" t="str">
        <f aca="false">IF(EO132&lt;-Tolerance,EO122/-EO132,"")</f>
        <v/>
      </c>
      <c r="EP143" s="33" t="str">
        <f aca="false">IF(EP132&lt;-Tolerance,EP122/-EP132,"")</f>
        <v/>
      </c>
      <c r="EQ143" s="33" t="str">
        <f aca="false">IF(EQ132&lt;-Tolerance,EQ122/-EQ132,"")</f>
        <v/>
      </c>
      <c r="ER143" s="33" t="str">
        <f aca="false">IF(ER132&lt;-Tolerance,ER122/-ER132,"")</f>
        <v/>
      </c>
      <c r="ES143" s="33" t="str">
        <f aca="false">IF(ES132&lt;-Tolerance,ES122/-ES132,"")</f>
        <v/>
      </c>
      <c r="ET143" s="33" t="str">
        <f aca="false">IF(ET132&lt;-Tolerance,ET122/-ET132,"")</f>
        <v/>
      </c>
      <c r="EU143" s="33" t="str">
        <f aca="false">IF(EU132&lt;-Tolerance,EU122/-EU132,"")</f>
        <v/>
      </c>
      <c r="EV143" s="33" t="str">
        <f aca="false">IF(EV132&lt;-Tolerance,EV122/-EV132,"")</f>
        <v/>
      </c>
      <c r="EW143" s="33" t="str">
        <f aca="false">IF(EW132&lt;-Tolerance,EW122/-EW132,"")</f>
        <v/>
      </c>
      <c r="EX143" s="33" t="str">
        <f aca="false">IF(EX132&lt;-Tolerance,EX122/-EX132,"")</f>
        <v/>
      </c>
      <c r="EY143" s="33" t="str">
        <f aca="false">IF(EY132&lt;-Tolerance,EY122/-EY132,"")</f>
        <v/>
      </c>
      <c r="EZ143" s="33" t="str">
        <f aca="false">IF(EZ132&lt;-Tolerance,EZ122/-EZ132,"")</f>
        <v/>
      </c>
      <c r="FA143" s="33" t="str">
        <f aca="false">IF(FA132&lt;-Tolerance,FA122/-FA132,"")</f>
        <v/>
      </c>
      <c r="FB143" s="33" t="str">
        <f aca="false">IF(FB132&lt;-Tolerance,FB122/-FB132,"")</f>
        <v/>
      </c>
      <c r="FC143" s="33" t="str">
        <f aca="false">IF(FC132&lt;-Tolerance,FC122/-FC132,"")</f>
        <v/>
      </c>
      <c r="FD143" s="33" t="str">
        <f aca="false">IF(FD132&lt;-Tolerance,FD122/-FD132,"")</f>
        <v/>
      </c>
      <c r="FE143" s="33" t="str">
        <f aca="false">IF(FE132&lt;-Tolerance,FE122/-FE132,"")</f>
        <v/>
      </c>
      <c r="FF143" s="33" t="str">
        <f aca="false">IF(FF132&lt;-Tolerance,FF122/-FF132,"")</f>
        <v/>
      </c>
      <c r="FG143" s="33" t="str">
        <f aca="false">IF(FG132&lt;-Tolerance,FG122/-FG132,"")</f>
        <v/>
      </c>
      <c r="FH143" s="33" t="str">
        <f aca="false">IF(FH132&lt;-Tolerance,FH122/-FH132,"")</f>
        <v/>
      </c>
    </row>
    <row r="145" customFormat="false" ht="15" hidden="false" customHeight="false" outlineLevel="0" collapsed="false">
      <c r="A145" s="9" t="s">
        <v>14</v>
      </c>
      <c r="B145" s="9"/>
      <c r="C145" s="9" t="s">
        <v>791</v>
      </c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</row>
    <row r="146" customFormat="false" ht="15" hidden="false" customHeight="false" outlineLevel="0" collapsed="false">
      <c r="C146" s="0" t="s">
        <v>792</v>
      </c>
      <c r="D146" s="11" t="s">
        <v>359</v>
      </c>
      <c r="E146" s="20" t="n">
        <f aca="false">$E116-$F116-In_Land_Capex-$I106</f>
        <v>37732</v>
      </c>
      <c r="I146" s="20" t="n">
        <f aca="false">SUM(J146:FH146)</f>
        <v>-37732</v>
      </c>
      <c r="J146" s="20" t="n">
        <f aca="false">-$E146*J34</f>
        <v>-0</v>
      </c>
      <c r="K146" s="20" t="n">
        <f aca="false">-$E146*K34</f>
        <v>-0</v>
      </c>
      <c r="L146" s="20" t="n">
        <f aca="false">-$E146*L34</f>
        <v>-0</v>
      </c>
      <c r="M146" s="20" t="n">
        <f aca="false">-$E146*M34</f>
        <v>-0</v>
      </c>
      <c r="N146" s="20" t="n">
        <f aca="false">-$E146*N34</f>
        <v>-0</v>
      </c>
      <c r="O146" s="20" t="n">
        <f aca="false">-$E146*O34</f>
        <v>-0</v>
      </c>
      <c r="P146" s="20" t="n">
        <f aca="false">-$E146*P34</f>
        <v>-0</v>
      </c>
      <c r="Q146" s="20" t="n">
        <f aca="false">-$E146*Q34</f>
        <v>-0</v>
      </c>
      <c r="R146" s="20" t="n">
        <f aca="false">-$E146*R34</f>
        <v>-0</v>
      </c>
      <c r="S146" s="20" t="n">
        <f aca="false">-$E146*S34</f>
        <v>-0</v>
      </c>
      <c r="T146" s="20" t="n">
        <f aca="false">-$E146*T34</f>
        <v>-313.371543305649</v>
      </c>
      <c r="U146" s="20" t="n">
        <f aca="false">-$E146*U34</f>
        <v>-316.815186638678</v>
      </c>
      <c r="V146" s="20" t="n">
        <f aca="false">-$E146*V34</f>
        <v>-316.815186638678</v>
      </c>
      <c r="W146" s="20" t="n">
        <f aca="false">-$E146*W34</f>
        <v>-309.92789997262</v>
      </c>
      <c r="X146" s="20" t="n">
        <f aca="false">-$E146*X34</f>
        <v>-313.371543305649</v>
      </c>
      <c r="Y146" s="20" t="n">
        <f aca="false">-$E146*Y34</f>
        <v>-316.815186638678</v>
      </c>
      <c r="Z146" s="20" t="n">
        <f aca="false">-$E146*Z34</f>
        <v>-316.815186638678</v>
      </c>
      <c r="AA146" s="20" t="n">
        <f aca="false">-$E146*AA34</f>
        <v>-309.92789997262</v>
      </c>
      <c r="AB146" s="20" t="n">
        <f aca="false">-$E146*AB34</f>
        <v>-313.371543305649</v>
      </c>
      <c r="AC146" s="20" t="n">
        <f aca="false">-$E146*AC34</f>
        <v>-316.815186638678</v>
      </c>
      <c r="AD146" s="20" t="n">
        <f aca="false">-$E146*AD34</f>
        <v>-316.815186638678</v>
      </c>
      <c r="AE146" s="20" t="n">
        <f aca="false">-$E146*AE34</f>
        <v>-309.92789997262</v>
      </c>
      <c r="AF146" s="20" t="n">
        <f aca="false">-$E146*AF34</f>
        <v>-313.371543305649</v>
      </c>
      <c r="AG146" s="20" t="n">
        <f aca="false">-$E146*AG34</f>
        <v>-316.815186638678</v>
      </c>
      <c r="AH146" s="20" t="n">
        <f aca="false">-$E146*AH34</f>
        <v>-316.815186638678</v>
      </c>
      <c r="AI146" s="20" t="n">
        <f aca="false">-$E146*AI34</f>
        <v>-313.371543305649</v>
      </c>
      <c r="AJ146" s="20" t="n">
        <f aca="false">-$E146*AJ34</f>
        <v>-313.371543305649</v>
      </c>
      <c r="AK146" s="20" t="n">
        <f aca="false">-$E146*AK34</f>
        <v>-316.815186638678</v>
      </c>
      <c r="AL146" s="20" t="n">
        <f aca="false">-$E146*AL34</f>
        <v>-316.815186638678</v>
      </c>
      <c r="AM146" s="20" t="n">
        <f aca="false">-$E146*AM34</f>
        <v>-309.92789997262</v>
      </c>
      <c r="AN146" s="20" t="n">
        <f aca="false">-$E146*AN34</f>
        <v>-313.371543305649</v>
      </c>
      <c r="AO146" s="20" t="n">
        <f aca="false">-$E146*AO34</f>
        <v>-316.815186638678</v>
      </c>
      <c r="AP146" s="20" t="n">
        <f aca="false">-$E146*AP34</f>
        <v>-316.815186638678</v>
      </c>
      <c r="AQ146" s="20" t="n">
        <f aca="false">-$E146*AQ34</f>
        <v>-309.92789997262</v>
      </c>
      <c r="AR146" s="20" t="n">
        <f aca="false">-$E146*AR34</f>
        <v>-313.371543305649</v>
      </c>
      <c r="AS146" s="20" t="n">
        <f aca="false">-$E146*AS34</f>
        <v>-316.815186638678</v>
      </c>
      <c r="AT146" s="20" t="n">
        <f aca="false">-$E146*AT34</f>
        <v>-316.815186638678</v>
      </c>
      <c r="AU146" s="20" t="n">
        <f aca="false">-$E146*AU34</f>
        <v>-309.92789997262</v>
      </c>
      <c r="AV146" s="20" t="n">
        <f aca="false">-$E146*AV34</f>
        <v>-313.371543305649</v>
      </c>
      <c r="AW146" s="20" t="n">
        <f aca="false">-$E146*AW34</f>
        <v>-316.815186638678</v>
      </c>
      <c r="AX146" s="20" t="n">
        <f aca="false">-$E146*AX34</f>
        <v>-316.815186638678</v>
      </c>
      <c r="AY146" s="20" t="n">
        <f aca="false">-$E146*AY34</f>
        <v>-313.371543305649</v>
      </c>
      <c r="AZ146" s="20" t="n">
        <f aca="false">-$E146*AZ34</f>
        <v>-313.371543305649</v>
      </c>
      <c r="BA146" s="20" t="n">
        <f aca="false">-$E146*BA34</f>
        <v>-316.815186638678</v>
      </c>
      <c r="BB146" s="20" t="n">
        <f aca="false">-$E146*BB34</f>
        <v>-316.815186638678</v>
      </c>
      <c r="BC146" s="20" t="n">
        <f aca="false">-$E146*BC34</f>
        <v>-309.92789997262</v>
      </c>
      <c r="BD146" s="20" t="n">
        <f aca="false">-$E146*BD34</f>
        <v>-313.371543305649</v>
      </c>
      <c r="BE146" s="20" t="n">
        <f aca="false">-$E146*BE34</f>
        <v>-316.815186638678</v>
      </c>
      <c r="BF146" s="20" t="n">
        <f aca="false">-$E146*BF34</f>
        <v>-316.815186638678</v>
      </c>
      <c r="BG146" s="20" t="n">
        <f aca="false">-$E146*BG34</f>
        <v>-309.92789997262</v>
      </c>
      <c r="BH146" s="20" t="n">
        <f aca="false">-$E146*BH34</f>
        <v>-313.371543305649</v>
      </c>
      <c r="BI146" s="20" t="n">
        <f aca="false">-$E146*BI34</f>
        <v>-316.815186638678</v>
      </c>
      <c r="BJ146" s="20" t="n">
        <f aca="false">-$E146*BJ34</f>
        <v>-316.815186638678</v>
      </c>
      <c r="BK146" s="20" t="n">
        <f aca="false">-$E146*BK34</f>
        <v>-309.92789997262</v>
      </c>
      <c r="BL146" s="20" t="n">
        <f aca="false">-$E146*BL34</f>
        <v>-313.371543305649</v>
      </c>
      <c r="BM146" s="20" t="n">
        <f aca="false">-$E146*BM34</f>
        <v>-316.815186638678</v>
      </c>
      <c r="BN146" s="20" t="n">
        <f aca="false">-$E146*BN34</f>
        <v>-316.815186638678</v>
      </c>
      <c r="BO146" s="20" t="n">
        <f aca="false">-$E146*BO34</f>
        <v>-313.371543305649</v>
      </c>
      <c r="BP146" s="20" t="n">
        <f aca="false">-$E146*BP34</f>
        <v>-313.371543305649</v>
      </c>
      <c r="BQ146" s="20" t="n">
        <f aca="false">-$E146*BQ34</f>
        <v>-316.815186638678</v>
      </c>
      <c r="BR146" s="20" t="n">
        <f aca="false">-$E146*BR34</f>
        <v>-316.815186638678</v>
      </c>
      <c r="BS146" s="20" t="n">
        <f aca="false">-$E146*BS34</f>
        <v>-309.92789997262</v>
      </c>
      <c r="BT146" s="20" t="n">
        <f aca="false">-$E146*BT34</f>
        <v>-313.371543305649</v>
      </c>
      <c r="BU146" s="20" t="n">
        <f aca="false">-$E146*BU34</f>
        <v>-316.815186638678</v>
      </c>
      <c r="BV146" s="20" t="n">
        <f aca="false">-$E146*BV34</f>
        <v>-316.815186638678</v>
      </c>
      <c r="BW146" s="20" t="n">
        <f aca="false">-$E146*BW34</f>
        <v>-309.92789997262</v>
      </c>
      <c r="BX146" s="20" t="n">
        <f aca="false">-$E146*BX34</f>
        <v>-313.371543305649</v>
      </c>
      <c r="BY146" s="20" t="n">
        <f aca="false">-$E146*BY34</f>
        <v>-316.815186638678</v>
      </c>
      <c r="BZ146" s="20" t="n">
        <f aca="false">-$E146*BZ34</f>
        <v>-316.815186638678</v>
      </c>
      <c r="CA146" s="20" t="n">
        <f aca="false">-$E146*CA34</f>
        <v>-309.92789997262</v>
      </c>
      <c r="CB146" s="20" t="n">
        <f aca="false">-$E146*CB34</f>
        <v>-313.371543305649</v>
      </c>
      <c r="CC146" s="20" t="n">
        <f aca="false">-$E146*CC34</f>
        <v>-316.815186638678</v>
      </c>
      <c r="CD146" s="20" t="n">
        <f aca="false">-$E146*CD34</f>
        <v>-316.815186638678</v>
      </c>
      <c r="CE146" s="20" t="n">
        <f aca="false">-$E146*CE34</f>
        <v>-313.371543305649</v>
      </c>
      <c r="CF146" s="20" t="n">
        <f aca="false">-$E146*CF34</f>
        <v>-313.371543305649</v>
      </c>
      <c r="CG146" s="20" t="n">
        <f aca="false">-$E146*CG34</f>
        <v>-316.815186638678</v>
      </c>
      <c r="CH146" s="20" t="n">
        <f aca="false">-$E146*CH34</f>
        <v>-316.815186638678</v>
      </c>
      <c r="CI146" s="20" t="n">
        <f aca="false">-$E146*CI34</f>
        <v>-309.92789997262</v>
      </c>
      <c r="CJ146" s="20" t="n">
        <f aca="false">-$E146*CJ34</f>
        <v>-313.371543305649</v>
      </c>
      <c r="CK146" s="20" t="n">
        <f aca="false">-$E146*CK34</f>
        <v>-316.815186638678</v>
      </c>
      <c r="CL146" s="20" t="n">
        <f aca="false">-$E146*CL34</f>
        <v>-316.815186638678</v>
      </c>
      <c r="CM146" s="20" t="n">
        <f aca="false">-$E146*CM34</f>
        <v>-309.92789997262</v>
      </c>
      <c r="CN146" s="20" t="n">
        <f aca="false">-$E146*CN34</f>
        <v>-313.371543305649</v>
      </c>
      <c r="CO146" s="20" t="n">
        <f aca="false">-$E146*CO34</f>
        <v>-316.815186638678</v>
      </c>
      <c r="CP146" s="20" t="n">
        <f aca="false">-$E146*CP34</f>
        <v>-316.815186638678</v>
      </c>
      <c r="CQ146" s="20" t="n">
        <f aca="false">-$E146*CQ34</f>
        <v>-309.92789997262</v>
      </c>
      <c r="CR146" s="20" t="n">
        <f aca="false">-$E146*CR34</f>
        <v>-313.371543305649</v>
      </c>
      <c r="CS146" s="20" t="n">
        <f aca="false">-$E146*CS34</f>
        <v>-316.815186638678</v>
      </c>
      <c r="CT146" s="20" t="n">
        <f aca="false">-$E146*CT34</f>
        <v>-316.815186638678</v>
      </c>
      <c r="CU146" s="20" t="n">
        <f aca="false">-$E146*CU34</f>
        <v>-313.371543305649</v>
      </c>
      <c r="CV146" s="20" t="n">
        <f aca="false">-$E146*CV34</f>
        <v>-313.371543305649</v>
      </c>
      <c r="CW146" s="20" t="n">
        <f aca="false">-$E146*CW34</f>
        <v>-316.815186638678</v>
      </c>
      <c r="CX146" s="20" t="n">
        <f aca="false">-$E146*CX34</f>
        <v>-316.815186638678</v>
      </c>
      <c r="CY146" s="20" t="n">
        <f aca="false">-$E146*CY34</f>
        <v>-309.92789997262</v>
      </c>
      <c r="CZ146" s="20" t="n">
        <f aca="false">-$E146*CZ34</f>
        <v>-313.371543305649</v>
      </c>
      <c r="DA146" s="20" t="n">
        <f aca="false">-$E146*DA34</f>
        <v>-316.815186638678</v>
      </c>
      <c r="DB146" s="20" t="n">
        <f aca="false">-$E146*DB34</f>
        <v>-316.815186638678</v>
      </c>
      <c r="DC146" s="20" t="n">
        <f aca="false">-$E146*DC34</f>
        <v>-309.92789997262</v>
      </c>
      <c r="DD146" s="20" t="n">
        <f aca="false">-$E146*DD34</f>
        <v>-313.371543305649</v>
      </c>
      <c r="DE146" s="20" t="n">
        <f aca="false">-$E146*DE34</f>
        <v>-316.815186638678</v>
      </c>
      <c r="DF146" s="20" t="n">
        <f aca="false">-$E146*DF34</f>
        <v>-316.815186638678</v>
      </c>
      <c r="DG146" s="20" t="n">
        <f aca="false">-$E146*DG34</f>
        <v>-309.92789997262</v>
      </c>
      <c r="DH146" s="20" t="n">
        <f aca="false">-$E146*DH34</f>
        <v>-313.371543305649</v>
      </c>
      <c r="DI146" s="20" t="n">
        <f aca="false">-$E146*DI34</f>
        <v>-316.815186638678</v>
      </c>
      <c r="DJ146" s="20" t="n">
        <f aca="false">-$E146*DJ34</f>
        <v>-316.815186638678</v>
      </c>
      <c r="DK146" s="20" t="n">
        <f aca="false">-$E146*DK34</f>
        <v>-313.371543305649</v>
      </c>
      <c r="DL146" s="20" t="n">
        <f aca="false">-$E146*DL34</f>
        <v>-313.371543305649</v>
      </c>
      <c r="DM146" s="20" t="n">
        <f aca="false">-$E146*DM34</f>
        <v>-316.815186638678</v>
      </c>
      <c r="DN146" s="20" t="n">
        <f aca="false">-$E146*DN34</f>
        <v>-316.815186638678</v>
      </c>
      <c r="DO146" s="20" t="n">
        <f aca="false">-$E146*DO34</f>
        <v>-309.92789997262</v>
      </c>
      <c r="DP146" s="20" t="n">
        <f aca="false">-$E146*DP34</f>
        <v>-313.371543305649</v>
      </c>
      <c r="DQ146" s="20" t="n">
        <f aca="false">-$E146*DQ34</f>
        <v>-316.815186638678</v>
      </c>
      <c r="DR146" s="20" t="n">
        <f aca="false">-$E146*DR34</f>
        <v>-316.815186638678</v>
      </c>
      <c r="DS146" s="20" t="n">
        <f aca="false">-$E146*DS34</f>
        <v>-309.92789997262</v>
      </c>
      <c r="DT146" s="20" t="n">
        <f aca="false">-$E146*DT34</f>
        <v>-313.371543305649</v>
      </c>
      <c r="DU146" s="20" t="n">
        <f aca="false">-$E146*DU34</f>
        <v>-316.815186638678</v>
      </c>
      <c r="DV146" s="20" t="n">
        <f aca="false">-$E146*DV34</f>
        <v>-316.815186638678</v>
      </c>
      <c r="DW146" s="20" t="n">
        <f aca="false">-$E146*DW34</f>
        <v>-309.92789997262</v>
      </c>
      <c r="DX146" s="20" t="n">
        <f aca="false">-$E146*DX34</f>
        <v>-313.371543305649</v>
      </c>
      <c r="DY146" s="20" t="n">
        <f aca="false">-$E146*DY34</f>
        <v>-316.815186638678</v>
      </c>
      <c r="DZ146" s="20" t="n">
        <f aca="false">-$E146*DZ34</f>
        <v>-316.815186638678</v>
      </c>
      <c r="EA146" s="20" t="n">
        <f aca="false">-$E146*EA34</f>
        <v>-313.371543305649</v>
      </c>
      <c r="EB146" s="20" t="n">
        <f aca="false">-$E146*EB34</f>
        <v>-313.371543305649</v>
      </c>
      <c r="EC146" s="20" t="n">
        <f aca="false">-$E146*EC34</f>
        <v>-316.815186638678</v>
      </c>
      <c r="ED146" s="20" t="n">
        <f aca="false">-$E146*ED34</f>
        <v>-316.815186638678</v>
      </c>
      <c r="EE146" s="20" t="n">
        <f aca="false">-$E146*EE34</f>
        <v>-309.92789997262</v>
      </c>
      <c r="EF146" s="20" t="n">
        <f aca="false">-$E146*EF34</f>
        <v>-313.371543305649</v>
      </c>
      <c r="EG146" s="20" t="n">
        <f aca="false">-$E146*EG34</f>
        <v>-316.815186638678</v>
      </c>
      <c r="EH146" s="20" t="n">
        <f aca="false">-$E146*EH34</f>
        <v>-316.815186638678</v>
      </c>
      <c r="EI146" s="20" t="n">
        <f aca="false">-$E146*EI34</f>
        <v>-309.92789997262</v>
      </c>
      <c r="EJ146" s="20" t="n">
        <f aca="false">-$E146*EJ34</f>
        <v>-0</v>
      </c>
      <c r="EK146" s="20" t="n">
        <f aca="false">-$E146*EK34</f>
        <v>-0</v>
      </c>
      <c r="EL146" s="20" t="n">
        <f aca="false">-$E146*EL34</f>
        <v>-0</v>
      </c>
      <c r="EM146" s="20" t="n">
        <f aca="false">-$E146*EM34</f>
        <v>-0</v>
      </c>
      <c r="EN146" s="20" t="n">
        <f aca="false">-$E146*EN34</f>
        <v>-0</v>
      </c>
      <c r="EO146" s="20" t="n">
        <f aca="false">-$E146*EO34</f>
        <v>-0</v>
      </c>
      <c r="EP146" s="20" t="n">
        <f aca="false">-$E146*EP34</f>
        <v>-0</v>
      </c>
      <c r="EQ146" s="20" t="n">
        <f aca="false">-$E146*EQ34</f>
        <v>-0</v>
      </c>
      <c r="ER146" s="20" t="n">
        <f aca="false">-$E146*ER34</f>
        <v>-0</v>
      </c>
      <c r="ES146" s="20" t="n">
        <f aca="false">-$E146*ES34</f>
        <v>-0</v>
      </c>
      <c r="ET146" s="20" t="n">
        <f aca="false">-$E146*ET34</f>
        <v>-0</v>
      </c>
      <c r="EU146" s="20" t="n">
        <f aca="false">-$E146*EU34</f>
        <v>-0</v>
      </c>
      <c r="EV146" s="20" t="n">
        <f aca="false">-$E146*EV34</f>
        <v>-0</v>
      </c>
      <c r="EW146" s="20" t="n">
        <f aca="false">-$E146*EW34</f>
        <v>-0</v>
      </c>
      <c r="EX146" s="20" t="n">
        <f aca="false">-$E146*EX34</f>
        <v>-0</v>
      </c>
      <c r="EY146" s="20" t="n">
        <f aca="false">-$E146*EY34</f>
        <v>-0</v>
      </c>
      <c r="EZ146" s="20" t="n">
        <f aca="false">-$E146*EZ34</f>
        <v>-0</v>
      </c>
      <c r="FA146" s="20" t="n">
        <f aca="false">-$E146*FA34</f>
        <v>-0</v>
      </c>
      <c r="FB146" s="20" t="n">
        <f aca="false">-$E146*FB34</f>
        <v>-0</v>
      </c>
      <c r="FC146" s="20" t="n">
        <f aca="false">-$E146*FC34</f>
        <v>-0</v>
      </c>
      <c r="FD146" s="20" t="n">
        <f aca="false">-$E146*FD34</f>
        <v>-0</v>
      </c>
      <c r="FE146" s="20" t="n">
        <f aca="false">-$E146*FE34</f>
        <v>-0</v>
      </c>
      <c r="FF146" s="20" t="n">
        <f aca="false">-$E146*FF34</f>
        <v>-0</v>
      </c>
      <c r="FG146" s="20" t="n">
        <f aca="false">-$E146*FG34</f>
        <v>-0</v>
      </c>
      <c r="FH146" s="20" t="n">
        <f aca="false">-$E146*FH34</f>
        <v>-0</v>
      </c>
    </row>
    <row r="147" customFormat="false" ht="15" hidden="false" customHeight="false" outlineLevel="0" collapsed="false">
      <c r="C147" s="0" t="s">
        <v>793</v>
      </c>
      <c r="D147" s="11" t="s">
        <v>359</v>
      </c>
      <c r="E147" s="20" t="n">
        <f aca="false">$I137</f>
        <v>599.09328134222</v>
      </c>
      <c r="I147" s="20" t="n">
        <f aca="false">SUM(J147:FH147)</f>
        <v>-599.09328134222</v>
      </c>
      <c r="J147" s="20" t="n">
        <f aca="false">-$E147*J34</f>
        <v>-0</v>
      </c>
      <c r="K147" s="20" t="n">
        <f aca="false">-$E147*K34</f>
        <v>-0</v>
      </c>
      <c r="L147" s="20" t="n">
        <f aca="false">-$E147*L34</f>
        <v>-0</v>
      </c>
      <c r="M147" s="20" t="n">
        <f aca="false">-$E147*M34</f>
        <v>-0</v>
      </c>
      <c r="N147" s="20" t="n">
        <f aca="false">-$E147*N34</f>
        <v>-0</v>
      </c>
      <c r="O147" s="20" t="n">
        <f aca="false">-$E147*O34</f>
        <v>-0</v>
      </c>
      <c r="P147" s="20" t="n">
        <f aca="false">-$E147*P34</f>
        <v>-0</v>
      </c>
      <c r="Q147" s="20" t="n">
        <f aca="false">-$E147*Q34</f>
        <v>-0</v>
      </c>
      <c r="R147" s="20" t="n">
        <f aca="false">-$E147*R34</f>
        <v>-0</v>
      </c>
      <c r="S147" s="20" t="n">
        <f aca="false">-$E147*S34</f>
        <v>-0</v>
      </c>
      <c r="T147" s="20" t="n">
        <f aca="false">-$E147*T34</f>
        <v>-4.97558534289879</v>
      </c>
      <c r="U147" s="20" t="n">
        <f aca="false">-$E147*U34</f>
        <v>-5.03026210490866</v>
      </c>
      <c r="V147" s="20" t="n">
        <f aca="false">-$E147*V34</f>
        <v>-5.03026210490866</v>
      </c>
      <c r="W147" s="20" t="n">
        <f aca="false">-$E147*W34</f>
        <v>-4.92090858088891</v>
      </c>
      <c r="X147" s="20" t="n">
        <f aca="false">-$E147*X34</f>
        <v>-4.97558534289879</v>
      </c>
      <c r="Y147" s="20" t="n">
        <f aca="false">-$E147*Y34</f>
        <v>-5.03026210490866</v>
      </c>
      <c r="Z147" s="20" t="n">
        <f aca="false">-$E147*Z34</f>
        <v>-5.03026210490866</v>
      </c>
      <c r="AA147" s="20" t="n">
        <f aca="false">-$E147*AA34</f>
        <v>-4.92090858088891</v>
      </c>
      <c r="AB147" s="20" t="n">
        <f aca="false">-$E147*AB34</f>
        <v>-4.97558534289879</v>
      </c>
      <c r="AC147" s="20" t="n">
        <f aca="false">-$E147*AC34</f>
        <v>-5.03026210490866</v>
      </c>
      <c r="AD147" s="20" t="n">
        <f aca="false">-$E147*AD34</f>
        <v>-5.03026210490866</v>
      </c>
      <c r="AE147" s="20" t="n">
        <f aca="false">-$E147*AE34</f>
        <v>-4.92090858088891</v>
      </c>
      <c r="AF147" s="20" t="n">
        <f aca="false">-$E147*AF34</f>
        <v>-4.97558534289879</v>
      </c>
      <c r="AG147" s="20" t="n">
        <f aca="false">-$E147*AG34</f>
        <v>-5.03026210490866</v>
      </c>
      <c r="AH147" s="20" t="n">
        <f aca="false">-$E147*AH34</f>
        <v>-5.03026210490866</v>
      </c>
      <c r="AI147" s="20" t="n">
        <f aca="false">-$E147*AI34</f>
        <v>-4.97558534289879</v>
      </c>
      <c r="AJ147" s="20" t="n">
        <f aca="false">-$E147*AJ34</f>
        <v>-4.97558534289879</v>
      </c>
      <c r="AK147" s="20" t="n">
        <f aca="false">-$E147*AK34</f>
        <v>-5.03026210490866</v>
      </c>
      <c r="AL147" s="20" t="n">
        <f aca="false">-$E147*AL34</f>
        <v>-5.03026210490866</v>
      </c>
      <c r="AM147" s="20" t="n">
        <f aca="false">-$E147*AM34</f>
        <v>-4.92090858088891</v>
      </c>
      <c r="AN147" s="20" t="n">
        <f aca="false">-$E147*AN34</f>
        <v>-4.97558534289879</v>
      </c>
      <c r="AO147" s="20" t="n">
        <f aca="false">-$E147*AO34</f>
        <v>-5.03026210490866</v>
      </c>
      <c r="AP147" s="20" t="n">
        <f aca="false">-$E147*AP34</f>
        <v>-5.03026210490866</v>
      </c>
      <c r="AQ147" s="20" t="n">
        <f aca="false">-$E147*AQ34</f>
        <v>-4.92090858088891</v>
      </c>
      <c r="AR147" s="20" t="n">
        <f aca="false">-$E147*AR34</f>
        <v>-4.97558534289879</v>
      </c>
      <c r="AS147" s="20" t="n">
        <f aca="false">-$E147*AS34</f>
        <v>-5.03026210490866</v>
      </c>
      <c r="AT147" s="20" t="n">
        <f aca="false">-$E147*AT34</f>
        <v>-5.03026210490866</v>
      </c>
      <c r="AU147" s="20" t="n">
        <f aca="false">-$E147*AU34</f>
        <v>-4.92090858088891</v>
      </c>
      <c r="AV147" s="20" t="n">
        <f aca="false">-$E147*AV34</f>
        <v>-4.97558534289879</v>
      </c>
      <c r="AW147" s="20" t="n">
        <f aca="false">-$E147*AW34</f>
        <v>-5.03026210490866</v>
      </c>
      <c r="AX147" s="20" t="n">
        <f aca="false">-$E147*AX34</f>
        <v>-5.03026210490866</v>
      </c>
      <c r="AY147" s="20" t="n">
        <f aca="false">-$E147*AY34</f>
        <v>-4.97558534289879</v>
      </c>
      <c r="AZ147" s="20" t="n">
        <f aca="false">-$E147*AZ34</f>
        <v>-4.97558534289879</v>
      </c>
      <c r="BA147" s="20" t="n">
        <f aca="false">-$E147*BA34</f>
        <v>-5.03026210490866</v>
      </c>
      <c r="BB147" s="20" t="n">
        <f aca="false">-$E147*BB34</f>
        <v>-5.03026210490866</v>
      </c>
      <c r="BC147" s="20" t="n">
        <f aca="false">-$E147*BC34</f>
        <v>-4.92090858088891</v>
      </c>
      <c r="BD147" s="20" t="n">
        <f aca="false">-$E147*BD34</f>
        <v>-4.97558534289879</v>
      </c>
      <c r="BE147" s="20" t="n">
        <f aca="false">-$E147*BE34</f>
        <v>-5.03026210490866</v>
      </c>
      <c r="BF147" s="20" t="n">
        <f aca="false">-$E147*BF34</f>
        <v>-5.03026210490866</v>
      </c>
      <c r="BG147" s="20" t="n">
        <f aca="false">-$E147*BG34</f>
        <v>-4.92090858088891</v>
      </c>
      <c r="BH147" s="20" t="n">
        <f aca="false">-$E147*BH34</f>
        <v>-4.97558534289879</v>
      </c>
      <c r="BI147" s="20" t="n">
        <f aca="false">-$E147*BI34</f>
        <v>-5.03026210490866</v>
      </c>
      <c r="BJ147" s="20" t="n">
        <f aca="false">-$E147*BJ34</f>
        <v>-5.03026210490866</v>
      </c>
      <c r="BK147" s="20" t="n">
        <f aca="false">-$E147*BK34</f>
        <v>-4.92090858088891</v>
      </c>
      <c r="BL147" s="20" t="n">
        <f aca="false">-$E147*BL34</f>
        <v>-4.97558534289879</v>
      </c>
      <c r="BM147" s="20" t="n">
        <f aca="false">-$E147*BM34</f>
        <v>-5.03026210490866</v>
      </c>
      <c r="BN147" s="20" t="n">
        <f aca="false">-$E147*BN34</f>
        <v>-5.03026210490866</v>
      </c>
      <c r="BO147" s="20" t="n">
        <f aca="false">-$E147*BO34</f>
        <v>-4.97558534289879</v>
      </c>
      <c r="BP147" s="20" t="n">
        <f aca="false">-$E147*BP34</f>
        <v>-4.97558534289879</v>
      </c>
      <c r="BQ147" s="20" t="n">
        <f aca="false">-$E147*BQ34</f>
        <v>-5.03026210490866</v>
      </c>
      <c r="BR147" s="20" t="n">
        <f aca="false">-$E147*BR34</f>
        <v>-5.03026210490866</v>
      </c>
      <c r="BS147" s="20" t="n">
        <f aca="false">-$E147*BS34</f>
        <v>-4.92090858088891</v>
      </c>
      <c r="BT147" s="20" t="n">
        <f aca="false">-$E147*BT34</f>
        <v>-4.97558534289879</v>
      </c>
      <c r="BU147" s="20" t="n">
        <f aca="false">-$E147*BU34</f>
        <v>-5.03026210490866</v>
      </c>
      <c r="BV147" s="20" t="n">
        <f aca="false">-$E147*BV34</f>
        <v>-5.03026210490866</v>
      </c>
      <c r="BW147" s="20" t="n">
        <f aca="false">-$E147*BW34</f>
        <v>-4.92090858088891</v>
      </c>
      <c r="BX147" s="20" t="n">
        <f aca="false">-$E147*BX34</f>
        <v>-4.97558534289879</v>
      </c>
      <c r="BY147" s="20" t="n">
        <f aca="false">-$E147*BY34</f>
        <v>-5.03026210490866</v>
      </c>
      <c r="BZ147" s="20" t="n">
        <f aca="false">-$E147*BZ34</f>
        <v>-5.03026210490866</v>
      </c>
      <c r="CA147" s="20" t="n">
        <f aca="false">-$E147*CA34</f>
        <v>-4.92090858088891</v>
      </c>
      <c r="CB147" s="20" t="n">
        <f aca="false">-$E147*CB34</f>
        <v>-4.97558534289879</v>
      </c>
      <c r="CC147" s="20" t="n">
        <f aca="false">-$E147*CC34</f>
        <v>-5.03026210490866</v>
      </c>
      <c r="CD147" s="20" t="n">
        <f aca="false">-$E147*CD34</f>
        <v>-5.03026210490866</v>
      </c>
      <c r="CE147" s="20" t="n">
        <f aca="false">-$E147*CE34</f>
        <v>-4.97558534289879</v>
      </c>
      <c r="CF147" s="20" t="n">
        <f aca="false">-$E147*CF34</f>
        <v>-4.97558534289879</v>
      </c>
      <c r="CG147" s="20" t="n">
        <f aca="false">-$E147*CG34</f>
        <v>-5.03026210490866</v>
      </c>
      <c r="CH147" s="20" t="n">
        <f aca="false">-$E147*CH34</f>
        <v>-5.03026210490866</v>
      </c>
      <c r="CI147" s="20" t="n">
        <f aca="false">-$E147*CI34</f>
        <v>-4.92090858088891</v>
      </c>
      <c r="CJ147" s="20" t="n">
        <f aca="false">-$E147*CJ34</f>
        <v>-4.97558534289879</v>
      </c>
      <c r="CK147" s="20" t="n">
        <f aca="false">-$E147*CK34</f>
        <v>-5.03026210490866</v>
      </c>
      <c r="CL147" s="20" t="n">
        <f aca="false">-$E147*CL34</f>
        <v>-5.03026210490866</v>
      </c>
      <c r="CM147" s="20" t="n">
        <f aca="false">-$E147*CM34</f>
        <v>-4.92090858088891</v>
      </c>
      <c r="CN147" s="20" t="n">
        <f aca="false">-$E147*CN34</f>
        <v>-4.97558534289879</v>
      </c>
      <c r="CO147" s="20" t="n">
        <f aca="false">-$E147*CO34</f>
        <v>-5.03026210490866</v>
      </c>
      <c r="CP147" s="20" t="n">
        <f aca="false">-$E147*CP34</f>
        <v>-5.03026210490866</v>
      </c>
      <c r="CQ147" s="20" t="n">
        <f aca="false">-$E147*CQ34</f>
        <v>-4.92090858088891</v>
      </c>
      <c r="CR147" s="20" t="n">
        <f aca="false">-$E147*CR34</f>
        <v>-4.97558534289879</v>
      </c>
      <c r="CS147" s="20" t="n">
        <f aca="false">-$E147*CS34</f>
        <v>-5.03026210490866</v>
      </c>
      <c r="CT147" s="20" t="n">
        <f aca="false">-$E147*CT34</f>
        <v>-5.03026210490866</v>
      </c>
      <c r="CU147" s="20" t="n">
        <f aca="false">-$E147*CU34</f>
        <v>-4.97558534289879</v>
      </c>
      <c r="CV147" s="20" t="n">
        <f aca="false">-$E147*CV34</f>
        <v>-4.97558534289879</v>
      </c>
      <c r="CW147" s="20" t="n">
        <f aca="false">-$E147*CW34</f>
        <v>-5.03026210490866</v>
      </c>
      <c r="CX147" s="20" t="n">
        <f aca="false">-$E147*CX34</f>
        <v>-5.03026210490866</v>
      </c>
      <c r="CY147" s="20" t="n">
        <f aca="false">-$E147*CY34</f>
        <v>-4.92090858088891</v>
      </c>
      <c r="CZ147" s="20" t="n">
        <f aca="false">-$E147*CZ34</f>
        <v>-4.97558534289879</v>
      </c>
      <c r="DA147" s="20" t="n">
        <f aca="false">-$E147*DA34</f>
        <v>-5.03026210490866</v>
      </c>
      <c r="DB147" s="20" t="n">
        <f aca="false">-$E147*DB34</f>
        <v>-5.03026210490866</v>
      </c>
      <c r="DC147" s="20" t="n">
        <f aca="false">-$E147*DC34</f>
        <v>-4.92090858088891</v>
      </c>
      <c r="DD147" s="20" t="n">
        <f aca="false">-$E147*DD34</f>
        <v>-4.97558534289879</v>
      </c>
      <c r="DE147" s="20" t="n">
        <f aca="false">-$E147*DE34</f>
        <v>-5.03026210490866</v>
      </c>
      <c r="DF147" s="20" t="n">
        <f aca="false">-$E147*DF34</f>
        <v>-5.03026210490866</v>
      </c>
      <c r="DG147" s="20" t="n">
        <f aca="false">-$E147*DG34</f>
        <v>-4.92090858088891</v>
      </c>
      <c r="DH147" s="20" t="n">
        <f aca="false">-$E147*DH34</f>
        <v>-4.97558534289879</v>
      </c>
      <c r="DI147" s="20" t="n">
        <f aca="false">-$E147*DI34</f>
        <v>-5.03026210490866</v>
      </c>
      <c r="DJ147" s="20" t="n">
        <f aca="false">-$E147*DJ34</f>
        <v>-5.03026210490866</v>
      </c>
      <c r="DK147" s="20" t="n">
        <f aca="false">-$E147*DK34</f>
        <v>-4.97558534289879</v>
      </c>
      <c r="DL147" s="20" t="n">
        <f aca="false">-$E147*DL34</f>
        <v>-4.97558534289879</v>
      </c>
      <c r="DM147" s="20" t="n">
        <f aca="false">-$E147*DM34</f>
        <v>-5.03026210490866</v>
      </c>
      <c r="DN147" s="20" t="n">
        <f aca="false">-$E147*DN34</f>
        <v>-5.03026210490866</v>
      </c>
      <c r="DO147" s="20" t="n">
        <f aca="false">-$E147*DO34</f>
        <v>-4.92090858088891</v>
      </c>
      <c r="DP147" s="20" t="n">
        <f aca="false">-$E147*DP34</f>
        <v>-4.97558534289879</v>
      </c>
      <c r="DQ147" s="20" t="n">
        <f aca="false">-$E147*DQ34</f>
        <v>-5.03026210490866</v>
      </c>
      <c r="DR147" s="20" t="n">
        <f aca="false">-$E147*DR34</f>
        <v>-5.03026210490866</v>
      </c>
      <c r="DS147" s="20" t="n">
        <f aca="false">-$E147*DS34</f>
        <v>-4.92090858088891</v>
      </c>
      <c r="DT147" s="20" t="n">
        <f aca="false">-$E147*DT34</f>
        <v>-4.97558534289879</v>
      </c>
      <c r="DU147" s="20" t="n">
        <f aca="false">-$E147*DU34</f>
        <v>-5.03026210490866</v>
      </c>
      <c r="DV147" s="20" t="n">
        <f aca="false">-$E147*DV34</f>
        <v>-5.03026210490866</v>
      </c>
      <c r="DW147" s="20" t="n">
        <f aca="false">-$E147*DW34</f>
        <v>-4.92090858088891</v>
      </c>
      <c r="DX147" s="20" t="n">
        <f aca="false">-$E147*DX34</f>
        <v>-4.97558534289879</v>
      </c>
      <c r="DY147" s="20" t="n">
        <f aca="false">-$E147*DY34</f>
        <v>-5.03026210490866</v>
      </c>
      <c r="DZ147" s="20" t="n">
        <f aca="false">-$E147*DZ34</f>
        <v>-5.03026210490866</v>
      </c>
      <c r="EA147" s="20" t="n">
        <f aca="false">-$E147*EA34</f>
        <v>-4.97558534289879</v>
      </c>
      <c r="EB147" s="20" t="n">
        <f aca="false">-$E147*EB34</f>
        <v>-4.97558534289879</v>
      </c>
      <c r="EC147" s="20" t="n">
        <f aca="false">-$E147*EC34</f>
        <v>-5.03026210490866</v>
      </c>
      <c r="ED147" s="20" t="n">
        <f aca="false">-$E147*ED34</f>
        <v>-5.03026210490866</v>
      </c>
      <c r="EE147" s="20" t="n">
        <f aca="false">-$E147*EE34</f>
        <v>-4.92090858088891</v>
      </c>
      <c r="EF147" s="20" t="n">
        <f aca="false">-$E147*EF34</f>
        <v>-4.97558534289879</v>
      </c>
      <c r="EG147" s="20" t="n">
        <f aca="false">-$E147*EG34</f>
        <v>-5.03026210490866</v>
      </c>
      <c r="EH147" s="20" t="n">
        <f aca="false">-$E147*EH34</f>
        <v>-5.03026210490866</v>
      </c>
      <c r="EI147" s="20" t="n">
        <f aca="false">-$E147*EI34</f>
        <v>-4.92090858088891</v>
      </c>
      <c r="EJ147" s="20" t="n">
        <f aca="false">-$E147*EJ34</f>
        <v>-0</v>
      </c>
      <c r="EK147" s="20" t="n">
        <f aca="false">-$E147*EK34</f>
        <v>-0</v>
      </c>
      <c r="EL147" s="20" t="n">
        <f aca="false">-$E147*EL34</f>
        <v>-0</v>
      </c>
      <c r="EM147" s="20" t="n">
        <f aca="false">-$E147*EM34</f>
        <v>-0</v>
      </c>
      <c r="EN147" s="20" t="n">
        <f aca="false">-$E147*EN34</f>
        <v>-0</v>
      </c>
      <c r="EO147" s="20" t="n">
        <f aca="false">-$E147*EO34</f>
        <v>-0</v>
      </c>
      <c r="EP147" s="20" t="n">
        <f aca="false">-$E147*EP34</f>
        <v>-0</v>
      </c>
      <c r="EQ147" s="20" t="n">
        <f aca="false">-$E147*EQ34</f>
        <v>-0</v>
      </c>
      <c r="ER147" s="20" t="n">
        <f aca="false">-$E147*ER34</f>
        <v>-0</v>
      </c>
      <c r="ES147" s="20" t="n">
        <f aca="false">-$E147*ES34</f>
        <v>-0</v>
      </c>
      <c r="ET147" s="20" t="n">
        <f aca="false">-$E147*ET34</f>
        <v>-0</v>
      </c>
      <c r="EU147" s="20" t="n">
        <f aca="false">-$E147*EU34</f>
        <v>-0</v>
      </c>
      <c r="EV147" s="20" t="n">
        <f aca="false">-$E147*EV34</f>
        <v>-0</v>
      </c>
      <c r="EW147" s="20" t="n">
        <f aca="false">-$E147*EW34</f>
        <v>-0</v>
      </c>
      <c r="EX147" s="20" t="n">
        <f aca="false">-$E147*EX34</f>
        <v>-0</v>
      </c>
      <c r="EY147" s="20" t="n">
        <f aca="false">-$E147*EY34</f>
        <v>-0</v>
      </c>
      <c r="EZ147" s="20" t="n">
        <f aca="false">-$E147*EZ34</f>
        <v>-0</v>
      </c>
      <c r="FA147" s="20" t="n">
        <f aca="false">-$E147*FA34</f>
        <v>-0</v>
      </c>
      <c r="FB147" s="20" t="n">
        <f aca="false">-$E147*FB34</f>
        <v>-0</v>
      </c>
      <c r="FC147" s="20" t="n">
        <f aca="false">-$E147*FC34</f>
        <v>-0</v>
      </c>
      <c r="FD147" s="20" t="n">
        <f aca="false">-$E147*FD34</f>
        <v>-0</v>
      </c>
      <c r="FE147" s="20" t="n">
        <f aca="false">-$E147*FE34</f>
        <v>-0</v>
      </c>
      <c r="FF147" s="20" t="n">
        <f aca="false">-$E147*FF34</f>
        <v>-0</v>
      </c>
      <c r="FG147" s="20" t="n">
        <f aca="false">-$E147*FG34</f>
        <v>-0</v>
      </c>
      <c r="FH147" s="20" t="n">
        <f aca="false">-$E147*FH34</f>
        <v>-0</v>
      </c>
    </row>
    <row r="148" customFormat="false" ht="15" hidden="false" customHeight="false" outlineLevel="0" collapsed="false">
      <c r="C148" s="0" t="s">
        <v>794</v>
      </c>
      <c r="D148" s="11" t="s">
        <v>359</v>
      </c>
      <c r="E148" s="20" t="n">
        <f aca="false">$F116</f>
        <v>22000</v>
      </c>
      <c r="I148" s="20" t="n">
        <f aca="false">SUM(J148:FH148)</f>
        <v>-22000</v>
      </c>
      <c r="J148" s="20" t="n">
        <f aca="false">-$E148*J35</f>
        <v>-0</v>
      </c>
      <c r="K148" s="20" t="n">
        <f aca="false">-$E148*K35</f>
        <v>-0</v>
      </c>
      <c r="L148" s="20" t="n">
        <f aca="false">-$E148*L35</f>
        <v>-0</v>
      </c>
      <c r="M148" s="20" t="n">
        <f aca="false">-$E148*M35</f>
        <v>-0</v>
      </c>
      <c r="N148" s="20" t="n">
        <f aca="false">-$E148*N35</f>
        <v>-0</v>
      </c>
      <c r="O148" s="20" t="n">
        <f aca="false">-$E148*O35</f>
        <v>-0</v>
      </c>
      <c r="P148" s="20" t="n">
        <f aca="false">-$E148*P35</f>
        <v>-0</v>
      </c>
      <c r="Q148" s="20" t="n">
        <f aca="false">-$E148*Q35</f>
        <v>-0</v>
      </c>
      <c r="R148" s="20" t="n">
        <f aca="false">-$E148*R35</f>
        <v>-0</v>
      </c>
      <c r="S148" s="20" t="n">
        <f aca="false">-$E148*S35</f>
        <v>-0</v>
      </c>
      <c r="T148" s="20" t="n">
        <f aca="false">-$E148*T35</f>
        <v>-548.192771084337</v>
      </c>
      <c r="U148" s="20" t="n">
        <f aca="false">-$E148*U35</f>
        <v>-554.21686746988</v>
      </c>
      <c r="V148" s="20" t="n">
        <f aca="false">-$E148*V35</f>
        <v>-554.21686746988</v>
      </c>
      <c r="W148" s="20" t="n">
        <f aca="false">-$E148*W35</f>
        <v>-542.168674698795</v>
      </c>
      <c r="X148" s="20" t="n">
        <f aca="false">-$E148*X35</f>
        <v>-548.192771084337</v>
      </c>
      <c r="Y148" s="20" t="n">
        <f aca="false">-$E148*Y35</f>
        <v>-554.21686746988</v>
      </c>
      <c r="Z148" s="20" t="n">
        <f aca="false">-$E148*Z35</f>
        <v>-554.21686746988</v>
      </c>
      <c r="AA148" s="20" t="n">
        <f aca="false">-$E148*AA35</f>
        <v>-542.168674698795</v>
      </c>
      <c r="AB148" s="20" t="n">
        <f aca="false">-$E148*AB35</f>
        <v>-548.192771084337</v>
      </c>
      <c r="AC148" s="20" t="n">
        <f aca="false">-$E148*AC35</f>
        <v>-554.21686746988</v>
      </c>
      <c r="AD148" s="20" t="n">
        <f aca="false">-$E148*AD35</f>
        <v>-554.21686746988</v>
      </c>
      <c r="AE148" s="20" t="n">
        <f aca="false">-$E148*AE35</f>
        <v>-542.168674698795</v>
      </c>
      <c r="AF148" s="20" t="n">
        <f aca="false">-$E148*AF35</f>
        <v>-548.192771084337</v>
      </c>
      <c r="AG148" s="20" t="n">
        <f aca="false">-$E148*AG35</f>
        <v>-554.21686746988</v>
      </c>
      <c r="AH148" s="20" t="n">
        <f aca="false">-$E148*AH35</f>
        <v>-554.21686746988</v>
      </c>
      <c r="AI148" s="20" t="n">
        <f aca="false">-$E148*AI35</f>
        <v>-548.192771084337</v>
      </c>
      <c r="AJ148" s="20" t="n">
        <f aca="false">-$E148*AJ35</f>
        <v>-548.192771084337</v>
      </c>
      <c r="AK148" s="20" t="n">
        <f aca="false">-$E148*AK35</f>
        <v>-554.21686746988</v>
      </c>
      <c r="AL148" s="20" t="n">
        <f aca="false">-$E148*AL35</f>
        <v>-554.21686746988</v>
      </c>
      <c r="AM148" s="20" t="n">
        <f aca="false">-$E148*AM35</f>
        <v>-542.168674698795</v>
      </c>
      <c r="AN148" s="20" t="n">
        <f aca="false">-$E148*AN35</f>
        <v>-548.192771084337</v>
      </c>
      <c r="AO148" s="20" t="n">
        <f aca="false">-$E148*AO35</f>
        <v>-554.21686746988</v>
      </c>
      <c r="AP148" s="20" t="n">
        <f aca="false">-$E148*AP35</f>
        <v>-554.21686746988</v>
      </c>
      <c r="AQ148" s="20" t="n">
        <f aca="false">-$E148*AQ35</f>
        <v>-542.168674698795</v>
      </c>
      <c r="AR148" s="20" t="n">
        <f aca="false">-$E148*AR35</f>
        <v>-548.192771084337</v>
      </c>
      <c r="AS148" s="20" t="n">
        <f aca="false">-$E148*AS35</f>
        <v>-554.21686746988</v>
      </c>
      <c r="AT148" s="20" t="n">
        <f aca="false">-$E148*AT35</f>
        <v>-554.21686746988</v>
      </c>
      <c r="AU148" s="20" t="n">
        <f aca="false">-$E148*AU35</f>
        <v>-542.168674698795</v>
      </c>
      <c r="AV148" s="20" t="n">
        <f aca="false">-$E148*AV35</f>
        <v>-548.192771084337</v>
      </c>
      <c r="AW148" s="20" t="n">
        <f aca="false">-$E148*AW35</f>
        <v>-554.21686746988</v>
      </c>
      <c r="AX148" s="20" t="n">
        <f aca="false">-$E148*AX35</f>
        <v>-554.21686746988</v>
      </c>
      <c r="AY148" s="20" t="n">
        <f aca="false">-$E148*AY35</f>
        <v>-548.192771084337</v>
      </c>
      <c r="AZ148" s="20" t="n">
        <f aca="false">-$E148*AZ35</f>
        <v>-548.192771084337</v>
      </c>
      <c r="BA148" s="20" t="n">
        <f aca="false">-$E148*BA35</f>
        <v>-554.21686746988</v>
      </c>
      <c r="BB148" s="20" t="n">
        <f aca="false">-$E148*BB35</f>
        <v>-554.21686746988</v>
      </c>
      <c r="BC148" s="20" t="n">
        <f aca="false">-$E148*BC35</f>
        <v>-542.168674698795</v>
      </c>
      <c r="BD148" s="20" t="n">
        <f aca="false">-$E148*BD35</f>
        <v>-548.192771084337</v>
      </c>
      <c r="BE148" s="20" t="n">
        <f aca="false">-$E148*BE35</f>
        <v>-554.21686746988</v>
      </c>
      <c r="BF148" s="20" t="n">
        <f aca="false">-$E148*BF35</f>
        <v>-554.21686746988</v>
      </c>
      <c r="BG148" s="20" t="n">
        <f aca="false">-$E148*BG35</f>
        <v>-542.168674698795</v>
      </c>
      <c r="BH148" s="20" t="n">
        <f aca="false">-$E148*BH35</f>
        <v>-0</v>
      </c>
      <c r="BI148" s="20" t="n">
        <f aca="false">-$E148*BI35</f>
        <v>-0</v>
      </c>
      <c r="BJ148" s="20" t="n">
        <f aca="false">-$E148*BJ35</f>
        <v>-0</v>
      </c>
      <c r="BK148" s="20" t="n">
        <f aca="false">-$E148*BK35</f>
        <v>-0</v>
      </c>
      <c r="BL148" s="20" t="n">
        <f aca="false">-$E148*BL35</f>
        <v>-0</v>
      </c>
      <c r="BM148" s="20" t="n">
        <f aca="false">-$E148*BM35</f>
        <v>-0</v>
      </c>
      <c r="BN148" s="20" t="n">
        <f aca="false">-$E148*BN35</f>
        <v>-0</v>
      </c>
      <c r="BO148" s="20" t="n">
        <f aca="false">-$E148*BO35</f>
        <v>-0</v>
      </c>
      <c r="BP148" s="20" t="n">
        <f aca="false">-$E148*BP35</f>
        <v>-0</v>
      </c>
      <c r="BQ148" s="20" t="n">
        <f aca="false">-$E148*BQ35</f>
        <v>-0</v>
      </c>
      <c r="BR148" s="20" t="n">
        <f aca="false">-$E148*BR35</f>
        <v>-0</v>
      </c>
      <c r="BS148" s="20" t="n">
        <f aca="false">-$E148*BS35</f>
        <v>-0</v>
      </c>
      <c r="BT148" s="20" t="n">
        <f aca="false">-$E148*BT35</f>
        <v>-0</v>
      </c>
      <c r="BU148" s="20" t="n">
        <f aca="false">-$E148*BU35</f>
        <v>-0</v>
      </c>
      <c r="BV148" s="20" t="n">
        <f aca="false">-$E148*BV35</f>
        <v>-0</v>
      </c>
      <c r="BW148" s="20" t="n">
        <f aca="false">-$E148*BW35</f>
        <v>-0</v>
      </c>
      <c r="BX148" s="20" t="n">
        <f aca="false">-$E148*BX35</f>
        <v>-0</v>
      </c>
      <c r="BY148" s="20" t="n">
        <f aca="false">-$E148*BY35</f>
        <v>-0</v>
      </c>
      <c r="BZ148" s="20" t="n">
        <f aca="false">-$E148*BZ35</f>
        <v>-0</v>
      </c>
      <c r="CA148" s="20" t="n">
        <f aca="false">-$E148*CA35</f>
        <v>-0</v>
      </c>
      <c r="CB148" s="20" t="n">
        <f aca="false">-$E148*CB35</f>
        <v>-0</v>
      </c>
      <c r="CC148" s="20" t="n">
        <f aca="false">-$E148*CC35</f>
        <v>-0</v>
      </c>
      <c r="CD148" s="20" t="n">
        <f aca="false">-$E148*CD35</f>
        <v>-0</v>
      </c>
      <c r="CE148" s="20" t="n">
        <f aca="false">-$E148*CE35</f>
        <v>-0</v>
      </c>
      <c r="CF148" s="20" t="n">
        <f aca="false">-$E148*CF35</f>
        <v>-0</v>
      </c>
      <c r="CG148" s="20" t="n">
        <f aca="false">-$E148*CG35</f>
        <v>-0</v>
      </c>
      <c r="CH148" s="20" t="n">
        <f aca="false">-$E148*CH35</f>
        <v>-0</v>
      </c>
      <c r="CI148" s="20" t="n">
        <f aca="false">-$E148*CI35</f>
        <v>-0</v>
      </c>
      <c r="CJ148" s="20" t="n">
        <f aca="false">-$E148*CJ35</f>
        <v>-0</v>
      </c>
      <c r="CK148" s="20" t="n">
        <f aca="false">-$E148*CK35</f>
        <v>-0</v>
      </c>
      <c r="CL148" s="20" t="n">
        <f aca="false">-$E148*CL35</f>
        <v>-0</v>
      </c>
      <c r="CM148" s="20" t="n">
        <f aca="false">-$E148*CM35</f>
        <v>-0</v>
      </c>
      <c r="CN148" s="20" t="n">
        <f aca="false">-$E148*CN35</f>
        <v>-0</v>
      </c>
      <c r="CO148" s="20" t="n">
        <f aca="false">-$E148*CO35</f>
        <v>-0</v>
      </c>
      <c r="CP148" s="20" t="n">
        <f aca="false">-$E148*CP35</f>
        <v>-0</v>
      </c>
      <c r="CQ148" s="20" t="n">
        <f aca="false">-$E148*CQ35</f>
        <v>-0</v>
      </c>
      <c r="CR148" s="20" t="n">
        <f aca="false">-$E148*CR35</f>
        <v>-0</v>
      </c>
      <c r="CS148" s="20" t="n">
        <f aca="false">-$E148*CS35</f>
        <v>-0</v>
      </c>
      <c r="CT148" s="20" t="n">
        <f aca="false">-$E148*CT35</f>
        <v>-0</v>
      </c>
      <c r="CU148" s="20" t="n">
        <f aca="false">-$E148*CU35</f>
        <v>-0</v>
      </c>
      <c r="CV148" s="20" t="n">
        <f aca="false">-$E148*CV35</f>
        <v>-0</v>
      </c>
      <c r="CW148" s="20" t="n">
        <f aca="false">-$E148*CW35</f>
        <v>-0</v>
      </c>
      <c r="CX148" s="20" t="n">
        <f aca="false">-$E148*CX35</f>
        <v>-0</v>
      </c>
      <c r="CY148" s="20" t="n">
        <f aca="false">-$E148*CY35</f>
        <v>-0</v>
      </c>
      <c r="CZ148" s="20" t="n">
        <f aca="false">-$E148*CZ35</f>
        <v>-0</v>
      </c>
      <c r="DA148" s="20" t="n">
        <f aca="false">-$E148*DA35</f>
        <v>-0</v>
      </c>
      <c r="DB148" s="20" t="n">
        <f aca="false">-$E148*DB35</f>
        <v>-0</v>
      </c>
      <c r="DC148" s="20" t="n">
        <f aca="false">-$E148*DC35</f>
        <v>-0</v>
      </c>
      <c r="DD148" s="20" t="n">
        <f aca="false">-$E148*DD35</f>
        <v>-0</v>
      </c>
      <c r="DE148" s="20" t="n">
        <f aca="false">-$E148*DE35</f>
        <v>-0</v>
      </c>
      <c r="DF148" s="20" t="n">
        <f aca="false">-$E148*DF35</f>
        <v>-0</v>
      </c>
      <c r="DG148" s="20" t="n">
        <f aca="false">-$E148*DG35</f>
        <v>-0</v>
      </c>
      <c r="DH148" s="20" t="n">
        <f aca="false">-$E148*DH35</f>
        <v>-0</v>
      </c>
      <c r="DI148" s="20" t="n">
        <f aca="false">-$E148*DI35</f>
        <v>-0</v>
      </c>
      <c r="DJ148" s="20" t="n">
        <f aca="false">-$E148*DJ35</f>
        <v>-0</v>
      </c>
      <c r="DK148" s="20" t="n">
        <f aca="false">-$E148*DK35</f>
        <v>-0</v>
      </c>
      <c r="DL148" s="20" t="n">
        <f aca="false">-$E148*DL35</f>
        <v>-0</v>
      </c>
      <c r="DM148" s="20" t="n">
        <f aca="false">-$E148*DM35</f>
        <v>-0</v>
      </c>
      <c r="DN148" s="20" t="n">
        <f aca="false">-$E148*DN35</f>
        <v>-0</v>
      </c>
      <c r="DO148" s="20" t="n">
        <f aca="false">-$E148*DO35</f>
        <v>-0</v>
      </c>
      <c r="DP148" s="20" t="n">
        <f aca="false">-$E148*DP35</f>
        <v>-0</v>
      </c>
      <c r="DQ148" s="20" t="n">
        <f aca="false">-$E148*DQ35</f>
        <v>-0</v>
      </c>
      <c r="DR148" s="20" t="n">
        <f aca="false">-$E148*DR35</f>
        <v>-0</v>
      </c>
      <c r="DS148" s="20" t="n">
        <f aca="false">-$E148*DS35</f>
        <v>-0</v>
      </c>
      <c r="DT148" s="20" t="n">
        <f aca="false">-$E148*DT35</f>
        <v>-0</v>
      </c>
      <c r="DU148" s="20" t="n">
        <f aca="false">-$E148*DU35</f>
        <v>-0</v>
      </c>
      <c r="DV148" s="20" t="n">
        <f aca="false">-$E148*DV35</f>
        <v>-0</v>
      </c>
      <c r="DW148" s="20" t="n">
        <f aca="false">-$E148*DW35</f>
        <v>-0</v>
      </c>
      <c r="DX148" s="20" t="n">
        <f aca="false">-$E148*DX35</f>
        <v>-0</v>
      </c>
      <c r="DY148" s="20" t="n">
        <f aca="false">-$E148*DY35</f>
        <v>-0</v>
      </c>
      <c r="DZ148" s="20" t="n">
        <f aca="false">-$E148*DZ35</f>
        <v>-0</v>
      </c>
      <c r="EA148" s="20" t="n">
        <f aca="false">-$E148*EA35</f>
        <v>-0</v>
      </c>
      <c r="EB148" s="20" t="n">
        <f aca="false">-$E148*EB35</f>
        <v>-0</v>
      </c>
      <c r="EC148" s="20" t="n">
        <f aca="false">-$E148*EC35</f>
        <v>-0</v>
      </c>
      <c r="ED148" s="20" t="n">
        <f aca="false">-$E148*ED35</f>
        <v>-0</v>
      </c>
      <c r="EE148" s="20" t="n">
        <f aca="false">-$E148*EE35</f>
        <v>-0</v>
      </c>
      <c r="EF148" s="20" t="n">
        <f aca="false">-$E148*EF35</f>
        <v>-0</v>
      </c>
      <c r="EG148" s="20" t="n">
        <f aca="false">-$E148*EG35</f>
        <v>-0</v>
      </c>
      <c r="EH148" s="20" t="n">
        <f aca="false">-$E148*EH35</f>
        <v>-0</v>
      </c>
      <c r="EI148" s="20" t="n">
        <f aca="false">-$E148*EI35</f>
        <v>-0</v>
      </c>
      <c r="EJ148" s="20" t="n">
        <f aca="false">-$E148*EJ35</f>
        <v>-0</v>
      </c>
      <c r="EK148" s="20" t="n">
        <f aca="false">-$E148*EK35</f>
        <v>-0</v>
      </c>
      <c r="EL148" s="20" t="n">
        <f aca="false">-$E148*EL35</f>
        <v>-0</v>
      </c>
      <c r="EM148" s="20" t="n">
        <f aca="false">-$E148*EM35</f>
        <v>-0</v>
      </c>
      <c r="EN148" s="20" t="n">
        <f aca="false">-$E148*EN35</f>
        <v>-0</v>
      </c>
      <c r="EO148" s="20" t="n">
        <f aca="false">-$E148*EO35</f>
        <v>-0</v>
      </c>
      <c r="EP148" s="20" t="n">
        <f aca="false">-$E148*EP35</f>
        <v>-0</v>
      </c>
      <c r="EQ148" s="20" t="n">
        <f aca="false">-$E148*EQ35</f>
        <v>-0</v>
      </c>
      <c r="ER148" s="20" t="n">
        <f aca="false">-$E148*ER35</f>
        <v>-0</v>
      </c>
      <c r="ES148" s="20" t="n">
        <f aca="false">-$E148*ES35</f>
        <v>-0</v>
      </c>
      <c r="ET148" s="20" t="n">
        <f aca="false">-$E148*ET35</f>
        <v>-0</v>
      </c>
      <c r="EU148" s="20" t="n">
        <f aca="false">-$E148*EU35</f>
        <v>-0</v>
      </c>
      <c r="EV148" s="20" t="n">
        <f aca="false">-$E148*EV35</f>
        <v>-0</v>
      </c>
      <c r="EW148" s="20" t="n">
        <f aca="false">-$E148*EW35</f>
        <v>-0</v>
      </c>
      <c r="EX148" s="20" t="n">
        <f aca="false">-$E148*EX35</f>
        <v>-0</v>
      </c>
      <c r="EY148" s="20" t="n">
        <f aca="false">-$E148*EY35</f>
        <v>-0</v>
      </c>
      <c r="EZ148" s="20" t="n">
        <f aca="false">-$E148*EZ35</f>
        <v>-0</v>
      </c>
      <c r="FA148" s="20" t="n">
        <f aca="false">-$E148*FA35</f>
        <v>-0</v>
      </c>
      <c r="FB148" s="20" t="n">
        <f aca="false">-$E148*FB35</f>
        <v>-0</v>
      </c>
      <c r="FC148" s="20" t="n">
        <f aca="false">-$E148*FC35</f>
        <v>-0</v>
      </c>
      <c r="FD148" s="20" t="n">
        <f aca="false">-$E148*FD35</f>
        <v>-0</v>
      </c>
      <c r="FE148" s="20" t="n">
        <f aca="false">-$E148*FE35</f>
        <v>-0</v>
      </c>
      <c r="FF148" s="20" t="n">
        <f aca="false">-$E148*FF35</f>
        <v>-0</v>
      </c>
      <c r="FG148" s="20" t="n">
        <f aca="false">-$E148*FG35</f>
        <v>-0</v>
      </c>
      <c r="FH148" s="20" t="n">
        <f aca="false">-$E148*FH35</f>
        <v>-0</v>
      </c>
    </row>
    <row r="149" customFormat="false" ht="15" hidden="false" customHeight="false" outlineLevel="0" collapsed="false">
      <c r="C149" s="0" t="s">
        <v>795</v>
      </c>
      <c r="D149" s="11" t="s">
        <v>359</v>
      </c>
      <c r="E149" s="44" t="n">
        <f aca="false">SUMIF($J117:$FH117,"&lt;0",$J$4:$FH$4)+1</f>
        <v>54149</v>
      </c>
      <c r="F149" s="44" t="n">
        <f aca="false">EDATE($E149-1,In_Dep_BESS_Years*Months_In_Year)</f>
        <v>57800</v>
      </c>
      <c r="I149" s="20" t="n">
        <f aca="false">SUM(J149:FH149)</f>
        <v>-34726.098</v>
      </c>
      <c r="J149" s="20" t="n">
        <f aca="false">$I117*MAX(0,MIN($F149,J$4)-MAX($E149,J$3)+1)/($F149-$E149+1)</f>
        <v>-0</v>
      </c>
      <c r="K149" s="20" t="n">
        <f aca="false">$I117*MAX(0,MIN($F149,K$4)-MAX($E149,K$3)+1)/($F149-$E149+1)</f>
        <v>-0</v>
      </c>
      <c r="L149" s="20" t="n">
        <f aca="false">$I117*MAX(0,MIN($F149,L$4)-MAX($E149,L$3)+1)/($F149-$E149+1)</f>
        <v>-0</v>
      </c>
      <c r="M149" s="20" t="n">
        <f aca="false">$I117*MAX(0,MIN($F149,M$4)-MAX($E149,M$3)+1)/($F149-$E149+1)</f>
        <v>-0</v>
      </c>
      <c r="N149" s="20" t="n">
        <f aca="false">$I117*MAX(0,MIN($F149,N$4)-MAX($E149,N$3)+1)/($F149-$E149+1)</f>
        <v>-0</v>
      </c>
      <c r="O149" s="20" t="n">
        <f aca="false">$I117*MAX(0,MIN($F149,O$4)-MAX($E149,O$3)+1)/($F149-$E149+1)</f>
        <v>-0</v>
      </c>
      <c r="P149" s="20" t="n">
        <f aca="false">$I117*MAX(0,MIN($F149,P$4)-MAX($E149,P$3)+1)/($F149-$E149+1)</f>
        <v>-0</v>
      </c>
      <c r="Q149" s="20" t="n">
        <f aca="false">$I117*MAX(0,MIN($F149,Q$4)-MAX($E149,Q$3)+1)/($F149-$E149+1)</f>
        <v>-0</v>
      </c>
      <c r="R149" s="20" t="n">
        <f aca="false">$I117*MAX(0,MIN($F149,R$4)-MAX($E149,R$3)+1)/($F149-$E149+1)</f>
        <v>-0</v>
      </c>
      <c r="S149" s="20" t="n">
        <f aca="false">$I117*MAX(0,MIN($F149,S$4)-MAX($E149,S$3)+1)/($F149-$E149+1)</f>
        <v>-0</v>
      </c>
      <c r="T149" s="20" t="n">
        <f aca="false">$I117*MAX(0,MIN($F149,T$4)-MAX($E149,T$3)+1)/($F149-$E149+1)</f>
        <v>-0</v>
      </c>
      <c r="U149" s="20" t="n">
        <f aca="false">$I117*MAX(0,MIN($F149,U$4)-MAX($E149,U$3)+1)/($F149-$E149+1)</f>
        <v>-0</v>
      </c>
      <c r="V149" s="20" t="n">
        <f aca="false">$I117*MAX(0,MIN($F149,V$4)-MAX($E149,V$3)+1)/($F149-$E149+1)</f>
        <v>-0</v>
      </c>
      <c r="W149" s="20" t="n">
        <f aca="false">$I117*MAX(0,MIN($F149,W$4)-MAX($E149,W$3)+1)/($F149-$E149+1)</f>
        <v>-0</v>
      </c>
      <c r="X149" s="20" t="n">
        <f aca="false">$I117*MAX(0,MIN($F149,X$4)-MAX($E149,X$3)+1)/($F149-$E149+1)</f>
        <v>-0</v>
      </c>
      <c r="Y149" s="20" t="n">
        <f aca="false">$I117*MAX(0,MIN($F149,Y$4)-MAX($E149,Y$3)+1)/($F149-$E149+1)</f>
        <v>-0</v>
      </c>
      <c r="Z149" s="20" t="n">
        <f aca="false">$I117*MAX(0,MIN($F149,Z$4)-MAX($E149,Z$3)+1)/($F149-$E149+1)</f>
        <v>-0</v>
      </c>
      <c r="AA149" s="20" t="n">
        <f aca="false">$I117*MAX(0,MIN($F149,AA$4)-MAX($E149,AA$3)+1)/($F149-$E149+1)</f>
        <v>-0</v>
      </c>
      <c r="AB149" s="20" t="n">
        <f aca="false">$I117*MAX(0,MIN($F149,AB$4)-MAX($E149,AB$3)+1)/($F149-$E149+1)</f>
        <v>-0</v>
      </c>
      <c r="AC149" s="20" t="n">
        <f aca="false">$I117*MAX(0,MIN($F149,AC$4)-MAX($E149,AC$3)+1)/($F149-$E149+1)</f>
        <v>-0</v>
      </c>
      <c r="AD149" s="20" t="n">
        <f aca="false">$I117*MAX(0,MIN($F149,AD$4)-MAX($E149,AD$3)+1)/($F149-$E149+1)</f>
        <v>-0</v>
      </c>
      <c r="AE149" s="20" t="n">
        <f aca="false">$I117*MAX(0,MIN($F149,AE$4)-MAX($E149,AE$3)+1)/($F149-$E149+1)</f>
        <v>-0</v>
      </c>
      <c r="AF149" s="20" t="n">
        <f aca="false">$I117*MAX(0,MIN($F149,AF$4)-MAX($E149,AF$3)+1)/($F149-$E149+1)</f>
        <v>-0</v>
      </c>
      <c r="AG149" s="20" t="n">
        <f aca="false">$I117*MAX(0,MIN($F149,AG$4)-MAX($E149,AG$3)+1)/($F149-$E149+1)</f>
        <v>-0</v>
      </c>
      <c r="AH149" s="20" t="n">
        <f aca="false">$I117*MAX(0,MIN($F149,AH$4)-MAX($E149,AH$3)+1)/($F149-$E149+1)</f>
        <v>-0</v>
      </c>
      <c r="AI149" s="20" t="n">
        <f aca="false">$I117*MAX(0,MIN($F149,AI$4)-MAX($E149,AI$3)+1)/($F149-$E149+1)</f>
        <v>-0</v>
      </c>
      <c r="AJ149" s="20" t="n">
        <f aca="false">$I117*MAX(0,MIN($F149,AJ$4)-MAX($E149,AJ$3)+1)/($F149-$E149+1)</f>
        <v>-0</v>
      </c>
      <c r="AK149" s="20" t="n">
        <f aca="false">$I117*MAX(0,MIN($F149,AK$4)-MAX($E149,AK$3)+1)/($F149-$E149+1)</f>
        <v>-0</v>
      </c>
      <c r="AL149" s="20" t="n">
        <f aca="false">$I117*MAX(0,MIN($F149,AL$4)-MAX($E149,AL$3)+1)/($F149-$E149+1)</f>
        <v>-0</v>
      </c>
      <c r="AM149" s="20" t="n">
        <f aca="false">$I117*MAX(0,MIN($F149,AM$4)-MAX($E149,AM$3)+1)/($F149-$E149+1)</f>
        <v>-0</v>
      </c>
      <c r="AN149" s="20" t="n">
        <f aca="false">$I117*MAX(0,MIN($F149,AN$4)-MAX($E149,AN$3)+1)/($F149-$E149+1)</f>
        <v>-0</v>
      </c>
      <c r="AO149" s="20" t="n">
        <f aca="false">$I117*MAX(0,MIN($F149,AO$4)-MAX($E149,AO$3)+1)/($F149-$E149+1)</f>
        <v>-0</v>
      </c>
      <c r="AP149" s="20" t="n">
        <f aca="false">$I117*MAX(0,MIN($F149,AP$4)-MAX($E149,AP$3)+1)/($F149-$E149+1)</f>
        <v>-0</v>
      </c>
      <c r="AQ149" s="20" t="n">
        <f aca="false">$I117*MAX(0,MIN($F149,AQ$4)-MAX($E149,AQ$3)+1)/($F149-$E149+1)</f>
        <v>-0</v>
      </c>
      <c r="AR149" s="20" t="n">
        <f aca="false">$I117*MAX(0,MIN($F149,AR$4)-MAX($E149,AR$3)+1)/($F149-$E149+1)</f>
        <v>-0</v>
      </c>
      <c r="AS149" s="20" t="n">
        <f aca="false">$I117*MAX(0,MIN($F149,AS$4)-MAX($E149,AS$3)+1)/($F149-$E149+1)</f>
        <v>-0</v>
      </c>
      <c r="AT149" s="20" t="n">
        <f aca="false">$I117*MAX(0,MIN($F149,AT$4)-MAX($E149,AT$3)+1)/($F149-$E149+1)</f>
        <v>-0</v>
      </c>
      <c r="AU149" s="20" t="n">
        <f aca="false">$I117*MAX(0,MIN($F149,AU$4)-MAX($E149,AU$3)+1)/($F149-$E149+1)</f>
        <v>-0</v>
      </c>
      <c r="AV149" s="20" t="n">
        <f aca="false">$I117*MAX(0,MIN($F149,AV$4)-MAX($E149,AV$3)+1)/($F149-$E149+1)</f>
        <v>-0</v>
      </c>
      <c r="AW149" s="20" t="n">
        <f aca="false">$I117*MAX(0,MIN($F149,AW$4)-MAX($E149,AW$3)+1)/($F149-$E149+1)</f>
        <v>-0</v>
      </c>
      <c r="AX149" s="20" t="n">
        <f aca="false">$I117*MAX(0,MIN($F149,AX$4)-MAX($E149,AX$3)+1)/($F149-$E149+1)</f>
        <v>-0</v>
      </c>
      <c r="AY149" s="20" t="n">
        <f aca="false">$I117*MAX(0,MIN($F149,AY$4)-MAX($E149,AY$3)+1)/($F149-$E149+1)</f>
        <v>-0</v>
      </c>
      <c r="AZ149" s="20" t="n">
        <f aca="false">$I117*MAX(0,MIN($F149,AZ$4)-MAX($E149,AZ$3)+1)/($F149-$E149+1)</f>
        <v>-0</v>
      </c>
      <c r="BA149" s="20" t="n">
        <f aca="false">$I117*MAX(0,MIN($F149,BA$4)-MAX($E149,BA$3)+1)/($F149-$E149+1)</f>
        <v>-0</v>
      </c>
      <c r="BB149" s="20" t="n">
        <f aca="false">$I117*MAX(0,MIN($F149,BB$4)-MAX($E149,BB$3)+1)/($F149-$E149+1)</f>
        <v>-0</v>
      </c>
      <c r="BC149" s="20" t="n">
        <f aca="false">$I117*MAX(0,MIN($F149,BC$4)-MAX($E149,BC$3)+1)/($F149-$E149+1)</f>
        <v>-0</v>
      </c>
      <c r="BD149" s="20" t="n">
        <f aca="false">$I117*MAX(0,MIN($F149,BD$4)-MAX($E149,BD$3)+1)/($F149-$E149+1)</f>
        <v>-0</v>
      </c>
      <c r="BE149" s="20" t="n">
        <f aca="false">$I117*MAX(0,MIN($F149,BE$4)-MAX($E149,BE$3)+1)/($F149-$E149+1)</f>
        <v>-0</v>
      </c>
      <c r="BF149" s="20" t="n">
        <f aca="false">$I117*MAX(0,MIN($F149,BF$4)-MAX($E149,BF$3)+1)/($F149-$E149+1)</f>
        <v>-0</v>
      </c>
      <c r="BG149" s="20" t="n">
        <f aca="false">$I117*MAX(0,MIN($F149,BG$4)-MAX($E149,BG$3)+1)/($F149-$E149+1)</f>
        <v>-0</v>
      </c>
      <c r="BH149" s="20" t="n">
        <f aca="false">$I117*MAX(0,MIN($F149,BH$4)-MAX($E149,BH$3)+1)/($F149-$E149+1)</f>
        <v>-0</v>
      </c>
      <c r="BI149" s="20" t="n">
        <f aca="false">$I117*MAX(0,MIN($F149,BI$4)-MAX($E149,BI$3)+1)/($F149-$E149+1)</f>
        <v>-0</v>
      </c>
      <c r="BJ149" s="20" t="n">
        <f aca="false">$I117*MAX(0,MIN($F149,BJ$4)-MAX($E149,BJ$3)+1)/($F149-$E149+1)</f>
        <v>-0</v>
      </c>
      <c r="BK149" s="20" t="n">
        <f aca="false">$I117*MAX(0,MIN($F149,BK$4)-MAX($E149,BK$3)+1)/($F149-$E149+1)</f>
        <v>-0</v>
      </c>
      <c r="BL149" s="20" t="n">
        <f aca="false">$I117*MAX(0,MIN($F149,BL$4)-MAX($E149,BL$3)+1)/($F149-$E149+1)</f>
        <v>-0</v>
      </c>
      <c r="BM149" s="20" t="n">
        <f aca="false">$I117*MAX(0,MIN($F149,BM$4)-MAX($E149,BM$3)+1)/($F149-$E149+1)</f>
        <v>-0</v>
      </c>
      <c r="BN149" s="20" t="n">
        <f aca="false">$I117*MAX(0,MIN($F149,BN$4)-MAX($E149,BN$3)+1)/($F149-$E149+1)</f>
        <v>-0</v>
      </c>
      <c r="BO149" s="20" t="n">
        <f aca="false">$I117*MAX(0,MIN($F149,BO$4)-MAX($E149,BO$3)+1)/($F149-$E149+1)</f>
        <v>-0</v>
      </c>
      <c r="BP149" s="20" t="n">
        <f aca="false">$I117*MAX(0,MIN($F149,BP$4)-MAX($E149,BP$3)+1)/($F149-$E149+1)</f>
        <v>-0</v>
      </c>
      <c r="BQ149" s="20" t="n">
        <f aca="false">$I117*MAX(0,MIN($F149,BQ$4)-MAX($E149,BQ$3)+1)/($F149-$E149+1)</f>
        <v>-0</v>
      </c>
      <c r="BR149" s="20" t="n">
        <f aca="false">$I117*MAX(0,MIN($F149,BR$4)-MAX($E149,BR$3)+1)/($F149-$E149+1)</f>
        <v>-0</v>
      </c>
      <c r="BS149" s="20" t="n">
        <f aca="false">$I117*MAX(0,MIN($F149,BS$4)-MAX($E149,BS$3)+1)/($F149-$E149+1)</f>
        <v>-0</v>
      </c>
      <c r="BT149" s="20" t="n">
        <f aca="false">$I117*MAX(0,MIN($F149,BT$4)-MAX($E149,BT$3)+1)/($F149-$E149+1)</f>
        <v>-0</v>
      </c>
      <c r="BU149" s="20" t="n">
        <f aca="false">$I117*MAX(0,MIN($F149,BU$4)-MAX($E149,BU$3)+1)/($F149-$E149+1)</f>
        <v>-0</v>
      </c>
      <c r="BV149" s="20" t="n">
        <f aca="false">$I117*MAX(0,MIN($F149,BV$4)-MAX($E149,BV$3)+1)/($F149-$E149+1)</f>
        <v>-0</v>
      </c>
      <c r="BW149" s="20" t="n">
        <f aca="false">$I117*MAX(0,MIN($F149,BW$4)-MAX($E149,BW$3)+1)/($F149-$E149+1)</f>
        <v>-0</v>
      </c>
      <c r="BX149" s="20" t="n">
        <f aca="false">$I117*MAX(0,MIN($F149,BX$4)-MAX($E149,BX$3)+1)/($F149-$E149+1)</f>
        <v>-0</v>
      </c>
      <c r="BY149" s="20" t="n">
        <f aca="false">$I117*MAX(0,MIN($F149,BY$4)-MAX($E149,BY$3)+1)/($F149-$E149+1)</f>
        <v>-0</v>
      </c>
      <c r="BZ149" s="20" t="n">
        <f aca="false">$I117*MAX(0,MIN($F149,BZ$4)-MAX($E149,BZ$3)+1)/($F149-$E149+1)</f>
        <v>-0</v>
      </c>
      <c r="CA149" s="20" t="n">
        <f aca="false">$I117*MAX(0,MIN($F149,CA$4)-MAX($E149,CA$3)+1)/($F149-$E149+1)</f>
        <v>-0</v>
      </c>
      <c r="CB149" s="20" t="n">
        <f aca="false">$I117*MAX(0,MIN($F149,CB$4)-MAX($E149,CB$3)+1)/($F149-$E149+1)</f>
        <v>-0</v>
      </c>
      <c r="CC149" s="20" t="n">
        <f aca="false">$I117*MAX(0,MIN($F149,CC$4)-MAX($E149,CC$3)+1)/($F149-$E149+1)</f>
        <v>-0</v>
      </c>
      <c r="CD149" s="20" t="n">
        <f aca="false">$I117*MAX(0,MIN($F149,CD$4)-MAX($E149,CD$3)+1)/($F149-$E149+1)</f>
        <v>-0</v>
      </c>
      <c r="CE149" s="20" t="n">
        <f aca="false">$I117*MAX(0,MIN($F149,CE$4)-MAX($E149,CE$3)+1)/($F149-$E149+1)</f>
        <v>-0</v>
      </c>
      <c r="CF149" s="20" t="n">
        <f aca="false">$I117*MAX(0,MIN($F149,CF$4)-MAX($E149,CF$3)+1)/($F149-$E149+1)</f>
        <v>-0</v>
      </c>
      <c r="CG149" s="20" t="n">
        <f aca="false">$I117*MAX(0,MIN($F149,CG$4)-MAX($E149,CG$3)+1)/($F149-$E149+1)</f>
        <v>-0</v>
      </c>
      <c r="CH149" s="20" t="n">
        <f aca="false">$I117*MAX(0,MIN($F149,CH$4)-MAX($E149,CH$3)+1)/($F149-$E149+1)</f>
        <v>-0</v>
      </c>
      <c r="CI149" s="20" t="n">
        <f aca="false">$I117*MAX(0,MIN($F149,CI$4)-MAX($E149,CI$3)+1)/($F149-$E149+1)</f>
        <v>-0</v>
      </c>
      <c r="CJ149" s="20" t="n">
        <f aca="false">$I117*MAX(0,MIN($F149,CJ$4)-MAX($E149,CJ$3)+1)/($F149-$E149+1)</f>
        <v>-0</v>
      </c>
      <c r="CK149" s="20" t="n">
        <f aca="false">$I117*MAX(0,MIN($F149,CK$4)-MAX($E149,CK$3)+1)/($F149-$E149+1)</f>
        <v>-0</v>
      </c>
      <c r="CL149" s="20" t="n">
        <f aca="false">$I117*MAX(0,MIN($F149,CL$4)-MAX($E149,CL$3)+1)/($F149-$E149+1)</f>
        <v>-0</v>
      </c>
      <c r="CM149" s="20" t="n">
        <f aca="false">$I117*MAX(0,MIN($F149,CM$4)-MAX($E149,CM$3)+1)/($F149-$E149+1)</f>
        <v>-0</v>
      </c>
      <c r="CN149" s="20" t="n">
        <f aca="false">$I117*MAX(0,MIN($F149,CN$4)-MAX($E149,CN$3)+1)/($F149-$E149+1)</f>
        <v>-0</v>
      </c>
      <c r="CO149" s="20" t="n">
        <f aca="false">$I117*MAX(0,MIN($F149,CO$4)-MAX($E149,CO$3)+1)/($F149-$E149+1)</f>
        <v>-0</v>
      </c>
      <c r="CP149" s="20" t="n">
        <f aca="false">$I117*MAX(0,MIN($F149,CP$4)-MAX($E149,CP$3)+1)/($F149-$E149+1)</f>
        <v>-0</v>
      </c>
      <c r="CQ149" s="20" t="n">
        <f aca="false">$I117*MAX(0,MIN($F149,CQ$4)-MAX($E149,CQ$3)+1)/($F149-$E149+1)</f>
        <v>-0</v>
      </c>
      <c r="CR149" s="20" t="n">
        <f aca="false">$I117*MAX(0,MIN($F149,CR$4)-MAX($E149,CR$3)+1)/($F149-$E149+1)</f>
        <v>-0</v>
      </c>
      <c r="CS149" s="20" t="n">
        <f aca="false">$I117*MAX(0,MIN($F149,CS$4)-MAX($E149,CS$3)+1)/($F149-$E149+1)</f>
        <v>-0</v>
      </c>
      <c r="CT149" s="20" t="n">
        <f aca="false">$I117*MAX(0,MIN($F149,CT$4)-MAX($E149,CT$3)+1)/($F149-$E149+1)</f>
        <v>-0</v>
      </c>
      <c r="CU149" s="20" t="n">
        <f aca="false">$I117*MAX(0,MIN($F149,CU$4)-MAX($E149,CU$3)+1)/($F149-$E149+1)</f>
        <v>-0</v>
      </c>
      <c r="CV149" s="20" t="n">
        <f aca="false">$I117*MAX(0,MIN($F149,CV$4)-MAX($E149,CV$3)+1)/($F149-$E149+1)</f>
        <v>-865.299813253012</v>
      </c>
      <c r="CW149" s="20" t="n">
        <f aca="false">$I117*MAX(0,MIN($F149,CW$4)-MAX($E149,CW$3)+1)/($F149-$E149+1)</f>
        <v>-874.808602409639</v>
      </c>
      <c r="CX149" s="20" t="n">
        <f aca="false">$I117*MAX(0,MIN($F149,CX$4)-MAX($E149,CX$3)+1)/($F149-$E149+1)</f>
        <v>-874.808602409639</v>
      </c>
      <c r="CY149" s="20" t="n">
        <f aca="false">$I117*MAX(0,MIN($F149,CY$4)-MAX($E149,CY$3)+1)/($F149-$E149+1)</f>
        <v>-855.791024096386</v>
      </c>
      <c r="CZ149" s="20" t="n">
        <f aca="false">$I117*MAX(0,MIN($F149,CZ$4)-MAX($E149,CZ$3)+1)/($F149-$E149+1)</f>
        <v>-865.299813253012</v>
      </c>
      <c r="DA149" s="20" t="n">
        <f aca="false">$I117*MAX(0,MIN($F149,DA$4)-MAX($E149,DA$3)+1)/($F149-$E149+1)</f>
        <v>-874.808602409639</v>
      </c>
      <c r="DB149" s="20" t="n">
        <f aca="false">$I117*MAX(0,MIN($F149,DB$4)-MAX($E149,DB$3)+1)/($F149-$E149+1)</f>
        <v>-874.808602409639</v>
      </c>
      <c r="DC149" s="20" t="n">
        <f aca="false">$I117*MAX(0,MIN($F149,DC$4)-MAX($E149,DC$3)+1)/($F149-$E149+1)</f>
        <v>-855.791024096386</v>
      </c>
      <c r="DD149" s="20" t="n">
        <f aca="false">$I117*MAX(0,MIN($F149,DD$4)-MAX($E149,DD$3)+1)/($F149-$E149+1)</f>
        <v>-865.299813253012</v>
      </c>
      <c r="DE149" s="20" t="n">
        <f aca="false">$I117*MAX(0,MIN($F149,DE$4)-MAX($E149,DE$3)+1)/($F149-$E149+1)</f>
        <v>-874.808602409639</v>
      </c>
      <c r="DF149" s="20" t="n">
        <f aca="false">$I117*MAX(0,MIN($F149,DF$4)-MAX($E149,DF$3)+1)/($F149-$E149+1)</f>
        <v>-874.808602409639</v>
      </c>
      <c r="DG149" s="20" t="n">
        <f aca="false">$I117*MAX(0,MIN($F149,DG$4)-MAX($E149,DG$3)+1)/($F149-$E149+1)</f>
        <v>-855.791024096386</v>
      </c>
      <c r="DH149" s="20" t="n">
        <f aca="false">$I117*MAX(0,MIN($F149,DH$4)-MAX($E149,DH$3)+1)/($F149-$E149+1)</f>
        <v>-865.299813253012</v>
      </c>
      <c r="DI149" s="20" t="n">
        <f aca="false">$I117*MAX(0,MIN($F149,DI$4)-MAX($E149,DI$3)+1)/($F149-$E149+1)</f>
        <v>-874.808602409639</v>
      </c>
      <c r="DJ149" s="20" t="n">
        <f aca="false">$I117*MAX(0,MIN($F149,DJ$4)-MAX($E149,DJ$3)+1)/($F149-$E149+1)</f>
        <v>-874.808602409639</v>
      </c>
      <c r="DK149" s="20" t="n">
        <f aca="false">$I117*MAX(0,MIN($F149,DK$4)-MAX($E149,DK$3)+1)/($F149-$E149+1)</f>
        <v>-865.299813253012</v>
      </c>
      <c r="DL149" s="20" t="n">
        <f aca="false">$I117*MAX(0,MIN($F149,DL$4)-MAX($E149,DL$3)+1)/($F149-$E149+1)</f>
        <v>-865.299813253012</v>
      </c>
      <c r="DM149" s="20" t="n">
        <f aca="false">$I117*MAX(0,MIN($F149,DM$4)-MAX($E149,DM$3)+1)/($F149-$E149+1)</f>
        <v>-874.808602409639</v>
      </c>
      <c r="DN149" s="20" t="n">
        <f aca="false">$I117*MAX(0,MIN($F149,DN$4)-MAX($E149,DN$3)+1)/($F149-$E149+1)</f>
        <v>-874.808602409639</v>
      </c>
      <c r="DO149" s="20" t="n">
        <f aca="false">$I117*MAX(0,MIN($F149,DO$4)-MAX($E149,DO$3)+1)/($F149-$E149+1)</f>
        <v>-855.791024096386</v>
      </c>
      <c r="DP149" s="20" t="n">
        <f aca="false">$I117*MAX(0,MIN($F149,DP$4)-MAX($E149,DP$3)+1)/($F149-$E149+1)</f>
        <v>-865.299813253012</v>
      </c>
      <c r="DQ149" s="20" t="n">
        <f aca="false">$I117*MAX(0,MIN($F149,DQ$4)-MAX($E149,DQ$3)+1)/($F149-$E149+1)</f>
        <v>-874.808602409639</v>
      </c>
      <c r="DR149" s="20" t="n">
        <f aca="false">$I117*MAX(0,MIN($F149,DR$4)-MAX($E149,DR$3)+1)/($F149-$E149+1)</f>
        <v>-874.808602409639</v>
      </c>
      <c r="DS149" s="20" t="n">
        <f aca="false">$I117*MAX(0,MIN($F149,DS$4)-MAX($E149,DS$3)+1)/($F149-$E149+1)</f>
        <v>-855.791024096386</v>
      </c>
      <c r="DT149" s="20" t="n">
        <f aca="false">$I117*MAX(0,MIN($F149,DT$4)-MAX($E149,DT$3)+1)/($F149-$E149+1)</f>
        <v>-865.299813253012</v>
      </c>
      <c r="DU149" s="20" t="n">
        <f aca="false">$I117*MAX(0,MIN($F149,DU$4)-MAX($E149,DU$3)+1)/($F149-$E149+1)</f>
        <v>-874.808602409639</v>
      </c>
      <c r="DV149" s="20" t="n">
        <f aca="false">$I117*MAX(0,MIN($F149,DV$4)-MAX($E149,DV$3)+1)/($F149-$E149+1)</f>
        <v>-874.808602409639</v>
      </c>
      <c r="DW149" s="20" t="n">
        <f aca="false">$I117*MAX(0,MIN($F149,DW$4)-MAX($E149,DW$3)+1)/($F149-$E149+1)</f>
        <v>-855.791024096386</v>
      </c>
      <c r="DX149" s="20" t="n">
        <f aca="false">$I117*MAX(0,MIN($F149,DX$4)-MAX($E149,DX$3)+1)/($F149-$E149+1)</f>
        <v>-865.299813253012</v>
      </c>
      <c r="DY149" s="20" t="n">
        <f aca="false">$I117*MAX(0,MIN($F149,DY$4)-MAX($E149,DY$3)+1)/($F149-$E149+1)</f>
        <v>-874.808602409639</v>
      </c>
      <c r="DZ149" s="20" t="n">
        <f aca="false">$I117*MAX(0,MIN($F149,DZ$4)-MAX($E149,DZ$3)+1)/($F149-$E149+1)</f>
        <v>-874.808602409639</v>
      </c>
      <c r="EA149" s="20" t="n">
        <f aca="false">$I117*MAX(0,MIN($F149,EA$4)-MAX($E149,EA$3)+1)/($F149-$E149+1)</f>
        <v>-865.299813253012</v>
      </c>
      <c r="EB149" s="20" t="n">
        <f aca="false">$I117*MAX(0,MIN($F149,EB$4)-MAX($E149,EB$3)+1)/($F149-$E149+1)</f>
        <v>-865.299813253012</v>
      </c>
      <c r="EC149" s="20" t="n">
        <f aca="false">$I117*MAX(0,MIN($F149,EC$4)-MAX($E149,EC$3)+1)/($F149-$E149+1)</f>
        <v>-874.808602409639</v>
      </c>
      <c r="ED149" s="20" t="n">
        <f aca="false">$I117*MAX(0,MIN($F149,ED$4)-MAX($E149,ED$3)+1)/($F149-$E149+1)</f>
        <v>-874.808602409639</v>
      </c>
      <c r="EE149" s="20" t="n">
        <f aca="false">$I117*MAX(0,MIN($F149,EE$4)-MAX($E149,EE$3)+1)/($F149-$E149+1)</f>
        <v>-855.791024096386</v>
      </c>
      <c r="EF149" s="20" t="n">
        <f aca="false">$I117*MAX(0,MIN($F149,EF$4)-MAX($E149,EF$3)+1)/($F149-$E149+1)</f>
        <v>-865.299813253012</v>
      </c>
      <c r="EG149" s="20" t="n">
        <f aca="false">$I117*MAX(0,MIN($F149,EG$4)-MAX($E149,EG$3)+1)/($F149-$E149+1)</f>
        <v>-874.808602409639</v>
      </c>
      <c r="EH149" s="20" t="n">
        <f aca="false">$I117*MAX(0,MIN($F149,EH$4)-MAX($E149,EH$3)+1)/($F149-$E149+1)</f>
        <v>-874.808602409639</v>
      </c>
      <c r="EI149" s="20" t="n">
        <f aca="false">$I117*MAX(0,MIN($F149,EI$4)-MAX($E149,EI$3)+1)/($F149-$E149+1)</f>
        <v>-855.791024096386</v>
      </c>
      <c r="EJ149" s="20" t="n">
        <f aca="false">$I117*MAX(0,MIN($F149,EJ$4)-MAX($E149,EJ$3)+1)/($F149-$E149+1)</f>
        <v>-0</v>
      </c>
      <c r="EK149" s="20" t="n">
        <f aca="false">$I117*MAX(0,MIN($F149,EK$4)-MAX($E149,EK$3)+1)/($F149-$E149+1)</f>
        <v>-0</v>
      </c>
      <c r="EL149" s="20" t="n">
        <f aca="false">$I117*MAX(0,MIN($F149,EL$4)-MAX($E149,EL$3)+1)/($F149-$E149+1)</f>
        <v>-0</v>
      </c>
      <c r="EM149" s="20" t="n">
        <f aca="false">$I117*MAX(0,MIN($F149,EM$4)-MAX($E149,EM$3)+1)/($F149-$E149+1)</f>
        <v>-0</v>
      </c>
      <c r="EN149" s="20" t="n">
        <f aca="false">$I117*MAX(0,MIN($F149,EN$4)-MAX($E149,EN$3)+1)/($F149-$E149+1)</f>
        <v>-0</v>
      </c>
      <c r="EO149" s="20" t="n">
        <f aca="false">$I117*MAX(0,MIN($F149,EO$4)-MAX($E149,EO$3)+1)/($F149-$E149+1)</f>
        <v>-0</v>
      </c>
      <c r="EP149" s="20" t="n">
        <f aca="false">$I117*MAX(0,MIN($F149,EP$4)-MAX($E149,EP$3)+1)/($F149-$E149+1)</f>
        <v>-0</v>
      </c>
      <c r="EQ149" s="20" t="n">
        <f aca="false">$I117*MAX(0,MIN($F149,EQ$4)-MAX($E149,EQ$3)+1)/($F149-$E149+1)</f>
        <v>-0</v>
      </c>
      <c r="ER149" s="20" t="n">
        <f aca="false">$I117*MAX(0,MIN($F149,ER$4)-MAX($E149,ER$3)+1)/($F149-$E149+1)</f>
        <v>-0</v>
      </c>
      <c r="ES149" s="20" t="n">
        <f aca="false">$I117*MAX(0,MIN($F149,ES$4)-MAX($E149,ES$3)+1)/($F149-$E149+1)</f>
        <v>-0</v>
      </c>
      <c r="ET149" s="20" t="n">
        <f aca="false">$I117*MAX(0,MIN($F149,ET$4)-MAX($E149,ET$3)+1)/($F149-$E149+1)</f>
        <v>-0</v>
      </c>
      <c r="EU149" s="20" t="n">
        <f aca="false">$I117*MAX(0,MIN($F149,EU$4)-MAX($E149,EU$3)+1)/($F149-$E149+1)</f>
        <v>-0</v>
      </c>
      <c r="EV149" s="20" t="n">
        <f aca="false">$I117*MAX(0,MIN($F149,EV$4)-MAX($E149,EV$3)+1)/($F149-$E149+1)</f>
        <v>-0</v>
      </c>
      <c r="EW149" s="20" t="n">
        <f aca="false">$I117*MAX(0,MIN($F149,EW$4)-MAX($E149,EW$3)+1)/($F149-$E149+1)</f>
        <v>-0</v>
      </c>
      <c r="EX149" s="20" t="n">
        <f aca="false">$I117*MAX(0,MIN($F149,EX$4)-MAX($E149,EX$3)+1)/($F149-$E149+1)</f>
        <v>-0</v>
      </c>
      <c r="EY149" s="20" t="n">
        <f aca="false">$I117*MAX(0,MIN($F149,EY$4)-MAX($E149,EY$3)+1)/($F149-$E149+1)</f>
        <v>-0</v>
      </c>
      <c r="EZ149" s="20" t="n">
        <f aca="false">$I117*MAX(0,MIN($F149,EZ$4)-MAX($E149,EZ$3)+1)/($F149-$E149+1)</f>
        <v>-0</v>
      </c>
      <c r="FA149" s="20" t="n">
        <f aca="false">$I117*MAX(0,MIN($F149,FA$4)-MAX($E149,FA$3)+1)/($F149-$E149+1)</f>
        <v>-0</v>
      </c>
      <c r="FB149" s="20" t="n">
        <f aca="false">$I117*MAX(0,MIN($F149,FB$4)-MAX($E149,FB$3)+1)/($F149-$E149+1)</f>
        <v>-0</v>
      </c>
      <c r="FC149" s="20" t="n">
        <f aca="false">$I117*MAX(0,MIN($F149,FC$4)-MAX($E149,FC$3)+1)/($F149-$E149+1)</f>
        <v>-0</v>
      </c>
      <c r="FD149" s="20" t="n">
        <f aca="false">$I117*MAX(0,MIN($F149,FD$4)-MAX($E149,FD$3)+1)/($F149-$E149+1)</f>
        <v>-0</v>
      </c>
      <c r="FE149" s="20" t="n">
        <f aca="false">$I117*MAX(0,MIN($F149,FE$4)-MAX($E149,FE$3)+1)/($F149-$E149+1)</f>
        <v>-0</v>
      </c>
      <c r="FF149" s="20" t="n">
        <f aca="false">$I117*MAX(0,MIN($F149,FF$4)-MAX($E149,FF$3)+1)/($F149-$E149+1)</f>
        <v>-0</v>
      </c>
      <c r="FG149" s="20" t="n">
        <f aca="false">$I117*MAX(0,MIN($F149,FG$4)-MAX($E149,FG$3)+1)/($F149-$E149+1)</f>
        <v>-0</v>
      </c>
      <c r="FH149" s="20" t="n">
        <f aca="false">$I117*MAX(0,MIN($F149,FH$4)-MAX($E149,FH$3)+1)/($F149-$E149+1)</f>
        <v>-0</v>
      </c>
    </row>
    <row r="150" customFormat="false" ht="15" hidden="false" customHeight="false" outlineLevel="0" collapsed="false">
      <c r="C150" s="0" t="s">
        <v>796</v>
      </c>
      <c r="D150" s="11" t="s">
        <v>359</v>
      </c>
      <c r="I150" s="20" t="n">
        <f aca="false">SUM(J150:FH150)</f>
        <v>108395.89845094</v>
      </c>
      <c r="J150" s="20" t="n">
        <f aca="false">J98+J146+J147+J148+J149+J130+J140+J141+J112</f>
        <v>0</v>
      </c>
      <c r="K150" s="20" t="n">
        <f aca="false">K98+K146+K147+K148+K149+K130+K140+K141+K112</f>
        <v>-5.41754075342466</v>
      </c>
      <c r="L150" s="20" t="n">
        <f aca="false">L98+L146+L147+L148+L149+L130+L140+L141+L112</f>
        <v>-7.30364753424658</v>
      </c>
      <c r="M150" s="20" t="n">
        <f aca="false">M98+M146+M147+M148+M149+M130+M140+M141+M112</f>
        <v>-7.38390739726027</v>
      </c>
      <c r="N150" s="20" t="n">
        <f aca="false">N98+N146+N147+N148+N149+N130+N140+N141+N112</f>
        <v>-7.38390739726027</v>
      </c>
      <c r="O150" s="20" t="n">
        <f aca="false">O98+O146+O147+O148+O149+O130+O140+O141+O112</f>
        <v>-560.413145094722</v>
      </c>
      <c r="P150" s="20" t="n">
        <f aca="false">P98+P146+P147+P148+P149+P130+P140+P141+P112</f>
        <v>-75.994187260274</v>
      </c>
      <c r="Q150" s="20" t="n">
        <f aca="false">Q98+Q146+Q147+Q148+Q149+Q130+Q140+Q141+Q112</f>
        <v>-59.5628137525264</v>
      </c>
      <c r="R150" s="20" t="n">
        <f aca="false">R98+R146+R147+R148+R149+R130+R140+R141+R112</f>
        <v>-42.1065978082192</v>
      </c>
      <c r="S150" s="20" t="n">
        <f aca="false">S98+S146+S147+S148+S149+S130+S140+S141+S112</f>
        <v>-24.3824429306086</v>
      </c>
      <c r="T150" s="20" t="n">
        <f aca="false">T98+T146+T147+T148+T149+T130+T140+T141+T112</f>
        <v>629.267962703943</v>
      </c>
      <c r="U150" s="20" t="n">
        <f aca="false">U98+U146+U147+U148+U149+U130+U140+U141+U112</f>
        <v>643.994783100377</v>
      </c>
      <c r="V150" s="20" t="n">
        <f aca="false">V98+V146+V147+V148+V149+V130+V140+V141+V112</f>
        <v>647.510045279186</v>
      </c>
      <c r="W150" s="20" t="n">
        <f aca="false">W98+W146+W147+W148+W149+W130+W140+W141+W112</f>
        <v>300.479500191464</v>
      </c>
      <c r="X150" s="20" t="n">
        <f aca="false">X98+X146+X147+X148+X149+X130+X140+X141+X112</f>
        <v>311.766195303855</v>
      </c>
      <c r="Y150" s="20" t="n">
        <f aca="false">Y98+Y146+Y147+Y148+Y149+Y130+Y140+Y141+Y112</f>
        <v>323.080844420286</v>
      </c>
      <c r="Z150" s="20" t="n">
        <f aca="false">Z98+Z146+Z147+Z148+Z149+Z130+Z140+Z141+Z112</f>
        <v>326.876109376817</v>
      </c>
      <c r="AA150" s="20" t="n">
        <f aca="false">AA98+AA146+AA147+AA148+AA149+AA130+AA140+AA141+AA112</f>
        <v>123.552228581187</v>
      </c>
      <c r="AB150" s="20" t="n">
        <f aca="false">AB98+AB146+AB147+AB148+AB149+AB130+AB140+AB141+AB112</f>
        <v>132.961734052495</v>
      </c>
      <c r="AC150" s="20" t="n">
        <f aca="false">AC98+AC146+AC147+AC148+AC149+AC130+AC140+AC141+AC112</f>
        <v>142.404169029598</v>
      </c>
      <c r="AD150" s="20" t="n">
        <f aca="false">AD98+AD146+AD147+AD148+AD149+AD130+AD140+AD141+AD112</f>
        <v>146.505718567868</v>
      </c>
      <c r="AE150" s="20" t="n">
        <f aca="false">AE98+AE146+AE147+AE148+AE149+AE130+AE140+AE141+AE112</f>
        <v>206.708432810522</v>
      </c>
      <c r="AF150" s="20" t="n">
        <f aca="false">AF98+AF146+AF147+AF148+AF149+AF130+AF140+AF141+AF112</f>
        <v>217.019596175334</v>
      </c>
      <c r="AG150" s="20" t="n">
        <f aca="false">AG98+AG146+AG147+AG148+AG149+AG130+AG140+AG141+AG112</f>
        <v>227.365170500258</v>
      </c>
      <c r="AH150" s="20" t="n">
        <f aca="false">AH98+AH146+AH147+AH148+AH149+AH130+AH140+AH141+AH112</f>
        <v>231.669437289122</v>
      </c>
      <c r="AI150" s="20" t="n">
        <f aca="false">AI98+AI146+AI147+AI148+AI149+AI130+AI140+AI141+AI112</f>
        <v>287.325277066702</v>
      </c>
      <c r="AJ150" s="20" t="n">
        <f aca="false">AJ98+AJ146+AJ147+AJ148+AJ149+AJ130+AJ140+AJ141+AJ112</f>
        <v>291.788928884075</v>
      </c>
      <c r="AK150" s="20" t="n">
        <f aca="false">AK98+AK146+AK147+AK148+AK149+AK130+AK140+AK141+AK112</f>
        <v>302.996699581517</v>
      </c>
      <c r="AL150" s="20" t="n">
        <f aca="false">AL98+AL146+AL147+AL148+AL149+AL130+AL140+AL141+AL112</f>
        <v>307.576823951181</v>
      </c>
      <c r="AM150" s="20" t="n">
        <f aca="false">AM98+AM146+AM147+AM148+AM149+AM130+AM140+AM141+AM112</f>
        <v>247.292795996669</v>
      </c>
      <c r="AN150" s="20" t="n">
        <f aca="false">AN98+AN146+AN147+AN148+AN149+AN130+AN140+AN141+AN112</f>
        <v>258.101241735264</v>
      </c>
      <c r="AO150" s="20" t="n">
        <f aca="false">AO98+AO146+AO147+AO148+AO149+AO130+AO140+AO141+AO112</f>
        <v>268.950355244278</v>
      </c>
      <c r="AP150" s="20" t="n">
        <f aca="false">AP98+AP146+AP147+AP148+AP149+AP130+AP140+AP141+AP112</f>
        <v>273.788988643109</v>
      </c>
      <c r="AQ150" s="20" t="n">
        <f aca="false">AQ98+AQ146+AQ147+AQ148+AQ149+AQ130+AQ140+AQ141+AQ112</f>
        <v>214.565163254862</v>
      </c>
      <c r="AR150" s="20" t="n">
        <f aca="false">AR98+AR146+AR147+AR148+AR149+AR130+AR140+AR141+AR112</f>
        <v>225.063110821165</v>
      </c>
      <c r="AS150" s="20" t="n">
        <f aca="false">AS98+AS146+AS147+AS148+AS149+AS130+AS140+AS141+AS112</f>
        <v>235.606010187524</v>
      </c>
      <c r="AT150" s="20" t="n">
        <f aca="false">AT98+AT146+AT147+AT148+AT149+AT130+AT140+AT141+AT112</f>
        <v>240.761497106194</v>
      </c>
      <c r="AU150" s="20" t="n">
        <f aca="false">AU98+AU146+AU147+AU148+AU149+AU130+AU140+AU141+AU112</f>
        <v>284.992206418441</v>
      </c>
      <c r="AV150" s="20" t="n">
        <f aca="false">AV98+AV146+AV147+AV148+AV149+AV130+AV140+AV141+AV112</f>
        <v>296.29267724604</v>
      </c>
      <c r="AW150" s="20" t="n">
        <f aca="false">AW98+AW146+AW147+AW148+AW149+AW130+AW140+AW141+AW112</f>
        <v>307.641438854973</v>
      </c>
      <c r="AX150" s="20" t="n">
        <f aca="false">AX98+AX146+AX147+AX148+AX149+AX130+AX140+AX141+AX112</f>
        <v>313.092928642729</v>
      </c>
      <c r="AY150" s="20" t="n">
        <f aca="false">AY98+AY146+AY147+AY148+AY149+AY130+AY140+AY141+AY112</f>
        <v>247.914934873264</v>
      </c>
      <c r="AZ150" s="20" t="n">
        <f aca="false">AZ98+AZ146+AZ147+AZ148+AZ149+AZ130+AZ140+AZ141+AZ112</f>
        <v>253.529929477565</v>
      </c>
      <c r="BA150" s="20" t="n">
        <f aca="false">BA98+BA146+BA147+BA148+BA149+BA130+BA140+BA141+BA112</f>
        <v>264.431086792797</v>
      </c>
      <c r="BB150" s="20" t="n">
        <f aca="false">BB98+BB146+BB147+BB148+BB149+BB130+BB140+BB141+BB112</f>
        <v>270.191657561575</v>
      </c>
      <c r="BC150" s="20" t="n">
        <f aca="false">BC98+BC146+BC147+BC148+BC149+BC130+BC140+BC141+BC112</f>
        <v>286.853119483177</v>
      </c>
      <c r="BD150" s="20" t="n">
        <f aca="false">BD98+BD146+BD147+BD148+BD149+BD130+BD140+BD141+BD112</f>
        <v>298.175985314124</v>
      </c>
      <c r="BE150" s="20" t="n">
        <f aca="false">BE98+BE146+BE147+BE148+BE149+BE130+BE140+BE141+BE112</f>
        <v>309.552995712417</v>
      </c>
      <c r="BF150" s="20" t="n">
        <f aca="false">BF98+BF146+BF147+BF148+BF149+BF130+BF140+BF141+BF112</f>
        <v>315.599787008429</v>
      </c>
      <c r="BG150" s="20" t="n">
        <f aca="false">BG98+BG146+BG147+BG148+BG149+BG130+BG140+BG141+BG112</f>
        <v>321.282530705543</v>
      </c>
      <c r="BH150" s="20" t="n">
        <f aca="false">BH98+BH146+BH147+BH148+BH149+BH130+BH140+BH141+BH112</f>
        <v>881.212559869864</v>
      </c>
      <c r="BI150" s="20" t="n">
        <f aca="false">BI98+BI146+BI147+BI148+BI149+BI130+BI140+BI141+BI112</f>
        <v>899.032214602651</v>
      </c>
      <c r="BJ150" s="20" t="n">
        <f aca="false">BJ98+BJ146+BJ147+BJ148+BJ149+BJ130+BJ140+BJ141+BJ112</f>
        <v>905.431495350911</v>
      </c>
      <c r="BK150" s="20" t="n">
        <f aca="false">BK98+BK146+BK147+BK148+BK149+BK130+BK140+BK141+BK112</f>
        <v>882.346698898221</v>
      </c>
      <c r="BL150" s="20" t="n">
        <f aca="false">BL98+BL146+BL147+BL148+BL149+BL130+BL140+BL141+BL112</f>
        <v>900.347748959361</v>
      </c>
      <c r="BM150" s="20" t="n">
        <f aca="false">BM98+BM146+BM147+BM148+BM149+BM130+BM140+BM141+BM112</f>
        <v>918.41134599263</v>
      </c>
      <c r="BN150" s="20" t="n">
        <f aca="false">BN98+BN146+BN147+BN148+BN149+BN130+BN140+BN141+BN112</f>
        <v>925.177235361493</v>
      </c>
      <c r="BO150" s="20" t="n">
        <f aca="false">BO98+BO146+BO147+BO148+BO149+BO130+BO140+BO141+BO112</f>
        <v>959.787025616973</v>
      </c>
      <c r="BP150" s="20" t="n">
        <f aca="false">BP98+BP146+BP147+BP148+BP149+BP130+BP140+BP141+BP112</f>
        <v>966.768007026369</v>
      </c>
      <c r="BQ150" s="20" t="n">
        <f aca="false">BQ98+BQ146+BQ147+BQ148+BQ149+BQ130+BQ140+BQ141+BQ112</f>
        <v>985.606868959161</v>
      </c>
      <c r="BR150" s="20" t="n">
        <f aca="false">BR98+BR146+BR147+BR148+BR149+BR130+BR140+BR141+BR112</f>
        <v>992.768137494606</v>
      </c>
      <c r="BS150" s="20" t="n">
        <f aca="false">BS98+BS146+BS147+BS148+BS149+BS130+BS140+BS141+BS112</f>
        <v>972.557621085966</v>
      </c>
      <c r="BT150" s="20" t="n">
        <f aca="false">BT98+BT146+BT147+BT148+BT149+BT130+BT140+BT141+BT112</f>
        <v>991.643545410093</v>
      </c>
      <c r="BU150" s="20" t="n">
        <f aca="false">BU98+BU146+BU147+BU148+BU149+BU130+BU140+BU141+BU112</f>
        <v>1010.8017677848</v>
      </c>
      <c r="BV150" s="20" t="n">
        <f aca="false">BV98+BV146+BV147+BV148+BV149+BV130+BV140+BV141+BV112</f>
        <v>1018.37686045718</v>
      </c>
      <c r="BW150" s="20" t="n">
        <f aca="false">BW98+BW146+BW147+BW148+BW149+BW130+BW140+BW141+BW112</f>
        <v>1013.78010534351</v>
      </c>
      <c r="BX150" s="20" t="n">
        <f aca="false">BX98+BX146+BX147+BX148+BX149+BX130+BX140+BX141+BX112</f>
        <v>1033.34479845309</v>
      </c>
      <c r="BY150" s="20" t="n">
        <f aca="false">BY98+BY146+BY147+BY148+BY149+BY130+BY140+BY141+BY112</f>
        <v>1052.98627163163</v>
      </c>
      <c r="BZ150" s="20" t="n">
        <f aca="false">BZ98+BZ146+BZ147+BZ148+BZ149+BZ130+BZ140+BZ141+BZ112</f>
        <v>1060.97268078498</v>
      </c>
      <c r="CA150" s="20" t="n">
        <f aca="false">CA98+CA146+CA147+CA148+CA149+CA130+CA140+CA141+CA112</f>
        <v>1043.57580156937</v>
      </c>
      <c r="CB150" s="20" t="n">
        <f aca="false">CB98+CB146+CB147+CB148+CB149+CB130+CB140+CB141+CB112</f>
        <v>1063.50030406866</v>
      </c>
      <c r="CC150" s="20" t="n">
        <f aca="false">CC98+CC146+CC147+CC148+CC149+CC130+CC140+CC141+CC112</f>
        <v>1074.10627556855</v>
      </c>
      <c r="CD150" s="20" t="n">
        <f aca="false">CD98+CD146+CD147+CD148+CD149+CD130+CD140+CD141+CD112</f>
        <v>1073.0143758342</v>
      </c>
      <c r="CE150" s="20" t="n">
        <f aca="false">CE98+CE146+CE147+CE148+CE149+CE130+CE140+CE141+CE112</f>
        <v>1038.93651537867</v>
      </c>
      <c r="CF150" s="20" t="n">
        <f aca="false">CF98+CF146+CF147+CF148+CF149+CF130+CF140+CF141+CF112</f>
        <v>1037.85794233543</v>
      </c>
      <c r="CG150" s="20" t="n">
        <f aca="false">CG98+CG146+CG147+CG148+CG149+CG130+CG140+CG141+CG112</f>
        <v>1048.17336567302</v>
      </c>
      <c r="CH150" s="20" t="n">
        <f aca="false">CH98+CH146+CH147+CH148+CH149+CH130+CH140+CH141+CH112</f>
        <v>1047.07261233481</v>
      </c>
      <c r="CI150" s="20" t="n">
        <f aca="false">CI98+CI146+CI147+CI148+CI149+CI130+CI140+CI141+CI112</f>
        <v>1062.13317600092</v>
      </c>
      <c r="CJ150" s="20" t="n">
        <f aca="false">CJ98+CJ146+CJ147+CJ148+CJ149+CJ130+CJ140+CJ141+CJ112</f>
        <v>1072.82730535738</v>
      </c>
      <c r="CK150" s="20" t="n">
        <f aca="false">CK98+CK146+CK147+CK148+CK149+CK130+CK140+CK141+CK112</f>
        <v>1083.48550118394</v>
      </c>
      <c r="CL150" s="20" t="n">
        <f aca="false">CL98+CL146+CL147+CL148+CL149+CL130+CL140+CL141+CL112</f>
        <v>1082.34281710129</v>
      </c>
      <c r="CM150" s="20" t="n">
        <f aca="false">CM98+CM146+CM147+CM148+CM149+CM130+CM140+CM141+CM112</f>
        <v>1117.28625328811</v>
      </c>
      <c r="CN150" s="20" t="n">
        <f aca="false">CN98+CN146+CN147+CN148+CN149+CN130+CN140+CN141+CN112</f>
        <v>1128.56967080846</v>
      </c>
      <c r="CO150" s="20" t="n">
        <f aca="false">CO98+CO146+CO147+CO148+CO149+CO130+CO140+CO141+CO112</f>
        <v>1139.81639145121</v>
      </c>
      <c r="CP150" s="20" t="n">
        <f aca="false">CP98+CP146+CP147+CP148+CP149+CP130+CP140+CP141+CP112</f>
        <v>1138.64943295715</v>
      </c>
      <c r="CQ150" s="20" t="n">
        <f aca="false">CQ98+CQ146+CQ147+CQ148+CQ149+CQ130+CQ140+CQ141+CQ112</f>
        <v>1085.63752449749</v>
      </c>
      <c r="CR150" s="20" t="n">
        <f aca="false">CR98+CR146+CR147+CR148+CR149+CR130+CR140+CR141+CR112</f>
        <v>1096.55242794902</v>
      </c>
      <c r="CS150" s="20" t="n">
        <f aca="false">CS98+CS146+CS147+CS148+CS149+CS130+CS140+CS141+CS112</f>
        <v>1107.43008736624</v>
      </c>
      <c r="CT150" s="20" t="n">
        <f aca="false">CT98+CT146+CT147+CT148+CT149+CT130+CT140+CT141+CT112</f>
        <v>1106.24572932225</v>
      </c>
      <c r="CU150" s="20" t="n">
        <f aca="false">CU98+CU146+CU147+CU148+CU149+CU130+CU140+CU141+CU112</f>
        <v>1063.77806654169</v>
      </c>
      <c r="CV150" s="20" t="n">
        <f aca="false">CV98+CV146+CV147+CV148+CV149+CV130+CV140+CV141+CV112</f>
        <v>197.322891807427</v>
      </c>
      <c r="CW150" s="20" t="n">
        <f aca="false">CW98+CW146+CW147+CW148+CW149+CW130+CW140+CW141+CW112</f>
        <v>198.324092101288</v>
      </c>
      <c r="CX150" s="20" t="n">
        <f aca="false">CX98+CX146+CX147+CX148+CX149+CX130+CX140+CX141+CX112</f>
        <v>197.144971210679</v>
      </c>
      <c r="CY150" s="20" t="n">
        <f aca="false">CY98+CY146+CY147+CY148+CY149+CY130+CY140+CY141+CY112</f>
        <v>492.128898186895</v>
      </c>
      <c r="CZ150" s="20" t="n">
        <f aca="false">CZ98+CZ146+CZ147+CZ148+CZ149+CZ130+CZ140+CZ141+CZ112</f>
        <v>496.432210765808</v>
      </c>
      <c r="DA150" s="20" t="n">
        <f aca="false">DA98+DA146+DA147+DA148+DA149+DA130+DA140+DA141+DA112</f>
        <v>500.697726018928</v>
      </c>
      <c r="DB150" s="20" t="n">
        <f aca="false">DB98+DB146+DB147+DB148+DB149+DB130+DB140+DB141+DB112</f>
        <v>499.495773339046</v>
      </c>
      <c r="DC150" s="20" t="n">
        <f aca="false">DC98+DC146+DC147+DC148+DC149+DC130+DC140+DC141+DC112</f>
        <v>480.178108584266</v>
      </c>
      <c r="DD150" s="20" t="n">
        <f aca="false">DD98+DD146+DD147+DD148+DD149+DD130+DD140+DD141+DD112</f>
        <v>484.344056465177</v>
      </c>
      <c r="DE150" s="20" t="n">
        <f aca="false">DE98+DE146+DE147+DE148+DE149+DE130+DE140+DE141+DE112</f>
        <v>488.472058459388</v>
      </c>
      <c r="DF150" s="20" t="n">
        <f aca="false">DF98+DF146+DF147+DF148+DF149+DF130+DF140+DF141+DF112</f>
        <v>487.265381551606</v>
      </c>
      <c r="DG150" s="20" t="n">
        <f aca="false">DG98+DG146+DG147+DG148+DG149+DG130+DG140+DG141+DG112</f>
        <v>475.344248970492</v>
      </c>
      <c r="DH150" s="20" t="n">
        <f aca="false">DH98+DH146+DH147+DH148+DH149+DH130+DH140+DH141+DH112</f>
        <v>479.449360828562</v>
      </c>
      <c r="DI150" s="20" t="n">
        <f aca="false">DI98+DI146+DI147+DI148+DI149+DI130+DI140+DI141+DI112</f>
        <v>483.516295545862</v>
      </c>
      <c r="DJ150" s="20" t="n">
        <f aca="false">DJ98+DJ146+DJ147+DJ148+DJ149+DJ130+DJ140+DJ141+DJ112</f>
        <v>482.302264772666</v>
      </c>
      <c r="DK150" s="20" t="n">
        <f aca="false">DK98+DK146+DK147+DK148+DK149+DK130+DK140+DK141+DK112</f>
        <v>427.097202356459</v>
      </c>
      <c r="DL150" s="20" t="n">
        <f aca="false">DL98+DL146+DL147+DL148+DL149+DL130+DL140+DL141+DL112</f>
        <v>425.912032885112</v>
      </c>
      <c r="DM150" s="20" t="n">
        <f aca="false">DM98+DM146+DM147+DM148+DM149+DM130+DM140+DM141+DM112</f>
        <v>429.395088776987</v>
      </c>
      <c r="DN150" s="20" t="n">
        <f aca="false">DN98+DN146+DN147+DN148+DN149+DN130+DN140+DN141+DN112</f>
        <v>428.185546910436</v>
      </c>
      <c r="DO150" s="20" t="n">
        <f aca="false">DO98+DO146+DO147+DO148+DO149+DO130+DO140+DO141+DO112</f>
        <v>499.785252332069</v>
      </c>
      <c r="DP150" s="20" t="n">
        <f aca="false">DP98+DP146+DP147+DP148+DP149+DP130+DP140+DP141+DP112</f>
        <v>504.132180928558</v>
      </c>
      <c r="DQ150" s="20" t="n">
        <f aca="false">DQ98+DQ146+DQ147+DQ148+DQ149+DQ130+DQ140+DQ141+DQ112</f>
        <v>508.439966997622</v>
      </c>
      <c r="DR150" s="20" t="n">
        <f aca="false">DR98+DR146+DR147+DR148+DR149+DR130+DR140+DR141+DR112</f>
        <v>507.195236986988</v>
      </c>
      <c r="DS150" s="20" t="n">
        <f aca="false">DS98+DS146+DS147+DS148+DS149+DS130+DS140+DS141+DS112</f>
        <v>494.443693676342</v>
      </c>
      <c r="DT150" s="20" t="n">
        <f aca="false">DT98+DT146+DT147+DT148+DT149+DT130+DT140+DT141+DT112</f>
        <v>498.715714201002</v>
      </c>
      <c r="DU150" s="20" t="n">
        <f aca="false">DU98+DU146+DU147+DU148+DU149+DU130+DU140+DU141+DU112</f>
        <v>502.948087359811</v>
      </c>
      <c r="DV150" s="20" t="n">
        <f aca="false">DV98+DV146+DV147+DV148+DV149+DV130+DV140+DV141+DV112</f>
        <v>501.687303517721</v>
      </c>
      <c r="DW150" s="20" t="n">
        <f aca="false">DW98+DW146+DW147+DW148+DW149+DW130+DW140+DW141+DW112</f>
        <v>505.520107659106</v>
      </c>
      <c r="DX150" s="20" t="n">
        <f aca="false">DX98+DX146+DX147+DX148+DX149+DX130+DX140+DX141+DX112</f>
        <v>509.898731902806</v>
      </c>
      <c r="DY150" s="20" t="n">
        <f aca="false">DY98+DY146+DY147+DY148+DY149+DY130+DY140+DY141+DY112</f>
        <v>514.237174408591</v>
      </c>
      <c r="DZ150" s="20" t="n">
        <f aca="false">DZ98+DZ146+DZ147+DZ148+DZ149+DZ130+DZ140+DZ141+DZ112</f>
        <v>512.959397567061</v>
      </c>
      <c r="EA150" s="20" t="n">
        <f aca="false">EA98+EA146+EA147+EA148+EA149+EA130+EA140+EA141+EA112</f>
        <v>511.861607687355</v>
      </c>
      <c r="EB150" s="20" t="n">
        <f aca="false">EB98+EB146+EB147+EB148+EB149+EB130+EB140+EB141+EB112</f>
        <v>510.605025307533</v>
      </c>
      <c r="EC150" s="20" t="n">
        <f aca="false">EC98+EC146+EC147+EC148+EC149+EC130+EC140+EC141+EC112</f>
        <v>514.94662981893</v>
      </c>
      <c r="ED150" s="20" t="n">
        <f aca="false">ED98+ED146+ED147+ED148+ED149+ED130+ED140+ED141+ED112</f>
        <v>513.664206474498</v>
      </c>
      <c r="EE150" s="20" t="n">
        <f aca="false">EE98+EE146+EE147+EE148+EE149+EE130+EE140+EE141+EE112</f>
        <v>512.210503832645</v>
      </c>
      <c r="EF150" s="20" t="n">
        <f aca="false">EF98+EF146+EF147+EF148+EF149+EF130+EF140+EF141+EF112</f>
        <v>516.624033992987</v>
      </c>
      <c r="EG150" s="20" t="n">
        <f aca="false">EG98+EG146+EG147+EG148+EG149+EG130+EG140+EG141+EG112</f>
        <v>520.996102852538</v>
      </c>
      <c r="EH150" s="20" t="n">
        <f aca="false">EH98+EH146+EH147+EH148+EH149+EH130+EH140+EH141+EH112</f>
        <v>519.677635988746</v>
      </c>
      <c r="EI150" s="20" t="n">
        <f aca="false">EI98+EI146+EI147+EI148+EI149+EI130+EI140+EI141+EI112</f>
        <v>633.283783733147</v>
      </c>
      <c r="EJ150" s="20" t="n">
        <f aca="false">EJ98+EJ146+EJ147+EJ148+EJ149+EJ130+EJ140+EJ141+EJ112</f>
        <v>1822.63351118685</v>
      </c>
      <c r="EK150" s="20" t="n">
        <f aca="false">EK98+EK146+EK147+EK148+EK149+EK130+EK140+EK141+EK112</f>
        <v>1841.30012738311</v>
      </c>
      <c r="EL150" s="20" t="n">
        <f aca="false">EL98+EL146+EL147+EL148+EL149+EL130+EL140+EL141+EL112</f>
        <v>1839.92387027439</v>
      </c>
      <c r="EM150" s="20" t="n">
        <f aca="false">EM98+EM146+EM147+EM148+EM149+EM130+EM140+EM141+EM112</f>
        <v>1873.15922609414</v>
      </c>
      <c r="EN150" s="20" t="n">
        <f aca="false">EN98+EN146+EN147+EN148+EN149+EN130+EN140+EN141+EN112</f>
        <v>1892.5908543266</v>
      </c>
      <c r="EO150" s="20" t="n">
        <f aca="false">EO98+EO146+EO147+EO148+EO149+EO130+EO140+EO141+EO112</f>
        <v>1911.97766091713</v>
      </c>
      <c r="EP150" s="20" t="n">
        <f aca="false">EP98+EP146+EP147+EP148+EP149+EP130+EP140+EP141+EP112</f>
        <v>1910.55233540758</v>
      </c>
      <c r="EQ150" s="20" t="n">
        <f aca="false">EQ98+EQ146+EQ147+EQ148+EQ149+EQ130+EQ140+EQ141+EQ112</f>
        <v>1846.4296024956</v>
      </c>
      <c r="ER150" s="20" t="n">
        <f aca="false">ER98+ER146+ER147+ER148+ER149+ER130+ER140+ER141+ER112</f>
        <v>1845.02571083259</v>
      </c>
      <c r="ES150" s="20" t="n">
        <f aca="false">ES98+ES146+ES147+ES148+ES149+ES130+ES140+ES141+ES112</f>
        <v>1863.88246237034</v>
      </c>
      <c r="ET150" s="20" t="n">
        <f aca="false">ET98+ET146+ET147+ET148+ET149+ET130+ET140+ET141+ET112</f>
        <v>1862.44970040375</v>
      </c>
      <c r="EU150" s="20" t="n">
        <f aca="false">EU98+EU146+EU147+EU148+EU149+EU130+EU140+EU141+EU112</f>
        <v>1856.97233170386</v>
      </c>
      <c r="EV150" s="20" t="n">
        <f aca="false">EV98+EV146+EV147+EV148+EV149+EV130+EV140+EV141+EV112</f>
        <v>1876.19337855675</v>
      </c>
      <c r="EW150" s="20" t="n">
        <f aca="false">EW98+EW146+EW147+EW148+EW149+EW130+EW140+EW141+EW112</f>
        <v>1895.36860667635</v>
      </c>
      <c r="EX150" s="20" t="n">
        <f aca="false">EX98+EX146+EX147+EX148+EX149+EX130+EX140+EX141+EX112</f>
        <v>1893.91157372204</v>
      </c>
      <c r="EY150" s="20" t="n">
        <f aca="false">EY98+EY146+EY147+EY148+EY149+EY130+EY140+EY141+EY112</f>
        <v>1888.34160975422</v>
      </c>
      <c r="EZ150" s="20" t="n">
        <f aca="false">EZ98+EZ146+EZ147+EZ148+EZ149+EZ130+EZ140+EZ141+EZ112</f>
        <v>1907.88728521581</v>
      </c>
      <c r="FA150" s="20" t="n">
        <f aca="false">FA98+FA146+FA147+FA148+FA149+FA130+FA140+FA141+FA112</f>
        <v>1927.38636577477</v>
      </c>
      <c r="FB150" s="20" t="n">
        <f aca="false">FB98+FB146+FB147+FB148+FB149+FB130+FB140+FB141+FB112</f>
        <v>1925.90465068222</v>
      </c>
      <c r="FC150" s="20" t="n">
        <f aca="false">FC98+FC146+FC147+FC148+FC149+FC130+FC140+FC141+FC112</f>
        <v>1920.24052670978</v>
      </c>
      <c r="FD150" s="20" t="n">
        <f aca="false">FD98+FD146+FD147+FD148+FD149+FD130+FD140+FD141+FD112</f>
        <v>-1.06581410364015E-013</v>
      </c>
      <c r="FE150" s="20" t="n">
        <f aca="false">FE98+FE146+FE147+FE148+FE149+FE130+FE140+FE141+FE112</f>
        <v>-1.06581410364015E-013</v>
      </c>
      <c r="FF150" s="20" t="n">
        <f aca="false">FF98+FF146+FF147+FF148+FF149+FF130+FF140+FF141+FF112</f>
        <v>-1.06581410364015E-013</v>
      </c>
      <c r="FG150" s="20" t="n">
        <f aca="false">FG98+FG146+FG147+FG148+FG149+FG130+FG140+FG141+FG112</f>
        <v>-1.06581410364015E-013</v>
      </c>
      <c r="FH150" s="20" t="n">
        <f aca="false">FH98+FH146+FH147+FH148+FH149+FH130+FH140+FH141+FH112</f>
        <v>-1.06581410364015E-013</v>
      </c>
    </row>
    <row r="151" customFormat="false" ht="15" hidden="false" customHeight="false" outlineLevel="0" collapsed="false">
      <c r="C151" s="0" t="s">
        <v>797</v>
      </c>
      <c r="D151" s="11" t="s">
        <v>359</v>
      </c>
      <c r="J151" s="21" t="n">
        <f aca="false">I155</f>
        <v>0</v>
      </c>
      <c r="K151" s="21" t="n">
        <f aca="false">J155</f>
        <v>0</v>
      </c>
      <c r="L151" s="21" t="n">
        <f aca="false">K155</f>
        <v>5.41754075342466</v>
      </c>
      <c r="M151" s="21" t="n">
        <f aca="false">L155</f>
        <v>12.7211882876712</v>
      </c>
      <c r="N151" s="21" t="n">
        <f aca="false">M155</f>
        <v>20.1050956849315</v>
      </c>
      <c r="O151" s="21" t="n">
        <f aca="false">N155</f>
        <v>27.4890030821918</v>
      </c>
      <c r="P151" s="21" t="n">
        <f aca="false">O155</f>
        <v>587.902148176914</v>
      </c>
      <c r="Q151" s="21" t="n">
        <f aca="false">P155</f>
        <v>663.896335437188</v>
      </c>
      <c r="R151" s="21" t="n">
        <f aca="false">Q155</f>
        <v>723.459149189714</v>
      </c>
      <c r="S151" s="21" t="n">
        <f aca="false">R155</f>
        <v>765.565746997933</v>
      </c>
      <c r="T151" s="21" t="n">
        <f aca="false">S155</f>
        <v>789.948189928542</v>
      </c>
      <c r="U151" s="21" t="n">
        <f aca="false">T155</f>
        <v>475.31420857657</v>
      </c>
      <c r="V151" s="21" t="n">
        <f aca="false">U155</f>
        <v>153.316817026382</v>
      </c>
      <c r="W151" s="21" t="n">
        <f aca="false">V155</f>
        <v>0</v>
      </c>
      <c r="X151" s="21" t="n">
        <f aca="false">W155</f>
        <v>0</v>
      </c>
      <c r="Y151" s="21" t="n">
        <f aca="false">X155</f>
        <v>0</v>
      </c>
      <c r="Z151" s="21" t="n">
        <f aca="false">Y155</f>
        <v>0</v>
      </c>
      <c r="AA151" s="21" t="n">
        <f aca="false">Z155</f>
        <v>0</v>
      </c>
      <c r="AB151" s="21" t="n">
        <f aca="false">AA155</f>
        <v>0</v>
      </c>
      <c r="AC151" s="21" t="n">
        <f aca="false">AB155</f>
        <v>0</v>
      </c>
      <c r="AD151" s="21" t="n">
        <f aca="false">AC155</f>
        <v>0</v>
      </c>
      <c r="AE151" s="21" t="n">
        <f aca="false">AD155</f>
        <v>0</v>
      </c>
      <c r="AF151" s="21" t="n">
        <f aca="false">AE155</f>
        <v>0</v>
      </c>
      <c r="AG151" s="21" t="n">
        <f aca="false">AF155</f>
        <v>0</v>
      </c>
      <c r="AH151" s="21" t="n">
        <f aca="false">AG155</f>
        <v>0</v>
      </c>
      <c r="AI151" s="21" t="n">
        <f aca="false">AH155</f>
        <v>0</v>
      </c>
      <c r="AJ151" s="21" t="n">
        <f aca="false">AI155</f>
        <v>0</v>
      </c>
      <c r="AK151" s="21" t="n">
        <f aca="false">AJ155</f>
        <v>0</v>
      </c>
      <c r="AL151" s="21" t="n">
        <f aca="false">AK155</f>
        <v>0</v>
      </c>
      <c r="AM151" s="21" t="n">
        <f aca="false">AL155</f>
        <v>0</v>
      </c>
      <c r="AN151" s="21" t="n">
        <f aca="false">AM155</f>
        <v>0</v>
      </c>
      <c r="AO151" s="21" t="n">
        <f aca="false">AN155</f>
        <v>0</v>
      </c>
      <c r="AP151" s="21" t="n">
        <f aca="false">AO155</f>
        <v>0</v>
      </c>
      <c r="AQ151" s="21" t="n">
        <f aca="false">AP155</f>
        <v>0</v>
      </c>
      <c r="AR151" s="21" t="n">
        <f aca="false">AQ155</f>
        <v>0</v>
      </c>
      <c r="AS151" s="21" t="n">
        <f aca="false">AR155</f>
        <v>0</v>
      </c>
      <c r="AT151" s="21" t="n">
        <f aca="false">AS155</f>
        <v>0</v>
      </c>
      <c r="AU151" s="21" t="n">
        <f aca="false">AT155</f>
        <v>0</v>
      </c>
      <c r="AV151" s="21" t="n">
        <f aca="false">AU155</f>
        <v>0</v>
      </c>
      <c r="AW151" s="21" t="n">
        <f aca="false">AV155</f>
        <v>0</v>
      </c>
      <c r="AX151" s="21" t="n">
        <f aca="false">AW155</f>
        <v>0</v>
      </c>
      <c r="AY151" s="21" t="n">
        <f aca="false">AX155</f>
        <v>0</v>
      </c>
      <c r="AZ151" s="21" t="n">
        <f aca="false">AY155</f>
        <v>0</v>
      </c>
      <c r="BA151" s="21" t="n">
        <f aca="false">AZ155</f>
        <v>0</v>
      </c>
      <c r="BB151" s="21" t="n">
        <f aca="false">BA155</f>
        <v>0</v>
      </c>
      <c r="BC151" s="21" t="n">
        <f aca="false">BB155</f>
        <v>0</v>
      </c>
      <c r="BD151" s="21" t="n">
        <f aca="false">BC155</f>
        <v>0</v>
      </c>
      <c r="BE151" s="21" t="n">
        <f aca="false">BD155</f>
        <v>0</v>
      </c>
      <c r="BF151" s="21" t="n">
        <f aca="false">BE155</f>
        <v>0</v>
      </c>
      <c r="BG151" s="21" t="n">
        <f aca="false">BF155</f>
        <v>0</v>
      </c>
      <c r="BH151" s="21" t="n">
        <f aca="false">BG155</f>
        <v>0</v>
      </c>
      <c r="BI151" s="21" t="n">
        <f aca="false">BH155</f>
        <v>0</v>
      </c>
      <c r="BJ151" s="21" t="n">
        <f aca="false">BI155</f>
        <v>0</v>
      </c>
      <c r="BK151" s="21" t="n">
        <f aca="false">BJ155</f>
        <v>0</v>
      </c>
      <c r="BL151" s="21" t="n">
        <f aca="false">BK155</f>
        <v>0</v>
      </c>
      <c r="BM151" s="21" t="n">
        <f aca="false">BL155</f>
        <v>0</v>
      </c>
      <c r="BN151" s="21" t="n">
        <f aca="false">BM155</f>
        <v>0</v>
      </c>
      <c r="BO151" s="21" t="n">
        <f aca="false">BN155</f>
        <v>0</v>
      </c>
      <c r="BP151" s="21" t="n">
        <f aca="false">BO155</f>
        <v>0</v>
      </c>
      <c r="BQ151" s="21" t="n">
        <f aca="false">BP155</f>
        <v>0</v>
      </c>
      <c r="BR151" s="21" t="n">
        <f aca="false">BQ155</f>
        <v>0</v>
      </c>
      <c r="BS151" s="21" t="n">
        <f aca="false">BR155</f>
        <v>0</v>
      </c>
      <c r="BT151" s="21" t="n">
        <f aca="false">BS155</f>
        <v>0</v>
      </c>
      <c r="BU151" s="21" t="n">
        <f aca="false">BT155</f>
        <v>0</v>
      </c>
      <c r="BV151" s="21" t="n">
        <f aca="false">BU155</f>
        <v>0</v>
      </c>
      <c r="BW151" s="21" t="n">
        <f aca="false">BV155</f>
        <v>0</v>
      </c>
      <c r="BX151" s="21" t="n">
        <f aca="false">BW155</f>
        <v>0</v>
      </c>
      <c r="BY151" s="21" t="n">
        <f aca="false">BX155</f>
        <v>0</v>
      </c>
      <c r="BZ151" s="21" t="n">
        <f aca="false">BY155</f>
        <v>0</v>
      </c>
      <c r="CA151" s="21" t="n">
        <f aca="false">BZ155</f>
        <v>0</v>
      </c>
      <c r="CB151" s="21" t="n">
        <f aca="false">CA155</f>
        <v>0</v>
      </c>
      <c r="CC151" s="21" t="n">
        <f aca="false">CB155</f>
        <v>0</v>
      </c>
      <c r="CD151" s="21" t="n">
        <f aca="false">CC155</f>
        <v>0</v>
      </c>
      <c r="CE151" s="21" t="n">
        <f aca="false">CD155</f>
        <v>0</v>
      </c>
      <c r="CF151" s="21" t="n">
        <f aca="false">CE155</f>
        <v>0</v>
      </c>
      <c r="CG151" s="21" t="n">
        <f aca="false">CF155</f>
        <v>0</v>
      </c>
      <c r="CH151" s="21" t="n">
        <f aca="false">CG155</f>
        <v>0</v>
      </c>
      <c r="CI151" s="21" t="n">
        <f aca="false">CH155</f>
        <v>0</v>
      </c>
      <c r="CJ151" s="21" t="n">
        <f aca="false">CI155</f>
        <v>0</v>
      </c>
      <c r="CK151" s="21" t="n">
        <f aca="false">CJ155</f>
        <v>0</v>
      </c>
      <c r="CL151" s="21" t="n">
        <f aca="false">CK155</f>
        <v>0</v>
      </c>
      <c r="CM151" s="21" t="n">
        <f aca="false">CL155</f>
        <v>0</v>
      </c>
      <c r="CN151" s="21" t="n">
        <f aca="false">CM155</f>
        <v>0</v>
      </c>
      <c r="CO151" s="21" t="n">
        <f aca="false">CN155</f>
        <v>0</v>
      </c>
      <c r="CP151" s="21" t="n">
        <f aca="false">CO155</f>
        <v>0</v>
      </c>
      <c r="CQ151" s="21" t="n">
        <f aca="false">CP155</f>
        <v>0</v>
      </c>
      <c r="CR151" s="21" t="n">
        <f aca="false">CQ155</f>
        <v>0</v>
      </c>
      <c r="CS151" s="21" t="n">
        <f aca="false">CR155</f>
        <v>0</v>
      </c>
      <c r="CT151" s="21" t="n">
        <f aca="false">CS155</f>
        <v>0</v>
      </c>
      <c r="CU151" s="21" t="n">
        <f aca="false">CT155</f>
        <v>0</v>
      </c>
      <c r="CV151" s="21" t="n">
        <f aca="false">CU155</f>
        <v>0</v>
      </c>
      <c r="CW151" s="21" t="n">
        <f aca="false">CV155</f>
        <v>0</v>
      </c>
      <c r="CX151" s="21" t="n">
        <f aca="false">CW155</f>
        <v>0</v>
      </c>
      <c r="CY151" s="21" t="n">
        <f aca="false">CX155</f>
        <v>0</v>
      </c>
      <c r="CZ151" s="21" t="n">
        <f aca="false">CY155</f>
        <v>0</v>
      </c>
      <c r="DA151" s="21" t="n">
        <f aca="false">CZ155</f>
        <v>0</v>
      </c>
      <c r="DB151" s="21" t="n">
        <f aca="false">DA155</f>
        <v>0</v>
      </c>
      <c r="DC151" s="21" t="n">
        <f aca="false">DB155</f>
        <v>0</v>
      </c>
      <c r="DD151" s="21" t="n">
        <f aca="false">DC155</f>
        <v>0</v>
      </c>
      <c r="DE151" s="21" t="n">
        <f aca="false">DD155</f>
        <v>0</v>
      </c>
      <c r="DF151" s="21" t="n">
        <f aca="false">DE155</f>
        <v>0</v>
      </c>
      <c r="DG151" s="21" t="n">
        <f aca="false">DF155</f>
        <v>0</v>
      </c>
      <c r="DH151" s="21" t="n">
        <f aca="false">DG155</f>
        <v>0</v>
      </c>
      <c r="DI151" s="21" t="n">
        <f aca="false">DH155</f>
        <v>0</v>
      </c>
      <c r="DJ151" s="21" t="n">
        <f aca="false">DI155</f>
        <v>0</v>
      </c>
      <c r="DK151" s="21" t="n">
        <f aca="false">DJ155</f>
        <v>0</v>
      </c>
      <c r="DL151" s="21" t="n">
        <f aca="false">DK155</f>
        <v>0</v>
      </c>
      <c r="DM151" s="21" t="n">
        <f aca="false">DL155</f>
        <v>0</v>
      </c>
      <c r="DN151" s="21" t="n">
        <f aca="false">DM155</f>
        <v>0</v>
      </c>
      <c r="DO151" s="21" t="n">
        <f aca="false">DN155</f>
        <v>0</v>
      </c>
      <c r="DP151" s="21" t="n">
        <f aca="false">DO155</f>
        <v>0</v>
      </c>
      <c r="DQ151" s="21" t="n">
        <f aca="false">DP155</f>
        <v>0</v>
      </c>
      <c r="DR151" s="21" t="n">
        <f aca="false">DQ155</f>
        <v>0</v>
      </c>
      <c r="DS151" s="21" t="n">
        <f aca="false">DR155</f>
        <v>0</v>
      </c>
      <c r="DT151" s="21" t="n">
        <f aca="false">DS155</f>
        <v>0</v>
      </c>
      <c r="DU151" s="21" t="n">
        <f aca="false">DT155</f>
        <v>0</v>
      </c>
      <c r="DV151" s="21" t="n">
        <f aca="false">DU155</f>
        <v>0</v>
      </c>
      <c r="DW151" s="21" t="n">
        <f aca="false">DV155</f>
        <v>0</v>
      </c>
      <c r="DX151" s="21" t="n">
        <f aca="false">DW155</f>
        <v>0</v>
      </c>
      <c r="DY151" s="21" t="n">
        <f aca="false">DX155</f>
        <v>0</v>
      </c>
      <c r="DZ151" s="21" t="n">
        <f aca="false">DY155</f>
        <v>0</v>
      </c>
      <c r="EA151" s="21" t="n">
        <f aca="false">DZ155</f>
        <v>0</v>
      </c>
      <c r="EB151" s="21" t="n">
        <f aca="false">EA155</f>
        <v>0</v>
      </c>
      <c r="EC151" s="21" t="n">
        <f aca="false">EB155</f>
        <v>0</v>
      </c>
      <c r="ED151" s="21" t="n">
        <f aca="false">EC155</f>
        <v>0</v>
      </c>
      <c r="EE151" s="21" t="n">
        <f aca="false">ED155</f>
        <v>0</v>
      </c>
      <c r="EF151" s="21" t="n">
        <f aca="false">EE155</f>
        <v>0</v>
      </c>
      <c r="EG151" s="21" t="n">
        <f aca="false">EF155</f>
        <v>0</v>
      </c>
      <c r="EH151" s="21" t="n">
        <f aca="false">EG155</f>
        <v>0</v>
      </c>
      <c r="EI151" s="21" t="n">
        <f aca="false">EH155</f>
        <v>0</v>
      </c>
      <c r="EJ151" s="21" t="n">
        <f aca="false">EI155</f>
        <v>0</v>
      </c>
      <c r="EK151" s="21" t="n">
        <f aca="false">EJ155</f>
        <v>0</v>
      </c>
      <c r="EL151" s="21" t="n">
        <f aca="false">EK155</f>
        <v>0</v>
      </c>
      <c r="EM151" s="21" t="n">
        <f aca="false">EL155</f>
        <v>0</v>
      </c>
      <c r="EN151" s="21" t="n">
        <f aca="false">EM155</f>
        <v>0</v>
      </c>
      <c r="EO151" s="21" t="n">
        <f aca="false">EN155</f>
        <v>0</v>
      </c>
      <c r="EP151" s="21" t="n">
        <f aca="false">EO155</f>
        <v>0</v>
      </c>
      <c r="EQ151" s="21" t="n">
        <f aca="false">EP155</f>
        <v>0</v>
      </c>
      <c r="ER151" s="21" t="n">
        <f aca="false">EQ155</f>
        <v>0</v>
      </c>
      <c r="ES151" s="21" t="n">
        <f aca="false">ER155</f>
        <v>0</v>
      </c>
      <c r="ET151" s="21" t="n">
        <f aca="false">ES155</f>
        <v>0</v>
      </c>
      <c r="EU151" s="21" t="n">
        <f aca="false">ET155</f>
        <v>0</v>
      </c>
      <c r="EV151" s="21" t="n">
        <f aca="false">EU155</f>
        <v>0</v>
      </c>
      <c r="EW151" s="21" t="n">
        <f aca="false">EV155</f>
        <v>0</v>
      </c>
      <c r="EX151" s="21" t="n">
        <f aca="false">EW155</f>
        <v>0</v>
      </c>
      <c r="EY151" s="21" t="n">
        <f aca="false">EX155</f>
        <v>0</v>
      </c>
      <c r="EZ151" s="21" t="n">
        <f aca="false">EY155</f>
        <v>0</v>
      </c>
      <c r="FA151" s="21" t="n">
        <f aca="false">EZ155</f>
        <v>0</v>
      </c>
      <c r="FB151" s="21" t="n">
        <f aca="false">FA155</f>
        <v>0</v>
      </c>
      <c r="FC151" s="21" t="n">
        <f aca="false">FB155</f>
        <v>0</v>
      </c>
      <c r="FD151" s="21" t="n">
        <f aca="false">FC155</f>
        <v>0</v>
      </c>
      <c r="FE151" s="21" t="n">
        <f aca="false">FD155</f>
        <v>1.06581410364015E-013</v>
      </c>
      <c r="FF151" s="21" t="n">
        <f aca="false">FE155</f>
        <v>2.1316282072803E-013</v>
      </c>
      <c r="FG151" s="21" t="n">
        <f aca="false">FF155</f>
        <v>3.19744231092045E-013</v>
      </c>
      <c r="FH151" s="21" t="n">
        <f aca="false">FG155</f>
        <v>4.2632564145606E-013</v>
      </c>
    </row>
    <row r="152" customFormat="false" ht="15" hidden="false" customHeight="false" outlineLevel="0" collapsed="false">
      <c r="C152" s="0" t="s">
        <v>798</v>
      </c>
      <c r="D152" s="11" t="s">
        <v>359</v>
      </c>
      <c r="I152" s="20" t="n">
        <f aca="false">SUM(J152:FH152)</f>
        <v>789.948189928542</v>
      </c>
      <c r="J152" s="20" t="n">
        <f aca="false">MAX(0,-J150)</f>
        <v>-0</v>
      </c>
      <c r="K152" s="20" t="n">
        <f aca="false">MAX(0,-K150)</f>
        <v>5.41754075342466</v>
      </c>
      <c r="L152" s="20" t="n">
        <f aca="false">MAX(0,-L150)</f>
        <v>7.30364753424658</v>
      </c>
      <c r="M152" s="20" t="n">
        <f aca="false">MAX(0,-M150)</f>
        <v>7.38390739726027</v>
      </c>
      <c r="N152" s="20" t="n">
        <f aca="false">MAX(0,-N150)</f>
        <v>7.38390739726027</v>
      </c>
      <c r="O152" s="20" t="n">
        <f aca="false">MAX(0,-O150)</f>
        <v>560.413145094722</v>
      </c>
      <c r="P152" s="20" t="n">
        <f aca="false">MAX(0,-P150)</f>
        <v>75.994187260274</v>
      </c>
      <c r="Q152" s="20" t="n">
        <f aca="false">MAX(0,-Q150)</f>
        <v>59.5628137525264</v>
      </c>
      <c r="R152" s="20" t="n">
        <f aca="false">MAX(0,-R150)</f>
        <v>42.1065978082192</v>
      </c>
      <c r="S152" s="20" t="n">
        <f aca="false">MAX(0,-S150)</f>
        <v>24.3824429306086</v>
      </c>
      <c r="T152" s="20" t="n">
        <f aca="false">MAX(0,-T150)</f>
        <v>0</v>
      </c>
      <c r="U152" s="20" t="n">
        <f aca="false">MAX(0,-U150)</f>
        <v>0</v>
      </c>
      <c r="V152" s="20" t="n">
        <f aca="false">MAX(0,-V150)</f>
        <v>0</v>
      </c>
      <c r="W152" s="20" t="n">
        <f aca="false">MAX(0,-W150)</f>
        <v>0</v>
      </c>
      <c r="X152" s="20" t="n">
        <f aca="false">MAX(0,-X150)</f>
        <v>0</v>
      </c>
      <c r="Y152" s="20" t="n">
        <f aca="false">MAX(0,-Y150)</f>
        <v>0</v>
      </c>
      <c r="Z152" s="20" t="n">
        <f aca="false">MAX(0,-Z150)</f>
        <v>0</v>
      </c>
      <c r="AA152" s="20" t="n">
        <f aca="false">MAX(0,-AA150)</f>
        <v>0</v>
      </c>
      <c r="AB152" s="20" t="n">
        <f aca="false">MAX(0,-AB150)</f>
        <v>0</v>
      </c>
      <c r="AC152" s="20" t="n">
        <f aca="false">MAX(0,-AC150)</f>
        <v>0</v>
      </c>
      <c r="AD152" s="20" t="n">
        <f aca="false">MAX(0,-AD150)</f>
        <v>0</v>
      </c>
      <c r="AE152" s="20" t="n">
        <f aca="false">MAX(0,-AE150)</f>
        <v>0</v>
      </c>
      <c r="AF152" s="20" t="n">
        <f aca="false">MAX(0,-AF150)</f>
        <v>0</v>
      </c>
      <c r="AG152" s="20" t="n">
        <f aca="false">MAX(0,-AG150)</f>
        <v>0</v>
      </c>
      <c r="AH152" s="20" t="n">
        <f aca="false">MAX(0,-AH150)</f>
        <v>0</v>
      </c>
      <c r="AI152" s="20" t="n">
        <f aca="false">MAX(0,-AI150)</f>
        <v>0</v>
      </c>
      <c r="AJ152" s="20" t="n">
        <f aca="false">MAX(0,-AJ150)</f>
        <v>0</v>
      </c>
      <c r="AK152" s="20" t="n">
        <f aca="false">MAX(0,-AK150)</f>
        <v>0</v>
      </c>
      <c r="AL152" s="20" t="n">
        <f aca="false">MAX(0,-AL150)</f>
        <v>0</v>
      </c>
      <c r="AM152" s="20" t="n">
        <f aca="false">MAX(0,-AM150)</f>
        <v>0</v>
      </c>
      <c r="AN152" s="20" t="n">
        <f aca="false">MAX(0,-AN150)</f>
        <v>0</v>
      </c>
      <c r="AO152" s="20" t="n">
        <f aca="false">MAX(0,-AO150)</f>
        <v>0</v>
      </c>
      <c r="AP152" s="20" t="n">
        <f aca="false">MAX(0,-AP150)</f>
        <v>0</v>
      </c>
      <c r="AQ152" s="20" t="n">
        <f aca="false">MAX(0,-AQ150)</f>
        <v>0</v>
      </c>
      <c r="AR152" s="20" t="n">
        <f aca="false">MAX(0,-AR150)</f>
        <v>0</v>
      </c>
      <c r="AS152" s="20" t="n">
        <f aca="false">MAX(0,-AS150)</f>
        <v>0</v>
      </c>
      <c r="AT152" s="20" t="n">
        <f aca="false">MAX(0,-AT150)</f>
        <v>0</v>
      </c>
      <c r="AU152" s="20" t="n">
        <f aca="false">MAX(0,-AU150)</f>
        <v>0</v>
      </c>
      <c r="AV152" s="20" t="n">
        <f aca="false">MAX(0,-AV150)</f>
        <v>0</v>
      </c>
      <c r="AW152" s="20" t="n">
        <f aca="false">MAX(0,-AW150)</f>
        <v>0</v>
      </c>
      <c r="AX152" s="20" t="n">
        <f aca="false">MAX(0,-AX150)</f>
        <v>0</v>
      </c>
      <c r="AY152" s="20" t="n">
        <f aca="false">MAX(0,-AY150)</f>
        <v>0</v>
      </c>
      <c r="AZ152" s="20" t="n">
        <f aca="false">MAX(0,-AZ150)</f>
        <v>0</v>
      </c>
      <c r="BA152" s="20" t="n">
        <f aca="false">MAX(0,-BA150)</f>
        <v>0</v>
      </c>
      <c r="BB152" s="20" t="n">
        <f aca="false">MAX(0,-BB150)</f>
        <v>0</v>
      </c>
      <c r="BC152" s="20" t="n">
        <f aca="false">MAX(0,-BC150)</f>
        <v>0</v>
      </c>
      <c r="BD152" s="20" t="n">
        <f aca="false">MAX(0,-BD150)</f>
        <v>0</v>
      </c>
      <c r="BE152" s="20" t="n">
        <f aca="false">MAX(0,-BE150)</f>
        <v>0</v>
      </c>
      <c r="BF152" s="20" t="n">
        <f aca="false">MAX(0,-BF150)</f>
        <v>0</v>
      </c>
      <c r="BG152" s="20" t="n">
        <f aca="false">MAX(0,-BG150)</f>
        <v>0</v>
      </c>
      <c r="BH152" s="20" t="n">
        <f aca="false">MAX(0,-BH150)</f>
        <v>0</v>
      </c>
      <c r="BI152" s="20" t="n">
        <f aca="false">MAX(0,-BI150)</f>
        <v>0</v>
      </c>
      <c r="BJ152" s="20" t="n">
        <f aca="false">MAX(0,-BJ150)</f>
        <v>0</v>
      </c>
      <c r="BK152" s="20" t="n">
        <f aca="false">MAX(0,-BK150)</f>
        <v>0</v>
      </c>
      <c r="BL152" s="20" t="n">
        <f aca="false">MAX(0,-BL150)</f>
        <v>0</v>
      </c>
      <c r="BM152" s="20" t="n">
        <f aca="false">MAX(0,-BM150)</f>
        <v>0</v>
      </c>
      <c r="BN152" s="20" t="n">
        <f aca="false">MAX(0,-BN150)</f>
        <v>0</v>
      </c>
      <c r="BO152" s="20" t="n">
        <f aca="false">MAX(0,-BO150)</f>
        <v>0</v>
      </c>
      <c r="BP152" s="20" t="n">
        <f aca="false">MAX(0,-BP150)</f>
        <v>0</v>
      </c>
      <c r="BQ152" s="20" t="n">
        <f aca="false">MAX(0,-BQ150)</f>
        <v>0</v>
      </c>
      <c r="BR152" s="20" t="n">
        <f aca="false">MAX(0,-BR150)</f>
        <v>0</v>
      </c>
      <c r="BS152" s="20" t="n">
        <f aca="false">MAX(0,-BS150)</f>
        <v>0</v>
      </c>
      <c r="BT152" s="20" t="n">
        <f aca="false">MAX(0,-BT150)</f>
        <v>0</v>
      </c>
      <c r="BU152" s="20" t="n">
        <f aca="false">MAX(0,-BU150)</f>
        <v>0</v>
      </c>
      <c r="BV152" s="20" t="n">
        <f aca="false">MAX(0,-BV150)</f>
        <v>0</v>
      </c>
      <c r="BW152" s="20" t="n">
        <f aca="false">MAX(0,-BW150)</f>
        <v>0</v>
      </c>
      <c r="BX152" s="20" t="n">
        <f aca="false">MAX(0,-BX150)</f>
        <v>0</v>
      </c>
      <c r="BY152" s="20" t="n">
        <f aca="false">MAX(0,-BY150)</f>
        <v>0</v>
      </c>
      <c r="BZ152" s="20" t="n">
        <f aca="false">MAX(0,-BZ150)</f>
        <v>0</v>
      </c>
      <c r="CA152" s="20" t="n">
        <f aca="false">MAX(0,-CA150)</f>
        <v>0</v>
      </c>
      <c r="CB152" s="20" t="n">
        <f aca="false">MAX(0,-CB150)</f>
        <v>0</v>
      </c>
      <c r="CC152" s="20" t="n">
        <f aca="false">MAX(0,-CC150)</f>
        <v>0</v>
      </c>
      <c r="CD152" s="20" t="n">
        <f aca="false">MAX(0,-CD150)</f>
        <v>0</v>
      </c>
      <c r="CE152" s="20" t="n">
        <f aca="false">MAX(0,-CE150)</f>
        <v>0</v>
      </c>
      <c r="CF152" s="20" t="n">
        <f aca="false">MAX(0,-CF150)</f>
        <v>0</v>
      </c>
      <c r="CG152" s="20" t="n">
        <f aca="false">MAX(0,-CG150)</f>
        <v>0</v>
      </c>
      <c r="CH152" s="20" t="n">
        <f aca="false">MAX(0,-CH150)</f>
        <v>0</v>
      </c>
      <c r="CI152" s="20" t="n">
        <f aca="false">MAX(0,-CI150)</f>
        <v>0</v>
      </c>
      <c r="CJ152" s="20" t="n">
        <f aca="false">MAX(0,-CJ150)</f>
        <v>0</v>
      </c>
      <c r="CK152" s="20" t="n">
        <f aca="false">MAX(0,-CK150)</f>
        <v>0</v>
      </c>
      <c r="CL152" s="20" t="n">
        <f aca="false">MAX(0,-CL150)</f>
        <v>0</v>
      </c>
      <c r="CM152" s="20" t="n">
        <f aca="false">MAX(0,-CM150)</f>
        <v>0</v>
      </c>
      <c r="CN152" s="20" t="n">
        <f aca="false">MAX(0,-CN150)</f>
        <v>0</v>
      </c>
      <c r="CO152" s="20" t="n">
        <f aca="false">MAX(0,-CO150)</f>
        <v>0</v>
      </c>
      <c r="CP152" s="20" t="n">
        <f aca="false">MAX(0,-CP150)</f>
        <v>0</v>
      </c>
      <c r="CQ152" s="20" t="n">
        <f aca="false">MAX(0,-CQ150)</f>
        <v>0</v>
      </c>
      <c r="CR152" s="20" t="n">
        <f aca="false">MAX(0,-CR150)</f>
        <v>0</v>
      </c>
      <c r="CS152" s="20" t="n">
        <f aca="false">MAX(0,-CS150)</f>
        <v>0</v>
      </c>
      <c r="CT152" s="20" t="n">
        <f aca="false">MAX(0,-CT150)</f>
        <v>0</v>
      </c>
      <c r="CU152" s="20" t="n">
        <f aca="false">MAX(0,-CU150)</f>
        <v>0</v>
      </c>
      <c r="CV152" s="20" t="n">
        <f aca="false">MAX(0,-CV150)</f>
        <v>0</v>
      </c>
      <c r="CW152" s="20" t="n">
        <f aca="false">MAX(0,-CW150)</f>
        <v>0</v>
      </c>
      <c r="CX152" s="20" t="n">
        <f aca="false">MAX(0,-CX150)</f>
        <v>0</v>
      </c>
      <c r="CY152" s="20" t="n">
        <f aca="false">MAX(0,-CY150)</f>
        <v>0</v>
      </c>
      <c r="CZ152" s="20" t="n">
        <f aca="false">MAX(0,-CZ150)</f>
        <v>0</v>
      </c>
      <c r="DA152" s="20" t="n">
        <f aca="false">MAX(0,-DA150)</f>
        <v>0</v>
      </c>
      <c r="DB152" s="20" t="n">
        <f aca="false">MAX(0,-DB150)</f>
        <v>0</v>
      </c>
      <c r="DC152" s="20" t="n">
        <f aca="false">MAX(0,-DC150)</f>
        <v>0</v>
      </c>
      <c r="DD152" s="20" t="n">
        <f aca="false">MAX(0,-DD150)</f>
        <v>0</v>
      </c>
      <c r="DE152" s="20" t="n">
        <f aca="false">MAX(0,-DE150)</f>
        <v>0</v>
      </c>
      <c r="DF152" s="20" t="n">
        <f aca="false">MAX(0,-DF150)</f>
        <v>0</v>
      </c>
      <c r="DG152" s="20" t="n">
        <f aca="false">MAX(0,-DG150)</f>
        <v>0</v>
      </c>
      <c r="DH152" s="20" t="n">
        <f aca="false">MAX(0,-DH150)</f>
        <v>0</v>
      </c>
      <c r="DI152" s="20" t="n">
        <f aca="false">MAX(0,-DI150)</f>
        <v>0</v>
      </c>
      <c r="DJ152" s="20" t="n">
        <f aca="false">MAX(0,-DJ150)</f>
        <v>0</v>
      </c>
      <c r="DK152" s="20" t="n">
        <f aca="false">MAX(0,-DK150)</f>
        <v>0</v>
      </c>
      <c r="DL152" s="20" t="n">
        <f aca="false">MAX(0,-DL150)</f>
        <v>0</v>
      </c>
      <c r="DM152" s="20" t="n">
        <f aca="false">MAX(0,-DM150)</f>
        <v>0</v>
      </c>
      <c r="DN152" s="20" t="n">
        <f aca="false">MAX(0,-DN150)</f>
        <v>0</v>
      </c>
      <c r="DO152" s="20" t="n">
        <f aca="false">MAX(0,-DO150)</f>
        <v>0</v>
      </c>
      <c r="DP152" s="20" t="n">
        <f aca="false">MAX(0,-DP150)</f>
        <v>0</v>
      </c>
      <c r="DQ152" s="20" t="n">
        <f aca="false">MAX(0,-DQ150)</f>
        <v>0</v>
      </c>
      <c r="DR152" s="20" t="n">
        <f aca="false">MAX(0,-DR150)</f>
        <v>0</v>
      </c>
      <c r="DS152" s="20" t="n">
        <f aca="false">MAX(0,-DS150)</f>
        <v>0</v>
      </c>
      <c r="DT152" s="20" t="n">
        <f aca="false">MAX(0,-DT150)</f>
        <v>0</v>
      </c>
      <c r="DU152" s="20" t="n">
        <f aca="false">MAX(0,-DU150)</f>
        <v>0</v>
      </c>
      <c r="DV152" s="20" t="n">
        <f aca="false">MAX(0,-DV150)</f>
        <v>0</v>
      </c>
      <c r="DW152" s="20" t="n">
        <f aca="false">MAX(0,-DW150)</f>
        <v>0</v>
      </c>
      <c r="DX152" s="20" t="n">
        <f aca="false">MAX(0,-DX150)</f>
        <v>0</v>
      </c>
      <c r="DY152" s="20" t="n">
        <f aca="false">MAX(0,-DY150)</f>
        <v>0</v>
      </c>
      <c r="DZ152" s="20" t="n">
        <f aca="false">MAX(0,-DZ150)</f>
        <v>0</v>
      </c>
      <c r="EA152" s="20" t="n">
        <f aca="false">MAX(0,-EA150)</f>
        <v>0</v>
      </c>
      <c r="EB152" s="20" t="n">
        <f aca="false">MAX(0,-EB150)</f>
        <v>0</v>
      </c>
      <c r="EC152" s="20" t="n">
        <f aca="false">MAX(0,-EC150)</f>
        <v>0</v>
      </c>
      <c r="ED152" s="20" t="n">
        <f aca="false">MAX(0,-ED150)</f>
        <v>0</v>
      </c>
      <c r="EE152" s="20" t="n">
        <f aca="false">MAX(0,-EE150)</f>
        <v>0</v>
      </c>
      <c r="EF152" s="20" t="n">
        <f aca="false">MAX(0,-EF150)</f>
        <v>0</v>
      </c>
      <c r="EG152" s="20" t="n">
        <f aca="false">MAX(0,-EG150)</f>
        <v>0</v>
      </c>
      <c r="EH152" s="20" t="n">
        <f aca="false">MAX(0,-EH150)</f>
        <v>0</v>
      </c>
      <c r="EI152" s="20" t="n">
        <f aca="false">MAX(0,-EI150)</f>
        <v>0</v>
      </c>
      <c r="EJ152" s="20" t="n">
        <f aca="false">MAX(0,-EJ150)</f>
        <v>0</v>
      </c>
      <c r="EK152" s="20" t="n">
        <f aca="false">MAX(0,-EK150)</f>
        <v>0</v>
      </c>
      <c r="EL152" s="20" t="n">
        <f aca="false">MAX(0,-EL150)</f>
        <v>0</v>
      </c>
      <c r="EM152" s="20" t="n">
        <f aca="false">MAX(0,-EM150)</f>
        <v>0</v>
      </c>
      <c r="EN152" s="20" t="n">
        <f aca="false">MAX(0,-EN150)</f>
        <v>0</v>
      </c>
      <c r="EO152" s="20" t="n">
        <f aca="false">MAX(0,-EO150)</f>
        <v>0</v>
      </c>
      <c r="EP152" s="20" t="n">
        <f aca="false">MAX(0,-EP150)</f>
        <v>0</v>
      </c>
      <c r="EQ152" s="20" t="n">
        <f aca="false">MAX(0,-EQ150)</f>
        <v>0</v>
      </c>
      <c r="ER152" s="20" t="n">
        <f aca="false">MAX(0,-ER150)</f>
        <v>0</v>
      </c>
      <c r="ES152" s="20" t="n">
        <f aca="false">MAX(0,-ES150)</f>
        <v>0</v>
      </c>
      <c r="ET152" s="20" t="n">
        <f aca="false">MAX(0,-ET150)</f>
        <v>0</v>
      </c>
      <c r="EU152" s="20" t="n">
        <f aca="false">MAX(0,-EU150)</f>
        <v>0</v>
      </c>
      <c r="EV152" s="20" t="n">
        <f aca="false">MAX(0,-EV150)</f>
        <v>0</v>
      </c>
      <c r="EW152" s="20" t="n">
        <f aca="false">MAX(0,-EW150)</f>
        <v>0</v>
      </c>
      <c r="EX152" s="20" t="n">
        <f aca="false">MAX(0,-EX150)</f>
        <v>0</v>
      </c>
      <c r="EY152" s="20" t="n">
        <f aca="false">MAX(0,-EY150)</f>
        <v>0</v>
      </c>
      <c r="EZ152" s="20" t="n">
        <f aca="false">MAX(0,-EZ150)</f>
        <v>0</v>
      </c>
      <c r="FA152" s="20" t="n">
        <f aca="false">MAX(0,-FA150)</f>
        <v>0</v>
      </c>
      <c r="FB152" s="20" t="n">
        <f aca="false">MAX(0,-FB150)</f>
        <v>0</v>
      </c>
      <c r="FC152" s="20" t="n">
        <f aca="false">MAX(0,-FC150)</f>
        <v>0</v>
      </c>
      <c r="FD152" s="20" t="n">
        <f aca="false">MAX(0,-FD150)</f>
        <v>1.06581410364015E-013</v>
      </c>
      <c r="FE152" s="20" t="n">
        <f aca="false">MAX(0,-FE150)</f>
        <v>1.06581410364015E-013</v>
      </c>
      <c r="FF152" s="20" t="n">
        <f aca="false">MAX(0,-FF150)</f>
        <v>1.06581410364015E-013</v>
      </c>
      <c r="FG152" s="20" t="n">
        <f aca="false">MAX(0,-FG150)</f>
        <v>1.06581410364015E-013</v>
      </c>
      <c r="FH152" s="20" t="n">
        <f aca="false">MAX(0,-FH150)</f>
        <v>1.06581410364015E-013</v>
      </c>
    </row>
    <row r="153" customFormat="false" ht="15" hidden="false" customHeight="false" outlineLevel="0" collapsed="false">
      <c r="C153" s="0" t="s">
        <v>799</v>
      </c>
      <c r="D153" s="11" t="s">
        <v>359</v>
      </c>
      <c r="I153" s="20" t="n">
        <f aca="false">SUM(J153:FH153)</f>
        <v>-789.948189928542</v>
      </c>
      <c r="J153" s="20" t="n">
        <f aca="false">-MIN(J151,In_Loss_Cap*MAX(0,J150))</f>
        <v>-0</v>
      </c>
      <c r="K153" s="20" t="n">
        <f aca="false">-MIN(K151,In_Loss_Cap*MAX(0,K150))</f>
        <v>-0</v>
      </c>
      <c r="L153" s="20" t="n">
        <f aca="false">-MIN(L151,In_Loss_Cap*MAX(0,L150))</f>
        <v>-0</v>
      </c>
      <c r="M153" s="20" t="n">
        <f aca="false">-MIN(M151,In_Loss_Cap*MAX(0,M150))</f>
        <v>-0</v>
      </c>
      <c r="N153" s="20" t="n">
        <f aca="false">-MIN(N151,In_Loss_Cap*MAX(0,N150))</f>
        <v>-0</v>
      </c>
      <c r="O153" s="20" t="n">
        <f aca="false">-MIN(O151,In_Loss_Cap*MAX(0,O150))</f>
        <v>-0</v>
      </c>
      <c r="P153" s="20" t="n">
        <f aca="false">-MIN(P151,In_Loss_Cap*MAX(0,P150))</f>
        <v>-0</v>
      </c>
      <c r="Q153" s="20" t="n">
        <f aca="false">-MIN(Q151,In_Loss_Cap*MAX(0,Q150))</f>
        <v>-0</v>
      </c>
      <c r="R153" s="20" t="n">
        <f aca="false">-MIN(R151,In_Loss_Cap*MAX(0,R150))</f>
        <v>-0</v>
      </c>
      <c r="S153" s="20" t="n">
        <f aca="false">-MIN(S151,In_Loss_Cap*MAX(0,S150))</f>
        <v>-0</v>
      </c>
      <c r="T153" s="20" t="n">
        <f aca="false">-MIN(T151,In_Loss_Cap*MAX(0,T150))</f>
        <v>-314.633981351971</v>
      </c>
      <c r="U153" s="20" t="n">
        <f aca="false">-MIN(U151,In_Loss_Cap*MAX(0,U150))</f>
        <v>-321.997391550189</v>
      </c>
      <c r="V153" s="20" t="n">
        <f aca="false">-MIN(V151,In_Loss_Cap*MAX(0,V150))</f>
        <v>-153.316817026382</v>
      </c>
      <c r="W153" s="20" t="n">
        <f aca="false">-MIN(W151,In_Loss_Cap*MAX(0,W150))</f>
        <v>-0</v>
      </c>
      <c r="X153" s="20" t="n">
        <f aca="false">-MIN(X151,In_Loss_Cap*MAX(0,X150))</f>
        <v>-0</v>
      </c>
      <c r="Y153" s="20" t="n">
        <f aca="false">-MIN(Y151,In_Loss_Cap*MAX(0,Y150))</f>
        <v>-0</v>
      </c>
      <c r="Z153" s="20" t="n">
        <f aca="false">-MIN(Z151,In_Loss_Cap*MAX(0,Z150))</f>
        <v>-0</v>
      </c>
      <c r="AA153" s="20" t="n">
        <f aca="false">-MIN(AA151,In_Loss_Cap*MAX(0,AA150))</f>
        <v>-0</v>
      </c>
      <c r="AB153" s="20" t="n">
        <f aca="false">-MIN(AB151,In_Loss_Cap*MAX(0,AB150))</f>
        <v>-0</v>
      </c>
      <c r="AC153" s="20" t="n">
        <f aca="false">-MIN(AC151,In_Loss_Cap*MAX(0,AC150))</f>
        <v>-0</v>
      </c>
      <c r="AD153" s="20" t="n">
        <f aca="false">-MIN(AD151,In_Loss_Cap*MAX(0,AD150))</f>
        <v>-0</v>
      </c>
      <c r="AE153" s="20" t="n">
        <f aca="false">-MIN(AE151,In_Loss_Cap*MAX(0,AE150))</f>
        <v>-0</v>
      </c>
      <c r="AF153" s="20" t="n">
        <f aca="false">-MIN(AF151,In_Loss_Cap*MAX(0,AF150))</f>
        <v>-0</v>
      </c>
      <c r="AG153" s="20" t="n">
        <f aca="false">-MIN(AG151,In_Loss_Cap*MAX(0,AG150))</f>
        <v>-0</v>
      </c>
      <c r="AH153" s="20" t="n">
        <f aca="false">-MIN(AH151,In_Loss_Cap*MAX(0,AH150))</f>
        <v>-0</v>
      </c>
      <c r="AI153" s="20" t="n">
        <f aca="false">-MIN(AI151,In_Loss_Cap*MAX(0,AI150))</f>
        <v>-0</v>
      </c>
      <c r="AJ153" s="20" t="n">
        <f aca="false">-MIN(AJ151,In_Loss_Cap*MAX(0,AJ150))</f>
        <v>-0</v>
      </c>
      <c r="AK153" s="20" t="n">
        <f aca="false">-MIN(AK151,In_Loss_Cap*MAX(0,AK150))</f>
        <v>-0</v>
      </c>
      <c r="AL153" s="20" t="n">
        <f aca="false">-MIN(AL151,In_Loss_Cap*MAX(0,AL150))</f>
        <v>-0</v>
      </c>
      <c r="AM153" s="20" t="n">
        <f aca="false">-MIN(AM151,In_Loss_Cap*MAX(0,AM150))</f>
        <v>-0</v>
      </c>
      <c r="AN153" s="20" t="n">
        <f aca="false">-MIN(AN151,In_Loss_Cap*MAX(0,AN150))</f>
        <v>-0</v>
      </c>
      <c r="AO153" s="20" t="n">
        <f aca="false">-MIN(AO151,In_Loss_Cap*MAX(0,AO150))</f>
        <v>-0</v>
      </c>
      <c r="AP153" s="20" t="n">
        <f aca="false">-MIN(AP151,In_Loss_Cap*MAX(0,AP150))</f>
        <v>-0</v>
      </c>
      <c r="AQ153" s="20" t="n">
        <f aca="false">-MIN(AQ151,In_Loss_Cap*MAX(0,AQ150))</f>
        <v>-0</v>
      </c>
      <c r="AR153" s="20" t="n">
        <f aca="false">-MIN(AR151,In_Loss_Cap*MAX(0,AR150))</f>
        <v>-0</v>
      </c>
      <c r="AS153" s="20" t="n">
        <f aca="false">-MIN(AS151,In_Loss_Cap*MAX(0,AS150))</f>
        <v>-0</v>
      </c>
      <c r="AT153" s="20" t="n">
        <f aca="false">-MIN(AT151,In_Loss_Cap*MAX(0,AT150))</f>
        <v>-0</v>
      </c>
      <c r="AU153" s="20" t="n">
        <f aca="false">-MIN(AU151,In_Loss_Cap*MAX(0,AU150))</f>
        <v>-0</v>
      </c>
      <c r="AV153" s="20" t="n">
        <f aca="false">-MIN(AV151,In_Loss_Cap*MAX(0,AV150))</f>
        <v>-0</v>
      </c>
      <c r="AW153" s="20" t="n">
        <f aca="false">-MIN(AW151,In_Loss_Cap*MAX(0,AW150))</f>
        <v>-0</v>
      </c>
      <c r="AX153" s="20" t="n">
        <f aca="false">-MIN(AX151,In_Loss_Cap*MAX(0,AX150))</f>
        <v>-0</v>
      </c>
      <c r="AY153" s="20" t="n">
        <f aca="false">-MIN(AY151,In_Loss_Cap*MAX(0,AY150))</f>
        <v>-0</v>
      </c>
      <c r="AZ153" s="20" t="n">
        <f aca="false">-MIN(AZ151,In_Loss_Cap*MAX(0,AZ150))</f>
        <v>-0</v>
      </c>
      <c r="BA153" s="20" t="n">
        <f aca="false">-MIN(BA151,In_Loss_Cap*MAX(0,BA150))</f>
        <v>-0</v>
      </c>
      <c r="BB153" s="20" t="n">
        <f aca="false">-MIN(BB151,In_Loss_Cap*MAX(0,BB150))</f>
        <v>-0</v>
      </c>
      <c r="BC153" s="20" t="n">
        <f aca="false">-MIN(BC151,In_Loss_Cap*MAX(0,BC150))</f>
        <v>-0</v>
      </c>
      <c r="BD153" s="20" t="n">
        <f aca="false">-MIN(BD151,In_Loss_Cap*MAX(0,BD150))</f>
        <v>-0</v>
      </c>
      <c r="BE153" s="20" t="n">
        <f aca="false">-MIN(BE151,In_Loss_Cap*MAX(0,BE150))</f>
        <v>-0</v>
      </c>
      <c r="BF153" s="20" t="n">
        <f aca="false">-MIN(BF151,In_Loss_Cap*MAX(0,BF150))</f>
        <v>-0</v>
      </c>
      <c r="BG153" s="20" t="n">
        <f aca="false">-MIN(BG151,In_Loss_Cap*MAX(0,BG150))</f>
        <v>-0</v>
      </c>
      <c r="BH153" s="20" t="n">
        <f aca="false">-MIN(BH151,In_Loss_Cap*MAX(0,BH150))</f>
        <v>-0</v>
      </c>
      <c r="BI153" s="20" t="n">
        <f aca="false">-MIN(BI151,In_Loss_Cap*MAX(0,BI150))</f>
        <v>-0</v>
      </c>
      <c r="BJ153" s="20" t="n">
        <f aca="false">-MIN(BJ151,In_Loss_Cap*MAX(0,BJ150))</f>
        <v>-0</v>
      </c>
      <c r="BK153" s="20" t="n">
        <f aca="false">-MIN(BK151,In_Loss_Cap*MAX(0,BK150))</f>
        <v>-0</v>
      </c>
      <c r="BL153" s="20" t="n">
        <f aca="false">-MIN(BL151,In_Loss_Cap*MAX(0,BL150))</f>
        <v>-0</v>
      </c>
      <c r="BM153" s="20" t="n">
        <f aca="false">-MIN(BM151,In_Loss_Cap*MAX(0,BM150))</f>
        <v>-0</v>
      </c>
      <c r="BN153" s="20" t="n">
        <f aca="false">-MIN(BN151,In_Loss_Cap*MAX(0,BN150))</f>
        <v>-0</v>
      </c>
      <c r="BO153" s="20" t="n">
        <f aca="false">-MIN(BO151,In_Loss_Cap*MAX(0,BO150))</f>
        <v>-0</v>
      </c>
      <c r="BP153" s="20" t="n">
        <f aca="false">-MIN(BP151,In_Loss_Cap*MAX(0,BP150))</f>
        <v>-0</v>
      </c>
      <c r="BQ153" s="20" t="n">
        <f aca="false">-MIN(BQ151,In_Loss_Cap*MAX(0,BQ150))</f>
        <v>-0</v>
      </c>
      <c r="BR153" s="20" t="n">
        <f aca="false">-MIN(BR151,In_Loss_Cap*MAX(0,BR150))</f>
        <v>-0</v>
      </c>
      <c r="BS153" s="20" t="n">
        <f aca="false">-MIN(BS151,In_Loss_Cap*MAX(0,BS150))</f>
        <v>-0</v>
      </c>
      <c r="BT153" s="20" t="n">
        <f aca="false">-MIN(BT151,In_Loss_Cap*MAX(0,BT150))</f>
        <v>-0</v>
      </c>
      <c r="BU153" s="20" t="n">
        <f aca="false">-MIN(BU151,In_Loss_Cap*MAX(0,BU150))</f>
        <v>-0</v>
      </c>
      <c r="BV153" s="20" t="n">
        <f aca="false">-MIN(BV151,In_Loss_Cap*MAX(0,BV150))</f>
        <v>-0</v>
      </c>
      <c r="BW153" s="20" t="n">
        <f aca="false">-MIN(BW151,In_Loss_Cap*MAX(0,BW150))</f>
        <v>-0</v>
      </c>
      <c r="BX153" s="20" t="n">
        <f aca="false">-MIN(BX151,In_Loss_Cap*MAX(0,BX150))</f>
        <v>-0</v>
      </c>
      <c r="BY153" s="20" t="n">
        <f aca="false">-MIN(BY151,In_Loss_Cap*MAX(0,BY150))</f>
        <v>-0</v>
      </c>
      <c r="BZ153" s="20" t="n">
        <f aca="false">-MIN(BZ151,In_Loss_Cap*MAX(0,BZ150))</f>
        <v>-0</v>
      </c>
      <c r="CA153" s="20" t="n">
        <f aca="false">-MIN(CA151,In_Loss_Cap*MAX(0,CA150))</f>
        <v>-0</v>
      </c>
      <c r="CB153" s="20" t="n">
        <f aca="false">-MIN(CB151,In_Loss_Cap*MAX(0,CB150))</f>
        <v>-0</v>
      </c>
      <c r="CC153" s="20" t="n">
        <f aca="false">-MIN(CC151,In_Loss_Cap*MAX(0,CC150))</f>
        <v>-0</v>
      </c>
      <c r="CD153" s="20" t="n">
        <f aca="false">-MIN(CD151,In_Loss_Cap*MAX(0,CD150))</f>
        <v>-0</v>
      </c>
      <c r="CE153" s="20" t="n">
        <f aca="false">-MIN(CE151,In_Loss_Cap*MAX(0,CE150))</f>
        <v>-0</v>
      </c>
      <c r="CF153" s="20" t="n">
        <f aca="false">-MIN(CF151,In_Loss_Cap*MAX(0,CF150))</f>
        <v>-0</v>
      </c>
      <c r="CG153" s="20" t="n">
        <f aca="false">-MIN(CG151,In_Loss_Cap*MAX(0,CG150))</f>
        <v>-0</v>
      </c>
      <c r="CH153" s="20" t="n">
        <f aca="false">-MIN(CH151,In_Loss_Cap*MAX(0,CH150))</f>
        <v>-0</v>
      </c>
      <c r="CI153" s="20" t="n">
        <f aca="false">-MIN(CI151,In_Loss_Cap*MAX(0,CI150))</f>
        <v>-0</v>
      </c>
      <c r="CJ153" s="20" t="n">
        <f aca="false">-MIN(CJ151,In_Loss_Cap*MAX(0,CJ150))</f>
        <v>-0</v>
      </c>
      <c r="CK153" s="20" t="n">
        <f aca="false">-MIN(CK151,In_Loss_Cap*MAX(0,CK150))</f>
        <v>-0</v>
      </c>
      <c r="CL153" s="20" t="n">
        <f aca="false">-MIN(CL151,In_Loss_Cap*MAX(0,CL150))</f>
        <v>-0</v>
      </c>
      <c r="CM153" s="20" t="n">
        <f aca="false">-MIN(CM151,In_Loss_Cap*MAX(0,CM150))</f>
        <v>-0</v>
      </c>
      <c r="CN153" s="20" t="n">
        <f aca="false">-MIN(CN151,In_Loss_Cap*MAX(0,CN150))</f>
        <v>-0</v>
      </c>
      <c r="CO153" s="20" t="n">
        <f aca="false">-MIN(CO151,In_Loss_Cap*MAX(0,CO150))</f>
        <v>-0</v>
      </c>
      <c r="CP153" s="20" t="n">
        <f aca="false">-MIN(CP151,In_Loss_Cap*MAX(0,CP150))</f>
        <v>-0</v>
      </c>
      <c r="CQ153" s="20" t="n">
        <f aca="false">-MIN(CQ151,In_Loss_Cap*MAX(0,CQ150))</f>
        <v>-0</v>
      </c>
      <c r="CR153" s="20" t="n">
        <f aca="false">-MIN(CR151,In_Loss_Cap*MAX(0,CR150))</f>
        <v>-0</v>
      </c>
      <c r="CS153" s="20" t="n">
        <f aca="false">-MIN(CS151,In_Loss_Cap*MAX(0,CS150))</f>
        <v>-0</v>
      </c>
      <c r="CT153" s="20" t="n">
        <f aca="false">-MIN(CT151,In_Loss_Cap*MAX(0,CT150))</f>
        <v>-0</v>
      </c>
      <c r="CU153" s="20" t="n">
        <f aca="false">-MIN(CU151,In_Loss_Cap*MAX(0,CU150))</f>
        <v>-0</v>
      </c>
      <c r="CV153" s="20" t="n">
        <f aca="false">-MIN(CV151,In_Loss_Cap*MAX(0,CV150))</f>
        <v>-0</v>
      </c>
      <c r="CW153" s="20" t="n">
        <f aca="false">-MIN(CW151,In_Loss_Cap*MAX(0,CW150))</f>
        <v>-0</v>
      </c>
      <c r="CX153" s="20" t="n">
        <f aca="false">-MIN(CX151,In_Loss_Cap*MAX(0,CX150))</f>
        <v>-0</v>
      </c>
      <c r="CY153" s="20" t="n">
        <f aca="false">-MIN(CY151,In_Loss_Cap*MAX(0,CY150))</f>
        <v>-0</v>
      </c>
      <c r="CZ153" s="20" t="n">
        <f aca="false">-MIN(CZ151,In_Loss_Cap*MAX(0,CZ150))</f>
        <v>-0</v>
      </c>
      <c r="DA153" s="20" t="n">
        <f aca="false">-MIN(DA151,In_Loss_Cap*MAX(0,DA150))</f>
        <v>-0</v>
      </c>
      <c r="DB153" s="20" t="n">
        <f aca="false">-MIN(DB151,In_Loss_Cap*MAX(0,DB150))</f>
        <v>-0</v>
      </c>
      <c r="DC153" s="20" t="n">
        <f aca="false">-MIN(DC151,In_Loss_Cap*MAX(0,DC150))</f>
        <v>-0</v>
      </c>
      <c r="DD153" s="20" t="n">
        <f aca="false">-MIN(DD151,In_Loss_Cap*MAX(0,DD150))</f>
        <v>-0</v>
      </c>
      <c r="DE153" s="20" t="n">
        <f aca="false">-MIN(DE151,In_Loss_Cap*MAX(0,DE150))</f>
        <v>-0</v>
      </c>
      <c r="DF153" s="20" t="n">
        <f aca="false">-MIN(DF151,In_Loss_Cap*MAX(0,DF150))</f>
        <v>-0</v>
      </c>
      <c r="DG153" s="20" t="n">
        <f aca="false">-MIN(DG151,In_Loss_Cap*MAX(0,DG150))</f>
        <v>-0</v>
      </c>
      <c r="DH153" s="20" t="n">
        <f aca="false">-MIN(DH151,In_Loss_Cap*MAX(0,DH150))</f>
        <v>-0</v>
      </c>
      <c r="DI153" s="20" t="n">
        <f aca="false">-MIN(DI151,In_Loss_Cap*MAX(0,DI150))</f>
        <v>-0</v>
      </c>
      <c r="DJ153" s="20" t="n">
        <f aca="false">-MIN(DJ151,In_Loss_Cap*MAX(0,DJ150))</f>
        <v>-0</v>
      </c>
      <c r="DK153" s="20" t="n">
        <f aca="false">-MIN(DK151,In_Loss_Cap*MAX(0,DK150))</f>
        <v>-0</v>
      </c>
      <c r="DL153" s="20" t="n">
        <f aca="false">-MIN(DL151,In_Loss_Cap*MAX(0,DL150))</f>
        <v>-0</v>
      </c>
      <c r="DM153" s="20" t="n">
        <f aca="false">-MIN(DM151,In_Loss_Cap*MAX(0,DM150))</f>
        <v>-0</v>
      </c>
      <c r="DN153" s="20" t="n">
        <f aca="false">-MIN(DN151,In_Loss_Cap*MAX(0,DN150))</f>
        <v>-0</v>
      </c>
      <c r="DO153" s="20" t="n">
        <f aca="false">-MIN(DO151,In_Loss_Cap*MAX(0,DO150))</f>
        <v>-0</v>
      </c>
      <c r="DP153" s="20" t="n">
        <f aca="false">-MIN(DP151,In_Loss_Cap*MAX(0,DP150))</f>
        <v>-0</v>
      </c>
      <c r="DQ153" s="20" t="n">
        <f aca="false">-MIN(DQ151,In_Loss_Cap*MAX(0,DQ150))</f>
        <v>-0</v>
      </c>
      <c r="DR153" s="20" t="n">
        <f aca="false">-MIN(DR151,In_Loss_Cap*MAX(0,DR150))</f>
        <v>-0</v>
      </c>
      <c r="DS153" s="20" t="n">
        <f aca="false">-MIN(DS151,In_Loss_Cap*MAX(0,DS150))</f>
        <v>-0</v>
      </c>
      <c r="DT153" s="20" t="n">
        <f aca="false">-MIN(DT151,In_Loss_Cap*MAX(0,DT150))</f>
        <v>-0</v>
      </c>
      <c r="DU153" s="20" t="n">
        <f aca="false">-MIN(DU151,In_Loss_Cap*MAX(0,DU150))</f>
        <v>-0</v>
      </c>
      <c r="DV153" s="20" t="n">
        <f aca="false">-MIN(DV151,In_Loss_Cap*MAX(0,DV150))</f>
        <v>-0</v>
      </c>
      <c r="DW153" s="20" t="n">
        <f aca="false">-MIN(DW151,In_Loss_Cap*MAX(0,DW150))</f>
        <v>-0</v>
      </c>
      <c r="DX153" s="20" t="n">
        <f aca="false">-MIN(DX151,In_Loss_Cap*MAX(0,DX150))</f>
        <v>-0</v>
      </c>
      <c r="DY153" s="20" t="n">
        <f aca="false">-MIN(DY151,In_Loss_Cap*MAX(0,DY150))</f>
        <v>-0</v>
      </c>
      <c r="DZ153" s="20" t="n">
        <f aca="false">-MIN(DZ151,In_Loss_Cap*MAX(0,DZ150))</f>
        <v>-0</v>
      </c>
      <c r="EA153" s="20" t="n">
        <f aca="false">-MIN(EA151,In_Loss_Cap*MAX(0,EA150))</f>
        <v>-0</v>
      </c>
      <c r="EB153" s="20" t="n">
        <f aca="false">-MIN(EB151,In_Loss_Cap*MAX(0,EB150))</f>
        <v>-0</v>
      </c>
      <c r="EC153" s="20" t="n">
        <f aca="false">-MIN(EC151,In_Loss_Cap*MAX(0,EC150))</f>
        <v>-0</v>
      </c>
      <c r="ED153" s="20" t="n">
        <f aca="false">-MIN(ED151,In_Loss_Cap*MAX(0,ED150))</f>
        <v>-0</v>
      </c>
      <c r="EE153" s="20" t="n">
        <f aca="false">-MIN(EE151,In_Loss_Cap*MAX(0,EE150))</f>
        <v>-0</v>
      </c>
      <c r="EF153" s="20" t="n">
        <f aca="false">-MIN(EF151,In_Loss_Cap*MAX(0,EF150))</f>
        <v>-0</v>
      </c>
      <c r="EG153" s="20" t="n">
        <f aca="false">-MIN(EG151,In_Loss_Cap*MAX(0,EG150))</f>
        <v>-0</v>
      </c>
      <c r="EH153" s="20" t="n">
        <f aca="false">-MIN(EH151,In_Loss_Cap*MAX(0,EH150))</f>
        <v>-0</v>
      </c>
      <c r="EI153" s="20" t="n">
        <f aca="false">-MIN(EI151,In_Loss_Cap*MAX(0,EI150))</f>
        <v>-0</v>
      </c>
      <c r="EJ153" s="20" t="n">
        <f aca="false">-MIN(EJ151,In_Loss_Cap*MAX(0,EJ150))</f>
        <v>-0</v>
      </c>
      <c r="EK153" s="20" t="n">
        <f aca="false">-MIN(EK151,In_Loss_Cap*MAX(0,EK150))</f>
        <v>-0</v>
      </c>
      <c r="EL153" s="20" t="n">
        <f aca="false">-MIN(EL151,In_Loss_Cap*MAX(0,EL150))</f>
        <v>-0</v>
      </c>
      <c r="EM153" s="20" t="n">
        <f aca="false">-MIN(EM151,In_Loss_Cap*MAX(0,EM150))</f>
        <v>-0</v>
      </c>
      <c r="EN153" s="20" t="n">
        <f aca="false">-MIN(EN151,In_Loss_Cap*MAX(0,EN150))</f>
        <v>-0</v>
      </c>
      <c r="EO153" s="20" t="n">
        <f aca="false">-MIN(EO151,In_Loss_Cap*MAX(0,EO150))</f>
        <v>-0</v>
      </c>
      <c r="EP153" s="20" t="n">
        <f aca="false">-MIN(EP151,In_Loss_Cap*MAX(0,EP150))</f>
        <v>-0</v>
      </c>
      <c r="EQ153" s="20" t="n">
        <f aca="false">-MIN(EQ151,In_Loss_Cap*MAX(0,EQ150))</f>
        <v>-0</v>
      </c>
      <c r="ER153" s="20" t="n">
        <f aca="false">-MIN(ER151,In_Loss_Cap*MAX(0,ER150))</f>
        <v>-0</v>
      </c>
      <c r="ES153" s="20" t="n">
        <f aca="false">-MIN(ES151,In_Loss_Cap*MAX(0,ES150))</f>
        <v>-0</v>
      </c>
      <c r="ET153" s="20" t="n">
        <f aca="false">-MIN(ET151,In_Loss_Cap*MAX(0,ET150))</f>
        <v>-0</v>
      </c>
      <c r="EU153" s="20" t="n">
        <f aca="false">-MIN(EU151,In_Loss_Cap*MAX(0,EU150))</f>
        <v>-0</v>
      </c>
      <c r="EV153" s="20" t="n">
        <f aca="false">-MIN(EV151,In_Loss_Cap*MAX(0,EV150))</f>
        <v>-0</v>
      </c>
      <c r="EW153" s="20" t="n">
        <f aca="false">-MIN(EW151,In_Loss_Cap*MAX(0,EW150))</f>
        <v>-0</v>
      </c>
      <c r="EX153" s="20" t="n">
        <f aca="false">-MIN(EX151,In_Loss_Cap*MAX(0,EX150))</f>
        <v>-0</v>
      </c>
      <c r="EY153" s="20" t="n">
        <f aca="false">-MIN(EY151,In_Loss_Cap*MAX(0,EY150))</f>
        <v>-0</v>
      </c>
      <c r="EZ153" s="20" t="n">
        <f aca="false">-MIN(EZ151,In_Loss_Cap*MAX(0,EZ150))</f>
        <v>-0</v>
      </c>
      <c r="FA153" s="20" t="n">
        <f aca="false">-MIN(FA151,In_Loss_Cap*MAX(0,FA150))</f>
        <v>-0</v>
      </c>
      <c r="FB153" s="20" t="n">
        <f aca="false">-MIN(FB151,In_Loss_Cap*MAX(0,FB150))</f>
        <v>-0</v>
      </c>
      <c r="FC153" s="20" t="n">
        <f aca="false">-MIN(FC151,In_Loss_Cap*MAX(0,FC150))</f>
        <v>-0</v>
      </c>
      <c r="FD153" s="20" t="n">
        <f aca="false">-MIN(FD151,In_Loss_Cap*MAX(0,FD150))</f>
        <v>-0</v>
      </c>
      <c r="FE153" s="20" t="n">
        <f aca="false">-MIN(FE151,In_Loss_Cap*MAX(0,FE150))</f>
        <v>-0</v>
      </c>
      <c r="FF153" s="20" t="n">
        <f aca="false">-MIN(FF151,In_Loss_Cap*MAX(0,FF150))</f>
        <v>-0</v>
      </c>
      <c r="FG153" s="20" t="n">
        <f aca="false">-MIN(FG151,In_Loss_Cap*MAX(0,FG150))</f>
        <v>-0</v>
      </c>
      <c r="FH153" s="20" t="n">
        <f aca="false">-MIN(FH151,In_Loss_Cap*MAX(0,FH150))</f>
        <v>-0</v>
      </c>
    </row>
    <row r="154" customFormat="false" ht="15" hidden="false" customHeight="false" outlineLevel="0" collapsed="false">
      <c r="C154" s="0" t="s">
        <v>800</v>
      </c>
      <c r="D154" s="11" t="s">
        <v>359</v>
      </c>
      <c r="E154" s="44" t="n">
        <f aca="false">EDATE($E16,In_Loss_Years*Months_In_Year)</f>
        <v>48304</v>
      </c>
      <c r="I154" s="20" t="n">
        <f aca="false">SUM(J154:FH154)</f>
        <v>0</v>
      </c>
      <c r="J154" s="20" t="n">
        <f aca="false">-(J151+J152+J153)*N(AND(J$3&lt;=$E154,J$4&gt;=$E154))</f>
        <v>-0</v>
      </c>
      <c r="K154" s="20" t="n">
        <f aca="false">-(K151+K152+K153)*N(AND(K$3&lt;=$E154,K$4&gt;=$E154))</f>
        <v>-0</v>
      </c>
      <c r="L154" s="20" t="n">
        <f aca="false">-(L151+L152+L153)*N(AND(L$3&lt;=$E154,L$4&gt;=$E154))</f>
        <v>-0</v>
      </c>
      <c r="M154" s="20" t="n">
        <f aca="false">-(M151+M152+M153)*N(AND(M$3&lt;=$E154,M$4&gt;=$E154))</f>
        <v>-0</v>
      </c>
      <c r="N154" s="20" t="n">
        <f aca="false">-(N151+N152+N153)*N(AND(N$3&lt;=$E154,N$4&gt;=$E154))</f>
        <v>-0</v>
      </c>
      <c r="O154" s="20" t="n">
        <f aca="false">-(O151+O152+O153)*N(AND(O$3&lt;=$E154,O$4&gt;=$E154))</f>
        <v>-0</v>
      </c>
      <c r="P154" s="20" t="n">
        <f aca="false">-(P151+P152+P153)*N(AND(P$3&lt;=$E154,P$4&gt;=$E154))</f>
        <v>-0</v>
      </c>
      <c r="Q154" s="20" t="n">
        <f aca="false">-(Q151+Q152+Q153)*N(AND(Q$3&lt;=$E154,Q$4&gt;=$E154))</f>
        <v>-0</v>
      </c>
      <c r="R154" s="20" t="n">
        <f aca="false">-(R151+R152+R153)*N(AND(R$3&lt;=$E154,R$4&gt;=$E154))</f>
        <v>-0</v>
      </c>
      <c r="S154" s="20" t="n">
        <f aca="false">-(S151+S152+S153)*N(AND(S$3&lt;=$E154,S$4&gt;=$E154))</f>
        <v>-0</v>
      </c>
      <c r="T154" s="20" t="n">
        <f aca="false">-(T151+T152+T153)*N(AND(T$3&lt;=$E154,T$4&gt;=$E154))</f>
        <v>-0</v>
      </c>
      <c r="U154" s="20" t="n">
        <f aca="false">-(U151+U152+U153)*N(AND(U$3&lt;=$E154,U$4&gt;=$E154))</f>
        <v>-0</v>
      </c>
      <c r="V154" s="20" t="n">
        <f aca="false">-(V151+V152+V153)*N(AND(V$3&lt;=$E154,V$4&gt;=$E154))</f>
        <v>-0</v>
      </c>
      <c r="W154" s="20" t="n">
        <f aca="false">-(W151+W152+W153)*N(AND(W$3&lt;=$E154,W$4&gt;=$E154))</f>
        <v>-0</v>
      </c>
      <c r="X154" s="20" t="n">
        <f aca="false">-(X151+X152+X153)*N(AND(X$3&lt;=$E154,X$4&gt;=$E154))</f>
        <v>-0</v>
      </c>
      <c r="Y154" s="20" t="n">
        <f aca="false">-(Y151+Y152+Y153)*N(AND(Y$3&lt;=$E154,Y$4&gt;=$E154))</f>
        <v>-0</v>
      </c>
      <c r="Z154" s="20" t="n">
        <f aca="false">-(Z151+Z152+Z153)*N(AND(Z$3&lt;=$E154,Z$4&gt;=$E154))</f>
        <v>-0</v>
      </c>
      <c r="AA154" s="20" t="n">
        <f aca="false">-(AA151+AA152+AA153)*N(AND(AA$3&lt;=$E154,AA$4&gt;=$E154))</f>
        <v>-0</v>
      </c>
      <c r="AB154" s="20" t="n">
        <f aca="false">-(AB151+AB152+AB153)*N(AND(AB$3&lt;=$E154,AB$4&gt;=$E154))</f>
        <v>-0</v>
      </c>
      <c r="AC154" s="20" t="n">
        <f aca="false">-(AC151+AC152+AC153)*N(AND(AC$3&lt;=$E154,AC$4&gt;=$E154))</f>
        <v>-0</v>
      </c>
      <c r="AD154" s="20" t="n">
        <f aca="false">-(AD151+AD152+AD153)*N(AND(AD$3&lt;=$E154,AD$4&gt;=$E154))</f>
        <v>-0</v>
      </c>
      <c r="AE154" s="20" t="n">
        <f aca="false">-(AE151+AE152+AE153)*N(AND(AE$3&lt;=$E154,AE$4&gt;=$E154))</f>
        <v>-0</v>
      </c>
      <c r="AF154" s="20" t="n">
        <f aca="false">-(AF151+AF152+AF153)*N(AND(AF$3&lt;=$E154,AF$4&gt;=$E154))</f>
        <v>-0</v>
      </c>
      <c r="AG154" s="20" t="n">
        <f aca="false">-(AG151+AG152+AG153)*N(AND(AG$3&lt;=$E154,AG$4&gt;=$E154))</f>
        <v>-0</v>
      </c>
      <c r="AH154" s="20" t="n">
        <f aca="false">-(AH151+AH152+AH153)*N(AND(AH$3&lt;=$E154,AH$4&gt;=$E154))</f>
        <v>-0</v>
      </c>
      <c r="AI154" s="20" t="n">
        <f aca="false">-(AI151+AI152+AI153)*N(AND(AI$3&lt;=$E154,AI$4&gt;=$E154))</f>
        <v>-0</v>
      </c>
      <c r="AJ154" s="20" t="n">
        <f aca="false">-(AJ151+AJ152+AJ153)*N(AND(AJ$3&lt;=$E154,AJ$4&gt;=$E154))</f>
        <v>-0</v>
      </c>
      <c r="AK154" s="20" t="n">
        <f aca="false">-(AK151+AK152+AK153)*N(AND(AK$3&lt;=$E154,AK$4&gt;=$E154))</f>
        <v>-0</v>
      </c>
      <c r="AL154" s="20" t="n">
        <f aca="false">-(AL151+AL152+AL153)*N(AND(AL$3&lt;=$E154,AL$4&gt;=$E154))</f>
        <v>-0</v>
      </c>
      <c r="AM154" s="20" t="n">
        <f aca="false">-(AM151+AM152+AM153)*N(AND(AM$3&lt;=$E154,AM$4&gt;=$E154))</f>
        <v>-0</v>
      </c>
      <c r="AN154" s="20" t="n">
        <f aca="false">-(AN151+AN152+AN153)*N(AND(AN$3&lt;=$E154,AN$4&gt;=$E154))</f>
        <v>-0</v>
      </c>
      <c r="AO154" s="20" t="n">
        <f aca="false">-(AO151+AO152+AO153)*N(AND(AO$3&lt;=$E154,AO$4&gt;=$E154))</f>
        <v>-0</v>
      </c>
      <c r="AP154" s="20" t="n">
        <f aca="false">-(AP151+AP152+AP153)*N(AND(AP$3&lt;=$E154,AP$4&gt;=$E154))</f>
        <v>-0</v>
      </c>
      <c r="AQ154" s="20" t="n">
        <f aca="false">-(AQ151+AQ152+AQ153)*N(AND(AQ$3&lt;=$E154,AQ$4&gt;=$E154))</f>
        <v>-0</v>
      </c>
      <c r="AR154" s="20" t="n">
        <f aca="false">-(AR151+AR152+AR153)*N(AND(AR$3&lt;=$E154,AR$4&gt;=$E154))</f>
        <v>-0</v>
      </c>
      <c r="AS154" s="20" t="n">
        <f aca="false">-(AS151+AS152+AS153)*N(AND(AS$3&lt;=$E154,AS$4&gt;=$E154))</f>
        <v>-0</v>
      </c>
      <c r="AT154" s="20" t="n">
        <f aca="false">-(AT151+AT152+AT153)*N(AND(AT$3&lt;=$E154,AT$4&gt;=$E154))</f>
        <v>-0</v>
      </c>
      <c r="AU154" s="20" t="n">
        <f aca="false">-(AU151+AU152+AU153)*N(AND(AU$3&lt;=$E154,AU$4&gt;=$E154))</f>
        <v>-0</v>
      </c>
      <c r="AV154" s="20" t="n">
        <f aca="false">-(AV151+AV152+AV153)*N(AND(AV$3&lt;=$E154,AV$4&gt;=$E154))</f>
        <v>-0</v>
      </c>
      <c r="AW154" s="20" t="n">
        <f aca="false">-(AW151+AW152+AW153)*N(AND(AW$3&lt;=$E154,AW$4&gt;=$E154))</f>
        <v>-0</v>
      </c>
      <c r="AX154" s="20" t="n">
        <f aca="false">-(AX151+AX152+AX153)*N(AND(AX$3&lt;=$E154,AX$4&gt;=$E154))</f>
        <v>-0</v>
      </c>
      <c r="AY154" s="20" t="n">
        <f aca="false">-(AY151+AY152+AY153)*N(AND(AY$3&lt;=$E154,AY$4&gt;=$E154))</f>
        <v>-0</v>
      </c>
      <c r="AZ154" s="20" t="n">
        <f aca="false">-(AZ151+AZ152+AZ153)*N(AND(AZ$3&lt;=$E154,AZ$4&gt;=$E154))</f>
        <v>-0</v>
      </c>
      <c r="BA154" s="20" t="n">
        <f aca="false">-(BA151+BA152+BA153)*N(AND(BA$3&lt;=$E154,BA$4&gt;=$E154))</f>
        <v>-0</v>
      </c>
      <c r="BB154" s="20" t="n">
        <f aca="false">-(BB151+BB152+BB153)*N(AND(BB$3&lt;=$E154,BB$4&gt;=$E154))</f>
        <v>-0</v>
      </c>
      <c r="BC154" s="20" t="n">
        <f aca="false">-(BC151+BC152+BC153)*N(AND(BC$3&lt;=$E154,BC$4&gt;=$E154))</f>
        <v>-0</v>
      </c>
      <c r="BD154" s="20" t="n">
        <f aca="false">-(BD151+BD152+BD153)*N(AND(BD$3&lt;=$E154,BD$4&gt;=$E154))</f>
        <v>-0</v>
      </c>
      <c r="BE154" s="20" t="n">
        <f aca="false">-(BE151+BE152+BE153)*N(AND(BE$3&lt;=$E154,BE$4&gt;=$E154))</f>
        <v>-0</v>
      </c>
      <c r="BF154" s="20" t="n">
        <f aca="false">-(BF151+BF152+BF153)*N(AND(BF$3&lt;=$E154,BF$4&gt;=$E154))</f>
        <v>-0</v>
      </c>
      <c r="BG154" s="20" t="n">
        <f aca="false">-(BG151+BG152+BG153)*N(AND(BG$3&lt;=$E154,BG$4&gt;=$E154))</f>
        <v>-0</v>
      </c>
      <c r="BH154" s="20" t="n">
        <f aca="false">-(BH151+BH152+BH153)*N(AND(BH$3&lt;=$E154,BH$4&gt;=$E154))</f>
        <v>-0</v>
      </c>
      <c r="BI154" s="20" t="n">
        <f aca="false">-(BI151+BI152+BI153)*N(AND(BI$3&lt;=$E154,BI$4&gt;=$E154))</f>
        <v>-0</v>
      </c>
      <c r="BJ154" s="20" t="n">
        <f aca="false">-(BJ151+BJ152+BJ153)*N(AND(BJ$3&lt;=$E154,BJ$4&gt;=$E154))</f>
        <v>-0</v>
      </c>
      <c r="BK154" s="20" t="n">
        <f aca="false">-(BK151+BK152+BK153)*N(AND(BK$3&lt;=$E154,BK$4&gt;=$E154))</f>
        <v>-0</v>
      </c>
      <c r="BL154" s="20" t="n">
        <f aca="false">-(BL151+BL152+BL153)*N(AND(BL$3&lt;=$E154,BL$4&gt;=$E154))</f>
        <v>-0</v>
      </c>
      <c r="BM154" s="20" t="n">
        <f aca="false">-(BM151+BM152+BM153)*N(AND(BM$3&lt;=$E154,BM$4&gt;=$E154))</f>
        <v>-0</v>
      </c>
      <c r="BN154" s="20" t="n">
        <f aca="false">-(BN151+BN152+BN153)*N(AND(BN$3&lt;=$E154,BN$4&gt;=$E154))</f>
        <v>-0</v>
      </c>
      <c r="BO154" s="20" t="n">
        <f aca="false">-(BO151+BO152+BO153)*N(AND(BO$3&lt;=$E154,BO$4&gt;=$E154))</f>
        <v>-0</v>
      </c>
      <c r="BP154" s="20" t="n">
        <f aca="false">-(BP151+BP152+BP153)*N(AND(BP$3&lt;=$E154,BP$4&gt;=$E154))</f>
        <v>-0</v>
      </c>
      <c r="BQ154" s="20" t="n">
        <f aca="false">-(BQ151+BQ152+BQ153)*N(AND(BQ$3&lt;=$E154,BQ$4&gt;=$E154))</f>
        <v>-0</v>
      </c>
      <c r="BR154" s="20" t="n">
        <f aca="false">-(BR151+BR152+BR153)*N(AND(BR$3&lt;=$E154,BR$4&gt;=$E154))</f>
        <v>-0</v>
      </c>
      <c r="BS154" s="20" t="n">
        <f aca="false">-(BS151+BS152+BS153)*N(AND(BS$3&lt;=$E154,BS$4&gt;=$E154))</f>
        <v>-0</v>
      </c>
      <c r="BT154" s="20" t="n">
        <f aca="false">-(BT151+BT152+BT153)*N(AND(BT$3&lt;=$E154,BT$4&gt;=$E154))</f>
        <v>-0</v>
      </c>
      <c r="BU154" s="20" t="n">
        <f aca="false">-(BU151+BU152+BU153)*N(AND(BU$3&lt;=$E154,BU$4&gt;=$E154))</f>
        <v>-0</v>
      </c>
      <c r="BV154" s="20" t="n">
        <f aca="false">-(BV151+BV152+BV153)*N(AND(BV$3&lt;=$E154,BV$4&gt;=$E154))</f>
        <v>-0</v>
      </c>
      <c r="BW154" s="20" t="n">
        <f aca="false">-(BW151+BW152+BW153)*N(AND(BW$3&lt;=$E154,BW$4&gt;=$E154))</f>
        <v>-0</v>
      </c>
      <c r="BX154" s="20" t="n">
        <f aca="false">-(BX151+BX152+BX153)*N(AND(BX$3&lt;=$E154,BX$4&gt;=$E154))</f>
        <v>-0</v>
      </c>
      <c r="BY154" s="20" t="n">
        <f aca="false">-(BY151+BY152+BY153)*N(AND(BY$3&lt;=$E154,BY$4&gt;=$E154))</f>
        <v>-0</v>
      </c>
      <c r="BZ154" s="20" t="n">
        <f aca="false">-(BZ151+BZ152+BZ153)*N(AND(BZ$3&lt;=$E154,BZ$4&gt;=$E154))</f>
        <v>-0</v>
      </c>
      <c r="CA154" s="20" t="n">
        <f aca="false">-(CA151+CA152+CA153)*N(AND(CA$3&lt;=$E154,CA$4&gt;=$E154))</f>
        <v>-0</v>
      </c>
      <c r="CB154" s="20" t="n">
        <f aca="false">-(CB151+CB152+CB153)*N(AND(CB$3&lt;=$E154,CB$4&gt;=$E154))</f>
        <v>-0</v>
      </c>
      <c r="CC154" s="20" t="n">
        <f aca="false">-(CC151+CC152+CC153)*N(AND(CC$3&lt;=$E154,CC$4&gt;=$E154))</f>
        <v>-0</v>
      </c>
      <c r="CD154" s="20" t="n">
        <f aca="false">-(CD151+CD152+CD153)*N(AND(CD$3&lt;=$E154,CD$4&gt;=$E154))</f>
        <v>-0</v>
      </c>
      <c r="CE154" s="20" t="n">
        <f aca="false">-(CE151+CE152+CE153)*N(AND(CE$3&lt;=$E154,CE$4&gt;=$E154))</f>
        <v>-0</v>
      </c>
      <c r="CF154" s="20" t="n">
        <f aca="false">-(CF151+CF152+CF153)*N(AND(CF$3&lt;=$E154,CF$4&gt;=$E154))</f>
        <v>-0</v>
      </c>
      <c r="CG154" s="20" t="n">
        <f aca="false">-(CG151+CG152+CG153)*N(AND(CG$3&lt;=$E154,CG$4&gt;=$E154))</f>
        <v>-0</v>
      </c>
      <c r="CH154" s="20" t="n">
        <f aca="false">-(CH151+CH152+CH153)*N(AND(CH$3&lt;=$E154,CH$4&gt;=$E154))</f>
        <v>-0</v>
      </c>
      <c r="CI154" s="20" t="n">
        <f aca="false">-(CI151+CI152+CI153)*N(AND(CI$3&lt;=$E154,CI$4&gt;=$E154))</f>
        <v>-0</v>
      </c>
      <c r="CJ154" s="20" t="n">
        <f aca="false">-(CJ151+CJ152+CJ153)*N(AND(CJ$3&lt;=$E154,CJ$4&gt;=$E154))</f>
        <v>-0</v>
      </c>
      <c r="CK154" s="20" t="n">
        <f aca="false">-(CK151+CK152+CK153)*N(AND(CK$3&lt;=$E154,CK$4&gt;=$E154))</f>
        <v>-0</v>
      </c>
      <c r="CL154" s="20" t="n">
        <f aca="false">-(CL151+CL152+CL153)*N(AND(CL$3&lt;=$E154,CL$4&gt;=$E154))</f>
        <v>-0</v>
      </c>
      <c r="CM154" s="20" t="n">
        <f aca="false">-(CM151+CM152+CM153)*N(AND(CM$3&lt;=$E154,CM$4&gt;=$E154))</f>
        <v>-0</v>
      </c>
      <c r="CN154" s="20" t="n">
        <f aca="false">-(CN151+CN152+CN153)*N(AND(CN$3&lt;=$E154,CN$4&gt;=$E154))</f>
        <v>-0</v>
      </c>
      <c r="CO154" s="20" t="n">
        <f aca="false">-(CO151+CO152+CO153)*N(AND(CO$3&lt;=$E154,CO$4&gt;=$E154))</f>
        <v>-0</v>
      </c>
      <c r="CP154" s="20" t="n">
        <f aca="false">-(CP151+CP152+CP153)*N(AND(CP$3&lt;=$E154,CP$4&gt;=$E154))</f>
        <v>-0</v>
      </c>
      <c r="CQ154" s="20" t="n">
        <f aca="false">-(CQ151+CQ152+CQ153)*N(AND(CQ$3&lt;=$E154,CQ$4&gt;=$E154))</f>
        <v>-0</v>
      </c>
      <c r="CR154" s="20" t="n">
        <f aca="false">-(CR151+CR152+CR153)*N(AND(CR$3&lt;=$E154,CR$4&gt;=$E154))</f>
        <v>-0</v>
      </c>
      <c r="CS154" s="20" t="n">
        <f aca="false">-(CS151+CS152+CS153)*N(AND(CS$3&lt;=$E154,CS$4&gt;=$E154))</f>
        <v>-0</v>
      </c>
      <c r="CT154" s="20" t="n">
        <f aca="false">-(CT151+CT152+CT153)*N(AND(CT$3&lt;=$E154,CT$4&gt;=$E154))</f>
        <v>-0</v>
      </c>
      <c r="CU154" s="20" t="n">
        <f aca="false">-(CU151+CU152+CU153)*N(AND(CU$3&lt;=$E154,CU$4&gt;=$E154))</f>
        <v>-0</v>
      </c>
      <c r="CV154" s="20" t="n">
        <f aca="false">-(CV151+CV152+CV153)*N(AND(CV$3&lt;=$E154,CV$4&gt;=$E154))</f>
        <v>-0</v>
      </c>
      <c r="CW154" s="20" t="n">
        <f aca="false">-(CW151+CW152+CW153)*N(AND(CW$3&lt;=$E154,CW$4&gt;=$E154))</f>
        <v>-0</v>
      </c>
      <c r="CX154" s="20" t="n">
        <f aca="false">-(CX151+CX152+CX153)*N(AND(CX$3&lt;=$E154,CX$4&gt;=$E154))</f>
        <v>-0</v>
      </c>
      <c r="CY154" s="20" t="n">
        <f aca="false">-(CY151+CY152+CY153)*N(AND(CY$3&lt;=$E154,CY$4&gt;=$E154))</f>
        <v>-0</v>
      </c>
      <c r="CZ154" s="20" t="n">
        <f aca="false">-(CZ151+CZ152+CZ153)*N(AND(CZ$3&lt;=$E154,CZ$4&gt;=$E154))</f>
        <v>-0</v>
      </c>
      <c r="DA154" s="20" t="n">
        <f aca="false">-(DA151+DA152+DA153)*N(AND(DA$3&lt;=$E154,DA$4&gt;=$E154))</f>
        <v>-0</v>
      </c>
      <c r="DB154" s="20" t="n">
        <f aca="false">-(DB151+DB152+DB153)*N(AND(DB$3&lt;=$E154,DB$4&gt;=$E154))</f>
        <v>-0</v>
      </c>
      <c r="DC154" s="20" t="n">
        <f aca="false">-(DC151+DC152+DC153)*N(AND(DC$3&lt;=$E154,DC$4&gt;=$E154))</f>
        <v>-0</v>
      </c>
      <c r="DD154" s="20" t="n">
        <f aca="false">-(DD151+DD152+DD153)*N(AND(DD$3&lt;=$E154,DD$4&gt;=$E154))</f>
        <v>-0</v>
      </c>
      <c r="DE154" s="20" t="n">
        <f aca="false">-(DE151+DE152+DE153)*N(AND(DE$3&lt;=$E154,DE$4&gt;=$E154))</f>
        <v>-0</v>
      </c>
      <c r="DF154" s="20" t="n">
        <f aca="false">-(DF151+DF152+DF153)*N(AND(DF$3&lt;=$E154,DF$4&gt;=$E154))</f>
        <v>-0</v>
      </c>
      <c r="DG154" s="20" t="n">
        <f aca="false">-(DG151+DG152+DG153)*N(AND(DG$3&lt;=$E154,DG$4&gt;=$E154))</f>
        <v>-0</v>
      </c>
      <c r="DH154" s="20" t="n">
        <f aca="false">-(DH151+DH152+DH153)*N(AND(DH$3&lt;=$E154,DH$4&gt;=$E154))</f>
        <v>-0</v>
      </c>
      <c r="DI154" s="20" t="n">
        <f aca="false">-(DI151+DI152+DI153)*N(AND(DI$3&lt;=$E154,DI$4&gt;=$E154))</f>
        <v>-0</v>
      </c>
      <c r="DJ154" s="20" t="n">
        <f aca="false">-(DJ151+DJ152+DJ153)*N(AND(DJ$3&lt;=$E154,DJ$4&gt;=$E154))</f>
        <v>-0</v>
      </c>
      <c r="DK154" s="20" t="n">
        <f aca="false">-(DK151+DK152+DK153)*N(AND(DK$3&lt;=$E154,DK$4&gt;=$E154))</f>
        <v>-0</v>
      </c>
      <c r="DL154" s="20" t="n">
        <f aca="false">-(DL151+DL152+DL153)*N(AND(DL$3&lt;=$E154,DL$4&gt;=$E154))</f>
        <v>-0</v>
      </c>
      <c r="DM154" s="20" t="n">
        <f aca="false">-(DM151+DM152+DM153)*N(AND(DM$3&lt;=$E154,DM$4&gt;=$E154))</f>
        <v>-0</v>
      </c>
      <c r="DN154" s="20" t="n">
        <f aca="false">-(DN151+DN152+DN153)*N(AND(DN$3&lt;=$E154,DN$4&gt;=$E154))</f>
        <v>-0</v>
      </c>
      <c r="DO154" s="20" t="n">
        <f aca="false">-(DO151+DO152+DO153)*N(AND(DO$3&lt;=$E154,DO$4&gt;=$E154))</f>
        <v>-0</v>
      </c>
      <c r="DP154" s="20" t="n">
        <f aca="false">-(DP151+DP152+DP153)*N(AND(DP$3&lt;=$E154,DP$4&gt;=$E154))</f>
        <v>-0</v>
      </c>
      <c r="DQ154" s="20" t="n">
        <f aca="false">-(DQ151+DQ152+DQ153)*N(AND(DQ$3&lt;=$E154,DQ$4&gt;=$E154))</f>
        <v>-0</v>
      </c>
      <c r="DR154" s="20" t="n">
        <f aca="false">-(DR151+DR152+DR153)*N(AND(DR$3&lt;=$E154,DR$4&gt;=$E154))</f>
        <v>-0</v>
      </c>
      <c r="DS154" s="20" t="n">
        <f aca="false">-(DS151+DS152+DS153)*N(AND(DS$3&lt;=$E154,DS$4&gt;=$E154))</f>
        <v>-0</v>
      </c>
      <c r="DT154" s="20" t="n">
        <f aca="false">-(DT151+DT152+DT153)*N(AND(DT$3&lt;=$E154,DT$4&gt;=$E154))</f>
        <v>-0</v>
      </c>
      <c r="DU154" s="20" t="n">
        <f aca="false">-(DU151+DU152+DU153)*N(AND(DU$3&lt;=$E154,DU$4&gt;=$E154))</f>
        <v>-0</v>
      </c>
      <c r="DV154" s="20" t="n">
        <f aca="false">-(DV151+DV152+DV153)*N(AND(DV$3&lt;=$E154,DV$4&gt;=$E154))</f>
        <v>-0</v>
      </c>
      <c r="DW154" s="20" t="n">
        <f aca="false">-(DW151+DW152+DW153)*N(AND(DW$3&lt;=$E154,DW$4&gt;=$E154))</f>
        <v>-0</v>
      </c>
      <c r="DX154" s="20" t="n">
        <f aca="false">-(DX151+DX152+DX153)*N(AND(DX$3&lt;=$E154,DX$4&gt;=$E154))</f>
        <v>-0</v>
      </c>
      <c r="DY154" s="20" t="n">
        <f aca="false">-(DY151+DY152+DY153)*N(AND(DY$3&lt;=$E154,DY$4&gt;=$E154))</f>
        <v>-0</v>
      </c>
      <c r="DZ154" s="20" t="n">
        <f aca="false">-(DZ151+DZ152+DZ153)*N(AND(DZ$3&lt;=$E154,DZ$4&gt;=$E154))</f>
        <v>-0</v>
      </c>
      <c r="EA154" s="20" t="n">
        <f aca="false">-(EA151+EA152+EA153)*N(AND(EA$3&lt;=$E154,EA$4&gt;=$E154))</f>
        <v>-0</v>
      </c>
      <c r="EB154" s="20" t="n">
        <f aca="false">-(EB151+EB152+EB153)*N(AND(EB$3&lt;=$E154,EB$4&gt;=$E154))</f>
        <v>-0</v>
      </c>
      <c r="EC154" s="20" t="n">
        <f aca="false">-(EC151+EC152+EC153)*N(AND(EC$3&lt;=$E154,EC$4&gt;=$E154))</f>
        <v>-0</v>
      </c>
      <c r="ED154" s="20" t="n">
        <f aca="false">-(ED151+ED152+ED153)*N(AND(ED$3&lt;=$E154,ED$4&gt;=$E154))</f>
        <v>-0</v>
      </c>
      <c r="EE154" s="20" t="n">
        <f aca="false">-(EE151+EE152+EE153)*N(AND(EE$3&lt;=$E154,EE$4&gt;=$E154))</f>
        <v>-0</v>
      </c>
      <c r="EF154" s="20" t="n">
        <f aca="false">-(EF151+EF152+EF153)*N(AND(EF$3&lt;=$E154,EF$4&gt;=$E154))</f>
        <v>-0</v>
      </c>
      <c r="EG154" s="20" t="n">
        <f aca="false">-(EG151+EG152+EG153)*N(AND(EG$3&lt;=$E154,EG$4&gt;=$E154))</f>
        <v>-0</v>
      </c>
      <c r="EH154" s="20" t="n">
        <f aca="false">-(EH151+EH152+EH153)*N(AND(EH$3&lt;=$E154,EH$4&gt;=$E154))</f>
        <v>-0</v>
      </c>
      <c r="EI154" s="20" t="n">
        <f aca="false">-(EI151+EI152+EI153)*N(AND(EI$3&lt;=$E154,EI$4&gt;=$E154))</f>
        <v>-0</v>
      </c>
      <c r="EJ154" s="20" t="n">
        <f aca="false">-(EJ151+EJ152+EJ153)*N(AND(EJ$3&lt;=$E154,EJ$4&gt;=$E154))</f>
        <v>-0</v>
      </c>
      <c r="EK154" s="20" t="n">
        <f aca="false">-(EK151+EK152+EK153)*N(AND(EK$3&lt;=$E154,EK$4&gt;=$E154))</f>
        <v>-0</v>
      </c>
      <c r="EL154" s="20" t="n">
        <f aca="false">-(EL151+EL152+EL153)*N(AND(EL$3&lt;=$E154,EL$4&gt;=$E154))</f>
        <v>-0</v>
      </c>
      <c r="EM154" s="20" t="n">
        <f aca="false">-(EM151+EM152+EM153)*N(AND(EM$3&lt;=$E154,EM$4&gt;=$E154))</f>
        <v>-0</v>
      </c>
      <c r="EN154" s="20" t="n">
        <f aca="false">-(EN151+EN152+EN153)*N(AND(EN$3&lt;=$E154,EN$4&gt;=$E154))</f>
        <v>-0</v>
      </c>
      <c r="EO154" s="20" t="n">
        <f aca="false">-(EO151+EO152+EO153)*N(AND(EO$3&lt;=$E154,EO$4&gt;=$E154))</f>
        <v>-0</v>
      </c>
      <c r="EP154" s="20" t="n">
        <f aca="false">-(EP151+EP152+EP153)*N(AND(EP$3&lt;=$E154,EP$4&gt;=$E154))</f>
        <v>-0</v>
      </c>
      <c r="EQ154" s="20" t="n">
        <f aca="false">-(EQ151+EQ152+EQ153)*N(AND(EQ$3&lt;=$E154,EQ$4&gt;=$E154))</f>
        <v>-0</v>
      </c>
      <c r="ER154" s="20" t="n">
        <f aca="false">-(ER151+ER152+ER153)*N(AND(ER$3&lt;=$E154,ER$4&gt;=$E154))</f>
        <v>-0</v>
      </c>
      <c r="ES154" s="20" t="n">
        <f aca="false">-(ES151+ES152+ES153)*N(AND(ES$3&lt;=$E154,ES$4&gt;=$E154))</f>
        <v>-0</v>
      </c>
      <c r="ET154" s="20" t="n">
        <f aca="false">-(ET151+ET152+ET153)*N(AND(ET$3&lt;=$E154,ET$4&gt;=$E154))</f>
        <v>-0</v>
      </c>
      <c r="EU154" s="20" t="n">
        <f aca="false">-(EU151+EU152+EU153)*N(AND(EU$3&lt;=$E154,EU$4&gt;=$E154))</f>
        <v>-0</v>
      </c>
      <c r="EV154" s="20" t="n">
        <f aca="false">-(EV151+EV152+EV153)*N(AND(EV$3&lt;=$E154,EV$4&gt;=$E154))</f>
        <v>-0</v>
      </c>
      <c r="EW154" s="20" t="n">
        <f aca="false">-(EW151+EW152+EW153)*N(AND(EW$3&lt;=$E154,EW$4&gt;=$E154))</f>
        <v>-0</v>
      </c>
      <c r="EX154" s="20" t="n">
        <f aca="false">-(EX151+EX152+EX153)*N(AND(EX$3&lt;=$E154,EX$4&gt;=$E154))</f>
        <v>-0</v>
      </c>
      <c r="EY154" s="20" t="n">
        <f aca="false">-(EY151+EY152+EY153)*N(AND(EY$3&lt;=$E154,EY$4&gt;=$E154))</f>
        <v>-0</v>
      </c>
      <c r="EZ154" s="20" t="n">
        <f aca="false">-(EZ151+EZ152+EZ153)*N(AND(EZ$3&lt;=$E154,EZ$4&gt;=$E154))</f>
        <v>-0</v>
      </c>
      <c r="FA154" s="20" t="n">
        <f aca="false">-(FA151+FA152+FA153)*N(AND(FA$3&lt;=$E154,FA$4&gt;=$E154))</f>
        <v>-0</v>
      </c>
      <c r="FB154" s="20" t="n">
        <f aca="false">-(FB151+FB152+FB153)*N(AND(FB$3&lt;=$E154,FB$4&gt;=$E154))</f>
        <v>-0</v>
      </c>
      <c r="FC154" s="20" t="n">
        <f aca="false">-(FC151+FC152+FC153)*N(AND(FC$3&lt;=$E154,FC$4&gt;=$E154))</f>
        <v>-0</v>
      </c>
      <c r="FD154" s="20" t="n">
        <f aca="false">-(FD151+FD152+FD153)*N(AND(FD$3&lt;=$E154,FD$4&gt;=$E154))</f>
        <v>-0</v>
      </c>
      <c r="FE154" s="20" t="n">
        <f aca="false">-(FE151+FE152+FE153)*N(AND(FE$3&lt;=$E154,FE$4&gt;=$E154))</f>
        <v>-0</v>
      </c>
      <c r="FF154" s="20" t="n">
        <f aca="false">-(FF151+FF152+FF153)*N(AND(FF$3&lt;=$E154,FF$4&gt;=$E154))</f>
        <v>-0</v>
      </c>
      <c r="FG154" s="20" t="n">
        <f aca="false">-(FG151+FG152+FG153)*N(AND(FG$3&lt;=$E154,FG$4&gt;=$E154))</f>
        <v>-0</v>
      </c>
      <c r="FH154" s="20" t="n">
        <f aca="false">-(FH151+FH152+FH153)*N(AND(FH$3&lt;=$E154,FH$4&gt;=$E154))</f>
        <v>-0</v>
      </c>
    </row>
    <row r="155" customFormat="false" ht="15" hidden="false" customHeight="false" outlineLevel="0" collapsed="false">
      <c r="C155" s="0" t="s">
        <v>801</v>
      </c>
      <c r="D155" s="11" t="s">
        <v>359</v>
      </c>
      <c r="I155" s="64"/>
      <c r="J155" s="20" t="n">
        <f aca="false">SUM(J151:J154)</f>
        <v>0</v>
      </c>
      <c r="K155" s="20" t="n">
        <f aca="false">SUM(K151:K154)</f>
        <v>5.41754075342466</v>
      </c>
      <c r="L155" s="20" t="n">
        <f aca="false">SUM(L151:L154)</f>
        <v>12.7211882876712</v>
      </c>
      <c r="M155" s="20" t="n">
        <f aca="false">SUM(M151:M154)</f>
        <v>20.1050956849315</v>
      </c>
      <c r="N155" s="20" t="n">
        <f aca="false">SUM(N151:N154)</f>
        <v>27.4890030821918</v>
      </c>
      <c r="O155" s="20" t="n">
        <f aca="false">SUM(O151:O154)</f>
        <v>587.902148176914</v>
      </c>
      <c r="P155" s="20" t="n">
        <f aca="false">SUM(P151:P154)</f>
        <v>663.896335437188</v>
      </c>
      <c r="Q155" s="20" t="n">
        <f aca="false">SUM(Q151:Q154)</f>
        <v>723.459149189714</v>
      </c>
      <c r="R155" s="20" t="n">
        <f aca="false">SUM(R151:R154)</f>
        <v>765.565746997933</v>
      </c>
      <c r="S155" s="20" t="n">
        <f aca="false">SUM(S151:S154)</f>
        <v>789.948189928542</v>
      </c>
      <c r="T155" s="20" t="n">
        <f aca="false">SUM(T151:T154)</f>
        <v>475.31420857657</v>
      </c>
      <c r="U155" s="20" t="n">
        <f aca="false">SUM(U151:U154)</f>
        <v>153.316817026382</v>
      </c>
      <c r="V155" s="20" t="n">
        <f aca="false">SUM(V151:V154)</f>
        <v>0</v>
      </c>
      <c r="W155" s="20" t="n">
        <f aca="false">SUM(W151:W154)</f>
        <v>0</v>
      </c>
      <c r="X155" s="20" t="n">
        <f aca="false">SUM(X151:X154)</f>
        <v>0</v>
      </c>
      <c r="Y155" s="20" t="n">
        <f aca="false">SUM(Y151:Y154)</f>
        <v>0</v>
      </c>
      <c r="Z155" s="20" t="n">
        <f aca="false">SUM(Z151:Z154)</f>
        <v>0</v>
      </c>
      <c r="AA155" s="20" t="n">
        <f aca="false">SUM(AA151:AA154)</f>
        <v>0</v>
      </c>
      <c r="AB155" s="20" t="n">
        <f aca="false">SUM(AB151:AB154)</f>
        <v>0</v>
      </c>
      <c r="AC155" s="20" t="n">
        <f aca="false">SUM(AC151:AC154)</f>
        <v>0</v>
      </c>
      <c r="AD155" s="20" t="n">
        <f aca="false">SUM(AD151:AD154)</f>
        <v>0</v>
      </c>
      <c r="AE155" s="20" t="n">
        <f aca="false">SUM(AE151:AE154)</f>
        <v>0</v>
      </c>
      <c r="AF155" s="20" t="n">
        <f aca="false">SUM(AF151:AF154)</f>
        <v>0</v>
      </c>
      <c r="AG155" s="20" t="n">
        <f aca="false">SUM(AG151:AG154)</f>
        <v>0</v>
      </c>
      <c r="AH155" s="20" t="n">
        <f aca="false">SUM(AH151:AH154)</f>
        <v>0</v>
      </c>
      <c r="AI155" s="20" t="n">
        <f aca="false">SUM(AI151:AI154)</f>
        <v>0</v>
      </c>
      <c r="AJ155" s="20" t="n">
        <f aca="false">SUM(AJ151:AJ154)</f>
        <v>0</v>
      </c>
      <c r="AK155" s="20" t="n">
        <f aca="false">SUM(AK151:AK154)</f>
        <v>0</v>
      </c>
      <c r="AL155" s="20" t="n">
        <f aca="false">SUM(AL151:AL154)</f>
        <v>0</v>
      </c>
      <c r="AM155" s="20" t="n">
        <f aca="false">SUM(AM151:AM154)</f>
        <v>0</v>
      </c>
      <c r="AN155" s="20" t="n">
        <f aca="false">SUM(AN151:AN154)</f>
        <v>0</v>
      </c>
      <c r="AO155" s="20" t="n">
        <f aca="false">SUM(AO151:AO154)</f>
        <v>0</v>
      </c>
      <c r="AP155" s="20" t="n">
        <f aca="false">SUM(AP151:AP154)</f>
        <v>0</v>
      </c>
      <c r="AQ155" s="20" t="n">
        <f aca="false">SUM(AQ151:AQ154)</f>
        <v>0</v>
      </c>
      <c r="AR155" s="20" t="n">
        <f aca="false">SUM(AR151:AR154)</f>
        <v>0</v>
      </c>
      <c r="AS155" s="20" t="n">
        <f aca="false">SUM(AS151:AS154)</f>
        <v>0</v>
      </c>
      <c r="AT155" s="20" t="n">
        <f aca="false">SUM(AT151:AT154)</f>
        <v>0</v>
      </c>
      <c r="AU155" s="20" t="n">
        <f aca="false">SUM(AU151:AU154)</f>
        <v>0</v>
      </c>
      <c r="AV155" s="20" t="n">
        <f aca="false">SUM(AV151:AV154)</f>
        <v>0</v>
      </c>
      <c r="AW155" s="20" t="n">
        <f aca="false">SUM(AW151:AW154)</f>
        <v>0</v>
      </c>
      <c r="AX155" s="20" t="n">
        <f aca="false">SUM(AX151:AX154)</f>
        <v>0</v>
      </c>
      <c r="AY155" s="20" t="n">
        <f aca="false">SUM(AY151:AY154)</f>
        <v>0</v>
      </c>
      <c r="AZ155" s="20" t="n">
        <f aca="false">SUM(AZ151:AZ154)</f>
        <v>0</v>
      </c>
      <c r="BA155" s="20" t="n">
        <f aca="false">SUM(BA151:BA154)</f>
        <v>0</v>
      </c>
      <c r="BB155" s="20" t="n">
        <f aca="false">SUM(BB151:BB154)</f>
        <v>0</v>
      </c>
      <c r="BC155" s="20" t="n">
        <f aca="false">SUM(BC151:BC154)</f>
        <v>0</v>
      </c>
      <c r="BD155" s="20" t="n">
        <f aca="false">SUM(BD151:BD154)</f>
        <v>0</v>
      </c>
      <c r="BE155" s="20" t="n">
        <f aca="false">SUM(BE151:BE154)</f>
        <v>0</v>
      </c>
      <c r="BF155" s="20" t="n">
        <f aca="false">SUM(BF151:BF154)</f>
        <v>0</v>
      </c>
      <c r="BG155" s="20" t="n">
        <f aca="false">SUM(BG151:BG154)</f>
        <v>0</v>
      </c>
      <c r="BH155" s="20" t="n">
        <f aca="false">SUM(BH151:BH154)</f>
        <v>0</v>
      </c>
      <c r="BI155" s="20" t="n">
        <f aca="false">SUM(BI151:BI154)</f>
        <v>0</v>
      </c>
      <c r="BJ155" s="20" t="n">
        <f aca="false">SUM(BJ151:BJ154)</f>
        <v>0</v>
      </c>
      <c r="BK155" s="20" t="n">
        <f aca="false">SUM(BK151:BK154)</f>
        <v>0</v>
      </c>
      <c r="BL155" s="20" t="n">
        <f aca="false">SUM(BL151:BL154)</f>
        <v>0</v>
      </c>
      <c r="BM155" s="20" t="n">
        <f aca="false">SUM(BM151:BM154)</f>
        <v>0</v>
      </c>
      <c r="BN155" s="20" t="n">
        <f aca="false">SUM(BN151:BN154)</f>
        <v>0</v>
      </c>
      <c r="BO155" s="20" t="n">
        <f aca="false">SUM(BO151:BO154)</f>
        <v>0</v>
      </c>
      <c r="BP155" s="20" t="n">
        <f aca="false">SUM(BP151:BP154)</f>
        <v>0</v>
      </c>
      <c r="BQ155" s="20" t="n">
        <f aca="false">SUM(BQ151:BQ154)</f>
        <v>0</v>
      </c>
      <c r="BR155" s="20" t="n">
        <f aca="false">SUM(BR151:BR154)</f>
        <v>0</v>
      </c>
      <c r="BS155" s="20" t="n">
        <f aca="false">SUM(BS151:BS154)</f>
        <v>0</v>
      </c>
      <c r="BT155" s="20" t="n">
        <f aca="false">SUM(BT151:BT154)</f>
        <v>0</v>
      </c>
      <c r="BU155" s="20" t="n">
        <f aca="false">SUM(BU151:BU154)</f>
        <v>0</v>
      </c>
      <c r="BV155" s="20" t="n">
        <f aca="false">SUM(BV151:BV154)</f>
        <v>0</v>
      </c>
      <c r="BW155" s="20" t="n">
        <f aca="false">SUM(BW151:BW154)</f>
        <v>0</v>
      </c>
      <c r="BX155" s="20" t="n">
        <f aca="false">SUM(BX151:BX154)</f>
        <v>0</v>
      </c>
      <c r="BY155" s="20" t="n">
        <f aca="false">SUM(BY151:BY154)</f>
        <v>0</v>
      </c>
      <c r="BZ155" s="20" t="n">
        <f aca="false">SUM(BZ151:BZ154)</f>
        <v>0</v>
      </c>
      <c r="CA155" s="20" t="n">
        <f aca="false">SUM(CA151:CA154)</f>
        <v>0</v>
      </c>
      <c r="CB155" s="20" t="n">
        <f aca="false">SUM(CB151:CB154)</f>
        <v>0</v>
      </c>
      <c r="CC155" s="20" t="n">
        <f aca="false">SUM(CC151:CC154)</f>
        <v>0</v>
      </c>
      <c r="CD155" s="20" t="n">
        <f aca="false">SUM(CD151:CD154)</f>
        <v>0</v>
      </c>
      <c r="CE155" s="20" t="n">
        <f aca="false">SUM(CE151:CE154)</f>
        <v>0</v>
      </c>
      <c r="CF155" s="20" t="n">
        <f aca="false">SUM(CF151:CF154)</f>
        <v>0</v>
      </c>
      <c r="CG155" s="20" t="n">
        <f aca="false">SUM(CG151:CG154)</f>
        <v>0</v>
      </c>
      <c r="CH155" s="20" t="n">
        <f aca="false">SUM(CH151:CH154)</f>
        <v>0</v>
      </c>
      <c r="CI155" s="20" t="n">
        <f aca="false">SUM(CI151:CI154)</f>
        <v>0</v>
      </c>
      <c r="CJ155" s="20" t="n">
        <f aca="false">SUM(CJ151:CJ154)</f>
        <v>0</v>
      </c>
      <c r="CK155" s="20" t="n">
        <f aca="false">SUM(CK151:CK154)</f>
        <v>0</v>
      </c>
      <c r="CL155" s="20" t="n">
        <f aca="false">SUM(CL151:CL154)</f>
        <v>0</v>
      </c>
      <c r="CM155" s="20" t="n">
        <f aca="false">SUM(CM151:CM154)</f>
        <v>0</v>
      </c>
      <c r="CN155" s="20" t="n">
        <f aca="false">SUM(CN151:CN154)</f>
        <v>0</v>
      </c>
      <c r="CO155" s="20" t="n">
        <f aca="false">SUM(CO151:CO154)</f>
        <v>0</v>
      </c>
      <c r="CP155" s="20" t="n">
        <f aca="false">SUM(CP151:CP154)</f>
        <v>0</v>
      </c>
      <c r="CQ155" s="20" t="n">
        <f aca="false">SUM(CQ151:CQ154)</f>
        <v>0</v>
      </c>
      <c r="CR155" s="20" t="n">
        <f aca="false">SUM(CR151:CR154)</f>
        <v>0</v>
      </c>
      <c r="CS155" s="20" t="n">
        <f aca="false">SUM(CS151:CS154)</f>
        <v>0</v>
      </c>
      <c r="CT155" s="20" t="n">
        <f aca="false">SUM(CT151:CT154)</f>
        <v>0</v>
      </c>
      <c r="CU155" s="20" t="n">
        <f aca="false">SUM(CU151:CU154)</f>
        <v>0</v>
      </c>
      <c r="CV155" s="20" t="n">
        <f aca="false">SUM(CV151:CV154)</f>
        <v>0</v>
      </c>
      <c r="CW155" s="20" t="n">
        <f aca="false">SUM(CW151:CW154)</f>
        <v>0</v>
      </c>
      <c r="CX155" s="20" t="n">
        <f aca="false">SUM(CX151:CX154)</f>
        <v>0</v>
      </c>
      <c r="CY155" s="20" t="n">
        <f aca="false">SUM(CY151:CY154)</f>
        <v>0</v>
      </c>
      <c r="CZ155" s="20" t="n">
        <f aca="false">SUM(CZ151:CZ154)</f>
        <v>0</v>
      </c>
      <c r="DA155" s="20" t="n">
        <f aca="false">SUM(DA151:DA154)</f>
        <v>0</v>
      </c>
      <c r="DB155" s="20" t="n">
        <f aca="false">SUM(DB151:DB154)</f>
        <v>0</v>
      </c>
      <c r="DC155" s="20" t="n">
        <f aca="false">SUM(DC151:DC154)</f>
        <v>0</v>
      </c>
      <c r="DD155" s="20" t="n">
        <f aca="false">SUM(DD151:DD154)</f>
        <v>0</v>
      </c>
      <c r="DE155" s="20" t="n">
        <f aca="false">SUM(DE151:DE154)</f>
        <v>0</v>
      </c>
      <c r="DF155" s="20" t="n">
        <f aca="false">SUM(DF151:DF154)</f>
        <v>0</v>
      </c>
      <c r="DG155" s="20" t="n">
        <f aca="false">SUM(DG151:DG154)</f>
        <v>0</v>
      </c>
      <c r="DH155" s="20" t="n">
        <f aca="false">SUM(DH151:DH154)</f>
        <v>0</v>
      </c>
      <c r="DI155" s="20" t="n">
        <f aca="false">SUM(DI151:DI154)</f>
        <v>0</v>
      </c>
      <c r="DJ155" s="20" t="n">
        <f aca="false">SUM(DJ151:DJ154)</f>
        <v>0</v>
      </c>
      <c r="DK155" s="20" t="n">
        <f aca="false">SUM(DK151:DK154)</f>
        <v>0</v>
      </c>
      <c r="DL155" s="20" t="n">
        <f aca="false">SUM(DL151:DL154)</f>
        <v>0</v>
      </c>
      <c r="DM155" s="20" t="n">
        <f aca="false">SUM(DM151:DM154)</f>
        <v>0</v>
      </c>
      <c r="DN155" s="20" t="n">
        <f aca="false">SUM(DN151:DN154)</f>
        <v>0</v>
      </c>
      <c r="DO155" s="20" t="n">
        <f aca="false">SUM(DO151:DO154)</f>
        <v>0</v>
      </c>
      <c r="DP155" s="20" t="n">
        <f aca="false">SUM(DP151:DP154)</f>
        <v>0</v>
      </c>
      <c r="DQ155" s="20" t="n">
        <f aca="false">SUM(DQ151:DQ154)</f>
        <v>0</v>
      </c>
      <c r="DR155" s="20" t="n">
        <f aca="false">SUM(DR151:DR154)</f>
        <v>0</v>
      </c>
      <c r="DS155" s="20" t="n">
        <f aca="false">SUM(DS151:DS154)</f>
        <v>0</v>
      </c>
      <c r="DT155" s="20" t="n">
        <f aca="false">SUM(DT151:DT154)</f>
        <v>0</v>
      </c>
      <c r="DU155" s="20" t="n">
        <f aca="false">SUM(DU151:DU154)</f>
        <v>0</v>
      </c>
      <c r="DV155" s="20" t="n">
        <f aca="false">SUM(DV151:DV154)</f>
        <v>0</v>
      </c>
      <c r="DW155" s="20" t="n">
        <f aca="false">SUM(DW151:DW154)</f>
        <v>0</v>
      </c>
      <c r="DX155" s="20" t="n">
        <f aca="false">SUM(DX151:DX154)</f>
        <v>0</v>
      </c>
      <c r="DY155" s="20" t="n">
        <f aca="false">SUM(DY151:DY154)</f>
        <v>0</v>
      </c>
      <c r="DZ155" s="20" t="n">
        <f aca="false">SUM(DZ151:DZ154)</f>
        <v>0</v>
      </c>
      <c r="EA155" s="20" t="n">
        <f aca="false">SUM(EA151:EA154)</f>
        <v>0</v>
      </c>
      <c r="EB155" s="20" t="n">
        <f aca="false">SUM(EB151:EB154)</f>
        <v>0</v>
      </c>
      <c r="EC155" s="20" t="n">
        <f aca="false">SUM(EC151:EC154)</f>
        <v>0</v>
      </c>
      <c r="ED155" s="20" t="n">
        <f aca="false">SUM(ED151:ED154)</f>
        <v>0</v>
      </c>
      <c r="EE155" s="20" t="n">
        <f aca="false">SUM(EE151:EE154)</f>
        <v>0</v>
      </c>
      <c r="EF155" s="20" t="n">
        <f aca="false">SUM(EF151:EF154)</f>
        <v>0</v>
      </c>
      <c r="EG155" s="20" t="n">
        <f aca="false">SUM(EG151:EG154)</f>
        <v>0</v>
      </c>
      <c r="EH155" s="20" t="n">
        <f aca="false">SUM(EH151:EH154)</f>
        <v>0</v>
      </c>
      <c r="EI155" s="20" t="n">
        <f aca="false">SUM(EI151:EI154)</f>
        <v>0</v>
      </c>
      <c r="EJ155" s="20" t="n">
        <f aca="false">SUM(EJ151:EJ154)</f>
        <v>0</v>
      </c>
      <c r="EK155" s="20" t="n">
        <f aca="false">SUM(EK151:EK154)</f>
        <v>0</v>
      </c>
      <c r="EL155" s="20" t="n">
        <f aca="false">SUM(EL151:EL154)</f>
        <v>0</v>
      </c>
      <c r="EM155" s="20" t="n">
        <f aca="false">SUM(EM151:EM154)</f>
        <v>0</v>
      </c>
      <c r="EN155" s="20" t="n">
        <f aca="false">SUM(EN151:EN154)</f>
        <v>0</v>
      </c>
      <c r="EO155" s="20" t="n">
        <f aca="false">SUM(EO151:EO154)</f>
        <v>0</v>
      </c>
      <c r="EP155" s="20" t="n">
        <f aca="false">SUM(EP151:EP154)</f>
        <v>0</v>
      </c>
      <c r="EQ155" s="20" t="n">
        <f aca="false">SUM(EQ151:EQ154)</f>
        <v>0</v>
      </c>
      <c r="ER155" s="20" t="n">
        <f aca="false">SUM(ER151:ER154)</f>
        <v>0</v>
      </c>
      <c r="ES155" s="20" t="n">
        <f aca="false">SUM(ES151:ES154)</f>
        <v>0</v>
      </c>
      <c r="ET155" s="20" t="n">
        <f aca="false">SUM(ET151:ET154)</f>
        <v>0</v>
      </c>
      <c r="EU155" s="20" t="n">
        <f aca="false">SUM(EU151:EU154)</f>
        <v>0</v>
      </c>
      <c r="EV155" s="20" t="n">
        <f aca="false">SUM(EV151:EV154)</f>
        <v>0</v>
      </c>
      <c r="EW155" s="20" t="n">
        <f aca="false">SUM(EW151:EW154)</f>
        <v>0</v>
      </c>
      <c r="EX155" s="20" t="n">
        <f aca="false">SUM(EX151:EX154)</f>
        <v>0</v>
      </c>
      <c r="EY155" s="20" t="n">
        <f aca="false">SUM(EY151:EY154)</f>
        <v>0</v>
      </c>
      <c r="EZ155" s="20" t="n">
        <f aca="false">SUM(EZ151:EZ154)</f>
        <v>0</v>
      </c>
      <c r="FA155" s="20" t="n">
        <f aca="false">SUM(FA151:FA154)</f>
        <v>0</v>
      </c>
      <c r="FB155" s="20" t="n">
        <f aca="false">SUM(FB151:FB154)</f>
        <v>0</v>
      </c>
      <c r="FC155" s="20" t="n">
        <f aca="false">SUM(FC151:FC154)</f>
        <v>0</v>
      </c>
      <c r="FD155" s="20" t="n">
        <f aca="false">SUM(FD151:FD154)</f>
        <v>1.06581410364015E-013</v>
      </c>
      <c r="FE155" s="20" t="n">
        <f aca="false">SUM(FE151:FE154)</f>
        <v>2.1316282072803E-013</v>
      </c>
      <c r="FF155" s="20" t="n">
        <f aca="false">SUM(FF151:FF154)</f>
        <v>3.19744231092045E-013</v>
      </c>
      <c r="FG155" s="20" t="n">
        <f aca="false">SUM(FG151:FG154)</f>
        <v>4.2632564145606E-013</v>
      </c>
      <c r="FH155" s="20" t="n">
        <f aca="false">SUM(FH151:FH154)</f>
        <v>5.32907051820075E-013</v>
      </c>
    </row>
    <row r="156" customFormat="false" ht="15" hidden="false" customHeight="false" outlineLevel="0" collapsed="false">
      <c r="C156" s="0" t="s">
        <v>802</v>
      </c>
      <c r="D156" s="11" t="s">
        <v>359</v>
      </c>
      <c r="J156" s="20" t="n">
        <f aca="false">-In_CIT*(MAX(0,J150)+J153)-In_RH_On*In_RH_Rate*MAX(0,J150)</f>
        <v>-0</v>
      </c>
      <c r="K156" s="20" t="n">
        <f aca="false">-In_CIT*(MAX(0,K150)+K153)-In_RH_On*In_RH_Rate*MAX(0,K150)</f>
        <v>-0</v>
      </c>
      <c r="L156" s="20" t="n">
        <f aca="false">-In_CIT*(MAX(0,L150)+L153)-In_RH_On*In_RH_Rate*MAX(0,L150)</f>
        <v>-0</v>
      </c>
      <c r="M156" s="20" t="n">
        <f aca="false">-In_CIT*(MAX(0,M150)+M153)-In_RH_On*In_RH_Rate*MAX(0,M150)</f>
        <v>-0</v>
      </c>
      <c r="N156" s="20" t="n">
        <f aca="false">-In_CIT*(MAX(0,N150)+N153)-In_RH_On*In_RH_Rate*MAX(0,N150)</f>
        <v>-0</v>
      </c>
      <c r="O156" s="20" t="n">
        <f aca="false">-In_CIT*(MAX(0,O150)+O153)-In_RH_On*In_RH_Rate*MAX(0,O150)</f>
        <v>-0</v>
      </c>
      <c r="P156" s="20" t="n">
        <f aca="false">-In_CIT*(MAX(0,P150)+P153)-In_RH_On*In_RH_Rate*MAX(0,P150)</f>
        <v>-0</v>
      </c>
      <c r="Q156" s="20" t="n">
        <f aca="false">-In_CIT*(MAX(0,Q150)+Q153)-In_RH_On*In_RH_Rate*MAX(0,Q150)</f>
        <v>-0</v>
      </c>
      <c r="R156" s="20" t="n">
        <f aca="false">-In_CIT*(MAX(0,R150)+R153)-In_RH_On*In_RH_Rate*MAX(0,R150)</f>
        <v>-0</v>
      </c>
      <c r="S156" s="20" t="n">
        <f aca="false">-In_CIT*(MAX(0,S150)+S153)-In_RH_On*In_RH_Rate*MAX(0,S150)</f>
        <v>-0</v>
      </c>
      <c r="T156" s="20" t="n">
        <f aca="false">-In_CIT*(MAX(0,T150)+T153)-In_RH_On*In_RH_Rate*MAX(0,T150)</f>
        <v>-28.3170583216774</v>
      </c>
      <c r="U156" s="20" t="n">
        <f aca="false">-In_CIT*(MAX(0,U150)+U153)-In_RH_On*In_RH_Rate*MAX(0,U150)</f>
        <v>-28.979765239517</v>
      </c>
      <c r="V156" s="20" t="n">
        <f aca="false">-In_CIT*(MAX(0,V150)+V153)-In_RH_On*In_RH_Rate*MAX(0,V150)</f>
        <v>-44.4773905427524</v>
      </c>
      <c r="W156" s="20" t="n">
        <f aca="false">-In_CIT*(MAX(0,W150)+W153)-In_RH_On*In_RH_Rate*MAX(0,W150)</f>
        <v>-27.0431550172317</v>
      </c>
      <c r="X156" s="20" t="n">
        <f aca="false">-In_CIT*(MAX(0,X150)+X153)-In_RH_On*In_RH_Rate*MAX(0,X150)</f>
        <v>-28.0589575773469</v>
      </c>
      <c r="Y156" s="20" t="n">
        <f aca="false">-In_CIT*(MAX(0,Y150)+Y153)-In_RH_On*In_RH_Rate*MAX(0,Y150)</f>
        <v>-29.0772759978258</v>
      </c>
      <c r="Z156" s="20" t="n">
        <f aca="false">-In_CIT*(MAX(0,Z150)+Z153)-In_RH_On*In_RH_Rate*MAX(0,Z150)</f>
        <v>-29.4188498439136</v>
      </c>
      <c r="AA156" s="20" t="n">
        <f aca="false">-In_CIT*(MAX(0,AA150)+AA153)-In_RH_On*In_RH_Rate*MAX(0,AA150)</f>
        <v>-11.1197005723068</v>
      </c>
      <c r="AB156" s="20" t="n">
        <f aca="false">-In_CIT*(MAX(0,AB150)+AB153)-In_RH_On*In_RH_Rate*MAX(0,AB150)</f>
        <v>-11.9665560647245</v>
      </c>
      <c r="AC156" s="20" t="n">
        <f aca="false">-In_CIT*(MAX(0,AC150)+AC153)-In_RH_On*In_RH_Rate*MAX(0,AC150)</f>
        <v>-12.8163752126639</v>
      </c>
      <c r="AD156" s="20" t="n">
        <f aca="false">-In_CIT*(MAX(0,AD150)+AD153)-In_RH_On*In_RH_Rate*MAX(0,AD150)</f>
        <v>-13.1855146711081</v>
      </c>
      <c r="AE156" s="20" t="n">
        <f aca="false">-In_CIT*(MAX(0,AE150)+AE153)-In_RH_On*In_RH_Rate*MAX(0,AE150)</f>
        <v>-18.603758952947</v>
      </c>
      <c r="AF156" s="20" t="n">
        <f aca="false">-In_CIT*(MAX(0,AF150)+AF153)-In_RH_On*In_RH_Rate*MAX(0,AF150)</f>
        <v>-19.53176365578</v>
      </c>
      <c r="AG156" s="20" t="n">
        <f aca="false">-In_CIT*(MAX(0,AG150)+AG153)-In_RH_On*In_RH_Rate*MAX(0,AG150)</f>
        <v>-20.4628653450232</v>
      </c>
      <c r="AH156" s="20" t="n">
        <f aca="false">-In_CIT*(MAX(0,AH150)+AH153)-In_RH_On*In_RH_Rate*MAX(0,AH150)</f>
        <v>-20.850249356021</v>
      </c>
      <c r="AI156" s="20" t="n">
        <f aca="false">-In_CIT*(MAX(0,AI150)+AI153)-In_RH_On*In_RH_Rate*MAX(0,AI150)</f>
        <v>-25.8592749360032</v>
      </c>
      <c r="AJ156" s="20" t="n">
        <f aca="false">-In_CIT*(MAX(0,AJ150)+AJ153)-In_RH_On*In_RH_Rate*MAX(0,AJ150)</f>
        <v>-26.2610035995667</v>
      </c>
      <c r="AK156" s="20" t="n">
        <f aca="false">-In_CIT*(MAX(0,AK150)+AK153)-In_RH_On*In_RH_Rate*MAX(0,AK150)</f>
        <v>-27.2697029623366</v>
      </c>
      <c r="AL156" s="20" t="n">
        <f aca="false">-In_CIT*(MAX(0,AL150)+AL153)-In_RH_On*In_RH_Rate*MAX(0,AL150)</f>
        <v>-27.6819141556063</v>
      </c>
      <c r="AM156" s="20" t="n">
        <f aca="false">-In_CIT*(MAX(0,AM150)+AM153)-In_RH_On*In_RH_Rate*MAX(0,AM150)</f>
        <v>-22.2563516397003</v>
      </c>
      <c r="AN156" s="20" t="n">
        <f aca="false">-In_CIT*(MAX(0,AN150)+AN153)-In_RH_On*In_RH_Rate*MAX(0,AN150)</f>
        <v>-23.2291117561737</v>
      </c>
      <c r="AO156" s="20" t="n">
        <f aca="false">-In_CIT*(MAX(0,AO150)+AO153)-In_RH_On*In_RH_Rate*MAX(0,AO150)</f>
        <v>-24.205531971985</v>
      </c>
      <c r="AP156" s="20" t="n">
        <f aca="false">-In_CIT*(MAX(0,AP150)+AP153)-In_RH_On*In_RH_Rate*MAX(0,AP150)</f>
        <v>-24.6410089778798</v>
      </c>
      <c r="AQ156" s="20" t="n">
        <f aca="false">-In_CIT*(MAX(0,AQ150)+AQ153)-In_RH_On*In_RH_Rate*MAX(0,AQ150)</f>
        <v>-19.3108646929376</v>
      </c>
      <c r="AR156" s="20" t="n">
        <f aca="false">-In_CIT*(MAX(0,AR150)+AR153)-In_RH_On*In_RH_Rate*MAX(0,AR150)</f>
        <v>-20.2556799739048</v>
      </c>
      <c r="AS156" s="20" t="n">
        <f aca="false">-In_CIT*(MAX(0,AS150)+AS153)-In_RH_On*In_RH_Rate*MAX(0,AS150)</f>
        <v>-21.2045409168772</v>
      </c>
      <c r="AT156" s="20" t="n">
        <f aca="false">-In_CIT*(MAX(0,AT150)+AT153)-In_RH_On*In_RH_Rate*MAX(0,AT150)</f>
        <v>-21.6685347395575</v>
      </c>
      <c r="AU156" s="20" t="n">
        <f aca="false">-In_CIT*(MAX(0,AU150)+AU153)-In_RH_On*In_RH_Rate*MAX(0,AU150)</f>
        <v>-25.6492985776597</v>
      </c>
      <c r="AV156" s="20" t="n">
        <f aca="false">-In_CIT*(MAX(0,AV150)+AV153)-In_RH_On*In_RH_Rate*MAX(0,AV150)</f>
        <v>-26.6663409521436</v>
      </c>
      <c r="AW156" s="20" t="n">
        <f aca="false">-In_CIT*(MAX(0,AW150)+AW153)-In_RH_On*In_RH_Rate*MAX(0,AW150)</f>
        <v>-27.6877294969475</v>
      </c>
      <c r="AX156" s="20" t="n">
        <f aca="false">-In_CIT*(MAX(0,AX150)+AX153)-In_RH_On*In_RH_Rate*MAX(0,AX150)</f>
        <v>-28.1783635778456</v>
      </c>
      <c r="AY156" s="20" t="n">
        <f aca="false">-In_CIT*(MAX(0,AY150)+AY153)-In_RH_On*In_RH_Rate*MAX(0,AY150)</f>
        <v>-22.3123441385937</v>
      </c>
      <c r="AZ156" s="20" t="n">
        <f aca="false">-In_CIT*(MAX(0,AZ150)+AZ153)-In_RH_On*In_RH_Rate*MAX(0,AZ150)</f>
        <v>-22.8176936529809</v>
      </c>
      <c r="BA156" s="20" t="n">
        <f aca="false">-In_CIT*(MAX(0,BA150)+BA153)-In_RH_On*In_RH_Rate*MAX(0,BA150)</f>
        <v>-23.7987978113518</v>
      </c>
      <c r="BB156" s="20" t="n">
        <f aca="false">-In_CIT*(MAX(0,BB150)+BB153)-In_RH_On*In_RH_Rate*MAX(0,BB150)</f>
        <v>-24.3172491805417</v>
      </c>
      <c r="BC156" s="20" t="n">
        <f aca="false">-In_CIT*(MAX(0,BC150)+BC153)-In_RH_On*In_RH_Rate*MAX(0,BC150)</f>
        <v>-25.8167807534859</v>
      </c>
      <c r="BD156" s="20" t="n">
        <f aca="false">-In_CIT*(MAX(0,BD150)+BD153)-In_RH_On*In_RH_Rate*MAX(0,BD150)</f>
        <v>-26.8358386782711</v>
      </c>
      <c r="BE156" s="20" t="n">
        <f aca="false">-In_CIT*(MAX(0,BE150)+BE153)-In_RH_On*In_RH_Rate*MAX(0,BE150)</f>
        <v>-27.8597696141175</v>
      </c>
      <c r="BF156" s="20" t="n">
        <f aca="false">-In_CIT*(MAX(0,BF150)+BF153)-In_RH_On*In_RH_Rate*MAX(0,BF150)</f>
        <v>-28.4039808307586</v>
      </c>
      <c r="BG156" s="20" t="n">
        <f aca="false">-In_CIT*(MAX(0,BG150)+BG153)-In_RH_On*In_RH_Rate*MAX(0,BG150)</f>
        <v>-28.9154277634989</v>
      </c>
      <c r="BH156" s="20" t="n">
        <f aca="false">-In_CIT*(MAX(0,BH150)+BH153)-In_RH_On*In_RH_Rate*MAX(0,BH150)</f>
        <v>-79.3091303882877</v>
      </c>
      <c r="BI156" s="20" t="n">
        <f aca="false">-In_CIT*(MAX(0,BI150)+BI153)-In_RH_On*In_RH_Rate*MAX(0,BI150)</f>
        <v>-80.9128993142386</v>
      </c>
      <c r="BJ156" s="20" t="n">
        <f aca="false">-In_CIT*(MAX(0,BJ150)+BJ153)-In_RH_On*In_RH_Rate*MAX(0,BJ150)</f>
        <v>-81.488834581582</v>
      </c>
      <c r="BK156" s="20" t="n">
        <f aca="false">-In_CIT*(MAX(0,BK150)+BK153)-In_RH_On*In_RH_Rate*MAX(0,BK150)</f>
        <v>-79.4112029008399</v>
      </c>
      <c r="BL156" s="20" t="n">
        <f aca="false">-In_CIT*(MAX(0,BL150)+BL153)-In_RH_On*In_RH_Rate*MAX(0,BL150)</f>
        <v>-81.0312974063425</v>
      </c>
      <c r="BM156" s="20" t="n">
        <f aca="false">-In_CIT*(MAX(0,BM150)+BM153)-In_RH_On*In_RH_Rate*MAX(0,BM150)</f>
        <v>-82.6570211393367</v>
      </c>
      <c r="BN156" s="20" t="n">
        <f aca="false">-In_CIT*(MAX(0,BN150)+BN153)-In_RH_On*In_RH_Rate*MAX(0,BN150)</f>
        <v>-83.2659511825343</v>
      </c>
      <c r="BO156" s="20" t="n">
        <f aca="false">-In_CIT*(MAX(0,BO150)+BO153)-In_RH_On*In_RH_Rate*MAX(0,BO150)</f>
        <v>-86.3808323055276</v>
      </c>
      <c r="BP156" s="20" t="n">
        <f aca="false">-In_CIT*(MAX(0,BP150)+BP153)-In_RH_On*In_RH_Rate*MAX(0,BP150)</f>
        <v>-87.0091206323732</v>
      </c>
      <c r="BQ156" s="20" t="n">
        <f aca="false">-In_CIT*(MAX(0,BQ150)+BQ153)-In_RH_On*In_RH_Rate*MAX(0,BQ150)</f>
        <v>-88.7046182063245</v>
      </c>
      <c r="BR156" s="20" t="n">
        <f aca="false">-In_CIT*(MAX(0,BR150)+BR153)-In_RH_On*In_RH_Rate*MAX(0,BR150)</f>
        <v>-89.3491323745145</v>
      </c>
      <c r="BS156" s="20" t="n">
        <f aca="false">-In_CIT*(MAX(0,BS150)+BS153)-In_RH_On*In_RH_Rate*MAX(0,BS150)</f>
        <v>-87.530185897737</v>
      </c>
      <c r="BT156" s="20" t="n">
        <f aca="false">-In_CIT*(MAX(0,BT150)+BT153)-In_RH_On*In_RH_Rate*MAX(0,BT150)</f>
        <v>-89.2479190869084</v>
      </c>
      <c r="BU156" s="20" t="n">
        <f aca="false">-In_CIT*(MAX(0,BU150)+BU153)-In_RH_On*In_RH_Rate*MAX(0,BU150)</f>
        <v>-90.9721591006321</v>
      </c>
      <c r="BV156" s="20" t="n">
        <f aca="false">-In_CIT*(MAX(0,BV150)+BV153)-In_RH_On*In_RH_Rate*MAX(0,BV150)</f>
        <v>-91.6539174411464</v>
      </c>
      <c r="BW156" s="20" t="n">
        <f aca="false">-In_CIT*(MAX(0,BW150)+BW153)-In_RH_On*In_RH_Rate*MAX(0,BW150)</f>
        <v>-91.2402094809161</v>
      </c>
      <c r="BX156" s="20" t="n">
        <f aca="false">-In_CIT*(MAX(0,BX150)+BX153)-In_RH_On*In_RH_Rate*MAX(0,BX150)</f>
        <v>-93.0010318607781</v>
      </c>
      <c r="BY156" s="20" t="n">
        <f aca="false">-In_CIT*(MAX(0,BY150)+BY153)-In_RH_On*In_RH_Rate*MAX(0,BY150)</f>
        <v>-94.7687644468468</v>
      </c>
      <c r="BZ156" s="20" t="n">
        <f aca="false">-In_CIT*(MAX(0,BZ150)+BZ153)-In_RH_On*In_RH_Rate*MAX(0,BZ150)</f>
        <v>-95.4875412706485</v>
      </c>
      <c r="CA156" s="20" t="n">
        <f aca="false">-In_CIT*(MAX(0,CA150)+CA153)-In_RH_On*In_RH_Rate*MAX(0,CA150)</f>
        <v>-93.921822141243</v>
      </c>
      <c r="CB156" s="20" t="n">
        <f aca="false">-In_CIT*(MAX(0,CB150)+CB153)-In_RH_On*In_RH_Rate*MAX(0,CB150)</f>
        <v>-95.7150273661789</v>
      </c>
      <c r="CC156" s="20" t="n">
        <f aca="false">-In_CIT*(MAX(0,CC150)+CC153)-In_RH_On*In_RH_Rate*MAX(0,CC150)</f>
        <v>-96.6695648011694</v>
      </c>
      <c r="CD156" s="20" t="n">
        <f aca="false">-In_CIT*(MAX(0,CD150)+CD153)-In_RH_On*In_RH_Rate*MAX(0,CD150)</f>
        <v>-96.5712938250779</v>
      </c>
      <c r="CE156" s="20" t="n">
        <f aca="false">-In_CIT*(MAX(0,CE150)+CE153)-In_RH_On*In_RH_Rate*MAX(0,CE150)</f>
        <v>-93.5042863840802</v>
      </c>
      <c r="CF156" s="20" t="n">
        <f aca="false">-In_CIT*(MAX(0,CF150)+CF153)-In_RH_On*In_RH_Rate*MAX(0,CF150)</f>
        <v>-93.4072148101888</v>
      </c>
      <c r="CG156" s="20" t="n">
        <f aca="false">-In_CIT*(MAX(0,CG150)+CG153)-In_RH_On*In_RH_Rate*MAX(0,CG150)</f>
        <v>-94.3356029105718</v>
      </c>
      <c r="CH156" s="20" t="n">
        <f aca="false">-In_CIT*(MAX(0,CH150)+CH153)-In_RH_On*In_RH_Rate*MAX(0,CH150)</f>
        <v>-94.2365351101329</v>
      </c>
      <c r="CI156" s="20" t="n">
        <f aca="false">-In_CIT*(MAX(0,CI150)+CI153)-In_RH_On*In_RH_Rate*MAX(0,CI150)</f>
        <v>-95.5919858400832</v>
      </c>
      <c r="CJ156" s="20" t="n">
        <f aca="false">-In_CIT*(MAX(0,CJ150)+CJ153)-In_RH_On*In_RH_Rate*MAX(0,CJ150)</f>
        <v>-96.5544574821639</v>
      </c>
      <c r="CK156" s="20" t="n">
        <f aca="false">-In_CIT*(MAX(0,CK150)+CK153)-In_RH_On*In_RH_Rate*MAX(0,CK150)</f>
        <v>-97.5136951065543</v>
      </c>
      <c r="CL156" s="20" t="n">
        <f aca="false">-In_CIT*(MAX(0,CL150)+CL153)-In_RH_On*In_RH_Rate*MAX(0,CL150)</f>
        <v>-97.4108535391162</v>
      </c>
      <c r="CM156" s="20" t="n">
        <f aca="false">-In_CIT*(MAX(0,CM150)+CM153)-In_RH_On*In_RH_Rate*MAX(0,CM150)</f>
        <v>-100.55576279593</v>
      </c>
      <c r="CN156" s="20" t="n">
        <f aca="false">-In_CIT*(MAX(0,CN150)+CN153)-In_RH_On*In_RH_Rate*MAX(0,CN150)</f>
        <v>-101.571270372762</v>
      </c>
      <c r="CO156" s="20" t="n">
        <f aca="false">-In_CIT*(MAX(0,CO150)+CO153)-In_RH_On*In_RH_Rate*MAX(0,CO150)</f>
        <v>-102.583475230609</v>
      </c>
      <c r="CP156" s="20" t="n">
        <f aca="false">-In_CIT*(MAX(0,CP150)+CP153)-In_RH_On*In_RH_Rate*MAX(0,CP150)</f>
        <v>-102.478448966143</v>
      </c>
      <c r="CQ156" s="20" t="n">
        <f aca="false">-In_CIT*(MAX(0,CQ150)+CQ153)-In_RH_On*In_RH_Rate*MAX(0,CQ150)</f>
        <v>-97.7073772047744</v>
      </c>
      <c r="CR156" s="20" t="n">
        <f aca="false">-In_CIT*(MAX(0,CR150)+CR153)-In_RH_On*In_RH_Rate*MAX(0,CR150)</f>
        <v>-98.689718515412</v>
      </c>
      <c r="CS156" s="20" t="n">
        <f aca="false">-In_CIT*(MAX(0,CS150)+CS153)-In_RH_On*In_RH_Rate*MAX(0,CS150)</f>
        <v>-99.6687078629619</v>
      </c>
      <c r="CT156" s="20" t="n">
        <f aca="false">-In_CIT*(MAX(0,CT150)+CT153)-In_RH_On*In_RH_Rate*MAX(0,CT150)</f>
        <v>-99.5621156390024</v>
      </c>
      <c r="CU156" s="20" t="n">
        <f aca="false">-In_CIT*(MAX(0,CU150)+CU153)-In_RH_On*In_RH_Rate*MAX(0,CU150)</f>
        <v>-95.7400259887524</v>
      </c>
      <c r="CV156" s="20" t="n">
        <f aca="false">-In_CIT*(MAX(0,CV150)+CV153)-In_RH_On*In_RH_Rate*MAX(0,CV150)</f>
        <v>-17.7590602626684</v>
      </c>
      <c r="CW156" s="20" t="n">
        <f aca="false">-In_CIT*(MAX(0,CW150)+CW153)-In_RH_On*In_RH_Rate*MAX(0,CW150)</f>
        <v>-17.8491682891159</v>
      </c>
      <c r="CX156" s="20" t="n">
        <f aca="false">-In_CIT*(MAX(0,CX150)+CX153)-In_RH_On*In_RH_Rate*MAX(0,CX150)</f>
        <v>-17.7430474089611</v>
      </c>
      <c r="CY156" s="20" t="n">
        <f aca="false">-In_CIT*(MAX(0,CY150)+CY153)-In_RH_On*In_RH_Rate*MAX(0,CY150)</f>
        <v>-44.2916008368205</v>
      </c>
      <c r="CZ156" s="20" t="n">
        <f aca="false">-In_CIT*(MAX(0,CZ150)+CZ153)-In_RH_On*In_RH_Rate*MAX(0,CZ150)</f>
        <v>-44.6788989689227</v>
      </c>
      <c r="DA156" s="20" t="n">
        <f aca="false">-In_CIT*(MAX(0,DA150)+DA153)-In_RH_On*In_RH_Rate*MAX(0,DA150)</f>
        <v>-45.0627953417035</v>
      </c>
      <c r="DB156" s="20" t="n">
        <f aca="false">-In_CIT*(MAX(0,DB150)+DB153)-In_RH_On*In_RH_Rate*MAX(0,DB150)</f>
        <v>-44.9546196005141</v>
      </c>
      <c r="DC156" s="20" t="n">
        <f aca="false">-In_CIT*(MAX(0,DC150)+DC153)-In_RH_On*In_RH_Rate*MAX(0,DC150)</f>
        <v>-43.216029772584</v>
      </c>
      <c r="DD156" s="20" t="n">
        <f aca="false">-In_CIT*(MAX(0,DD150)+DD153)-In_RH_On*In_RH_Rate*MAX(0,DD150)</f>
        <v>-43.5909650818659</v>
      </c>
      <c r="DE156" s="20" t="n">
        <f aca="false">-In_CIT*(MAX(0,DE150)+DE153)-In_RH_On*In_RH_Rate*MAX(0,DE150)</f>
        <v>-43.9624852613449</v>
      </c>
      <c r="DF156" s="20" t="n">
        <f aca="false">-In_CIT*(MAX(0,DF150)+DF153)-In_RH_On*In_RH_Rate*MAX(0,DF150)</f>
        <v>-43.8538843396445</v>
      </c>
      <c r="DG156" s="20" t="n">
        <f aca="false">-In_CIT*(MAX(0,DG150)+DG153)-In_RH_On*In_RH_Rate*MAX(0,DG150)</f>
        <v>-42.7809824073443</v>
      </c>
      <c r="DH156" s="20" t="n">
        <f aca="false">-In_CIT*(MAX(0,DH150)+DH153)-In_RH_On*In_RH_Rate*MAX(0,DH150)</f>
        <v>-43.1504424745705</v>
      </c>
      <c r="DI156" s="20" t="n">
        <f aca="false">-In_CIT*(MAX(0,DI150)+DI153)-In_RH_On*In_RH_Rate*MAX(0,DI150)</f>
        <v>-43.5164665991276</v>
      </c>
      <c r="DJ156" s="20" t="n">
        <f aca="false">-In_CIT*(MAX(0,DJ150)+DJ153)-In_RH_On*In_RH_Rate*MAX(0,DJ150)</f>
        <v>-43.40720382954</v>
      </c>
      <c r="DK156" s="20" t="n">
        <f aca="false">-In_CIT*(MAX(0,DK150)+DK153)-In_RH_On*In_RH_Rate*MAX(0,DK150)</f>
        <v>-38.4387482120813</v>
      </c>
      <c r="DL156" s="20" t="n">
        <f aca="false">-In_CIT*(MAX(0,DL150)+DL153)-In_RH_On*In_RH_Rate*MAX(0,DL150)</f>
        <v>-38.3320829596601</v>
      </c>
      <c r="DM156" s="20" t="n">
        <f aca="false">-In_CIT*(MAX(0,DM150)+DM153)-In_RH_On*In_RH_Rate*MAX(0,DM150)</f>
        <v>-38.6455579899288</v>
      </c>
      <c r="DN156" s="20" t="n">
        <f aca="false">-In_CIT*(MAX(0,DN150)+DN153)-In_RH_On*In_RH_Rate*MAX(0,DN150)</f>
        <v>-38.5366992219393</v>
      </c>
      <c r="DO156" s="20" t="n">
        <f aca="false">-In_CIT*(MAX(0,DO150)+DO153)-In_RH_On*In_RH_Rate*MAX(0,DO150)</f>
        <v>-44.9806727098862</v>
      </c>
      <c r="DP156" s="20" t="n">
        <f aca="false">-In_CIT*(MAX(0,DP150)+DP153)-In_RH_On*In_RH_Rate*MAX(0,DP150)</f>
        <v>-45.3718962835703</v>
      </c>
      <c r="DQ156" s="20" t="n">
        <f aca="false">-In_CIT*(MAX(0,DQ150)+DQ153)-In_RH_On*In_RH_Rate*MAX(0,DQ150)</f>
        <v>-45.759597029786</v>
      </c>
      <c r="DR156" s="20" t="n">
        <f aca="false">-In_CIT*(MAX(0,DR150)+DR153)-In_RH_On*In_RH_Rate*MAX(0,DR150)</f>
        <v>-45.6475713288289</v>
      </c>
      <c r="DS156" s="20" t="n">
        <f aca="false">-In_CIT*(MAX(0,DS150)+DS153)-In_RH_On*In_RH_Rate*MAX(0,DS150)</f>
        <v>-44.4999324308708</v>
      </c>
      <c r="DT156" s="20" t="n">
        <f aca="false">-In_CIT*(MAX(0,DT150)+DT153)-In_RH_On*In_RH_Rate*MAX(0,DT150)</f>
        <v>-44.8844142780901</v>
      </c>
      <c r="DU156" s="20" t="n">
        <f aca="false">-In_CIT*(MAX(0,DU150)+DU153)-In_RH_On*In_RH_Rate*MAX(0,DU150)</f>
        <v>-45.265327862383</v>
      </c>
      <c r="DV156" s="20" t="n">
        <f aca="false">-In_CIT*(MAX(0,DV150)+DV153)-In_RH_On*In_RH_Rate*MAX(0,DV150)</f>
        <v>-45.1518573165949</v>
      </c>
      <c r="DW156" s="20" t="n">
        <f aca="false">-In_CIT*(MAX(0,DW150)+DW153)-In_RH_On*In_RH_Rate*MAX(0,DW150)</f>
        <v>-45.4968096893195</v>
      </c>
      <c r="DX156" s="20" t="n">
        <f aca="false">-In_CIT*(MAX(0,DX150)+DX153)-In_RH_On*In_RH_Rate*MAX(0,DX150)</f>
        <v>-45.8908858712526</v>
      </c>
      <c r="DY156" s="20" t="n">
        <f aca="false">-In_CIT*(MAX(0,DY150)+DY153)-In_RH_On*In_RH_Rate*MAX(0,DY150)</f>
        <v>-46.2813456967732</v>
      </c>
      <c r="DZ156" s="20" t="n">
        <f aca="false">-In_CIT*(MAX(0,DZ150)+DZ153)-In_RH_On*In_RH_Rate*MAX(0,DZ150)</f>
        <v>-46.1663457810355</v>
      </c>
      <c r="EA156" s="20" t="n">
        <f aca="false">-In_CIT*(MAX(0,EA150)+EA153)-In_RH_On*In_RH_Rate*MAX(0,EA150)</f>
        <v>-46.0675446918619</v>
      </c>
      <c r="EB156" s="20" t="n">
        <f aca="false">-In_CIT*(MAX(0,EB150)+EB153)-In_RH_On*In_RH_Rate*MAX(0,EB150)</f>
        <v>-45.954452277678</v>
      </c>
      <c r="EC156" s="20" t="n">
        <f aca="false">-In_CIT*(MAX(0,EC150)+EC153)-In_RH_On*In_RH_Rate*MAX(0,EC150)</f>
        <v>-46.3451966837037</v>
      </c>
      <c r="ED156" s="20" t="n">
        <f aca="false">-In_CIT*(MAX(0,ED150)+ED153)-In_RH_On*In_RH_Rate*MAX(0,ED150)</f>
        <v>-46.2297785827049</v>
      </c>
      <c r="EE156" s="20" t="n">
        <f aca="false">-In_CIT*(MAX(0,EE150)+EE153)-In_RH_On*In_RH_Rate*MAX(0,EE150)</f>
        <v>-46.0989453449381</v>
      </c>
      <c r="EF156" s="20" t="n">
        <f aca="false">-In_CIT*(MAX(0,EF150)+EF153)-In_RH_On*In_RH_Rate*MAX(0,EF150)</f>
        <v>-46.4961630593688</v>
      </c>
      <c r="EG156" s="20" t="n">
        <f aca="false">-In_CIT*(MAX(0,EG150)+EG153)-In_RH_On*In_RH_Rate*MAX(0,EG150)</f>
        <v>-46.8896492567284</v>
      </c>
      <c r="EH156" s="20" t="n">
        <f aca="false">-In_CIT*(MAX(0,EH150)+EH153)-In_RH_On*In_RH_Rate*MAX(0,EH150)</f>
        <v>-46.7709872389871</v>
      </c>
      <c r="EI156" s="20" t="n">
        <f aca="false">-In_CIT*(MAX(0,EI150)+EI153)-In_RH_On*In_RH_Rate*MAX(0,EI150)</f>
        <v>-56.9955405359832</v>
      </c>
      <c r="EJ156" s="20" t="n">
        <f aca="false">-In_CIT*(MAX(0,EJ150)+EJ153)-In_RH_On*In_RH_Rate*MAX(0,EJ150)</f>
        <v>-164.037016006816</v>
      </c>
      <c r="EK156" s="20" t="n">
        <f aca="false">-In_CIT*(MAX(0,EK150)+EK153)-In_RH_On*In_RH_Rate*MAX(0,EK150)</f>
        <v>-165.71701146448</v>
      </c>
      <c r="EL156" s="20" t="n">
        <f aca="false">-In_CIT*(MAX(0,EL150)+EL153)-In_RH_On*In_RH_Rate*MAX(0,EL150)</f>
        <v>-165.593148324695</v>
      </c>
      <c r="EM156" s="20" t="n">
        <f aca="false">-In_CIT*(MAX(0,EM150)+EM153)-In_RH_On*In_RH_Rate*MAX(0,EM150)</f>
        <v>-168.584330348472</v>
      </c>
      <c r="EN156" s="20" t="n">
        <f aca="false">-In_CIT*(MAX(0,EN150)+EN153)-In_RH_On*In_RH_Rate*MAX(0,EN150)</f>
        <v>-170.333176889394</v>
      </c>
      <c r="EO156" s="20" t="n">
        <f aca="false">-In_CIT*(MAX(0,EO150)+EO153)-In_RH_On*In_RH_Rate*MAX(0,EO150)</f>
        <v>-172.077989482541</v>
      </c>
      <c r="EP156" s="20" t="n">
        <f aca="false">-In_CIT*(MAX(0,EP150)+EP153)-In_RH_On*In_RH_Rate*MAX(0,EP150)</f>
        <v>-171.949710186682</v>
      </c>
      <c r="EQ156" s="20" t="n">
        <f aca="false">-In_CIT*(MAX(0,EQ150)+EQ153)-In_RH_On*In_RH_Rate*MAX(0,EQ150)</f>
        <v>-166.178664224604</v>
      </c>
      <c r="ER156" s="20" t="n">
        <f aca="false">-In_CIT*(MAX(0,ER150)+ER153)-In_RH_On*In_RH_Rate*MAX(0,ER150)</f>
        <v>-166.052313974933</v>
      </c>
      <c r="ES156" s="20" t="n">
        <f aca="false">-In_CIT*(MAX(0,ES150)+ES153)-In_RH_On*In_RH_Rate*MAX(0,ES150)</f>
        <v>-167.749421613331</v>
      </c>
      <c r="ET156" s="20" t="n">
        <f aca="false">-In_CIT*(MAX(0,ET150)+ET153)-In_RH_On*In_RH_Rate*MAX(0,ET150)</f>
        <v>-167.620473036337</v>
      </c>
      <c r="EU156" s="20" t="n">
        <f aca="false">-In_CIT*(MAX(0,EU150)+EU153)-In_RH_On*In_RH_Rate*MAX(0,EU150)</f>
        <v>-167.127509853348</v>
      </c>
      <c r="EV156" s="20" t="n">
        <f aca="false">-In_CIT*(MAX(0,EV150)+EV153)-In_RH_On*In_RH_Rate*MAX(0,EV150)</f>
        <v>-168.857404070108</v>
      </c>
      <c r="EW156" s="20" t="n">
        <f aca="false">-In_CIT*(MAX(0,EW150)+EW153)-In_RH_On*In_RH_Rate*MAX(0,EW150)</f>
        <v>-170.583174600872</v>
      </c>
      <c r="EX156" s="20" t="n">
        <f aca="false">-In_CIT*(MAX(0,EX150)+EX153)-In_RH_On*In_RH_Rate*MAX(0,EX150)</f>
        <v>-170.452041634984</v>
      </c>
      <c r="EY156" s="20" t="n">
        <f aca="false">-In_CIT*(MAX(0,EY150)+EY153)-In_RH_On*In_RH_Rate*MAX(0,EY150)</f>
        <v>-169.95074487788</v>
      </c>
      <c r="EZ156" s="20" t="n">
        <f aca="false">-In_CIT*(MAX(0,EZ150)+EZ153)-In_RH_On*In_RH_Rate*MAX(0,EZ150)</f>
        <v>-171.709855669423</v>
      </c>
      <c r="FA156" s="20" t="n">
        <f aca="false">-In_CIT*(MAX(0,FA150)+FA153)-In_RH_On*In_RH_Rate*MAX(0,FA150)</f>
        <v>-173.46477291973</v>
      </c>
      <c r="FB156" s="20" t="n">
        <f aca="false">-In_CIT*(MAX(0,FB150)+FB153)-In_RH_On*In_RH_Rate*MAX(0,FB150)</f>
        <v>-173.3314185614</v>
      </c>
      <c r="FC156" s="20" t="n">
        <f aca="false">-In_CIT*(MAX(0,FC150)+FC153)-In_RH_On*In_RH_Rate*MAX(0,FC150)</f>
        <v>-172.82164740388</v>
      </c>
      <c r="FD156" s="20" t="n">
        <f aca="false">-In_CIT*(MAX(0,FD150)+FD153)-In_RH_On*In_RH_Rate*MAX(0,FD150)</f>
        <v>-0</v>
      </c>
      <c r="FE156" s="20" t="n">
        <f aca="false">-In_CIT*(MAX(0,FE150)+FE153)-In_RH_On*In_RH_Rate*MAX(0,FE150)</f>
        <v>-0</v>
      </c>
      <c r="FF156" s="20" t="n">
        <f aca="false">-In_CIT*(MAX(0,FF150)+FF153)-In_RH_On*In_RH_Rate*MAX(0,FF150)</f>
        <v>-0</v>
      </c>
      <c r="FG156" s="20" t="n">
        <f aca="false">-In_CIT*(MAX(0,FG150)+FG153)-In_RH_On*In_RH_Rate*MAX(0,FG150)</f>
        <v>-0</v>
      </c>
      <c r="FH156" s="20" t="n">
        <f aca="false">-In_CIT*(MAX(0,FH150)+FH153)-In_RH_On*In_RH_Rate*MAX(0,FH150)</f>
        <v>-0</v>
      </c>
    </row>
    <row r="157" customFormat="false" ht="15" hidden="false" customHeight="false" outlineLevel="0" collapsed="false">
      <c r="C157" s="0" t="s">
        <v>803</v>
      </c>
      <c r="D157" s="11" t="s">
        <v>359</v>
      </c>
      <c r="I157" s="20" t="n">
        <f aca="false">SUM(J157:FH157)</f>
        <v>0</v>
      </c>
      <c r="J157" s="20" t="n">
        <f aca="false">ABS(J156-J121)</f>
        <v>0</v>
      </c>
      <c r="K157" s="20" t="n">
        <f aca="false">ABS(K156-K121)</f>
        <v>0</v>
      </c>
      <c r="L157" s="20" t="n">
        <f aca="false">ABS(L156-L121)</f>
        <v>0</v>
      </c>
      <c r="M157" s="20" t="n">
        <f aca="false">ABS(M156-M121)</f>
        <v>0</v>
      </c>
      <c r="N157" s="20" t="n">
        <f aca="false">ABS(N156-N121)</f>
        <v>0</v>
      </c>
      <c r="O157" s="20" t="n">
        <f aca="false">ABS(O156-O121)</f>
        <v>0</v>
      </c>
      <c r="P157" s="20" t="n">
        <f aca="false">ABS(P156-P121)</f>
        <v>0</v>
      </c>
      <c r="Q157" s="20" t="n">
        <f aca="false">ABS(Q156-Q121)</f>
        <v>0</v>
      </c>
      <c r="R157" s="20" t="n">
        <f aca="false">ABS(R156-R121)</f>
        <v>0</v>
      </c>
      <c r="S157" s="20" t="n">
        <f aca="false">ABS(S156-S121)</f>
        <v>0</v>
      </c>
      <c r="T157" s="20" t="n">
        <f aca="false">ABS(T156-T121)</f>
        <v>0</v>
      </c>
      <c r="U157" s="20" t="n">
        <f aca="false">ABS(U156-U121)</f>
        <v>0</v>
      </c>
      <c r="V157" s="20" t="n">
        <f aca="false">ABS(V156-V121)</f>
        <v>0</v>
      </c>
      <c r="W157" s="20" t="n">
        <f aca="false">ABS(W156-W121)</f>
        <v>0</v>
      </c>
      <c r="X157" s="20" t="n">
        <f aca="false">ABS(X156-X121)</f>
        <v>0</v>
      </c>
      <c r="Y157" s="20" t="n">
        <f aca="false">ABS(Y156-Y121)</f>
        <v>0</v>
      </c>
      <c r="Z157" s="20" t="n">
        <f aca="false">ABS(Z156-Z121)</f>
        <v>0</v>
      </c>
      <c r="AA157" s="20" t="n">
        <f aca="false">ABS(AA156-AA121)</f>
        <v>0</v>
      </c>
      <c r="AB157" s="20" t="n">
        <f aca="false">ABS(AB156-AB121)</f>
        <v>0</v>
      </c>
      <c r="AC157" s="20" t="n">
        <f aca="false">ABS(AC156-AC121)</f>
        <v>0</v>
      </c>
      <c r="AD157" s="20" t="n">
        <f aca="false">ABS(AD156-AD121)</f>
        <v>0</v>
      </c>
      <c r="AE157" s="20" t="n">
        <f aca="false">ABS(AE156-AE121)</f>
        <v>0</v>
      </c>
      <c r="AF157" s="20" t="n">
        <f aca="false">ABS(AF156-AF121)</f>
        <v>0</v>
      </c>
      <c r="AG157" s="20" t="n">
        <f aca="false">ABS(AG156-AG121)</f>
        <v>0</v>
      </c>
      <c r="AH157" s="20" t="n">
        <f aca="false">ABS(AH156-AH121)</f>
        <v>0</v>
      </c>
      <c r="AI157" s="20" t="n">
        <f aca="false">ABS(AI156-AI121)</f>
        <v>0</v>
      </c>
      <c r="AJ157" s="20" t="n">
        <f aca="false">ABS(AJ156-AJ121)</f>
        <v>0</v>
      </c>
      <c r="AK157" s="20" t="n">
        <f aca="false">ABS(AK156-AK121)</f>
        <v>0</v>
      </c>
      <c r="AL157" s="20" t="n">
        <f aca="false">ABS(AL156-AL121)</f>
        <v>0</v>
      </c>
      <c r="AM157" s="20" t="n">
        <f aca="false">ABS(AM156-AM121)</f>
        <v>0</v>
      </c>
      <c r="AN157" s="20" t="n">
        <f aca="false">ABS(AN156-AN121)</f>
        <v>0</v>
      </c>
      <c r="AO157" s="20" t="n">
        <f aca="false">ABS(AO156-AO121)</f>
        <v>0</v>
      </c>
      <c r="AP157" s="20" t="n">
        <f aca="false">ABS(AP156-AP121)</f>
        <v>0</v>
      </c>
      <c r="AQ157" s="20" t="n">
        <f aca="false">ABS(AQ156-AQ121)</f>
        <v>0</v>
      </c>
      <c r="AR157" s="20" t="n">
        <f aca="false">ABS(AR156-AR121)</f>
        <v>0</v>
      </c>
      <c r="AS157" s="20" t="n">
        <f aca="false">ABS(AS156-AS121)</f>
        <v>0</v>
      </c>
      <c r="AT157" s="20" t="n">
        <f aca="false">ABS(AT156-AT121)</f>
        <v>0</v>
      </c>
      <c r="AU157" s="20" t="n">
        <f aca="false">ABS(AU156-AU121)</f>
        <v>0</v>
      </c>
      <c r="AV157" s="20" t="n">
        <f aca="false">ABS(AV156-AV121)</f>
        <v>0</v>
      </c>
      <c r="AW157" s="20" t="n">
        <f aca="false">ABS(AW156-AW121)</f>
        <v>0</v>
      </c>
      <c r="AX157" s="20" t="n">
        <f aca="false">ABS(AX156-AX121)</f>
        <v>0</v>
      </c>
      <c r="AY157" s="20" t="n">
        <f aca="false">ABS(AY156-AY121)</f>
        <v>0</v>
      </c>
      <c r="AZ157" s="20" t="n">
        <f aca="false">ABS(AZ156-AZ121)</f>
        <v>0</v>
      </c>
      <c r="BA157" s="20" t="n">
        <f aca="false">ABS(BA156-BA121)</f>
        <v>0</v>
      </c>
      <c r="BB157" s="20" t="n">
        <f aca="false">ABS(BB156-BB121)</f>
        <v>0</v>
      </c>
      <c r="BC157" s="20" t="n">
        <f aca="false">ABS(BC156-BC121)</f>
        <v>0</v>
      </c>
      <c r="BD157" s="20" t="n">
        <f aca="false">ABS(BD156-BD121)</f>
        <v>0</v>
      </c>
      <c r="BE157" s="20" t="n">
        <f aca="false">ABS(BE156-BE121)</f>
        <v>0</v>
      </c>
      <c r="BF157" s="20" t="n">
        <f aca="false">ABS(BF156-BF121)</f>
        <v>0</v>
      </c>
      <c r="BG157" s="20" t="n">
        <f aca="false">ABS(BG156-BG121)</f>
        <v>0</v>
      </c>
      <c r="BH157" s="20" t="n">
        <f aca="false">ABS(BH156-BH121)</f>
        <v>0</v>
      </c>
      <c r="BI157" s="20" t="n">
        <f aca="false">ABS(BI156-BI121)</f>
        <v>0</v>
      </c>
      <c r="BJ157" s="20" t="n">
        <f aca="false">ABS(BJ156-BJ121)</f>
        <v>0</v>
      </c>
      <c r="BK157" s="20" t="n">
        <f aca="false">ABS(BK156-BK121)</f>
        <v>0</v>
      </c>
      <c r="BL157" s="20" t="n">
        <f aca="false">ABS(BL156-BL121)</f>
        <v>0</v>
      </c>
      <c r="BM157" s="20" t="n">
        <f aca="false">ABS(BM156-BM121)</f>
        <v>0</v>
      </c>
      <c r="BN157" s="20" t="n">
        <f aca="false">ABS(BN156-BN121)</f>
        <v>0</v>
      </c>
      <c r="BO157" s="20" t="n">
        <f aca="false">ABS(BO156-BO121)</f>
        <v>0</v>
      </c>
      <c r="BP157" s="20" t="n">
        <f aca="false">ABS(BP156-BP121)</f>
        <v>0</v>
      </c>
      <c r="BQ157" s="20" t="n">
        <f aca="false">ABS(BQ156-BQ121)</f>
        <v>0</v>
      </c>
      <c r="BR157" s="20" t="n">
        <f aca="false">ABS(BR156-BR121)</f>
        <v>0</v>
      </c>
      <c r="BS157" s="20" t="n">
        <f aca="false">ABS(BS156-BS121)</f>
        <v>0</v>
      </c>
      <c r="BT157" s="20" t="n">
        <f aca="false">ABS(BT156-BT121)</f>
        <v>0</v>
      </c>
      <c r="BU157" s="20" t="n">
        <f aca="false">ABS(BU156-BU121)</f>
        <v>0</v>
      </c>
      <c r="BV157" s="20" t="n">
        <f aca="false">ABS(BV156-BV121)</f>
        <v>0</v>
      </c>
      <c r="BW157" s="20" t="n">
        <f aca="false">ABS(BW156-BW121)</f>
        <v>0</v>
      </c>
      <c r="BX157" s="20" t="n">
        <f aca="false">ABS(BX156-BX121)</f>
        <v>0</v>
      </c>
      <c r="BY157" s="20" t="n">
        <f aca="false">ABS(BY156-BY121)</f>
        <v>0</v>
      </c>
      <c r="BZ157" s="20" t="n">
        <f aca="false">ABS(BZ156-BZ121)</f>
        <v>0</v>
      </c>
      <c r="CA157" s="20" t="n">
        <f aca="false">ABS(CA156-CA121)</f>
        <v>0</v>
      </c>
      <c r="CB157" s="20" t="n">
        <f aca="false">ABS(CB156-CB121)</f>
        <v>0</v>
      </c>
      <c r="CC157" s="20" t="n">
        <f aca="false">ABS(CC156-CC121)</f>
        <v>0</v>
      </c>
      <c r="CD157" s="20" t="n">
        <f aca="false">ABS(CD156-CD121)</f>
        <v>0</v>
      </c>
      <c r="CE157" s="20" t="n">
        <f aca="false">ABS(CE156-CE121)</f>
        <v>0</v>
      </c>
      <c r="CF157" s="20" t="n">
        <f aca="false">ABS(CF156-CF121)</f>
        <v>0</v>
      </c>
      <c r="CG157" s="20" t="n">
        <f aca="false">ABS(CG156-CG121)</f>
        <v>0</v>
      </c>
      <c r="CH157" s="20" t="n">
        <f aca="false">ABS(CH156-CH121)</f>
        <v>0</v>
      </c>
      <c r="CI157" s="20" t="n">
        <f aca="false">ABS(CI156-CI121)</f>
        <v>0</v>
      </c>
      <c r="CJ157" s="20" t="n">
        <f aca="false">ABS(CJ156-CJ121)</f>
        <v>0</v>
      </c>
      <c r="CK157" s="20" t="n">
        <f aca="false">ABS(CK156-CK121)</f>
        <v>0</v>
      </c>
      <c r="CL157" s="20" t="n">
        <f aca="false">ABS(CL156-CL121)</f>
        <v>0</v>
      </c>
      <c r="CM157" s="20" t="n">
        <f aca="false">ABS(CM156-CM121)</f>
        <v>0</v>
      </c>
      <c r="CN157" s="20" t="n">
        <f aca="false">ABS(CN156-CN121)</f>
        <v>0</v>
      </c>
      <c r="CO157" s="20" t="n">
        <f aca="false">ABS(CO156-CO121)</f>
        <v>0</v>
      </c>
      <c r="CP157" s="20" t="n">
        <f aca="false">ABS(CP156-CP121)</f>
        <v>0</v>
      </c>
      <c r="CQ157" s="20" t="n">
        <f aca="false">ABS(CQ156-CQ121)</f>
        <v>0</v>
      </c>
      <c r="CR157" s="20" t="n">
        <f aca="false">ABS(CR156-CR121)</f>
        <v>0</v>
      </c>
      <c r="CS157" s="20" t="n">
        <f aca="false">ABS(CS156-CS121)</f>
        <v>0</v>
      </c>
      <c r="CT157" s="20" t="n">
        <f aca="false">ABS(CT156-CT121)</f>
        <v>0</v>
      </c>
      <c r="CU157" s="20" t="n">
        <f aca="false">ABS(CU156-CU121)</f>
        <v>0</v>
      </c>
      <c r="CV157" s="20" t="n">
        <f aca="false">ABS(CV156-CV121)</f>
        <v>0</v>
      </c>
      <c r="CW157" s="20" t="n">
        <f aca="false">ABS(CW156-CW121)</f>
        <v>0</v>
      </c>
      <c r="CX157" s="20" t="n">
        <f aca="false">ABS(CX156-CX121)</f>
        <v>0</v>
      </c>
      <c r="CY157" s="20" t="n">
        <f aca="false">ABS(CY156-CY121)</f>
        <v>0</v>
      </c>
      <c r="CZ157" s="20" t="n">
        <f aca="false">ABS(CZ156-CZ121)</f>
        <v>0</v>
      </c>
      <c r="DA157" s="20" t="n">
        <f aca="false">ABS(DA156-DA121)</f>
        <v>0</v>
      </c>
      <c r="DB157" s="20" t="n">
        <f aca="false">ABS(DB156-DB121)</f>
        <v>0</v>
      </c>
      <c r="DC157" s="20" t="n">
        <f aca="false">ABS(DC156-DC121)</f>
        <v>0</v>
      </c>
      <c r="DD157" s="20" t="n">
        <f aca="false">ABS(DD156-DD121)</f>
        <v>0</v>
      </c>
      <c r="DE157" s="20" t="n">
        <f aca="false">ABS(DE156-DE121)</f>
        <v>0</v>
      </c>
      <c r="DF157" s="20" t="n">
        <f aca="false">ABS(DF156-DF121)</f>
        <v>0</v>
      </c>
      <c r="DG157" s="20" t="n">
        <f aca="false">ABS(DG156-DG121)</f>
        <v>0</v>
      </c>
      <c r="DH157" s="20" t="n">
        <f aca="false">ABS(DH156-DH121)</f>
        <v>0</v>
      </c>
      <c r="DI157" s="20" t="n">
        <f aca="false">ABS(DI156-DI121)</f>
        <v>0</v>
      </c>
      <c r="DJ157" s="20" t="n">
        <f aca="false">ABS(DJ156-DJ121)</f>
        <v>0</v>
      </c>
      <c r="DK157" s="20" t="n">
        <f aca="false">ABS(DK156-DK121)</f>
        <v>0</v>
      </c>
      <c r="DL157" s="20" t="n">
        <f aca="false">ABS(DL156-DL121)</f>
        <v>0</v>
      </c>
      <c r="DM157" s="20" t="n">
        <f aca="false">ABS(DM156-DM121)</f>
        <v>0</v>
      </c>
      <c r="DN157" s="20" t="n">
        <f aca="false">ABS(DN156-DN121)</f>
        <v>0</v>
      </c>
      <c r="DO157" s="20" t="n">
        <f aca="false">ABS(DO156-DO121)</f>
        <v>0</v>
      </c>
      <c r="DP157" s="20" t="n">
        <f aca="false">ABS(DP156-DP121)</f>
        <v>0</v>
      </c>
      <c r="DQ157" s="20" t="n">
        <f aca="false">ABS(DQ156-DQ121)</f>
        <v>0</v>
      </c>
      <c r="DR157" s="20" t="n">
        <f aca="false">ABS(DR156-DR121)</f>
        <v>0</v>
      </c>
      <c r="DS157" s="20" t="n">
        <f aca="false">ABS(DS156-DS121)</f>
        <v>0</v>
      </c>
      <c r="DT157" s="20" t="n">
        <f aca="false">ABS(DT156-DT121)</f>
        <v>0</v>
      </c>
      <c r="DU157" s="20" t="n">
        <f aca="false">ABS(DU156-DU121)</f>
        <v>0</v>
      </c>
      <c r="DV157" s="20" t="n">
        <f aca="false">ABS(DV156-DV121)</f>
        <v>0</v>
      </c>
      <c r="DW157" s="20" t="n">
        <f aca="false">ABS(DW156-DW121)</f>
        <v>0</v>
      </c>
      <c r="DX157" s="20" t="n">
        <f aca="false">ABS(DX156-DX121)</f>
        <v>0</v>
      </c>
      <c r="DY157" s="20" t="n">
        <f aca="false">ABS(DY156-DY121)</f>
        <v>0</v>
      </c>
      <c r="DZ157" s="20" t="n">
        <f aca="false">ABS(DZ156-DZ121)</f>
        <v>0</v>
      </c>
      <c r="EA157" s="20" t="n">
        <f aca="false">ABS(EA156-EA121)</f>
        <v>0</v>
      </c>
      <c r="EB157" s="20" t="n">
        <f aca="false">ABS(EB156-EB121)</f>
        <v>0</v>
      </c>
      <c r="EC157" s="20" t="n">
        <f aca="false">ABS(EC156-EC121)</f>
        <v>0</v>
      </c>
      <c r="ED157" s="20" t="n">
        <f aca="false">ABS(ED156-ED121)</f>
        <v>0</v>
      </c>
      <c r="EE157" s="20" t="n">
        <f aca="false">ABS(EE156-EE121)</f>
        <v>0</v>
      </c>
      <c r="EF157" s="20" t="n">
        <f aca="false">ABS(EF156-EF121)</f>
        <v>0</v>
      </c>
      <c r="EG157" s="20" t="n">
        <f aca="false">ABS(EG156-EG121)</f>
        <v>0</v>
      </c>
      <c r="EH157" s="20" t="n">
        <f aca="false">ABS(EH156-EH121)</f>
        <v>0</v>
      </c>
      <c r="EI157" s="20" t="n">
        <f aca="false">ABS(EI156-EI121)</f>
        <v>0</v>
      </c>
      <c r="EJ157" s="20" t="n">
        <f aca="false">ABS(EJ156-EJ121)</f>
        <v>0</v>
      </c>
      <c r="EK157" s="20" t="n">
        <f aca="false">ABS(EK156-EK121)</f>
        <v>0</v>
      </c>
      <c r="EL157" s="20" t="n">
        <f aca="false">ABS(EL156-EL121)</f>
        <v>0</v>
      </c>
      <c r="EM157" s="20" t="n">
        <f aca="false">ABS(EM156-EM121)</f>
        <v>0</v>
      </c>
      <c r="EN157" s="20" t="n">
        <f aca="false">ABS(EN156-EN121)</f>
        <v>0</v>
      </c>
      <c r="EO157" s="20" t="n">
        <f aca="false">ABS(EO156-EO121)</f>
        <v>0</v>
      </c>
      <c r="EP157" s="20" t="n">
        <f aca="false">ABS(EP156-EP121)</f>
        <v>0</v>
      </c>
      <c r="EQ157" s="20" t="n">
        <f aca="false">ABS(EQ156-EQ121)</f>
        <v>0</v>
      </c>
      <c r="ER157" s="20" t="n">
        <f aca="false">ABS(ER156-ER121)</f>
        <v>0</v>
      </c>
      <c r="ES157" s="20" t="n">
        <f aca="false">ABS(ES156-ES121)</f>
        <v>0</v>
      </c>
      <c r="ET157" s="20" t="n">
        <f aca="false">ABS(ET156-ET121)</f>
        <v>0</v>
      </c>
      <c r="EU157" s="20" t="n">
        <f aca="false">ABS(EU156-EU121)</f>
        <v>0</v>
      </c>
      <c r="EV157" s="20" t="n">
        <f aca="false">ABS(EV156-EV121)</f>
        <v>0</v>
      </c>
      <c r="EW157" s="20" t="n">
        <f aca="false">ABS(EW156-EW121)</f>
        <v>0</v>
      </c>
      <c r="EX157" s="20" t="n">
        <f aca="false">ABS(EX156-EX121)</f>
        <v>0</v>
      </c>
      <c r="EY157" s="20" t="n">
        <f aca="false">ABS(EY156-EY121)</f>
        <v>0</v>
      </c>
      <c r="EZ157" s="20" t="n">
        <f aca="false">ABS(EZ156-EZ121)</f>
        <v>0</v>
      </c>
      <c r="FA157" s="20" t="n">
        <f aca="false">ABS(FA156-FA121)</f>
        <v>0</v>
      </c>
      <c r="FB157" s="20" t="n">
        <f aca="false">ABS(FB156-FB121)</f>
        <v>0</v>
      </c>
      <c r="FC157" s="20" t="n">
        <f aca="false">ABS(FC156-FC121)</f>
        <v>0</v>
      </c>
      <c r="FD157" s="20" t="n">
        <f aca="false">ABS(FD156-FD121)</f>
        <v>0</v>
      </c>
      <c r="FE157" s="20" t="n">
        <f aca="false">ABS(FE156-FE121)</f>
        <v>0</v>
      </c>
      <c r="FF157" s="20" t="n">
        <f aca="false">ABS(FF156-FF121)</f>
        <v>0</v>
      </c>
      <c r="FG157" s="20" t="n">
        <f aca="false">ABS(FG156-FG121)</f>
        <v>0</v>
      </c>
      <c r="FH157" s="20" t="n">
        <f aca="false">ABS(FH156-FH121)</f>
        <v>0</v>
      </c>
    </row>
    <row r="158" customFormat="false" ht="15" hidden="false" customHeight="false" outlineLevel="0" collapsed="false">
      <c r="A158" s="23"/>
      <c r="B158" s="23"/>
      <c r="C158" s="23" t="s">
        <v>804</v>
      </c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  <c r="DH158" s="23"/>
      <c r="DI158" s="23"/>
      <c r="DJ158" s="23"/>
      <c r="DK158" s="23"/>
      <c r="DL158" s="23"/>
      <c r="DM158" s="23"/>
      <c r="DN158" s="23"/>
      <c r="DO158" s="23"/>
      <c r="DP158" s="23"/>
      <c r="DQ158" s="23"/>
      <c r="DR158" s="23"/>
      <c r="DS158" s="23"/>
      <c r="DT158" s="23"/>
      <c r="DU158" s="23"/>
      <c r="DV158" s="23"/>
      <c r="DW158" s="23"/>
      <c r="DX158" s="23"/>
      <c r="DY158" s="23"/>
      <c r="DZ158" s="23"/>
      <c r="EA158" s="23"/>
      <c r="EB158" s="23"/>
      <c r="EC158" s="23"/>
      <c r="ED158" s="23"/>
      <c r="EE158" s="23"/>
      <c r="EF158" s="23"/>
      <c r="EG158" s="23"/>
      <c r="EH158" s="23"/>
      <c r="EI158" s="23"/>
      <c r="EJ158" s="23"/>
      <c r="EK158" s="23"/>
      <c r="EL158" s="23"/>
      <c r="EM158" s="23"/>
      <c r="EN158" s="23"/>
      <c r="EO158" s="23"/>
      <c r="EP158" s="23"/>
      <c r="EQ158" s="23"/>
      <c r="ER158" s="23"/>
      <c r="ES158" s="23"/>
      <c r="ET158" s="23"/>
      <c r="EU158" s="23"/>
      <c r="EV158" s="23"/>
      <c r="EW158" s="23"/>
      <c r="EX158" s="23"/>
      <c r="EY158" s="23"/>
      <c r="EZ158" s="23"/>
      <c r="FA158" s="23"/>
      <c r="FB158" s="23"/>
      <c r="FC158" s="23"/>
      <c r="FD158" s="23"/>
      <c r="FE158" s="23"/>
      <c r="FF158" s="23"/>
      <c r="FG158" s="23"/>
      <c r="FH158" s="23"/>
    </row>
    <row r="159" customFormat="false" ht="15" hidden="false" customHeight="false" outlineLevel="0" collapsed="false">
      <c r="C159" s="0" t="s">
        <v>805</v>
      </c>
      <c r="D159" s="11" t="s">
        <v>359</v>
      </c>
      <c r="I159" s="20" t="n">
        <f aca="false">SUM(J159:FH159)</f>
        <v>123231.19423829</v>
      </c>
      <c r="J159" s="20" t="n">
        <f aca="false">J98+J146+J148+J149+J112</f>
        <v>0</v>
      </c>
      <c r="K159" s="20" t="n">
        <f aca="false">K98+K146+K148+K149+K112</f>
        <v>-5.41754075342466</v>
      </c>
      <c r="L159" s="20" t="n">
        <f aca="false">L98+L146+L148+L149+L112</f>
        <v>-7.30364753424658</v>
      </c>
      <c r="M159" s="20" t="n">
        <f aca="false">M98+M146+M148+M149+M112</f>
        <v>-7.38390739726027</v>
      </c>
      <c r="N159" s="20" t="n">
        <f aca="false">N98+N146+N148+N149+N112</f>
        <v>-7.38390739726027</v>
      </c>
      <c r="O159" s="20" t="n">
        <f aca="false">O98+O146+O148+O149+O112</f>
        <v>-7.22338767123288</v>
      </c>
      <c r="P159" s="20" t="n">
        <f aca="false">P98+P146+P148+P149+P112</f>
        <v>-7.30364753424658</v>
      </c>
      <c r="Q159" s="20" t="n">
        <f aca="false">Q98+Q146+Q148+Q149+Q112</f>
        <v>-7.38390739726027</v>
      </c>
      <c r="R159" s="20" t="n">
        <f aca="false">R98+R146+R148+R149+R112</f>
        <v>-7.38390739726027</v>
      </c>
      <c r="S159" s="20" t="n">
        <f aca="false">S98+S146+S148+S149+S112</f>
        <v>-7.30364753424658</v>
      </c>
      <c r="T159" s="20" t="n">
        <f aca="false">T98+T146+T148+T149+T112</f>
        <v>1029.37908906362</v>
      </c>
      <c r="U159" s="20" t="n">
        <f aca="false">U98+U146+U148+U149+U112</f>
        <v>1039.69953358935</v>
      </c>
      <c r="V159" s="20" t="n">
        <f aca="false">V98+V146+V148+V149+V112</f>
        <v>1038.69797997753</v>
      </c>
      <c r="W159" s="20" t="n">
        <f aca="false">W98+W146+W148+W149+W112</f>
        <v>686.984805377785</v>
      </c>
      <c r="X159" s="20" t="n">
        <f aca="false">X98+X146+X148+X149+X112</f>
        <v>693.695735314329</v>
      </c>
      <c r="Y159" s="20" t="n">
        <f aca="false">Y98+Y146+Y148+Y149+Y112</f>
        <v>700.376738730691</v>
      </c>
      <c r="Z159" s="20" t="n">
        <f aca="false">Z98+Z146+Z148+Z149+Z112</f>
        <v>699.425077194365</v>
      </c>
      <c r="AA159" s="20" t="n">
        <f aca="false">AA98+AA146+AA148+AA149+AA112</f>
        <v>491.185579800699</v>
      </c>
      <c r="AB159" s="20" t="n">
        <f aca="false">AB98+AB146+AB148+AB149+AB112</f>
        <v>495.783420671575</v>
      </c>
      <c r="AC159" s="20" t="n">
        <f aca="false">AC98+AC146+AC148+AC149+AC112</f>
        <v>500.353361781216</v>
      </c>
      <c r="AD159" s="20" t="n">
        <f aca="false">AD98+AD146+AD148+AD149+AD112</f>
        <v>499.466151057145</v>
      </c>
      <c r="AE159" s="20" t="n">
        <f aca="false">AE98+AE146+AE148+AE149+AE112</f>
        <v>554.508392010159</v>
      </c>
      <c r="AF159" s="20" t="n">
        <f aca="false">AF98+AF146+AF148+AF149+AF112</f>
        <v>559.75997337429</v>
      </c>
      <c r="AG159" s="20" t="n">
        <f aca="false">AG98+AG146+AG148+AG149+AG112</f>
        <v>564.982037464</v>
      </c>
      <c r="AH159" s="20" t="n">
        <f aca="false">AH98+AH146+AH148+AH149+AH112</f>
        <v>564.043389918175</v>
      </c>
      <c r="AI159" s="20" t="n">
        <f aca="false">AI98+AI146+AI148+AI149+AI112</f>
        <v>614.336102169872</v>
      </c>
      <c r="AJ159" s="20" t="n">
        <f aca="false">AJ98+AJ146+AJ148+AJ149+AJ112</f>
        <v>613.424947588824</v>
      </c>
      <c r="AK159" s="20" t="n">
        <f aca="false">AK98+AK146+AK148+AK149+AK112</f>
        <v>619.245403569874</v>
      </c>
      <c r="AL159" s="20" t="n">
        <f aca="false">AL98+AL146+AL148+AL149+AL112</f>
        <v>618.315511567657</v>
      </c>
      <c r="AM159" s="20" t="n">
        <f aca="false">AM98+AM146+AM148+AM149+AM112</f>
        <v>552.343238512595</v>
      </c>
      <c r="AN159" s="20" t="n">
        <f aca="false">AN98+AN146+AN148+AN149+AN112</f>
        <v>557.557733291962</v>
      </c>
      <c r="AO159" s="20" t="n">
        <f aca="false">AO98+AO146+AO148+AO149+AO112</f>
        <v>562.742287995235</v>
      </c>
      <c r="AP159" s="20" t="n">
        <f aca="false">AP98+AP146+AP148+AP149+AP112</f>
        <v>561.790195381716</v>
      </c>
      <c r="AQ159" s="20" t="n">
        <f aca="false">AQ98+AQ146+AQ148+AQ149+AQ112</f>
        <v>496.593906381946</v>
      </c>
      <c r="AR159" s="20" t="n">
        <f aca="false">AR98+AR146+AR148+AR149+AR112</f>
        <v>501.210131746661</v>
      </c>
      <c r="AS159" s="20" t="n">
        <f aca="false">AS98+AS146+AS148+AS149+AS112</f>
        <v>505.797103924389</v>
      </c>
      <c r="AT159" s="20" t="n">
        <f aca="false">AT98+AT146+AT148+AT149+AT112</f>
        <v>504.866854343034</v>
      </c>
      <c r="AU159" s="20" t="n">
        <f aca="false">AU98+AU146+AU148+AU149+AU112</f>
        <v>542.826401924985</v>
      </c>
      <c r="AV159" s="20" t="n">
        <f aca="false">AV98+AV146+AV148+AV149+AV112</f>
        <v>547.94271870574</v>
      </c>
      <c r="AW159" s="20" t="n">
        <f aca="false">AW98+AW146+AW148+AW149+AW112</f>
        <v>553.029340882718</v>
      </c>
      <c r="AX159" s="20" t="n">
        <f aca="false">AX98+AX146+AX148+AX149+AX112</f>
        <v>552.085054274085</v>
      </c>
      <c r="AY159" s="20" t="n">
        <f aca="false">AY98+AY146+AY148+AY149+AY112</f>
        <v>480.376660141265</v>
      </c>
      <c r="AZ159" s="20" t="n">
        <f aca="false">AZ98+AZ146+AZ148+AZ149+AZ112</f>
        <v>479.434984599206</v>
      </c>
      <c r="BA159" s="20" t="n">
        <f aca="false">BA98+BA146+BA148+BA149+BA112</f>
        <v>483.752190153258</v>
      </c>
      <c r="BB159" s="20" t="n">
        <f aca="false">BB98+BB146+BB148+BB149+BB112</f>
        <v>482.791149542305</v>
      </c>
      <c r="BC159" s="20" t="n">
        <f aca="false">BC98+BC146+BC148+BC149+BC112</f>
        <v>492.537626417911</v>
      </c>
      <c r="BD159" s="20" t="n">
        <f aca="false">BD98+BD146+BD148+BD149+BD112</f>
        <v>497.024467094866</v>
      </c>
      <c r="BE159" s="20" t="n">
        <f aca="false">BE98+BE146+BE148+BE149+BE112</f>
        <v>501.479318565217</v>
      </c>
      <c r="BF159" s="20" t="n">
        <f aca="false">BF98+BF146+BF148+BF149+BF112</f>
        <v>500.462063725153</v>
      </c>
      <c r="BG159" s="20" t="n">
        <f aca="false">BG98+BG146+BG148+BG149+BG112</f>
        <v>498.883107185471</v>
      </c>
      <c r="BH159" s="20" t="n">
        <f aca="false">BH98+BH146+BH148+BH149+BH112</f>
        <v>1051.62606206511</v>
      </c>
      <c r="BI159" s="20" t="n">
        <f aca="false">BI98+BI146+BI148+BI149+BI112</f>
        <v>1062.16812062514</v>
      </c>
      <c r="BJ159" s="20" t="n">
        <f aca="false">BJ98+BJ146+BJ148+BJ149+BJ112</f>
        <v>1061.14347502695</v>
      </c>
      <c r="BK159" s="20" t="n">
        <f aca="false">BK98+BK146+BK148+BK149+BK112</f>
        <v>1030.43259962445</v>
      </c>
      <c r="BL159" s="20" t="n">
        <f aca="false">BL98+BL146+BL148+BL149+BL112</f>
        <v>1040.87764195399</v>
      </c>
      <c r="BM159" s="20" t="n">
        <f aca="false">BM98+BM146+BM148+BM149+BM112</f>
        <v>1051.29009769949</v>
      </c>
      <c r="BN159" s="20" t="n">
        <f aca="false">BN98+BN146+BN148+BN149+BN112</f>
        <v>1050.25384629296</v>
      </c>
      <c r="BO159" s="20" t="n">
        <f aca="false">BO98+BO146+BO148+BO149+BO112</f>
        <v>1076.90929225133</v>
      </c>
      <c r="BP159" s="20" t="n">
        <f aca="false">BP98+BP146+BP148+BP149+BP112</f>
        <v>1075.89186028145</v>
      </c>
      <c r="BQ159" s="20" t="n">
        <f aca="false">BQ98+BQ146+BQ148+BQ149+BQ112</f>
        <v>1086.68700542973</v>
      </c>
      <c r="BR159" s="20" t="n">
        <f aca="false">BR98+BR146+BR148+BR149+BR112</f>
        <v>1085.64865049932</v>
      </c>
      <c r="BS159" s="20" t="n">
        <f aca="false">BS98+BS146+BS148+BS149+BS112</f>
        <v>1057.02666180748</v>
      </c>
      <c r="BT159" s="20" t="n">
        <f aca="false">BT98+BT146+BT148+BT149+BT112</f>
        <v>1067.76136764995</v>
      </c>
      <c r="BU159" s="20" t="n">
        <f aca="false">BU98+BU146+BU148+BU149+BU112</f>
        <v>1078.46329785246</v>
      </c>
      <c r="BV159" s="20" t="n">
        <f aca="false">BV98+BV146+BV148+BV149+BV112</f>
        <v>1077.42103447895</v>
      </c>
      <c r="BW159" s="20" t="n">
        <f aca="false">BW98+BW146+BW148+BW149+BW112</f>
        <v>1063.98985284479</v>
      </c>
      <c r="BX159" s="20" t="n">
        <f aca="false">BX98+BX146+BX148+BX149+BX112</f>
        <v>1074.77508630746</v>
      </c>
      <c r="BY159" s="20" t="n">
        <f aca="false">BY98+BY146+BY148+BY149+BY112</f>
        <v>1085.52667313398</v>
      </c>
      <c r="BZ159" s="20" t="n">
        <f aca="false">BZ98+BZ146+BZ148+BZ149+BZ112</f>
        <v>1084.45671213438</v>
      </c>
      <c r="CA159" s="20" t="n">
        <f aca="false">CA98+CA146+CA148+CA149+CA112</f>
        <v>1057.78090461487</v>
      </c>
      <c r="CB159" s="20" t="n">
        <f aca="false">CB98+CB146+CB148+CB149+CB112</f>
        <v>1068.47588941155</v>
      </c>
      <c r="CC159" s="20" t="n">
        <f aca="false">CC98+CC146+CC148+CC149+CC112</f>
        <v>1079.13653767346</v>
      </c>
      <c r="CD159" s="20" t="n">
        <f aca="false">CD98+CD146+CD148+CD149+CD112</f>
        <v>1078.04463793911</v>
      </c>
      <c r="CE159" s="20" t="n">
        <f aca="false">CE98+CE146+CE148+CE149+CE112</f>
        <v>1043.91210072157</v>
      </c>
      <c r="CF159" s="20" t="n">
        <f aca="false">CF98+CF146+CF148+CF149+CF112</f>
        <v>1042.83352767833</v>
      </c>
      <c r="CG159" s="20" t="n">
        <f aca="false">CG98+CG146+CG148+CG149+CG112</f>
        <v>1053.20362777793</v>
      </c>
      <c r="CH159" s="20" t="n">
        <f aca="false">CH98+CH146+CH148+CH149+CH112</f>
        <v>1052.10287443972</v>
      </c>
      <c r="CI159" s="20" t="n">
        <f aca="false">CI98+CI146+CI148+CI149+CI112</f>
        <v>1067.05408458181</v>
      </c>
      <c r="CJ159" s="20" t="n">
        <f aca="false">CJ98+CJ146+CJ148+CJ149+CJ112</f>
        <v>1077.80289070028</v>
      </c>
      <c r="CK159" s="20" t="n">
        <f aca="false">CK98+CK146+CK148+CK149+CK112</f>
        <v>1088.51576328885</v>
      </c>
      <c r="CL159" s="20" t="n">
        <f aca="false">CL98+CL146+CL148+CL149+CL112</f>
        <v>1087.3730792062</v>
      </c>
      <c r="CM159" s="20" t="n">
        <f aca="false">CM98+CM146+CM148+CM149+CM112</f>
        <v>1122.207161869</v>
      </c>
      <c r="CN159" s="20" t="n">
        <f aca="false">CN98+CN146+CN148+CN149+CN112</f>
        <v>1133.54525615136</v>
      </c>
      <c r="CO159" s="20" t="n">
        <f aca="false">CO98+CO146+CO148+CO149+CO112</f>
        <v>1144.84665355612</v>
      </c>
      <c r="CP159" s="20" t="n">
        <f aca="false">CP98+CP146+CP148+CP149+CP112</f>
        <v>1143.67969506206</v>
      </c>
      <c r="CQ159" s="20" t="n">
        <f aca="false">CQ98+CQ146+CQ148+CQ149+CQ112</f>
        <v>1090.55843307838</v>
      </c>
      <c r="CR159" s="20" t="n">
        <f aca="false">CR98+CR146+CR148+CR149+CR112</f>
        <v>1101.52801329192</v>
      </c>
      <c r="CS159" s="20" t="n">
        <f aca="false">CS98+CS146+CS148+CS149+CS112</f>
        <v>1112.46034947115</v>
      </c>
      <c r="CT159" s="20" t="n">
        <f aca="false">CT98+CT146+CT148+CT149+CT112</f>
        <v>1111.27599142716</v>
      </c>
      <c r="CU159" s="20" t="n">
        <f aca="false">CU98+CU146+CU148+CU149+CU112</f>
        <v>1068.75365188459</v>
      </c>
      <c r="CV159" s="20" t="n">
        <f aca="false">CV98+CV146+CV148+CV149+CV112</f>
        <v>202.298477150325</v>
      </c>
      <c r="CW159" s="20" t="n">
        <f aca="false">CW98+CW146+CW148+CW149+CW112</f>
        <v>203.354354206196</v>
      </c>
      <c r="CX159" s="20" t="n">
        <f aca="false">CX98+CX146+CX148+CX149+CX112</f>
        <v>202.175233315588</v>
      </c>
      <c r="CY159" s="20" t="n">
        <f aca="false">CY98+CY146+CY148+CY149+CY112</f>
        <v>497.049806767784</v>
      </c>
      <c r="CZ159" s="20" t="n">
        <f aca="false">CZ98+CZ146+CZ148+CZ149+CZ112</f>
        <v>501.407796108707</v>
      </c>
      <c r="DA159" s="20" t="n">
        <f aca="false">DA98+DA146+DA148+DA149+DA112</f>
        <v>505.727988123836</v>
      </c>
      <c r="DB159" s="20" t="n">
        <f aca="false">DB98+DB146+DB148+DB149+DB112</f>
        <v>504.526035443954</v>
      </c>
      <c r="DC159" s="20" t="n">
        <f aca="false">DC98+DC146+DC148+DC149+DC112</f>
        <v>485.099017165155</v>
      </c>
      <c r="DD159" s="20" t="n">
        <f aca="false">DD98+DD146+DD148+DD149+DD112</f>
        <v>489.319641808076</v>
      </c>
      <c r="DE159" s="20" t="n">
        <f aca="false">DE98+DE146+DE148+DE149+DE112</f>
        <v>493.502320564297</v>
      </c>
      <c r="DF159" s="20" t="n">
        <f aca="false">DF98+DF146+DF148+DF149+DF112</f>
        <v>492.295643656514</v>
      </c>
      <c r="DG159" s="20" t="n">
        <f aca="false">DG98+DG146+DG148+DG149+DG112</f>
        <v>480.265157551381</v>
      </c>
      <c r="DH159" s="20" t="n">
        <f aca="false">DH98+DH146+DH148+DH149+DH112</f>
        <v>484.424946171461</v>
      </c>
      <c r="DI159" s="20" t="n">
        <f aca="false">DI98+DI146+DI148+DI149+DI112</f>
        <v>488.546557650771</v>
      </c>
      <c r="DJ159" s="20" t="n">
        <f aca="false">DJ98+DJ146+DJ148+DJ149+DJ112</f>
        <v>487.332526877575</v>
      </c>
      <c r="DK159" s="20" t="n">
        <f aca="false">DK98+DK146+DK148+DK149+DK112</f>
        <v>432.072787699358</v>
      </c>
      <c r="DL159" s="20" t="n">
        <f aca="false">DL98+DL146+DL148+DL149+DL112</f>
        <v>430.887618228011</v>
      </c>
      <c r="DM159" s="20" t="n">
        <f aca="false">DM98+DM146+DM148+DM149+DM112</f>
        <v>434.425350881896</v>
      </c>
      <c r="DN159" s="20" t="n">
        <f aca="false">DN98+DN146+DN148+DN149+DN112</f>
        <v>433.215809015345</v>
      </c>
      <c r="DO159" s="20" t="n">
        <f aca="false">DO98+DO146+DO148+DO149+DO112</f>
        <v>504.706160912958</v>
      </c>
      <c r="DP159" s="20" t="n">
        <f aca="false">DP98+DP146+DP148+DP149+DP112</f>
        <v>509.107766271457</v>
      </c>
      <c r="DQ159" s="20" t="n">
        <f aca="false">DQ98+DQ146+DQ148+DQ149+DQ112</f>
        <v>513.470229102531</v>
      </c>
      <c r="DR159" s="20" t="n">
        <f aca="false">DR98+DR146+DR148+DR149+DR112</f>
        <v>512.225499091897</v>
      </c>
      <c r="DS159" s="20" t="n">
        <f aca="false">DS98+DS146+DS148+DS149+DS112</f>
        <v>499.364602257231</v>
      </c>
      <c r="DT159" s="20" t="n">
        <f aca="false">DT98+DT146+DT148+DT149+DT112</f>
        <v>503.6912995439</v>
      </c>
      <c r="DU159" s="20" t="n">
        <f aca="false">DU98+DU146+DU148+DU149+DU112</f>
        <v>507.97834946472</v>
      </c>
      <c r="DV159" s="20" t="n">
        <f aca="false">DV98+DV146+DV148+DV149+DV112</f>
        <v>506.71756562263</v>
      </c>
      <c r="DW159" s="20" t="n">
        <f aca="false">DW98+DW146+DW148+DW149+DW112</f>
        <v>510.441016239995</v>
      </c>
      <c r="DX159" s="20" t="n">
        <f aca="false">DX98+DX146+DX148+DX149+DX112</f>
        <v>514.874317245705</v>
      </c>
      <c r="DY159" s="20" t="n">
        <f aca="false">DY98+DY146+DY148+DY149+DY112</f>
        <v>519.2674365135</v>
      </c>
      <c r="DZ159" s="20" t="n">
        <f aca="false">DZ98+DZ146+DZ148+DZ149+DZ112</f>
        <v>517.989659671969</v>
      </c>
      <c r="EA159" s="20" t="n">
        <f aca="false">EA98+EA146+EA148+EA149+EA112</f>
        <v>516.837193030254</v>
      </c>
      <c r="EB159" s="20" t="n">
        <f aca="false">EB98+EB146+EB148+EB149+EB112</f>
        <v>515.580610650432</v>
      </c>
      <c r="EC159" s="20" t="n">
        <f aca="false">EC98+EC146+EC148+EC149+EC112</f>
        <v>519.976891923839</v>
      </c>
      <c r="ED159" s="20" t="n">
        <f aca="false">ED98+ED146+ED148+ED149+ED112</f>
        <v>518.694468579407</v>
      </c>
      <c r="EE159" s="20" t="n">
        <f aca="false">EE98+EE146+EE148+EE149+EE112</f>
        <v>517.131412413534</v>
      </c>
      <c r="EF159" s="20" t="n">
        <f aca="false">EF98+EF146+EF148+EF149+EF112</f>
        <v>521.599619335886</v>
      </c>
      <c r="EG159" s="20" t="n">
        <f aca="false">EG98+EG146+EG148+EG149+EG112</f>
        <v>526.026364957446</v>
      </c>
      <c r="EH159" s="20" t="n">
        <f aca="false">EH98+EH146+EH148+EH149+EH112</f>
        <v>524.707898093654</v>
      </c>
      <c r="EI159" s="20" t="n">
        <f aca="false">EI98+EI146+EI148+EI149+EI112</f>
        <v>638.204692314036</v>
      </c>
      <c r="EJ159" s="20" t="n">
        <f aca="false">EJ98+EJ146+EJ148+EJ149+EJ112</f>
        <v>1822.63351118685</v>
      </c>
      <c r="EK159" s="20" t="n">
        <f aca="false">EK98+EK146+EK148+EK149+EK112</f>
        <v>1841.30012738311</v>
      </c>
      <c r="EL159" s="20" t="n">
        <f aca="false">EL98+EL146+EL148+EL149+EL112</f>
        <v>1839.92387027439</v>
      </c>
      <c r="EM159" s="20" t="n">
        <f aca="false">EM98+EM146+EM148+EM149+EM112</f>
        <v>1873.15922609414</v>
      </c>
      <c r="EN159" s="20" t="n">
        <f aca="false">EN98+EN146+EN148+EN149+EN112</f>
        <v>1892.5908543266</v>
      </c>
      <c r="EO159" s="20" t="n">
        <f aca="false">EO98+EO146+EO148+EO149+EO112</f>
        <v>1911.97766091713</v>
      </c>
      <c r="EP159" s="20" t="n">
        <f aca="false">EP98+EP146+EP148+EP149+EP112</f>
        <v>1910.55233540758</v>
      </c>
      <c r="EQ159" s="20" t="n">
        <f aca="false">EQ98+EQ146+EQ148+EQ149+EQ112</f>
        <v>1846.4296024956</v>
      </c>
      <c r="ER159" s="20" t="n">
        <f aca="false">ER98+ER146+ER148+ER149+ER112</f>
        <v>1845.02571083259</v>
      </c>
      <c r="ES159" s="20" t="n">
        <f aca="false">ES98+ES146+ES148+ES149+ES112</f>
        <v>1863.88246237034</v>
      </c>
      <c r="ET159" s="20" t="n">
        <f aca="false">ET98+ET146+ET148+ET149+ET112</f>
        <v>1862.44970040375</v>
      </c>
      <c r="EU159" s="20" t="n">
        <f aca="false">EU98+EU146+EU148+EU149+EU112</f>
        <v>1856.97233170386</v>
      </c>
      <c r="EV159" s="20" t="n">
        <f aca="false">EV98+EV146+EV148+EV149+EV112</f>
        <v>1876.19337855675</v>
      </c>
      <c r="EW159" s="20" t="n">
        <f aca="false">EW98+EW146+EW148+EW149+EW112</f>
        <v>1895.36860667635</v>
      </c>
      <c r="EX159" s="20" t="n">
        <f aca="false">EX98+EX146+EX148+EX149+EX112</f>
        <v>1893.91157372204</v>
      </c>
      <c r="EY159" s="20" t="n">
        <f aca="false">EY98+EY146+EY148+EY149+EY112</f>
        <v>1888.34160975422</v>
      </c>
      <c r="EZ159" s="20" t="n">
        <f aca="false">EZ98+EZ146+EZ148+EZ149+EZ112</f>
        <v>1907.88728521581</v>
      </c>
      <c r="FA159" s="20" t="n">
        <f aca="false">FA98+FA146+FA148+FA149+FA112</f>
        <v>1927.38636577477</v>
      </c>
      <c r="FB159" s="20" t="n">
        <f aca="false">FB98+FB146+FB148+FB149+FB112</f>
        <v>1925.90465068222</v>
      </c>
      <c r="FC159" s="20" t="n">
        <f aca="false">FC98+FC146+FC148+FC149+FC112</f>
        <v>1920.24052670978</v>
      </c>
      <c r="FD159" s="20" t="n">
        <f aca="false">FD98+FD146+FD148+FD149+FD112</f>
        <v>0</v>
      </c>
      <c r="FE159" s="20" t="n">
        <f aca="false">FE98+FE146+FE148+FE149+FE112</f>
        <v>0</v>
      </c>
      <c r="FF159" s="20" t="n">
        <f aca="false">FF98+FF146+FF148+FF149+FF112</f>
        <v>0</v>
      </c>
      <c r="FG159" s="20" t="n">
        <f aca="false">FG98+FG146+FG148+FG149+FG112</f>
        <v>0</v>
      </c>
      <c r="FH159" s="20" t="n">
        <f aca="false">FH98+FH146+FH148+FH149+FH112</f>
        <v>0</v>
      </c>
    </row>
    <row r="160" customFormat="false" ht="15" hidden="false" customHeight="false" outlineLevel="0" collapsed="false">
      <c r="C160" s="0" t="s">
        <v>806</v>
      </c>
      <c r="D160" s="11" t="s">
        <v>359</v>
      </c>
      <c r="J160" s="21" t="n">
        <f aca="false">I164</f>
        <v>0</v>
      </c>
      <c r="K160" s="21" t="n">
        <f aca="false">J164</f>
        <v>0</v>
      </c>
      <c r="L160" s="21" t="n">
        <f aca="false">K164</f>
        <v>5.41754075342466</v>
      </c>
      <c r="M160" s="21" t="n">
        <f aca="false">L164</f>
        <v>12.7211882876712</v>
      </c>
      <c r="N160" s="21" t="n">
        <f aca="false">M164</f>
        <v>20.1050956849315</v>
      </c>
      <c r="O160" s="21" t="n">
        <f aca="false">N164</f>
        <v>27.4890030821918</v>
      </c>
      <c r="P160" s="21" t="n">
        <f aca="false">O164</f>
        <v>34.7123907534247</v>
      </c>
      <c r="Q160" s="21" t="n">
        <f aca="false">P164</f>
        <v>42.0160382876712</v>
      </c>
      <c r="R160" s="21" t="n">
        <f aca="false">Q164</f>
        <v>49.3999456849315</v>
      </c>
      <c r="S160" s="21" t="n">
        <f aca="false">R164</f>
        <v>56.7838530821918</v>
      </c>
      <c r="T160" s="21" t="n">
        <f aca="false">S164</f>
        <v>64.0875006164384</v>
      </c>
      <c r="U160" s="21" t="n">
        <f aca="false">T164</f>
        <v>0</v>
      </c>
      <c r="V160" s="21" t="n">
        <f aca="false">U164</f>
        <v>0</v>
      </c>
      <c r="W160" s="21" t="n">
        <f aca="false">V164</f>
        <v>0</v>
      </c>
      <c r="X160" s="21" t="n">
        <f aca="false">W164</f>
        <v>0</v>
      </c>
      <c r="Y160" s="21" t="n">
        <f aca="false">X164</f>
        <v>0</v>
      </c>
      <c r="Z160" s="21" t="n">
        <f aca="false">Y164</f>
        <v>0</v>
      </c>
      <c r="AA160" s="21" t="n">
        <f aca="false">Z164</f>
        <v>0</v>
      </c>
      <c r="AB160" s="21" t="n">
        <f aca="false">AA164</f>
        <v>0</v>
      </c>
      <c r="AC160" s="21" t="n">
        <f aca="false">AB164</f>
        <v>0</v>
      </c>
      <c r="AD160" s="21" t="n">
        <f aca="false">AC164</f>
        <v>0</v>
      </c>
      <c r="AE160" s="21" t="n">
        <f aca="false">AD164</f>
        <v>0</v>
      </c>
      <c r="AF160" s="21" t="n">
        <f aca="false">AE164</f>
        <v>0</v>
      </c>
      <c r="AG160" s="21" t="n">
        <f aca="false">AF164</f>
        <v>0</v>
      </c>
      <c r="AH160" s="21" t="n">
        <f aca="false">AG164</f>
        <v>0</v>
      </c>
      <c r="AI160" s="21" t="n">
        <f aca="false">AH164</f>
        <v>0</v>
      </c>
      <c r="AJ160" s="21" t="n">
        <f aca="false">AI164</f>
        <v>0</v>
      </c>
      <c r="AK160" s="21" t="n">
        <f aca="false">AJ164</f>
        <v>0</v>
      </c>
      <c r="AL160" s="21" t="n">
        <f aca="false">AK164</f>
        <v>0</v>
      </c>
      <c r="AM160" s="21" t="n">
        <f aca="false">AL164</f>
        <v>0</v>
      </c>
      <c r="AN160" s="21" t="n">
        <f aca="false">AM164</f>
        <v>0</v>
      </c>
      <c r="AO160" s="21" t="n">
        <f aca="false">AN164</f>
        <v>0</v>
      </c>
      <c r="AP160" s="21" t="n">
        <f aca="false">AO164</f>
        <v>0</v>
      </c>
      <c r="AQ160" s="21" t="n">
        <f aca="false">AP164</f>
        <v>0</v>
      </c>
      <c r="AR160" s="21" t="n">
        <f aca="false">AQ164</f>
        <v>0</v>
      </c>
      <c r="AS160" s="21" t="n">
        <f aca="false">AR164</f>
        <v>0</v>
      </c>
      <c r="AT160" s="21" t="n">
        <f aca="false">AS164</f>
        <v>0</v>
      </c>
      <c r="AU160" s="21" t="n">
        <f aca="false">AT164</f>
        <v>0</v>
      </c>
      <c r="AV160" s="21" t="n">
        <f aca="false">AU164</f>
        <v>0</v>
      </c>
      <c r="AW160" s="21" t="n">
        <f aca="false">AV164</f>
        <v>0</v>
      </c>
      <c r="AX160" s="21" t="n">
        <f aca="false">AW164</f>
        <v>0</v>
      </c>
      <c r="AY160" s="21" t="n">
        <f aca="false">AX164</f>
        <v>0</v>
      </c>
      <c r="AZ160" s="21" t="n">
        <f aca="false">AY164</f>
        <v>0</v>
      </c>
      <c r="BA160" s="21" t="n">
        <f aca="false">AZ164</f>
        <v>0</v>
      </c>
      <c r="BB160" s="21" t="n">
        <f aca="false">BA164</f>
        <v>0</v>
      </c>
      <c r="BC160" s="21" t="n">
        <f aca="false">BB164</f>
        <v>0</v>
      </c>
      <c r="BD160" s="21" t="n">
        <f aca="false">BC164</f>
        <v>0</v>
      </c>
      <c r="BE160" s="21" t="n">
        <f aca="false">BD164</f>
        <v>0</v>
      </c>
      <c r="BF160" s="21" t="n">
        <f aca="false">BE164</f>
        <v>0</v>
      </c>
      <c r="BG160" s="21" t="n">
        <f aca="false">BF164</f>
        <v>0</v>
      </c>
      <c r="BH160" s="21" t="n">
        <f aca="false">BG164</f>
        <v>0</v>
      </c>
      <c r="BI160" s="21" t="n">
        <f aca="false">BH164</f>
        <v>0</v>
      </c>
      <c r="BJ160" s="21" t="n">
        <f aca="false">BI164</f>
        <v>0</v>
      </c>
      <c r="BK160" s="21" t="n">
        <f aca="false">BJ164</f>
        <v>0</v>
      </c>
      <c r="BL160" s="21" t="n">
        <f aca="false">BK164</f>
        <v>0</v>
      </c>
      <c r="BM160" s="21" t="n">
        <f aca="false">BL164</f>
        <v>0</v>
      </c>
      <c r="BN160" s="21" t="n">
        <f aca="false">BM164</f>
        <v>0</v>
      </c>
      <c r="BO160" s="21" t="n">
        <f aca="false">BN164</f>
        <v>0</v>
      </c>
      <c r="BP160" s="21" t="n">
        <f aca="false">BO164</f>
        <v>0</v>
      </c>
      <c r="BQ160" s="21" t="n">
        <f aca="false">BP164</f>
        <v>0</v>
      </c>
      <c r="BR160" s="21" t="n">
        <f aca="false">BQ164</f>
        <v>0</v>
      </c>
      <c r="BS160" s="21" t="n">
        <f aca="false">BR164</f>
        <v>0</v>
      </c>
      <c r="BT160" s="21" t="n">
        <f aca="false">BS164</f>
        <v>0</v>
      </c>
      <c r="BU160" s="21" t="n">
        <f aca="false">BT164</f>
        <v>0</v>
      </c>
      <c r="BV160" s="21" t="n">
        <f aca="false">BU164</f>
        <v>0</v>
      </c>
      <c r="BW160" s="21" t="n">
        <f aca="false">BV164</f>
        <v>0</v>
      </c>
      <c r="BX160" s="21" t="n">
        <f aca="false">BW164</f>
        <v>0</v>
      </c>
      <c r="BY160" s="21" t="n">
        <f aca="false">BX164</f>
        <v>0</v>
      </c>
      <c r="BZ160" s="21" t="n">
        <f aca="false">BY164</f>
        <v>0</v>
      </c>
      <c r="CA160" s="21" t="n">
        <f aca="false">BZ164</f>
        <v>0</v>
      </c>
      <c r="CB160" s="21" t="n">
        <f aca="false">CA164</f>
        <v>0</v>
      </c>
      <c r="CC160" s="21" t="n">
        <f aca="false">CB164</f>
        <v>0</v>
      </c>
      <c r="CD160" s="21" t="n">
        <f aca="false">CC164</f>
        <v>0</v>
      </c>
      <c r="CE160" s="21" t="n">
        <f aca="false">CD164</f>
        <v>0</v>
      </c>
      <c r="CF160" s="21" t="n">
        <f aca="false">CE164</f>
        <v>0</v>
      </c>
      <c r="CG160" s="21" t="n">
        <f aca="false">CF164</f>
        <v>0</v>
      </c>
      <c r="CH160" s="21" t="n">
        <f aca="false">CG164</f>
        <v>0</v>
      </c>
      <c r="CI160" s="21" t="n">
        <f aca="false">CH164</f>
        <v>0</v>
      </c>
      <c r="CJ160" s="21" t="n">
        <f aca="false">CI164</f>
        <v>0</v>
      </c>
      <c r="CK160" s="21" t="n">
        <f aca="false">CJ164</f>
        <v>0</v>
      </c>
      <c r="CL160" s="21" t="n">
        <f aca="false">CK164</f>
        <v>0</v>
      </c>
      <c r="CM160" s="21" t="n">
        <f aca="false">CL164</f>
        <v>0</v>
      </c>
      <c r="CN160" s="21" t="n">
        <f aca="false">CM164</f>
        <v>0</v>
      </c>
      <c r="CO160" s="21" t="n">
        <f aca="false">CN164</f>
        <v>0</v>
      </c>
      <c r="CP160" s="21" t="n">
        <f aca="false">CO164</f>
        <v>0</v>
      </c>
      <c r="CQ160" s="21" t="n">
        <f aca="false">CP164</f>
        <v>0</v>
      </c>
      <c r="CR160" s="21" t="n">
        <f aca="false">CQ164</f>
        <v>0</v>
      </c>
      <c r="CS160" s="21" t="n">
        <f aca="false">CR164</f>
        <v>0</v>
      </c>
      <c r="CT160" s="21" t="n">
        <f aca="false">CS164</f>
        <v>0</v>
      </c>
      <c r="CU160" s="21" t="n">
        <f aca="false">CT164</f>
        <v>0</v>
      </c>
      <c r="CV160" s="21" t="n">
        <f aca="false">CU164</f>
        <v>0</v>
      </c>
      <c r="CW160" s="21" t="n">
        <f aca="false">CV164</f>
        <v>0</v>
      </c>
      <c r="CX160" s="21" t="n">
        <f aca="false">CW164</f>
        <v>0</v>
      </c>
      <c r="CY160" s="21" t="n">
        <f aca="false">CX164</f>
        <v>0</v>
      </c>
      <c r="CZ160" s="21" t="n">
        <f aca="false">CY164</f>
        <v>0</v>
      </c>
      <c r="DA160" s="21" t="n">
        <f aca="false">CZ164</f>
        <v>0</v>
      </c>
      <c r="DB160" s="21" t="n">
        <f aca="false">DA164</f>
        <v>0</v>
      </c>
      <c r="DC160" s="21" t="n">
        <f aca="false">DB164</f>
        <v>0</v>
      </c>
      <c r="DD160" s="21" t="n">
        <f aca="false">DC164</f>
        <v>0</v>
      </c>
      <c r="DE160" s="21" t="n">
        <f aca="false">DD164</f>
        <v>0</v>
      </c>
      <c r="DF160" s="21" t="n">
        <f aca="false">DE164</f>
        <v>0</v>
      </c>
      <c r="DG160" s="21" t="n">
        <f aca="false">DF164</f>
        <v>0</v>
      </c>
      <c r="DH160" s="21" t="n">
        <f aca="false">DG164</f>
        <v>0</v>
      </c>
      <c r="DI160" s="21" t="n">
        <f aca="false">DH164</f>
        <v>0</v>
      </c>
      <c r="DJ160" s="21" t="n">
        <f aca="false">DI164</f>
        <v>0</v>
      </c>
      <c r="DK160" s="21" t="n">
        <f aca="false">DJ164</f>
        <v>0</v>
      </c>
      <c r="DL160" s="21" t="n">
        <f aca="false">DK164</f>
        <v>0</v>
      </c>
      <c r="DM160" s="21" t="n">
        <f aca="false">DL164</f>
        <v>0</v>
      </c>
      <c r="DN160" s="21" t="n">
        <f aca="false">DM164</f>
        <v>0</v>
      </c>
      <c r="DO160" s="21" t="n">
        <f aca="false">DN164</f>
        <v>0</v>
      </c>
      <c r="DP160" s="21" t="n">
        <f aca="false">DO164</f>
        <v>0</v>
      </c>
      <c r="DQ160" s="21" t="n">
        <f aca="false">DP164</f>
        <v>0</v>
      </c>
      <c r="DR160" s="21" t="n">
        <f aca="false">DQ164</f>
        <v>0</v>
      </c>
      <c r="DS160" s="21" t="n">
        <f aca="false">DR164</f>
        <v>0</v>
      </c>
      <c r="DT160" s="21" t="n">
        <f aca="false">DS164</f>
        <v>0</v>
      </c>
      <c r="DU160" s="21" t="n">
        <f aca="false">DT164</f>
        <v>0</v>
      </c>
      <c r="DV160" s="21" t="n">
        <f aca="false">DU164</f>
        <v>0</v>
      </c>
      <c r="DW160" s="21" t="n">
        <f aca="false">DV164</f>
        <v>0</v>
      </c>
      <c r="DX160" s="21" t="n">
        <f aca="false">DW164</f>
        <v>0</v>
      </c>
      <c r="DY160" s="21" t="n">
        <f aca="false">DX164</f>
        <v>0</v>
      </c>
      <c r="DZ160" s="21" t="n">
        <f aca="false">DY164</f>
        <v>0</v>
      </c>
      <c r="EA160" s="21" t="n">
        <f aca="false">DZ164</f>
        <v>0</v>
      </c>
      <c r="EB160" s="21" t="n">
        <f aca="false">EA164</f>
        <v>0</v>
      </c>
      <c r="EC160" s="21" t="n">
        <f aca="false">EB164</f>
        <v>0</v>
      </c>
      <c r="ED160" s="21" t="n">
        <f aca="false">EC164</f>
        <v>0</v>
      </c>
      <c r="EE160" s="21" t="n">
        <f aca="false">ED164</f>
        <v>0</v>
      </c>
      <c r="EF160" s="21" t="n">
        <f aca="false">EE164</f>
        <v>0</v>
      </c>
      <c r="EG160" s="21" t="n">
        <f aca="false">EF164</f>
        <v>0</v>
      </c>
      <c r="EH160" s="21" t="n">
        <f aca="false">EG164</f>
        <v>0</v>
      </c>
      <c r="EI160" s="21" t="n">
        <f aca="false">EH164</f>
        <v>0</v>
      </c>
      <c r="EJ160" s="21" t="n">
        <f aca="false">EI164</f>
        <v>0</v>
      </c>
      <c r="EK160" s="21" t="n">
        <f aca="false">EJ164</f>
        <v>0</v>
      </c>
      <c r="EL160" s="21" t="n">
        <f aca="false">EK164</f>
        <v>0</v>
      </c>
      <c r="EM160" s="21" t="n">
        <f aca="false">EL164</f>
        <v>0</v>
      </c>
      <c r="EN160" s="21" t="n">
        <f aca="false">EM164</f>
        <v>0</v>
      </c>
      <c r="EO160" s="21" t="n">
        <f aca="false">EN164</f>
        <v>0</v>
      </c>
      <c r="EP160" s="21" t="n">
        <f aca="false">EO164</f>
        <v>0</v>
      </c>
      <c r="EQ160" s="21" t="n">
        <f aca="false">EP164</f>
        <v>0</v>
      </c>
      <c r="ER160" s="21" t="n">
        <f aca="false">EQ164</f>
        <v>0</v>
      </c>
      <c r="ES160" s="21" t="n">
        <f aca="false">ER164</f>
        <v>0</v>
      </c>
      <c r="ET160" s="21" t="n">
        <f aca="false">ES164</f>
        <v>0</v>
      </c>
      <c r="EU160" s="21" t="n">
        <f aca="false">ET164</f>
        <v>0</v>
      </c>
      <c r="EV160" s="21" t="n">
        <f aca="false">EU164</f>
        <v>0</v>
      </c>
      <c r="EW160" s="21" t="n">
        <f aca="false">EV164</f>
        <v>0</v>
      </c>
      <c r="EX160" s="21" t="n">
        <f aca="false">EW164</f>
        <v>0</v>
      </c>
      <c r="EY160" s="21" t="n">
        <f aca="false">EX164</f>
        <v>0</v>
      </c>
      <c r="EZ160" s="21" t="n">
        <f aca="false">EY164</f>
        <v>0</v>
      </c>
      <c r="FA160" s="21" t="n">
        <f aca="false">EZ164</f>
        <v>0</v>
      </c>
      <c r="FB160" s="21" t="n">
        <f aca="false">FA164</f>
        <v>0</v>
      </c>
      <c r="FC160" s="21" t="n">
        <f aca="false">FB164</f>
        <v>0</v>
      </c>
      <c r="FD160" s="21" t="n">
        <f aca="false">FC164</f>
        <v>0</v>
      </c>
      <c r="FE160" s="21" t="n">
        <f aca="false">FD164</f>
        <v>0</v>
      </c>
      <c r="FF160" s="21" t="n">
        <f aca="false">FE164</f>
        <v>0</v>
      </c>
      <c r="FG160" s="21" t="n">
        <f aca="false">FF164</f>
        <v>0</v>
      </c>
      <c r="FH160" s="21" t="n">
        <f aca="false">FG164</f>
        <v>0</v>
      </c>
    </row>
    <row r="161" customFormat="false" ht="15" hidden="false" customHeight="false" outlineLevel="0" collapsed="false">
      <c r="C161" s="0" t="s">
        <v>798</v>
      </c>
      <c r="D161" s="11" t="s">
        <v>359</v>
      </c>
      <c r="I161" s="20" t="n">
        <f aca="false">SUM(J161:FH161)</f>
        <v>64.0875006164384</v>
      </c>
      <c r="J161" s="20" t="n">
        <f aca="false">MAX(0,-J159)</f>
        <v>-0</v>
      </c>
      <c r="K161" s="20" t="n">
        <f aca="false">MAX(0,-K159)</f>
        <v>5.41754075342466</v>
      </c>
      <c r="L161" s="20" t="n">
        <f aca="false">MAX(0,-L159)</f>
        <v>7.30364753424658</v>
      </c>
      <c r="M161" s="20" t="n">
        <f aca="false">MAX(0,-M159)</f>
        <v>7.38390739726027</v>
      </c>
      <c r="N161" s="20" t="n">
        <f aca="false">MAX(0,-N159)</f>
        <v>7.38390739726027</v>
      </c>
      <c r="O161" s="20" t="n">
        <f aca="false">MAX(0,-O159)</f>
        <v>7.22338767123288</v>
      </c>
      <c r="P161" s="20" t="n">
        <f aca="false">MAX(0,-P159)</f>
        <v>7.30364753424658</v>
      </c>
      <c r="Q161" s="20" t="n">
        <f aca="false">MAX(0,-Q159)</f>
        <v>7.38390739726027</v>
      </c>
      <c r="R161" s="20" t="n">
        <f aca="false">MAX(0,-R159)</f>
        <v>7.38390739726027</v>
      </c>
      <c r="S161" s="20" t="n">
        <f aca="false">MAX(0,-S159)</f>
        <v>7.30364753424658</v>
      </c>
      <c r="T161" s="20" t="n">
        <f aca="false">MAX(0,-T159)</f>
        <v>0</v>
      </c>
      <c r="U161" s="20" t="n">
        <f aca="false">MAX(0,-U159)</f>
        <v>0</v>
      </c>
      <c r="V161" s="20" t="n">
        <f aca="false">MAX(0,-V159)</f>
        <v>0</v>
      </c>
      <c r="W161" s="20" t="n">
        <f aca="false">MAX(0,-W159)</f>
        <v>0</v>
      </c>
      <c r="X161" s="20" t="n">
        <f aca="false">MAX(0,-X159)</f>
        <v>0</v>
      </c>
      <c r="Y161" s="20" t="n">
        <f aca="false">MAX(0,-Y159)</f>
        <v>0</v>
      </c>
      <c r="Z161" s="20" t="n">
        <f aca="false">MAX(0,-Z159)</f>
        <v>0</v>
      </c>
      <c r="AA161" s="20" t="n">
        <f aca="false">MAX(0,-AA159)</f>
        <v>0</v>
      </c>
      <c r="AB161" s="20" t="n">
        <f aca="false">MAX(0,-AB159)</f>
        <v>0</v>
      </c>
      <c r="AC161" s="20" t="n">
        <f aca="false">MAX(0,-AC159)</f>
        <v>0</v>
      </c>
      <c r="AD161" s="20" t="n">
        <f aca="false">MAX(0,-AD159)</f>
        <v>0</v>
      </c>
      <c r="AE161" s="20" t="n">
        <f aca="false">MAX(0,-AE159)</f>
        <v>0</v>
      </c>
      <c r="AF161" s="20" t="n">
        <f aca="false">MAX(0,-AF159)</f>
        <v>0</v>
      </c>
      <c r="AG161" s="20" t="n">
        <f aca="false">MAX(0,-AG159)</f>
        <v>0</v>
      </c>
      <c r="AH161" s="20" t="n">
        <f aca="false">MAX(0,-AH159)</f>
        <v>0</v>
      </c>
      <c r="AI161" s="20" t="n">
        <f aca="false">MAX(0,-AI159)</f>
        <v>0</v>
      </c>
      <c r="AJ161" s="20" t="n">
        <f aca="false">MAX(0,-AJ159)</f>
        <v>0</v>
      </c>
      <c r="AK161" s="20" t="n">
        <f aca="false">MAX(0,-AK159)</f>
        <v>0</v>
      </c>
      <c r="AL161" s="20" t="n">
        <f aca="false">MAX(0,-AL159)</f>
        <v>0</v>
      </c>
      <c r="AM161" s="20" t="n">
        <f aca="false">MAX(0,-AM159)</f>
        <v>0</v>
      </c>
      <c r="AN161" s="20" t="n">
        <f aca="false">MAX(0,-AN159)</f>
        <v>0</v>
      </c>
      <c r="AO161" s="20" t="n">
        <f aca="false">MAX(0,-AO159)</f>
        <v>0</v>
      </c>
      <c r="AP161" s="20" t="n">
        <f aca="false">MAX(0,-AP159)</f>
        <v>0</v>
      </c>
      <c r="AQ161" s="20" t="n">
        <f aca="false">MAX(0,-AQ159)</f>
        <v>0</v>
      </c>
      <c r="AR161" s="20" t="n">
        <f aca="false">MAX(0,-AR159)</f>
        <v>0</v>
      </c>
      <c r="AS161" s="20" t="n">
        <f aca="false">MAX(0,-AS159)</f>
        <v>0</v>
      </c>
      <c r="AT161" s="20" t="n">
        <f aca="false">MAX(0,-AT159)</f>
        <v>0</v>
      </c>
      <c r="AU161" s="20" t="n">
        <f aca="false">MAX(0,-AU159)</f>
        <v>0</v>
      </c>
      <c r="AV161" s="20" t="n">
        <f aca="false">MAX(0,-AV159)</f>
        <v>0</v>
      </c>
      <c r="AW161" s="20" t="n">
        <f aca="false">MAX(0,-AW159)</f>
        <v>0</v>
      </c>
      <c r="AX161" s="20" t="n">
        <f aca="false">MAX(0,-AX159)</f>
        <v>0</v>
      </c>
      <c r="AY161" s="20" t="n">
        <f aca="false">MAX(0,-AY159)</f>
        <v>0</v>
      </c>
      <c r="AZ161" s="20" t="n">
        <f aca="false">MAX(0,-AZ159)</f>
        <v>0</v>
      </c>
      <c r="BA161" s="20" t="n">
        <f aca="false">MAX(0,-BA159)</f>
        <v>0</v>
      </c>
      <c r="BB161" s="20" t="n">
        <f aca="false">MAX(0,-BB159)</f>
        <v>0</v>
      </c>
      <c r="BC161" s="20" t="n">
        <f aca="false">MAX(0,-BC159)</f>
        <v>0</v>
      </c>
      <c r="BD161" s="20" t="n">
        <f aca="false">MAX(0,-BD159)</f>
        <v>0</v>
      </c>
      <c r="BE161" s="20" t="n">
        <f aca="false">MAX(0,-BE159)</f>
        <v>0</v>
      </c>
      <c r="BF161" s="20" t="n">
        <f aca="false">MAX(0,-BF159)</f>
        <v>0</v>
      </c>
      <c r="BG161" s="20" t="n">
        <f aca="false">MAX(0,-BG159)</f>
        <v>0</v>
      </c>
      <c r="BH161" s="20" t="n">
        <f aca="false">MAX(0,-BH159)</f>
        <v>0</v>
      </c>
      <c r="BI161" s="20" t="n">
        <f aca="false">MAX(0,-BI159)</f>
        <v>0</v>
      </c>
      <c r="BJ161" s="20" t="n">
        <f aca="false">MAX(0,-BJ159)</f>
        <v>0</v>
      </c>
      <c r="BK161" s="20" t="n">
        <f aca="false">MAX(0,-BK159)</f>
        <v>0</v>
      </c>
      <c r="BL161" s="20" t="n">
        <f aca="false">MAX(0,-BL159)</f>
        <v>0</v>
      </c>
      <c r="BM161" s="20" t="n">
        <f aca="false">MAX(0,-BM159)</f>
        <v>0</v>
      </c>
      <c r="BN161" s="20" t="n">
        <f aca="false">MAX(0,-BN159)</f>
        <v>0</v>
      </c>
      <c r="BO161" s="20" t="n">
        <f aca="false">MAX(0,-BO159)</f>
        <v>0</v>
      </c>
      <c r="BP161" s="20" t="n">
        <f aca="false">MAX(0,-BP159)</f>
        <v>0</v>
      </c>
      <c r="BQ161" s="20" t="n">
        <f aca="false">MAX(0,-BQ159)</f>
        <v>0</v>
      </c>
      <c r="BR161" s="20" t="n">
        <f aca="false">MAX(0,-BR159)</f>
        <v>0</v>
      </c>
      <c r="BS161" s="20" t="n">
        <f aca="false">MAX(0,-BS159)</f>
        <v>0</v>
      </c>
      <c r="BT161" s="20" t="n">
        <f aca="false">MAX(0,-BT159)</f>
        <v>0</v>
      </c>
      <c r="BU161" s="20" t="n">
        <f aca="false">MAX(0,-BU159)</f>
        <v>0</v>
      </c>
      <c r="BV161" s="20" t="n">
        <f aca="false">MAX(0,-BV159)</f>
        <v>0</v>
      </c>
      <c r="BW161" s="20" t="n">
        <f aca="false">MAX(0,-BW159)</f>
        <v>0</v>
      </c>
      <c r="BX161" s="20" t="n">
        <f aca="false">MAX(0,-BX159)</f>
        <v>0</v>
      </c>
      <c r="BY161" s="20" t="n">
        <f aca="false">MAX(0,-BY159)</f>
        <v>0</v>
      </c>
      <c r="BZ161" s="20" t="n">
        <f aca="false">MAX(0,-BZ159)</f>
        <v>0</v>
      </c>
      <c r="CA161" s="20" t="n">
        <f aca="false">MAX(0,-CA159)</f>
        <v>0</v>
      </c>
      <c r="CB161" s="20" t="n">
        <f aca="false">MAX(0,-CB159)</f>
        <v>0</v>
      </c>
      <c r="CC161" s="20" t="n">
        <f aca="false">MAX(0,-CC159)</f>
        <v>0</v>
      </c>
      <c r="CD161" s="20" t="n">
        <f aca="false">MAX(0,-CD159)</f>
        <v>0</v>
      </c>
      <c r="CE161" s="20" t="n">
        <f aca="false">MAX(0,-CE159)</f>
        <v>0</v>
      </c>
      <c r="CF161" s="20" t="n">
        <f aca="false">MAX(0,-CF159)</f>
        <v>0</v>
      </c>
      <c r="CG161" s="20" t="n">
        <f aca="false">MAX(0,-CG159)</f>
        <v>0</v>
      </c>
      <c r="CH161" s="20" t="n">
        <f aca="false">MAX(0,-CH159)</f>
        <v>0</v>
      </c>
      <c r="CI161" s="20" t="n">
        <f aca="false">MAX(0,-CI159)</f>
        <v>0</v>
      </c>
      <c r="CJ161" s="20" t="n">
        <f aca="false">MAX(0,-CJ159)</f>
        <v>0</v>
      </c>
      <c r="CK161" s="20" t="n">
        <f aca="false">MAX(0,-CK159)</f>
        <v>0</v>
      </c>
      <c r="CL161" s="20" t="n">
        <f aca="false">MAX(0,-CL159)</f>
        <v>0</v>
      </c>
      <c r="CM161" s="20" t="n">
        <f aca="false">MAX(0,-CM159)</f>
        <v>0</v>
      </c>
      <c r="CN161" s="20" t="n">
        <f aca="false">MAX(0,-CN159)</f>
        <v>0</v>
      </c>
      <c r="CO161" s="20" t="n">
        <f aca="false">MAX(0,-CO159)</f>
        <v>0</v>
      </c>
      <c r="CP161" s="20" t="n">
        <f aca="false">MAX(0,-CP159)</f>
        <v>0</v>
      </c>
      <c r="CQ161" s="20" t="n">
        <f aca="false">MAX(0,-CQ159)</f>
        <v>0</v>
      </c>
      <c r="CR161" s="20" t="n">
        <f aca="false">MAX(0,-CR159)</f>
        <v>0</v>
      </c>
      <c r="CS161" s="20" t="n">
        <f aca="false">MAX(0,-CS159)</f>
        <v>0</v>
      </c>
      <c r="CT161" s="20" t="n">
        <f aca="false">MAX(0,-CT159)</f>
        <v>0</v>
      </c>
      <c r="CU161" s="20" t="n">
        <f aca="false">MAX(0,-CU159)</f>
        <v>0</v>
      </c>
      <c r="CV161" s="20" t="n">
        <f aca="false">MAX(0,-CV159)</f>
        <v>0</v>
      </c>
      <c r="CW161" s="20" t="n">
        <f aca="false">MAX(0,-CW159)</f>
        <v>0</v>
      </c>
      <c r="CX161" s="20" t="n">
        <f aca="false">MAX(0,-CX159)</f>
        <v>0</v>
      </c>
      <c r="CY161" s="20" t="n">
        <f aca="false">MAX(0,-CY159)</f>
        <v>0</v>
      </c>
      <c r="CZ161" s="20" t="n">
        <f aca="false">MAX(0,-CZ159)</f>
        <v>0</v>
      </c>
      <c r="DA161" s="20" t="n">
        <f aca="false">MAX(0,-DA159)</f>
        <v>0</v>
      </c>
      <c r="DB161" s="20" t="n">
        <f aca="false">MAX(0,-DB159)</f>
        <v>0</v>
      </c>
      <c r="DC161" s="20" t="n">
        <f aca="false">MAX(0,-DC159)</f>
        <v>0</v>
      </c>
      <c r="DD161" s="20" t="n">
        <f aca="false">MAX(0,-DD159)</f>
        <v>0</v>
      </c>
      <c r="DE161" s="20" t="n">
        <f aca="false">MAX(0,-DE159)</f>
        <v>0</v>
      </c>
      <c r="DF161" s="20" t="n">
        <f aca="false">MAX(0,-DF159)</f>
        <v>0</v>
      </c>
      <c r="DG161" s="20" t="n">
        <f aca="false">MAX(0,-DG159)</f>
        <v>0</v>
      </c>
      <c r="DH161" s="20" t="n">
        <f aca="false">MAX(0,-DH159)</f>
        <v>0</v>
      </c>
      <c r="DI161" s="20" t="n">
        <f aca="false">MAX(0,-DI159)</f>
        <v>0</v>
      </c>
      <c r="DJ161" s="20" t="n">
        <f aca="false">MAX(0,-DJ159)</f>
        <v>0</v>
      </c>
      <c r="DK161" s="20" t="n">
        <f aca="false">MAX(0,-DK159)</f>
        <v>0</v>
      </c>
      <c r="DL161" s="20" t="n">
        <f aca="false">MAX(0,-DL159)</f>
        <v>0</v>
      </c>
      <c r="DM161" s="20" t="n">
        <f aca="false">MAX(0,-DM159)</f>
        <v>0</v>
      </c>
      <c r="DN161" s="20" t="n">
        <f aca="false">MAX(0,-DN159)</f>
        <v>0</v>
      </c>
      <c r="DO161" s="20" t="n">
        <f aca="false">MAX(0,-DO159)</f>
        <v>0</v>
      </c>
      <c r="DP161" s="20" t="n">
        <f aca="false">MAX(0,-DP159)</f>
        <v>0</v>
      </c>
      <c r="DQ161" s="20" t="n">
        <f aca="false">MAX(0,-DQ159)</f>
        <v>0</v>
      </c>
      <c r="DR161" s="20" t="n">
        <f aca="false">MAX(0,-DR159)</f>
        <v>0</v>
      </c>
      <c r="DS161" s="20" t="n">
        <f aca="false">MAX(0,-DS159)</f>
        <v>0</v>
      </c>
      <c r="DT161" s="20" t="n">
        <f aca="false">MAX(0,-DT159)</f>
        <v>0</v>
      </c>
      <c r="DU161" s="20" t="n">
        <f aca="false">MAX(0,-DU159)</f>
        <v>0</v>
      </c>
      <c r="DV161" s="20" t="n">
        <f aca="false">MAX(0,-DV159)</f>
        <v>0</v>
      </c>
      <c r="DW161" s="20" t="n">
        <f aca="false">MAX(0,-DW159)</f>
        <v>0</v>
      </c>
      <c r="DX161" s="20" t="n">
        <f aca="false">MAX(0,-DX159)</f>
        <v>0</v>
      </c>
      <c r="DY161" s="20" t="n">
        <f aca="false">MAX(0,-DY159)</f>
        <v>0</v>
      </c>
      <c r="DZ161" s="20" t="n">
        <f aca="false">MAX(0,-DZ159)</f>
        <v>0</v>
      </c>
      <c r="EA161" s="20" t="n">
        <f aca="false">MAX(0,-EA159)</f>
        <v>0</v>
      </c>
      <c r="EB161" s="20" t="n">
        <f aca="false">MAX(0,-EB159)</f>
        <v>0</v>
      </c>
      <c r="EC161" s="20" t="n">
        <f aca="false">MAX(0,-EC159)</f>
        <v>0</v>
      </c>
      <c r="ED161" s="20" t="n">
        <f aca="false">MAX(0,-ED159)</f>
        <v>0</v>
      </c>
      <c r="EE161" s="20" t="n">
        <f aca="false">MAX(0,-EE159)</f>
        <v>0</v>
      </c>
      <c r="EF161" s="20" t="n">
        <f aca="false">MAX(0,-EF159)</f>
        <v>0</v>
      </c>
      <c r="EG161" s="20" t="n">
        <f aca="false">MAX(0,-EG159)</f>
        <v>0</v>
      </c>
      <c r="EH161" s="20" t="n">
        <f aca="false">MAX(0,-EH159)</f>
        <v>0</v>
      </c>
      <c r="EI161" s="20" t="n">
        <f aca="false">MAX(0,-EI159)</f>
        <v>0</v>
      </c>
      <c r="EJ161" s="20" t="n">
        <f aca="false">MAX(0,-EJ159)</f>
        <v>0</v>
      </c>
      <c r="EK161" s="20" t="n">
        <f aca="false">MAX(0,-EK159)</f>
        <v>0</v>
      </c>
      <c r="EL161" s="20" t="n">
        <f aca="false">MAX(0,-EL159)</f>
        <v>0</v>
      </c>
      <c r="EM161" s="20" t="n">
        <f aca="false">MAX(0,-EM159)</f>
        <v>0</v>
      </c>
      <c r="EN161" s="20" t="n">
        <f aca="false">MAX(0,-EN159)</f>
        <v>0</v>
      </c>
      <c r="EO161" s="20" t="n">
        <f aca="false">MAX(0,-EO159)</f>
        <v>0</v>
      </c>
      <c r="EP161" s="20" t="n">
        <f aca="false">MAX(0,-EP159)</f>
        <v>0</v>
      </c>
      <c r="EQ161" s="20" t="n">
        <f aca="false">MAX(0,-EQ159)</f>
        <v>0</v>
      </c>
      <c r="ER161" s="20" t="n">
        <f aca="false">MAX(0,-ER159)</f>
        <v>0</v>
      </c>
      <c r="ES161" s="20" t="n">
        <f aca="false">MAX(0,-ES159)</f>
        <v>0</v>
      </c>
      <c r="ET161" s="20" t="n">
        <f aca="false">MAX(0,-ET159)</f>
        <v>0</v>
      </c>
      <c r="EU161" s="20" t="n">
        <f aca="false">MAX(0,-EU159)</f>
        <v>0</v>
      </c>
      <c r="EV161" s="20" t="n">
        <f aca="false">MAX(0,-EV159)</f>
        <v>0</v>
      </c>
      <c r="EW161" s="20" t="n">
        <f aca="false">MAX(0,-EW159)</f>
        <v>0</v>
      </c>
      <c r="EX161" s="20" t="n">
        <f aca="false">MAX(0,-EX159)</f>
        <v>0</v>
      </c>
      <c r="EY161" s="20" t="n">
        <f aca="false">MAX(0,-EY159)</f>
        <v>0</v>
      </c>
      <c r="EZ161" s="20" t="n">
        <f aca="false">MAX(0,-EZ159)</f>
        <v>0</v>
      </c>
      <c r="FA161" s="20" t="n">
        <f aca="false">MAX(0,-FA159)</f>
        <v>0</v>
      </c>
      <c r="FB161" s="20" t="n">
        <f aca="false">MAX(0,-FB159)</f>
        <v>0</v>
      </c>
      <c r="FC161" s="20" t="n">
        <f aca="false">MAX(0,-FC159)</f>
        <v>0</v>
      </c>
      <c r="FD161" s="20" t="n">
        <f aca="false">MAX(0,-FD159)</f>
        <v>-0</v>
      </c>
      <c r="FE161" s="20" t="n">
        <f aca="false">MAX(0,-FE159)</f>
        <v>-0</v>
      </c>
      <c r="FF161" s="20" t="n">
        <f aca="false">MAX(0,-FF159)</f>
        <v>-0</v>
      </c>
      <c r="FG161" s="20" t="n">
        <f aca="false">MAX(0,-FG159)</f>
        <v>-0</v>
      </c>
      <c r="FH161" s="20" t="n">
        <f aca="false">MAX(0,-FH159)</f>
        <v>-0</v>
      </c>
    </row>
    <row r="162" customFormat="false" ht="15" hidden="false" customHeight="false" outlineLevel="0" collapsed="false">
      <c r="C162" s="0" t="s">
        <v>799</v>
      </c>
      <c r="D162" s="11" t="s">
        <v>359</v>
      </c>
      <c r="I162" s="20" t="n">
        <f aca="false">SUM(J162:FH162)</f>
        <v>-64.0875006164384</v>
      </c>
      <c r="J162" s="20" t="n">
        <f aca="false">-MIN(J160,In_Loss_Cap*MAX(0,J159))</f>
        <v>-0</v>
      </c>
      <c r="K162" s="20" t="n">
        <f aca="false">-MIN(K160,In_Loss_Cap*MAX(0,K159))</f>
        <v>-0</v>
      </c>
      <c r="L162" s="20" t="n">
        <f aca="false">-MIN(L160,In_Loss_Cap*MAX(0,L159))</f>
        <v>-0</v>
      </c>
      <c r="M162" s="20" t="n">
        <f aca="false">-MIN(M160,In_Loss_Cap*MAX(0,M159))</f>
        <v>-0</v>
      </c>
      <c r="N162" s="20" t="n">
        <f aca="false">-MIN(N160,In_Loss_Cap*MAX(0,N159))</f>
        <v>-0</v>
      </c>
      <c r="O162" s="20" t="n">
        <f aca="false">-MIN(O160,In_Loss_Cap*MAX(0,O159))</f>
        <v>-0</v>
      </c>
      <c r="P162" s="20" t="n">
        <f aca="false">-MIN(P160,In_Loss_Cap*MAX(0,P159))</f>
        <v>-0</v>
      </c>
      <c r="Q162" s="20" t="n">
        <f aca="false">-MIN(Q160,In_Loss_Cap*MAX(0,Q159))</f>
        <v>-0</v>
      </c>
      <c r="R162" s="20" t="n">
        <f aca="false">-MIN(R160,In_Loss_Cap*MAX(0,R159))</f>
        <v>-0</v>
      </c>
      <c r="S162" s="20" t="n">
        <f aca="false">-MIN(S160,In_Loss_Cap*MAX(0,S159))</f>
        <v>-0</v>
      </c>
      <c r="T162" s="20" t="n">
        <f aca="false">-MIN(T160,In_Loss_Cap*MAX(0,T159))</f>
        <v>-64.0875006164384</v>
      </c>
      <c r="U162" s="20" t="n">
        <f aca="false">-MIN(U160,In_Loss_Cap*MAX(0,U159))</f>
        <v>-0</v>
      </c>
      <c r="V162" s="20" t="n">
        <f aca="false">-MIN(V160,In_Loss_Cap*MAX(0,V159))</f>
        <v>-0</v>
      </c>
      <c r="W162" s="20" t="n">
        <f aca="false">-MIN(W160,In_Loss_Cap*MAX(0,W159))</f>
        <v>-0</v>
      </c>
      <c r="X162" s="20" t="n">
        <f aca="false">-MIN(X160,In_Loss_Cap*MAX(0,X159))</f>
        <v>-0</v>
      </c>
      <c r="Y162" s="20" t="n">
        <f aca="false">-MIN(Y160,In_Loss_Cap*MAX(0,Y159))</f>
        <v>-0</v>
      </c>
      <c r="Z162" s="20" t="n">
        <f aca="false">-MIN(Z160,In_Loss_Cap*MAX(0,Z159))</f>
        <v>-0</v>
      </c>
      <c r="AA162" s="20" t="n">
        <f aca="false">-MIN(AA160,In_Loss_Cap*MAX(0,AA159))</f>
        <v>-0</v>
      </c>
      <c r="AB162" s="20" t="n">
        <f aca="false">-MIN(AB160,In_Loss_Cap*MAX(0,AB159))</f>
        <v>-0</v>
      </c>
      <c r="AC162" s="20" t="n">
        <f aca="false">-MIN(AC160,In_Loss_Cap*MAX(0,AC159))</f>
        <v>-0</v>
      </c>
      <c r="AD162" s="20" t="n">
        <f aca="false">-MIN(AD160,In_Loss_Cap*MAX(0,AD159))</f>
        <v>-0</v>
      </c>
      <c r="AE162" s="20" t="n">
        <f aca="false">-MIN(AE160,In_Loss_Cap*MAX(0,AE159))</f>
        <v>-0</v>
      </c>
      <c r="AF162" s="20" t="n">
        <f aca="false">-MIN(AF160,In_Loss_Cap*MAX(0,AF159))</f>
        <v>-0</v>
      </c>
      <c r="AG162" s="20" t="n">
        <f aca="false">-MIN(AG160,In_Loss_Cap*MAX(0,AG159))</f>
        <v>-0</v>
      </c>
      <c r="AH162" s="20" t="n">
        <f aca="false">-MIN(AH160,In_Loss_Cap*MAX(0,AH159))</f>
        <v>-0</v>
      </c>
      <c r="AI162" s="20" t="n">
        <f aca="false">-MIN(AI160,In_Loss_Cap*MAX(0,AI159))</f>
        <v>-0</v>
      </c>
      <c r="AJ162" s="20" t="n">
        <f aca="false">-MIN(AJ160,In_Loss_Cap*MAX(0,AJ159))</f>
        <v>-0</v>
      </c>
      <c r="AK162" s="20" t="n">
        <f aca="false">-MIN(AK160,In_Loss_Cap*MAX(0,AK159))</f>
        <v>-0</v>
      </c>
      <c r="AL162" s="20" t="n">
        <f aca="false">-MIN(AL160,In_Loss_Cap*MAX(0,AL159))</f>
        <v>-0</v>
      </c>
      <c r="AM162" s="20" t="n">
        <f aca="false">-MIN(AM160,In_Loss_Cap*MAX(0,AM159))</f>
        <v>-0</v>
      </c>
      <c r="AN162" s="20" t="n">
        <f aca="false">-MIN(AN160,In_Loss_Cap*MAX(0,AN159))</f>
        <v>-0</v>
      </c>
      <c r="AO162" s="20" t="n">
        <f aca="false">-MIN(AO160,In_Loss_Cap*MAX(0,AO159))</f>
        <v>-0</v>
      </c>
      <c r="AP162" s="20" t="n">
        <f aca="false">-MIN(AP160,In_Loss_Cap*MAX(0,AP159))</f>
        <v>-0</v>
      </c>
      <c r="AQ162" s="20" t="n">
        <f aca="false">-MIN(AQ160,In_Loss_Cap*MAX(0,AQ159))</f>
        <v>-0</v>
      </c>
      <c r="AR162" s="20" t="n">
        <f aca="false">-MIN(AR160,In_Loss_Cap*MAX(0,AR159))</f>
        <v>-0</v>
      </c>
      <c r="AS162" s="20" t="n">
        <f aca="false">-MIN(AS160,In_Loss_Cap*MAX(0,AS159))</f>
        <v>-0</v>
      </c>
      <c r="AT162" s="20" t="n">
        <f aca="false">-MIN(AT160,In_Loss_Cap*MAX(0,AT159))</f>
        <v>-0</v>
      </c>
      <c r="AU162" s="20" t="n">
        <f aca="false">-MIN(AU160,In_Loss_Cap*MAX(0,AU159))</f>
        <v>-0</v>
      </c>
      <c r="AV162" s="20" t="n">
        <f aca="false">-MIN(AV160,In_Loss_Cap*MAX(0,AV159))</f>
        <v>-0</v>
      </c>
      <c r="AW162" s="20" t="n">
        <f aca="false">-MIN(AW160,In_Loss_Cap*MAX(0,AW159))</f>
        <v>-0</v>
      </c>
      <c r="AX162" s="20" t="n">
        <f aca="false">-MIN(AX160,In_Loss_Cap*MAX(0,AX159))</f>
        <v>-0</v>
      </c>
      <c r="AY162" s="20" t="n">
        <f aca="false">-MIN(AY160,In_Loss_Cap*MAX(0,AY159))</f>
        <v>-0</v>
      </c>
      <c r="AZ162" s="20" t="n">
        <f aca="false">-MIN(AZ160,In_Loss_Cap*MAX(0,AZ159))</f>
        <v>-0</v>
      </c>
      <c r="BA162" s="20" t="n">
        <f aca="false">-MIN(BA160,In_Loss_Cap*MAX(0,BA159))</f>
        <v>-0</v>
      </c>
      <c r="BB162" s="20" t="n">
        <f aca="false">-MIN(BB160,In_Loss_Cap*MAX(0,BB159))</f>
        <v>-0</v>
      </c>
      <c r="BC162" s="20" t="n">
        <f aca="false">-MIN(BC160,In_Loss_Cap*MAX(0,BC159))</f>
        <v>-0</v>
      </c>
      <c r="BD162" s="20" t="n">
        <f aca="false">-MIN(BD160,In_Loss_Cap*MAX(0,BD159))</f>
        <v>-0</v>
      </c>
      <c r="BE162" s="20" t="n">
        <f aca="false">-MIN(BE160,In_Loss_Cap*MAX(0,BE159))</f>
        <v>-0</v>
      </c>
      <c r="BF162" s="20" t="n">
        <f aca="false">-MIN(BF160,In_Loss_Cap*MAX(0,BF159))</f>
        <v>-0</v>
      </c>
      <c r="BG162" s="20" t="n">
        <f aca="false">-MIN(BG160,In_Loss_Cap*MAX(0,BG159))</f>
        <v>-0</v>
      </c>
      <c r="BH162" s="20" t="n">
        <f aca="false">-MIN(BH160,In_Loss_Cap*MAX(0,BH159))</f>
        <v>-0</v>
      </c>
      <c r="BI162" s="20" t="n">
        <f aca="false">-MIN(BI160,In_Loss_Cap*MAX(0,BI159))</f>
        <v>-0</v>
      </c>
      <c r="BJ162" s="20" t="n">
        <f aca="false">-MIN(BJ160,In_Loss_Cap*MAX(0,BJ159))</f>
        <v>-0</v>
      </c>
      <c r="BK162" s="20" t="n">
        <f aca="false">-MIN(BK160,In_Loss_Cap*MAX(0,BK159))</f>
        <v>-0</v>
      </c>
      <c r="BL162" s="20" t="n">
        <f aca="false">-MIN(BL160,In_Loss_Cap*MAX(0,BL159))</f>
        <v>-0</v>
      </c>
      <c r="BM162" s="20" t="n">
        <f aca="false">-MIN(BM160,In_Loss_Cap*MAX(0,BM159))</f>
        <v>-0</v>
      </c>
      <c r="BN162" s="20" t="n">
        <f aca="false">-MIN(BN160,In_Loss_Cap*MAX(0,BN159))</f>
        <v>-0</v>
      </c>
      <c r="BO162" s="20" t="n">
        <f aca="false">-MIN(BO160,In_Loss_Cap*MAX(0,BO159))</f>
        <v>-0</v>
      </c>
      <c r="BP162" s="20" t="n">
        <f aca="false">-MIN(BP160,In_Loss_Cap*MAX(0,BP159))</f>
        <v>-0</v>
      </c>
      <c r="BQ162" s="20" t="n">
        <f aca="false">-MIN(BQ160,In_Loss_Cap*MAX(0,BQ159))</f>
        <v>-0</v>
      </c>
      <c r="BR162" s="20" t="n">
        <f aca="false">-MIN(BR160,In_Loss_Cap*MAX(0,BR159))</f>
        <v>-0</v>
      </c>
      <c r="BS162" s="20" t="n">
        <f aca="false">-MIN(BS160,In_Loss_Cap*MAX(0,BS159))</f>
        <v>-0</v>
      </c>
      <c r="BT162" s="20" t="n">
        <f aca="false">-MIN(BT160,In_Loss_Cap*MAX(0,BT159))</f>
        <v>-0</v>
      </c>
      <c r="BU162" s="20" t="n">
        <f aca="false">-MIN(BU160,In_Loss_Cap*MAX(0,BU159))</f>
        <v>-0</v>
      </c>
      <c r="BV162" s="20" t="n">
        <f aca="false">-MIN(BV160,In_Loss_Cap*MAX(0,BV159))</f>
        <v>-0</v>
      </c>
      <c r="BW162" s="20" t="n">
        <f aca="false">-MIN(BW160,In_Loss_Cap*MAX(0,BW159))</f>
        <v>-0</v>
      </c>
      <c r="BX162" s="20" t="n">
        <f aca="false">-MIN(BX160,In_Loss_Cap*MAX(0,BX159))</f>
        <v>-0</v>
      </c>
      <c r="BY162" s="20" t="n">
        <f aca="false">-MIN(BY160,In_Loss_Cap*MAX(0,BY159))</f>
        <v>-0</v>
      </c>
      <c r="BZ162" s="20" t="n">
        <f aca="false">-MIN(BZ160,In_Loss_Cap*MAX(0,BZ159))</f>
        <v>-0</v>
      </c>
      <c r="CA162" s="20" t="n">
        <f aca="false">-MIN(CA160,In_Loss_Cap*MAX(0,CA159))</f>
        <v>-0</v>
      </c>
      <c r="CB162" s="20" t="n">
        <f aca="false">-MIN(CB160,In_Loss_Cap*MAX(0,CB159))</f>
        <v>-0</v>
      </c>
      <c r="CC162" s="20" t="n">
        <f aca="false">-MIN(CC160,In_Loss_Cap*MAX(0,CC159))</f>
        <v>-0</v>
      </c>
      <c r="CD162" s="20" t="n">
        <f aca="false">-MIN(CD160,In_Loss_Cap*MAX(0,CD159))</f>
        <v>-0</v>
      </c>
      <c r="CE162" s="20" t="n">
        <f aca="false">-MIN(CE160,In_Loss_Cap*MAX(0,CE159))</f>
        <v>-0</v>
      </c>
      <c r="CF162" s="20" t="n">
        <f aca="false">-MIN(CF160,In_Loss_Cap*MAX(0,CF159))</f>
        <v>-0</v>
      </c>
      <c r="CG162" s="20" t="n">
        <f aca="false">-MIN(CG160,In_Loss_Cap*MAX(0,CG159))</f>
        <v>-0</v>
      </c>
      <c r="CH162" s="20" t="n">
        <f aca="false">-MIN(CH160,In_Loss_Cap*MAX(0,CH159))</f>
        <v>-0</v>
      </c>
      <c r="CI162" s="20" t="n">
        <f aca="false">-MIN(CI160,In_Loss_Cap*MAX(0,CI159))</f>
        <v>-0</v>
      </c>
      <c r="CJ162" s="20" t="n">
        <f aca="false">-MIN(CJ160,In_Loss_Cap*MAX(0,CJ159))</f>
        <v>-0</v>
      </c>
      <c r="CK162" s="20" t="n">
        <f aca="false">-MIN(CK160,In_Loss_Cap*MAX(0,CK159))</f>
        <v>-0</v>
      </c>
      <c r="CL162" s="20" t="n">
        <f aca="false">-MIN(CL160,In_Loss_Cap*MAX(0,CL159))</f>
        <v>-0</v>
      </c>
      <c r="CM162" s="20" t="n">
        <f aca="false">-MIN(CM160,In_Loss_Cap*MAX(0,CM159))</f>
        <v>-0</v>
      </c>
      <c r="CN162" s="20" t="n">
        <f aca="false">-MIN(CN160,In_Loss_Cap*MAX(0,CN159))</f>
        <v>-0</v>
      </c>
      <c r="CO162" s="20" t="n">
        <f aca="false">-MIN(CO160,In_Loss_Cap*MAX(0,CO159))</f>
        <v>-0</v>
      </c>
      <c r="CP162" s="20" t="n">
        <f aca="false">-MIN(CP160,In_Loss_Cap*MAX(0,CP159))</f>
        <v>-0</v>
      </c>
      <c r="CQ162" s="20" t="n">
        <f aca="false">-MIN(CQ160,In_Loss_Cap*MAX(0,CQ159))</f>
        <v>-0</v>
      </c>
      <c r="CR162" s="20" t="n">
        <f aca="false">-MIN(CR160,In_Loss_Cap*MAX(0,CR159))</f>
        <v>-0</v>
      </c>
      <c r="CS162" s="20" t="n">
        <f aca="false">-MIN(CS160,In_Loss_Cap*MAX(0,CS159))</f>
        <v>-0</v>
      </c>
      <c r="CT162" s="20" t="n">
        <f aca="false">-MIN(CT160,In_Loss_Cap*MAX(0,CT159))</f>
        <v>-0</v>
      </c>
      <c r="CU162" s="20" t="n">
        <f aca="false">-MIN(CU160,In_Loss_Cap*MAX(0,CU159))</f>
        <v>-0</v>
      </c>
      <c r="CV162" s="20" t="n">
        <f aca="false">-MIN(CV160,In_Loss_Cap*MAX(0,CV159))</f>
        <v>-0</v>
      </c>
      <c r="CW162" s="20" t="n">
        <f aca="false">-MIN(CW160,In_Loss_Cap*MAX(0,CW159))</f>
        <v>-0</v>
      </c>
      <c r="CX162" s="20" t="n">
        <f aca="false">-MIN(CX160,In_Loss_Cap*MAX(0,CX159))</f>
        <v>-0</v>
      </c>
      <c r="CY162" s="20" t="n">
        <f aca="false">-MIN(CY160,In_Loss_Cap*MAX(0,CY159))</f>
        <v>-0</v>
      </c>
      <c r="CZ162" s="20" t="n">
        <f aca="false">-MIN(CZ160,In_Loss_Cap*MAX(0,CZ159))</f>
        <v>-0</v>
      </c>
      <c r="DA162" s="20" t="n">
        <f aca="false">-MIN(DA160,In_Loss_Cap*MAX(0,DA159))</f>
        <v>-0</v>
      </c>
      <c r="DB162" s="20" t="n">
        <f aca="false">-MIN(DB160,In_Loss_Cap*MAX(0,DB159))</f>
        <v>-0</v>
      </c>
      <c r="DC162" s="20" t="n">
        <f aca="false">-MIN(DC160,In_Loss_Cap*MAX(0,DC159))</f>
        <v>-0</v>
      </c>
      <c r="DD162" s="20" t="n">
        <f aca="false">-MIN(DD160,In_Loss_Cap*MAX(0,DD159))</f>
        <v>-0</v>
      </c>
      <c r="DE162" s="20" t="n">
        <f aca="false">-MIN(DE160,In_Loss_Cap*MAX(0,DE159))</f>
        <v>-0</v>
      </c>
      <c r="DF162" s="20" t="n">
        <f aca="false">-MIN(DF160,In_Loss_Cap*MAX(0,DF159))</f>
        <v>-0</v>
      </c>
      <c r="DG162" s="20" t="n">
        <f aca="false">-MIN(DG160,In_Loss_Cap*MAX(0,DG159))</f>
        <v>-0</v>
      </c>
      <c r="DH162" s="20" t="n">
        <f aca="false">-MIN(DH160,In_Loss_Cap*MAX(0,DH159))</f>
        <v>-0</v>
      </c>
      <c r="DI162" s="20" t="n">
        <f aca="false">-MIN(DI160,In_Loss_Cap*MAX(0,DI159))</f>
        <v>-0</v>
      </c>
      <c r="DJ162" s="20" t="n">
        <f aca="false">-MIN(DJ160,In_Loss_Cap*MAX(0,DJ159))</f>
        <v>-0</v>
      </c>
      <c r="DK162" s="20" t="n">
        <f aca="false">-MIN(DK160,In_Loss_Cap*MAX(0,DK159))</f>
        <v>-0</v>
      </c>
      <c r="DL162" s="20" t="n">
        <f aca="false">-MIN(DL160,In_Loss_Cap*MAX(0,DL159))</f>
        <v>-0</v>
      </c>
      <c r="DM162" s="20" t="n">
        <f aca="false">-MIN(DM160,In_Loss_Cap*MAX(0,DM159))</f>
        <v>-0</v>
      </c>
      <c r="DN162" s="20" t="n">
        <f aca="false">-MIN(DN160,In_Loss_Cap*MAX(0,DN159))</f>
        <v>-0</v>
      </c>
      <c r="DO162" s="20" t="n">
        <f aca="false">-MIN(DO160,In_Loss_Cap*MAX(0,DO159))</f>
        <v>-0</v>
      </c>
      <c r="DP162" s="20" t="n">
        <f aca="false">-MIN(DP160,In_Loss_Cap*MAX(0,DP159))</f>
        <v>-0</v>
      </c>
      <c r="DQ162" s="20" t="n">
        <f aca="false">-MIN(DQ160,In_Loss_Cap*MAX(0,DQ159))</f>
        <v>-0</v>
      </c>
      <c r="DR162" s="20" t="n">
        <f aca="false">-MIN(DR160,In_Loss_Cap*MAX(0,DR159))</f>
        <v>-0</v>
      </c>
      <c r="DS162" s="20" t="n">
        <f aca="false">-MIN(DS160,In_Loss_Cap*MAX(0,DS159))</f>
        <v>-0</v>
      </c>
      <c r="DT162" s="20" t="n">
        <f aca="false">-MIN(DT160,In_Loss_Cap*MAX(0,DT159))</f>
        <v>-0</v>
      </c>
      <c r="DU162" s="20" t="n">
        <f aca="false">-MIN(DU160,In_Loss_Cap*MAX(0,DU159))</f>
        <v>-0</v>
      </c>
      <c r="DV162" s="20" t="n">
        <f aca="false">-MIN(DV160,In_Loss_Cap*MAX(0,DV159))</f>
        <v>-0</v>
      </c>
      <c r="DW162" s="20" t="n">
        <f aca="false">-MIN(DW160,In_Loss_Cap*MAX(0,DW159))</f>
        <v>-0</v>
      </c>
      <c r="DX162" s="20" t="n">
        <f aca="false">-MIN(DX160,In_Loss_Cap*MAX(0,DX159))</f>
        <v>-0</v>
      </c>
      <c r="DY162" s="20" t="n">
        <f aca="false">-MIN(DY160,In_Loss_Cap*MAX(0,DY159))</f>
        <v>-0</v>
      </c>
      <c r="DZ162" s="20" t="n">
        <f aca="false">-MIN(DZ160,In_Loss_Cap*MAX(0,DZ159))</f>
        <v>-0</v>
      </c>
      <c r="EA162" s="20" t="n">
        <f aca="false">-MIN(EA160,In_Loss_Cap*MAX(0,EA159))</f>
        <v>-0</v>
      </c>
      <c r="EB162" s="20" t="n">
        <f aca="false">-MIN(EB160,In_Loss_Cap*MAX(0,EB159))</f>
        <v>-0</v>
      </c>
      <c r="EC162" s="20" t="n">
        <f aca="false">-MIN(EC160,In_Loss_Cap*MAX(0,EC159))</f>
        <v>-0</v>
      </c>
      <c r="ED162" s="20" t="n">
        <f aca="false">-MIN(ED160,In_Loss_Cap*MAX(0,ED159))</f>
        <v>-0</v>
      </c>
      <c r="EE162" s="20" t="n">
        <f aca="false">-MIN(EE160,In_Loss_Cap*MAX(0,EE159))</f>
        <v>-0</v>
      </c>
      <c r="EF162" s="20" t="n">
        <f aca="false">-MIN(EF160,In_Loss_Cap*MAX(0,EF159))</f>
        <v>-0</v>
      </c>
      <c r="EG162" s="20" t="n">
        <f aca="false">-MIN(EG160,In_Loss_Cap*MAX(0,EG159))</f>
        <v>-0</v>
      </c>
      <c r="EH162" s="20" t="n">
        <f aca="false">-MIN(EH160,In_Loss_Cap*MAX(0,EH159))</f>
        <v>-0</v>
      </c>
      <c r="EI162" s="20" t="n">
        <f aca="false">-MIN(EI160,In_Loss_Cap*MAX(0,EI159))</f>
        <v>-0</v>
      </c>
      <c r="EJ162" s="20" t="n">
        <f aca="false">-MIN(EJ160,In_Loss_Cap*MAX(0,EJ159))</f>
        <v>-0</v>
      </c>
      <c r="EK162" s="20" t="n">
        <f aca="false">-MIN(EK160,In_Loss_Cap*MAX(0,EK159))</f>
        <v>-0</v>
      </c>
      <c r="EL162" s="20" t="n">
        <f aca="false">-MIN(EL160,In_Loss_Cap*MAX(0,EL159))</f>
        <v>-0</v>
      </c>
      <c r="EM162" s="20" t="n">
        <f aca="false">-MIN(EM160,In_Loss_Cap*MAX(0,EM159))</f>
        <v>-0</v>
      </c>
      <c r="EN162" s="20" t="n">
        <f aca="false">-MIN(EN160,In_Loss_Cap*MAX(0,EN159))</f>
        <v>-0</v>
      </c>
      <c r="EO162" s="20" t="n">
        <f aca="false">-MIN(EO160,In_Loss_Cap*MAX(0,EO159))</f>
        <v>-0</v>
      </c>
      <c r="EP162" s="20" t="n">
        <f aca="false">-MIN(EP160,In_Loss_Cap*MAX(0,EP159))</f>
        <v>-0</v>
      </c>
      <c r="EQ162" s="20" t="n">
        <f aca="false">-MIN(EQ160,In_Loss_Cap*MAX(0,EQ159))</f>
        <v>-0</v>
      </c>
      <c r="ER162" s="20" t="n">
        <f aca="false">-MIN(ER160,In_Loss_Cap*MAX(0,ER159))</f>
        <v>-0</v>
      </c>
      <c r="ES162" s="20" t="n">
        <f aca="false">-MIN(ES160,In_Loss_Cap*MAX(0,ES159))</f>
        <v>-0</v>
      </c>
      <c r="ET162" s="20" t="n">
        <f aca="false">-MIN(ET160,In_Loss_Cap*MAX(0,ET159))</f>
        <v>-0</v>
      </c>
      <c r="EU162" s="20" t="n">
        <f aca="false">-MIN(EU160,In_Loss_Cap*MAX(0,EU159))</f>
        <v>-0</v>
      </c>
      <c r="EV162" s="20" t="n">
        <f aca="false">-MIN(EV160,In_Loss_Cap*MAX(0,EV159))</f>
        <v>-0</v>
      </c>
      <c r="EW162" s="20" t="n">
        <f aca="false">-MIN(EW160,In_Loss_Cap*MAX(0,EW159))</f>
        <v>-0</v>
      </c>
      <c r="EX162" s="20" t="n">
        <f aca="false">-MIN(EX160,In_Loss_Cap*MAX(0,EX159))</f>
        <v>-0</v>
      </c>
      <c r="EY162" s="20" t="n">
        <f aca="false">-MIN(EY160,In_Loss_Cap*MAX(0,EY159))</f>
        <v>-0</v>
      </c>
      <c r="EZ162" s="20" t="n">
        <f aca="false">-MIN(EZ160,In_Loss_Cap*MAX(0,EZ159))</f>
        <v>-0</v>
      </c>
      <c r="FA162" s="20" t="n">
        <f aca="false">-MIN(FA160,In_Loss_Cap*MAX(0,FA159))</f>
        <v>-0</v>
      </c>
      <c r="FB162" s="20" t="n">
        <f aca="false">-MIN(FB160,In_Loss_Cap*MAX(0,FB159))</f>
        <v>-0</v>
      </c>
      <c r="FC162" s="20" t="n">
        <f aca="false">-MIN(FC160,In_Loss_Cap*MAX(0,FC159))</f>
        <v>-0</v>
      </c>
      <c r="FD162" s="20" t="n">
        <f aca="false">-MIN(FD160,In_Loss_Cap*MAX(0,FD159))</f>
        <v>-0</v>
      </c>
      <c r="FE162" s="20" t="n">
        <f aca="false">-MIN(FE160,In_Loss_Cap*MAX(0,FE159))</f>
        <v>-0</v>
      </c>
      <c r="FF162" s="20" t="n">
        <f aca="false">-MIN(FF160,In_Loss_Cap*MAX(0,FF159))</f>
        <v>-0</v>
      </c>
      <c r="FG162" s="20" t="n">
        <f aca="false">-MIN(FG160,In_Loss_Cap*MAX(0,FG159))</f>
        <v>-0</v>
      </c>
      <c r="FH162" s="20" t="n">
        <f aca="false">-MIN(FH160,In_Loss_Cap*MAX(0,FH159))</f>
        <v>-0</v>
      </c>
    </row>
    <row r="163" customFormat="false" ht="15" hidden="false" customHeight="false" outlineLevel="0" collapsed="false">
      <c r="C163" s="0" t="s">
        <v>807</v>
      </c>
      <c r="D163" s="11" t="s">
        <v>359</v>
      </c>
      <c r="I163" s="20" t="n">
        <f aca="false">SUM(J163:FH163)</f>
        <v>0</v>
      </c>
      <c r="J163" s="20" t="n">
        <f aca="false">-(J160+J161+J162)*N(AND(J$3&lt;=$E154,J$4&gt;=$E154))</f>
        <v>-0</v>
      </c>
      <c r="K163" s="20" t="n">
        <f aca="false">-(K160+K161+K162)*N(AND(K$3&lt;=$E154,K$4&gt;=$E154))</f>
        <v>-0</v>
      </c>
      <c r="L163" s="20" t="n">
        <f aca="false">-(L160+L161+L162)*N(AND(L$3&lt;=$E154,L$4&gt;=$E154))</f>
        <v>-0</v>
      </c>
      <c r="M163" s="20" t="n">
        <f aca="false">-(M160+M161+M162)*N(AND(M$3&lt;=$E154,M$4&gt;=$E154))</f>
        <v>-0</v>
      </c>
      <c r="N163" s="20" t="n">
        <f aca="false">-(N160+N161+N162)*N(AND(N$3&lt;=$E154,N$4&gt;=$E154))</f>
        <v>-0</v>
      </c>
      <c r="O163" s="20" t="n">
        <f aca="false">-(O160+O161+O162)*N(AND(O$3&lt;=$E154,O$4&gt;=$E154))</f>
        <v>-0</v>
      </c>
      <c r="P163" s="20" t="n">
        <f aca="false">-(P160+P161+P162)*N(AND(P$3&lt;=$E154,P$4&gt;=$E154))</f>
        <v>-0</v>
      </c>
      <c r="Q163" s="20" t="n">
        <f aca="false">-(Q160+Q161+Q162)*N(AND(Q$3&lt;=$E154,Q$4&gt;=$E154))</f>
        <v>-0</v>
      </c>
      <c r="R163" s="20" t="n">
        <f aca="false">-(R160+R161+R162)*N(AND(R$3&lt;=$E154,R$4&gt;=$E154))</f>
        <v>-0</v>
      </c>
      <c r="S163" s="20" t="n">
        <f aca="false">-(S160+S161+S162)*N(AND(S$3&lt;=$E154,S$4&gt;=$E154))</f>
        <v>-0</v>
      </c>
      <c r="T163" s="20" t="n">
        <f aca="false">-(T160+T161+T162)*N(AND(T$3&lt;=$E154,T$4&gt;=$E154))</f>
        <v>-0</v>
      </c>
      <c r="U163" s="20" t="n">
        <f aca="false">-(U160+U161+U162)*N(AND(U$3&lt;=$E154,U$4&gt;=$E154))</f>
        <v>-0</v>
      </c>
      <c r="V163" s="20" t="n">
        <f aca="false">-(V160+V161+V162)*N(AND(V$3&lt;=$E154,V$4&gt;=$E154))</f>
        <v>-0</v>
      </c>
      <c r="W163" s="20" t="n">
        <f aca="false">-(W160+W161+W162)*N(AND(W$3&lt;=$E154,W$4&gt;=$E154))</f>
        <v>-0</v>
      </c>
      <c r="X163" s="20" t="n">
        <f aca="false">-(X160+X161+X162)*N(AND(X$3&lt;=$E154,X$4&gt;=$E154))</f>
        <v>-0</v>
      </c>
      <c r="Y163" s="20" t="n">
        <f aca="false">-(Y160+Y161+Y162)*N(AND(Y$3&lt;=$E154,Y$4&gt;=$E154))</f>
        <v>-0</v>
      </c>
      <c r="Z163" s="20" t="n">
        <f aca="false">-(Z160+Z161+Z162)*N(AND(Z$3&lt;=$E154,Z$4&gt;=$E154))</f>
        <v>-0</v>
      </c>
      <c r="AA163" s="20" t="n">
        <f aca="false">-(AA160+AA161+AA162)*N(AND(AA$3&lt;=$E154,AA$4&gt;=$E154))</f>
        <v>-0</v>
      </c>
      <c r="AB163" s="20" t="n">
        <f aca="false">-(AB160+AB161+AB162)*N(AND(AB$3&lt;=$E154,AB$4&gt;=$E154))</f>
        <v>-0</v>
      </c>
      <c r="AC163" s="20" t="n">
        <f aca="false">-(AC160+AC161+AC162)*N(AND(AC$3&lt;=$E154,AC$4&gt;=$E154))</f>
        <v>-0</v>
      </c>
      <c r="AD163" s="20" t="n">
        <f aca="false">-(AD160+AD161+AD162)*N(AND(AD$3&lt;=$E154,AD$4&gt;=$E154))</f>
        <v>-0</v>
      </c>
      <c r="AE163" s="20" t="n">
        <f aca="false">-(AE160+AE161+AE162)*N(AND(AE$3&lt;=$E154,AE$4&gt;=$E154))</f>
        <v>-0</v>
      </c>
      <c r="AF163" s="20" t="n">
        <f aca="false">-(AF160+AF161+AF162)*N(AND(AF$3&lt;=$E154,AF$4&gt;=$E154))</f>
        <v>-0</v>
      </c>
      <c r="AG163" s="20" t="n">
        <f aca="false">-(AG160+AG161+AG162)*N(AND(AG$3&lt;=$E154,AG$4&gt;=$E154))</f>
        <v>-0</v>
      </c>
      <c r="AH163" s="20" t="n">
        <f aca="false">-(AH160+AH161+AH162)*N(AND(AH$3&lt;=$E154,AH$4&gt;=$E154))</f>
        <v>-0</v>
      </c>
      <c r="AI163" s="20" t="n">
        <f aca="false">-(AI160+AI161+AI162)*N(AND(AI$3&lt;=$E154,AI$4&gt;=$E154))</f>
        <v>-0</v>
      </c>
      <c r="AJ163" s="20" t="n">
        <f aca="false">-(AJ160+AJ161+AJ162)*N(AND(AJ$3&lt;=$E154,AJ$4&gt;=$E154))</f>
        <v>-0</v>
      </c>
      <c r="AK163" s="20" t="n">
        <f aca="false">-(AK160+AK161+AK162)*N(AND(AK$3&lt;=$E154,AK$4&gt;=$E154))</f>
        <v>-0</v>
      </c>
      <c r="AL163" s="20" t="n">
        <f aca="false">-(AL160+AL161+AL162)*N(AND(AL$3&lt;=$E154,AL$4&gt;=$E154))</f>
        <v>-0</v>
      </c>
      <c r="AM163" s="20" t="n">
        <f aca="false">-(AM160+AM161+AM162)*N(AND(AM$3&lt;=$E154,AM$4&gt;=$E154))</f>
        <v>-0</v>
      </c>
      <c r="AN163" s="20" t="n">
        <f aca="false">-(AN160+AN161+AN162)*N(AND(AN$3&lt;=$E154,AN$4&gt;=$E154))</f>
        <v>-0</v>
      </c>
      <c r="AO163" s="20" t="n">
        <f aca="false">-(AO160+AO161+AO162)*N(AND(AO$3&lt;=$E154,AO$4&gt;=$E154))</f>
        <v>-0</v>
      </c>
      <c r="AP163" s="20" t="n">
        <f aca="false">-(AP160+AP161+AP162)*N(AND(AP$3&lt;=$E154,AP$4&gt;=$E154))</f>
        <v>-0</v>
      </c>
      <c r="AQ163" s="20" t="n">
        <f aca="false">-(AQ160+AQ161+AQ162)*N(AND(AQ$3&lt;=$E154,AQ$4&gt;=$E154))</f>
        <v>-0</v>
      </c>
      <c r="AR163" s="20" t="n">
        <f aca="false">-(AR160+AR161+AR162)*N(AND(AR$3&lt;=$E154,AR$4&gt;=$E154))</f>
        <v>-0</v>
      </c>
      <c r="AS163" s="20" t="n">
        <f aca="false">-(AS160+AS161+AS162)*N(AND(AS$3&lt;=$E154,AS$4&gt;=$E154))</f>
        <v>-0</v>
      </c>
      <c r="AT163" s="20" t="n">
        <f aca="false">-(AT160+AT161+AT162)*N(AND(AT$3&lt;=$E154,AT$4&gt;=$E154))</f>
        <v>-0</v>
      </c>
      <c r="AU163" s="20" t="n">
        <f aca="false">-(AU160+AU161+AU162)*N(AND(AU$3&lt;=$E154,AU$4&gt;=$E154))</f>
        <v>-0</v>
      </c>
      <c r="AV163" s="20" t="n">
        <f aca="false">-(AV160+AV161+AV162)*N(AND(AV$3&lt;=$E154,AV$4&gt;=$E154))</f>
        <v>-0</v>
      </c>
      <c r="AW163" s="20" t="n">
        <f aca="false">-(AW160+AW161+AW162)*N(AND(AW$3&lt;=$E154,AW$4&gt;=$E154))</f>
        <v>-0</v>
      </c>
      <c r="AX163" s="20" t="n">
        <f aca="false">-(AX160+AX161+AX162)*N(AND(AX$3&lt;=$E154,AX$4&gt;=$E154))</f>
        <v>-0</v>
      </c>
      <c r="AY163" s="20" t="n">
        <f aca="false">-(AY160+AY161+AY162)*N(AND(AY$3&lt;=$E154,AY$4&gt;=$E154))</f>
        <v>-0</v>
      </c>
      <c r="AZ163" s="20" t="n">
        <f aca="false">-(AZ160+AZ161+AZ162)*N(AND(AZ$3&lt;=$E154,AZ$4&gt;=$E154))</f>
        <v>-0</v>
      </c>
      <c r="BA163" s="20" t="n">
        <f aca="false">-(BA160+BA161+BA162)*N(AND(BA$3&lt;=$E154,BA$4&gt;=$E154))</f>
        <v>-0</v>
      </c>
      <c r="BB163" s="20" t="n">
        <f aca="false">-(BB160+BB161+BB162)*N(AND(BB$3&lt;=$E154,BB$4&gt;=$E154))</f>
        <v>-0</v>
      </c>
      <c r="BC163" s="20" t="n">
        <f aca="false">-(BC160+BC161+BC162)*N(AND(BC$3&lt;=$E154,BC$4&gt;=$E154))</f>
        <v>-0</v>
      </c>
      <c r="BD163" s="20" t="n">
        <f aca="false">-(BD160+BD161+BD162)*N(AND(BD$3&lt;=$E154,BD$4&gt;=$E154))</f>
        <v>-0</v>
      </c>
      <c r="BE163" s="20" t="n">
        <f aca="false">-(BE160+BE161+BE162)*N(AND(BE$3&lt;=$E154,BE$4&gt;=$E154))</f>
        <v>-0</v>
      </c>
      <c r="BF163" s="20" t="n">
        <f aca="false">-(BF160+BF161+BF162)*N(AND(BF$3&lt;=$E154,BF$4&gt;=$E154))</f>
        <v>-0</v>
      </c>
      <c r="BG163" s="20" t="n">
        <f aca="false">-(BG160+BG161+BG162)*N(AND(BG$3&lt;=$E154,BG$4&gt;=$E154))</f>
        <v>-0</v>
      </c>
      <c r="BH163" s="20" t="n">
        <f aca="false">-(BH160+BH161+BH162)*N(AND(BH$3&lt;=$E154,BH$4&gt;=$E154))</f>
        <v>-0</v>
      </c>
      <c r="BI163" s="20" t="n">
        <f aca="false">-(BI160+BI161+BI162)*N(AND(BI$3&lt;=$E154,BI$4&gt;=$E154))</f>
        <v>-0</v>
      </c>
      <c r="BJ163" s="20" t="n">
        <f aca="false">-(BJ160+BJ161+BJ162)*N(AND(BJ$3&lt;=$E154,BJ$4&gt;=$E154))</f>
        <v>-0</v>
      </c>
      <c r="BK163" s="20" t="n">
        <f aca="false">-(BK160+BK161+BK162)*N(AND(BK$3&lt;=$E154,BK$4&gt;=$E154))</f>
        <v>-0</v>
      </c>
      <c r="BL163" s="20" t="n">
        <f aca="false">-(BL160+BL161+BL162)*N(AND(BL$3&lt;=$E154,BL$4&gt;=$E154))</f>
        <v>-0</v>
      </c>
      <c r="BM163" s="20" t="n">
        <f aca="false">-(BM160+BM161+BM162)*N(AND(BM$3&lt;=$E154,BM$4&gt;=$E154))</f>
        <v>-0</v>
      </c>
      <c r="BN163" s="20" t="n">
        <f aca="false">-(BN160+BN161+BN162)*N(AND(BN$3&lt;=$E154,BN$4&gt;=$E154))</f>
        <v>-0</v>
      </c>
      <c r="BO163" s="20" t="n">
        <f aca="false">-(BO160+BO161+BO162)*N(AND(BO$3&lt;=$E154,BO$4&gt;=$E154))</f>
        <v>-0</v>
      </c>
      <c r="BP163" s="20" t="n">
        <f aca="false">-(BP160+BP161+BP162)*N(AND(BP$3&lt;=$E154,BP$4&gt;=$E154))</f>
        <v>-0</v>
      </c>
      <c r="BQ163" s="20" t="n">
        <f aca="false">-(BQ160+BQ161+BQ162)*N(AND(BQ$3&lt;=$E154,BQ$4&gt;=$E154))</f>
        <v>-0</v>
      </c>
      <c r="BR163" s="20" t="n">
        <f aca="false">-(BR160+BR161+BR162)*N(AND(BR$3&lt;=$E154,BR$4&gt;=$E154))</f>
        <v>-0</v>
      </c>
      <c r="BS163" s="20" t="n">
        <f aca="false">-(BS160+BS161+BS162)*N(AND(BS$3&lt;=$E154,BS$4&gt;=$E154))</f>
        <v>-0</v>
      </c>
      <c r="BT163" s="20" t="n">
        <f aca="false">-(BT160+BT161+BT162)*N(AND(BT$3&lt;=$E154,BT$4&gt;=$E154))</f>
        <v>-0</v>
      </c>
      <c r="BU163" s="20" t="n">
        <f aca="false">-(BU160+BU161+BU162)*N(AND(BU$3&lt;=$E154,BU$4&gt;=$E154))</f>
        <v>-0</v>
      </c>
      <c r="BV163" s="20" t="n">
        <f aca="false">-(BV160+BV161+BV162)*N(AND(BV$3&lt;=$E154,BV$4&gt;=$E154))</f>
        <v>-0</v>
      </c>
      <c r="BW163" s="20" t="n">
        <f aca="false">-(BW160+BW161+BW162)*N(AND(BW$3&lt;=$E154,BW$4&gt;=$E154))</f>
        <v>-0</v>
      </c>
      <c r="BX163" s="20" t="n">
        <f aca="false">-(BX160+BX161+BX162)*N(AND(BX$3&lt;=$E154,BX$4&gt;=$E154))</f>
        <v>-0</v>
      </c>
      <c r="BY163" s="20" t="n">
        <f aca="false">-(BY160+BY161+BY162)*N(AND(BY$3&lt;=$E154,BY$4&gt;=$E154))</f>
        <v>-0</v>
      </c>
      <c r="BZ163" s="20" t="n">
        <f aca="false">-(BZ160+BZ161+BZ162)*N(AND(BZ$3&lt;=$E154,BZ$4&gt;=$E154))</f>
        <v>-0</v>
      </c>
      <c r="CA163" s="20" t="n">
        <f aca="false">-(CA160+CA161+CA162)*N(AND(CA$3&lt;=$E154,CA$4&gt;=$E154))</f>
        <v>-0</v>
      </c>
      <c r="CB163" s="20" t="n">
        <f aca="false">-(CB160+CB161+CB162)*N(AND(CB$3&lt;=$E154,CB$4&gt;=$E154))</f>
        <v>-0</v>
      </c>
      <c r="CC163" s="20" t="n">
        <f aca="false">-(CC160+CC161+CC162)*N(AND(CC$3&lt;=$E154,CC$4&gt;=$E154))</f>
        <v>-0</v>
      </c>
      <c r="CD163" s="20" t="n">
        <f aca="false">-(CD160+CD161+CD162)*N(AND(CD$3&lt;=$E154,CD$4&gt;=$E154))</f>
        <v>-0</v>
      </c>
      <c r="CE163" s="20" t="n">
        <f aca="false">-(CE160+CE161+CE162)*N(AND(CE$3&lt;=$E154,CE$4&gt;=$E154))</f>
        <v>-0</v>
      </c>
      <c r="CF163" s="20" t="n">
        <f aca="false">-(CF160+CF161+CF162)*N(AND(CF$3&lt;=$E154,CF$4&gt;=$E154))</f>
        <v>-0</v>
      </c>
      <c r="CG163" s="20" t="n">
        <f aca="false">-(CG160+CG161+CG162)*N(AND(CG$3&lt;=$E154,CG$4&gt;=$E154))</f>
        <v>-0</v>
      </c>
      <c r="CH163" s="20" t="n">
        <f aca="false">-(CH160+CH161+CH162)*N(AND(CH$3&lt;=$E154,CH$4&gt;=$E154))</f>
        <v>-0</v>
      </c>
      <c r="CI163" s="20" t="n">
        <f aca="false">-(CI160+CI161+CI162)*N(AND(CI$3&lt;=$E154,CI$4&gt;=$E154))</f>
        <v>-0</v>
      </c>
      <c r="CJ163" s="20" t="n">
        <f aca="false">-(CJ160+CJ161+CJ162)*N(AND(CJ$3&lt;=$E154,CJ$4&gt;=$E154))</f>
        <v>-0</v>
      </c>
      <c r="CK163" s="20" t="n">
        <f aca="false">-(CK160+CK161+CK162)*N(AND(CK$3&lt;=$E154,CK$4&gt;=$E154))</f>
        <v>-0</v>
      </c>
      <c r="CL163" s="20" t="n">
        <f aca="false">-(CL160+CL161+CL162)*N(AND(CL$3&lt;=$E154,CL$4&gt;=$E154))</f>
        <v>-0</v>
      </c>
      <c r="CM163" s="20" t="n">
        <f aca="false">-(CM160+CM161+CM162)*N(AND(CM$3&lt;=$E154,CM$4&gt;=$E154))</f>
        <v>-0</v>
      </c>
      <c r="CN163" s="20" t="n">
        <f aca="false">-(CN160+CN161+CN162)*N(AND(CN$3&lt;=$E154,CN$4&gt;=$E154))</f>
        <v>-0</v>
      </c>
      <c r="CO163" s="20" t="n">
        <f aca="false">-(CO160+CO161+CO162)*N(AND(CO$3&lt;=$E154,CO$4&gt;=$E154))</f>
        <v>-0</v>
      </c>
      <c r="CP163" s="20" t="n">
        <f aca="false">-(CP160+CP161+CP162)*N(AND(CP$3&lt;=$E154,CP$4&gt;=$E154))</f>
        <v>-0</v>
      </c>
      <c r="CQ163" s="20" t="n">
        <f aca="false">-(CQ160+CQ161+CQ162)*N(AND(CQ$3&lt;=$E154,CQ$4&gt;=$E154))</f>
        <v>-0</v>
      </c>
      <c r="CR163" s="20" t="n">
        <f aca="false">-(CR160+CR161+CR162)*N(AND(CR$3&lt;=$E154,CR$4&gt;=$E154))</f>
        <v>-0</v>
      </c>
      <c r="CS163" s="20" t="n">
        <f aca="false">-(CS160+CS161+CS162)*N(AND(CS$3&lt;=$E154,CS$4&gt;=$E154))</f>
        <v>-0</v>
      </c>
      <c r="CT163" s="20" t="n">
        <f aca="false">-(CT160+CT161+CT162)*N(AND(CT$3&lt;=$E154,CT$4&gt;=$E154))</f>
        <v>-0</v>
      </c>
      <c r="CU163" s="20" t="n">
        <f aca="false">-(CU160+CU161+CU162)*N(AND(CU$3&lt;=$E154,CU$4&gt;=$E154))</f>
        <v>-0</v>
      </c>
      <c r="CV163" s="20" t="n">
        <f aca="false">-(CV160+CV161+CV162)*N(AND(CV$3&lt;=$E154,CV$4&gt;=$E154))</f>
        <v>-0</v>
      </c>
      <c r="CW163" s="20" t="n">
        <f aca="false">-(CW160+CW161+CW162)*N(AND(CW$3&lt;=$E154,CW$4&gt;=$E154))</f>
        <v>-0</v>
      </c>
      <c r="CX163" s="20" t="n">
        <f aca="false">-(CX160+CX161+CX162)*N(AND(CX$3&lt;=$E154,CX$4&gt;=$E154))</f>
        <v>-0</v>
      </c>
      <c r="CY163" s="20" t="n">
        <f aca="false">-(CY160+CY161+CY162)*N(AND(CY$3&lt;=$E154,CY$4&gt;=$E154))</f>
        <v>-0</v>
      </c>
      <c r="CZ163" s="20" t="n">
        <f aca="false">-(CZ160+CZ161+CZ162)*N(AND(CZ$3&lt;=$E154,CZ$4&gt;=$E154))</f>
        <v>-0</v>
      </c>
      <c r="DA163" s="20" t="n">
        <f aca="false">-(DA160+DA161+DA162)*N(AND(DA$3&lt;=$E154,DA$4&gt;=$E154))</f>
        <v>-0</v>
      </c>
      <c r="DB163" s="20" t="n">
        <f aca="false">-(DB160+DB161+DB162)*N(AND(DB$3&lt;=$E154,DB$4&gt;=$E154))</f>
        <v>-0</v>
      </c>
      <c r="DC163" s="20" t="n">
        <f aca="false">-(DC160+DC161+DC162)*N(AND(DC$3&lt;=$E154,DC$4&gt;=$E154))</f>
        <v>-0</v>
      </c>
      <c r="DD163" s="20" t="n">
        <f aca="false">-(DD160+DD161+DD162)*N(AND(DD$3&lt;=$E154,DD$4&gt;=$E154))</f>
        <v>-0</v>
      </c>
      <c r="DE163" s="20" t="n">
        <f aca="false">-(DE160+DE161+DE162)*N(AND(DE$3&lt;=$E154,DE$4&gt;=$E154))</f>
        <v>-0</v>
      </c>
      <c r="DF163" s="20" t="n">
        <f aca="false">-(DF160+DF161+DF162)*N(AND(DF$3&lt;=$E154,DF$4&gt;=$E154))</f>
        <v>-0</v>
      </c>
      <c r="DG163" s="20" t="n">
        <f aca="false">-(DG160+DG161+DG162)*N(AND(DG$3&lt;=$E154,DG$4&gt;=$E154))</f>
        <v>-0</v>
      </c>
      <c r="DH163" s="20" t="n">
        <f aca="false">-(DH160+DH161+DH162)*N(AND(DH$3&lt;=$E154,DH$4&gt;=$E154))</f>
        <v>-0</v>
      </c>
      <c r="DI163" s="20" t="n">
        <f aca="false">-(DI160+DI161+DI162)*N(AND(DI$3&lt;=$E154,DI$4&gt;=$E154))</f>
        <v>-0</v>
      </c>
      <c r="DJ163" s="20" t="n">
        <f aca="false">-(DJ160+DJ161+DJ162)*N(AND(DJ$3&lt;=$E154,DJ$4&gt;=$E154))</f>
        <v>-0</v>
      </c>
      <c r="DK163" s="20" t="n">
        <f aca="false">-(DK160+DK161+DK162)*N(AND(DK$3&lt;=$E154,DK$4&gt;=$E154))</f>
        <v>-0</v>
      </c>
      <c r="DL163" s="20" t="n">
        <f aca="false">-(DL160+DL161+DL162)*N(AND(DL$3&lt;=$E154,DL$4&gt;=$E154))</f>
        <v>-0</v>
      </c>
      <c r="DM163" s="20" t="n">
        <f aca="false">-(DM160+DM161+DM162)*N(AND(DM$3&lt;=$E154,DM$4&gt;=$E154))</f>
        <v>-0</v>
      </c>
      <c r="DN163" s="20" t="n">
        <f aca="false">-(DN160+DN161+DN162)*N(AND(DN$3&lt;=$E154,DN$4&gt;=$E154))</f>
        <v>-0</v>
      </c>
      <c r="DO163" s="20" t="n">
        <f aca="false">-(DO160+DO161+DO162)*N(AND(DO$3&lt;=$E154,DO$4&gt;=$E154))</f>
        <v>-0</v>
      </c>
      <c r="DP163" s="20" t="n">
        <f aca="false">-(DP160+DP161+DP162)*N(AND(DP$3&lt;=$E154,DP$4&gt;=$E154))</f>
        <v>-0</v>
      </c>
      <c r="DQ163" s="20" t="n">
        <f aca="false">-(DQ160+DQ161+DQ162)*N(AND(DQ$3&lt;=$E154,DQ$4&gt;=$E154))</f>
        <v>-0</v>
      </c>
      <c r="DR163" s="20" t="n">
        <f aca="false">-(DR160+DR161+DR162)*N(AND(DR$3&lt;=$E154,DR$4&gt;=$E154))</f>
        <v>-0</v>
      </c>
      <c r="DS163" s="20" t="n">
        <f aca="false">-(DS160+DS161+DS162)*N(AND(DS$3&lt;=$E154,DS$4&gt;=$E154))</f>
        <v>-0</v>
      </c>
      <c r="DT163" s="20" t="n">
        <f aca="false">-(DT160+DT161+DT162)*N(AND(DT$3&lt;=$E154,DT$4&gt;=$E154))</f>
        <v>-0</v>
      </c>
      <c r="DU163" s="20" t="n">
        <f aca="false">-(DU160+DU161+DU162)*N(AND(DU$3&lt;=$E154,DU$4&gt;=$E154))</f>
        <v>-0</v>
      </c>
      <c r="DV163" s="20" t="n">
        <f aca="false">-(DV160+DV161+DV162)*N(AND(DV$3&lt;=$E154,DV$4&gt;=$E154))</f>
        <v>-0</v>
      </c>
      <c r="DW163" s="20" t="n">
        <f aca="false">-(DW160+DW161+DW162)*N(AND(DW$3&lt;=$E154,DW$4&gt;=$E154))</f>
        <v>-0</v>
      </c>
      <c r="DX163" s="20" t="n">
        <f aca="false">-(DX160+DX161+DX162)*N(AND(DX$3&lt;=$E154,DX$4&gt;=$E154))</f>
        <v>-0</v>
      </c>
      <c r="DY163" s="20" t="n">
        <f aca="false">-(DY160+DY161+DY162)*N(AND(DY$3&lt;=$E154,DY$4&gt;=$E154))</f>
        <v>-0</v>
      </c>
      <c r="DZ163" s="20" t="n">
        <f aca="false">-(DZ160+DZ161+DZ162)*N(AND(DZ$3&lt;=$E154,DZ$4&gt;=$E154))</f>
        <v>-0</v>
      </c>
      <c r="EA163" s="20" t="n">
        <f aca="false">-(EA160+EA161+EA162)*N(AND(EA$3&lt;=$E154,EA$4&gt;=$E154))</f>
        <v>-0</v>
      </c>
      <c r="EB163" s="20" t="n">
        <f aca="false">-(EB160+EB161+EB162)*N(AND(EB$3&lt;=$E154,EB$4&gt;=$E154))</f>
        <v>-0</v>
      </c>
      <c r="EC163" s="20" t="n">
        <f aca="false">-(EC160+EC161+EC162)*N(AND(EC$3&lt;=$E154,EC$4&gt;=$E154))</f>
        <v>-0</v>
      </c>
      <c r="ED163" s="20" t="n">
        <f aca="false">-(ED160+ED161+ED162)*N(AND(ED$3&lt;=$E154,ED$4&gt;=$E154))</f>
        <v>-0</v>
      </c>
      <c r="EE163" s="20" t="n">
        <f aca="false">-(EE160+EE161+EE162)*N(AND(EE$3&lt;=$E154,EE$4&gt;=$E154))</f>
        <v>-0</v>
      </c>
      <c r="EF163" s="20" t="n">
        <f aca="false">-(EF160+EF161+EF162)*N(AND(EF$3&lt;=$E154,EF$4&gt;=$E154))</f>
        <v>-0</v>
      </c>
      <c r="EG163" s="20" t="n">
        <f aca="false">-(EG160+EG161+EG162)*N(AND(EG$3&lt;=$E154,EG$4&gt;=$E154))</f>
        <v>-0</v>
      </c>
      <c r="EH163" s="20" t="n">
        <f aca="false">-(EH160+EH161+EH162)*N(AND(EH$3&lt;=$E154,EH$4&gt;=$E154))</f>
        <v>-0</v>
      </c>
      <c r="EI163" s="20" t="n">
        <f aca="false">-(EI160+EI161+EI162)*N(AND(EI$3&lt;=$E154,EI$4&gt;=$E154))</f>
        <v>-0</v>
      </c>
      <c r="EJ163" s="20" t="n">
        <f aca="false">-(EJ160+EJ161+EJ162)*N(AND(EJ$3&lt;=$E154,EJ$4&gt;=$E154))</f>
        <v>-0</v>
      </c>
      <c r="EK163" s="20" t="n">
        <f aca="false">-(EK160+EK161+EK162)*N(AND(EK$3&lt;=$E154,EK$4&gt;=$E154))</f>
        <v>-0</v>
      </c>
      <c r="EL163" s="20" t="n">
        <f aca="false">-(EL160+EL161+EL162)*N(AND(EL$3&lt;=$E154,EL$4&gt;=$E154))</f>
        <v>-0</v>
      </c>
      <c r="EM163" s="20" t="n">
        <f aca="false">-(EM160+EM161+EM162)*N(AND(EM$3&lt;=$E154,EM$4&gt;=$E154))</f>
        <v>-0</v>
      </c>
      <c r="EN163" s="20" t="n">
        <f aca="false">-(EN160+EN161+EN162)*N(AND(EN$3&lt;=$E154,EN$4&gt;=$E154))</f>
        <v>-0</v>
      </c>
      <c r="EO163" s="20" t="n">
        <f aca="false">-(EO160+EO161+EO162)*N(AND(EO$3&lt;=$E154,EO$4&gt;=$E154))</f>
        <v>-0</v>
      </c>
      <c r="EP163" s="20" t="n">
        <f aca="false">-(EP160+EP161+EP162)*N(AND(EP$3&lt;=$E154,EP$4&gt;=$E154))</f>
        <v>-0</v>
      </c>
      <c r="EQ163" s="20" t="n">
        <f aca="false">-(EQ160+EQ161+EQ162)*N(AND(EQ$3&lt;=$E154,EQ$4&gt;=$E154))</f>
        <v>-0</v>
      </c>
      <c r="ER163" s="20" t="n">
        <f aca="false">-(ER160+ER161+ER162)*N(AND(ER$3&lt;=$E154,ER$4&gt;=$E154))</f>
        <v>-0</v>
      </c>
      <c r="ES163" s="20" t="n">
        <f aca="false">-(ES160+ES161+ES162)*N(AND(ES$3&lt;=$E154,ES$4&gt;=$E154))</f>
        <v>-0</v>
      </c>
      <c r="ET163" s="20" t="n">
        <f aca="false">-(ET160+ET161+ET162)*N(AND(ET$3&lt;=$E154,ET$4&gt;=$E154))</f>
        <v>-0</v>
      </c>
      <c r="EU163" s="20" t="n">
        <f aca="false">-(EU160+EU161+EU162)*N(AND(EU$3&lt;=$E154,EU$4&gt;=$E154))</f>
        <v>-0</v>
      </c>
      <c r="EV163" s="20" t="n">
        <f aca="false">-(EV160+EV161+EV162)*N(AND(EV$3&lt;=$E154,EV$4&gt;=$E154))</f>
        <v>-0</v>
      </c>
      <c r="EW163" s="20" t="n">
        <f aca="false">-(EW160+EW161+EW162)*N(AND(EW$3&lt;=$E154,EW$4&gt;=$E154))</f>
        <v>-0</v>
      </c>
      <c r="EX163" s="20" t="n">
        <f aca="false">-(EX160+EX161+EX162)*N(AND(EX$3&lt;=$E154,EX$4&gt;=$E154))</f>
        <v>-0</v>
      </c>
      <c r="EY163" s="20" t="n">
        <f aca="false">-(EY160+EY161+EY162)*N(AND(EY$3&lt;=$E154,EY$4&gt;=$E154))</f>
        <v>-0</v>
      </c>
      <c r="EZ163" s="20" t="n">
        <f aca="false">-(EZ160+EZ161+EZ162)*N(AND(EZ$3&lt;=$E154,EZ$4&gt;=$E154))</f>
        <v>-0</v>
      </c>
      <c r="FA163" s="20" t="n">
        <f aca="false">-(FA160+FA161+FA162)*N(AND(FA$3&lt;=$E154,FA$4&gt;=$E154))</f>
        <v>-0</v>
      </c>
      <c r="FB163" s="20" t="n">
        <f aca="false">-(FB160+FB161+FB162)*N(AND(FB$3&lt;=$E154,FB$4&gt;=$E154))</f>
        <v>-0</v>
      </c>
      <c r="FC163" s="20" t="n">
        <f aca="false">-(FC160+FC161+FC162)*N(AND(FC$3&lt;=$E154,FC$4&gt;=$E154))</f>
        <v>-0</v>
      </c>
      <c r="FD163" s="20" t="n">
        <f aca="false">-(FD160+FD161+FD162)*N(AND(FD$3&lt;=$E154,FD$4&gt;=$E154))</f>
        <v>-0</v>
      </c>
      <c r="FE163" s="20" t="n">
        <f aca="false">-(FE160+FE161+FE162)*N(AND(FE$3&lt;=$E154,FE$4&gt;=$E154))</f>
        <v>-0</v>
      </c>
      <c r="FF163" s="20" t="n">
        <f aca="false">-(FF160+FF161+FF162)*N(AND(FF$3&lt;=$E154,FF$4&gt;=$E154))</f>
        <v>-0</v>
      </c>
      <c r="FG163" s="20" t="n">
        <f aca="false">-(FG160+FG161+FG162)*N(AND(FG$3&lt;=$E154,FG$4&gt;=$E154))</f>
        <v>-0</v>
      </c>
      <c r="FH163" s="20" t="n">
        <f aca="false">-(FH160+FH161+FH162)*N(AND(FH$3&lt;=$E154,FH$4&gt;=$E154))</f>
        <v>-0</v>
      </c>
    </row>
    <row r="164" customFormat="false" ht="15" hidden="false" customHeight="false" outlineLevel="0" collapsed="false">
      <c r="C164" s="0" t="s">
        <v>808</v>
      </c>
      <c r="D164" s="11" t="s">
        <v>359</v>
      </c>
      <c r="I164" s="64"/>
      <c r="J164" s="20" t="n">
        <f aca="false">SUM(J160:J163)</f>
        <v>0</v>
      </c>
      <c r="K164" s="20" t="n">
        <f aca="false">SUM(K160:K163)</f>
        <v>5.41754075342466</v>
      </c>
      <c r="L164" s="20" t="n">
        <f aca="false">SUM(L160:L163)</f>
        <v>12.7211882876712</v>
      </c>
      <c r="M164" s="20" t="n">
        <f aca="false">SUM(M160:M163)</f>
        <v>20.1050956849315</v>
      </c>
      <c r="N164" s="20" t="n">
        <f aca="false">SUM(N160:N163)</f>
        <v>27.4890030821918</v>
      </c>
      <c r="O164" s="20" t="n">
        <f aca="false">SUM(O160:O163)</f>
        <v>34.7123907534247</v>
      </c>
      <c r="P164" s="20" t="n">
        <f aca="false">SUM(P160:P163)</f>
        <v>42.0160382876712</v>
      </c>
      <c r="Q164" s="20" t="n">
        <f aca="false">SUM(Q160:Q163)</f>
        <v>49.3999456849315</v>
      </c>
      <c r="R164" s="20" t="n">
        <f aca="false">SUM(R160:R163)</f>
        <v>56.7838530821918</v>
      </c>
      <c r="S164" s="20" t="n">
        <f aca="false">SUM(S160:S163)</f>
        <v>64.0875006164384</v>
      </c>
      <c r="T164" s="20" t="n">
        <f aca="false">SUM(T160:T163)</f>
        <v>0</v>
      </c>
      <c r="U164" s="20" t="n">
        <f aca="false">SUM(U160:U163)</f>
        <v>0</v>
      </c>
      <c r="V164" s="20" t="n">
        <f aca="false">SUM(V160:V163)</f>
        <v>0</v>
      </c>
      <c r="W164" s="20" t="n">
        <f aca="false">SUM(W160:W163)</f>
        <v>0</v>
      </c>
      <c r="X164" s="20" t="n">
        <f aca="false">SUM(X160:X163)</f>
        <v>0</v>
      </c>
      <c r="Y164" s="20" t="n">
        <f aca="false">SUM(Y160:Y163)</f>
        <v>0</v>
      </c>
      <c r="Z164" s="20" t="n">
        <f aca="false">SUM(Z160:Z163)</f>
        <v>0</v>
      </c>
      <c r="AA164" s="20" t="n">
        <f aca="false">SUM(AA160:AA163)</f>
        <v>0</v>
      </c>
      <c r="AB164" s="20" t="n">
        <f aca="false">SUM(AB160:AB163)</f>
        <v>0</v>
      </c>
      <c r="AC164" s="20" t="n">
        <f aca="false">SUM(AC160:AC163)</f>
        <v>0</v>
      </c>
      <c r="AD164" s="20" t="n">
        <f aca="false">SUM(AD160:AD163)</f>
        <v>0</v>
      </c>
      <c r="AE164" s="20" t="n">
        <f aca="false">SUM(AE160:AE163)</f>
        <v>0</v>
      </c>
      <c r="AF164" s="20" t="n">
        <f aca="false">SUM(AF160:AF163)</f>
        <v>0</v>
      </c>
      <c r="AG164" s="20" t="n">
        <f aca="false">SUM(AG160:AG163)</f>
        <v>0</v>
      </c>
      <c r="AH164" s="20" t="n">
        <f aca="false">SUM(AH160:AH163)</f>
        <v>0</v>
      </c>
      <c r="AI164" s="20" t="n">
        <f aca="false">SUM(AI160:AI163)</f>
        <v>0</v>
      </c>
      <c r="AJ164" s="20" t="n">
        <f aca="false">SUM(AJ160:AJ163)</f>
        <v>0</v>
      </c>
      <c r="AK164" s="20" t="n">
        <f aca="false">SUM(AK160:AK163)</f>
        <v>0</v>
      </c>
      <c r="AL164" s="20" t="n">
        <f aca="false">SUM(AL160:AL163)</f>
        <v>0</v>
      </c>
      <c r="AM164" s="20" t="n">
        <f aca="false">SUM(AM160:AM163)</f>
        <v>0</v>
      </c>
      <c r="AN164" s="20" t="n">
        <f aca="false">SUM(AN160:AN163)</f>
        <v>0</v>
      </c>
      <c r="AO164" s="20" t="n">
        <f aca="false">SUM(AO160:AO163)</f>
        <v>0</v>
      </c>
      <c r="AP164" s="20" t="n">
        <f aca="false">SUM(AP160:AP163)</f>
        <v>0</v>
      </c>
      <c r="AQ164" s="20" t="n">
        <f aca="false">SUM(AQ160:AQ163)</f>
        <v>0</v>
      </c>
      <c r="AR164" s="20" t="n">
        <f aca="false">SUM(AR160:AR163)</f>
        <v>0</v>
      </c>
      <c r="AS164" s="20" t="n">
        <f aca="false">SUM(AS160:AS163)</f>
        <v>0</v>
      </c>
      <c r="AT164" s="20" t="n">
        <f aca="false">SUM(AT160:AT163)</f>
        <v>0</v>
      </c>
      <c r="AU164" s="20" t="n">
        <f aca="false">SUM(AU160:AU163)</f>
        <v>0</v>
      </c>
      <c r="AV164" s="20" t="n">
        <f aca="false">SUM(AV160:AV163)</f>
        <v>0</v>
      </c>
      <c r="AW164" s="20" t="n">
        <f aca="false">SUM(AW160:AW163)</f>
        <v>0</v>
      </c>
      <c r="AX164" s="20" t="n">
        <f aca="false">SUM(AX160:AX163)</f>
        <v>0</v>
      </c>
      <c r="AY164" s="20" t="n">
        <f aca="false">SUM(AY160:AY163)</f>
        <v>0</v>
      </c>
      <c r="AZ164" s="20" t="n">
        <f aca="false">SUM(AZ160:AZ163)</f>
        <v>0</v>
      </c>
      <c r="BA164" s="20" t="n">
        <f aca="false">SUM(BA160:BA163)</f>
        <v>0</v>
      </c>
      <c r="BB164" s="20" t="n">
        <f aca="false">SUM(BB160:BB163)</f>
        <v>0</v>
      </c>
      <c r="BC164" s="20" t="n">
        <f aca="false">SUM(BC160:BC163)</f>
        <v>0</v>
      </c>
      <c r="BD164" s="20" t="n">
        <f aca="false">SUM(BD160:BD163)</f>
        <v>0</v>
      </c>
      <c r="BE164" s="20" t="n">
        <f aca="false">SUM(BE160:BE163)</f>
        <v>0</v>
      </c>
      <c r="BF164" s="20" t="n">
        <f aca="false">SUM(BF160:BF163)</f>
        <v>0</v>
      </c>
      <c r="BG164" s="20" t="n">
        <f aca="false">SUM(BG160:BG163)</f>
        <v>0</v>
      </c>
      <c r="BH164" s="20" t="n">
        <f aca="false">SUM(BH160:BH163)</f>
        <v>0</v>
      </c>
      <c r="BI164" s="20" t="n">
        <f aca="false">SUM(BI160:BI163)</f>
        <v>0</v>
      </c>
      <c r="BJ164" s="20" t="n">
        <f aca="false">SUM(BJ160:BJ163)</f>
        <v>0</v>
      </c>
      <c r="BK164" s="20" t="n">
        <f aca="false">SUM(BK160:BK163)</f>
        <v>0</v>
      </c>
      <c r="BL164" s="20" t="n">
        <f aca="false">SUM(BL160:BL163)</f>
        <v>0</v>
      </c>
      <c r="BM164" s="20" t="n">
        <f aca="false">SUM(BM160:BM163)</f>
        <v>0</v>
      </c>
      <c r="BN164" s="20" t="n">
        <f aca="false">SUM(BN160:BN163)</f>
        <v>0</v>
      </c>
      <c r="BO164" s="20" t="n">
        <f aca="false">SUM(BO160:BO163)</f>
        <v>0</v>
      </c>
      <c r="BP164" s="20" t="n">
        <f aca="false">SUM(BP160:BP163)</f>
        <v>0</v>
      </c>
      <c r="BQ164" s="20" t="n">
        <f aca="false">SUM(BQ160:BQ163)</f>
        <v>0</v>
      </c>
      <c r="BR164" s="20" t="n">
        <f aca="false">SUM(BR160:BR163)</f>
        <v>0</v>
      </c>
      <c r="BS164" s="20" t="n">
        <f aca="false">SUM(BS160:BS163)</f>
        <v>0</v>
      </c>
      <c r="BT164" s="20" t="n">
        <f aca="false">SUM(BT160:BT163)</f>
        <v>0</v>
      </c>
      <c r="BU164" s="20" t="n">
        <f aca="false">SUM(BU160:BU163)</f>
        <v>0</v>
      </c>
      <c r="BV164" s="20" t="n">
        <f aca="false">SUM(BV160:BV163)</f>
        <v>0</v>
      </c>
      <c r="BW164" s="20" t="n">
        <f aca="false">SUM(BW160:BW163)</f>
        <v>0</v>
      </c>
      <c r="BX164" s="20" t="n">
        <f aca="false">SUM(BX160:BX163)</f>
        <v>0</v>
      </c>
      <c r="BY164" s="20" t="n">
        <f aca="false">SUM(BY160:BY163)</f>
        <v>0</v>
      </c>
      <c r="BZ164" s="20" t="n">
        <f aca="false">SUM(BZ160:BZ163)</f>
        <v>0</v>
      </c>
      <c r="CA164" s="20" t="n">
        <f aca="false">SUM(CA160:CA163)</f>
        <v>0</v>
      </c>
      <c r="CB164" s="20" t="n">
        <f aca="false">SUM(CB160:CB163)</f>
        <v>0</v>
      </c>
      <c r="CC164" s="20" t="n">
        <f aca="false">SUM(CC160:CC163)</f>
        <v>0</v>
      </c>
      <c r="CD164" s="20" t="n">
        <f aca="false">SUM(CD160:CD163)</f>
        <v>0</v>
      </c>
      <c r="CE164" s="20" t="n">
        <f aca="false">SUM(CE160:CE163)</f>
        <v>0</v>
      </c>
      <c r="CF164" s="20" t="n">
        <f aca="false">SUM(CF160:CF163)</f>
        <v>0</v>
      </c>
      <c r="CG164" s="20" t="n">
        <f aca="false">SUM(CG160:CG163)</f>
        <v>0</v>
      </c>
      <c r="CH164" s="20" t="n">
        <f aca="false">SUM(CH160:CH163)</f>
        <v>0</v>
      </c>
      <c r="CI164" s="20" t="n">
        <f aca="false">SUM(CI160:CI163)</f>
        <v>0</v>
      </c>
      <c r="CJ164" s="20" t="n">
        <f aca="false">SUM(CJ160:CJ163)</f>
        <v>0</v>
      </c>
      <c r="CK164" s="20" t="n">
        <f aca="false">SUM(CK160:CK163)</f>
        <v>0</v>
      </c>
      <c r="CL164" s="20" t="n">
        <f aca="false">SUM(CL160:CL163)</f>
        <v>0</v>
      </c>
      <c r="CM164" s="20" t="n">
        <f aca="false">SUM(CM160:CM163)</f>
        <v>0</v>
      </c>
      <c r="CN164" s="20" t="n">
        <f aca="false">SUM(CN160:CN163)</f>
        <v>0</v>
      </c>
      <c r="CO164" s="20" t="n">
        <f aca="false">SUM(CO160:CO163)</f>
        <v>0</v>
      </c>
      <c r="CP164" s="20" t="n">
        <f aca="false">SUM(CP160:CP163)</f>
        <v>0</v>
      </c>
      <c r="CQ164" s="20" t="n">
        <f aca="false">SUM(CQ160:CQ163)</f>
        <v>0</v>
      </c>
      <c r="CR164" s="20" t="n">
        <f aca="false">SUM(CR160:CR163)</f>
        <v>0</v>
      </c>
      <c r="CS164" s="20" t="n">
        <f aca="false">SUM(CS160:CS163)</f>
        <v>0</v>
      </c>
      <c r="CT164" s="20" t="n">
        <f aca="false">SUM(CT160:CT163)</f>
        <v>0</v>
      </c>
      <c r="CU164" s="20" t="n">
        <f aca="false">SUM(CU160:CU163)</f>
        <v>0</v>
      </c>
      <c r="CV164" s="20" t="n">
        <f aca="false">SUM(CV160:CV163)</f>
        <v>0</v>
      </c>
      <c r="CW164" s="20" t="n">
        <f aca="false">SUM(CW160:CW163)</f>
        <v>0</v>
      </c>
      <c r="CX164" s="20" t="n">
        <f aca="false">SUM(CX160:CX163)</f>
        <v>0</v>
      </c>
      <c r="CY164" s="20" t="n">
        <f aca="false">SUM(CY160:CY163)</f>
        <v>0</v>
      </c>
      <c r="CZ164" s="20" t="n">
        <f aca="false">SUM(CZ160:CZ163)</f>
        <v>0</v>
      </c>
      <c r="DA164" s="20" t="n">
        <f aca="false">SUM(DA160:DA163)</f>
        <v>0</v>
      </c>
      <c r="DB164" s="20" t="n">
        <f aca="false">SUM(DB160:DB163)</f>
        <v>0</v>
      </c>
      <c r="DC164" s="20" t="n">
        <f aca="false">SUM(DC160:DC163)</f>
        <v>0</v>
      </c>
      <c r="DD164" s="20" t="n">
        <f aca="false">SUM(DD160:DD163)</f>
        <v>0</v>
      </c>
      <c r="DE164" s="20" t="n">
        <f aca="false">SUM(DE160:DE163)</f>
        <v>0</v>
      </c>
      <c r="DF164" s="20" t="n">
        <f aca="false">SUM(DF160:DF163)</f>
        <v>0</v>
      </c>
      <c r="DG164" s="20" t="n">
        <f aca="false">SUM(DG160:DG163)</f>
        <v>0</v>
      </c>
      <c r="DH164" s="20" t="n">
        <f aca="false">SUM(DH160:DH163)</f>
        <v>0</v>
      </c>
      <c r="DI164" s="20" t="n">
        <f aca="false">SUM(DI160:DI163)</f>
        <v>0</v>
      </c>
      <c r="DJ164" s="20" t="n">
        <f aca="false">SUM(DJ160:DJ163)</f>
        <v>0</v>
      </c>
      <c r="DK164" s="20" t="n">
        <f aca="false">SUM(DK160:DK163)</f>
        <v>0</v>
      </c>
      <c r="DL164" s="20" t="n">
        <f aca="false">SUM(DL160:DL163)</f>
        <v>0</v>
      </c>
      <c r="DM164" s="20" t="n">
        <f aca="false">SUM(DM160:DM163)</f>
        <v>0</v>
      </c>
      <c r="DN164" s="20" t="n">
        <f aca="false">SUM(DN160:DN163)</f>
        <v>0</v>
      </c>
      <c r="DO164" s="20" t="n">
        <f aca="false">SUM(DO160:DO163)</f>
        <v>0</v>
      </c>
      <c r="DP164" s="20" t="n">
        <f aca="false">SUM(DP160:DP163)</f>
        <v>0</v>
      </c>
      <c r="DQ164" s="20" t="n">
        <f aca="false">SUM(DQ160:DQ163)</f>
        <v>0</v>
      </c>
      <c r="DR164" s="20" t="n">
        <f aca="false">SUM(DR160:DR163)</f>
        <v>0</v>
      </c>
      <c r="DS164" s="20" t="n">
        <f aca="false">SUM(DS160:DS163)</f>
        <v>0</v>
      </c>
      <c r="DT164" s="20" t="n">
        <f aca="false">SUM(DT160:DT163)</f>
        <v>0</v>
      </c>
      <c r="DU164" s="20" t="n">
        <f aca="false">SUM(DU160:DU163)</f>
        <v>0</v>
      </c>
      <c r="DV164" s="20" t="n">
        <f aca="false">SUM(DV160:DV163)</f>
        <v>0</v>
      </c>
      <c r="DW164" s="20" t="n">
        <f aca="false">SUM(DW160:DW163)</f>
        <v>0</v>
      </c>
      <c r="DX164" s="20" t="n">
        <f aca="false">SUM(DX160:DX163)</f>
        <v>0</v>
      </c>
      <c r="DY164" s="20" t="n">
        <f aca="false">SUM(DY160:DY163)</f>
        <v>0</v>
      </c>
      <c r="DZ164" s="20" t="n">
        <f aca="false">SUM(DZ160:DZ163)</f>
        <v>0</v>
      </c>
      <c r="EA164" s="20" t="n">
        <f aca="false">SUM(EA160:EA163)</f>
        <v>0</v>
      </c>
      <c r="EB164" s="20" t="n">
        <f aca="false">SUM(EB160:EB163)</f>
        <v>0</v>
      </c>
      <c r="EC164" s="20" t="n">
        <f aca="false">SUM(EC160:EC163)</f>
        <v>0</v>
      </c>
      <c r="ED164" s="20" t="n">
        <f aca="false">SUM(ED160:ED163)</f>
        <v>0</v>
      </c>
      <c r="EE164" s="20" t="n">
        <f aca="false">SUM(EE160:EE163)</f>
        <v>0</v>
      </c>
      <c r="EF164" s="20" t="n">
        <f aca="false">SUM(EF160:EF163)</f>
        <v>0</v>
      </c>
      <c r="EG164" s="20" t="n">
        <f aca="false">SUM(EG160:EG163)</f>
        <v>0</v>
      </c>
      <c r="EH164" s="20" t="n">
        <f aca="false">SUM(EH160:EH163)</f>
        <v>0</v>
      </c>
      <c r="EI164" s="20" t="n">
        <f aca="false">SUM(EI160:EI163)</f>
        <v>0</v>
      </c>
      <c r="EJ164" s="20" t="n">
        <f aca="false">SUM(EJ160:EJ163)</f>
        <v>0</v>
      </c>
      <c r="EK164" s="20" t="n">
        <f aca="false">SUM(EK160:EK163)</f>
        <v>0</v>
      </c>
      <c r="EL164" s="20" t="n">
        <f aca="false">SUM(EL160:EL163)</f>
        <v>0</v>
      </c>
      <c r="EM164" s="20" t="n">
        <f aca="false">SUM(EM160:EM163)</f>
        <v>0</v>
      </c>
      <c r="EN164" s="20" t="n">
        <f aca="false">SUM(EN160:EN163)</f>
        <v>0</v>
      </c>
      <c r="EO164" s="20" t="n">
        <f aca="false">SUM(EO160:EO163)</f>
        <v>0</v>
      </c>
      <c r="EP164" s="20" t="n">
        <f aca="false">SUM(EP160:EP163)</f>
        <v>0</v>
      </c>
      <c r="EQ164" s="20" t="n">
        <f aca="false">SUM(EQ160:EQ163)</f>
        <v>0</v>
      </c>
      <c r="ER164" s="20" t="n">
        <f aca="false">SUM(ER160:ER163)</f>
        <v>0</v>
      </c>
      <c r="ES164" s="20" t="n">
        <f aca="false">SUM(ES160:ES163)</f>
        <v>0</v>
      </c>
      <c r="ET164" s="20" t="n">
        <f aca="false">SUM(ET160:ET163)</f>
        <v>0</v>
      </c>
      <c r="EU164" s="20" t="n">
        <f aca="false">SUM(EU160:EU163)</f>
        <v>0</v>
      </c>
      <c r="EV164" s="20" t="n">
        <f aca="false">SUM(EV160:EV163)</f>
        <v>0</v>
      </c>
      <c r="EW164" s="20" t="n">
        <f aca="false">SUM(EW160:EW163)</f>
        <v>0</v>
      </c>
      <c r="EX164" s="20" t="n">
        <f aca="false">SUM(EX160:EX163)</f>
        <v>0</v>
      </c>
      <c r="EY164" s="20" t="n">
        <f aca="false">SUM(EY160:EY163)</f>
        <v>0</v>
      </c>
      <c r="EZ164" s="20" t="n">
        <f aca="false">SUM(EZ160:EZ163)</f>
        <v>0</v>
      </c>
      <c r="FA164" s="20" t="n">
        <f aca="false">SUM(FA160:FA163)</f>
        <v>0</v>
      </c>
      <c r="FB164" s="20" t="n">
        <f aca="false">SUM(FB160:FB163)</f>
        <v>0</v>
      </c>
      <c r="FC164" s="20" t="n">
        <f aca="false">SUM(FC160:FC163)</f>
        <v>0</v>
      </c>
      <c r="FD164" s="20" t="n">
        <f aca="false">SUM(FD160:FD163)</f>
        <v>0</v>
      </c>
      <c r="FE164" s="20" t="n">
        <f aca="false">SUM(FE160:FE163)</f>
        <v>0</v>
      </c>
      <c r="FF164" s="20" t="n">
        <f aca="false">SUM(FF160:FF163)</f>
        <v>0</v>
      </c>
      <c r="FG164" s="20" t="n">
        <f aca="false">SUM(FG160:FG163)</f>
        <v>0</v>
      </c>
      <c r="FH164" s="20" t="n">
        <f aca="false">SUM(FH160:FH163)</f>
        <v>0</v>
      </c>
    </row>
    <row r="165" customFormat="false" ht="15" hidden="false" customHeight="false" outlineLevel="0" collapsed="false">
      <c r="C165" s="27" t="s">
        <v>809</v>
      </c>
      <c r="D165" s="11" t="s">
        <v>359</v>
      </c>
      <c r="I165" s="62" t="n">
        <f aca="false">SUM(J165:FH165)</f>
        <v>-11090.8074814461</v>
      </c>
      <c r="J165" s="62" t="n">
        <f aca="false">-In_CIT*(MAX(0,J159)+J162)-In_RH_On*In_RH_Rate*MAX(0,J159)</f>
        <v>-0</v>
      </c>
      <c r="K165" s="62" t="n">
        <f aca="false">-In_CIT*(MAX(0,K159)+K162)-In_RH_On*In_RH_Rate*MAX(0,K159)</f>
        <v>-0</v>
      </c>
      <c r="L165" s="62" t="n">
        <f aca="false">-In_CIT*(MAX(0,L159)+L162)-In_RH_On*In_RH_Rate*MAX(0,L159)</f>
        <v>-0</v>
      </c>
      <c r="M165" s="62" t="n">
        <f aca="false">-In_CIT*(MAX(0,M159)+M162)-In_RH_On*In_RH_Rate*MAX(0,M159)</f>
        <v>-0</v>
      </c>
      <c r="N165" s="62" t="n">
        <f aca="false">-In_CIT*(MAX(0,N159)+N162)-In_RH_On*In_RH_Rate*MAX(0,N159)</f>
        <v>-0</v>
      </c>
      <c r="O165" s="62" t="n">
        <f aca="false">-In_CIT*(MAX(0,O159)+O162)-In_RH_On*In_RH_Rate*MAX(0,O159)</f>
        <v>-0</v>
      </c>
      <c r="P165" s="62" t="n">
        <f aca="false">-In_CIT*(MAX(0,P159)+P162)-In_RH_On*In_RH_Rate*MAX(0,P159)</f>
        <v>-0</v>
      </c>
      <c r="Q165" s="62" t="n">
        <f aca="false">-In_CIT*(MAX(0,Q159)+Q162)-In_RH_On*In_RH_Rate*MAX(0,Q159)</f>
        <v>-0</v>
      </c>
      <c r="R165" s="62" t="n">
        <f aca="false">-In_CIT*(MAX(0,R159)+R162)-In_RH_On*In_RH_Rate*MAX(0,R159)</f>
        <v>-0</v>
      </c>
      <c r="S165" s="62" t="n">
        <f aca="false">-In_CIT*(MAX(0,S159)+S162)-In_RH_On*In_RH_Rate*MAX(0,S159)</f>
        <v>-0</v>
      </c>
      <c r="T165" s="62" t="n">
        <f aca="false">-In_CIT*(MAX(0,T159)+T162)-In_RH_On*In_RH_Rate*MAX(0,T159)</f>
        <v>-86.8762429602463</v>
      </c>
      <c r="U165" s="62" t="n">
        <f aca="false">-In_CIT*(MAX(0,U159)+U162)-In_RH_On*In_RH_Rate*MAX(0,U159)</f>
        <v>-93.5729580230414</v>
      </c>
      <c r="V165" s="62" t="n">
        <f aca="false">-In_CIT*(MAX(0,V159)+V162)-In_RH_On*In_RH_Rate*MAX(0,V159)</f>
        <v>-93.4828181979781</v>
      </c>
      <c r="W165" s="62" t="n">
        <f aca="false">-In_CIT*(MAX(0,W159)+W162)-In_RH_On*In_RH_Rate*MAX(0,W159)</f>
        <v>-61.8286324840006</v>
      </c>
      <c r="X165" s="62" t="n">
        <f aca="false">-In_CIT*(MAX(0,X159)+X162)-In_RH_On*In_RH_Rate*MAX(0,X159)</f>
        <v>-62.4326161782896</v>
      </c>
      <c r="Y165" s="62" t="n">
        <f aca="false">-In_CIT*(MAX(0,Y159)+Y162)-In_RH_On*In_RH_Rate*MAX(0,Y159)</f>
        <v>-63.0339064857622</v>
      </c>
      <c r="Z165" s="62" t="n">
        <f aca="false">-In_CIT*(MAX(0,Z159)+Z162)-In_RH_On*In_RH_Rate*MAX(0,Z159)</f>
        <v>-62.9482569474929</v>
      </c>
      <c r="AA165" s="62" t="n">
        <f aca="false">-In_CIT*(MAX(0,AA159)+AA162)-In_RH_On*In_RH_Rate*MAX(0,AA159)</f>
        <v>-44.2067021820629</v>
      </c>
      <c r="AB165" s="62" t="n">
        <f aca="false">-In_CIT*(MAX(0,AB159)+AB162)-In_RH_On*In_RH_Rate*MAX(0,AB159)</f>
        <v>-44.6205078604417</v>
      </c>
      <c r="AC165" s="62" t="n">
        <f aca="false">-In_CIT*(MAX(0,AC159)+AC162)-In_RH_On*In_RH_Rate*MAX(0,AC159)</f>
        <v>-45.0318025603094</v>
      </c>
      <c r="AD165" s="62" t="n">
        <f aca="false">-In_CIT*(MAX(0,AD159)+AD162)-In_RH_On*In_RH_Rate*MAX(0,AD159)</f>
        <v>-44.951953595143</v>
      </c>
      <c r="AE165" s="62" t="n">
        <f aca="false">-In_CIT*(MAX(0,AE159)+AE162)-In_RH_On*In_RH_Rate*MAX(0,AE159)</f>
        <v>-49.9057552809143</v>
      </c>
      <c r="AF165" s="62" t="n">
        <f aca="false">-In_CIT*(MAX(0,AF159)+AF162)-In_RH_On*In_RH_Rate*MAX(0,AF159)</f>
        <v>-50.3783976036861</v>
      </c>
      <c r="AG165" s="62" t="n">
        <f aca="false">-In_CIT*(MAX(0,AG159)+AG162)-In_RH_On*In_RH_Rate*MAX(0,AG159)</f>
        <v>-50.84838337176</v>
      </c>
      <c r="AH165" s="62" t="n">
        <f aca="false">-In_CIT*(MAX(0,AH159)+AH162)-In_RH_On*In_RH_Rate*MAX(0,AH159)</f>
        <v>-50.7639050926358</v>
      </c>
      <c r="AI165" s="62" t="n">
        <f aca="false">-In_CIT*(MAX(0,AI159)+AI162)-In_RH_On*In_RH_Rate*MAX(0,AI159)</f>
        <v>-55.2902491952885</v>
      </c>
      <c r="AJ165" s="62" t="n">
        <f aca="false">-In_CIT*(MAX(0,AJ159)+AJ162)-In_RH_On*In_RH_Rate*MAX(0,AJ159)</f>
        <v>-55.2082452829941</v>
      </c>
      <c r="AK165" s="62" t="n">
        <f aca="false">-In_CIT*(MAX(0,AK159)+AK162)-In_RH_On*In_RH_Rate*MAX(0,AK159)</f>
        <v>-55.7320863212887</v>
      </c>
      <c r="AL165" s="62" t="n">
        <f aca="false">-In_CIT*(MAX(0,AL159)+AL162)-In_RH_On*In_RH_Rate*MAX(0,AL159)</f>
        <v>-55.6483960410891</v>
      </c>
      <c r="AM165" s="62" t="n">
        <f aca="false">-In_CIT*(MAX(0,AM159)+AM162)-In_RH_On*In_RH_Rate*MAX(0,AM159)</f>
        <v>-49.7108914661336</v>
      </c>
      <c r="AN165" s="62" t="n">
        <f aca="false">-In_CIT*(MAX(0,AN159)+AN162)-In_RH_On*In_RH_Rate*MAX(0,AN159)</f>
        <v>-50.1801959962766</v>
      </c>
      <c r="AO165" s="62" t="n">
        <f aca="false">-In_CIT*(MAX(0,AO159)+AO162)-In_RH_On*In_RH_Rate*MAX(0,AO159)</f>
        <v>-50.6468059195711</v>
      </c>
      <c r="AP165" s="62" t="n">
        <f aca="false">-In_CIT*(MAX(0,AP159)+AP162)-In_RH_On*In_RH_Rate*MAX(0,AP159)</f>
        <v>-50.5611175843545</v>
      </c>
      <c r="AQ165" s="62" t="n">
        <f aca="false">-In_CIT*(MAX(0,AQ159)+AQ162)-In_RH_On*In_RH_Rate*MAX(0,AQ159)</f>
        <v>-44.6934515743752</v>
      </c>
      <c r="AR165" s="62" t="n">
        <f aca="false">-In_CIT*(MAX(0,AR159)+AR162)-In_RH_On*In_RH_Rate*MAX(0,AR159)</f>
        <v>-45.1089118571995</v>
      </c>
      <c r="AS165" s="62" t="n">
        <f aca="false">-In_CIT*(MAX(0,AS159)+AS162)-In_RH_On*In_RH_Rate*MAX(0,AS159)</f>
        <v>-45.521739353195</v>
      </c>
      <c r="AT165" s="62" t="n">
        <f aca="false">-In_CIT*(MAX(0,AT159)+AT162)-In_RH_On*In_RH_Rate*MAX(0,AT159)</f>
        <v>-45.438016890873</v>
      </c>
      <c r="AU165" s="62" t="n">
        <f aca="false">-In_CIT*(MAX(0,AU159)+AU162)-In_RH_On*In_RH_Rate*MAX(0,AU159)</f>
        <v>-48.8543761732487</v>
      </c>
      <c r="AV165" s="62" t="n">
        <f aca="false">-In_CIT*(MAX(0,AV159)+AV162)-In_RH_On*In_RH_Rate*MAX(0,AV159)</f>
        <v>-49.3148446835166</v>
      </c>
      <c r="AW165" s="62" t="n">
        <f aca="false">-In_CIT*(MAX(0,AW159)+AW162)-In_RH_On*In_RH_Rate*MAX(0,AW159)</f>
        <v>-49.7726406794446</v>
      </c>
      <c r="AX165" s="62" t="n">
        <f aca="false">-In_CIT*(MAX(0,AX159)+AX162)-In_RH_On*In_RH_Rate*MAX(0,AX159)</f>
        <v>-49.6876548846676</v>
      </c>
      <c r="AY165" s="62" t="n">
        <f aca="false">-In_CIT*(MAX(0,AY159)+AY162)-In_RH_On*In_RH_Rate*MAX(0,AY159)</f>
        <v>-43.2338994127139</v>
      </c>
      <c r="AZ165" s="62" t="n">
        <f aca="false">-In_CIT*(MAX(0,AZ159)+AZ162)-In_RH_On*In_RH_Rate*MAX(0,AZ159)</f>
        <v>-43.1491486139286</v>
      </c>
      <c r="BA165" s="62" t="n">
        <f aca="false">-In_CIT*(MAX(0,BA159)+BA162)-In_RH_On*In_RH_Rate*MAX(0,BA159)</f>
        <v>-43.5376971137932</v>
      </c>
      <c r="BB165" s="62" t="n">
        <f aca="false">-In_CIT*(MAX(0,BB159)+BB162)-In_RH_On*In_RH_Rate*MAX(0,BB159)</f>
        <v>-43.4512034588074</v>
      </c>
      <c r="BC165" s="62" t="n">
        <f aca="false">-In_CIT*(MAX(0,BC159)+BC162)-In_RH_On*In_RH_Rate*MAX(0,BC159)</f>
        <v>-44.3283863776119</v>
      </c>
      <c r="BD165" s="62" t="n">
        <f aca="false">-In_CIT*(MAX(0,BD159)+BD162)-In_RH_On*In_RH_Rate*MAX(0,BD159)</f>
        <v>-44.7322020385379</v>
      </c>
      <c r="BE165" s="62" t="n">
        <f aca="false">-In_CIT*(MAX(0,BE159)+BE162)-In_RH_On*In_RH_Rate*MAX(0,BE159)</f>
        <v>-45.1331386708695</v>
      </c>
      <c r="BF165" s="62" t="n">
        <f aca="false">-In_CIT*(MAX(0,BF159)+BF162)-In_RH_On*In_RH_Rate*MAX(0,BF159)</f>
        <v>-45.0415857352637</v>
      </c>
      <c r="BG165" s="62" t="n">
        <f aca="false">-In_CIT*(MAX(0,BG159)+BG162)-In_RH_On*In_RH_Rate*MAX(0,BG159)</f>
        <v>-44.8994796466923</v>
      </c>
      <c r="BH165" s="62" t="n">
        <f aca="false">-In_CIT*(MAX(0,BH159)+BH162)-In_RH_On*In_RH_Rate*MAX(0,BH159)</f>
        <v>-94.6463455858603</v>
      </c>
      <c r="BI165" s="62" t="n">
        <f aca="false">-In_CIT*(MAX(0,BI159)+BI162)-In_RH_On*In_RH_Rate*MAX(0,BI159)</f>
        <v>-95.5951308562627</v>
      </c>
      <c r="BJ165" s="62" t="n">
        <f aca="false">-In_CIT*(MAX(0,BJ159)+BJ162)-In_RH_On*In_RH_Rate*MAX(0,BJ159)</f>
        <v>-95.5029127524251</v>
      </c>
      <c r="BK165" s="62" t="n">
        <f aca="false">-In_CIT*(MAX(0,BK159)+BK162)-In_RH_On*In_RH_Rate*MAX(0,BK159)</f>
        <v>-92.7389339662005</v>
      </c>
      <c r="BL165" s="62" t="n">
        <f aca="false">-In_CIT*(MAX(0,BL159)+BL162)-In_RH_On*In_RH_Rate*MAX(0,BL159)</f>
        <v>-93.6789877758593</v>
      </c>
      <c r="BM165" s="62" t="n">
        <f aca="false">-In_CIT*(MAX(0,BM159)+BM162)-In_RH_On*In_RH_Rate*MAX(0,BM159)</f>
        <v>-94.6161087929544</v>
      </c>
      <c r="BN165" s="62" t="n">
        <f aca="false">-In_CIT*(MAX(0,BN159)+BN162)-In_RH_On*In_RH_Rate*MAX(0,BN159)</f>
        <v>-94.522846166366</v>
      </c>
      <c r="BO165" s="62" t="n">
        <f aca="false">-In_CIT*(MAX(0,BO159)+BO162)-In_RH_On*In_RH_Rate*MAX(0,BO159)</f>
        <v>-96.92183630262</v>
      </c>
      <c r="BP165" s="62" t="n">
        <f aca="false">-In_CIT*(MAX(0,BP159)+BP162)-In_RH_On*In_RH_Rate*MAX(0,BP159)</f>
        <v>-96.8302674253303</v>
      </c>
      <c r="BQ165" s="62" t="n">
        <f aca="false">-In_CIT*(MAX(0,BQ159)+BQ162)-In_RH_On*In_RH_Rate*MAX(0,BQ159)</f>
        <v>-97.8018304886755</v>
      </c>
      <c r="BR165" s="62" t="n">
        <f aca="false">-In_CIT*(MAX(0,BR159)+BR162)-In_RH_On*In_RH_Rate*MAX(0,BR159)</f>
        <v>-97.7083785449387</v>
      </c>
      <c r="BS165" s="62" t="n">
        <f aca="false">-In_CIT*(MAX(0,BS159)+BS162)-In_RH_On*In_RH_Rate*MAX(0,BS159)</f>
        <v>-95.1323995626734</v>
      </c>
      <c r="BT165" s="62" t="n">
        <f aca="false">-In_CIT*(MAX(0,BT159)+BT162)-In_RH_On*In_RH_Rate*MAX(0,BT159)</f>
        <v>-96.0985230884957</v>
      </c>
      <c r="BU165" s="62" t="n">
        <f aca="false">-In_CIT*(MAX(0,BU159)+BU162)-In_RH_On*In_RH_Rate*MAX(0,BU159)</f>
        <v>-97.0616968067212</v>
      </c>
      <c r="BV165" s="62" t="n">
        <f aca="false">-In_CIT*(MAX(0,BV159)+BV162)-In_RH_On*In_RH_Rate*MAX(0,BV159)</f>
        <v>-96.9678931031053</v>
      </c>
      <c r="BW165" s="62" t="n">
        <f aca="false">-In_CIT*(MAX(0,BW159)+BW162)-In_RH_On*In_RH_Rate*MAX(0,BW159)</f>
        <v>-95.7590867560315</v>
      </c>
      <c r="BX165" s="62" t="n">
        <f aca="false">-In_CIT*(MAX(0,BX159)+BX162)-In_RH_On*In_RH_Rate*MAX(0,BX159)</f>
        <v>-96.7297577676716</v>
      </c>
      <c r="BY165" s="62" t="n">
        <f aca="false">-In_CIT*(MAX(0,BY159)+BY162)-In_RH_On*In_RH_Rate*MAX(0,BY159)</f>
        <v>-97.6974005820584</v>
      </c>
      <c r="BZ165" s="62" t="n">
        <f aca="false">-In_CIT*(MAX(0,BZ159)+BZ162)-In_RH_On*In_RH_Rate*MAX(0,BZ159)</f>
        <v>-97.601104092094</v>
      </c>
      <c r="CA165" s="62" t="n">
        <f aca="false">-In_CIT*(MAX(0,CA159)+CA162)-In_RH_On*In_RH_Rate*MAX(0,CA159)</f>
        <v>-95.2002814153386</v>
      </c>
      <c r="CB165" s="62" t="n">
        <f aca="false">-In_CIT*(MAX(0,CB159)+CB162)-In_RH_On*In_RH_Rate*MAX(0,CB159)</f>
        <v>-96.1628300470398</v>
      </c>
      <c r="CC165" s="62" t="n">
        <f aca="false">-In_CIT*(MAX(0,CC159)+CC162)-In_RH_On*In_RH_Rate*MAX(0,CC159)</f>
        <v>-97.1222883906112</v>
      </c>
      <c r="CD165" s="62" t="n">
        <f aca="false">-In_CIT*(MAX(0,CD159)+CD162)-In_RH_On*In_RH_Rate*MAX(0,CD159)</f>
        <v>-97.0240174145197</v>
      </c>
      <c r="CE165" s="62" t="n">
        <f aca="false">-In_CIT*(MAX(0,CE159)+CE162)-In_RH_On*In_RH_Rate*MAX(0,CE159)</f>
        <v>-93.9520890649411</v>
      </c>
      <c r="CF165" s="62" t="n">
        <f aca="false">-In_CIT*(MAX(0,CF159)+CF162)-In_RH_On*In_RH_Rate*MAX(0,CF159)</f>
        <v>-93.8550174910497</v>
      </c>
      <c r="CG165" s="62" t="n">
        <f aca="false">-In_CIT*(MAX(0,CG159)+CG162)-In_RH_On*In_RH_Rate*MAX(0,CG159)</f>
        <v>-94.7883265000135</v>
      </c>
      <c r="CH165" s="62" t="n">
        <f aca="false">-In_CIT*(MAX(0,CH159)+CH162)-In_RH_On*In_RH_Rate*MAX(0,CH159)</f>
        <v>-94.6892586995746</v>
      </c>
      <c r="CI165" s="62" t="n">
        <f aca="false">-In_CIT*(MAX(0,CI159)+CI162)-In_RH_On*In_RH_Rate*MAX(0,CI159)</f>
        <v>-96.0348676123632</v>
      </c>
      <c r="CJ165" s="62" t="n">
        <f aca="false">-In_CIT*(MAX(0,CJ159)+CJ162)-In_RH_On*In_RH_Rate*MAX(0,CJ159)</f>
        <v>-97.0022601630247</v>
      </c>
      <c r="CK165" s="62" t="n">
        <f aca="false">-In_CIT*(MAX(0,CK159)+CK162)-In_RH_On*In_RH_Rate*MAX(0,CK159)</f>
        <v>-97.966418695996</v>
      </c>
      <c r="CL165" s="62" t="n">
        <f aca="false">-In_CIT*(MAX(0,CL159)+CL162)-In_RH_On*In_RH_Rate*MAX(0,CL159)</f>
        <v>-97.863577128558</v>
      </c>
      <c r="CM165" s="62" t="n">
        <f aca="false">-In_CIT*(MAX(0,CM159)+CM162)-In_RH_On*In_RH_Rate*MAX(0,CM159)</f>
        <v>-100.99864456821</v>
      </c>
      <c r="CN165" s="62" t="n">
        <f aca="false">-In_CIT*(MAX(0,CN159)+CN162)-In_RH_On*In_RH_Rate*MAX(0,CN159)</f>
        <v>-102.019073053623</v>
      </c>
      <c r="CO165" s="62" t="n">
        <f aca="false">-In_CIT*(MAX(0,CO159)+CO162)-In_RH_On*In_RH_Rate*MAX(0,CO159)</f>
        <v>-103.03619882005</v>
      </c>
      <c r="CP165" s="62" t="n">
        <f aca="false">-In_CIT*(MAX(0,CP159)+CP162)-In_RH_On*In_RH_Rate*MAX(0,CP159)</f>
        <v>-102.931172555585</v>
      </c>
      <c r="CQ165" s="62" t="n">
        <f aca="false">-In_CIT*(MAX(0,CQ159)+CQ162)-In_RH_On*In_RH_Rate*MAX(0,CQ159)</f>
        <v>-98.1502589770544</v>
      </c>
      <c r="CR165" s="62" t="n">
        <f aca="false">-In_CIT*(MAX(0,CR159)+CR162)-In_RH_On*In_RH_Rate*MAX(0,CR159)</f>
        <v>-99.1375211962729</v>
      </c>
      <c r="CS165" s="62" t="n">
        <f aca="false">-In_CIT*(MAX(0,CS159)+CS162)-In_RH_On*In_RH_Rate*MAX(0,CS159)</f>
        <v>-100.121431452404</v>
      </c>
      <c r="CT165" s="62" t="n">
        <f aca="false">-In_CIT*(MAX(0,CT159)+CT162)-In_RH_On*In_RH_Rate*MAX(0,CT159)</f>
        <v>-100.014839228444</v>
      </c>
      <c r="CU165" s="62" t="n">
        <f aca="false">-In_CIT*(MAX(0,CU159)+CU162)-In_RH_On*In_RH_Rate*MAX(0,CU159)</f>
        <v>-96.1878286696132</v>
      </c>
      <c r="CV165" s="62" t="n">
        <f aca="false">-In_CIT*(MAX(0,CV159)+CV162)-In_RH_On*In_RH_Rate*MAX(0,CV159)</f>
        <v>-18.2068629435293</v>
      </c>
      <c r="CW165" s="62" t="n">
        <f aca="false">-In_CIT*(MAX(0,CW159)+CW162)-In_RH_On*In_RH_Rate*MAX(0,CW159)</f>
        <v>-18.3018918785577</v>
      </c>
      <c r="CX165" s="62" t="n">
        <f aca="false">-In_CIT*(MAX(0,CX159)+CX162)-In_RH_On*In_RH_Rate*MAX(0,CX159)</f>
        <v>-18.1957709984029</v>
      </c>
      <c r="CY165" s="62" t="n">
        <f aca="false">-In_CIT*(MAX(0,CY159)+CY162)-In_RH_On*In_RH_Rate*MAX(0,CY159)</f>
        <v>-44.7344826091005</v>
      </c>
      <c r="CZ165" s="62" t="n">
        <f aca="false">-In_CIT*(MAX(0,CZ159)+CZ162)-In_RH_On*In_RH_Rate*MAX(0,CZ159)</f>
        <v>-45.1267016497836</v>
      </c>
      <c r="DA165" s="62" t="n">
        <f aca="false">-In_CIT*(MAX(0,DA159)+DA162)-In_RH_On*In_RH_Rate*MAX(0,DA159)</f>
        <v>-45.5155189311453</v>
      </c>
      <c r="DB165" s="62" t="n">
        <f aca="false">-In_CIT*(MAX(0,DB159)+DB162)-In_RH_On*In_RH_Rate*MAX(0,DB159)</f>
        <v>-45.4073431899559</v>
      </c>
      <c r="DC165" s="62" t="n">
        <f aca="false">-In_CIT*(MAX(0,DC159)+DC162)-In_RH_On*In_RH_Rate*MAX(0,DC159)</f>
        <v>-43.658911544864</v>
      </c>
      <c r="DD165" s="62" t="n">
        <f aca="false">-In_CIT*(MAX(0,DD159)+DD162)-In_RH_On*In_RH_Rate*MAX(0,DD159)</f>
        <v>-44.0387677627269</v>
      </c>
      <c r="DE165" s="62" t="n">
        <f aca="false">-In_CIT*(MAX(0,DE159)+DE162)-In_RH_On*In_RH_Rate*MAX(0,DE159)</f>
        <v>-44.4152088507867</v>
      </c>
      <c r="DF165" s="62" t="n">
        <f aca="false">-In_CIT*(MAX(0,DF159)+DF162)-In_RH_On*In_RH_Rate*MAX(0,DF159)</f>
        <v>-44.3066079290863</v>
      </c>
      <c r="DG165" s="62" t="n">
        <f aca="false">-In_CIT*(MAX(0,DG159)+DG162)-In_RH_On*In_RH_Rate*MAX(0,DG159)</f>
        <v>-43.2238641796243</v>
      </c>
      <c r="DH165" s="62" t="n">
        <f aca="false">-In_CIT*(MAX(0,DH159)+DH162)-In_RH_On*In_RH_Rate*MAX(0,DH159)</f>
        <v>-43.5982451554315</v>
      </c>
      <c r="DI165" s="62" t="n">
        <f aca="false">-In_CIT*(MAX(0,DI159)+DI162)-In_RH_On*In_RH_Rate*MAX(0,DI159)</f>
        <v>-43.9691901885694</v>
      </c>
      <c r="DJ165" s="62" t="n">
        <f aca="false">-In_CIT*(MAX(0,DJ159)+DJ162)-In_RH_On*In_RH_Rate*MAX(0,DJ159)</f>
        <v>-43.8599274189818</v>
      </c>
      <c r="DK165" s="62" t="n">
        <f aca="false">-In_CIT*(MAX(0,DK159)+DK162)-In_RH_On*In_RH_Rate*MAX(0,DK159)</f>
        <v>-38.8865508929422</v>
      </c>
      <c r="DL165" s="62" t="n">
        <f aca="false">-In_CIT*(MAX(0,DL159)+DL162)-In_RH_On*In_RH_Rate*MAX(0,DL159)</f>
        <v>-38.779885640521</v>
      </c>
      <c r="DM165" s="62" t="n">
        <f aca="false">-In_CIT*(MAX(0,DM159)+DM162)-In_RH_On*In_RH_Rate*MAX(0,DM159)</f>
        <v>-39.0982815793706</v>
      </c>
      <c r="DN165" s="62" t="n">
        <f aca="false">-In_CIT*(MAX(0,DN159)+DN162)-In_RH_On*In_RH_Rate*MAX(0,DN159)</f>
        <v>-38.9894228113811</v>
      </c>
      <c r="DO165" s="62" t="n">
        <f aca="false">-In_CIT*(MAX(0,DO159)+DO162)-In_RH_On*In_RH_Rate*MAX(0,DO159)</f>
        <v>-45.4235544821662</v>
      </c>
      <c r="DP165" s="62" t="n">
        <f aca="false">-In_CIT*(MAX(0,DP159)+DP162)-In_RH_On*In_RH_Rate*MAX(0,DP159)</f>
        <v>-45.8196989644312</v>
      </c>
      <c r="DQ165" s="62" t="n">
        <f aca="false">-In_CIT*(MAX(0,DQ159)+DQ162)-In_RH_On*In_RH_Rate*MAX(0,DQ159)</f>
        <v>-46.2123206192278</v>
      </c>
      <c r="DR165" s="62" t="n">
        <f aca="false">-In_CIT*(MAX(0,DR159)+DR162)-In_RH_On*In_RH_Rate*MAX(0,DR159)</f>
        <v>-46.1002949182707</v>
      </c>
      <c r="DS165" s="62" t="n">
        <f aca="false">-In_CIT*(MAX(0,DS159)+DS162)-In_RH_On*In_RH_Rate*MAX(0,DS159)</f>
        <v>-44.9428142031508</v>
      </c>
      <c r="DT165" s="62" t="n">
        <f aca="false">-In_CIT*(MAX(0,DT159)+DT162)-In_RH_On*In_RH_Rate*MAX(0,DT159)</f>
        <v>-45.332216958951</v>
      </c>
      <c r="DU165" s="62" t="n">
        <f aca="false">-In_CIT*(MAX(0,DU159)+DU162)-In_RH_On*In_RH_Rate*MAX(0,DU159)</f>
        <v>-45.7180514518248</v>
      </c>
      <c r="DV165" s="62" t="n">
        <f aca="false">-In_CIT*(MAX(0,DV159)+DV162)-In_RH_On*In_RH_Rate*MAX(0,DV159)</f>
        <v>-45.6045809060367</v>
      </c>
      <c r="DW165" s="62" t="n">
        <f aca="false">-In_CIT*(MAX(0,DW159)+DW162)-In_RH_On*In_RH_Rate*MAX(0,DW159)</f>
        <v>-45.9396914615995</v>
      </c>
      <c r="DX165" s="62" t="n">
        <f aca="false">-In_CIT*(MAX(0,DX159)+DX162)-In_RH_On*In_RH_Rate*MAX(0,DX159)</f>
        <v>-46.3386885521135</v>
      </c>
      <c r="DY165" s="62" t="n">
        <f aca="false">-In_CIT*(MAX(0,DY159)+DY162)-In_RH_On*In_RH_Rate*MAX(0,DY159)</f>
        <v>-46.734069286215</v>
      </c>
      <c r="DZ165" s="62" t="n">
        <f aca="false">-In_CIT*(MAX(0,DZ159)+DZ162)-In_RH_On*In_RH_Rate*MAX(0,DZ159)</f>
        <v>-46.6190693704772</v>
      </c>
      <c r="EA165" s="62" t="n">
        <f aca="false">-In_CIT*(MAX(0,EA159)+EA162)-In_RH_On*In_RH_Rate*MAX(0,EA159)</f>
        <v>-46.5153473727228</v>
      </c>
      <c r="EB165" s="62" t="n">
        <f aca="false">-In_CIT*(MAX(0,EB159)+EB162)-In_RH_On*In_RH_Rate*MAX(0,EB159)</f>
        <v>-46.4022549585389</v>
      </c>
      <c r="EC165" s="62" t="n">
        <f aca="false">-In_CIT*(MAX(0,EC159)+EC162)-In_RH_On*In_RH_Rate*MAX(0,EC159)</f>
        <v>-46.7979202731455</v>
      </c>
      <c r="ED165" s="62" t="n">
        <f aca="false">-In_CIT*(MAX(0,ED159)+ED162)-In_RH_On*In_RH_Rate*MAX(0,ED159)</f>
        <v>-46.6825021721466</v>
      </c>
      <c r="EE165" s="62" t="n">
        <f aca="false">-In_CIT*(MAX(0,EE159)+EE162)-In_RH_On*In_RH_Rate*MAX(0,EE159)</f>
        <v>-46.5418271172181</v>
      </c>
      <c r="EF165" s="62" t="n">
        <f aca="false">-In_CIT*(MAX(0,EF159)+EF162)-In_RH_On*In_RH_Rate*MAX(0,EF159)</f>
        <v>-46.9439657402297</v>
      </c>
      <c r="EG165" s="62" t="n">
        <f aca="false">-In_CIT*(MAX(0,EG159)+EG162)-In_RH_On*In_RH_Rate*MAX(0,EG159)</f>
        <v>-47.3423728461702</v>
      </c>
      <c r="EH165" s="62" t="n">
        <f aca="false">-In_CIT*(MAX(0,EH159)+EH162)-In_RH_On*In_RH_Rate*MAX(0,EH159)</f>
        <v>-47.2237108284289</v>
      </c>
      <c r="EI165" s="62" t="n">
        <f aca="false">-In_CIT*(MAX(0,EI159)+EI162)-In_RH_On*In_RH_Rate*MAX(0,EI159)</f>
        <v>-57.4384223082632</v>
      </c>
      <c r="EJ165" s="62" t="n">
        <f aca="false">-In_CIT*(MAX(0,EJ159)+EJ162)-In_RH_On*In_RH_Rate*MAX(0,EJ159)</f>
        <v>-164.037016006816</v>
      </c>
      <c r="EK165" s="62" t="n">
        <f aca="false">-In_CIT*(MAX(0,EK159)+EK162)-In_RH_On*In_RH_Rate*MAX(0,EK159)</f>
        <v>-165.71701146448</v>
      </c>
      <c r="EL165" s="62" t="n">
        <f aca="false">-In_CIT*(MAX(0,EL159)+EL162)-In_RH_On*In_RH_Rate*MAX(0,EL159)</f>
        <v>-165.593148324695</v>
      </c>
      <c r="EM165" s="62" t="n">
        <f aca="false">-In_CIT*(MAX(0,EM159)+EM162)-In_RH_On*In_RH_Rate*MAX(0,EM159)</f>
        <v>-168.584330348472</v>
      </c>
      <c r="EN165" s="62" t="n">
        <f aca="false">-In_CIT*(MAX(0,EN159)+EN162)-In_RH_On*In_RH_Rate*MAX(0,EN159)</f>
        <v>-170.333176889394</v>
      </c>
      <c r="EO165" s="62" t="n">
        <f aca="false">-In_CIT*(MAX(0,EO159)+EO162)-In_RH_On*In_RH_Rate*MAX(0,EO159)</f>
        <v>-172.077989482541</v>
      </c>
      <c r="EP165" s="62" t="n">
        <f aca="false">-In_CIT*(MAX(0,EP159)+EP162)-In_RH_On*In_RH_Rate*MAX(0,EP159)</f>
        <v>-171.949710186682</v>
      </c>
      <c r="EQ165" s="62" t="n">
        <f aca="false">-In_CIT*(MAX(0,EQ159)+EQ162)-In_RH_On*In_RH_Rate*MAX(0,EQ159)</f>
        <v>-166.178664224604</v>
      </c>
      <c r="ER165" s="62" t="n">
        <f aca="false">-In_CIT*(MAX(0,ER159)+ER162)-In_RH_On*In_RH_Rate*MAX(0,ER159)</f>
        <v>-166.052313974933</v>
      </c>
      <c r="ES165" s="62" t="n">
        <f aca="false">-In_CIT*(MAX(0,ES159)+ES162)-In_RH_On*In_RH_Rate*MAX(0,ES159)</f>
        <v>-167.749421613331</v>
      </c>
      <c r="ET165" s="62" t="n">
        <f aca="false">-In_CIT*(MAX(0,ET159)+ET162)-In_RH_On*In_RH_Rate*MAX(0,ET159)</f>
        <v>-167.620473036337</v>
      </c>
      <c r="EU165" s="62" t="n">
        <f aca="false">-In_CIT*(MAX(0,EU159)+EU162)-In_RH_On*In_RH_Rate*MAX(0,EU159)</f>
        <v>-167.127509853348</v>
      </c>
      <c r="EV165" s="62" t="n">
        <f aca="false">-In_CIT*(MAX(0,EV159)+EV162)-In_RH_On*In_RH_Rate*MAX(0,EV159)</f>
        <v>-168.857404070108</v>
      </c>
      <c r="EW165" s="62" t="n">
        <f aca="false">-In_CIT*(MAX(0,EW159)+EW162)-In_RH_On*In_RH_Rate*MAX(0,EW159)</f>
        <v>-170.583174600872</v>
      </c>
      <c r="EX165" s="62" t="n">
        <f aca="false">-In_CIT*(MAX(0,EX159)+EX162)-In_RH_On*In_RH_Rate*MAX(0,EX159)</f>
        <v>-170.452041634984</v>
      </c>
      <c r="EY165" s="62" t="n">
        <f aca="false">-In_CIT*(MAX(0,EY159)+EY162)-In_RH_On*In_RH_Rate*MAX(0,EY159)</f>
        <v>-169.95074487788</v>
      </c>
      <c r="EZ165" s="62" t="n">
        <f aca="false">-In_CIT*(MAX(0,EZ159)+EZ162)-In_RH_On*In_RH_Rate*MAX(0,EZ159)</f>
        <v>-171.709855669423</v>
      </c>
      <c r="FA165" s="62" t="n">
        <f aca="false">-In_CIT*(MAX(0,FA159)+FA162)-In_RH_On*In_RH_Rate*MAX(0,FA159)</f>
        <v>-173.46477291973</v>
      </c>
      <c r="FB165" s="62" t="n">
        <f aca="false">-In_CIT*(MAX(0,FB159)+FB162)-In_RH_On*In_RH_Rate*MAX(0,FB159)</f>
        <v>-173.3314185614</v>
      </c>
      <c r="FC165" s="62" t="n">
        <f aca="false">-In_CIT*(MAX(0,FC159)+FC162)-In_RH_On*In_RH_Rate*MAX(0,FC159)</f>
        <v>-172.82164740388</v>
      </c>
      <c r="FD165" s="62" t="n">
        <f aca="false">-In_CIT*(MAX(0,FD159)+FD162)-In_RH_On*In_RH_Rate*MAX(0,FD159)</f>
        <v>-0</v>
      </c>
      <c r="FE165" s="62" t="n">
        <f aca="false">-In_CIT*(MAX(0,FE159)+FE162)-In_RH_On*In_RH_Rate*MAX(0,FE159)</f>
        <v>-0</v>
      </c>
      <c r="FF165" s="62" t="n">
        <f aca="false">-In_CIT*(MAX(0,FF159)+FF162)-In_RH_On*In_RH_Rate*MAX(0,FF159)</f>
        <v>-0</v>
      </c>
      <c r="FG165" s="62" t="n">
        <f aca="false">-In_CIT*(MAX(0,FG159)+FG162)-In_RH_On*In_RH_Rate*MAX(0,FG159)</f>
        <v>-0</v>
      </c>
      <c r="FH165" s="62" t="n">
        <f aca="false">-In_CIT*(MAX(0,FH159)+FH162)-In_RH_On*In_RH_Rate*MAX(0,FH159)</f>
        <v>-0</v>
      </c>
    </row>
    <row r="167" customFormat="false" ht="15" hidden="false" customHeight="false" outlineLevel="0" collapsed="false">
      <c r="A167" s="9" t="s">
        <v>14</v>
      </c>
      <c r="B167" s="9"/>
      <c r="C167" s="9" t="s">
        <v>810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</row>
    <row r="168" customFormat="false" ht="15" hidden="false" customHeight="false" outlineLevel="0" collapsed="false">
      <c r="C168" s="0" t="s">
        <v>146</v>
      </c>
      <c r="D168" s="11" t="s">
        <v>359</v>
      </c>
      <c r="I168" s="20" t="n">
        <f aca="false">SUM(J168:FH168)</f>
        <v>-5695.08750061644</v>
      </c>
      <c r="J168" s="20" t="n">
        <f aca="false">J101+J102+J103+J104+J106+J107+J108+J109+J112</f>
        <v>-2792.10339506173</v>
      </c>
      <c r="K168" s="20" t="n">
        <f aca="false">K101+K102+K103+K104+K106+K107+K108+K109+K112</f>
        <v>694.568570357686</v>
      </c>
      <c r="L168" s="20" t="n">
        <f aca="false">L101+L102+L103+L104+L106+L107+L108+L109+L112</f>
        <v>-809.957968521901</v>
      </c>
      <c r="M168" s="20" t="n">
        <f aca="false">M101+M102+M103+M104+M106+M107+M108+M109+M112</f>
        <v>-124.112302458989</v>
      </c>
      <c r="N168" s="20" t="n">
        <f aca="false">N101+N102+N103+N104+N106+N107+N108+N109+N112</f>
        <v>-1615.86742388078</v>
      </c>
      <c r="O168" s="20" t="n">
        <f aca="false">O101+O102+O103+O104+O106+O107+O108+O109+O112</f>
        <v>-1580.73987118772</v>
      </c>
      <c r="P168" s="20" t="n">
        <f aca="false">P101+P102+P103+P104+P106+P107+P108+P109+P112</f>
        <v>-7.30364753424658</v>
      </c>
      <c r="Q168" s="20" t="n">
        <f aca="false">Q101+Q102+Q103+Q104+Q106+Q107+Q108+Q109+Q112</f>
        <v>-7.38390739726027</v>
      </c>
      <c r="R168" s="20" t="n">
        <f aca="false">R101+R102+R103+R104+R106+R107+R108+R109+R112</f>
        <v>-7.38390739726027</v>
      </c>
      <c r="S168" s="20" t="n">
        <f aca="false">S101+S102+S103+S104+S106+S107+S108+S109+S112</f>
        <v>555.196352465753</v>
      </c>
      <c r="T168" s="20" t="n">
        <f aca="false">T101+T102+T103+T104+T106+T107+T108+T109+T112</f>
        <v>0</v>
      </c>
      <c r="U168" s="20" t="n">
        <f aca="false">U101+U102+U103+U104+U106+U107+U108+U109+U112</f>
        <v>0</v>
      </c>
      <c r="V168" s="20" t="n">
        <f aca="false">V101+V102+V103+V104+V106+V107+V108+V109+V112</f>
        <v>0</v>
      </c>
      <c r="W168" s="20" t="n">
        <f aca="false">W101+W102+W103+W104+W106+W107+W108+W109+W112</f>
        <v>0</v>
      </c>
      <c r="X168" s="20" t="n">
        <f aca="false">X101+X102+X103+X104+X106+X107+X108+X109+X112</f>
        <v>0</v>
      </c>
      <c r="Y168" s="20" t="n">
        <f aca="false">Y101+Y102+Y103+Y104+Y106+Y107+Y108+Y109+Y112</f>
        <v>0</v>
      </c>
      <c r="Z168" s="20" t="n">
        <f aca="false">Z101+Z102+Z103+Z104+Z106+Z107+Z108+Z109+Z112</f>
        <v>0</v>
      </c>
      <c r="AA168" s="20" t="n">
        <f aca="false">AA101+AA102+AA103+AA104+AA106+AA107+AA108+AA109+AA112</f>
        <v>0</v>
      </c>
      <c r="AB168" s="20" t="n">
        <f aca="false">AB101+AB102+AB103+AB104+AB106+AB107+AB108+AB109+AB112</f>
        <v>0</v>
      </c>
      <c r="AC168" s="20" t="n">
        <f aca="false">AC101+AC102+AC103+AC104+AC106+AC107+AC108+AC109+AC112</f>
        <v>0</v>
      </c>
      <c r="AD168" s="20" t="n">
        <f aca="false">AD101+AD102+AD103+AD104+AD106+AD107+AD108+AD109+AD112</f>
        <v>0</v>
      </c>
      <c r="AE168" s="20" t="n">
        <f aca="false">AE101+AE102+AE103+AE104+AE106+AE107+AE108+AE109+AE112</f>
        <v>0</v>
      </c>
      <c r="AF168" s="20" t="n">
        <f aca="false">AF101+AF102+AF103+AF104+AF106+AF107+AF108+AF109+AF112</f>
        <v>0</v>
      </c>
      <c r="AG168" s="20" t="n">
        <f aca="false">AG101+AG102+AG103+AG104+AG106+AG107+AG108+AG109+AG112</f>
        <v>0</v>
      </c>
      <c r="AH168" s="20" t="n">
        <f aca="false">AH101+AH102+AH103+AH104+AH106+AH107+AH108+AH109+AH112</f>
        <v>0</v>
      </c>
      <c r="AI168" s="20" t="n">
        <f aca="false">AI101+AI102+AI103+AI104+AI106+AI107+AI108+AI109+AI112</f>
        <v>0</v>
      </c>
      <c r="AJ168" s="20" t="n">
        <f aca="false">AJ101+AJ102+AJ103+AJ104+AJ106+AJ107+AJ108+AJ109+AJ112</f>
        <v>0</v>
      </c>
      <c r="AK168" s="20" t="n">
        <f aca="false">AK101+AK102+AK103+AK104+AK106+AK107+AK108+AK109+AK112</f>
        <v>0</v>
      </c>
      <c r="AL168" s="20" t="n">
        <f aca="false">AL101+AL102+AL103+AL104+AL106+AL107+AL108+AL109+AL112</f>
        <v>0</v>
      </c>
      <c r="AM168" s="20" t="n">
        <f aca="false">AM101+AM102+AM103+AM104+AM106+AM107+AM108+AM109+AM112</f>
        <v>0</v>
      </c>
      <c r="AN168" s="20" t="n">
        <f aca="false">AN101+AN102+AN103+AN104+AN106+AN107+AN108+AN109+AN112</f>
        <v>0</v>
      </c>
      <c r="AO168" s="20" t="n">
        <f aca="false">AO101+AO102+AO103+AO104+AO106+AO107+AO108+AO109+AO112</f>
        <v>0</v>
      </c>
      <c r="AP168" s="20" t="n">
        <f aca="false">AP101+AP102+AP103+AP104+AP106+AP107+AP108+AP109+AP112</f>
        <v>0</v>
      </c>
      <c r="AQ168" s="20" t="n">
        <f aca="false">AQ101+AQ102+AQ103+AQ104+AQ106+AQ107+AQ108+AQ109+AQ112</f>
        <v>0</v>
      </c>
      <c r="AR168" s="20" t="n">
        <f aca="false">AR101+AR102+AR103+AR104+AR106+AR107+AR108+AR109+AR112</f>
        <v>0</v>
      </c>
      <c r="AS168" s="20" t="n">
        <f aca="false">AS101+AS102+AS103+AS104+AS106+AS107+AS108+AS109+AS112</f>
        <v>0</v>
      </c>
      <c r="AT168" s="20" t="n">
        <f aca="false">AT101+AT102+AT103+AT104+AT106+AT107+AT108+AT109+AT112</f>
        <v>0</v>
      </c>
      <c r="AU168" s="20" t="n">
        <f aca="false">AU101+AU102+AU103+AU104+AU106+AU107+AU108+AU109+AU112</f>
        <v>0</v>
      </c>
      <c r="AV168" s="20" t="n">
        <f aca="false">AV101+AV102+AV103+AV104+AV106+AV107+AV108+AV109+AV112</f>
        <v>0</v>
      </c>
      <c r="AW168" s="20" t="n">
        <f aca="false">AW101+AW102+AW103+AW104+AW106+AW107+AW108+AW109+AW112</f>
        <v>0</v>
      </c>
      <c r="AX168" s="20" t="n">
        <f aca="false">AX101+AX102+AX103+AX104+AX106+AX107+AX108+AX109+AX112</f>
        <v>0</v>
      </c>
      <c r="AY168" s="20" t="n">
        <f aca="false">AY101+AY102+AY103+AY104+AY106+AY107+AY108+AY109+AY112</f>
        <v>0</v>
      </c>
      <c r="AZ168" s="20" t="n">
        <f aca="false">AZ101+AZ102+AZ103+AZ104+AZ106+AZ107+AZ108+AZ109+AZ112</f>
        <v>0</v>
      </c>
      <c r="BA168" s="20" t="n">
        <f aca="false">BA101+BA102+BA103+BA104+BA106+BA107+BA108+BA109+BA112</f>
        <v>0</v>
      </c>
      <c r="BB168" s="20" t="n">
        <f aca="false">BB101+BB102+BB103+BB104+BB106+BB107+BB108+BB109+BB112</f>
        <v>0</v>
      </c>
      <c r="BC168" s="20" t="n">
        <f aca="false">BC101+BC102+BC103+BC104+BC106+BC107+BC108+BC109+BC112</f>
        <v>0</v>
      </c>
      <c r="BD168" s="20" t="n">
        <f aca="false">BD101+BD102+BD103+BD104+BD106+BD107+BD108+BD109+BD112</f>
        <v>0</v>
      </c>
      <c r="BE168" s="20" t="n">
        <f aca="false">BE101+BE102+BE103+BE104+BE106+BE107+BE108+BE109+BE112</f>
        <v>0</v>
      </c>
      <c r="BF168" s="20" t="n">
        <f aca="false">BF101+BF102+BF103+BF104+BF106+BF107+BF108+BF109+BF112</f>
        <v>0</v>
      </c>
      <c r="BG168" s="20" t="n">
        <f aca="false">BG101+BG102+BG103+BG104+BG106+BG107+BG108+BG109+BG112</f>
        <v>0</v>
      </c>
      <c r="BH168" s="20" t="n">
        <f aca="false">BH101+BH102+BH103+BH104+BH106+BH107+BH108+BH109+BH112</f>
        <v>0</v>
      </c>
      <c r="BI168" s="20" t="n">
        <f aca="false">BI101+BI102+BI103+BI104+BI106+BI107+BI108+BI109+BI112</f>
        <v>0</v>
      </c>
      <c r="BJ168" s="20" t="n">
        <f aca="false">BJ101+BJ102+BJ103+BJ104+BJ106+BJ107+BJ108+BJ109+BJ112</f>
        <v>0</v>
      </c>
      <c r="BK168" s="20" t="n">
        <f aca="false">BK101+BK102+BK103+BK104+BK106+BK107+BK108+BK109+BK112</f>
        <v>0</v>
      </c>
      <c r="BL168" s="20" t="n">
        <f aca="false">BL101+BL102+BL103+BL104+BL106+BL107+BL108+BL109+BL112</f>
        <v>0</v>
      </c>
      <c r="BM168" s="20" t="n">
        <f aca="false">BM101+BM102+BM103+BM104+BM106+BM107+BM108+BM109+BM112</f>
        <v>0</v>
      </c>
      <c r="BN168" s="20" t="n">
        <f aca="false">BN101+BN102+BN103+BN104+BN106+BN107+BN108+BN109+BN112</f>
        <v>0</v>
      </c>
      <c r="BO168" s="20" t="n">
        <f aca="false">BO101+BO102+BO103+BO104+BO106+BO107+BO108+BO109+BO112</f>
        <v>0</v>
      </c>
      <c r="BP168" s="20" t="n">
        <f aca="false">BP101+BP102+BP103+BP104+BP106+BP107+BP108+BP109+BP112</f>
        <v>0</v>
      </c>
      <c r="BQ168" s="20" t="n">
        <f aca="false">BQ101+BQ102+BQ103+BQ104+BQ106+BQ107+BQ108+BQ109+BQ112</f>
        <v>0</v>
      </c>
      <c r="BR168" s="20" t="n">
        <f aca="false">BR101+BR102+BR103+BR104+BR106+BR107+BR108+BR109+BR112</f>
        <v>0</v>
      </c>
      <c r="BS168" s="20" t="n">
        <f aca="false">BS101+BS102+BS103+BS104+BS106+BS107+BS108+BS109+BS112</f>
        <v>0</v>
      </c>
      <c r="BT168" s="20" t="n">
        <f aca="false">BT101+BT102+BT103+BT104+BT106+BT107+BT108+BT109+BT112</f>
        <v>0</v>
      </c>
      <c r="BU168" s="20" t="n">
        <f aca="false">BU101+BU102+BU103+BU104+BU106+BU107+BU108+BU109+BU112</f>
        <v>0</v>
      </c>
      <c r="BV168" s="20" t="n">
        <f aca="false">BV101+BV102+BV103+BV104+BV106+BV107+BV108+BV109+BV112</f>
        <v>0</v>
      </c>
      <c r="BW168" s="20" t="n">
        <f aca="false">BW101+BW102+BW103+BW104+BW106+BW107+BW108+BW109+BW112</f>
        <v>0</v>
      </c>
      <c r="BX168" s="20" t="n">
        <f aca="false">BX101+BX102+BX103+BX104+BX106+BX107+BX108+BX109+BX112</f>
        <v>0</v>
      </c>
      <c r="BY168" s="20" t="n">
        <f aca="false">BY101+BY102+BY103+BY104+BY106+BY107+BY108+BY109+BY112</f>
        <v>0</v>
      </c>
      <c r="BZ168" s="20" t="n">
        <f aca="false">BZ101+BZ102+BZ103+BZ104+BZ106+BZ107+BZ108+BZ109+BZ112</f>
        <v>0</v>
      </c>
      <c r="CA168" s="20" t="n">
        <f aca="false">CA101+CA102+CA103+CA104+CA106+CA107+CA108+CA109+CA112</f>
        <v>0</v>
      </c>
      <c r="CB168" s="20" t="n">
        <f aca="false">CB101+CB102+CB103+CB104+CB106+CB107+CB108+CB109+CB112</f>
        <v>0</v>
      </c>
      <c r="CC168" s="20" t="n">
        <f aca="false">CC101+CC102+CC103+CC104+CC106+CC107+CC108+CC109+CC112</f>
        <v>0</v>
      </c>
      <c r="CD168" s="20" t="n">
        <f aca="false">CD101+CD102+CD103+CD104+CD106+CD107+CD108+CD109+CD112</f>
        <v>0</v>
      </c>
      <c r="CE168" s="20" t="n">
        <f aca="false">CE101+CE102+CE103+CE104+CE106+CE107+CE108+CE109+CE112</f>
        <v>0</v>
      </c>
      <c r="CF168" s="20" t="n">
        <f aca="false">CF101+CF102+CF103+CF104+CF106+CF107+CF108+CF109+CF112</f>
        <v>0</v>
      </c>
      <c r="CG168" s="20" t="n">
        <f aca="false">CG101+CG102+CG103+CG104+CG106+CG107+CG108+CG109+CG112</f>
        <v>0</v>
      </c>
      <c r="CH168" s="20" t="n">
        <f aca="false">CH101+CH102+CH103+CH104+CH106+CH107+CH108+CH109+CH112</f>
        <v>0</v>
      </c>
      <c r="CI168" s="20" t="n">
        <f aca="false">CI101+CI102+CI103+CI104+CI106+CI107+CI108+CI109+CI112</f>
        <v>0</v>
      </c>
      <c r="CJ168" s="20" t="n">
        <f aca="false">CJ101+CJ102+CJ103+CJ104+CJ106+CJ107+CJ108+CJ109+CJ112</f>
        <v>0</v>
      </c>
      <c r="CK168" s="20" t="n">
        <f aca="false">CK101+CK102+CK103+CK104+CK106+CK107+CK108+CK109+CK112</f>
        <v>0</v>
      </c>
      <c r="CL168" s="20" t="n">
        <f aca="false">CL101+CL102+CL103+CL104+CL106+CL107+CL108+CL109+CL112</f>
        <v>0</v>
      </c>
      <c r="CM168" s="20" t="n">
        <f aca="false">CM101+CM102+CM103+CM104+CM106+CM107+CM108+CM109+CM112</f>
        <v>0</v>
      </c>
      <c r="CN168" s="20" t="n">
        <f aca="false">CN101+CN102+CN103+CN104+CN106+CN107+CN108+CN109+CN112</f>
        <v>0</v>
      </c>
      <c r="CO168" s="20" t="n">
        <f aca="false">CO101+CO102+CO103+CO104+CO106+CO107+CO108+CO109+CO112</f>
        <v>0</v>
      </c>
      <c r="CP168" s="20" t="n">
        <f aca="false">CP101+CP102+CP103+CP104+CP106+CP107+CP108+CP109+CP112</f>
        <v>0</v>
      </c>
      <c r="CQ168" s="20" t="n">
        <f aca="false">CQ101+CQ102+CQ103+CQ104+CQ106+CQ107+CQ108+CQ109+CQ112</f>
        <v>0</v>
      </c>
      <c r="CR168" s="20" t="n">
        <f aca="false">CR101+CR102+CR103+CR104+CR106+CR107+CR108+CR109+CR112</f>
        <v>0</v>
      </c>
      <c r="CS168" s="20" t="n">
        <f aca="false">CS101+CS102+CS103+CS104+CS106+CS107+CS108+CS109+CS112</f>
        <v>0</v>
      </c>
      <c r="CT168" s="20" t="n">
        <f aca="false">CT101+CT102+CT103+CT104+CT106+CT107+CT108+CT109+CT112</f>
        <v>0</v>
      </c>
      <c r="CU168" s="20" t="n">
        <f aca="false">CU101+CU102+CU103+CU104+CU106+CU107+CU108+CU109+CU112</f>
        <v>0</v>
      </c>
      <c r="CV168" s="20" t="n">
        <f aca="false">CV101+CV102+CV103+CV104+CV106+CV107+CV108+CV109+CV112</f>
        <v>0</v>
      </c>
      <c r="CW168" s="20" t="n">
        <f aca="false">CW101+CW102+CW103+CW104+CW106+CW107+CW108+CW109+CW112</f>
        <v>0</v>
      </c>
      <c r="CX168" s="20" t="n">
        <f aca="false">CX101+CX102+CX103+CX104+CX106+CX107+CX108+CX109+CX112</f>
        <v>0</v>
      </c>
      <c r="CY168" s="20" t="n">
        <f aca="false">CY101+CY102+CY103+CY104+CY106+CY107+CY108+CY109+CY112</f>
        <v>0</v>
      </c>
      <c r="CZ168" s="20" t="n">
        <f aca="false">CZ101+CZ102+CZ103+CZ104+CZ106+CZ107+CZ108+CZ109+CZ112</f>
        <v>0</v>
      </c>
      <c r="DA168" s="20" t="n">
        <f aca="false">DA101+DA102+DA103+DA104+DA106+DA107+DA108+DA109+DA112</f>
        <v>0</v>
      </c>
      <c r="DB168" s="20" t="n">
        <f aca="false">DB101+DB102+DB103+DB104+DB106+DB107+DB108+DB109+DB112</f>
        <v>0</v>
      </c>
      <c r="DC168" s="20" t="n">
        <f aca="false">DC101+DC102+DC103+DC104+DC106+DC107+DC108+DC109+DC112</f>
        <v>0</v>
      </c>
      <c r="DD168" s="20" t="n">
        <f aca="false">DD101+DD102+DD103+DD104+DD106+DD107+DD108+DD109+DD112</f>
        <v>0</v>
      </c>
      <c r="DE168" s="20" t="n">
        <f aca="false">DE101+DE102+DE103+DE104+DE106+DE107+DE108+DE109+DE112</f>
        <v>0</v>
      </c>
      <c r="DF168" s="20" t="n">
        <f aca="false">DF101+DF102+DF103+DF104+DF106+DF107+DF108+DF109+DF112</f>
        <v>0</v>
      </c>
      <c r="DG168" s="20" t="n">
        <f aca="false">DG101+DG102+DG103+DG104+DG106+DG107+DG108+DG109+DG112</f>
        <v>0</v>
      </c>
      <c r="DH168" s="20" t="n">
        <f aca="false">DH101+DH102+DH103+DH104+DH106+DH107+DH108+DH109+DH112</f>
        <v>0</v>
      </c>
      <c r="DI168" s="20" t="n">
        <f aca="false">DI101+DI102+DI103+DI104+DI106+DI107+DI108+DI109+DI112</f>
        <v>0</v>
      </c>
      <c r="DJ168" s="20" t="n">
        <f aca="false">DJ101+DJ102+DJ103+DJ104+DJ106+DJ107+DJ108+DJ109+DJ112</f>
        <v>0</v>
      </c>
      <c r="DK168" s="20" t="n">
        <f aca="false">DK101+DK102+DK103+DK104+DK106+DK107+DK108+DK109+DK112</f>
        <v>0</v>
      </c>
      <c r="DL168" s="20" t="n">
        <f aca="false">DL101+DL102+DL103+DL104+DL106+DL107+DL108+DL109+DL112</f>
        <v>0</v>
      </c>
      <c r="DM168" s="20" t="n">
        <f aca="false">DM101+DM102+DM103+DM104+DM106+DM107+DM108+DM109+DM112</f>
        <v>0</v>
      </c>
      <c r="DN168" s="20" t="n">
        <f aca="false">DN101+DN102+DN103+DN104+DN106+DN107+DN108+DN109+DN112</f>
        <v>0</v>
      </c>
      <c r="DO168" s="20" t="n">
        <f aca="false">DO101+DO102+DO103+DO104+DO106+DO107+DO108+DO109+DO112</f>
        <v>0</v>
      </c>
      <c r="DP168" s="20" t="n">
        <f aca="false">DP101+DP102+DP103+DP104+DP106+DP107+DP108+DP109+DP112</f>
        <v>0</v>
      </c>
      <c r="DQ168" s="20" t="n">
        <f aca="false">DQ101+DQ102+DQ103+DQ104+DQ106+DQ107+DQ108+DQ109+DQ112</f>
        <v>0</v>
      </c>
      <c r="DR168" s="20" t="n">
        <f aca="false">DR101+DR102+DR103+DR104+DR106+DR107+DR108+DR109+DR112</f>
        <v>0</v>
      </c>
      <c r="DS168" s="20" t="n">
        <f aca="false">DS101+DS102+DS103+DS104+DS106+DS107+DS108+DS109+DS112</f>
        <v>0</v>
      </c>
      <c r="DT168" s="20" t="n">
        <f aca="false">DT101+DT102+DT103+DT104+DT106+DT107+DT108+DT109+DT112</f>
        <v>0</v>
      </c>
      <c r="DU168" s="20" t="n">
        <f aca="false">DU101+DU102+DU103+DU104+DU106+DU107+DU108+DU109+DU112</f>
        <v>0</v>
      </c>
      <c r="DV168" s="20" t="n">
        <f aca="false">DV101+DV102+DV103+DV104+DV106+DV107+DV108+DV109+DV112</f>
        <v>0</v>
      </c>
      <c r="DW168" s="20" t="n">
        <f aca="false">DW101+DW102+DW103+DW104+DW106+DW107+DW108+DW109+DW112</f>
        <v>0</v>
      </c>
      <c r="DX168" s="20" t="n">
        <f aca="false">DX101+DX102+DX103+DX104+DX106+DX107+DX108+DX109+DX112</f>
        <v>0</v>
      </c>
      <c r="DY168" s="20" t="n">
        <f aca="false">DY101+DY102+DY103+DY104+DY106+DY107+DY108+DY109+DY112</f>
        <v>0</v>
      </c>
      <c r="DZ168" s="20" t="n">
        <f aca="false">DZ101+DZ102+DZ103+DZ104+DZ106+DZ107+DZ108+DZ109+DZ112</f>
        <v>0</v>
      </c>
      <c r="EA168" s="20" t="n">
        <f aca="false">EA101+EA102+EA103+EA104+EA106+EA107+EA108+EA109+EA112</f>
        <v>0</v>
      </c>
      <c r="EB168" s="20" t="n">
        <f aca="false">EB101+EB102+EB103+EB104+EB106+EB107+EB108+EB109+EB112</f>
        <v>0</v>
      </c>
      <c r="EC168" s="20" t="n">
        <f aca="false">EC101+EC102+EC103+EC104+EC106+EC107+EC108+EC109+EC112</f>
        <v>0</v>
      </c>
      <c r="ED168" s="20" t="n">
        <f aca="false">ED101+ED102+ED103+ED104+ED106+ED107+ED108+ED109+ED112</f>
        <v>0</v>
      </c>
      <c r="EE168" s="20" t="n">
        <f aca="false">EE101+EE102+EE103+EE104+EE106+EE107+EE108+EE109+EE112</f>
        <v>0</v>
      </c>
      <c r="EF168" s="20" t="n">
        <f aca="false">EF101+EF102+EF103+EF104+EF106+EF107+EF108+EF109+EF112</f>
        <v>0</v>
      </c>
      <c r="EG168" s="20" t="n">
        <f aca="false">EG101+EG102+EG103+EG104+EG106+EG107+EG108+EG109+EG112</f>
        <v>0</v>
      </c>
      <c r="EH168" s="20" t="n">
        <f aca="false">EH101+EH102+EH103+EH104+EH106+EH107+EH108+EH109+EH112</f>
        <v>0</v>
      </c>
      <c r="EI168" s="20" t="n">
        <f aca="false">EI101+EI102+EI103+EI104+EI106+EI107+EI108+EI109+EI112</f>
        <v>0</v>
      </c>
      <c r="EJ168" s="20" t="n">
        <f aca="false">EJ101+EJ102+EJ103+EJ104+EJ106+EJ107+EJ108+EJ109+EJ112</f>
        <v>0</v>
      </c>
      <c r="EK168" s="20" t="n">
        <f aca="false">EK101+EK102+EK103+EK104+EK106+EK107+EK108+EK109+EK112</f>
        <v>0</v>
      </c>
      <c r="EL168" s="20" t="n">
        <f aca="false">EL101+EL102+EL103+EL104+EL106+EL107+EL108+EL109+EL112</f>
        <v>0</v>
      </c>
      <c r="EM168" s="20" t="n">
        <f aca="false">EM101+EM102+EM103+EM104+EM106+EM107+EM108+EM109+EM112</f>
        <v>0</v>
      </c>
      <c r="EN168" s="20" t="n">
        <f aca="false">EN101+EN102+EN103+EN104+EN106+EN107+EN108+EN109+EN112</f>
        <v>0</v>
      </c>
      <c r="EO168" s="20" t="n">
        <f aca="false">EO101+EO102+EO103+EO104+EO106+EO107+EO108+EO109+EO112</f>
        <v>0</v>
      </c>
      <c r="EP168" s="20" t="n">
        <f aca="false">EP101+EP102+EP103+EP104+EP106+EP107+EP108+EP109+EP112</f>
        <v>0</v>
      </c>
      <c r="EQ168" s="20" t="n">
        <f aca="false">EQ101+EQ102+EQ103+EQ104+EQ106+EQ107+EQ108+EQ109+EQ112</f>
        <v>0</v>
      </c>
      <c r="ER168" s="20" t="n">
        <f aca="false">ER101+ER102+ER103+ER104+ER106+ER107+ER108+ER109+ER112</f>
        <v>0</v>
      </c>
      <c r="ES168" s="20" t="n">
        <f aca="false">ES101+ES102+ES103+ES104+ES106+ES107+ES108+ES109+ES112</f>
        <v>0</v>
      </c>
      <c r="ET168" s="20" t="n">
        <f aca="false">ET101+ET102+ET103+ET104+ET106+ET107+ET108+ET109+ET112</f>
        <v>0</v>
      </c>
      <c r="EU168" s="20" t="n">
        <f aca="false">EU101+EU102+EU103+EU104+EU106+EU107+EU108+EU109+EU112</f>
        <v>0</v>
      </c>
      <c r="EV168" s="20" t="n">
        <f aca="false">EV101+EV102+EV103+EV104+EV106+EV107+EV108+EV109+EV112</f>
        <v>0</v>
      </c>
      <c r="EW168" s="20" t="n">
        <f aca="false">EW101+EW102+EW103+EW104+EW106+EW107+EW108+EW109+EW112</f>
        <v>0</v>
      </c>
      <c r="EX168" s="20" t="n">
        <f aca="false">EX101+EX102+EX103+EX104+EX106+EX107+EX108+EX109+EX112</f>
        <v>0</v>
      </c>
      <c r="EY168" s="20" t="n">
        <f aca="false">EY101+EY102+EY103+EY104+EY106+EY107+EY108+EY109+EY112</f>
        <v>0</v>
      </c>
      <c r="EZ168" s="20" t="n">
        <f aca="false">EZ101+EZ102+EZ103+EZ104+EZ106+EZ107+EZ108+EZ109+EZ112</f>
        <v>0</v>
      </c>
      <c r="FA168" s="20" t="n">
        <f aca="false">FA101+FA102+FA103+FA104+FA106+FA107+FA108+FA109+FA112</f>
        <v>0</v>
      </c>
      <c r="FB168" s="20" t="n">
        <f aca="false">FB101+FB102+FB103+FB104+FB106+FB107+FB108+FB109+FB112</f>
        <v>0</v>
      </c>
      <c r="FC168" s="20" t="n">
        <f aca="false">FC101+FC102+FC103+FC104+FC106+FC107+FC108+FC109+FC112</f>
        <v>0</v>
      </c>
      <c r="FD168" s="20" t="n">
        <f aca="false">FD101+FD102+FD103+FD104+FD106+FD107+FD108+FD109+FD112</f>
        <v>0</v>
      </c>
      <c r="FE168" s="20" t="n">
        <f aca="false">FE101+FE102+FE103+FE104+FE106+FE107+FE108+FE109+FE112</f>
        <v>0</v>
      </c>
      <c r="FF168" s="20" t="n">
        <f aca="false">FF101+FF102+FF103+FF104+FF106+FF107+FF108+FF109+FF112</f>
        <v>0</v>
      </c>
      <c r="FG168" s="20" t="n">
        <f aca="false">FG101+FG102+FG103+FG104+FG106+FG107+FG108+FG109+FG112</f>
        <v>0</v>
      </c>
      <c r="FH168" s="20" t="n">
        <f aca="false">FH101+FH102+FH103+FH104+FH106+FH107+FH108+FH109+FH112</f>
        <v>0</v>
      </c>
    </row>
    <row r="169" customFormat="false" ht="15" hidden="false" customHeight="false" outlineLevel="0" collapsed="false">
      <c r="C169" s="0" t="s">
        <v>811</v>
      </c>
      <c r="D169" s="11" t="s">
        <v>359</v>
      </c>
      <c r="I169" s="20" t="n">
        <f aca="false">SUM(J169:FH169)</f>
        <v>120947.19423829</v>
      </c>
      <c r="J169" s="20" t="n">
        <f aca="false">J168+J116+J105+J117+J98</f>
        <v>-2792.10339506173</v>
      </c>
      <c r="K169" s="20" t="n">
        <f aca="false">K168+K116+K105+K117+K98</f>
        <v>694.568570357686</v>
      </c>
      <c r="L169" s="20" t="n">
        <f aca="false">L168+L116+L105+L117+L98</f>
        <v>-809.957968521901</v>
      </c>
      <c r="M169" s="20" t="n">
        <f aca="false">M168+M116+M105+M117+M98</f>
        <v>-124.112302458989</v>
      </c>
      <c r="N169" s="20" t="n">
        <f aca="false">N168+N116+N105+N117+N98</f>
        <v>-1615.86742388078</v>
      </c>
      <c r="O169" s="20" t="n">
        <f aca="false">O168+O116+O105+O117+O98</f>
        <v>-2305.73987118772</v>
      </c>
      <c r="P169" s="20" t="n">
        <f aca="false">P168+P116+P105+P117+P98</f>
        <v>-13846.2653961681</v>
      </c>
      <c r="Q169" s="20" t="n">
        <f aca="false">Q168+Q116+Q105+Q117+Q98</f>
        <v>-13998.4221587634</v>
      </c>
      <c r="R169" s="20" t="n">
        <f aca="false">R168+R116+R105+R117+R98</f>
        <v>-13998.4221587634</v>
      </c>
      <c r="S169" s="20" t="n">
        <f aca="false">S168+S116+S105+S117+S98</f>
        <v>-13283.7653961681</v>
      </c>
      <c r="T169" s="20" t="n">
        <f aca="false">T168+T116+T105+T117+T98</f>
        <v>1890.94340345361</v>
      </c>
      <c r="U169" s="20" t="n">
        <f aca="false">U168+U116+U105+U117+U98</f>
        <v>1910.73158769791</v>
      </c>
      <c r="V169" s="20" t="n">
        <f aca="false">V168+V116+V105+V117+V98</f>
        <v>1909.73003408609</v>
      </c>
      <c r="W169" s="20" t="n">
        <f aca="false">W168+W116+W105+W117+W98</f>
        <v>1539.0813800492</v>
      </c>
      <c r="X169" s="20" t="n">
        <f aca="false">X168+X116+X105+X117+X98</f>
        <v>1555.26004970432</v>
      </c>
      <c r="Y169" s="20" t="n">
        <f aca="false">Y168+Y116+Y105+Y117+Y98</f>
        <v>1571.40879283925</v>
      </c>
      <c r="Z169" s="20" t="n">
        <f aca="false">Z168+Z116+Z105+Z117+Z98</f>
        <v>1570.45713130292</v>
      </c>
      <c r="AA169" s="20" t="n">
        <f aca="false">AA168+AA116+AA105+AA117+AA98</f>
        <v>1343.28215447211</v>
      </c>
      <c r="AB169" s="20" t="n">
        <f aca="false">AB168+AB116+AB105+AB117+AB98</f>
        <v>1357.34773506156</v>
      </c>
      <c r="AC169" s="20" t="n">
        <f aca="false">AC168+AC116+AC105+AC117+AC98</f>
        <v>1371.38541588977</v>
      </c>
      <c r="AD169" s="20" t="n">
        <f aca="false">AD168+AD116+AD105+AD117+AD98</f>
        <v>1370.4982051657</v>
      </c>
      <c r="AE169" s="20" t="n">
        <f aca="false">AE168+AE116+AE105+AE117+AE98</f>
        <v>1406.60496668157</v>
      </c>
      <c r="AF169" s="20" t="n">
        <f aca="false">AF168+AF116+AF105+AF117+AF98</f>
        <v>1421.32428776428</v>
      </c>
      <c r="AG169" s="20" t="n">
        <f aca="false">AG168+AG116+AG105+AG117+AG98</f>
        <v>1436.01409157256</v>
      </c>
      <c r="AH169" s="20" t="n">
        <f aca="false">AH168+AH116+AH105+AH117+AH98</f>
        <v>1435.07544402673</v>
      </c>
      <c r="AI169" s="20" t="n">
        <f aca="false">AI168+AI116+AI105+AI117+AI98</f>
        <v>1475.90041655986</v>
      </c>
      <c r="AJ169" s="20" t="n">
        <f aca="false">AJ168+AJ116+AJ105+AJ117+AJ98</f>
        <v>1474.98926197881</v>
      </c>
      <c r="AK169" s="20" t="n">
        <f aca="false">AK168+AK116+AK105+AK117+AK98</f>
        <v>1490.27745767843</v>
      </c>
      <c r="AL169" s="20" t="n">
        <f aca="false">AL168+AL116+AL105+AL117+AL98</f>
        <v>1489.34756567621</v>
      </c>
      <c r="AM169" s="20" t="n">
        <f aca="false">AM168+AM116+AM105+AM117+AM98</f>
        <v>1404.43981318401</v>
      </c>
      <c r="AN169" s="20" t="n">
        <f aca="false">AN168+AN116+AN105+AN117+AN98</f>
        <v>1419.12204768195</v>
      </c>
      <c r="AO169" s="20" t="n">
        <f aca="false">AO168+AO116+AO105+AO117+AO98</f>
        <v>1433.77434210379</v>
      </c>
      <c r="AP169" s="20" t="n">
        <f aca="false">AP168+AP116+AP105+AP117+AP98</f>
        <v>1432.82224949027</v>
      </c>
      <c r="AQ169" s="20" t="n">
        <f aca="false">AQ168+AQ116+AQ105+AQ117+AQ98</f>
        <v>1348.69048105336</v>
      </c>
      <c r="AR169" s="20" t="n">
        <f aca="false">AR168+AR116+AR105+AR117+AR98</f>
        <v>1362.77444613665</v>
      </c>
      <c r="AS169" s="20" t="n">
        <f aca="false">AS168+AS116+AS105+AS117+AS98</f>
        <v>1376.82915803295</v>
      </c>
      <c r="AT169" s="20" t="n">
        <f aca="false">AT168+AT116+AT105+AT117+AT98</f>
        <v>1375.89890845159</v>
      </c>
      <c r="AU169" s="20" t="n">
        <f aca="false">AU168+AU116+AU105+AU117+AU98</f>
        <v>1394.9229765964</v>
      </c>
      <c r="AV169" s="20" t="n">
        <f aca="false">AV168+AV116+AV105+AV117+AV98</f>
        <v>1409.50703309573</v>
      </c>
      <c r="AW169" s="20" t="n">
        <f aca="false">AW168+AW116+AW105+AW117+AW98</f>
        <v>1424.06139499128</v>
      </c>
      <c r="AX169" s="20" t="n">
        <f aca="false">AX168+AX116+AX105+AX117+AX98</f>
        <v>1423.11710838264</v>
      </c>
      <c r="AY169" s="20" t="n">
        <f aca="false">AY168+AY116+AY105+AY117+AY98</f>
        <v>1341.94097453125</v>
      </c>
      <c r="AZ169" s="20" t="n">
        <f aca="false">AZ168+AZ116+AZ105+AZ117+AZ98</f>
        <v>1340.99929898919</v>
      </c>
      <c r="BA169" s="20" t="n">
        <f aca="false">BA168+BA116+BA105+BA117+BA98</f>
        <v>1354.78424426182</v>
      </c>
      <c r="BB169" s="20" t="n">
        <f aca="false">BB168+BB116+BB105+BB117+BB98</f>
        <v>1353.82320365086</v>
      </c>
      <c r="BC169" s="20" t="n">
        <f aca="false">BC168+BC116+BC105+BC117+BC98</f>
        <v>1344.63420108933</v>
      </c>
      <c r="BD169" s="20" t="n">
        <f aca="false">BD168+BD116+BD105+BD117+BD98</f>
        <v>1358.58878148485</v>
      </c>
      <c r="BE169" s="20" t="n">
        <f aca="false">BE168+BE116+BE105+BE117+BE98</f>
        <v>1372.51137267377</v>
      </c>
      <c r="BF169" s="20" t="n">
        <f aca="false">BF168+BF116+BF105+BF117+BF98</f>
        <v>1371.49411783371</v>
      </c>
      <c r="BG169" s="20" t="n">
        <f aca="false">BG168+BG116+BG105+BG117+BG98</f>
        <v>1350.97968185689</v>
      </c>
      <c r="BH169" s="20" t="n">
        <f aca="false">BH168+BH116+BH105+BH117+BH98</f>
        <v>1364.99760537076</v>
      </c>
      <c r="BI169" s="20" t="n">
        <f aca="false">BI168+BI116+BI105+BI117+BI98</f>
        <v>1378.98330726382</v>
      </c>
      <c r="BJ169" s="20" t="n">
        <f aca="false">BJ168+BJ116+BJ105+BJ117+BJ98</f>
        <v>1377.95866166562</v>
      </c>
      <c r="BK169" s="20" t="n">
        <f aca="false">BK168+BK116+BK105+BK117+BK98</f>
        <v>1340.36049959707</v>
      </c>
      <c r="BL169" s="20" t="n">
        <f aca="false">BL168+BL116+BL105+BL117+BL98</f>
        <v>1354.24918525964</v>
      </c>
      <c r="BM169" s="20" t="n">
        <f aca="false">BM168+BM116+BM105+BM117+BM98</f>
        <v>1368.10528433817</v>
      </c>
      <c r="BN169" s="20" t="n">
        <f aca="false">BN168+BN116+BN105+BN117+BN98</f>
        <v>1367.06903293163</v>
      </c>
      <c r="BO169" s="20" t="n">
        <f aca="false">BO168+BO116+BO105+BO117+BO98</f>
        <v>1390.28083555698</v>
      </c>
      <c r="BP169" s="20" t="n">
        <f aca="false">BP168+BP116+BP105+BP117+BP98</f>
        <v>1389.2634035871</v>
      </c>
      <c r="BQ169" s="20" t="n">
        <f aca="false">BQ168+BQ116+BQ105+BQ117+BQ98</f>
        <v>1403.50219206841</v>
      </c>
      <c r="BR169" s="20" t="n">
        <f aca="false">BR168+BR116+BR105+BR117+BR98</f>
        <v>1402.463837138</v>
      </c>
      <c r="BS169" s="20" t="n">
        <f aca="false">BS168+BS116+BS105+BS117+BS98</f>
        <v>1366.9545617801</v>
      </c>
      <c r="BT169" s="20" t="n">
        <f aca="false">BT168+BT116+BT105+BT117+BT98</f>
        <v>1381.1329109556</v>
      </c>
      <c r="BU169" s="20" t="n">
        <f aca="false">BU168+BU116+BU105+BU117+BU98</f>
        <v>1395.27848449114</v>
      </c>
      <c r="BV169" s="20" t="n">
        <f aca="false">BV168+BV116+BV105+BV117+BV98</f>
        <v>1394.23622111763</v>
      </c>
      <c r="BW169" s="20" t="n">
        <f aca="false">BW168+BW116+BW105+BW117+BW98</f>
        <v>1373.91775281741</v>
      </c>
      <c r="BX169" s="20" t="n">
        <f aca="false">BX168+BX116+BX105+BX117+BX98</f>
        <v>1388.14662961311</v>
      </c>
      <c r="BY169" s="20" t="n">
        <f aca="false">BY168+BY116+BY105+BY117+BY98</f>
        <v>1402.34185977266</v>
      </c>
      <c r="BZ169" s="20" t="n">
        <f aca="false">BZ168+BZ116+BZ105+BZ117+BZ98</f>
        <v>1401.27189877306</v>
      </c>
      <c r="CA169" s="20" t="n">
        <f aca="false">CA168+CA116+CA105+CA117+CA98</f>
        <v>1367.70880458749</v>
      </c>
      <c r="CB169" s="20" t="n">
        <f aca="false">CB168+CB116+CB105+CB117+CB98</f>
        <v>1381.8474327172</v>
      </c>
      <c r="CC169" s="20" t="n">
        <f aca="false">CC168+CC116+CC105+CC117+CC98</f>
        <v>1395.95172431214</v>
      </c>
      <c r="CD169" s="20" t="n">
        <f aca="false">CD168+CD116+CD105+CD117+CD98</f>
        <v>1394.85982457779</v>
      </c>
      <c r="CE169" s="20" t="n">
        <f aca="false">CE168+CE116+CE105+CE117+CE98</f>
        <v>1357.28364402722</v>
      </c>
      <c r="CF169" s="20" t="n">
        <f aca="false">CF168+CF116+CF105+CF117+CF98</f>
        <v>1356.20507098398</v>
      </c>
      <c r="CG169" s="20" t="n">
        <f aca="false">CG168+CG116+CG105+CG117+CG98</f>
        <v>1370.01881441661</v>
      </c>
      <c r="CH169" s="20" t="n">
        <f aca="false">CH168+CH116+CH105+CH117+CH98</f>
        <v>1368.9180610784</v>
      </c>
      <c r="CI169" s="20" t="n">
        <f aca="false">CI168+CI116+CI105+CI117+CI98</f>
        <v>1376.98198455443</v>
      </c>
      <c r="CJ169" s="20" t="n">
        <f aca="false">CJ168+CJ116+CJ105+CJ117+CJ98</f>
        <v>1391.17443400592</v>
      </c>
      <c r="CK169" s="20" t="n">
        <f aca="false">CK168+CK116+CK105+CK117+CK98</f>
        <v>1405.33094992752</v>
      </c>
      <c r="CL169" s="20" t="n">
        <f aca="false">CL168+CL116+CL105+CL117+CL98</f>
        <v>1404.18826584488</v>
      </c>
      <c r="CM169" s="20" t="n">
        <f aca="false">CM168+CM116+CM105+CM117+CM98</f>
        <v>1432.13506184162</v>
      </c>
      <c r="CN169" s="20" t="n">
        <f aca="false">CN168+CN116+CN105+CN117+CN98</f>
        <v>1446.91679945701</v>
      </c>
      <c r="CO169" s="20" t="n">
        <f aca="false">CO168+CO116+CO105+CO117+CO98</f>
        <v>1461.66184019479</v>
      </c>
      <c r="CP169" s="20" t="n">
        <f aca="false">CP168+CP116+CP105+CP117+CP98</f>
        <v>1460.49488170073</v>
      </c>
      <c r="CQ169" s="20" t="n">
        <f aca="false">CQ168+CQ116+CQ105+CQ117+CQ98</f>
        <v>1400.486333051</v>
      </c>
      <c r="CR169" s="20" t="n">
        <f aca="false">CR168+CR116+CR105+CR117+CR98</f>
        <v>1414.89955659757</v>
      </c>
      <c r="CS169" s="20" t="n">
        <f aca="false">CS168+CS116+CS105+CS117+CS98</f>
        <v>1429.27553610983</v>
      </c>
      <c r="CT169" s="20" t="n">
        <f aca="false">CT168+CT116+CT105+CT117+CT98</f>
        <v>1428.09117806584</v>
      </c>
      <c r="CU169" s="20" t="n">
        <f aca="false">CU168+CU116+CU105+CU117+CU98</f>
        <v>-33343.9728048098</v>
      </c>
      <c r="CV169" s="20" t="n">
        <f aca="false">CV168+CV116+CV105+CV117+CV98</f>
        <v>1380.96983370899</v>
      </c>
      <c r="CW169" s="20" t="n">
        <f aca="false">CW168+CW116+CW105+CW117+CW98</f>
        <v>1394.97814325451</v>
      </c>
      <c r="CX169" s="20" t="n">
        <f aca="false">CX168+CX116+CX105+CX117+CX98</f>
        <v>1393.7990223639</v>
      </c>
      <c r="CY169" s="20" t="n">
        <f aca="false">CY168+CY116+CY105+CY117+CY98</f>
        <v>1662.76873083679</v>
      </c>
      <c r="CZ169" s="20" t="n">
        <f aca="false">CZ168+CZ116+CZ105+CZ117+CZ98</f>
        <v>1680.07915266737</v>
      </c>
      <c r="DA169" s="20" t="n">
        <f aca="false">DA168+DA116+DA105+DA117+DA98</f>
        <v>1697.35177717215</v>
      </c>
      <c r="DB169" s="20" t="n">
        <f aca="false">DB168+DB116+DB105+DB117+DB98</f>
        <v>1696.14982449227</v>
      </c>
      <c r="DC169" s="20" t="n">
        <f aca="false">DC168+DC116+DC105+DC117+DC98</f>
        <v>1650.81794123416</v>
      </c>
      <c r="DD169" s="20" t="n">
        <f aca="false">DD168+DD116+DD105+DD117+DD98</f>
        <v>1667.99099836674</v>
      </c>
      <c r="DE169" s="20" t="n">
        <f aca="false">DE168+DE116+DE105+DE117+DE98</f>
        <v>1685.12610961261</v>
      </c>
      <c r="DF169" s="20" t="n">
        <f aca="false">DF168+DF116+DF105+DF117+DF98</f>
        <v>1683.91943270483</v>
      </c>
      <c r="DG169" s="20" t="n">
        <f aca="false">DG168+DG116+DG105+DG117+DG98</f>
        <v>1645.98408162039</v>
      </c>
      <c r="DH169" s="20" t="n">
        <f aca="false">DH168+DH116+DH105+DH117+DH98</f>
        <v>1663.09630273012</v>
      </c>
      <c r="DI169" s="20" t="n">
        <f aca="false">DI168+DI116+DI105+DI117+DI98</f>
        <v>1680.17034669909</v>
      </c>
      <c r="DJ169" s="20" t="n">
        <f aca="false">DJ168+DJ116+DJ105+DJ117+DJ98</f>
        <v>1678.95631592589</v>
      </c>
      <c r="DK169" s="20" t="n">
        <f aca="false">DK168+DK116+DK105+DK117+DK98</f>
        <v>1610.74414425802</v>
      </c>
      <c r="DL169" s="20" t="n">
        <f aca="false">DL168+DL116+DL105+DL117+DL98</f>
        <v>1609.55897478667</v>
      </c>
      <c r="DM169" s="20" t="n">
        <f aca="false">DM168+DM116+DM105+DM117+DM98</f>
        <v>1626.04913993021</v>
      </c>
      <c r="DN169" s="20" t="n">
        <f aca="false">DN168+DN116+DN105+DN117+DN98</f>
        <v>1624.83959806366</v>
      </c>
      <c r="DO169" s="20" t="n">
        <f aca="false">DO168+DO116+DO105+DO117+DO98</f>
        <v>1670.42508498196</v>
      </c>
      <c r="DP169" s="20" t="n">
        <f aca="false">DP168+DP116+DP105+DP117+DP98</f>
        <v>1687.77912283012</v>
      </c>
      <c r="DQ169" s="20" t="n">
        <f aca="false">DQ168+DQ116+DQ105+DQ117+DQ98</f>
        <v>1705.09401815085</v>
      </c>
      <c r="DR169" s="20" t="n">
        <f aca="false">DR168+DR116+DR105+DR117+DR98</f>
        <v>1703.84928814021</v>
      </c>
      <c r="DS169" s="20" t="n">
        <f aca="false">DS168+DS116+DS105+DS117+DS98</f>
        <v>1665.08352632624</v>
      </c>
      <c r="DT169" s="20" t="n">
        <f aca="false">DT168+DT116+DT105+DT117+DT98</f>
        <v>1682.36265610256</v>
      </c>
      <c r="DU169" s="20" t="n">
        <f aca="false">DU168+DU116+DU105+DU117+DU98</f>
        <v>1699.60213851304</v>
      </c>
      <c r="DV169" s="20" t="n">
        <f aca="false">DV168+DV116+DV105+DV117+DV98</f>
        <v>1698.34135467095</v>
      </c>
      <c r="DW169" s="20" t="n">
        <f aca="false">DW168+DW116+DW105+DW117+DW98</f>
        <v>1676.159940309</v>
      </c>
      <c r="DX169" s="20" t="n">
        <f aca="false">DX168+DX116+DX105+DX117+DX98</f>
        <v>1693.54567380437</v>
      </c>
      <c r="DY169" s="20" t="n">
        <f aca="false">DY168+DY116+DY105+DY117+DY98</f>
        <v>1710.89122556182</v>
      </c>
      <c r="DZ169" s="20" t="n">
        <f aca="false">DZ168+DZ116+DZ105+DZ117+DZ98</f>
        <v>1709.61344872029</v>
      </c>
      <c r="EA169" s="20" t="n">
        <f aca="false">EA168+EA116+EA105+EA117+EA98</f>
        <v>1695.50854958891</v>
      </c>
      <c r="EB169" s="20" t="n">
        <f aca="false">EB168+EB116+EB105+EB117+EB98</f>
        <v>1694.25196720909</v>
      </c>
      <c r="EC169" s="20" t="n">
        <f aca="false">EC168+EC116+EC105+EC117+EC98</f>
        <v>1711.60068097216</v>
      </c>
      <c r="ED169" s="20" t="n">
        <f aca="false">ED168+ED116+ED105+ED117+ED98</f>
        <v>1710.31825762772</v>
      </c>
      <c r="EE169" s="20" t="n">
        <f aca="false">EE168+EE116+EE105+EE117+EE98</f>
        <v>1682.85033648254</v>
      </c>
      <c r="EF169" s="20" t="n">
        <f aca="false">EF168+EF116+EF105+EF117+EF98</f>
        <v>1700.27097589455</v>
      </c>
      <c r="EG169" s="20" t="n">
        <f aca="false">EG168+EG116+EG105+EG117+EG98</f>
        <v>1717.65015400576</v>
      </c>
      <c r="EH169" s="20" t="n">
        <f aca="false">EH168+EH116+EH105+EH117+EH98</f>
        <v>1716.33168714197</v>
      </c>
      <c r="EI169" s="20" t="n">
        <f aca="false">EI168+EI116+EI105+EI117+EI98</f>
        <v>1803.92361638304</v>
      </c>
      <c r="EJ169" s="20" t="n">
        <f aca="false">EJ168+EJ116+EJ105+EJ117+EJ98</f>
        <v>1822.63351118685</v>
      </c>
      <c r="EK169" s="20" t="n">
        <f aca="false">EK168+EK116+EK105+EK117+EK98</f>
        <v>1841.30012738311</v>
      </c>
      <c r="EL169" s="20" t="n">
        <f aca="false">EL168+EL116+EL105+EL117+EL98</f>
        <v>1839.92387027439</v>
      </c>
      <c r="EM169" s="20" t="n">
        <f aca="false">EM168+EM116+EM105+EM117+EM98</f>
        <v>1873.15922609414</v>
      </c>
      <c r="EN169" s="20" t="n">
        <f aca="false">EN168+EN116+EN105+EN117+EN98</f>
        <v>1892.5908543266</v>
      </c>
      <c r="EO169" s="20" t="n">
        <f aca="false">EO168+EO116+EO105+EO117+EO98</f>
        <v>1911.97766091713</v>
      </c>
      <c r="EP169" s="20" t="n">
        <f aca="false">EP168+EP116+EP105+EP117+EP98</f>
        <v>1910.55233540758</v>
      </c>
      <c r="EQ169" s="20" t="n">
        <f aca="false">EQ168+EQ116+EQ105+EQ117+EQ98</f>
        <v>1846.4296024956</v>
      </c>
      <c r="ER169" s="20" t="n">
        <f aca="false">ER168+ER116+ER105+ER117+ER98</f>
        <v>1845.02571083259</v>
      </c>
      <c r="ES169" s="20" t="n">
        <f aca="false">ES168+ES116+ES105+ES117+ES98</f>
        <v>1863.88246237034</v>
      </c>
      <c r="ET169" s="20" t="n">
        <f aca="false">ET168+ET116+ET105+ET117+ET98</f>
        <v>1862.44970040375</v>
      </c>
      <c r="EU169" s="20" t="n">
        <f aca="false">EU168+EU116+EU105+EU117+EU98</f>
        <v>1856.97233170386</v>
      </c>
      <c r="EV169" s="20" t="n">
        <f aca="false">EV168+EV116+EV105+EV117+EV98</f>
        <v>1876.19337855675</v>
      </c>
      <c r="EW169" s="20" t="n">
        <f aca="false">EW168+EW116+EW105+EW117+EW98</f>
        <v>1895.36860667635</v>
      </c>
      <c r="EX169" s="20" t="n">
        <f aca="false">EX168+EX116+EX105+EX117+EX98</f>
        <v>1893.91157372204</v>
      </c>
      <c r="EY169" s="20" t="n">
        <f aca="false">EY168+EY116+EY105+EY117+EY98</f>
        <v>1888.34160975422</v>
      </c>
      <c r="EZ169" s="20" t="n">
        <f aca="false">EZ168+EZ116+EZ105+EZ117+EZ98</f>
        <v>1907.88728521581</v>
      </c>
      <c r="FA169" s="20" t="n">
        <f aca="false">FA168+FA116+FA105+FA117+FA98</f>
        <v>1927.38636577477</v>
      </c>
      <c r="FB169" s="20" t="n">
        <f aca="false">FB168+FB116+FB105+FB117+FB98</f>
        <v>1925.90465068222</v>
      </c>
      <c r="FC169" s="20" t="n">
        <f aca="false">FC168+FC116+FC105+FC117+FC98</f>
        <v>1920.24052670978</v>
      </c>
      <c r="FD169" s="20" t="n">
        <f aca="false">FD168+FD116+FD105+FD117+FD98</f>
        <v>0</v>
      </c>
      <c r="FE169" s="20" t="n">
        <f aca="false">FE168+FE116+FE105+FE117+FE98</f>
        <v>0</v>
      </c>
      <c r="FF169" s="20" t="n">
        <f aca="false">FF168+FF116+FF105+FF117+FF98</f>
        <v>0</v>
      </c>
      <c r="FG169" s="20" t="n">
        <f aca="false">FG168+FG116+FG105+FG117+FG98</f>
        <v>0</v>
      </c>
      <c r="FH169" s="20" t="n">
        <f aca="false">FH168+FH116+FH105+FH117+FH98</f>
        <v>0</v>
      </c>
    </row>
    <row r="170" customFormat="false" ht="15" hidden="false" customHeight="false" outlineLevel="0" collapsed="false">
      <c r="C170" s="27" t="s">
        <v>812</v>
      </c>
      <c r="D170" s="11" t="s">
        <v>359</v>
      </c>
      <c r="I170" s="62" t="n">
        <f aca="false">SUM(J170:FH170)</f>
        <v>109856.386756844</v>
      </c>
      <c r="J170" s="62" t="n">
        <f aca="false">J169+J165</f>
        <v>-2792.10339506173</v>
      </c>
      <c r="K170" s="62" t="n">
        <f aca="false">K169+K165</f>
        <v>694.568570357686</v>
      </c>
      <c r="L170" s="62" t="n">
        <f aca="false">L169+L165</f>
        <v>-809.957968521901</v>
      </c>
      <c r="M170" s="62" t="n">
        <f aca="false">M169+M165</f>
        <v>-124.112302458989</v>
      </c>
      <c r="N170" s="62" t="n">
        <f aca="false">N169+N165</f>
        <v>-1615.86742388078</v>
      </c>
      <c r="O170" s="62" t="n">
        <f aca="false">O169+O165</f>
        <v>-2305.73987118772</v>
      </c>
      <c r="P170" s="62" t="n">
        <f aca="false">P169+P165</f>
        <v>-13846.2653961681</v>
      </c>
      <c r="Q170" s="62" t="n">
        <f aca="false">Q169+Q165</f>
        <v>-13998.4221587634</v>
      </c>
      <c r="R170" s="62" t="n">
        <f aca="false">R169+R165</f>
        <v>-13998.4221587634</v>
      </c>
      <c r="S170" s="62" t="n">
        <f aca="false">S169+S165</f>
        <v>-13283.7653961681</v>
      </c>
      <c r="T170" s="62" t="n">
        <f aca="false">T169+T165</f>
        <v>1804.06716049336</v>
      </c>
      <c r="U170" s="62" t="n">
        <f aca="false">U169+U165</f>
        <v>1817.15862967487</v>
      </c>
      <c r="V170" s="62" t="n">
        <f aca="false">V169+V165</f>
        <v>1816.24721588811</v>
      </c>
      <c r="W170" s="62" t="n">
        <f aca="false">W169+W165</f>
        <v>1477.2527475652</v>
      </c>
      <c r="X170" s="62" t="n">
        <f aca="false">X169+X165</f>
        <v>1492.82743352603</v>
      </c>
      <c r="Y170" s="62" t="n">
        <f aca="false">Y169+Y165</f>
        <v>1508.37488635349</v>
      </c>
      <c r="Z170" s="62" t="n">
        <f aca="false">Z169+Z165</f>
        <v>1507.50887435543</v>
      </c>
      <c r="AA170" s="62" t="n">
        <f aca="false">AA169+AA165</f>
        <v>1299.07545229005</v>
      </c>
      <c r="AB170" s="62" t="n">
        <f aca="false">AB169+AB165</f>
        <v>1312.72722720112</v>
      </c>
      <c r="AC170" s="62" t="n">
        <f aca="false">AC169+AC165</f>
        <v>1326.35361332946</v>
      </c>
      <c r="AD170" s="62" t="n">
        <f aca="false">AD169+AD165</f>
        <v>1325.54625157056</v>
      </c>
      <c r="AE170" s="62" t="n">
        <f aca="false">AE169+AE165</f>
        <v>1356.69921140066</v>
      </c>
      <c r="AF170" s="62" t="n">
        <f aca="false">AF169+AF165</f>
        <v>1370.94589016059</v>
      </c>
      <c r="AG170" s="62" t="n">
        <f aca="false">AG169+AG165</f>
        <v>1385.1657082008</v>
      </c>
      <c r="AH170" s="62" t="n">
        <f aca="false">AH169+AH165</f>
        <v>1384.3115389341</v>
      </c>
      <c r="AI170" s="62" t="n">
        <f aca="false">AI169+AI165</f>
        <v>1420.61016736457</v>
      </c>
      <c r="AJ170" s="62" t="n">
        <f aca="false">AJ169+AJ165</f>
        <v>1419.78101669582</v>
      </c>
      <c r="AK170" s="62" t="n">
        <f aca="false">AK169+AK165</f>
        <v>1434.54537135714</v>
      </c>
      <c r="AL170" s="62" t="n">
        <f aca="false">AL169+AL165</f>
        <v>1433.69916963513</v>
      </c>
      <c r="AM170" s="62" t="n">
        <f aca="false">AM169+AM165</f>
        <v>1354.72892171788</v>
      </c>
      <c r="AN170" s="62" t="n">
        <f aca="false">AN169+AN165</f>
        <v>1368.94185168567</v>
      </c>
      <c r="AO170" s="62" t="n">
        <f aca="false">AO169+AO165</f>
        <v>1383.12753618422</v>
      </c>
      <c r="AP170" s="62" t="n">
        <f aca="false">AP169+AP165</f>
        <v>1382.26113190592</v>
      </c>
      <c r="AQ170" s="62" t="n">
        <f aca="false">AQ169+AQ165</f>
        <v>1303.99702947899</v>
      </c>
      <c r="AR170" s="62" t="n">
        <f aca="false">AR169+AR165</f>
        <v>1317.66553427945</v>
      </c>
      <c r="AS170" s="62" t="n">
        <f aca="false">AS169+AS165</f>
        <v>1331.30741867975</v>
      </c>
      <c r="AT170" s="62" t="n">
        <f aca="false">AT169+AT165</f>
        <v>1330.46089156072</v>
      </c>
      <c r="AU170" s="62" t="n">
        <f aca="false">AU169+AU165</f>
        <v>1346.06860042315</v>
      </c>
      <c r="AV170" s="62" t="n">
        <f aca="false">AV169+AV165</f>
        <v>1360.19218841221</v>
      </c>
      <c r="AW170" s="62" t="n">
        <f aca="false">AW169+AW165</f>
        <v>1374.28875431183</v>
      </c>
      <c r="AX170" s="62" t="n">
        <f aca="false">AX169+AX165</f>
        <v>1373.42945349798</v>
      </c>
      <c r="AY170" s="62" t="n">
        <f aca="false">AY169+AY165</f>
        <v>1298.70707511854</v>
      </c>
      <c r="AZ170" s="62" t="n">
        <f aca="false">AZ169+AZ165</f>
        <v>1297.85015037526</v>
      </c>
      <c r="BA170" s="62" t="n">
        <f aca="false">BA169+BA165</f>
        <v>1311.24654714802</v>
      </c>
      <c r="BB170" s="62" t="n">
        <f aca="false">BB169+BB165</f>
        <v>1310.37200019206</v>
      </c>
      <c r="BC170" s="62" t="n">
        <f aca="false">BC169+BC165</f>
        <v>1300.30581471171</v>
      </c>
      <c r="BD170" s="62" t="n">
        <f aca="false">BD169+BD165</f>
        <v>1313.85657944631</v>
      </c>
      <c r="BE170" s="62" t="n">
        <f aca="false">BE169+BE165</f>
        <v>1327.37823400291</v>
      </c>
      <c r="BF170" s="62" t="n">
        <f aca="false">BF169+BF165</f>
        <v>1326.45253209845</v>
      </c>
      <c r="BG170" s="62" t="n">
        <f aca="false">BG169+BG165</f>
        <v>1306.08020221019</v>
      </c>
      <c r="BH170" s="62" t="n">
        <f aca="false">BH169+BH165</f>
        <v>1270.3512597849</v>
      </c>
      <c r="BI170" s="62" t="n">
        <f aca="false">BI169+BI165</f>
        <v>1283.38817640756</v>
      </c>
      <c r="BJ170" s="62" t="n">
        <f aca="false">BJ169+BJ165</f>
        <v>1282.4557489132</v>
      </c>
      <c r="BK170" s="62" t="n">
        <f aca="false">BK169+BK165</f>
        <v>1247.62156563087</v>
      </c>
      <c r="BL170" s="62" t="n">
        <f aca="false">BL169+BL165</f>
        <v>1260.57019748378</v>
      </c>
      <c r="BM170" s="62" t="n">
        <f aca="false">BM169+BM165</f>
        <v>1273.48917554522</v>
      </c>
      <c r="BN170" s="62" t="n">
        <f aca="false">BN169+BN165</f>
        <v>1272.54618676527</v>
      </c>
      <c r="BO170" s="62" t="n">
        <f aca="false">BO169+BO165</f>
        <v>1293.35899925436</v>
      </c>
      <c r="BP170" s="62" t="n">
        <f aca="false">BP169+BP165</f>
        <v>1292.43313616177</v>
      </c>
      <c r="BQ170" s="62" t="n">
        <f aca="false">BQ169+BQ165</f>
        <v>1305.70036157973</v>
      </c>
      <c r="BR170" s="62" t="n">
        <f aca="false">BR169+BR165</f>
        <v>1304.75545859306</v>
      </c>
      <c r="BS170" s="62" t="n">
        <f aca="false">BS169+BS165</f>
        <v>1271.82216221743</v>
      </c>
      <c r="BT170" s="62" t="n">
        <f aca="false">BT169+BT165</f>
        <v>1285.03438786711</v>
      </c>
      <c r="BU170" s="62" t="n">
        <f aca="false">BU169+BU165</f>
        <v>1298.21678768442</v>
      </c>
      <c r="BV170" s="62" t="n">
        <f aca="false">BV169+BV165</f>
        <v>1297.26832801452</v>
      </c>
      <c r="BW170" s="62" t="n">
        <f aca="false">BW169+BW165</f>
        <v>1278.15866606138</v>
      </c>
      <c r="BX170" s="62" t="n">
        <f aca="false">BX169+BX165</f>
        <v>1291.41687184544</v>
      </c>
      <c r="BY170" s="62" t="n">
        <f aca="false">BY169+BY165</f>
        <v>1304.6444591906</v>
      </c>
      <c r="BZ170" s="62" t="n">
        <f aca="false">BZ169+BZ165</f>
        <v>1303.67079468096</v>
      </c>
      <c r="CA170" s="62" t="n">
        <f aca="false">CA169+CA165</f>
        <v>1272.50852317215</v>
      </c>
      <c r="CB170" s="62" t="n">
        <f aca="false">CB169+CB165</f>
        <v>1285.68460267016</v>
      </c>
      <c r="CC170" s="62" t="n">
        <f aca="false">CC169+CC165</f>
        <v>1298.82943592153</v>
      </c>
      <c r="CD170" s="62" t="n">
        <f aca="false">CD169+CD165</f>
        <v>1297.83580716327</v>
      </c>
      <c r="CE170" s="62" t="n">
        <f aca="false">CE169+CE165</f>
        <v>1263.33155496228</v>
      </c>
      <c r="CF170" s="62" t="n">
        <f aca="false">CF169+CF165</f>
        <v>1262.35005349293</v>
      </c>
      <c r="CG170" s="62" t="n">
        <f aca="false">CG169+CG165</f>
        <v>1275.23048791659</v>
      </c>
      <c r="CH170" s="62" t="n">
        <f aca="false">CH169+CH165</f>
        <v>1274.22880237882</v>
      </c>
      <c r="CI170" s="62" t="n">
        <f aca="false">CI169+CI165</f>
        <v>1280.94711694207</v>
      </c>
      <c r="CJ170" s="62" t="n">
        <f aca="false">CJ169+CJ165</f>
        <v>1294.1721738429</v>
      </c>
      <c r="CK170" s="62" t="n">
        <f aca="false">CK169+CK165</f>
        <v>1307.36453123153</v>
      </c>
      <c r="CL170" s="62" t="n">
        <f aca="false">CL169+CL165</f>
        <v>1306.32468871632</v>
      </c>
      <c r="CM170" s="62" t="n">
        <f aca="false">CM169+CM165</f>
        <v>1331.13641727341</v>
      </c>
      <c r="CN170" s="62" t="n">
        <f aca="false">CN169+CN165</f>
        <v>1344.89772640339</v>
      </c>
      <c r="CO170" s="62" t="n">
        <f aca="false">CO169+CO165</f>
        <v>1358.62564137474</v>
      </c>
      <c r="CP170" s="62" t="n">
        <f aca="false">CP169+CP165</f>
        <v>1357.56370914515</v>
      </c>
      <c r="CQ170" s="62" t="n">
        <f aca="false">CQ169+CQ165</f>
        <v>1302.33607407395</v>
      </c>
      <c r="CR170" s="62" t="n">
        <f aca="false">CR169+CR165</f>
        <v>1315.7620354013</v>
      </c>
      <c r="CS170" s="62" t="n">
        <f aca="false">CS169+CS165</f>
        <v>1329.15410465743</v>
      </c>
      <c r="CT170" s="62" t="n">
        <f aca="false">CT169+CT165</f>
        <v>1328.07633883739</v>
      </c>
      <c r="CU170" s="62" t="n">
        <f aca="false">CU169+CU165</f>
        <v>-33440.1606334794</v>
      </c>
      <c r="CV170" s="62" t="n">
        <f aca="false">CV169+CV165</f>
        <v>1362.76297076546</v>
      </c>
      <c r="CW170" s="62" t="n">
        <f aca="false">CW169+CW165</f>
        <v>1376.67625137596</v>
      </c>
      <c r="CX170" s="62" t="n">
        <f aca="false">CX169+CX165</f>
        <v>1375.6032513655</v>
      </c>
      <c r="CY170" s="62" t="n">
        <f aca="false">CY169+CY165</f>
        <v>1618.03424822769</v>
      </c>
      <c r="CZ170" s="62" t="n">
        <f aca="false">CZ169+CZ165</f>
        <v>1634.95245101758</v>
      </c>
      <c r="DA170" s="62" t="n">
        <f aca="false">DA169+DA165</f>
        <v>1651.83625824101</v>
      </c>
      <c r="DB170" s="62" t="n">
        <f aca="false">DB169+DB165</f>
        <v>1650.74248130232</v>
      </c>
      <c r="DC170" s="62" t="n">
        <f aca="false">DC169+DC165</f>
        <v>1607.1590296893</v>
      </c>
      <c r="DD170" s="62" t="n">
        <f aca="false">DD169+DD165</f>
        <v>1623.95223060401</v>
      </c>
      <c r="DE170" s="62" t="n">
        <f aca="false">DE169+DE165</f>
        <v>1640.71090076183</v>
      </c>
      <c r="DF170" s="62" t="n">
        <f aca="false">DF169+DF165</f>
        <v>1639.61282477575</v>
      </c>
      <c r="DG170" s="62" t="n">
        <f aca="false">DG169+DG165</f>
        <v>1602.76021744076</v>
      </c>
      <c r="DH170" s="62" t="n">
        <f aca="false">DH169+DH165</f>
        <v>1619.49805757469</v>
      </c>
      <c r="DI170" s="62" t="n">
        <f aca="false">DI169+DI165</f>
        <v>1636.20115651052</v>
      </c>
      <c r="DJ170" s="62" t="n">
        <f aca="false">DJ169+DJ165</f>
        <v>1635.09638850691</v>
      </c>
      <c r="DK170" s="62" t="n">
        <f aca="false">DK169+DK165</f>
        <v>1571.85759336508</v>
      </c>
      <c r="DL170" s="62" t="n">
        <f aca="false">DL169+DL165</f>
        <v>1570.77908914615</v>
      </c>
      <c r="DM170" s="62" t="n">
        <f aca="false">DM169+DM165</f>
        <v>1586.95085835084</v>
      </c>
      <c r="DN170" s="62" t="n">
        <f aca="false">DN169+DN165</f>
        <v>1585.85017525228</v>
      </c>
      <c r="DO170" s="62" t="n">
        <f aca="false">DO169+DO165</f>
        <v>1625.0015304998</v>
      </c>
      <c r="DP170" s="62" t="n">
        <f aca="false">DP169+DP165</f>
        <v>1641.95942386569</v>
      </c>
      <c r="DQ170" s="62" t="n">
        <f aca="false">DQ169+DQ165</f>
        <v>1658.88169753162</v>
      </c>
      <c r="DR170" s="62" t="n">
        <f aca="false">DR169+DR165</f>
        <v>1657.74899322194</v>
      </c>
      <c r="DS170" s="62" t="n">
        <f aca="false">DS169+DS165</f>
        <v>1620.14071212309</v>
      </c>
      <c r="DT170" s="62" t="n">
        <f aca="false">DT169+DT165</f>
        <v>1637.03043914361</v>
      </c>
      <c r="DU170" s="62" t="n">
        <f aca="false">DU169+DU165</f>
        <v>1653.88408706121</v>
      </c>
      <c r="DV170" s="62" t="n">
        <f aca="false">DV169+DV165</f>
        <v>1652.73677376491</v>
      </c>
      <c r="DW170" s="62" t="n">
        <f aca="false">DW169+DW165</f>
        <v>1630.2202488474</v>
      </c>
      <c r="DX170" s="62" t="n">
        <f aca="false">DX169+DX165</f>
        <v>1647.20698525225</v>
      </c>
      <c r="DY170" s="62" t="n">
        <f aca="false">DY169+DY165</f>
        <v>1664.1571562756</v>
      </c>
      <c r="DZ170" s="62" t="n">
        <f aca="false">DZ169+DZ165</f>
        <v>1662.99437934981</v>
      </c>
      <c r="EA170" s="62" t="n">
        <f aca="false">EA169+EA165</f>
        <v>1648.99320221619</v>
      </c>
      <c r="EB170" s="62" t="n">
        <f aca="false">EB169+EB165</f>
        <v>1647.84971225055</v>
      </c>
      <c r="EC170" s="62" t="n">
        <f aca="false">EC169+EC165</f>
        <v>1664.80276069901</v>
      </c>
      <c r="ED170" s="62" t="n">
        <f aca="false">ED169+ED165</f>
        <v>1663.63575545558</v>
      </c>
      <c r="EE170" s="62" t="n">
        <f aca="false">EE169+EE165</f>
        <v>1636.30850936532</v>
      </c>
      <c r="EF170" s="62" t="n">
        <f aca="false">EF169+EF165</f>
        <v>1653.32701015432</v>
      </c>
      <c r="EG170" s="62" t="n">
        <f aca="false">EG169+EG165</f>
        <v>1670.30778115959</v>
      </c>
      <c r="EH170" s="62" t="n">
        <f aca="false">EH169+EH165</f>
        <v>1669.10797631354</v>
      </c>
      <c r="EI170" s="62" t="n">
        <f aca="false">EI169+EI165</f>
        <v>1746.48519407478</v>
      </c>
      <c r="EJ170" s="62" t="n">
        <f aca="false">EJ169+EJ165</f>
        <v>1658.59649518003</v>
      </c>
      <c r="EK170" s="62" t="n">
        <f aca="false">EK169+EK165</f>
        <v>1675.58311591863</v>
      </c>
      <c r="EL170" s="62" t="n">
        <f aca="false">EL169+EL165</f>
        <v>1674.33072194969</v>
      </c>
      <c r="EM170" s="62" t="n">
        <f aca="false">EM169+EM165</f>
        <v>1704.57489574566</v>
      </c>
      <c r="EN170" s="62" t="n">
        <f aca="false">EN169+EN165</f>
        <v>1722.25767743721</v>
      </c>
      <c r="EO170" s="62" t="n">
        <f aca="false">EO169+EO165</f>
        <v>1739.89967143458</v>
      </c>
      <c r="EP170" s="62" t="n">
        <f aca="false">EP169+EP165</f>
        <v>1738.60262522089</v>
      </c>
      <c r="EQ170" s="62" t="n">
        <f aca="false">EQ169+EQ165</f>
        <v>1680.250938271</v>
      </c>
      <c r="ER170" s="62" t="n">
        <f aca="false">ER169+ER165</f>
        <v>1678.97339685766</v>
      </c>
      <c r="ES170" s="62" t="n">
        <f aca="false">ES169+ES165</f>
        <v>1696.13304075701</v>
      </c>
      <c r="ET170" s="62" t="n">
        <f aca="false">ET169+ET165</f>
        <v>1694.82922736741</v>
      </c>
      <c r="EU170" s="62" t="n">
        <f aca="false">EU169+EU165</f>
        <v>1689.84482185051</v>
      </c>
      <c r="EV170" s="62" t="n">
        <f aca="false">EV169+EV165</f>
        <v>1707.33597448664</v>
      </c>
      <c r="EW170" s="62" t="n">
        <f aca="false">EW169+EW165</f>
        <v>1724.78543207548</v>
      </c>
      <c r="EX170" s="62" t="n">
        <f aca="false">EX169+EX165</f>
        <v>1723.45953208706</v>
      </c>
      <c r="EY170" s="62" t="n">
        <f aca="false">EY169+EY165</f>
        <v>1718.39086487634</v>
      </c>
      <c r="EZ170" s="62" t="n">
        <f aca="false">EZ169+EZ165</f>
        <v>1736.17742954639</v>
      </c>
      <c r="FA170" s="62" t="n">
        <f aca="false">FA169+FA165</f>
        <v>1753.92159285504</v>
      </c>
      <c r="FB170" s="62" t="n">
        <f aca="false">FB169+FB165</f>
        <v>1752.57323212082</v>
      </c>
      <c r="FC170" s="62" t="n">
        <f aca="false">FC169+FC165</f>
        <v>1747.4188793059</v>
      </c>
      <c r="FD170" s="62" t="n">
        <f aca="false">FD169+FD165</f>
        <v>0</v>
      </c>
      <c r="FE170" s="62" t="n">
        <f aca="false">FE169+FE165</f>
        <v>0</v>
      </c>
      <c r="FF170" s="62" t="n">
        <f aca="false">FF169+FF165</f>
        <v>0</v>
      </c>
      <c r="FG170" s="62" t="n">
        <f aca="false">FG169+FG165</f>
        <v>0</v>
      </c>
      <c r="FH170" s="62" t="n">
        <f aca="false">FH169+FH165</f>
        <v>0</v>
      </c>
    </row>
    <row r="171" customFormat="false" ht="15" hidden="false" customHeight="false" outlineLevel="0" collapsed="false">
      <c r="C171" s="27" t="s">
        <v>119</v>
      </c>
      <c r="D171" s="11" t="s">
        <v>32</v>
      </c>
      <c r="E171" s="32" t="n">
        <f aca="false">XIRR($J170:$FH170,$J$4:$FH$4)</f>
        <v>0.0732935937745281</v>
      </c>
    </row>
    <row r="172" customFormat="false" ht="15" hidden="false" customHeight="false" outlineLevel="0" collapsed="false">
      <c r="C172" s="27" t="s">
        <v>120</v>
      </c>
      <c r="D172" s="11" t="s">
        <v>32</v>
      </c>
      <c r="E172" s="32" t="n">
        <f aca="false">XIRR($J169:$FH169,$J$4:$FH$4)</f>
        <v>0.078701738404225</v>
      </c>
    </row>
    <row r="173" customFormat="false" ht="15" hidden="false" customHeight="false" outlineLevel="0" collapsed="false">
      <c r="C173" s="0" t="s">
        <v>813</v>
      </c>
      <c r="D173" s="11" t="s">
        <v>359</v>
      </c>
      <c r="I173" s="20" t="n">
        <f aca="false">SUM(J173:FH173)</f>
        <v>-14835.2957873506</v>
      </c>
      <c r="J173" s="20" t="n">
        <f aca="false">J136+J140+J141+J134+J142</f>
        <v>0</v>
      </c>
      <c r="K173" s="20" t="n">
        <f aca="false">K136+K140+K141+K134+K142</f>
        <v>0</v>
      </c>
      <c r="L173" s="20" t="n">
        <f aca="false">L136+L140+L141+L134+L142</f>
        <v>0</v>
      </c>
      <c r="M173" s="20" t="n">
        <f aca="false">M136+M140+M141+M134+M142</f>
        <v>0</v>
      </c>
      <c r="N173" s="20" t="n">
        <f aca="false">N136+N140+N141+N134+N142</f>
        <v>0</v>
      </c>
      <c r="O173" s="20" t="n">
        <f aca="false">O136+O140+O141+O134+O142</f>
        <v>-154.439757423489</v>
      </c>
      <c r="P173" s="20" t="n">
        <f aca="false">P136+P140+P141+P134+P142</f>
        <v>7542.73842202261</v>
      </c>
      <c r="Q173" s="20" t="n">
        <f aca="false">Q136+Q140+Q141+Q134+Q142</f>
        <v>7642.8921318961</v>
      </c>
      <c r="R173" s="20" t="n">
        <f aca="false">R136+R140+R141+R134+R142</f>
        <v>7660.34834784041</v>
      </c>
      <c r="S173" s="20" t="n">
        <f aca="false">S136+S140+S141+S134+S142</f>
        <v>6090.31066308432</v>
      </c>
      <c r="T173" s="20" t="n">
        <f aca="false">T136+T140+T141+T134+T142</f>
        <v>-752.019751633974</v>
      </c>
      <c r="U173" s="20" t="n">
        <f aca="false">U136+U140+U141+U134+U142</f>
        <v>-752.019751633974</v>
      </c>
      <c r="V173" s="20" t="n">
        <f aca="false">V136+V140+V141+V134+V142</f>
        <v>-752.019751633974</v>
      </c>
      <c r="W173" s="20" t="n">
        <f aca="false">W136+W140+W141+W134+W142</f>
        <v>-752.019751633974</v>
      </c>
      <c r="X173" s="20" t="n">
        <f aca="false">X136+X140+X141+X134+X142</f>
        <v>-752.019751633974</v>
      </c>
      <c r="Y173" s="20" t="n">
        <f aca="false">Y136+Y140+Y141+Y134+Y142</f>
        <v>-752.019751633974</v>
      </c>
      <c r="Z173" s="20" t="n">
        <f aca="false">Z136+Z140+Z141+Z134+Z142</f>
        <v>-752.019751633974</v>
      </c>
      <c r="AA173" s="20" t="n">
        <f aca="false">AA136+AA140+AA141+AA134+AA142</f>
        <v>-752.019751633974</v>
      </c>
      <c r="AB173" s="20" t="n">
        <f aca="false">AB136+AB140+AB141+AB134+AB142</f>
        <v>-752.019751633974</v>
      </c>
      <c r="AC173" s="20" t="n">
        <f aca="false">AC136+AC140+AC141+AC134+AC142</f>
        <v>-752.019751633974</v>
      </c>
      <c r="AD173" s="20" t="n">
        <f aca="false">AD136+AD140+AD141+AD134+AD142</f>
        <v>-752.019751633974</v>
      </c>
      <c r="AE173" s="20" t="n">
        <f aca="false">AE136+AE140+AE141+AE134+AE142</f>
        <v>-752.019751633974</v>
      </c>
      <c r="AF173" s="20" t="n">
        <f aca="false">AF136+AF140+AF141+AF134+AF142</f>
        <v>-752.019751633974</v>
      </c>
      <c r="AG173" s="20" t="n">
        <f aca="false">AG136+AG140+AG141+AG134+AG142</f>
        <v>-752.019751633974</v>
      </c>
      <c r="AH173" s="20" t="n">
        <f aca="false">AH136+AH140+AH141+AH134+AH142</f>
        <v>-752.019751633974</v>
      </c>
      <c r="AI173" s="20" t="n">
        <f aca="false">AI136+AI140+AI141+AI134+AI142</f>
        <v>-752.019751633974</v>
      </c>
      <c r="AJ173" s="20" t="n">
        <f aca="false">AJ136+AJ140+AJ141+AJ134+AJ142</f>
        <v>-752.019751633974</v>
      </c>
      <c r="AK173" s="20" t="n">
        <f aca="false">AK136+AK140+AK141+AK134+AK142</f>
        <v>-752.019751633974</v>
      </c>
      <c r="AL173" s="20" t="n">
        <f aca="false">AL136+AL140+AL141+AL134+AL142</f>
        <v>-752.019751633974</v>
      </c>
      <c r="AM173" s="20" t="n">
        <f aca="false">AM136+AM140+AM141+AM134+AM142</f>
        <v>-752.019751633974</v>
      </c>
      <c r="AN173" s="20" t="n">
        <f aca="false">AN136+AN140+AN141+AN134+AN142</f>
        <v>-752.019751633974</v>
      </c>
      <c r="AO173" s="20" t="n">
        <f aca="false">AO136+AO140+AO141+AO134+AO142</f>
        <v>-752.019751633974</v>
      </c>
      <c r="AP173" s="20" t="n">
        <f aca="false">AP136+AP140+AP141+AP134+AP142</f>
        <v>-752.019751633974</v>
      </c>
      <c r="AQ173" s="20" t="n">
        <f aca="false">AQ136+AQ140+AQ141+AQ134+AQ142</f>
        <v>-752.019751633974</v>
      </c>
      <c r="AR173" s="20" t="n">
        <f aca="false">AR136+AR140+AR141+AR134+AR142</f>
        <v>-752.019751633974</v>
      </c>
      <c r="AS173" s="20" t="n">
        <f aca="false">AS136+AS140+AS141+AS134+AS142</f>
        <v>-752.019751633974</v>
      </c>
      <c r="AT173" s="20" t="n">
        <f aca="false">AT136+AT140+AT141+AT134+AT142</f>
        <v>-752.019751633974</v>
      </c>
      <c r="AU173" s="20" t="n">
        <f aca="false">AU136+AU140+AU141+AU134+AU142</f>
        <v>-752.019751633974</v>
      </c>
      <c r="AV173" s="20" t="n">
        <f aca="false">AV136+AV140+AV141+AV134+AV142</f>
        <v>-752.019751633974</v>
      </c>
      <c r="AW173" s="20" t="n">
        <f aca="false">AW136+AW140+AW141+AW134+AW142</f>
        <v>-752.019751633974</v>
      </c>
      <c r="AX173" s="20" t="n">
        <f aca="false">AX136+AX140+AX141+AX134+AX142</f>
        <v>-752.019751633974</v>
      </c>
      <c r="AY173" s="20" t="n">
        <f aca="false">AY136+AY140+AY141+AY134+AY142</f>
        <v>-752.019751633974</v>
      </c>
      <c r="AZ173" s="20" t="n">
        <f aca="false">AZ136+AZ140+AZ141+AZ134+AZ142</f>
        <v>-752.019751633974</v>
      </c>
      <c r="BA173" s="20" t="n">
        <f aca="false">BA136+BA140+BA141+BA134+BA142</f>
        <v>-752.019751633974</v>
      </c>
      <c r="BB173" s="20" t="n">
        <f aca="false">BB136+BB140+BB141+BB134+BB142</f>
        <v>-752.019751633974</v>
      </c>
      <c r="BC173" s="20" t="n">
        <f aca="false">BC136+BC140+BC141+BC134+BC142</f>
        <v>-752.019751633974</v>
      </c>
      <c r="BD173" s="20" t="n">
        <f aca="false">BD136+BD140+BD141+BD134+BD142</f>
        <v>-752.019751633974</v>
      </c>
      <c r="BE173" s="20" t="n">
        <f aca="false">BE136+BE140+BE141+BE134+BE142</f>
        <v>-752.019751633974</v>
      </c>
      <c r="BF173" s="20" t="n">
        <f aca="false">BF136+BF140+BF141+BF134+BF142</f>
        <v>-752.019751633974</v>
      </c>
      <c r="BG173" s="20" t="n">
        <f aca="false">BG136+BG140+BG141+BG134+BG142</f>
        <v>-752.019751633974</v>
      </c>
      <c r="BH173" s="20" t="n">
        <f aca="false">BH136+BH140+BH141+BH134+BH142</f>
        <v>-752.019751633974</v>
      </c>
      <c r="BI173" s="20" t="n">
        <f aca="false">BI136+BI140+BI141+BI134+BI142</f>
        <v>-752.019751633974</v>
      </c>
      <c r="BJ173" s="20" t="n">
        <f aca="false">BJ136+BJ140+BJ141+BJ134+BJ142</f>
        <v>-752.019751633974</v>
      </c>
      <c r="BK173" s="20" t="n">
        <f aca="false">BK136+BK140+BK141+BK134+BK142</f>
        <v>-752.019751633974</v>
      </c>
      <c r="BL173" s="20" t="n">
        <f aca="false">BL136+BL140+BL141+BL134+BL142</f>
        <v>-752.019751633974</v>
      </c>
      <c r="BM173" s="20" t="n">
        <f aca="false">BM136+BM140+BM141+BM134+BM142</f>
        <v>-752.019751633974</v>
      </c>
      <c r="BN173" s="20" t="n">
        <f aca="false">BN136+BN140+BN141+BN134+BN142</f>
        <v>-752.019751633974</v>
      </c>
      <c r="BO173" s="20" t="n">
        <f aca="false">BO136+BO140+BO141+BO134+BO142</f>
        <v>-752.019751633974</v>
      </c>
      <c r="BP173" s="20" t="n">
        <f aca="false">BP136+BP140+BP141+BP134+BP142</f>
        <v>-752.019751633974</v>
      </c>
      <c r="BQ173" s="20" t="n">
        <f aca="false">BQ136+BQ140+BQ141+BQ134+BQ142</f>
        <v>-752.019751633974</v>
      </c>
      <c r="BR173" s="20" t="n">
        <f aca="false">BR136+BR140+BR141+BR134+BR142</f>
        <v>-752.019751633974</v>
      </c>
      <c r="BS173" s="20" t="n">
        <f aca="false">BS136+BS140+BS141+BS134+BS142</f>
        <v>-752.019751633974</v>
      </c>
      <c r="BT173" s="20" t="n">
        <f aca="false">BT136+BT140+BT141+BT134+BT142</f>
        <v>-752.019751633974</v>
      </c>
      <c r="BU173" s="20" t="n">
        <f aca="false">BU136+BU140+BU141+BU134+BU142</f>
        <v>-752.019751633974</v>
      </c>
      <c r="BV173" s="20" t="n">
        <f aca="false">BV136+BV140+BV141+BV134+BV142</f>
        <v>-752.019751633974</v>
      </c>
      <c r="BW173" s="20" t="n">
        <f aca="false">BW136+BW140+BW141+BW134+BW142</f>
        <v>-752.019751633974</v>
      </c>
      <c r="BX173" s="20" t="n">
        <f aca="false">BX136+BX140+BX141+BX134+BX142</f>
        <v>-752.019751633974</v>
      </c>
      <c r="BY173" s="20" t="n">
        <f aca="false">BY136+BY140+BY141+BY134+BY142</f>
        <v>-752.019751633974</v>
      </c>
      <c r="BZ173" s="20" t="n">
        <f aca="false">BZ136+BZ140+BZ141+BZ134+BZ142</f>
        <v>-752.019751633974</v>
      </c>
      <c r="CA173" s="20" t="n">
        <f aca="false">CA136+CA140+CA141+CA134+CA142</f>
        <v>752.019751633974</v>
      </c>
      <c r="CB173" s="20" t="n">
        <f aca="false">CB136+CB140+CB141+CB134+CB142</f>
        <v>-1.06581410364015E-013</v>
      </c>
      <c r="CC173" s="20" t="n">
        <f aca="false">CC136+CC140+CC141+CC134+CC142</f>
        <v>-1.06581410364015E-013</v>
      </c>
      <c r="CD173" s="20" t="n">
        <f aca="false">CD136+CD140+CD141+CD134+CD142</f>
        <v>-1.06581410364015E-013</v>
      </c>
      <c r="CE173" s="20" t="n">
        <f aca="false">CE136+CE140+CE141+CE134+CE142</f>
        <v>-1.06581410364015E-013</v>
      </c>
      <c r="CF173" s="20" t="n">
        <f aca="false">CF136+CF140+CF141+CF134+CF142</f>
        <v>-1.06581410364015E-013</v>
      </c>
      <c r="CG173" s="20" t="n">
        <f aca="false">CG136+CG140+CG141+CG134+CG142</f>
        <v>-1.06581410364015E-013</v>
      </c>
      <c r="CH173" s="20" t="n">
        <f aca="false">CH136+CH140+CH141+CH134+CH142</f>
        <v>-1.06581410364015E-013</v>
      </c>
      <c r="CI173" s="20" t="n">
        <f aca="false">CI136+CI140+CI141+CI134+CI142</f>
        <v>-1.06581410364015E-013</v>
      </c>
      <c r="CJ173" s="20" t="n">
        <f aca="false">CJ136+CJ140+CJ141+CJ134+CJ142</f>
        <v>-1.06581410364015E-013</v>
      </c>
      <c r="CK173" s="20" t="n">
        <f aca="false">CK136+CK140+CK141+CK134+CK142</f>
        <v>-1.06581410364015E-013</v>
      </c>
      <c r="CL173" s="20" t="n">
        <f aca="false">CL136+CL140+CL141+CL134+CL142</f>
        <v>-1.06581410364015E-013</v>
      </c>
      <c r="CM173" s="20" t="n">
        <f aca="false">CM136+CM140+CM141+CM134+CM142</f>
        <v>-1.06581410364015E-013</v>
      </c>
      <c r="CN173" s="20" t="n">
        <f aca="false">CN136+CN140+CN141+CN134+CN142</f>
        <v>-1.06581410364015E-013</v>
      </c>
      <c r="CO173" s="20" t="n">
        <f aca="false">CO136+CO140+CO141+CO134+CO142</f>
        <v>-1.06581410364015E-013</v>
      </c>
      <c r="CP173" s="20" t="n">
        <f aca="false">CP136+CP140+CP141+CP134+CP142</f>
        <v>-1.06581410364015E-013</v>
      </c>
      <c r="CQ173" s="20" t="n">
        <f aca="false">CQ136+CQ140+CQ141+CQ134+CQ142</f>
        <v>-1.06581410364015E-013</v>
      </c>
      <c r="CR173" s="20" t="n">
        <f aca="false">CR136+CR140+CR141+CR134+CR142</f>
        <v>-1.06581410364015E-013</v>
      </c>
      <c r="CS173" s="20" t="n">
        <f aca="false">CS136+CS140+CS141+CS134+CS142</f>
        <v>-1.06581410364015E-013</v>
      </c>
      <c r="CT173" s="20" t="n">
        <f aca="false">CT136+CT140+CT141+CT134+CT142</f>
        <v>-1.06581410364015E-013</v>
      </c>
      <c r="CU173" s="20" t="n">
        <f aca="false">CU136+CU140+CU141+CU134+CU142</f>
        <v>-1.06581410364015E-013</v>
      </c>
      <c r="CV173" s="20" t="n">
        <f aca="false">CV136+CV140+CV141+CV134+CV142</f>
        <v>-1.06581410364015E-013</v>
      </c>
      <c r="CW173" s="20" t="n">
        <f aca="false">CW136+CW140+CW141+CW134+CW142</f>
        <v>-1.06581410364015E-013</v>
      </c>
      <c r="CX173" s="20" t="n">
        <f aca="false">CX136+CX140+CX141+CX134+CX142</f>
        <v>-1.06581410364015E-013</v>
      </c>
      <c r="CY173" s="20" t="n">
        <f aca="false">CY136+CY140+CY141+CY134+CY142</f>
        <v>-1.06581410364015E-013</v>
      </c>
      <c r="CZ173" s="20" t="n">
        <f aca="false">CZ136+CZ140+CZ141+CZ134+CZ142</f>
        <v>-1.06581410364015E-013</v>
      </c>
      <c r="DA173" s="20" t="n">
        <f aca="false">DA136+DA140+DA141+DA134+DA142</f>
        <v>-1.06581410364015E-013</v>
      </c>
      <c r="DB173" s="20" t="n">
        <f aca="false">DB136+DB140+DB141+DB134+DB142</f>
        <v>-1.06581410364015E-013</v>
      </c>
      <c r="DC173" s="20" t="n">
        <f aca="false">DC136+DC140+DC141+DC134+DC142</f>
        <v>-1.06581410364015E-013</v>
      </c>
      <c r="DD173" s="20" t="n">
        <f aca="false">DD136+DD140+DD141+DD134+DD142</f>
        <v>-1.06581410364015E-013</v>
      </c>
      <c r="DE173" s="20" t="n">
        <f aca="false">DE136+DE140+DE141+DE134+DE142</f>
        <v>-1.06581410364015E-013</v>
      </c>
      <c r="DF173" s="20" t="n">
        <f aca="false">DF136+DF140+DF141+DF134+DF142</f>
        <v>-1.06581410364015E-013</v>
      </c>
      <c r="DG173" s="20" t="n">
        <f aca="false">DG136+DG140+DG141+DG134+DG142</f>
        <v>-1.06581410364015E-013</v>
      </c>
      <c r="DH173" s="20" t="n">
        <f aca="false">DH136+DH140+DH141+DH134+DH142</f>
        <v>-1.06581410364015E-013</v>
      </c>
      <c r="DI173" s="20" t="n">
        <f aca="false">DI136+DI140+DI141+DI134+DI142</f>
        <v>-1.06581410364015E-013</v>
      </c>
      <c r="DJ173" s="20" t="n">
        <f aca="false">DJ136+DJ140+DJ141+DJ134+DJ142</f>
        <v>-1.06581410364015E-013</v>
      </c>
      <c r="DK173" s="20" t="n">
        <f aca="false">DK136+DK140+DK141+DK134+DK142</f>
        <v>-1.06581410364015E-013</v>
      </c>
      <c r="DL173" s="20" t="n">
        <f aca="false">DL136+DL140+DL141+DL134+DL142</f>
        <v>-1.06581410364015E-013</v>
      </c>
      <c r="DM173" s="20" t="n">
        <f aca="false">DM136+DM140+DM141+DM134+DM142</f>
        <v>-1.06581410364015E-013</v>
      </c>
      <c r="DN173" s="20" t="n">
        <f aca="false">DN136+DN140+DN141+DN134+DN142</f>
        <v>-1.06581410364015E-013</v>
      </c>
      <c r="DO173" s="20" t="n">
        <f aca="false">DO136+DO140+DO141+DO134+DO142</f>
        <v>-1.06581410364015E-013</v>
      </c>
      <c r="DP173" s="20" t="n">
        <f aca="false">DP136+DP140+DP141+DP134+DP142</f>
        <v>-1.06581410364015E-013</v>
      </c>
      <c r="DQ173" s="20" t="n">
        <f aca="false">DQ136+DQ140+DQ141+DQ134+DQ142</f>
        <v>-1.06581410364015E-013</v>
      </c>
      <c r="DR173" s="20" t="n">
        <f aca="false">DR136+DR140+DR141+DR134+DR142</f>
        <v>-1.06581410364015E-013</v>
      </c>
      <c r="DS173" s="20" t="n">
        <f aca="false">DS136+DS140+DS141+DS134+DS142</f>
        <v>-1.06581410364015E-013</v>
      </c>
      <c r="DT173" s="20" t="n">
        <f aca="false">DT136+DT140+DT141+DT134+DT142</f>
        <v>-1.06581410364015E-013</v>
      </c>
      <c r="DU173" s="20" t="n">
        <f aca="false">DU136+DU140+DU141+DU134+DU142</f>
        <v>-1.06581410364015E-013</v>
      </c>
      <c r="DV173" s="20" t="n">
        <f aca="false">DV136+DV140+DV141+DV134+DV142</f>
        <v>-1.06581410364015E-013</v>
      </c>
      <c r="DW173" s="20" t="n">
        <f aca="false">DW136+DW140+DW141+DW134+DW142</f>
        <v>-1.06581410364015E-013</v>
      </c>
      <c r="DX173" s="20" t="n">
        <f aca="false">DX136+DX140+DX141+DX134+DX142</f>
        <v>-1.06581410364015E-013</v>
      </c>
      <c r="DY173" s="20" t="n">
        <f aca="false">DY136+DY140+DY141+DY134+DY142</f>
        <v>-1.06581410364015E-013</v>
      </c>
      <c r="DZ173" s="20" t="n">
        <f aca="false">DZ136+DZ140+DZ141+DZ134+DZ142</f>
        <v>-1.06581410364015E-013</v>
      </c>
      <c r="EA173" s="20" t="n">
        <f aca="false">EA136+EA140+EA141+EA134+EA142</f>
        <v>-1.06581410364015E-013</v>
      </c>
      <c r="EB173" s="20" t="n">
        <f aca="false">EB136+EB140+EB141+EB134+EB142</f>
        <v>-1.06581410364015E-013</v>
      </c>
      <c r="EC173" s="20" t="n">
        <f aca="false">EC136+EC140+EC141+EC134+EC142</f>
        <v>-1.06581410364015E-013</v>
      </c>
      <c r="ED173" s="20" t="n">
        <f aca="false">ED136+ED140+ED141+ED134+ED142</f>
        <v>-1.06581410364015E-013</v>
      </c>
      <c r="EE173" s="20" t="n">
        <f aca="false">EE136+EE140+EE141+EE134+EE142</f>
        <v>-1.06581410364015E-013</v>
      </c>
      <c r="EF173" s="20" t="n">
        <f aca="false">EF136+EF140+EF141+EF134+EF142</f>
        <v>-1.06581410364015E-013</v>
      </c>
      <c r="EG173" s="20" t="n">
        <f aca="false">EG136+EG140+EG141+EG134+EG142</f>
        <v>-1.06581410364015E-013</v>
      </c>
      <c r="EH173" s="20" t="n">
        <f aca="false">EH136+EH140+EH141+EH134+EH142</f>
        <v>-1.06581410364015E-013</v>
      </c>
      <c r="EI173" s="20" t="n">
        <f aca="false">EI136+EI140+EI141+EI134+EI142</f>
        <v>-1.06581410364015E-013</v>
      </c>
      <c r="EJ173" s="20" t="n">
        <f aca="false">EJ136+EJ140+EJ141+EJ134+EJ142</f>
        <v>-1.06581410364015E-013</v>
      </c>
      <c r="EK173" s="20" t="n">
        <f aca="false">EK136+EK140+EK141+EK134+EK142</f>
        <v>-1.06581410364015E-013</v>
      </c>
      <c r="EL173" s="20" t="n">
        <f aca="false">EL136+EL140+EL141+EL134+EL142</f>
        <v>-1.06581410364015E-013</v>
      </c>
      <c r="EM173" s="20" t="n">
        <f aca="false">EM136+EM140+EM141+EM134+EM142</f>
        <v>-1.06581410364015E-013</v>
      </c>
      <c r="EN173" s="20" t="n">
        <f aca="false">EN136+EN140+EN141+EN134+EN142</f>
        <v>-1.06581410364015E-013</v>
      </c>
      <c r="EO173" s="20" t="n">
        <f aca="false">EO136+EO140+EO141+EO134+EO142</f>
        <v>-1.06581410364015E-013</v>
      </c>
      <c r="EP173" s="20" t="n">
        <f aca="false">EP136+EP140+EP141+EP134+EP142</f>
        <v>-1.06581410364015E-013</v>
      </c>
      <c r="EQ173" s="20" t="n">
        <f aca="false">EQ136+EQ140+EQ141+EQ134+EQ142</f>
        <v>-1.06581410364015E-013</v>
      </c>
      <c r="ER173" s="20" t="n">
        <f aca="false">ER136+ER140+ER141+ER134+ER142</f>
        <v>-1.06581410364015E-013</v>
      </c>
      <c r="ES173" s="20" t="n">
        <f aca="false">ES136+ES140+ES141+ES134+ES142</f>
        <v>-1.06581410364015E-013</v>
      </c>
      <c r="ET173" s="20" t="n">
        <f aca="false">ET136+ET140+ET141+ET134+ET142</f>
        <v>-1.06581410364015E-013</v>
      </c>
      <c r="EU173" s="20" t="n">
        <f aca="false">EU136+EU140+EU141+EU134+EU142</f>
        <v>-1.06581410364015E-013</v>
      </c>
      <c r="EV173" s="20" t="n">
        <f aca="false">EV136+EV140+EV141+EV134+EV142</f>
        <v>-1.06581410364015E-013</v>
      </c>
      <c r="EW173" s="20" t="n">
        <f aca="false">EW136+EW140+EW141+EW134+EW142</f>
        <v>-1.06581410364015E-013</v>
      </c>
      <c r="EX173" s="20" t="n">
        <f aca="false">EX136+EX140+EX141+EX134+EX142</f>
        <v>-1.06581410364015E-013</v>
      </c>
      <c r="EY173" s="20" t="n">
        <f aca="false">EY136+EY140+EY141+EY134+EY142</f>
        <v>-1.06581410364015E-013</v>
      </c>
      <c r="EZ173" s="20" t="n">
        <f aca="false">EZ136+EZ140+EZ141+EZ134+EZ142</f>
        <v>-1.06581410364015E-013</v>
      </c>
      <c r="FA173" s="20" t="n">
        <f aca="false">FA136+FA140+FA141+FA134+FA142</f>
        <v>-1.06581410364015E-013</v>
      </c>
      <c r="FB173" s="20" t="n">
        <f aca="false">FB136+FB140+FB141+FB134+FB142</f>
        <v>-1.06581410364015E-013</v>
      </c>
      <c r="FC173" s="20" t="n">
        <f aca="false">FC136+FC140+FC141+FC134+FC142</f>
        <v>-1.06581410364015E-013</v>
      </c>
      <c r="FD173" s="20" t="n">
        <f aca="false">FD136+FD140+FD141+FD134+FD142</f>
        <v>-1.06581410364015E-013</v>
      </c>
      <c r="FE173" s="20" t="n">
        <f aca="false">FE136+FE140+FE141+FE134+FE142</f>
        <v>-1.06581410364015E-013</v>
      </c>
      <c r="FF173" s="20" t="n">
        <f aca="false">FF136+FF140+FF141+FF134+FF142</f>
        <v>-1.06581410364015E-013</v>
      </c>
      <c r="FG173" s="20" t="n">
        <f aca="false">FG136+FG140+FG141+FG134+FG142</f>
        <v>-1.06581410364015E-013</v>
      </c>
      <c r="FH173" s="20" t="n">
        <f aca="false">FH136+FH140+FH141+FH134+FH142</f>
        <v>-1.06581410364015E-013</v>
      </c>
    </row>
    <row r="174" customFormat="false" ht="15" hidden="false" customHeight="false" outlineLevel="0" collapsed="false">
      <c r="C174" s="27" t="s">
        <v>814</v>
      </c>
      <c r="D174" s="11" t="s">
        <v>359</v>
      </c>
      <c r="I174" s="62" t="n">
        <f aca="false">SUM(J174:FH174)</f>
        <v>96356.2675903551</v>
      </c>
      <c r="J174" s="62" t="n">
        <f aca="false">J169+J156+J173</f>
        <v>-2792.10339506173</v>
      </c>
      <c r="K174" s="62" t="n">
        <f aca="false">K169+K156+K173</f>
        <v>694.568570357686</v>
      </c>
      <c r="L174" s="62" t="n">
        <f aca="false">L169+L156+L173</f>
        <v>-809.957968521901</v>
      </c>
      <c r="M174" s="62" t="n">
        <f aca="false">M169+M156+M173</f>
        <v>-124.112302458989</v>
      </c>
      <c r="N174" s="62" t="n">
        <f aca="false">N169+N156+N173</f>
        <v>-1615.86742388078</v>
      </c>
      <c r="O174" s="62" t="n">
        <f aca="false">O169+O156+O173</f>
        <v>-2460.17962861121</v>
      </c>
      <c r="P174" s="62" t="n">
        <f aca="false">P169+P156+P173</f>
        <v>-6303.52697414552</v>
      </c>
      <c r="Q174" s="62" t="n">
        <f aca="false">Q169+Q156+Q173</f>
        <v>-6355.53002686728</v>
      </c>
      <c r="R174" s="62" t="n">
        <f aca="false">R169+R156+R173</f>
        <v>-6338.07381092297</v>
      </c>
      <c r="S174" s="62" t="n">
        <f aca="false">S169+S156+S173</f>
        <v>-7193.4547330838</v>
      </c>
      <c r="T174" s="62" t="n">
        <f aca="false">T169+T156+T173</f>
        <v>1110.60659349795</v>
      </c>
      <c r="U174" s="62" t="n">
        <f aca="false">U169+U156+U173</f>
        <v>1129.73207082442</v>
      </c>
      <c r="V174" s="62" t="n">
        <f aca="false">V169+V156+V173</f>
        <v>1113.23289190937</v>
      </c>
      <c r="W174" s="62" t="n">
        <f aca="false">W169+W156+W173</f>
        <v>760.018473397994</v>
      </c>
      <c r="X174" s="62" t="n">
        <f aca="false">X169+X156+X173</f>
        <v>775.181340492994</v>
      </c>
      <c r="Y174" s="62" t="n">
        <f aca="false">Y169+Y156+Y173</f>
        <v>790.311765207448</v>
      </c>
      <c r="Z174" s="62" t="n">
        <f aca="false">Z169+Z156+Z173</f>
        <v>789.018529825036</v>
      </c>
      <c r="AA174" s="62" t="n">
        <f aca="false">AA169+AA156+AA173</f>
        <v>580.142702265833</v>
      </c>
      <c r="AB174" s="62" t="n">
        <f aca="false">AB169+AB156+AB173</f>
        <v>593.361427362863</v>
      </c>
      <c r="AC174" s="62" t="n">
        <f aca="false">AC169+AC156+AC173</f>
        <v>606.549289043135</v>
      </c>
      <c r="AD174" s="62" t="n">
        <f aca="false">AD169+AD156+AD173</f>
        <v>605.29293886062</v>
      </c>
      <c r="AE174" s="62" t="n">
        <f aca="false">AE169+AE156+AE173</f>
        <v>635.981456094653</v>
      </c>
      <c r="AF174" s="62" t="n">
        <f aca="false">AF169+AF156+AF173</f>
        <v>649.772772474522</v>
      </c>
      <c r="AG174" s="62" t="n">
        <f aca="false">AG169+AG156+AG173</f>
        <v>663.53147459356</v>
      </c>
      <c r="AH174" s="62" t="n">
        <f aca="false">AH169+AH156+AH173</f>
        <v>662.205443036738</v>
      </c>
      <c r="AI174" s="62" t="n">
        <f aca="false">AI169+AI156+AI173</f>
        <v>698.021389989882</v>
      </c>
      <c r="AJ174" s="62" t="n">
        <f aca="false">AJ169+AJ156+AJ173</f>
        <v>696.708506745269</v>
      </c>
      <c r="AK174" s="62" t="n">
        <f aca="false">AK169+AK156+AK173</f>
        <v>710.988003082121</v>
      </c>
      <c r="AL174" s="62" t="n">
        <f aca="false">AL169+AL156+AL173</f>
        <v>709.645899886634</v>
      </c>
      <c r="AM174" s="62" t="n">
        <f aca="false">AM169+AM156+AM173</f>
        <v>630.163709910336</v>
      </c>
      <c r="AN174" s="62" t="n">
        <f aca="false">AN169+AN156+AN173</f>
        <v>643.873184291801</v>
      </c>
      <c r="AO174" s="62" t="n">
        <f aca="false">AO169+AO156+AO173</f>
        <v>657.549058497833</v>
      </c>
      <c r="AP174" s="62" t="n">
        <f aca="false">AP169+AP156+AP173</f>
        <v>656.16148887842</v>
      </c>
      <c r="AQ174" s="62" t="n">
        <f aca="false">AQ169+AQ156+AQ173</f>
        <v>577.35986472645</v>
      </c>
      <c r="AR174" s="62" t="n">
        <f aca="false">AR169+AR156+AR173</f>
        <v>590.499014528769</v>
      </c>
      <c r="AS174" s="62" t="n">
        <f aca="false">AS169+AS156+AS173</f>
        <v>603.604865482095</v>
      </c>
      <c r="AT174" s="62" t="n">
        <f aca="false">AT169+AT156+AT173</f>
        <v>602.21062207806</v>
      </c>
      <c r="AU174" s="62" t="n">
        <f aca="false">AU169+AU156+AU173</f>
        <v>617.253926384767</v>
      </c>
      <c r="AV174" s="62" t="n">
        <f aca="false">AV169+AV156+AV173</f>
        <v>630.820940509609</v>
      </c>
      <c r="AW174" s="62" t="n">
        <f aca="false">AW169+AW156+AW173</f>
        <v>644.353913860354</v>
      </c>
      <c r="AX174" s="62" t="n">
        <f aca="false">AX169+AX156+AX173</f>
        <v>642.918993170823</v>
      </c>
      <c r="AY174" s="62" t="n">
        <f aca="false">AY169+AY156+AY173</f>
        <v>567.608878758684</v>
      </c>
      <c r="AZ174" s="62" t="n">
        <f aca="false">AZ169+AZ156+AZ173</f>
        <v>566.161853702238</v>
      </c>
      <c r="BA174" s="62" t="n">
        <f aca="false">BA169+BA156+BA173</f>
        <v>578.96569481649</v>
      </c>
      <c r="BB174" s="62" t="n">
        <f aca="false">BB169+BB156+BB173</f>
        <v>577.486202836347</v>
      </c>
      <c r="BC174" s="62" t="n">
        <f aca="false">BC169+BC156+BC173</f>
        <v>566.797668701866</v>
      </c>
      <c r="BD174" s="62" t="n">
        <f aca="false">BD169+BD156+BD173</f>
        <v>579.733191172607</v>
      </c>
      <c r="BE174" s="62" t="n">
        <f aca="false">BE169+BE156+BE173</f>
        <v>592.631851425683</v>
      </c>
      <c r="BF174" s="62" t="n">
        <f aca="false">BF169+BF156+BF173</f>
        <v>591.070385368978</v>
      </c>
      <c r="BG174" s="62" t="n">
        <f aca="false">BG169+BG156+BG173</f>
        <v>570.044502459413</v>
      </c>
      <c r="BH174" s="62" t="n">
        <f aca="false">BH169+BH156+BH173</f>
        <v>533.668723348502</v>
      </c>
      <c r="BI174" s="62" t="n">
        <f aca="false">BI169+BI156+BI173</f>
        <v>546.050656315607</v>
      </c>
      <c r="BJ174" s="62" t="n">
        <f aca="false">BJ169+BJ156+BJ173</f>
        <v>544.450075450068</v>
      </c>
      <c r="BK174" s="62" t="n">
        <f aca="false">BK169+BK156+BK173</f>
        <v>508.929545062256</v>
      </c>
      <c r="BL174" s="62" t="n">
        <f aca="false">BL169+BL156+BL173</f>
        <v>521.198136219325</v>
      </c>
      <c r="BM174" s="62" t="n">
        <f aca="false">BM169+BM156+BM173</f>
        <v>533.428511564861</v>
      </c>
      <c r="BN174" s="62" t="n">
        <f aca="false">BN169+BN156+BN173</f>
        <v>531.783330115126</v>
      </c>
      <c r="BO174" s="62" t="n">
        <f aca="false">BO169+BO156+BO173</f>
        <v>551.880251617481</v>
      </c>
      <c r="BP174" s="62" t="n">
        <f aca="false">BP169+BP156+BP173</f>
        <v>550.23453132075</v>
      </c>
      <c r="BQ174" s="62" t="n">
        <f aca="false">BQ169+BQ156+BQ173</f>
        <v>562.777822228107</v>
      </c>
      <c r="BR174" s="62" t="n">
        <f aca="false">BR169+BR156+BR173</f>
        <v>561.094953129508</v>
      </c>
      <c r="BS174" s="62" t="n">
        <f aca="false">BS169+BS156+BS173</f>
        <v>527.404624248391</v>
      </c>
      <c r="BT174" s="62" t="n">
        <f aca="false">BT169+BT156+BT173</f>
        <v>539.865240234719</v>
      </c>
      <c r="BU174" s="62" t="n">
        <f aca="false">BU169+BU156+BU173</f>
        <v>552.28657375653</v>
      </c>
      <c r="BV174" s="62" t="n">
        <f aca="false">BV169+BV156+BV173</f>
        <v>550.562552042506</v>
      </c>
      <c r="BW174" s="62" t="n">
        <f aca="false">BW169+BW156+BW173</f>
        <v>530.657791702524</v>
      </c>
      <c r="BX174" s="62" t="n">
        <f aca="false">BX169+BX156+BX173</f>
        <v>543.12584611836</v>
      </c>
      <c r="BY174" s="62" t="n">
        <f aca="false">BY169+BY156+BY173</f>
        <v>555.553343691839</v>
      </c>
      <c r="BZ174" s="62" t="n">
        <f aca="false">BZ169+BZ156+BZ173</f>
        <v>553.764605868433</v>
      </c>
      <c r="CA174" s="62" t="n">
        <f aca="false">CA169+CA156+CA173</f>
        <v>2025.80673408022</v>
      </c>
      <c r="CB174" s="62" t="n">
        <f aca="false">CB169+CB156+CB173</f>
        <v>1286.13240535102</v>
      </c>
      <c r="CC174" s="62" t="n">
        <f aca="false">CC169+CC156+CC173</f>
        <v>1299.28215951097</v>
      </c>
      <c r="CD174" s="62" t="n">
        <f aca="false">CD169+CD156+CD173</f>
        <v>1298.28853075271</v>
      </c>
      <c r="CE174" s="62" t="n">
        <f aca="false">CE169+CE156+CE173</f>
        <v>1263.77935764314</v>
      </c>
      <c r="CF174" s="62" t="n">
        <f aca="false">CF169+CF156+CF173</f>
        <v>1262.79785617379</v>
      </c>
      <c r="CG174" s="62" t="n">
        <f aca="false">CG169+CG156+CG173</f>
        <v>1275.68321150603</v>
      </c>
      <c r="CH174" s="62" t="n">
        <f aca="false">CH169+CH156+CH173</f>
        <v>1274.68152596826</v>
      </c>
      <c r="CI174" s="62" t="n">
        <f aca="false">CI169+CI156+CI173</f>
        <v>1281.38999871435</v>
      </c>
      <c r="CJ174" s="62" t="n">
        <f aca="false">CJ169+CJ156+CJ173</f>
        <v>1294.61997652376</v>
      </c>
      <c r="CK174" s="62" t="n">
        <f aca="false">CK169+CK156+CK173</f>
        <v>1307.81725482097</v>
      </c>
      <c r="CL174" s="62" t="n">
        <f aca="false">CL169+CL156+CL173</f>
        <v>1306.77741230576</v>
      </c>
      <c r="CM174" s="62" t="n">
        <f aca="false">CM169+CM156+CM173</f>
        <v>1331.57929904569</v>
      </c>
      <c r="CN174" s="62" t="n">
        <f aca="false">CN169+CN156+CN173</f>
        <v>1345.34552908425</v>
      </c>
      <c r="CO174" s="62" t="n">
        <f aca="false">CO169+CO156+CO173</f>
        <v>1359.07836496419</v>
      </c>
      <c r="CP174" s="62" t="n">
        <f aca="false">CP169+CP156+CP173</f>
        <v>1358.01643273459</v>
      </c>
      <c r="CQ174" s="62" t="n">
        <f aca="false">CQ169+CQ156+CQ173</f>
        <v>1302.77895584623</v>
      </c>
      <c r="CR174" s="62" t="n">
        <f aca="false">CR169+CR156+CR173</f>
        <v>1316.20983808216</v>
      </c>
      <c r="CS174" s="62" t="n">
        <f aca="false">CS169+CS156+CS173</f>
        <v>1329.60682824687</v>
      </c>
      <c r="CT174" s="62" t="n">
        <f aca="false">CT169+CT156+CT173</f>
        <v>1328.52906242683</v>
      </c>
      <c r="CU174" s="62" t="n">
        <f aca="false">CU169+CU156+CU173</f>
        <v>-33439.7128307985</v>
      </c>
      <c r="CV174" s="62" t="n">
        <f aca="false">CV169+CV156+CV173</f>
        <v>1363.21077344632</v>
      </c>
      <c r="CW174" s="62" t="n">
        <f aca="false">CW169+CW156+CW173</f>
        <v>1377.1289749654</v>
      </c>
      <c r="CX174" s="62" t="n">
        <f aca="false">CX169+CX156+CX173</f>
        <v>1376.05597495494</v>
      </c>
      <c r="CY174" s="62" t="n">
        <f aca="false">CY169+CY156+CY173</f>
        <v>1618.47712999997</v>
      </c>
      <c r="CZ174" s="62" t="n">
        <f aca="false">CZ169+CZ156+CZ173</f>
        <v>1635.40025369845</v>
      </c>
      <c r="DA174" s="62" t="n">
        <f aca="false">DA169+DA156+DA173</f>
        <v>1652.28898183045</v>
      </c>
      <c r="DB174" s="62" t="n">
        <f aca="false">DB169+DB156+DB173</f>
        <v>1651.19520489176</v>
      </c>
      <c r="DC174" s="62" t="n">
        <f aca="false">DC169+DC156+DC173</f>
        <v>1607.60191146158</v>
      </c>
      <c r="DD174" s="62" t="n">
        <f aca="false">DD169+DD156+DD173</f>
        <v>1624.40003328487</v>
      </c>
      <c r="DE174" s="62" t="n">
        <f aca="false">DE169+DE156+DE173</f>
        <v>1641.16362435127</v>
      </c>
      <c r="DF174" s="62" t="n">
        <f aca="false">DF169+DF156+DF173</f>
        <v>1640.06554836519</v>
      </c>
      <c r="DG174" s="62" t="n">
        <f aca="false">DG169+DG156+DG173</f>
        <v>1603.20309921304</v>
      </c>
      <c r="DH174" s="62" t="n">
        <f aca="false">DH169+DH156+DH173</f>
        <v>1619.94586025555</v>
      </c>
      <c r="DI174" s="62" t="n">
        <f aca="false">DI169+DI156+DI173</f>
        <v>1636.65388009996</v>
      </c>
      <c r="DJ174" s="62" t="n">
        <f aca="false">DJ169+DJ156+DJ173</f>
        <v>1635.54911209635</v>
      </c>
      <c r="DK174" s="62" t="n">
        <f aca="false">DK169+DK156+DK173</f>
        <v>1572.30539604594</v>
      </c>
      <c r="DL174" s="62" t="n">
        <f aca="false">DL169+DL156+DL173</f>
        <v>1571.22689182701</v>
      </c>
      <c r="DM174" s="62" t="n">
        <f aca="false">DM169+DM156+DM173</f>
        <v>1587.40358194028</v>
      </c>
      <c r="DN174" s="62" t="n">
        <f aca="false">DN169+DN156+DN173</f>
        <v>1586.30289884172</v>
      </c>
      <c r="DO174" s="62" t="n">
        <f aca="false">DO169+DO156+DO173</f>
        <v>1625.44441227208</v>
      </c>
      <c r="DP174" s="62" t="n">
        <f aca="false">DP169+DP156+DP173</f>
        <v>1642.40722654655</v>
      </c>
      <c r="DQ174" s="62" t="n">
        <f aca="false">DQ169+DQ156+DQ173</f>
        <v>1659.33442112106</v>
      </c>
      <c r="DR174" s="62" t="n">
        <f aca="false">DR169+DR156+DR173</f>
        <v>1658.20171681138</v>
      </c>
      <c r="DS174" s="62" t="n">
        <f aca="false">DS169+DS156+DS173</f>
        <v>1620.58359389537</v>
      </c>
      <c r="DT174" s="62" t="n">
        <f aca="false">DT169+DT156+DT173</f>
        <v>1637.47824182447</v>
      </c>
      <c r="DU174" s="62" t="n">
        <f aca="false">DU169+DU156+DU173</f>
        <v>1654.33681065065</v>
      </c>
      <c r="DV174" s="62" t="n">
        <f aca="false">DV169+DV156+DV173</f>
        <v>1653.18949735435</v>
      </c>
      <c r="DW174" s="62" t="n">
        <f aca="false">DW169+DW156+DW173</f>
        <v>1630.66313061968</v>
      </c>
      <c r="DX174" s="62" t="n">
        <f aca="false">DX169+DX156+DX173</f>
        <v>1647.65478793311</v>
      </c>
      <c r="DY174" s="62" t="n">
        <f aca="false">DY169+DY156+DY173</f>
        <v>1664.60987986504</v>
      </c>
      <c r="DZ174" s="62" t="n">
        <f aca="false">DZ169+DZ156+DZ173</f>
        <v>1663.44710293925</v>
      </c>
      <c r="EA174" s="62" t="n">
        <f aca="false">EA169+EA156+EA173</f>
        <v>1649.44100489705</v>
      </c>
      <c r="EB174" s="62" t="n">
        <f aca="false">EB169+EB156+EB173</f>
        <v>1648.29751493142</v>
      </c>
      <c r="EC174" s="62" t="n">
        <f aca="false">EC169+EC156+EC173</f>
        <v>1665.25548428845</v>
      </c>
      <c r="ED174" s="62" t="n">
        <f aca="false">ED169+ED156+ED173</f>
        <v>1664.08847904502</v>
      </c>
      <c r="EE174" s="62" t="n">
        <f aca="false">EE169+EE156+EE173</f>
        <v>1636.7513911376</v>
      </c>
      <c r="EF174" s="62" t="n">
        <f aca="false">EF169+EF156+EF173</f>
        <v>1653.77481283518</v>
      </c>
      <c r="EG174" s="62" t="n">
        <f aca="false">EG169+EG156+EG173</f>
        <v>1670.76050474903</v>
      </c>
      <c r="EH174" s="62" t="n">
        <f aca="false">EH169+EH156+EH173</f>
        <v>1669.56069990298</v>
      </c>
      <c r="EI174" s="62" t="n">
        <f aca="false">EI169+EI156+EI173</f>
        <v>1746.92807584706</v>
      </c>
      <c r="EJ174" s="62" t="n">
        <f aca="false">EJ169+EJ156+EJ173</f>
        <v>1658.59649518003</v>
      </c>
      <c r="EK174" s="62" t="n">
        <f aca="false">EK169+EK156+EK173</f>
        <v>1675.58311591863</v>
      </c>
      <c r="EL174" s="62" t="n">
        <f aca="false">EL169+EL156+EL173</f>
        <v>1674.33072194969</v>
      </c>
      <c r="EM174" s="62" t="n">
        <f aca="false">EM169+EM156+EM173</f>
        <v>1704.57489574566</v>
      </c>
      <c r="EN174" s="62" t="n">
        <f aca="false">EN169+EN156+EN173</f>
        <v>1722.25767743721</v>
      </c>
      <c r="EO174" s="62" t="n">
        <f aca="false">EO169+EO156+EO173</f>
        <v>1739.89967143458</v>
      </c>
      <c r="EP174" s="62" t="n">
        <f aca="false">EP169+EP156+EP173</f>
        <v>1738.60262522089</v>
      </c>
      <c r="EQ174" s="62" t="n">
        <f aca="false">EQ169+EQ156+EQ173</f>
        <v>1680.250938271</v>
      </c>
      <c r="ER174" s="62" t="n">
        <f aca="false">ER169+ER156+ER173</f>
        <v>1678.97339685766</v>
      </c>
      <c r="ES174" s="62" t="n">
        <f aca="false">ES169+ES156+ES173</f>
        <v>1696.13304075701</v>
      </c>
      <c r="ET174" s="62" t="n">
        <f aca="false">ET169+ET156+ET173</f>
        <v>1694.82922736741</v>
      </c>
      <c r="EU174" s="62" t="n">
        <f aca="false">EU169+EU156+EU173</f>
        <v>1689.84482185051</v>
      </c>
      <c r="EV174" s="62" t="n">
        <f aca="false">EV169+EV156+EV173</f>
        <v>1707.33597448664</v>
      </c>
      <c r="EW174" s="62" t="n">
        <f aca="false">EW169+EW156+EW173</f>
        <v>1724.78543207548</v>
      </c>
      <c r="EX174" s="62" t="n">
        <f aca="false">EX169+EX156+EX173</f>
        <v>1723.45953208706</v>
      </c>
      <c r="EY174" s="62" t="n">
        <f aca="false">EY169+EY156+EY173</f>
        <v>1718.39086487634</v>
      </c>
      <c r="EZ174" s="62" t="n">
        <f aca="false">EZ169+EZ156+EZ173</f>
        <v>1736.17742954639</v>
      </c>
      <c r="FA174" s="62" t="n">
        <f aca="false">FA169+FA156+FA173</f>
        <v>1753.92159285504</v>
      </c>
      <c r="FB174" s="62" t="n">
        <f aca="false">FB169+FB156+FB173</f>
        <v>1752.57323212082</v>
      </c>
      <c r="FC174" s="62" t="n">
        <f aca="false">FC169+FC156+FC173</f>
        <v>1747.4188793059</v>
      </c>
      <c r="FD174" s="62" t="n">
        <f aca="false">FD169+FD156+FD173</f>
        <v>-1.06581410364015E-013</v>
      </c>
      <c r="FE174" s="62" t="n">
        <f aca="false">FE169+FE156+FE173</f>
        <v>-1.06581410364015E-013</v>
      </c>
      <c r="FF174" s="62" t="n">
        <f aca="false">FF169+FF156+FF173</f>
        <v>-1.06581410364015E-013</v>
      </c>
      <c r="FG174" s="62" t="n">
        <f aca="false">FG169+FG156+FG173</f>
        <v>-1.06581410364015E-013</v>
      </c>
      <c r="FH174" s="62" t="n">
        <f aca="false">FH169+FH156+FH173</f>
        <v>-1.06581410364015E-013</v>
      </c>
    </row>
    <row r="175" customFormat="false" ht="15" hidden="false" customHeight="false" outlineLevel="0" collapsed="false">
      <c r="A175" s="23"/>
      <c r="B175" s="23"/>
      <c r="C175" s="23" t="s">
        <v>815</v>
      </c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  <c r="DH175" s="23"/>
      <c r="DI175" s="23"/>
      <c r="DJ175" s="23"/>
      <c r="DK175" s="23"/>
      <c r="DL175" s="23"/>
      <c r="DM175" s="23"/>
      <c r="DN175" s="23"/>
      <c r="DO175" s="23"/>
      <c r="DP175" s="23"/>
      <c r="DQ175" s="23"/>
      <c r="DR175" s="23"/>
      <c r="DS175" s="23"/>
      <c r="DT175" s="23"/>
      <c r="DU175" s="23"/>
      <c r="DV175" s="23"/>
      <c r="DW175" s="23"/>
      <c r="DX175" s="23"/>
      <c r="DY175" s="23"/>
      <c r="DZ175" s="23"/>
      <c r="EA175" s="23"/>
      <c r="EB175" s="23"/>
      <c r="EC175" s="23"/>
      <c r="ED175" s="23"/>
      <c r="EE175" s="23"/>
      <c r="EF175" s="23"/>
      <c r="EG175" s="23"/>
      <c r="EH175" s="23"/>
      <c r="EI175" s="23"/>
      <c r="EJ175" s="23"/>
      <c r="EK175" s="23"/>
      <c r="EL175" s="23"/>
      <c r="EM175" s="23"/>
      <c r="EN175" s="23"/>
      <c r="EO175" s="23"/>
      <c r="EP175" s="23"/>
      <c r="EQ175" s="23"/>
      <c r="ER175" s="23"/>
      <c r="ES175" s="23"/>
      <c r="ET175" s="23"/>
      <c r="EU175" s="23"/>
      <c r="EV175" s="23"/>
      <c r="EW175" s="23"/>
      <c r="EX175" s="23"/>
      <c r="EY175" s="23"/>
      <c r="EZ175" s="23"/>
      <c r="FA175" s="23"/>
      <c r="FB175" s="23"/>
      <c r="FC175" s="23"/>
      <c r="FD175" s="23"/>
      <c r="FE175" s="23"/>
      <c r="FF175" s="23"/>
      <c r="FG175" s="23"/>
      <c r="FH175" s="23"/>
    </row>
    <row r="176" customFormat="false" ht="15" hidden="false" customHeight="false" outlineLevel="0" collapsed="false">
      <c r="C176" s="0" t="s">
        <v>816</v>
      </c>
      <c r="D176" s="11" t="s">
        <v>359</v>
      </c>
      <c r="E176" s="20" t="n">
        <f aca="false">-SUMIF($J$4:$FH$4,"&lt;="&amp;$F16,$J168:$FH168)</f>
        <v>5695.08750061644</v>
      </c>
    </row>
    <row r="177" customFormat="false" ht="15" hidden="false" customHeight="false" outlineLevel="0" collapsed="false">
      <c r="C177" s="0" t="s">
        <v>817</v>
      </c>
      <c r="D177" s="11" t="s">
        <v>359</v>
      </c>
      <c r="E177" s="20" t="n">
        <f aca="false">-($I116+$I105)</f>
        <v>56385</v>
      </c>
    </row>
    <row r="178" customFormat="false" ht="15" hidden="false" customHeight="false" outlineLevel="0" collapsed="false">
      <c r="C178" s="0" t="s">
        <v>148</v>
      </c>
      <c r="D178" s="11" t="s">
        <v>359</v>
      </c>
      <c r="E178" s="20" t="n">
        <f aca="false">$I137-$I140-$I141</f>
        <v>1324.95397065432</v>
      </c>
    </row>
    <row r="179" customFormat="false" ht="15" hidden="false" customHeight="false" outlineLevel="0" collapsed="false">
      <c r="C179" s="27" t="s">
        <v>149</v>
      </c>
      <c r="D179" s="11" t="s">
        <v>359</v>
      </c>
      <c r="E179" s="62" t="n">
        <f aca="false">SUM($E176:$E178)</f>
        <v>63405.0414712708</v>
      </c>
    </row>
    <row r="180" customFormat="false" ht="15" hidden="false" customHeight="false" outlineLevel="0" collapsed="false">
      <c r="C180" s="0" t="s">
        <v>818</v>
      </c>
      <c r="D180" s="11" t="s">
        <v>359</v>
      </c>
      <c r="E180" s="20" t="n">
        <f aca="false">$E179-$E139</f>
        <v>31794.1981899285</v>
      </c>
      <c r="F180" s="20" t="n">
        <f aca="false">$E180+$E142</f>
        <v>33298.2376931965</v>
      </c>
    </row>
    <row r="181" customFormat="false" ht="15" hidden="false" customHeight="false" outlineLevel="0" collapsed="false">
      <c r="C181" s="0" t="s">
        <v>819</v>
      </c>
      <c r="D181" s="11" t="s">
        <v>32</v>
      </c>
      <c r="E181" s="22" t="n">
        <f aca="false">$E139/$E179</f>
        <v>0.498554098346664</v>
      </c>
      <c r="F181" s="20" t="n">
        <f aca="false">$F180+SUMIF($J$4:$FH$4,"&lt;="&amp;$E22,$J174:$FH174)</f>
        <v>0</v>
      </c>
    </row>
    <row r="182" customFormat="false" ht="15" hidden="false" customHeight="false" outlineLevel="0" collapsed="false">
      <c r="C182" s="0" t="s">
        <v>820</v>
      </c>
      <c r="D182" s="11" t="s">
        <v>359</v>
      </c>
      <c r="E182" s="20" t="n">
        <f aca="false">-($I101+$I102+$I103+$I104+$I106)</f>
        <v>5631</v>
      </c>
    </row>
    <row r="184" customFormat="false" ht="15" hidden="false" customHeight="false" outlineLevel="0" collapsed="false">
      <c r="A184" s="9" t="s">
        <v>14</v>
      </c>
      <c r="B184" s="9"/>
      <c r="C184" s="9" t="s">
        <v>821</v>
      </c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</row>
    <row r="185" customFormat="false" ht="15" hidden="false" customHeight="false" outlineLevel="0" collapsed="false">
      <c r="A185" s="23"/>
      <c r="B185" s="23"/>
      <c r="C185" s="23" t="s">
        <v>822</v>
      </c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  <c r="DH185" s="23"/>
      <c r="DI185" s="23"/>
      <c r="DJ185" s="23"/>
      <c r="DK185" s="23"/>
      <c r="DL185" s="23"/>
      <c r="DM185" s="23"/>
      <c r="DN185" s="23"/>
      <c r="DO185" s="23"/>
      <c r="DP185" s="23"/>
      <c r="DQ185" s="23"/>
      <c r="DR185" s="23"/>
      <c r="DS185" s="23"/>
      <c r="DT185" s="23"/>
      <c r="DU185" s="23"/>
      <c r="DV185" s="23"/>
      <c r="DW185" s="23"/>
      <c r="DX185" s="23"/>
      <c r="DY185" s="23"/>
      <c r="DZ185" s="23"/>
      <c r="EA185" s="23"/>
      <c r="EB185" s="23"/>
      <c r="EC185" s="23"/>
      <c r="ED185" s="23"/>
      <c r="EE185" s="23"/>
      <c r="EF185" s="23"/>
      <c r="EG185" s="23"/>
      <c r="EH185" s="23"/>
      <c r="EI185" s="23"/>
      <c r="EJ185" s="23"/>
      <c r="EK185" s="23"/>
      <c r="EL185" s="23"/>
      <c r="EM185" s="23"/>
      <c r="EN185" s="23"/>
      <c r="EO185" s="23"/>
      <c r="EP185" s="23"/>
      <c r="EQ185" s="23"/>
      <c r="ER185" s="23"/>
      <c r="ES185" s="23"/>
      <c r="ET185" s="23"/>
      <c r="EU185" s="23"/>
      <c r="EV185" s="23"/>
      <c r="EW185" s="23"/>
      <c r="EX185" s="23"/>
      <c r="EY185" s="23"/>
      <c r="EZ185" s="23"/>
      <c r="FA185" s="23"/>
      <c r="FB185" s="23"/>
      <c r="FC185" s="23"/>
      <c r="FD185" s="23"/>
      <c r="FE185" s="23"/>
      <c r="FF185" s="23"/>
      <c r="FG185" s="23"/>
      <c r="FH185" s="23"/>
    </row>
    <row r="186" customFormat="false" ht="15" hidden="false" customHeight="false" outlineLevel="0" collapsed="false">
      <c r="C186" s="0" t="s">
        <v>823</v>
      </c>
      <c r="D186" s="11" t="s">
        <v>359</v>
      </c>
      <c r="I186" s="20" t="n">
        <f aca="false">SUM(J186:FH186)</f>
        <v>1347.5</v>
      </c>
      <c r="J186" s="20" t="n">
        <f aca="false">J20*(In_EW_Reimbursed*-$E104+$E108)</f>
        <v>0</v>
      </c>
      <c r="K186" s="20" t="n">
        <f aca="false">K20*(In_EW_Reimbursed*-$E104+$E108)</f>
        <v>0</v>
      </c>
      <c r="L186" s="20" t="n">
        <f aca="false">L20*(In_EW_Reimbursed*-$E104+$E108)</f>
        <v>0</v>
      </c>
      <c r="M186" s="20" t="n">
        <f aca="false">M20*(In_EW_Reimbursed*-$E104+$E108)</f>
        <v>0</v>
      </c>
      <c r="N186" s="20" t="n">
        <f aca="false">N20*(In_EW_Reimbursed*-$E104+$E108)</f>
        <v>1347.5</v>
      </c>
      <c r="O186" s="20" t="n">
        <f aca="false">O20*(In_EW_Reimbursed*-$E104+$E108)</f>
        <v>0</v>
      </c>
      <c r="P186" s="20" t="n">
        <f aca="false">P20*(In_EW_Reimbursed*-$E104+$E108)</f>
        <v>0</v>
      </c>
      <c r="Q186" s="20" t="n">
        <f aca="false">Q20*(In_EW_Reimbursed*-$E104+$E108)</f>
        <v>0</v>
      </c>
      <c r="R186" s="20" t="n">
        <f aca="false">R20*(In_EW_Reimbursed*-$E104+$E108)</f>
        <v>0</v>
      </c>
      <c r="S186" s="20" t="n">
        <f aca="false">S20*(In_EW_Reimbursed*-$E104+$E108)</f>
        <v>0</v>
      </c>
      <c r="T186" s="20" t="n">
        <f aca="false">T20*(In_EW_Reimbursed*-$E104+$E108)</f>
        <v>0</v>
      </c>
      <c r="U186" s="20" t="n">
        <f aca="false">U20*(In_EW_Reimbursed*-$E104+$E108)</f>
        <v>0</v>
      </c>
      <c r="V186" s="20" t="n">
        <f aca="false">V20*(In_EW_Reimbursed*-$E104+$E108)</f>
        <v>0</v>
      </c>
      <c r="W186" s="20" t="n">
        <f aca="false">W20*(In_EW_Reimbursed*-$E104+$E108)</f>
        <v>0</v>
      </c>
      <c r="X186" s="20" t="n">
        <f aca="false">X20*(In_EW_Reimbursed*-$E104+$E108)</f>
        <v>0</v>
      </c>
      <c r="Y186" s="20" t="n">
        <f aca="false">Y20*(In_EW_Reimbursed*-$E104+$E108)</f>
        <v>0</v>
      </c>
      <c r="Z186" s="20" t="n">
        <f aca="false">Z20*(In_EW_Reimbursed*-$E104+$E108)</f>
        <v>0</v>
      </c>
      <c r="AA186" s="20" t="n">
        <f aca="false">AA20*(In_EW_Reimbursed*-$E104+$E108)</f>
        <v>0</v>
      </c>
      <c r="AB186" s="20" t="n">
        <f aca="false">AB20*(In_EW_Reimbursed*-$E104+$E108)</f>
        <v>0</v>
      </c>
      <c r="AC186" s="20" t="n">
        <f aca="false">AC20*(In_EW_Reimbursed*-$E104+$E108)</f>
        <v>0</v>
      </c>
      <c r="AD186" s="20" t="n">
        <f aca="false">AD20*(In_EW_Reimbursed*-$E104+$E108)</f>
        <v>0</v>
      </c>
      <c r="AE186" s="20" t="n">
        <f aca="false">AE20*(In_EW_Reimbursed*-$E104+$E108)</f>
        <v>0</v>
      </c>
      <c r="AF186" s="20" t="n">
        <f aca="false">AF20*(In_EW_Reimbursed*-$E104+$E108)</f>
        <v>0</v>
      </c>
      <c r="AG186" s="20" t="n">
        <f aca="false">AG20*(In_EW_Reimbursed*-$E104+$E108)</f>
        <v>0</v>
      </c>
      <c r="AH186" s="20" t="n">
        <f aca="false">AH20*(In_EW_Reimbursed*-$E104+$E108)</f>
        <v>0</v>
      </c>
      <c r="AI186" s="20" t="n">
        <f aca="false">AI20*(In_EW_Reimbursed*-$E104+$E108)</f>
        <v>0</v>
      </c>
      <c r="AJ186" s="20" t="n">
        <f aca="false">AJ20*(In_EW_Reimbursed*-$E104+$E108)</f>
        <v>0</v>
      </c>
      <c r="AK186" s="20" t="n">
        <f aca="false">AK20*(In_EW_Reimbursed*-$E104+$E108)</f>
        <v>0</v>
      </c>
      <c r="AL186" s="20" t="n">
        <f aca="false">AL20*(In_EW_Reimbursed*-$E104+$E108)</f>
        <v>0</v>
      </c>
      <c r="AM186" s="20" t="n">
        <f aca="false">AM20*(In_EW_Reimbursed*-$E104+$E108)</f>
        <v>0</v>
      </c>
      <c r="AN186" s="20" t="n">
        <f aca="false">AN20*(In_EW_Reimbursed*-$E104+$E108)</f>
        <v>0</v>
      </c>
      <c r="AO186" s="20" t="n">
        <f aca="false">AO20*(In_EW_Reimbursed*-$E104+$E108)</f>
        <v>0</v>
      </c>
      <c r="AP186" s="20" t="n">
        <f aca="false">AP20*(In_EW_Reimbursed*-$E104+$E108)</f>
        <v>0</v>
      </c>
      <c r="AQ186" s="20" t="n">
        <f aca="false">AQ20*(In_EW_Reimbursed*-$E104+$E108)</f>
        <v>0</v>
      </c>
      <c r="AR186" s="20" t="n">
        <f aca="false">AR20*(In_EW_Reimbursed*-$E104+$E108)</f>
        <v>0</v>
      </c>
      <c r="AS186" s="20" t="n">
        <f aca="false">AS20*(In_EW_Reimbursed*-$E104+$E108)</f>
        <v>0</v>
      </c>
      <c r="AT186" s="20" t="n">
        <f aca="false">AT20*(In_EW_Reimbursed*-$E104+$E108)</f>
        <v>0</v>
      </c>
      <c r="AU186" s="20" t="n">
        <f aca="false">AU20*(In_EW_Reimbursed*-$E104+$E108)</f>
        <v>0</v>
      </c>
      <c r="AV186" s="20" t="n">
        <f aca="false">AV20*(In_EW_Reimbursed*-$E104+$E108)</f>
        <v>0</v>
      </c>
      <c r="AW186" s="20" t="n">
        <f aca="false">AW20*(In_EW_Reimbursed*-$E104+$E108)</f>
        <v>0</v>
      </c>
      <c r="AX186" s="20" t="n">
        <f aca="false">AX20*(In_EW_Reimbursed*-$E104+$E108)</f>
        <v>0</v>
      </c>
      <c r="AY186" s="20" t="n">
        <f aca="false">AY20*(In_EW_Reimbursed*-$E104+$E108)</f>
        <v>0</v>
      </c>
      <c r="AZ186" s="20" t="n">
        <f aca="false">AZ20*(In_EW_Reimbursed*-$E104+$E108)</f>
        <v>0</v>
      </c>
      <c r="BA186" s="20" t="n">
        <f aca="false">BA20*(In_EW_Reimbursed*-$E104+$E108)</f>
        <v>0</v>
      </c>
      <c r="BB186" s="20" t="n">
        <f aca="false">BB20*(In_EW_Reimbursed*-$E104+$E108)</f>
        <v>0</v>
      </c>
      <c r="BC186" s="20" t="n">
        <f aca="false">BC20*(In_EW_Reimbursed*-$E104+$E108)</f>
        <v>0</v>
      </c>
      <c r="BD186" s="20" t="n">
        <f aca="false">BD20*(In_EW_Reimbursed*-$E104+$E108)</f>
        <v>0</v>
      </c>
      <c r="BE186" s="20" t="n">
        <f aca="false">BE20*(In_EW_Reimbursed*-$E104+$E108)</f>
        <v>0</v>
      </c>
      <c r="BF186" s="20" t="n">
        <f aca="false">BF20*(In_EW_Reimbursed*-$E104+$E108)</f>
        <v>0</v>
      </c>
      <c r="BG186" s="20" t="n">
        <f aca="false">BG20*(In_EW_Reimbursed*-$E104+$E108)</f>
        <v>0</v>
      </c>
      <c r="BH186" s="20" t="n">
        <f aca="false">BH20*(In_EW_Reimbursed*-$E104+$E108)</f>
        <v>0</v>
      </c>
      <c r="BI186" s="20" t="n">
        <f aca="false">BI20*(In_EW_Reimbursed*-$E104+$E108)</f>
        <v>0</v>
      </c>
      <c r="BJ186" s="20" t="n">
        <f aca="false">BJ20*(In_EW_Reimbursed*-$E104+$E108)</f>
        <v>0</v>
      </c>
      <c r="BK186" s="20" t="n">
        <f aca="false">BK20*(In_EW_Reimbursed*-$E104+$E108)</f>
        <v>0</v>
      </c>
      <c r="BL186" s="20" t="n">
        <f aca="false">BL20*(In_EW_Reimbursed*-$E104+$E108)</f>
        <v>0</v>
      </c>
      <c r="BM186" s="20" t="n">
        <f aca="false">BM20*(In_EW_Reimbursed*-$E104+$E108)</f>
        <v>0</v>
      </c>
      <c r="BN186" s="20" t="n">
        <f aca="false">BN20*(In_EW_Reimbursed*-$E104+$E108)</f>
        <v>0</v>
      </c>
      <c r="BO186" s="20" t="n">
        <f aca="false">BO20*(In_EW_Reimbursed*-$E104+$E108)</f>
        <v>0</v>
      </c>
      <c r="BP186" s="20" t="n">
        <f aca="false">BP20*(In_EW_Reimbursed*-$E104+$E108)</f>
        <v>0</v>
      </c>
      <c r="BQ186" s="20" t="n">
        <f aca="false">BQ20*(In_EW_Reimbursed*-$E104+$E108)</f>
        <v>0</v>
      </c>
      <c r="BR186" s="20" t="n">
        <f aca="false">BR20*(In_EW_Reimbursed*-$E104+$E108)</f>
        <v>0</v>
      </c>
      <c r="BS186" s="20" t="n">
        <f aca="false">BS20*(In_EW_Reimbursed*-$E104+$E108)</f>
        <v>0</v>
      </c>
      <c r="BT186" s="20" t="n">
        <f aca="false">BT20*(In_EW_Reimbursed*-$E104+$E108)</f>
        <v>0</v>
      </c>
      <c r="BU186" s="20" t="n">
        <f aca="false">BU20*(In_EW_Reimbursed*-$E104+$E108)</f>
        <v>0</v>
      </c>
      <c r="BV186" s="20" t="n">
        <f aca="false">BV20*(In_EW_Reimbursed*-$E104+$E108)</f>
        <v>0</v>
      </c>
      <c r="BW186" s="20" t="n">
        <f aca="false">BW20*(In_EW_Reimbursed*-$E104+$E108)</f>
        <v>0</v>
      </c>
      <c r="BX186" s="20" t="n">
        <f aca="false">BX20*(In_EW_Reimbursed*-$E104+$E108)</f>
        <v>0</v>
      </c>
      <c r="BY186" s="20" t="n">
        <f aca="false">BY20*(In_EW_Reimbursed*-$E104+$E108)</f>
        <v>0</v>
      </c>
      <c r="BZ186" s="20" t="n">
        <f aca="false">BZ20*(In_EW_Reimbursed*-$E104+$E108)</f>
        <v>0</v>
      </c>
      <c r="CA186" s="20" t="n">
        <f aca="false">CA20*(In_EW_Reimbursed*-$E104+$E108)</f>
        <v>0</v>
      </c>
      <c r="CB186" s="20" t="n">
        <f aca="false">CB20*(In_EW_Reimbursed*-$E104+$E108)</f>
        <v>0</v>
      </c>
      <c r="CC186" s="20" t="n">
        <f aca="false">CC20*(In_EW_Reimbursed*-$E104+$E108)</f>
        <v>0</v>
      </c>
      <c r="CD186" s="20" t="n">
        <f aca="false">CD20*(In_EW_Reimbursed*-$E104+$E108)</f>
        <v>0</v>
      </c>
      <c r="CE186" s="20" t="n">
        <f aca="false">CE20*(In_EW_Reimbursed*-$E104+$E108)</f>
        <v>0</v>
      </c>
      <c r="CF186" s="20" t="n">
        <f aca="false">CF20*(In_EW_Reimbursed*-$E104+$E108)</f>
        <v>0</v>
      </c>
      <c r="CG186" s="20" t="n">
        <f aca="false">CG20*(In_EW_Reimbursed*-$E104+$E108)</f>
        <v>0</v>
      </c>
      <c r="CH186" s="20" t="n">
        <f aca="false">CH20*(In_EW_Reimbursed*-$E104+$E108)</f>
        <v>0</v>
      </c>
      <c r="CI186" s="20" t="n">
        <f aca="false">CI20*(In_EW_Reimbursed*-$E104+$E108)</f>
        <v>0</v>
      </c>
      <c r="CJ186" s="20" t="n">
        <f aca="false">CJ20*(In_EW_Reimbursed*-$E104+$E108)</f>
        <v>0</v>
      </c>
      <c r="CK186" s="20" t="n">
        <f aca="false">CK20*(In_EW_Reimbursed*-$E104+$E108)</f>
        <v>0</v>
      </c>
      <c r="CL186" s="20" t="n">
        <f aca="false">CL20*(In_EW_Reimbursed*-$E104+$E108)</f>
        <v>0</v>
      </c>
      <c r="CM186" s="20" t="n">
        <f aca="false">CM20*(In_EW_Reimbursed*-$E104+$E108)</f>
        <v>0</v>
      </c>
      <c r="CN186" s="20" t="n">
        <f aca="false">CN20*(In_EW_Reimbursed*-$E104+$E108)</f>
        <v>0</v>
      </c>
      <c r="CO186" s="20" t="n">
        <f aca="false">CO20*(In_EW_Reimbursed*-$E104+$E108)</f>
        <v>0</v>
      </c>
      <c r="CP186" s="20" t="n">
        <f aca="false">CP20*(In_EW_Reimbursed*-$E104+$E108)</f>
        <v>0</v>
      </c>
      <c r="CQ186" s="20" t="n">
        <f aca="false">CQ20*(In_EW_Reimbursed*-$E104+$E108)</f>
        <v>0</v>
      </c>
      <c r="CR186" s="20" t="n">
        <f aca="false">CR20*(In_EW_Reimbursed*-$E104+$E108)</f>
        <v>0</v>
      </c>
      <c r="CS186" s="20" t="n">
        <f aca="false">CS20*(In_EW_Reimbursed*-$E104+$E108)</f>
        <v>0</v>
      </c>
      <c r="CT186" s="20" t="n">
        <f aca="false">CT20*(In_EW_Reimbursed*-$E104+$E108)</f>
        <v>0</v>
      </c>
      <c r="CU186" s="20" t="n">
        <f aca="false">CU20*(In_EW_Reimbursed*-$E104+$E108)</f>
        <v>0</v>
      </c>
      <c r="CV186" s="20" t="n">
        <f aca="false">CV20*(In_EW_Reimbursed*-$E104+$E108)</f>
        <v>0</v>
      </c>
      <c r="CW186" s="20" t="n">
        <f aca="false">CW20*(In_EW_Reimbursed*-$E104+$E108)</f>
        <v>0</v>
      </c>
      <c r="CX186" s="20" t="n">
        <f aca="false">CX20*(In_EW_Reimbursed*-$E104+$E108)</f>
        <v>0</v>
      </c>
      <c r="CY186" s="20" t="n">
        <f aca="false">CY20*(In_EW_Reimbursed*-$E104+$E108)</f>
        <v>0</v>
      </c>
      <c r="CZ186" s="20" t="n">
        <f aca="false">CZ20*(In_EW_Reimbursed*-$E104+$E108)</f>
        <v>0</v>
      </c>
      <c r="DA186" s="20" t="n">
        <f aca="false">DA20*(In_EW_Reimbursed*-$E104+$E108)</f>
        <v>0</v>
      </c>
      <c r="DB186" s="20" t="n">
        <f aca="false">DB20*(In_EW_Reimbursed*-$E104+$E108)</f>
        <v>0</v>
      </c>
      <c r="DC186" s="20" t="n">
        <f aca="false">DC20*(In_EW_Reimbursed*-$E104+$E108)</f>
        <v>0</v>
      </c>
      <c r="DD186" s="20" t="n">
        <f aca="false">DD20*(In_EW_Reimbursed*-$E104+$E108)</f>
        <v>0</v>
      </c>
      <c r="DE186" s="20" t="n">
        <f aca="false">DE20*(In_EW_Reimbursed*-$E104+$E108)</f>
        <v>0</v>
      </c>
      <c r="DF186" s="20" t="n">
        <f aca="false">DF20*(In_EW_Reimbursed*-$E104+$E108)</f>
        <v>0</v>
      </c>
      <c r="DG186" s="20" t="n">
        <f aca="false">DG20*(In_EW_Reimbursed*-$E104+$E108)</f>
        <v>0</v>
      </c>
      <c r="DH186" s="20" t="n">
        <f aca="false">DH20*(In_EW_Reimbursed*-$E104+$E108)</f>
        <v>0</v>
      </c>
      <c r="DI186" s="20" t="n">
        <f aca="false">DI20*(In_EW_Reimbursed*-$E104+$E108)</f>
        <v>0</v>
      </c>
      <c r="DJ186" s="20" t="n">
        <f aca="false">DJ20*(In_EW_Reimbursed*-$E104+$E108)</f>
        <v>0</v>
      </c>
      <c r="DK186" s="20" t="n">
        <f aca="false">DK20*(In_EW_Reimbursed*-$E104+$E108)</f>
        <v>0</v>
      </c>
      <c r="DL186" s="20" t="n">
        <f aca="false">DL20*(In_EW_Reimbursed*-$E104+$E108)</f>
        <v>0</v>
      </c>
      <c r="DM186" s="20" t="n">
        <f aca="false">DM20*(In_EW_Reimbursed*-$E104+$E108)</f>
        <v>0</v>
      </c>
      <c r="DN186" s="20" t="n">
        <f aca="false">DN20*(In_EW_Reimbursed*-$E104+$E108)</f>
        <v>0</v>
      </c>
      <c r="DO186" s="20" t="n">
        <f aca="false">DO20*(In_EW_Reimbursed*-$E104+$E108)</f>
        <v>0</v>
      </c>
      <c r="DP186" s="20" t="n">
        <f aca="false">DP20*(In_EW_Reimbursed*-$E104+$E108)</f>
        <v>0</v>
      </c>
      <c r="DQ186" s="20" t="n">
        <f aca="false">DQ20*(In_EW_Reimbursed*-$E104+$E108)</f>
        <v>0</v>
      </c>
      <c r="DR186" s="20" t="n">
        <f aca="false">DR20*(In_EW_Reimbursed*-$E104+$E108)</f>
        <v>0</v>
      </c>
      <c r="DS186" s="20" t="n">
        <f aca="false">DS20*(In_EW_Reimbursed*-$E104+$E108)</f>
        <v>0</v>
      </c>
      <c r="DT186" s="20" t="n">
        <f aca="false">DT20*(In_EW_Reimbursed*-$E104+$E108)</f>
        <v>0</v>
      </c>
      <c r="DU186" s="20" t="n">
        <f aca="false">DU20*(In_EW_Reimbursed*-$E104+$E108)</f>
        <v>0</v>
      </c>
      <c r="DV186" s="20" t="n">
        <f aca="false">DV20*(In_EW_Reimbursed*-$E104+$E108)</f>
        <v>0</v>
      </c>
      <c r="DW186" s="20" t="n">
        <f aca="false">DW20*(In_EW_Reimbursed*-$E104+$E108)</f>
        <v>0</v>
      </c>
      <c r="DX186" s="20" t="n">
        <f aca="false">DX20*(In_EW_Reimbursed*-$E104+$E108)</f>
        <v>0</v>
      </c>
      <c r="DY186" s="20" t="n">
        <f aca="false">DY20*(In_EW_Reimbursed*-$E104+$E108)</f>
        <v>0</v>
      </c>
      <c r="DZ186" s="20" t="n">
        <f aca="false">DZ20*(In_EW_Reimbursed*-$E104+$E108)</f>
        <v>0</v>
      </c>
      <c r="EA186" s="20" t="n">
        <f aca="false">EA20*(In_EW_Reimbursed*-$E104+$E108)</f>
        <v>0</v>
      </c>
      <c r="EB186" s="20" t="n">
        <f aca="false">EB20*(In_EW_Reimbursed*-$E104+$E108)</f>
        <v>0</v>
      </c>
      <c r="EC186" s="20" t="n">
        <f aca="false">EC20*(In_EW_Reimbursed*-$E104+$E108)</f>
        <v>0</v>
      </c>
      <c r="ED186" s="20" t="n">
        <f aca="false">ED20*(In_EW_Reimbursed*-$E104+$E108)</f>
        <v>0</v>
      </c>
      <c r="EE186" s="20" t="n">
        <f aca="false">EE20*(In_EW_Reimbursed*-$E104+$E108)</f>
        <v>0</v>
      </c>
      <c r="EF186" s="20" t="n">
        <f aca="false">EF20*(In_EW_Reimbursed*-$E104+$E108)</f>
        <v>0</v>
      </c>
      <c r="EG186" s="20" t="n">
        <f aca="false">EG20*(In_EW_Reimbursed*-$E104+$E108)</f>
        <v>0</v>
      </c>
      <c r="EH186" s="20" t="n">
        <f aca="false">EH20*(In_EW_Reimbursed*-$E104+$E108)</f>
        <v>0</v>
      </c>
      <c r="EI186" s="20" t="n">
        <f aca="false">EI20*(In_EW_Reimbursed*-$E104+$E108)</f>
        <v>0</v>
      </c>
      <c r="EJ186" s="20" t="n">
        <f aca="false">EJ20*(In_EW_Reimbursed*-$E104+$E108)</f>
        <v>0</v>
      </c>
      <c r="EK186" s="20" t="n">
        <f aca="false">EK20*(In_EW_Reimbursed*-$E104+$E108)</f>
        <v>0</v>
      </c>
      <c r="EL186" s="20" t="n">
        <f aca="false">EL20*(In_EW_Reimbursed*-$E104+$E108)</f>
        <v>0</v>
      </c>
      <c r="EM186" s="20" t="n">
        <f aca="false">EM20*(In_EW_Reimbursed*-$E104+$E108)</f>
        <v>0</v>
      </c>
      <c r="EN186" s="20" t="n">
        <f aca="false">EN20*(In_EW_Reimbursed*-$E104+$E108)</f>
        <v>0</v>
      </c>
      <c r="EO186" s="20" t="n">
        <f aca="false">EO20*(In_EW_Reimbursed*-$E104+$E108)</f>
        <v>0</v>
      </c>
      <c r="EP186" s="20" t="n">
        <f aca="false">EP20*(In_EW_Reimbursed*-$E104+$E108)</f>
        <v>0</v>
      </c>
      <c r="EQ186" s="20" t="n">
        <f aca="false">EQ20*(In_EW_Reimbursed*-$E104+$E108)</f>
        <v>0</v>
      </c>
      <c r="ER186" s="20" t="n">
        <f aca="false">ER20*(In_EW_Reimbursed*-$E104+$E108)</f>
        <v>0</v>
      </c>
      <c r="ES186" s="20" t="n">
        <f aca="false">ES20*(In_EW_Reimbursed*-$E104+$E108)</f>
        <v>0</v>
      </c>
      <c r="ET186" s="20" t="n">
        <f aca="false">ET20*(In_EW_Reimbursed*-$E104+$E108)</f>
        <v>0</v>
      </c>
      <c r="EU186" s="20" t="n">
        <f aca="false">EU20*(In_EW_Reimbursed*-$E104+$E108)</f>
        <v>0</v>
      </c>
      <c r="EV186" s="20" t="n">
        <f aca="false">EV20*(In_EW_Reimbursed*-$E104+$E108)</f>
        <v>0</v>
      </c>
      <c r="EW186" s="20" t="n">
        <f aca="false">EW20*(In_EW_Reimbursed*-$E104+$E108)</f>
        <v>0</v>
      </c>
      <c r="EX186" s="20" t="n">
        <f aca="false">EX20*(In_EW_Reimbursed*-$E104+$E108)</f>
        <v>0</v>
      </c>
      <c r="EY186" s="20" t="n">
        <f aca="false">EY20*(In_EW_Reimbursed*-$E104+$E108)</f>
        <v>0</v>
      </c>
      <c r="EZ186" s="20" t="n">
        <f aca="false">EZ20*(In_EW_Reimbursed*-$E104+$E108)</f>
        <v>0</v>
      </c>
      <c r="FA186" s="20" t="n">
        <f aca="false">FA20*(In_EW_Reimbursed*-$E104+$E108)</f>
        <v>0</v>
      </c>
      <c r="FB186" s="20" t="n">
        <f aca="false">FB20*(In_EW_Reimbursed*-$E104+$E108)</f>
        <v>0</v>
      </c>
      <c r="FC186" s="20" t="n">
        <f aca="false">FC20*(In_EW_Reimbursed*-$E104+$E108)</f>
        <v>0</v>
      </c>
      <c r="FD186" s="20" t="n">
        <f aca="false">FD20*(In_EW_Reimbursed*-$E104+$E108)</f>
        <v>0</v>
      </c>
      <c r="FE186" s="20" t="n">
        <f aca="false">FE20*(In_EW_Reimbursed*-$E104+$E108)</f>
        <v>0</v>
      </c>
      <c r="FF186" s="20" t="n">
        <f aca="false">FF20*(In_EW_Reimbursed*-$E104+$E108)</f>
        <v>0</v>
      </c>
      <c r="FG186" s="20" t="n">
        <f aca="false">FG20*(In_EW_Reimbursed*-$E104+$E108)</f>
        <v>0</v>
      </c>
      <c r="FH186" s="20" t="n">
        <f aca="false">FH20*(In_EW_Reimbursed*-$E104+$E108)</f>
        <v>0</v>
      </c>
    </row>
    <row r="187" customFormat="false" ht="15" hidden="false" customHeight="false" outlineLevel="0" collapsed="false">
      <c r="C187" s="0" t="s">
        <v>824</v>
      </c>
      <c r="D187" s="11" t="s">
        <v>359</v>
      </c>
      <c r="E187" s="20" t="n">
        <f aca="false">IF(In_Fix_Reimb=1,-SUMIF($J$3:$FH$3,"&lt;="&amp;$E20,$J106:$FH106),-$I106)</f>
        <v>1608.48351648352</v>
      </c>
      <c r="I187" s="20" t="n">
        <f aca="false">SUM(J187:FH187)</f>
        <v>3182</v>
      </c>
      <c r="J187" s="20" t="n">
        <f aca="false">In_PreRtB_Reimbursed*(J20*$E187-In_Fix_Reimb*J25*J106)</f>
        <v>0</v>
      </c>
      <c r="K187" s="20" t="n">
        <f aca="false">In_PreRtB_Reimbursed*(K20*$E187-In_Fix_Reimb*K25*K106)</f>
        <v>0</v>
      </c>
      <c r="L187" s="20" t="n">
        <f aca="false">In_PreRtB_Reimbursed*(L20*$E187-In_Fix_Reimb*L25*L106)</f>
        <v>0</v>
      </c>
      <c r="M187" s="20" t="n">
        <f aca="false">In_PreRtB_Reimbursed*(M20*$E187-In_Fix_Reimb*M25*M106)</f>
        <v>0</v>
      </c>
      <c r="N187" s="20" t="n">
        <f aca="false">In_PreRtB_Reimbursed*(N20*$E187-In_Fix_Reimb*N25*N106)</f>
        <v>1608.48351648352</v>
      </c>
      <c r="O187" s="20" t="n">
        <f aca="false">In_PreRtB_Reimbursed*(O20*$E187-In_Fix_Reimb*O25*O106)</f>
        <v>1573.51648351648</v>
      </c>
      <c r="P187" s="20" t="n">
        <f aca="false">In_PreRtB_Reimbursed*(P20*$E187-In_Fix_Reimb*P25*P106)</f>
        <v>0</v>
      </c>
      <c r="Q187" s="20" t="n">
        <f aca="false">In_PreRtB_Reimbursed*(Q20*$E187-In_Fix_Reimb*Q25*Q106)</f>
        <v>0</v>
      </c>
      <c r="R187" s="20" t="n">
        <f aca="false">In_PreRtB_Reimbursed*(R20*$E187-In_Fix_Reimb*R25*R106)</f>
        <v>0</v>
      </c>
      <c r="S187" s="20" t="n">
        <f aca="false">In_PreRtB_Reimbursed*(S20*$E187-In_Fix_Reimb*S25*S106)</f>
        <v>0</v>
      </c>
      <c r="T187" s="20" t="n">
        <f aca="false">In_PreRtB_Reimbursed*(T20*$E187-In_Fix_Reimb*T25*T106)</f>
        <v>0</v>
      </c>
      <c r="U187" s="20" t="n">
        <f aca="false">In_PreRtB_Reimbursed*(U20*$E187-In_Fix_Reimb*U25*U106)</f>
        <v>0</v>
      </c>
      <c r="V187" s="20" t="n">
        <f aca="false">In_PreRtB_Reimbursed*(V20*$E187-In_Fix_Reimb*V25*V106)</f>
        <v>0</v>
      </c>
      <c r="W187" s="20" t="n">
        <f aca="false">In_PreRtB_Reimbursed*(W20*$E187-In_Fix_Reimb*W25*W106)</f>
        <v>0</v>
      </c>
      <c r="X187" s="20" t="n">
        <f aca="false">In_PreRtB_Reimbursed*(X20*$E187-In_Fix_Reimb*X25*X106)</f>
        <v>0</v>
      </c>
      <c r="Y187" s="20" t="n">
        <f aca="false">In_PreRtB_Reimbursed*(Y20*$E187-In_Fix_Reimb*Y25*Y106)</f>
        <v>0</v>
      </c>
      <c r="Z187" s="20" t="n">
        <f aca="false">In_PreRtB_Reimbursed*(Z20*$E187-In_Fix_Reimb*Z25*Z106)</f>
        <v>0</v>
      </c>
      <c r="AA187" s="20" t="n">
        <f aca="false">In_PreRtB_Reimbursed*(AA20*$E187-In_Fix_Reimb*AA25*AA106)</f>
        <v>0</v>
      </c>
      <c r="AB187" s="20" t="n">
        <f aca="false">In_PreRtB_Reimbursed*(AB20*$E187-In_Fix_Reimb*AB25*AB106)</f>
        <v>0</v>
      </c>
      <c r="AC187" s="20" t="n">
        <f aca="false">In_PreRtB_Reimbursed*(AC20*$E187-In_Fix_Reimb*AC25*AC106)</f>
        <v>0</v>
      </c>
      <c r="AD187" s="20" t="n">
        <f aca="false">In_PreRtB_Reimbursed*(AD20*$E187-In_Fix_Reimb*AD25*AD106)</f>
        <v>0</v>
      </c>
      <c r="AE187" s="20" t="n">
        <f aca="false">In_PreRtB_Reimbursed*(AE20*$E187-In_Fix_Reimb*AE25*AE106)</f>
        <v>0</v>
      </c>
      <c r="AF187" s="20" t="n">
        <f aca="false">In_PreRtB_Reimbursed*(AF20*$E187-In_Fix_Reimb*AF25*AF106)</f>
        <v>0</v>
      </c>
      <c r="AG187" s="20" t="n">
        <f aca="false">In_PreRtB_Reimbursed*(AG20*$E187-In_Fix_Reimb*AG25*AG106)</f>
        <v>0</v>
      </c>
      <c r="AH187" s="20" t="n">
        <f aca="false">In_PreRtB_Reimbursed*(AH20*$E187-In_Fix_Reimb*AH25*AH106)</f>
        <v>0</v>
      </c>
      <c r="AI187" s="20" t="n">
        <f aca="false">In_PreRtB_Reimbursed*(AI20*$E187-In_Fix_Reimb*AI25*AI106)</f>
        <v>0</v>
      </c>
      <c r="AJ187" s="20" t="n">
        <f aca="false">In_PreRtB_Reimbursed*(AJ20*$E187-In_Fix_Reimb*AJ25*AJ106)</f>
        <v>0</v>
      </c>
      <c r="AK187" s="20" t="n">
        <f aca="false">In_PreRtB_Reimbursed*(AK20*$E187-In_Fix_Reimb*AK25*AK106)</f>
        <v>0</v>
      </c>
      <c r="AL187" s="20" t="n">
        <f aca="false">In_PreRtB_Reimbursed*(AL20*$E187-In_Fix_Reimb*AL25*AL106)</f>
        <v>0</v>
      </c>
      <c r="AM187" s="20" t="n">
        <f aca="false">In_PreRtB_Reimbursed*(AM20*$E187-In_Fix_Reimb*AM25*AM106)</f>
        <v>0</v>
      </c>
      <c r="AN187" s="20" t="n">
        <f aca="false">In_PreRtB_Reimbursed*(AN20*$E187-In_Fix_Reimb*AN25*AN106)</f>
        <v>0</v>
      </c>
      <c r="AO187" s="20" t="n">
        <f aca="false">In_PreRtB_Reimbursed*(AO20*$E187-In_Fix_Reimb*AO25*AO106)</f>
        <v>0</v>
      </c>
      <c r="AP187" s="20" t="n">
        <f aca="false">In_PreRtB_Reimbursed*(AP20*$E187-In_Fix_Reimb*AP25*AP106)</f>
        <v>0</v>
      </c>
      <c r="AQ187" s="20" t="n">
        <f aca="false">In_PreRtB_Reimbursed*(AQ20*$E187-In_Fix_Reimb*AQ25*AQ106)</f>
        <v>0</v>
      </c>
      <c r="AR187" s="20" t="n">
        <f aca="false">In_PreRtB_Reimbursed*(AR20*$E187-In_Fix_Reimb*AR25*AR106)</f>
        <v>0</v>
      </c>
      <c r="AS187" s="20" t="n">
        <f aca="false">In_PreRtB_Reimbursed*(AS20*$E187-In_Fix_Reimb*AS25*AS106)</f>
        <v>0</v>
      </c>
      <c r="AT187" s="20" t="n">
        <f aca="false">In_PreRtB_Reimbursed*(AT20*$E187-In_Fix_Reimb*AT25*AT106)</f>
        <v>0</v>
      </c>
      <c r="AU187" s="20" t="n">
        <f aca="false">In_PreRtB_Reimbursed*(AU20*$E187-In_Fix_Reimb*AU25*AU106)</f>
        <v>0</v>
      </c>
      <c r="AV187" s="20" t="n">
        <f aca="false">In_PreRtB_Reimbursed*(AV20*$E187-In_Fix_Reimb*AV25*AV106)</f>
        <v>0</v>
      </c>
      <c r="AW187" s="20" t="n">
        <f aca="false">In_PreRtB_Reimbursed*(AW20*$E187-In_Fix_Reimb*AW25*AW106)</f>
        <v>0</v>
      </c>
      <c r="AX187" s="20" t="n">
        <f aca="false">In_PreRtB_Reimbursed*(AX20*$E187-In_Fix_Reimb*AX25*AX106)</f>
        <v>0</v>
      </c>
      <c r="AY187" s="20" t="n">
        <f aca="false">In_PreRtB_Reimbursed*(AY20*$E187-In_Fix_Reimb*AY25*AY106)</f>
        <v>0</v>
      </c>
      <c r="AZ187" s="20" t="n">
        <f aca="false">In_PreRtB_Reimbursed*(AZ20*$E187-In_Fix_Reimb*AZ25*AZ106)</f>
        <v>0</v>
      </c>
      <c r="BA187" s="20" t="n">
        <f aca="false">In_PreRtB_Reimbursed*(BA20*$E187-In_Fix_Reimb*BA25*BA106)</f>
        <v>0</v>
      </c>
      <c r="BB187" s="20" t="n">
        <f aca="false">In_PreRtB_Reimbursed*(BB20*$E187-In_Fix_Reimb*BB25*BB106)</f>
        <v>0</v>
      </c>
      <c r="BC187" s="20" t="n">
        <f aca="false">In_PreRtB_Reimbursed*(BC20*$E187-In_Fix_Reimb*BC25*BC106)</f>
        <v>0</v>
      </c>
      <c r="BD187" s="20" t="n">
        <f aca="false">In_PreRtB_Reimbursed*(BD20*$E187-In_Fix_Reimb*BD25*BD106)</f>
        <v>0</v>
      </c>
      <c r="BE187" s="20" t="n">
        <f aca="false">In_PreRtB_Reimbursed*(BE20*$E187-In_Fix_Reimb*BE25*BE106)</f>
        <v>0</v>
      </c>
      <c r="BF187" s="20" t="n">
        <f aca="false">In_PreRtB_Reimbursed*(BF20*$E187-In_Fix_Reimb*BF25*BF106)</f>
        <v>0</v>
      </c>
      <c r="BG187" s="20" t="n">
        <f aca="false">In_PreRtB_Reimbursed*(BG20*$E187-In_Fix_Reimb*BG25*BG106)</f>
        <v>0</v>
      </c>
      <c r="BH187" s="20" t="n">
        <f aca="false">In_PreRtB_Reimbursed*(BH20*$E187-In_Fix_Reimb*BH25*BH106)</f>
        <v>0</v>
      </c>
      <c r="BI187" s="20" t="n">
        <f aca="false">In_PreRtB_Reimbursed*(BI20*$E187-In_Fix_Reimb*BI25*BI106)</f>
        <v>0</v>
      </c>
      <c r="BJ187" s="20" t="n">
        <f aca="false">In_PreRtB_Reimbursed*(BJ20*$E187-In_Fix_Reimb*BJ25*BJ106)</f>
        <v>0</v>
      </c>
      <c r="BK187" s="20" t="n">
        <f aca="false">In_PreRtB_Reimbursed*(BK20*$E187-In_Fix_Reimb*BK25*BK106)</f>
        <v>0</v>
      </c>
      <c r="BL187" s="20" t="n">
        <f aca="false">In_PreRtB_Reimbursed*(BL20*$E187-In_Fix_Reimb*BL25*BL106)</f>
        <v>0</v>
      </c>
      <c r="BM187" s="20" t="n">
        <f aca="false">In_PreRtB_Reimbursed*(BM20*$E187-In_Fix_Reimb*BM25*BM106)</f>
        <v>0</v>
      </c>
      <c r="BN187" s="20" t="n">
        <f aca="false">In_PreRtB_Reimbursed*(BN20*$E187-In_Fix_Reimb*BN25*BN106)</f>
        <v>0</v>
      </c>
      <c r="BO187" s="20" t="n">
        <f aca="false">In_PreRtB_Reimbursed*(BO20*$E187-In_Fix_Reimb*BO25*BO106)</f>
        <v>0</v>
      </c>
      <c r="BP187" s="20" t="n">
        <f aca="false">In_PreRtB_Reimbursed*(BP20*$E187-In_Fix_Reimb*BP25*BP106)</f>
        <v>0</v>
      </c>
      <c r="BQ187" s="20" t="n">
        <f aca="false">In_PreRtB_Reimbursed*(BQ20*$E187-In_Fix_Reimb*BQ25*BQ106)</f>
        <v>0</v>
      </c>
      <c r="BR187" s="20" t="n">
        <f aca="false">In_PreRtB_Reimbursed*(BR20*$E187-In_Fix_Reimb*BR25*BR106)</f>
        <v>0</v>
      </c>
      <c r="BS187" s="20" t="n">
        <f aca="false">In_PreRtB_Reimbursed*(BS20*$E187-In_Fix_Reimb*BS25*BS106)</f>
        <v>0</v>
      </c>
      <c r="BT187" s="20" t="n">
        <f aca="false">In_PreRtB_Reimbursed*(BT20*$E187-In_Fix_Reimb*BT25*BT106)</f>
        <v>0</v>
      </c>
      <c r="BU187" s="20" t="n">
        <f aca="false">In_PreRtB_Reimbursed*(BU20*$E187-In_Fix_Reimb*BU25*BU106)</f>
        <v>0</v>
      </c>
      <c r="BV187" s="20" t="n">
        <f aca="false">In_PreRtB_Reimbursed*(BV20*$E187-In_Fix_Reimb*BV25*BV106)</f>
        <v>0</v>
      </c>
      <c r="BW187" s="20" t="n">
        <f aca="false">In_PreRtB_Reimbursed*(BW20*$E187-In_Fix_Reimb*BW25*BW106)</f>
        <v>0</v>
      </c>
      <c r="BX187" s="20" t="n">
        <f aca="false">In_PreRtB_Reimbursed*(BX20*$E187-In_Fix_Reimb*BX25*BX106)</f>
        <v>0</v>
      </c>
      <c r="BY187" s="20" t="n">
        <f aca="false">In_PreRtB_Reimbursed*(BY20*$E187-In_Fix_Reimb*BY25*BY106)</f>
        <v>0</v>
      </c>
      <c r="BZ187" s="20" t="n">
        <f aca="false">In_PreRtB_Reimbursed*(BZ20*$E187-In_Fix_Reimb*BZ25*BZ106)</f>
        <v>0</v>
      </c>
      <c r="CA187" s="20" t="n">
        <f aca="false">In_PreRtB_Reimbursed*(CA20*$E187-In_Fix_Reimb*CA25*CA106)</f>
        <v>0</v>
      </c>
      <c r="CB187" s="20" t="n">
        <f aca="false">In_PreRtB_Reimbursed*(CB20*$E187-In_Fix_Reimb*CB25*CB106)</f>
        <v>0</v>
      </c>
      <c r="CC187" s="20" t="n">
        <f aca="false">In_PreRtB_Reimbursed*(CC20*$E187-In_Fix_Reimb*CC25*CC106)</f>
        <v>0</v>
      </c>
      <c r="CD187" s="20" t="n">
        <f aca="false">In_PreRtB_Reimbursed*(CD20*$E187-In_Fix_Reimb*CD25*CD106)</f>
        <v>0</v>
      </c>
      <c r="CE187" s="20" t="n">
        <f aca="false">In_PreRtB_Reimbursed*(CE20*$E187-In_Fix_Reimb*CE25*CE106)</f>
        <v>0</v>
      </c>
      <c r="CF187" s="20" t="n">
        <f aca="false">In_PreRtB_Reimbursed*(CF20*$E187-In_Fix_Reimb*CF25*CF106)</f>
        <v>0</v>
      </c>
      <c r="CG187" s="20" t="n">
        <f aca="false">In_PreRtB_Reimbursed*(CG20*$E187-In_Fix_Reimb*CG25*CG106)</f>
        <v>0</v>
      </c>
      <c r="CH187" s="20" t="n">
        <f aca="false">In_PreRtB_Reimbursed*(CH20*$E187-In_Fix_Reimb*CH25*CH106)</f>
        <v>0</v>
      </c>
      <c r="CI187" s="20" t="n">
        <f aca="false">In_PreRtB_Reimbursed*(CI20*$E187-In_Fix_Reimb*CI25*CI106)</f>
        <v>0</v>
      </c>
      <c r="CJ187" s="20" t="n">
        <f aca="false">In_PreRtB_Reimbursed*(CJ20*$E187-In_Fix_Reimb*CJ25*CJ106)</f>
        <v>0</v>
      </c>
      <c r="CK187" s="20" t="n">
        <f aca="false">In_PreRtB_Reimbursed*(CK20*$E187-In_Fix_Reimb*CK25*CK106)</f>
        <v>0</v>
      </c>
      <c r="CL187" s="20" t="n">
        <f aca="false">In_PreRtB_Reimbursed*(CL20*$E187-In_Fix_Reimb*CL25*CL106)</f>
        <v>0</v>
      </c>
      <c r="CM187" s="20" t="n">
        <f aca="false">In_PreRtB_Reimbursed*(CM20*$E187-In_Fix_Reimb*CM25*CM106)</f>
        <v>0</v>
      </c>
      <c r="CN187" s="20" t="n">
        <f aca="false">In_PreRtB_Reimbursed*(CN20*$E187-In_Fix_Reimb*CN25*CN106)</f>
        <v>0</v>
      </c>
      <c r="CO187" s="20" t="n">
        <f aca="false">In_PreRtB_Reimbursed*(CO20*$E187-In_Fix_Reimb*CO25*CO106)</f>
        <v>0</v>
      </c>
      <c r="CP187" s="20" t="n">
        <f aca="false">In_PreRtB_Reimbursed*(CP20*$E187-In_Fix_Reimb*CP25*CP106)</f>
        <v>0</v>
      </c>
      <c r="CQ187" s="20" t="n">
        <f aca="false">In_PreRtB_Reimbursed*(CQ20*$E187-In_Fix_Reimb*CQ25*CQ106)</f>
        <v>0</v>
      </c>
      <c r="CR187" s="20" t="n">
        <f aca="false">In_PreRtB_Reimbursed*(CR20*$E187-In_Fix_Reimb*CR25*CR106)</f>
        <v>0</v>
      </c>
      <c r="CS187" s="20" t="n">
        <f aca="false">In_PreRtB_Reimbursed*(CS20*$E187-In_Fix_Reimb*CS25*CS106)</f>
        <v>0</v>
      </c>
      <c r="CT187" s="20" t="n">
        <f aca="false">In_PreRtB_Reimbursed*(CT20*$E187-In_Fix_Reimb*CT25*CT106)</f>
        <v>0</v>
      </c>
      <c r="CU187" s="20" t="n">
        <f aca="false">In_PreRtB_Reimbursed*(CU20*$E187-In_Fix_Reimb*CU25*CU106)</f>
        <v>0</v>
      </c>
      <c r="CV187" s="20" t="n">
        <f aca="false">In_PreRtB_Reimbursed*(CV20*$E187-In_Fix_Reimb*CV25*CV106)</f>
        <v>0</v>
      </c>
      <c r="CW187" s="20" t="n">
        <f aca="false">In_PreRtB_Reimbursed*(CW20*$E187-In_Fix_Reimb*CW25*CW106)</f>
        <v>0</v>
      </c>
      <c r="CX187" s="20" t="n">
        <f aca="false">In_PreRtB_Reimbursed*(CX20*$E187-In_Fix_Reimb*CX25*CX106)</f>
        <v>0</v>
      </c>
      <c r="CY187" s="20" t="n">
        <f aca="false">In_PreRtB_Reimbursed*(CY20*$E187-In_Fix_Reimb*CY25*CY106)</f>
        <v>0</v>
      </c>
      <c r="CZ187" s="20" t="n">
        <f aca="false">In_PreRtB_Reimbursed*(CZ20*$E187-In_Fix_Reimb*CZ25*CZ106)</f>
        <v>0</v>
      </c>
      <c r="DA187" s="20" t="n">
        <f aca="false">In_PreRtB_Reimbursed*(DA20*$E187-In_Fix_Reimb*DA25*DA106)</f>
        <v>0</v>
      </c>
      <c r="DB187" s="20" t="n">
        <f aca="false">In_PreRtB_Reimbursed*(DB20*$E187-In_Fix_Reimb*DB25*DB106)</f>
        <v>0</v>
      </c>
      <c r="DC187" s="20" t="n">
        <f aca="false">In_PreRtB_Reimbursed*(DC20*$E187-In_Fix_Reimb*DC25*DC106)</f>
        <v>0</v>
      </c>
      <c r="DD187" s="20" t="n">
        <f aca="false">In_PreRtB_Reimbursed*(DD20*$E187-In_Fix_Reimb*DD25*DD106)</f>
        <v>0</v>
      </c>
      <c r="DE187" s="20" t="n">
        <f aca="false">In_PreRtB_Reimbursed*(DE20*$E187-In_Fix_Reimb*DE25*DE106)</f>
        <v>0</v>
      </c>
      <c r="DF187" s="20" t="n">
        <f aca="false">In_PreRtB_Reimbursed*(DF20*$E187-In_Fix_Reimb*DF25*DF106)</f>
        <v>0</v>
      </c>
      <c r="DG187" s="20" t="n">
        <f aca="false">In_PreRtB_Reimbursed*(DG20*$E187-In_Fix_Reimb*DG25*DG106)</f>
        <v>0</v>
      </c>
      <c r="DH187" s="20" t="n">
        <f aca="false">In_PreRtB_Reimbursed*(DH20*$E187-In_Fix_Reimb*DH25*DH106)</f>
        <v>0</v>
      </c>
      <c r="DI187" s="20" t="n">
        <f aca="false">In_PreRtB_Reimbursed*(DI20*$E187-In_Fix_Reimb*DI25*DI106)</f>
        <v>0</v>
      </c>
      <c r="DJ187" s="20" t="n">
        <f aca="false">In_PreRtB_Reimbursed*(DJ20*$E187-In_Fix_Reimb*DJ25*DJ106)</f>
        <v>0</v>
      </c>
      <c r="DK187" s="20" t="n">
        <f aca="false">In_PreRtB_Reimbursed*(DK20*$E187-In_Fix_Reimb*DK25*DK106)</f>
        <v>0</v>
      </c>
      <c r="DL187" s="20" t="n">
        <f aca="false">In_PreRtB_Reimbursed*(DL20*$E187-In_Fix_Reimb*DL25*DL106)</f>
        <v>0</v>
      </c>
      <c r="DM187" s="20" t="n">
        <f aca="false">In_PreRtB_Reimbursed*(DM20*$E187-In_Fix_Reimb*DM25*DM106)</f>
        <v>0</v>
      </c>
      <c r="DN187" s="20" t="n">
        <f aca="false">In_PreRtB_Reimbursed*(DN20*$E187-In_Fix_Reimb*DN25*DN106)</f>
        <v>0</v>
      </c>
      <c r="DO187" s="20" t="n">
        <f aca="false">In_PreRtB_Reimbursed*(DO20*$E187-In_Fix_Reimb*DO25*DO106)</f>
        <v>0</v>
      </c>
      <c r="DP187" s="20" t="n">
        <f aca="false">In_PreRtB_Reimbursed*(DP20*$E187-In_Fix_Reimb*DP25*DP106)</f>
        <v>0</v>
      </c>
      <c r="DQ187" s="20" t="n">
        <f aca="false">In_PreRtB_Reimbursed*(DQ20*$E187-In_Fix_Reimb*DQ25*DQ106)</f>
        <v>0</v>
      </c>
      <c r="DR187" s="20" t="n">
        <f aca="false">In_PreRtB_Reimbursed*(DR20*$E187-In_Fix_Reimb*DR25*DR106)</f>
        <v>0</v>
      </c>
      <c r="DS187" s="20" t="n">
        <f aca="false">In_PreRtB_Reimbursed*(DS20*$E187-In_Fix_Reimb*DS25*DS106)</f>
        <v>0</v>
      </c>
      <c r="DT187" s="20" t="n">
        <f aca="false">In_PreRtB_Reimbursed*(DT20*$E187-In_Fix_Reimb*DT25*DT106)</f>
        <v>0</v>
      </c>
      <c r="DU187" s="20" t="n">
        <f aca="false">In_PreRtB_Reimbursed*(DU20*$E187-In_Fix_Reimb*DU25*DU106)</f>
        <v>0</v>
      </c>
      <c r="DV187" s="20" t="n">
        <f aca="false">In_PreRtB_Reimbursed*(DV20*$E187-In_Fix_Reimb*DV25*DV106)</f>
        <v>0</v>
      </c>
      <c r="DW187" s="20" t="n">
        <f aca="false">In_PreRtB_Reimbursed*(DW20*$E187-In_Fix_Reimb*DW25*DW106)</f>
        <v>0</v>
      </c>
      <c r="DX187" s="20" t="n">
        <f aca="false">In_PreRtB_Reimbursed*(DX20*$E187-In_Fix_Reimb*DX25*DX106)</f>
        <v>0</v>
      </c>
      <c r="DY187" s="20" t="n">
        <f aca="false">In_PreRtB_Reimbursed*(DY20*$E187-In_Fix_Reimb*DY25*DY106)</f>
        <v>0</v>
      </c>
      <c r="DZ187" s="20" t="n">
        <f aca="false">In_PreRtB_Reimbursed*(DZ20*$E187-In_Fix_Reimb*DZ25*DZ106)</f>
        <v>0</v>
      </c>
      <c r="EA187" s="20" t="n">
        <f aca="false">In_PreRtB_Reimbursed*(EA20*$E187-In_Fix_Reimb*EA25*EA106)</f>
        <v>0</v>
      </c>
      <c r="EB187" s="20" t="n">
        <f aca="false">In_PreRtB_Reimbursed*(EB20*$E187-In_Fix_Reimb*EB25*EB106)</f>
        <v>0</v>
      </c>
      <c r="EC187" s="20" t="n">
        <f aca="false">In_PreRtB_Reimbursed*(EC20*$E187-In_Fix_Reimb*EC25*EC106)</f>
        <v>0</v>
      </c>
      <c r="ED187" s="20" t="n">
        <f aca="false">In_PreRtB_Reimbursed*(ED20*$E187-In_Fix_Reimb*ED25*ED106)</f>
        <v>0</v>
      </c>
      <c r="EE187" s="20" t="n">
        <f aca="false">In_PreRtB_Reimbursed*(EE20*$E187-In_Fix_Reimb*EE25*EE106)</f>
        <v>0</v>
      </c>
      <c r="EF187" s="20" t="n">
        <f aca="false">In_PreRtB_Reimbursed*(EF20*$E187-In_Fix_Reimb*EF25*EF106)</f>
        <v>0</v>
      </c>
      <c r="EG187" s="20" t="n">
        <f aca="false">In_PreRtB_Reimbursed*(EG20*$E187-In_Fix_Reimb*EG25*EG106)</f>
        <v>0</v>
      </c>
      <c r="EH187" s="20" t="n">
        <f aca="false">In_PreRtB_Reimbursed*(EH20*$E187-In_Fix_Reimb*EH25*EH106)</f>
        <v>0</v>
      </c>
      <c r="EI187" s="20" t="n">
        <f aca="false">In_PreRtB_Reimbursed*(EI20*$E187-In_Fix_Reimb*EI25*EI106)</f>
        <v>0</v>
      </c>
      <c r="EJ187" s="20" t="n">
        <f aca="false">In_PreRtB_Reimbursed*(EJ20*$E187-In_Fix_Reimb*EJ25*EJ106)</f>
        <v>0</v>
      </c>
      <c r="EK187" s="20" t="n">
        <f aca="false">In_PreRtB_Reimbursed*(EK20*$E187-In_Fix_Reimb*EK25*EK106)</f>
        <v>0</v>
      </c>
      <c r="EL187" s="20" t="n">
        <f aca="false">In_PreRtB_Reimbursed*(EL20*$E187-In_Fix_Reimb*EL25*EL106)</f>
        <v>0</v>
      </c>
      <c r="EM187" s="20" t="n">
        <f aca="false">In_PreRtB_Reimbursed*(EM20*$E187-In_Fix_Reimb*EM25*EM106)</f>
        <v>0</v>
      </c>
      <c r="EN187" s="20" t="n">
        <f aca="false">In_PreRtB_Reimbursed*(EN20*$E187-In_Fix_Reimb*EN25*EN106)</f>
        <v>0</v>
      </c>
      <c r="EO187" s="20" t="n">
        <f aca="false">In_PreRtB_Reimbursed*(EO20*$E187-In_Fix_Reimb*EO25*EO106)</f>
        <v>0</v>
      </c>
      <c r="EP187" s="20" t="n">
        <f aca="false">In_PreRtB_Reimbursed*(EP20*$E187-In_Fix_Reimb*EP25*EP106)</f>
        <v>0</v>
      </c>
      <c r="EQ187" s="20" t="n">
        <f aca="false">In_PreRtB_Reimbursed*(EQ20*$E187-In_Fix_Reimb*EQ25*EQ106)</f>
        <v>0</v>
      </c>
      <c r="ER187" s="20" t="n">
        <f aca="false">In_PreRtB_Reimbursed*(ER20*$E187-In_Fix_Reimb*ER25*ER106)</f>
        <v>0</v>
      </c>
      <c r="ES187" s="20" t="n">
        <f aca="false">In_PreRtB_Reimbursed*(ES20*$E187-In_Fix_Reimb*ES25*ES106)</f>
        <v>0</v>
      </c>
      <c r="ET187" s="20" t="n">
        <f aca="false">In_PreRtB_Reimbursed*(ET20*$E187-In_Fix_Reimb*ET25*ET106)</f>
        <v>0</v>
      </c>
      <c r="EU187" s="20" t="n">
        <f aca="false">In_PreRtB_Reimbursed*(EU20*$E187-In_Fix_Reimb*EU25*EU106)</f>
        <v>0</v>
      </c>
      <c r="EV187" s="20" t="n">
        <f aca="false">In_PreRtB_Reimbursed*(EV20*$E187-In_Fix_Reimb*EV25*EV106)</f>
        <v>0</v>
      </c>
      <c r="EW187" s="20" t="n">
        <f aca="false">In_PreRtB_Reimbursed*(EW20*$E187-In_Fix_Reimb*EW25*EW106)</f>
        <v>0</v>
      </c>
      <c r="EX187" s="20" t="n">
        <f aca="false">In_PreRtB_Reimbursed*(EX20*$E187-In_Fix_Reimb*EX25*EX106)</f>
        <v>0</v>
      </c>
      <c r="EY187" s="20" t="n">
        <f aca="false">In_PreRtB_Reimbursed*(EY20*$E187-In_Fix_Reimb*EY25*EY106)</f>
        <v>0</v>
      </c>
      <c r="EZ187" s="20" t="n">
        <f aca="false">In_PreRtB_Reimbursed*(EZ20*$E187-In_Fix_Reimb*EZ25*EZ106)</f>
        <v>0</v>
      </c>
      <c r="FA187" s="20" t="n">
        <f aca="false">In_PreRtB_Reimbursed*(FA20*$E187-In_Fix_Reimb*FA25*FA106)</f>
        <v>0</v>
      </c>
      <c r="FB187" s="20" t="n">
        <f aca="false">In_PreRtB_Reimbursed*(FB20*$E187-In_Fix_Reimb*FB25*FB106)</f>
        <v>0</v>
      </c>
      <c r="FC187" s="20" t="n">
        <f aca="false">In_PreRtB_Reimbursed*(FC20*$E187-In_Fix_Reimb*FC25*FC106)</f>
        <v>0</v>
      </c>
      <c r="FD187" s="20" t="n">
        <f aca="false">In_PreRtB_Reimbursed*(FD20*$E187-In_Fix_Reimb*FD25*FD106)</f>
        <v>0</v>
      </c>
      <c r="FE187" s="20" t="n">
        <f aca="false">In_PreRtB_Reimbursed*(FE20*$E187-In_Fix_Reimb*FE25*FE106)</f>
        <v>0</v>
      </c>
      <c r="FF187" s="20" t="n">
        <f aca="false">In_PreRtB_Reimbursed*(FF20*$E187-In_Fix_Reimb*FF25*FF106)</f>
        <v>0</v>
      </c>
      <c r="FG187" s="20" t="n">
        <f aca="false">In_PreRtB_Reimbursed*(FG20*$E187-In_Fix_Reimb*FG25*FG106)</f>
        <v>0</v>
      </c>
      <c r="FH187" s="20" t="n">
        <f aca="false">In_PreRtB_Reimbursed*(FH20*$E187-In_Fix_Reimb*FH25*FH106)</f>
        <v>0</v>
      </c>
    </row>
    <row r="188" customFormat="false" ht="15" hidden="false" customHeight="false" outlineLevel="0" collapsed="false">
      <c r="C188" s="0" t="s">
        <v>825</v>
      </c>
      <c r="D188" s="11" t="s">
        <v>359</v>
      </c>
      <c r="I188" s="20" t="n">
        <f aca="false">SUM(J188:FH188)</f>
        <v>111547.875759926</v>
      </c>
      <c r="J188" s="20" t="n">
        <f aca="false">J25*(J170-J168+J112+J109+J104)-J186-J187</f>
        <v>-0</v>
      </c>
      <c r="K188" s="20" t="n">
        <f aca="false">K25*(K170-K168+K112+K109+K104)-K186-K187</f>
        <v>-0</v>
      </c>
      <c r="L188" s="20" t="n">
        <f aca="false">L25*(L170-L168+L112+L109+L104)-L186-L187</f>
        <v>-0</v>
      </c>
      <c r="M188" s="20" t="n">
        <f aca="false">M25*(M170-M168+M112+M109+M104)-M186-M187</f>
        <v>-0</v>
      </c>
      <c r="N188" s="20" t="n">
        <f aca="false">N25*(N170-N168+N112+N109+N104)-N186-N187</f>
        <v>-2955.98351648352</v>
      </c>
      <c r="O188" s="20" t="n">
        <f aca="false">O25*(O170-O168+O112+O109+O104)-O186-O187</f>
        <v>-2305.73987118772</v>
      </c>
      <c r="P188" s="20" t="n">
        <f aca="false">P25*(P170-P168+P112+P109+P104)-P186-P187</f>
        <v>-13846.2653961681</v>
      </c>
      <c r="Q188" s="20" t="n">
        <f aca="false">Q25*(Q170-Q168+Q112+Q109+Q104)-Q186-Q187</f>
        <v>-13998.4221587634</v>
      </c>
      <c r="R188" s="20" t="n">
        <f aca="false">R25*(R170-R168+R112+R109+R104)-R186-R187</f>
        <v>-13998.4221587634</v>
      </c>
      <c r="S188" s="20" t="n">
        <f aca="false">S25*(S170-S168+S112+S109+S104)-S186-S187</f>
        <v>-13283.7653961681</v>
      </c>
      <c r="T188" s="20" t="n">
        <f aca="false">T25*(T170-T168+T112+T109+T104)-T186-T187</f>
        <v>1804.06716049336</v>
      </c>
      <c r="U188" s="20" t="n">
        <f aca="false">U25*(U170-U168+U112+U109+U104)-U186-U187</f>
        <v>1817.15862967487</v>
      </c>
      <c r="V188" s="20" t="n">
        <f aca="false">V25*(V170-V168+V112+V109+V104)-V186-V187</f>
        <v>1816.24721588811</v>
      </c>
      <c r="W188" s="20" t="n">
        <f aca="false">W25*(W170-W168+W112+W109+W104)-W186-W187</f>
        <v>1477.2527475652</v>
      </c>
      <c r="X188" s="20" t="n">
        <f aca="false">X25*(X170-X168+X112+X109+X104)-X186-X187</f>
        <v>1492.82743352603</v>
      </c>
      <c r="Y188" s="20" t="n">
        <f aca="false">Y25*(Y170-Y168+Y112+Y109+Y104)-Y186-Y187</f>
        <v>1508.37488635349</v>
      </c>
      <c r="Z188" s="20" t="n">
        <f aca="false">Z25*(Z170-Z168+Z112+Z109+Z104)-Z186-Z187</f>
        <v>1507.50887435543</v>
      </c>
      <c r="AA188" s="20" t="n">
        <f aca="false">AA25*(AA170-AA168+AA112+AA109+AA104)-AA186-AA187</f>
        <v>1299.07545229005</v>
      </c>
      <c r="AB188" s="20" t="n">
        <f aca="false">AB25*(AB170-AB168+AB112+AB109+AB104)-AB186-AB187</f>
        <v>1312.72722720112</v>
      </c>
      <c r="AC188" s="20" t="n">
        <f aca="false">AC25*(AC170-AC168+AC112+AC109+AC104)-AC186-AC187</f>
        <v>1326.35361332946</v>
      </c>
      <c r="AD188" s="20" t="n">
        <f aca="false">AD25*(AD170-AD168+AD112+AD109+AD104)-AD186-AD187</f>
        <v>1325.54625157056</v>
      </c>
      <c r="AE188" s="20" t="n">
        <f aca="false">AE25*(AE170-AE168+AE112+AE109+AE104)-AE186-AE187</f>
        <v>1356.69921140066</v>
      </c>
      <c r="AF188" s="20" t="n">
        <f aca="false">AF25*(AF170-AF168+AF112+AF109+AF104)-AF186-AF187</f>
        <v>1370.94589016059</v>
      </c>
      <c r="AG188" s="20" t="n">
        <f aca="false">AG25*(AG170-AG168+AG112+AG109+AG104)-AG186-AG187</f>
        <v>1385.1657082008</v>
      </c>
      <c r="AH188" s="20" t="n">
        <f aca="false">AH25*(AH170-AH168+AH112+AH109+AH104)-AH186-AH187</f>
        <v>1384.3115389341</v>
      </c>
      <c r="AI188" s="20" t="n">
        <f aca="false">AI25*(AI170-AI168+AI112+AI109+AI104)-AI186-AI187</f>
        <v>1420.61016736457</v>
      </c>
      <c r="AJ188" s="20" t="n">
        <f aca="false">AJ25*(AJ170-AJ168+AJ112+AJ109+AJ104)-AJ186-AJ187</f>
        <v>1419.78101669582</v>
      </c>
      <c r="AK188" s="20" t="n">
        <f aca="false">AK25*(AK170-AK168+AK112+AK109+AK104)-AK186-AK187</f>
        <v>1434.54537135714</v>
      </c>
      <c r="AL188" s="20" t="n">
        <f aca="false">AL25*(AL170-AL168+AL112+AL109+AL104)-AL186-AL187</f>
        <v>1433.69916963513</v>
      </c>
      <c r="AM188" s="20" t="n">
        <f aca="false">AM25*(AM170-AM168+AM112+AM109+AM104)-AM186-AM187</f>
        <v>1354.72892171788</v>
      </c>
      <c r="AN188" s="20" t="n">
        <f aca="false">AN25*(AN170-AN168+AN112+AN109+AN104)-AN186-AN187</f>
        <v>1368.94185168567</v>
      </c>
      <c r="AO188" s="20" t="n">
        <f aca="false">AO25*(AO170-AO168+AO112+AO109+AO104)-AO186-AO187</f>
        <v>1383.12753618422</v>
      </c>
      <c r="AP188" s="20" t="n">
        <f aca="false">AP25*(AP170-AP168+AP112+AP109+AP104)-AP186-AP187</f>
        <v>1382.26113190592</v>
      </c>
      <c r="AQ188" s="20" t="n">
        <f aca="false">AQ25*(AQ170-AQ168+AQ112+AQ109+AQ104)-AQ186-AQ187</f>
        <v>1303.99702947899</v>
      </c>
      <c r="AR188" s="20" t="n">
        <f aca="false">AR25*(AR170-AR168+AR112+AR109+AR104)-AR186-AR187</f>
        <v>1317.66553427945</v>
      </c>
      <c r="AS188" s="20" t="n">
        <f aca="false">AS25*(AS170-AS168+AS112+AS109+AS104)-AS186-AS187</f>
        <v>1331.30741867975</v>
      </c>
      <c r="AT188" s="20" t="n">
        <f aca="false">AT25*(AT170-AT168+AT112+AT109+AT104)-AT186-AT187</f>
        <v>1330.46089156072</v>
      </c>
      <c r="AU188" s="20" t="n">
        <f aca="false">AU25*(AU170-AU168+AU112+AU109+AU104)-AU186-AU187</f>
        <v>1346.06860042315</v>
      </c>
      <c r="AV188" s="20" t="n">
        <f aca="false">AV25*(AV170-AV168+AV112+AV109+AV104)-AV186-AV187</f>
        <v>1360.19218841221</v>
      </c>
      <c r="AW188" s="20" t="n">
        <f aca="false">AW25*(AW170-AW168+AW112+AW109+AW104)-AW186-AW187</f>
        <v>1374.28875431183</v>
      </c>
      <c r="AX188" s="20" t="n">
        <f aca="false">AX25*(AX170-AX168+AX112+AX109+AX104)-AX186-AX187</f>
        <v>1373.42945349798</v>
      </c>
      <c r="AY188" s="20" t="n">
        <f aca="false">AY25*(AY170-AY168+AY112+AY109+AY104)-AY186-AY187</f>
        <v>1298.70707511854</v>
      </c>
      <c r="AZ188" s="20" t="n">
        <f aca="false">AZ25*(AZ170-AZ168+AZ112+AZ109+AZ104)-AZ186-AZ187</f>
        <v>1297.85015037526</v>
      </c>
      <c r="BA188" s="20" t="n">
        <f aca="false">BA25*(BA170-BA168+BA112+BA109+BA104)-BA186-BA187</f>
        <v>1311.24654714802</v>
      </c>
      <c r="BB188" s="20" t="n">
        <f aca="false">BB25*(BB170-BB168+BB112+BB109+BB104)-BB186-BB187</f>
        <v>1310.37200019206</v>
      </c>
      <c r="BC188" s="20" t="n">
        <f aca="false">BC25*(BC170-BC168+BC112+BC109+BC104)-BC186-BC187</f>
        <v>1300.30581471171</v>
      </c>
      <c r="BD188" s="20" t="n">
        <f aca="false">BD25*(BD170-BD168+BD112+BD109+BD104)-BD186-BD187</f>
        <v>1313.85657944631</v>
      </c>
      <c r="BE188" s="20" t="n">
        <f aca="false">BE25*(BE170-BE168+BE112+BE109+BE104)-BE186-BE187</f>
        <v>1327.37823400291</v>
      </c>
      <c r="BF188" s="20" t="n">
        <f aca="false">BF25*(BF170-BF168+BF112+BF109+BF104)-BF186-BF187</f>
        <v>1326.45253209845</v>
      </c>
      <c r="BG188" s="20" t="n">
        <f aca="false">BG25*(BG170-BG168+BG112+BG109+BG104)-BG186-BG187</f>
        <v>1306.08020221019</v>
      </c>
      <c r="BH188" s="20" t="n">
        <f aca="false">BH25*(BH170-BH168+BH112+BH109+BH104)-BH186-BH187</f>
        <v>1270.3512597849</v>
      </c>
      <c r="BI188" s="20" t="n">
        <f aca="false">BI25*(BI170-BI168+BI112+BI109+BI104)-BI186-BI187</f>
        <v>1283.38817640756</v>
      </c>
      <c r="BJ188" s="20" t="n">
        <f aca="false">BJ25*(BJ170-BJ168+BJ112+BJ109+BJ104)-BJ186-BJ187</f>
        <v>1282.4557489132</v>
      </c>
      <c r="BK188" s="20" t="n">
        <f aca="false">BK25*(BK170-BK168+BK112+BK109+BK104)-BK186-BK187</f>
        <v>1247.62156563087</v>
      </c>
      <c r="BL188" s="20" t="n">
        <f aca="false">BL25*(BL170-BL168+BL112+BL109+BL104)-BL186-BL187</f>
        <v>1260.57019748378</v>
      </c>
      <c r="BM188" s="20" t="n">
        <f aca="false">BM25*(BM170-BM168+BM112+BM109+BM104)-BM186-BM187</f>
        <v>1273.48917554522</v>
      </c>
      <c r="BN188" s="20" t="n">
        <f aca="false">BN25*(BN170-BN168+BN112+BN109+BN104)-BN186-BN187</f>
        <v>1272.54618676527</v>
      </c>
      <c r="BO188" s="20" t="n">
        <f aca="false">BO25*(BO170-BO168+BO112+BO109+BO104)-BO186-BO187</f>
        <v>1293.35899925436</v>
      </c>
      <c r="BP188" s="20" t="n">
        <f aca="false">BP25*(BP170-BP168+BP112+BP109+BP104)-BP186-BP187</f>
        <v>1292.43313616177</v>
      </c>
      <c r="BQ188" s="20" t="n">
        <f aca="false">BQ25*(BQ170-BQ168+BQ112+BQ109+BQ104)-BQ186-BQ187</f>
        <v>1305.70036157973</v>
      </c>
      <c r="BR188" s="20" t="n">
        <f aca="false">BR25*(BR170-BR168+BR112+BR109+BR104)-BR186-BR187</f>
        <v>1304.75545859306</v>
      </c>
      <c r="BS188" s="20" t="n">
        <f aca="false">BS25*(BS170-BS168+BS112+BS109+BS104)-BS186-BS187</f>
        <v>1271.82216221743</v>
      </c>
      <c r="BT188" s="20" t="n">
        <f aca="false">BT25*(BT170-BT168+BT112+BT109+BT104)-BT186-BT187</f>
        <v>1285.03438786711</v>
      </c>
      <c r="BU188" s="20" t="n">
        <f aca="false">BU25*(BU170-BU168+BU112+BU109+BU104)-BU186-BU187</f>
        <v>1298.21678768442</v>
      </c>
      <c r="BV188" s="20" t="n">
        <f aca="false">BV25*(BV170-BV168+BV112+BV109+BV104)-BV186-BV187</f>
        <v>1297.26832801452</v>
      </c>
      <c r="BW188" s="20" t="n">
        <f aca="false">BW25*(BW170-BW168+BW112+BW109+BW104)-BW186-BW187</f>
        <v>1278.15866606138</v>
      </c>
      <c r="BX188" s="20" t="n">
        <f aca="false">BX25*(BX170-BX168+BX112+BX109+BX104)-BX186-BX187</f>
        <v>1291.41687184544</v>
      </c>
      <c r="BY188" s="20" t="n">
        <f aca="false">BY25*(BY170-BY168+BY112+BY109+BY104)-BY186-BY187</f>
        <v>1304.6444591906</v>
      </c>
      <c r="BZ188" s="20" t="n">
        <f aca="false">BZ25*(BZ170-BZ168+BZ112+BZ109+BZ104)-BZ186-BZ187</f>
        <v>1303.67079468096</v>
      </c>
      <c r="CA188" s="20" t="n">
        <f aca="false">CA25*(CA170-CA168+CA112+CA109+CA104)-CA186-CA187</f>
        <v>1272.50852317215</v>
      </c>
      <c r="CB188" s="20" t="n">
        <f aca="false">CB25*(CB170-CB168+CB112+CB109+CB104)-CB186-CB187</f>
        <v>1285.68460267016</v>
      </c>
      <c r="CC188" s="20" t="n">
        <f aca="false">CC25*(CC170-CC168+CC112+CC109+CC104)-CC186-CC187</f>
        <v>1298.82943592153</v>
      </c>
      <c r="CD188" s="20" t="n">
        <f aca="false">CD25*(CD170-CD168+CD112+CD109+CD104)-CD186-CD187</f>
        <v>1297.83580716327</v>
      </c>
      <c r="CE188" s="20" t="n">
        <f aca="false">CE25*(CE170-CE168+CE112+CE109+CE104)-CE186-CE187</f>
        <v>1263.33155496228</v>
      </c>
      <c r="CF188" s="20" t="n">
        <f aca="false">CF25*(CF170-CF168+CF112+CF109+CF104)-CF186-CF187</f>
        <v>1262.35005349293</v>
      </c>
      <c r="CG188" s="20" t="n">
        <f aca="false">CG25*(CG170-CG168+CG112+CG109+CG104)-CG186-CG187</f>
        <v>1275.23048791659</v>
      </c>
      <c r="CH188" s="20" t="n">
        <f aca="false">CH25*(CH170-CH168+CH112+CH109+CH104)-CH186-CH187</f>
        <v>1274.22880237882</v>
      </c>
      <c r="CI188" s="20" t="n">
        <f aca="false">CI25*(CI170-CI168+CI112+CI109+CI104)-CI186-CI187</f>
        <v>1280.94711694207</v>
      </c>
      <c r="CJ188" s="20" t="n">
        <f aca="false">CJ25*(CJ170-CJ168+CJ112+CJ109+CJ104)-CJ186-CJ187</f>
        <v>1294.1721738429</v>
      </c>
      <c r="CK188" s="20" t="n">
        <f aca="false">CK25*(CK170-CK168+CK112+CK109+CK104)-CK186-CK187</f>
        <v>1307.36453123153</v>
      </c>
      <c r="CL188" s="20" t="n">
        <f aca="false">CL25*(CL170-CL168+CL112+CL109+CL104)-CL186-CL187</f>
        <v>1306.32468871632</v>
      </c>
      <c r="CM188" s="20" t="n">
        <f aca="false">CM25*(CM170-CM168+CM112+CM109+CM104)-CM186-CM187</f>
        <v>1331.13641727341</v>
      </c>
      <c r="CN188" s="20" t="n">
        <f aca="false">CN25*(CN170-CN168+CN112+CN109+CN104)-CN186-CN187</f>
        <v>1344.89772640339</v>
      </c>
      <c r="CO188" s="20" t="n">
        <f aca="false">CO25*(CO170-CO168+CO112+CO109+CO104)-CO186-CO187</f>
        <v>1358.62564137474</v>
      </c>
      <c r="CP188" s="20" t="n">
        <f aca="false">CP25*(CP170-CP168+CP112+CP109+CP104)-CP186-CP187</f>
        <v>1357.56370914515</v>
      </c>
      <c r="CQ188" s="20" t="n">
        <f aca="false">CQ25*(CQ170-CQ168+CQ112+CQ109+CQ104)-CQ186-CQ187</f>
        <v>1302.33607407395</v>
      </c>
      <c r="CR188" s="20" t="n">
        <f aca="false">CR25*(CR170-CR168+CR112+CR109+CR104)-CR186-CR187</f>
        <v>1315.7620354013</v>
      </c>
      <c r="CS188" s="20" t="n">
        <f aca="false">CS25*(CS170-CS168+CS112+CS109+CS104)-CS186-CS187</f>
        <v>1329.15410465743</v>
      </c>
      <c r="CT188" s="20" t="n">
        <f aca="false">CT25*(CT170-CT168+CT112+CT109+CT104)-CT186-CT187</f>
        <v>1328.07633883739</v>
      </c>
      <c r="CU188" s="20" t="n">
        <f aca="false">CU25*(CU170-CU168+CU112+CU109+CU104)-CU186-CU187</f>
        <v>-33440.1606334794</v>
      </c>
      <c r="CV188" s="20" t="n">
        <f aca="false">CV25*(CV170-CV168+CV112+CV109+CV104)-CV186-CV187</f>
        <v>1362.76297076546</v>
      </c>
      <c r="CW188" s="20" t="n">
        <f aca="false">CW25*(CW170-CW168+CW112+CW109+CW104)-CW186-CW187</f>
        <v>1376.67625137596</v>
      </c>
      <c r="CX188" s="20" t="n">
        <f aca="false">CX25*(CX170-CX168+CX112+CX109+CX104)-CX186-CX187</f>
        <v>1375.6032513655</v>
      </c>
      <c r="CY188" s="20" t="n">
        <f aca="false">CY25*(CY170-CY168+CY112+CY109+CY104)-CY186-CY187</f>
        <v>1618.03424822769</v>
      </c>
      <c r="CZ188" s="20" t="n">
        <f aca="false">CZ25*(CZ170-CZ168+CZ112+CZ109+CZ104)-CZ186-CZ187</f>
        <v>1634.95245101758</v>
      </c>
      <c r="DA188" s="20" t="n">
        <f aca="false">DA25*(DA170-DA168+DA112+DA109+DA104)-DA186-DA187</f>
        <v>1651.83625824101</v>
      </c>
      <c r="DB188" s="20" t="n">
        <f aca="false">DB25*(DB170-DB168+DB112+DB109+DB104)-DB186-DB187</f>
        <v>1650.74248130232</v>
      </c>
      <c r="DC188" s="20" t="n">
        <f aca="false">DC25*(DC170-DC168+DC112+DC109+DC104)-DC186-DC187</f>
        <v>1607.1590296893</v>
      </c>
      <c r="DD188" s="20" t="n">
        <f aca="false">DD25*(DD170-DD168+DD112+DD109+DD104)-DD186-DD187</f>
        <v>1623.95223060401</v>
      </c>
      <c r="DE188" s="20" t="n">
        <f aca="false">DE25*(DE170-DE168+DE112+DE109+DE104)-DE186-DE187</f>
        <v>1640.71090076183</v>
      </c>
      <c r="DF188" s="20" t="n">
        <f aca="false">DF25*(DF170-DF168+DF112+DF109+DF104)-DF186-DF187</f>
        <v>1639.61282477575</v>
      </c>
      <c r="DG188" s="20" t="n">
        <f aca="false">DG25*(DG170-DG168+DG112+DG109+DG104)-DG186-DG187</f>
        <v>1602.76021744076</v>
      </c>
      <c r="DH188" s="20" t="n">
        <f aca="false">DH25*(DH170-DH168+DH112+DH109+DH104)-DH186-DH187</f>
        <v>1619.49805757469</v>
      </c>
      <c r="DI188" s="20" t="n">
        <f aca="false">DI25*(DI170-DI168+DI112+DI109+DI104)-DI186-DI187</f>
        <v>1636.20115651052</v>
      </c>
      <c r="DJ188" s="20" t="n">
        <f aca="false">DJ25*(DJ170-DJ168+DJ112+DJ109+DJ104)-DJ186-DJ187</f>
        <v>1635.09638850691</v>
      </c>
      <c r="DK188" s="20" t="n">
        <f aca="false">DK25*(DK170-DK168+DK112+DK109+DK104)-DK186-DK187</f>
        <v>1571.85759336508</v>
      </c>
      <c r="DL188" s="20" t="n">
        <f aca="false">DL25*(DL170-DL168+DL112+DL109+DL104)-DL186-DL187</f>
        <v>1570.77908914615</v>
      </c>
      <c r="DM188" s="20" t="n">
        <f aca="false">DM25*(DM170-DM168+DM112+DM109+DM104)-DM186-DM187</f>
        <v>1586.95085835084</v>
      </c>
      <c r="DN188" s="20" t="n">
        <f aca="false">DN25*(DN170-DN168+DN112+DN109+DN104)-DN186-DN187</f>
        <v>1585.85017525228</v>
      </c>
      <c r="DO188" s="20" t="n">
        <f aca="false">DO25*(DO170-DO168+DO112+DO109+DO104)-DO186-DO187</f>
        <v>1625.0015304998</v>
      </c>
      <c r="DP188" s="20" t="n">
        <f aca="false">DP25*(DP170-DP168+DP112+DP109+DP104)-DP186-DP187</f>
        <v>1641.95942386569</v>
      </c>
      <c r="DQ188" s="20" t="n">
        <f aca="false">DQ25*(DQ170-DQ168+DQ112+DQ109+DQ104)-DQ186-DQ187</f>
        <v>1658.88169753162</v>
      </c>
      <c r="DR188" s="20" t="n">
        <f aca="false">DR25*(DR170-DR168+DR112+DR109+DR104)-DR186-DR187</f>
        <v>1657.74899322194</v>
      </c>
      <c r="DS188" s="20" t="n">
        <f aca="false">DS25*(DS170-DS168+DS112+DS109+DS104)-DS186-DS187</f>
        <v>1620.14071212309</v>
      </c>
      <c r="DT188" s="20" t="n">
        <f aca="false">DT25*(DT170-DT168+DT112+DT109+DT104)-DT186-DT187</f>
        <v>1637.03043914361</v>
      </c>
      <c r="DU188" s="20" t="n">
        <f aca="false">DU25*(DU170-DU168+DU112+DU109+DU104)-DU186-DU187</f>
        <v>1653.88408706121</v>
      </c>
      <c r="DV188" s="20" t="n">
        <f aca="false">DV25*(DV170-DV168+DV112+DV109+DV104)-DV186-DV187</f>
        <v>1652.73677376491</v>
      </c>
      <c r="DW188" s="20" t="n">
        <f aca="false">DW25*(DW170-DW168+DW112+DW109+DW104)-DW186-DW187</f>
        <v>1630.2202488474</v>
      </c>
      <c r="DX188" s="20" t="n">
        <f aca="false">DX25*(DX170-DX168+DX112+DX109+DX104)-DX186-DX187</f>
        <v>1647.20698525225</v>
      </c>
      <c r="DY188" s="20" t="n">
        <f aca="false">DY25*(DY170-DY168+DY112+DY109+DY104)-DY186-DY187</f>
        <v>1664.1571562756</v>
      </c>
      <c r="DZ188" s="20" t="n">
        <f aca="false">DZ25*(DZ170-DZ168+DZ112+DZ109+DZ104)-DZ186-DZ187</f>
        <v>1662.99437934981</v>
      </c>
      <c r="EA188" s="20" t="n">
        <f aca="false">EA25*(EA170-EA168+EA112+EA109+EA104)-EA186-EA187</f>
        <v>1648.99320221619</v>
      </c>
      <c r="EB188" s="20" t="n">
        <f aca="false">EB25*(EB170-EB168+EB112+EB109+EB104)-EB186-EB187</f>
        <v>1647.84971225055</v>
      </c>
      <c r="EC188" s="20" t="n">
        <f aca="false">EC25*(EC170-EC168+EC112+EC109+EC104)-EC186-EC187</f>
        <v>1664.80276069901</v>
      </c>
      <c r="ED188" s="20" t="n">
        <f aca="false">ED25*(ED170-ED168+ED112+ED109+ED104)-ED186-ED187</f>
        <v>1663.63575545558</v>
      </c>
      <c r="EE188" s="20" t="n">
        <f aca="false">EE25*(EE170-EE168+EE112+EE109+EE104)-EE186-EE187</f>
        <v>1636.30850936532</v>
      </c>
      <c r="EF188" s="20" t="n">
        <f aca="false">EF25*(EF170-EF168+EF112+EF109+EF104)-EF186-EF187</f>
        <v>1653.32701015432</v>
      </c>
      <c r="EG188" s="20" t="n">
        <f aca="false">EG25*(EG170-EG168+EG112+EG109+EG104)-EG186-EG187</f>
        <v>1670.30778115959</v>
      </c>
      <c r="EH188" s="20" t="n">
        <f aca="false">EH25*(EH170-EH168+EH112+EH109+EH104)-EH186-EH187</f>
        <v>1669.10797631354</v>
      </c>
      <c r="EI188" s="20" t="n">
        <f aca="false">EI25*(EI170-EI168+EI112+EI109+EI104)-EI186-EI187</f>
        <v>1746.48519407478</v>
      </c>
      <c r="EJ188" s="20" t="n">
        <f aca="false">EJ25*(EJ170-EJ168+EJ112+EJ109+EJ104)-EJ186-EJ187</f>
        <v>1658.59649518003</v>
      </c>
      <c r="EK188" s="20" t="n">
        <f aca="false">EK25*(EK170-EK168+EK112+EK109+EK104)-EK186-EK187</f>
        <v>1675.58311591863</v>
      </c>
      <c r="EL188" s="20" t="n">
        <f aca="false">EL25*(EL170-EL168+EL112+EL109+EL104)-EL186-EL187</f>
        <v>1674.33072194969</v>
      </c>
      <c r="EM188" s="20" t="n">
        <f aca="false">EM25*(EM170-EM168+EM112+EM109+EM104)-EM186-EM187</f>
        <v>1704.57489574566</v>
      </c>
      <c r="EN188" s="20" t="n">
        <f aca="false">EN25*(EN170-EN168+EN112+EN109+EN104)-EN186-EN187</f>
        <v>1722.25767743721</v>
      </c>
      <c r="EO188" s="20" t="n">
        <f aca="false">EO25*(EO170-EO168+EO112+EO109+EO104)-EO186-EO187</f>
        <v>1739.89967143458</v>
      </c>
      <c r="EP188" s="20" t="n">
        <f aca="false">EP25*(EP170-EP168+EP112+EP109+EP104)-EP186-EP187</f>
        <v>1738.60262522089</v>
      </c>
      <c r="EQ188" s="20" t="n">
        <f aca="false">EQ25*(EQ170-EQ168+EQ112+EQ109+EQ104)-EQ186-EQ187</f>
        <v>1680.250938271</v>
      </c>
      <c r="ER188" s="20" t="n">
        <f aca="false">ER25*(ER170-ER168+ER112+ER109+ER104)-ER186-ER187</f>
        <v>1678.97339685766</v>
      </c>
      <c r="ES188" s="20" t="n">
        <f aca="false">ES25*(ES170-ES168+ES112+ES109+ES104)-ES186-ES187</f>
        <v>1696.13304075701</v>
      </c>
      <c r="ET188" s="20" t="n">
        <f aca="false">ET25*(ET170-ET168+ET112+ET109+ET104)-ET186-ET187</f>
        <v>1694.82922736741</v>
      </c>
      <c r="EU188" s="20" t="n">
        <f aca="false">EU25*(EU170-EU168+EU112+EU109+EU104)-EU186-EU187</f>
        <v>1689.84482185051</v>
      </c>
      <c r="EV188" s="20" t="n">
        <f aca="false">EV25*(EV170-EV168+EV112+EV109+EV104)-EV186-EV187</f>
        <v>1707.33597448664</v>
      </c>
      <c r="EW188" s="20" t="n">
        <f aca="false">EW25*(EW170-EW168+EW112+EW109+EW104)-EW186-EW187</f>
        <v>1724.78543207548</v>
      </c>
      <c r="EX188" s="20" t="n">
        <f aca="false">EX25*(EX170-EX168+EX112+EX109+EX104)-EX186-EX187</f>
        <v>1723.45953208706</v>
      </c>
      <c r="EY188" s="20" t="n">
        <f aca="false">EY25*(EY170-EY168+EY112+EY109+EY104)-EY186-EY187</f>
        <v>1718.39086487634</v>
      </c>
      <c r="EZ188" s="20" t="n">
        <f aca="false">EZ25*(EZ170-EZ168+EZ112+EZ109+EZ104)-EZ186-EZ187</f>
        <v>1736.17742954639</v>
      </c>
      <c r="FA188" s="20" t="n">
        <f aca="false">FA25*(FA170-FA168+FA112+FA109+FA104)-FA186-FA187</f>
        <v>1753.92159285504</v>
      </c>
      <c r="FB188" s="20" t="n">
        <f aca="false">FB25*(FB170-FB168+FB112+FB109+FB104)-FB186-FB187</f>
        <v>1752.57323212082</v>
      </c>
      <c r="FC188" s="20" t="n">
        <f aca="false">FC25*(FC170-FC168+FC112+FC109+FC104)-FC186-FC187</f>
        <v>1747.4188793059</v>
      </c>
      <c r="FD188" s="20" t="n">
        <f aca="false">FD25*(FD170-FD168+FD112+FD109+FD104)-FD186-FD187</f>
        <v>0</v>
      </c>
      <c r="FE188" s="20" t="n">
        <f aca="false">FE25*(FE170-FE168+FE112+FE109+FE104)-FE186-FE187</f>
        <v>0</v>
      </c>
      <c r="FF188" s="20" t="n">
        <f aca="false">FF25*(FF170-FF168+FF112+FF109+FF104)-FF186-FF187</f>
        <v>0</v>
      </c>
      <c r="FG188" s="20" t="n">
        <f aca="false">FG25*(FG170-FG168+FG112+FG109+FG104)-FG186-FG187</f>
        <v>0</v>
      </c>
      <c r="FH188" s="20" t="n">
        <f aca="false">FH25*(FH170-FH168+FH112+FH109+FH104)-FH186-FH187</f>
        <v>0</v>
      </c>
    </row>
    <row r="189" customFormat="false" ht="15" hidden="false" customHeight="false" outlineLevel="0" collapsed="false">
      <c r="C189" s="27" t="s">
        <v>826</v>
      </c>
      <c r="D189" s="11" t="s">
        <v>27</v>
      </c>
      <c r="E189" s="28" t="n">
        <f aca="false">MAX(0,$F189)</f>
        <v>0</v>
      </c>
      <c r="F189" s="28" t="n">
        <f aca="false">XNPV(In_Buyer_IRR_RtB,INDEX($J188:$FH188,$E23):$FH$188,INDEX($J$4:$FH$4,$E23):$FH$4)/$E13</f>
        <v>-29.2669569049582</v>
      </c>
    </row>
    <row r="190" customFormat="false" ht="15" hidden="false" customHeight="false" outlineLevel="0" collapsed="false">
      <c r="C190" s="0" t="s">
        <v>827</v>
      </c>
      <c r="D190" s="11" t="s">
        <v>27</v>
      </c>
      <c r="E190" s="18" t="n">
        <f aca="false">($I186+$I187)/$E13</f>
        <v>74.2540983606557</v>
      </c>
      <c r="F190" s="18" t="n">
        <f aca="false">$E189+$E190</f>
        <v>74.2540983606557</v>
      </c>
    </row>
    <row r="191" customFormat="false" ht="15" hidden="false" customHeight="false" outlineLevel="0" collapsed="false">
      <c r="C191" s="27" t="s">
        <v>828</v>
      </c>
      <c r="D191" s="11" t="s">
        <v>359</v>
      </c>
      <c r="E191" s="28" t="n">
        <f aca="false">IF(In_RtB_Price&gt;0,In_RtB_Price,$E189)*(1+In_Price_Step)</f>
        <v>90</v>
      </c>
      <c r="F191" s="62" t="n">
        <f aca="false">$E191*$E13</f>
        <v>5490</v>
      </c>
    </row>
    <row r="192" customFormat="false" ht="15" hidden="false" customHeight="false" outlineLevel="0" collapsed="false">
      <c r="C192" s="0" t="s">
        <v>829</v>
      </c>
      <c r="D192" s="11" t="s">
        <v>359</v>
      </c>
      <c r="I192" s="20" t="n">
        <f aca="false">SUM(J192:FH192)</f>
        <v>106057.875759926</v>
      </c>
      <c r="J192" s="20" t="n">
        <f aca="false">J188-$F191*J20</f>
        <v>-0</v>
      </c>
      <c r="K192" s="20" t="n">
        <f aca="false">K188-$F191*K20</f>
        <v>-0</v>
      </c>
      <c r="L192" s="20" t="n">
        <f aca="false">L188-$F191*L20</f>
        <v>-0</v>
      </c>
      <c r="M192" s="20" t="n">
        <f aca="false">M188-$F191*M20</f>
        <v>-0</v>
      </c>
      <c r="N192" s="20" t="n">
        <f aca="false">N188-$F191*N20</f>
        <v>-8445.98351648352</v>
      </c>
      <c r="O192" s="20" t="n">
        <f aca="false">O188-$F191*O20</f>
        <v>-2305.73987118772</v>
      </c>
      <c r="P192" s="20" t="n">
        <f aca="false">P188-$F191*P20</f>
        <v>-13846.2653961681</v>
      </c>
      <c r="Q192" s="20" t="n">
        <f aca="false">Q188-$F191*Q20</f>
        <v>-13998.4221587634</v>
      </c>
      <c r="R192" s="20" t="n">
        <f aca="false">R188-$F191*R20</f>
        <v>-13998.4221587634</v>
      </c>
      <c r="S192" s="20" t="n">
        <f aca="false">S188-$F191*S20</f>
        <v>-13283.7653961681</v>
      </c>
      <c r="T192" s="20" t="n">
        <f aca="false">T188-$F191*T20</f>
        <v>1804.06716049336</v>
      </c>
      <c r="U192" s="20" t="n">
        <f aca="false">U188-$F191*U20</f>
        <v>1817.15862967487</v>
      </c>
      <c r="V192" s="20" t="n">
        <f aca="false">V188-$F191*V20</f>
        <v>1816.24721588811</v>
      </c>
      <c r="W192" s="20" t="n">
        <f aca="false">W188-$F191*W20</f>
        <v>1477.2527475652</v>
      </c>
      <c r="X192" s="20" t="n">
        <f aca="false">X188-$F191*X20</f>
        <v>1492.82743352603</v>
      </c>
      <c r="Y192" s="20" t="n">
        <f aca="false">Y188-$F191*Y20</f>
        <v>1508.37488635349</v>
      </c>
      <c r="Z192" s="20" t="n">
        <f aca="false">Z188-$F191*Z20</f>
        <v>1507.50887435543</v>
      </c>
      <c r="AA192" s="20" t="n">
        <f aca="false">AA188-$F191*AA20</f>
        <v>1299.07545229005</v>
      </c>
      <c r="AB192" s="20" t="n">
        <f aca="false">AB188-$F191*AB20</f>
        <v>1312.72722720112</v>
      </c>
      <c r="AC192" s="20" t="n">
        <f aca="false">AC188-$F191*AC20</f>
        <v>1326.35361332946</v>
      </c>
      <c r="AD192" s="20" t="n">
        <f aca="false">AD188-$F191*AD20</f>
        <v>1325.54625157056</v>
      </c>
      <c r="AE192" s="20" t="n">
        <f aca="false">AE188-$F191*AE20</f>
        <v>1356.69921140066</v>
      </c>
      <c r="AF192" s="20" t="n">
        <f aca="false">AF188-$F191*AF20</f>
        <v>1370.94589016059</v>
      </c>
      <c r="AG192" s="20" t="n">
        <f aca="false">AG188-$F191*AG20</f>
        <v>1385.1657082008</v>
      </c>
      <c r="AH192" s="20" t="n">
        <f aca="false">AH188-$F191*AH20</f>
        <v>1384.3115389341</v>
      </c>
      <c r="AI192" s="20" t="n">
        <f aca="false">AI188-$F191*AI20</f>
        <v>1420.61016736457</v>
      </c>
      <c r="AJ192" s="20" t="n">
        <f aca="false">AJ188-$F191*AJ20</f>
        <v>1419.78101669582</v>
      </c>
      <c r="AK192" s="20" t="n">
        <f aca="false">AK188-$F191*AK20</f>
        <v>1434.54537135714</v>
      </c>
      <c r="AL192" s="20" t="n">
        <f aca="false">AL188-$F191*AL20</f>
        <v>1433.69916963513</v>
      </c>
      <c r="AM192" s="20" t="n">
        <f aca="false">AM188-$F191*AM20</f>
        <v>1354.72892171788</v>
      </c>
      <c r="AN192" s="20" t="n">
        <f aca="false">AN188-$F191*AN20</f>
        <v>1368.94185168567</v>
      </c>
      <c r="AO192" s="20" t="n">
        <f aca="false">AO188-$F191*AO20</f>
        <v>1383.12753618422</v>
      </c>
      <c r="AP192" s="20" t="n">
        <f aca="false">AP188-$F191*AP20</f>
        <v>1382.26113190592</v>
      </c>
      <c r="AQ192" s="20" t="n">
        <f aca="false">AQ188-$F191*AQ20</f>
        <v>1303.99702947899</v>
      </c>
      <c r="AR192" s="20" t="n">
        <f aca="false">AR188-$F191*AR20</f>
        <v>1317.66553427945</v>
      </c>
      <c r="AS192" s="20" t="n">
        <f aca="false">AS188-$F191*AS20</f>
        <v>1331.30741867975</v>
      </c>
      <c r="AT192" s="20" t="n">
        <f aca="false">AT188-$F191*AT20</f>
        <v>1330.46089156072</v>
      </c>
      <c r="AU192" s="20" t="n">
        <f aca="false">AU188-$F191*AU20</f>
        <v>1346.06860042315</v>
      </c>
      <c r="AV192" s="20" t="n">
        <f aca="false">AV188-$F191*AV20</f>
        <v>1360.19218841221</v>
      </c>
      <c r="AW192" s="20" t="n">
        <f aca="false">AW188-$F191*AW20</f>
        <v>1374.28875431183</v>
      </c>
      <c r="AX192" s="20" t="n">
        <f aca="false">AX188-$F191*AX20</f>
        <v>1373.42945349798</v>
      </c>
      <c r="AY192" s="20" t="n">
        <f aca="false">AY188-$F191*AY20</f>
        <v>1298.70707511854</v>
      </c>
      <c r="AZ192" s="20" t="n">
        <f aca="false">AZ188-$F191*AZ20</f>
        <v>1297.85015037526</v>
      </c>
      <c r="BA192" s="20" t="n">
        <f aca="false">BA188-$F191*BA20</f>
        <v>1311.24654714802</v>
      </c>
      <c r="BB192" s="20" t="n">
        <f aca="false">BB188-$F191*BB20</f>
        <v>1310.37200019206</v>
      </c>
      <c r="BC192" s="20" t="n">
        <f aca="false">BC188-$F191*BC20</f>
        <v>1300.30581471171</v>
      </c>
      <c r="BD192" s="20" t="n">
        <f aca="false">BD188-$F191*BD20</f>
        <v>1313.85657944631</v>
      </c>
      <c r="BE192" s="20" t="n">
        <f aca="false">BE188-$F191*BE20</f>
        <v>1327.37823400291</v>
      </c>
      <c r="BF192" s="20" t="n">
        <f aca="false">BF188-$F191*BF20</f>
        <v>1326.45253209845</v>
      </c>
      <c r="BG192" s="20" t="n">
        <f aca="false">BG188-$F191*BG20</f>
        <v>1306.08020221019</v>
      </c>
      <c r="BH192" s="20" t="n">
        <f aca="false">BH188-$F191*BH20</f>
        <v>1270.3512597849</v>
      </c>
      <c r="BI192" s="20" t="n">
        <f aca="false">BI188-$F191*BI20</f>
        <v>1283.38817640756</v>
      </c>
      <c r="BJ192" s="20" t="n">
        <f aca="false">BJ188-$F191*BJ20</f>
        <v>1282.4557489132</v>
      </c>
      <c r="BK192" s="20" t="n">
        <f aca="false">BK188-$F191*BK20</f>
        <v>1247.62156563087</v>
      </c>
      <c r="BL192" s="20" t="n">
        <f aca="false">BL188-$F191*BL20</f>
        <v>1260.57019748378</v>
      </c>
      <c r="BM192" s="20" t="n">
        <f aca="false">BM188-$F191*BM20</f>
        <v>1273.48917554522</v>
      </c>
      <c r="BN192" s="20" t="n">
        <f aca="false">BN188-$F191*BN20</f>
        <v>1272.54618676527</v>
      </c>
      <c r="BO192" s="20" t="n">
        <f aca="false">BO188-$F191*BO20</f>
        <v>1293.35899925436</v>
      </c>
      <c r="BP192" s="20" t="n">
        <f aca="false">BP188-$F191*BP20</f>
        <v>1292.43313616177</v>
      </c>
      <c r="BQ192" s="20" t="n">
        <f aca="false">BQ188-$F191*BQ20</f>
        <v>1305.70036157973</v>
      </c>
      <c r="BR192" s="20" t="n">
        <f aca="false">BR188-$F191*BR20</f>
        <v>1304.75545859306</v>
      </c>
      <c r="BS192" s="20" t="n">
        <f aca="false">BS188-$F191*BS20</f>
        <v>1271.82216221743</v>
      </c>
      <c r="BT192" s="20" t="n">
        <f aca="false">BT188-$F191*BT20</f>
        <v>1285.03438786711</v>
      </c>
      <c r="BU192" s="20" t="n">
        <f aca="false">BU188-$F191*BU20</f>
        <v>1298.21678768442</v>
      </c>
      <c r="BV192" s="20" t="n">
        <f aca="false">BV188-$F191*BV20</f>
        <v>1297.26832801452</v>
      </c>
      <c r="BW192" s="20" t="n">
        <f aca="false">BW188-$F191*BW20</f>
        <v>1278.15866606138</v>
      </c>
      <c r="BX192" s="20" t="n">
        <f aca="false">BX188-$F191*BX20</f>
        <v>1291.41687184544</v>
      </c>
      <c r="BY192" s="20" t="n">
        <f aca="false">BY188-$F191*BY20</f>
        <v>1304.6444591906</v>
      </c>
      <c r="BZ192" s="20" t="n">
        <f aca="false">BZ188-$F191*BZ20</f>
        <v>1303.67079468096</v>
      </c>
      <c r="CA192" s="20" t="n">
        <f aca="false">CA188-$F191*CA20</f>
        <v>1272.50852317215</v>
      </c>
      <c r="CB192" s="20" t="n">
        <f aca="false">CB188-$F191*CB20</f>
        <v>1285.68460267016</v>
      </c>
      <c r="CC192" s="20" t="n">
        <f aca="false">CC188-$F191*CC20</f>
        <v>1298.82943592153</v>
      </c>
      <c r="CD192" s="20" t="n">
        <f aca="false">CD188-$F191*CD20</f>
        <v>1297.83580716327</v>
      </c>
      <c r="CE192" s="20" t="n">
        <f aca="false">CE188-$F191*CE20</f>
        <v>1263.33155496228</v>
      </c>
      <c r="CF192" s="20" t="n">
        <f aca="false">CF188-$F191*CF20</f>
        <v>1262.35005349293</v>
      </c>
      <c r="CG192" s="20" t="n">
        <f aca="false">CG188-$F191*CG20</f>
        <v>1275.23048791659</v>
      </c>
      <c r="CH192" s="20" t="n">
        <f aca="false">CH188-$F191*CH20</f>
        <v>1274.22880237882</v>
      </c>
      <c r="CI192" s="20" t="n">
        <f aca="false">CI188-$F191*CI20</f>
        <v>1280.94711694207</v>
      </c>
      <c r="CJ192" s="20" t="n">
        <f aca="false">CJ188-$F191*CJ20</f>
        <v>1294.1721738429</v>
      </c>
      <c r="CK192" s="20" t="n">
        <f aca="false">CK188-$F191*CK20</f>
        <v>1307.36453123153</v>
      </c>
      <c r="CL192" s="20" t="n">
        <f aca="false">CL188-$F191*CL20</f>
        <v>1306.32468871632</v>
      </c>
      <c r="CM192" s="20" t="n">
        <f aca="false">CM188-$F191*CM20</f>
        <v>1331.13641727341</v>
      </c>
      <c r="CN192" s="20" t="n">
        <f aca="false">CN188-$F191*CN20</f>
        <v>1344.89772640339</v>
      </c>
      <c r="CO192" s="20" t="n">
        <f aca="false">CO188-$F191*CO20</f>
        <v>1358.62564137474</v>
      </c>
      <c r="CP192" s="20" t="n">
        <f aca="false">CP188-$F191*CP20</f>
        <v>1357.56370914515</v>
      </c>
      <c r="CQ192" s="20" t="n">
        <f aca="false">CQ188-$F191*CQ20</f>
        <v>1302.33607407395</v>
      </c>
      <c r="CR192" s="20" t="n">
        <f aca="false">CR188-$F191*CR20</f>
        <v>1315.7620354013</v>
      </c>
      <c r="CS192" s="20" t="n">
        <f aca="false">CS188-$F191*CS20</f>
        <v>1329.15410465743</v>
      </c>
      <c r="CT192" s="20" t="n">
        <f aca="false">CT188-$F191*CT20</f>
        <v>1328.07633883739</v>
      </c>
      <c r="CU192" s="20" t="n">
        <f aca="false">CU188-$F191*CU20</f>
        <v>-33440.1606334794</v>
      </c>
      <c r="CV192" s="20" t="n">
        <f aca="false">CV188-$F191*CV20</f>
        <v>1362.76297076546</v>
      </c>
      <c r="CW192" s="20" t="n">
        <f aca="false">CW188-$F191*CW20</f>
        <v>1376.67625137596</v>
      </c>
      <c r="CX192" s="20" t="n">
        <f aca="false">CX188-$F191*CX20</f>
        <v>1375.6032513655</v>
      </c>
      <c r="CY192" s="20" t="n">
        <f aca="false">CY188-$F191*CY20</f>
        <v>1618.03424822769</v>
      </c>
      <c r="CZ192" s="20" t="n">
        <f aca="false">CZ188-$F191*CZ20</f>
        <v>1634.95245101758</v>
      </c>
      <c r="DA192" s="20" t="n">
        <f aca="false">DA188-$F191*DA20</f>
        <v>1651.83625824101</v>
      </c>
      <c r="DB192" s="20" t="n">
        <f aca="false">DB188-$F191*DB20</f>
        <v>1650.74248130232</v>
      </c>
      <c r="DC192" s="20" t="n">
        <f aca="false">DC188-$F191*DC20</f>
        <v>1607.1590296893</v>
      </c>
      <c r="DD192" s="20" t="n">
        <f aca="false">DD188-$F191*DD20</f>
        <v>1623.95223060401</v>
      </c>
      <c r="DE192" s="20" t="n">
        <f aca="false">DE188-$F191*DE20</f>
        <v>1640.71090076183</v>
      </c>
      <c r="DF192" s="20" t="n">
        <f aca="false">DF188-$F191*DF20</f>
        <v>1639.61282477575</v>
      </c>
      <c r="DG192" s="20" t="n">
        <f aca="false">DG188-$F191*DG20</f>
        <v>1602.76021744076</v>
      </c>
      <c r="DH192" s="20" t="n">
        <f aca="false">DH188-$F191*DH20</f>
        <v>1619.49805757469</v>
      </c>
      <c r="DI192" s="20" t="n">
        <f aca="false">DI188-$F191*DI20</f>
        <v>1636.20115651052</v>
      </c>
      <c r="DJ192" s="20" t="n">
        <f aca="false">DJ188-$F191*DJ20</f>
        <v>1635.09638850691</v>
      </c>
      <c r="DK192" s="20" t="n">
        <f aca="false">DK188-$F191*DK20</f>
        <v>1571.85759336508</v>
      </c>
      <c r="DL192" s="20" t="n">
        <f aca="false">DL188-$F191*DL20</f>
        <v>1570.77908914615</v>
      </c>
      <c r="DM192" s="20" t="n">
        <f aca="false">DM188-$F191*DM20</f>
        <v>1586.95085835084</v>
      </c>
      <c r="DN192" s="20" t="n">
        <f aca="false">DN188-$F191*DN20</f>
        <v>1585.85017525228</v>
      </c>
      <c r="DO192" s="20" t="n">
        <f aca="false">DO188-$F191*DO20</f>
        <v>1625.0015304998</v>
      </c>
      <c r="DP192" s="20" t="n">
        <f aca="false">DP188-$F191*DP20</f>
        <v>1641.95942386569</v>
      </c>
      <c r="DQ192" s="20" t="n">
        <f aca="false">DQ188-$F191*DQ20</f>
        <v>1658.88169753162</v>
      </c>
      <c r="DR192" s="20" t="n">
        <f aca="false">DR188-$F191*DR20</f>
        <v>1657.74899322194</v>
      </c>
      <c r="DS192" s="20" t="n">
        <f aca="false">DS188-$F191*DS20</f>
        <v>1620.14071212309</v>
      </c>
      <c r="DT192" s="20" t="n">
        <f aca="false">DT188-$F191*DT20</f>
        <v>1637.03043914361</v>
      </c>
      <c r="DU192" s="20" t="n">
        <f aca="false">DU188-$F191*DU20</f>
        <v>1653.88408706121</v>
      </c>
      <c r="DV192" s="20" t="n">
        <f aca="false">DV188-$F191*DV20</f>
        <v>1652.73677376491</v>
      </c>
      <c r="DW192" s="20" t="n">
        <f aca="false">DW188-$F191*DW20</f>
        <v>1630.2202488474</v>
      </c>
      <c r="DX192" s="20" t="n">
        <f aca="false">DX188-$F191*DX20</f>
        <v>1647.20698525225</v>
      </c>
      <c r="DY192" s="20" t="n">
        <f aca="false">DY188-$F191*DY20</f>
        <v>1664.1571562756</v>
      </c>
      <c r="DZ192" s="20" t="n">
        <f aca="false">DZ188-$F191*DZ20</f>
        <v>1662.99437934981</v>
      </c>
      <c r="EA192" s="20" t="n">
        <f aca="false">EA188-$F191*EA20</f>
        <v>1648.99320221619</v>
      </c>
      <c r="EB192" s="20" t="n">
        <f aca="false">EB188-$F191*EB20</f>
        <v>1647.84971225055</v>
      </c>
      <c r="EC192" s="20" t="n">
        <f aca="false">EC188-$F191*EC20</f>
        <v>1664.80276069901</v>
      </c>
      <c r="ED192" s="20" t="n">
        <f aca="false">ED188-$F191*ED20</f>
        <v>1663.63575545558</v>
      </c>
      <c r="EE192" s="20" t="n">
        <f aca="false">EE188-$F191*EE20</f>
        <v>1636.30850936532</v>
      </c>
      <c r="EF192" s="20" t="n">
        <f aca="false">EF188-$F191*EF20</f>
        <v>1653.32701015432</v>
      </c>
      <c r="EG192" s="20" t="n">
        <f aca="false">EG188-$F191*EG20</f>
        <v>1670.30778115959</v>
      </c>
      <c r="EH192" s="20" t="n">
        <f aca="false">EH188-$F191*EH20</f>
        <v>1669.10797631354</v>
      </c>
      <c r="EI192" s="20" t="n">
        <f aca="false">EI188-$F191*EI20</f>
        <v>1746.48519407478</v>
      </c>
      <c r="EJ192" s="20" t="n">
        <f aca="false">EJ188-$F191*EJ20</f>
        <v>1658.59649518003</v>
      </c>
      <c r="EK192" s="20" t="n">
        <f aca="false">EK188-$F191*EK20</f>
        <v>1675.58311591863</v>
      </c>
      <c r="EL192" s="20" t="n">
        <f aca="false">EL188-$F191*EL20</f>
        <v>1674.33072194969</v>
      </c>
      <c r="EM192" s="20" t="n">
        <f aca="false">EM188-$F191*EM20</f>
        <v>1704.57489574566</v>
      </c>
      <c r="EN192" s="20" t="n">
        <f aca="false">EN188-$F191*EN20</f>
        <v>1722.25767743721</v>
      </c>
      <c r="EO192" s="20" t="n">
        <f aca="false">EO188-$F191*EO20</f>
        <v>1739.89967143458</v>
      </c>
      <c r="EP192" s="20" t="n">
        <f aca="false">EP188-$F191*EP20</f>
        <v>1738.60262522089</v>
      </c>
      <c r="EQ192" s="20" t="n">
        <f aca="false">EQ188-$F191*EQ20</f>
        <v>1680.250938271</v>
      </c>
      <c r="ER192" s="20" t="n">
        <f aca="false">ER188-$F191*ER20</f>
        <v>1678.97339685766</v>
      </c>
      <c r="ES192" s="20" t="n">
        <f aca="false">ES188-$F191*ES20</f>
        <v>1696.13304075701</v>
      </c>
      <c r="ET192" s="20" t="n">
        <f aca="false">ET188-$F191*ET20</f>
        <v>1694.82922736741</v>
      </c>
      <c r="EU192" s="20" t="n">
        <f aca="false">EU188-$F191*EU20</f>
        <v>1689.84482185051</v>
      </c>
      <c r="EV192" s="20" t="n">
        <f aca="false">EV188-$F191*EV20</f>
        <v>1707.33597448664</v>
      </c>
      <c r="EW192" s="20" t="n">
        <f aca="false">EW188-$F191*EW20</f>
        <v>1724.78543207548</v>
      </c>
      <c r="EX192" s="20" t="n">
        <f aca="false">EX188-$F191*EX20</f>
        <v>1723.45953208706</v>
      </c>
      <c r="EY192" s="20" t="n">
        <f aca="false">EY188-$F191*EY20</f>
        <v>1718.39086487634</v>
      </c>
      <c r="EZ192" s="20" t="n">
        <f aca="false">EZ188-$F191*EZ20</f>
        <v>1736.17742954639</v>
      </c>
      <c r="FA192" s="20" t="n">
        <f aca="false">FA188-$F191*FA20</f>
        <v>1753.92159285504</v>
      </c>
      <c r="FB192" s="20" t="n">
        <f aca="false">FB188-$F191*FB20</f>
        <v>1752.57323212082</v>
      </c>
      <c r="FC192" s="20" t="n">
        <f aca="false">FC188-$F191*FC20</f>
        <v>1747.4188793059</v>
      </c>
      <c r="FD192" s="20" t="n">
        <f aca="false">FD188-$F191*FD20</f>
        <v>0</v>
      </c>
      <c r="FE192" s="20" t="n">
        <f aca="false">FE188-$F191*FE20</f>
        <v>0</v>
      </c>
      <c r="FF192" s="20" t="n">
        <f aca="false">FF188-$F191*FF20</f>
        <v>0</v>
      </c>
      <c r="FG192" s="20" t="n">
        <f aca="false">FG188-$F191*FG20</f>
        <v>0</v>
      </c>
      <c r="FH192" s="20" t="n">
        <f aca="false">FH188-$F191*FH20</f>
        <v>0</v>
      </c>
    </row>
    <row r="193" customFormat="false" ht="15" hidden="false" customHeight="false" outlineLevel="0" collapsed="false">
      <c r="C193" s="27" t="s">
        <v>830</v>
      </c>
      <c r="D193" s="11" t="s">
        <v>32</v>
      </c>
      <c r="E193" s="32" t="n">
        <f aca="false">XIRR(INDEX($J192:$FH192,$E23):$FH192,INDEX($J$4:$FH$4,$E23):$FH$4)</f>
        <v>0.0674856612891606</v>
      </c>
    </row>
    <row r="194" customFormat="false" ht="15" hidden="false" customHeight="false" outlineLevel="0" collapsed="false">
      <c r="C194" s="0" t="s">
        <v>831</v>
      </c>
      <c r="D194" s="11" t="s">
        <v>359</v>
      </c>
      <c r="I194" s="20" t="n">
        <f aca="false">SUM(J194:FH194)</f>
        <v>117148.683241372</v>
      </c>
      <c r="J194" s="20" t="n">
        <f aca="false">J192-J25*J165</f>
        <v>0</v>
      </c>
      <c r="K194" s="20" t="n">
        <f aca="false">K192-K25*K165</f>
        <v>0</v>
      </c>
      <c r="L194" s="20" t="n">
        <f aca="false">L192-L25*L165</f>
        <v>0</v>
      </c>
      <c r="M194" s="20" t="n">
        <f aca="false">M192-M25*M165</f>
        <v>0</v>
      </c>
      <c r="N194" s="20" t="n">
        <f aca="false">N192-N25*N165</f>
        <v>-8445.98351648352</v>
      </c>
      <c r="O194" s="20" t="n">
        <f aca="false">O192-O25*O165</f>
        <v>-2305.73987118772</v>
      </c>
      <c r="P194" s="20" t="n">
        <f aca="false">P192-P25*P165</f>
        <v>-13846.2653961681</v>
      </c>
      <c r="Q194" s="20" t="n">
        <f aca="false">Q192-Q25*Q165</f>
        <v>-13998.4221587634</v>
      </c>
      <c r="R194" s="20" t="n">
        <f aca="false">R192-R25*R165</f>
        <v>-13998.4221587634</v>
      </c>
      <c r="S194" s="20" t="n">
        <f aca="false">S192-S25*S165</f>
        <v>-13283.7653961681</v>
      </c>
      <c r="T194" s="20" t="n">
        <f aca="false">T192-T25*T165</f>
        <v>1890.94340345361</v>
      </c>
      <c r="U194" s="20" t="n">
        <f aca="false">U192-U25*U165</f>
        <v>1910.73158769791</v>
      </c>
      <c r="V194" s="20" t="n">
        <f aca="false">V192-V25*V165</f>
        <v>1909.73003408609</v>
      </c>
      <c r="W194" s="20" t="n">
        <f aca="false">W192-W25*W165</f>
        <v>1539.0813800492</v>
      </c>
      <c r="X194" s="20" t="n">
        <f aca="false">X192-X25*X165</f>
        <v>1555.26004970432</v>
      </c>
      <c r="Y194" s="20" t="n">
        <f aca="false">Y192-Y25*Y165</f>
        <v>1571.40879283925</v>
      </c>
      <c r="Z194" s="20" t="n">
        <f aca="false">Z192-Z25*Z165</f>
        <v>1570.45713130292</v>
      </c>
      <c r="AA194" s="20" t="n">
        <f aca="false">AA192-AA25*AA165</f>
        <v>1343.28215447211</v>
      </c>
      <c r="AB194" s="20" t="n">
        <f aca="false">AB192-AB25*AB165</f>
        <v>1357.34773506156</v>
      </c>
      <c r="AC194" s="20" t="n">
        <f aca="false">AC192-AC25*AC165</f>
        <v>1371.38541588977</v>
      </c>
      <c r="AD194" s="20" t="n">
        <f aca="false">AD192-AD25*AD165</f>
        <v>1370.4982051657</v>
      </c>
      <c r="AE194" s="20" t="n">
        <f aca="false">AE192-AE25*AE165</f>
        <v>1406.60496668157</v>
      </c>
      <c r="AF194" s="20" t="n">
        <f aca="false">AF192-AF25*AF165</f>
        <v>1421.32428776428</v>
      </c>
      <c r="AG194" s="20" t="n">
        <f aca="false">AG192-AG25*AG165</f>
        <v>1436.01409157256</v>
      </c>
      <c r="AH194" s="20" t="n">
        <f aca="false">AH192-AH25*AH165</f>
        <v>1435.07544402673</v>
      </c>
      <c r="AI194" s="20" t="n">
        <f aca="false">AI192-AI25*AI165</f>
        <v>1475.90041655986</v>
      </c>
      <c r="AJ194" s="20" t="n">
        <f aca="false">AJ192-AJ25*AJ165</f>
        <v>1474.98926197881</v>
      </c>
      <c r="AK194" s="20" t="n">
        <f aca="false">AK192-AK25*AK165</f>
        <v>1490.27745767843</v>
      </c>
      <c r="AL194" s="20" t="n">
        <f aca="false">AL192-AL25*AL165</f>
        <v>1489.34756567621</v>
      </c>
      <c r="AM194" s="20" t="n">
        <f aca="false">AM192-AM25*AM165</f>
        <v>1404.43981318401</v>
      </c>
      <c r="AN194" s="20" t="n">
        <f aca="false">AN192-AN25*AN165</f>
        <v>1419.12204768195</v>
      </c>
      <c r="AO194" s="20" t="n">
        <f aca="false">AO192-AO25*AO165</f>
        <v>1433.77434210379</v>
      </c>
      <c r="AP194" s="20" t="n">
        <f aca="false">AP192-AP25*AP165</f>
        <v>1432.82224949027</v>
      </c>
      <c r="AQ194" s="20" t="n">
        <f aca="false">AQ192-AQ25*AQ165</f>
        <v>1348.69048105336</v>
      </c>
      <c r="AR194" s="20" t="n">
        <f aca="false">AR192-AR25*AR165</f>
        <v>1362.77444613665</v>
      </c>
      <c r="AS194" s="20" t="n">
        <f aca="false">AS192-AS25*AS165</f>
        <v>1376.82915803295</v>
      </c>
      <c r="AT194" s="20" t="n">
        <f aca="false">AT192-AT25*AT165</f>
        <v>1375.89890845159</v>
      </c>
      <c r="AU194" s="20" t="n">
        <f aca="false">AU192-AU25*AU165</f>
        <v>1394.9229765964</v>
      </c>
      <c r="AV194" s="20" t="n">
        <f aca="false">AV192-AV25*AV165</f>
        <v>1409.50703309573</v>
      </c>
      <c r="AW194" s="20" t="n">
        <f aca="false">AW192-AW25*AW165</f>
        <v>1424.06139499128</v>
      </c>
      <c r="AX194" s="20" t="n">
        <f aca="false">AX192-AX25*AX165</f>
        <v>1423.11710838264</v>
      </c>
      <c r="AY194" s="20" t="n">
        <f aca="false">AY192-AY25*AY165</f>
        <v>1341.94097453125</v>
      </c>
      <c r="AZ194" s="20" t="n">
        <f aca="false">AZ192-AZ25*AZ165</f>
        <v>1340.99929898919</v>
      </c>
      <c r="BA194" s="20" t="n">
        <f aca="false">BA192-BA25*BA165</f>
        <v>1354.78424426182</v>
      </c>
      <c r="BB194" s="20" t="n">
        <f aca="false">BB192-BB25*BB165</f>
        <v>1353.82320365086</v>
      </c>
      <c r="BC194" s="20" t="n">
        <f aca="false">BC192-BC25*BC165</f>
        <v>1344.63420108933</v>
      </c>
      <c r="BD194" s="20" t="n">
        <f aca="false">BD192-BD25*BD165</f>
        <v>1358.58878148485</v>
      </c>
      <c r="BE194" s="20" t="n">
        <f aca="false">BE192-BE25*BE165</f>
        <v>1372.51137267377</v>
      </c>
      <c r="BF194" s="20" t="n">
        <f aca="false">BF192-BF25*BF165</f>
        <v>1371.49411783371</v>
      </c>
      <c r="BG194" s="20" t="n">
        <f aca="false">BG192-BG25*BG165</f>
        <v>1350.97968185689</v>
      </c>
      <c r="BH194" s="20" t="n">
        <f aca="false">BH192-BH25*BH165</f>
        <v>1364.99760537076</v>
      </c>
      <c r="BI194" s="20" t="n">
        <f aca="false">BI192-BI25*BI165</f>
        <v>1378.98330726382</v>
      </c>
      <c r="BJ194" s="20" t="n">
        <f aca="false">BJ192-BJ25*BJ165</f>
        <v>1377.95866166562</v>
      </c>
      <c r="BK194" s="20" t="n">
        <f aca="false">BK192-BK25*BK165</f>
        <v>1340.36049959707</v>
      </c>
      <c r="BL194" s="20" t="n">
        <f aca="false">BL192-BL25*BL165</f>
        <v>1354.24918525964</v>
      </c>
      <c r="BM194" s="20" t="n">
        <f aca="false">BM192-BM25*BM165</f>
        <v>1368.10528433817</v>
      </c>
      <c r="BN194" s="20" t="n">
        <f aca="false">BN192-BN25*BN165</f>
        <v>1367.06903293163</v>
      </c>
      <c r="BO194" s="20" t="n">
        <f aca="false">BO192-BO25*BO165</f>
        <v>1390.28083555698</v>
      </c>
      <c r="BP194" s="20" t="n">
        <f aca="false">BP192-BP25*BP165</f>
        <v>1389.2634035871</v>
      </c>
      <c r="BQ194" s="20" t="n">
        <f aca="false">BQ192-BQ25*BQ165</f>
        <v>1403.50219206841</v>
      </c>
      <c r="BR194" s="20" t="n">
        <f aca="false">BR192-BR25*BR165</f>
        <v>1402.463837138</v>
      </c>
      <c r="BS194" s="20" t="n">
        <f aca="false">BS192-BS25*BS165</f>
        <v>1366.9545617801</v>
      </c>
      <c r="BT194" s="20" t="n">
        <f aca="false">BT192-BT25*BT165</f>
        <v>1381.1329109556</v>
      </c>
      <c r="BU194" s="20" t="n">
        <f aca="false">BU192-BU25*BU165</f>
        <v>1395.27848449114</v>
      </c>
      <c r="BV194" s="20" t="n">
        <f aca="false">BV192-BV25*BV165</f>
        <v>1394.23622111763</v>
      </c>
      <c r="BW194" s="20" t="n">
        <f aca="false">BW192-BW25*BW165</f>
        <v>1373.91775281741</v>
      </c>
      <c r="BX194" s="20" t="n">
        <f aca="false">BX192-BX25*BX165</f>
        <v>1388.14662961311</v>
      </c>
      <c r="BY194" s="20" t="n">
        <f aca="false">BY192-BY25*BY165</f>
        <v>1402.34185977266</v>
      </c>
      <c r="BZ194" s="20" t="n">
        <f aca="false">BZ192-BZ25*BZ165</f>
        <v>1401.27189877306</v>
      </c>
      <c r="CA194" s="20" t="n">
        <f aca="false">CA192-CA25*CA165</f>
        <v>1367.70880458749</v>
      </c>
      <c r="CB194" s="20" t="n">
        <f aca="false">CB192-CB25*CB165</f>
        <v>1381.8474327172</v>
      </c>
      <c r="CC194" s="20" t="n">
        <f aca="false">CC192-CC25*CC165</f>
        <v>1395.95172431214</v>
      </c>
      <c r="CD194" s="20" t="n">
        <f aca="false">CD192-CD25*CD165</f>
        <v>1394.85982457779</v>
      </c>
      <c r="CE194" s="20" t="n">
        <f aca="false">CE192-CE25*CE165</f>
        <v>1357.28364402722</v>
      </c>
      <c r="CF194" s="20" t="n">
        <f aca="false">CF192-CF25*CF165</f>
        <v>1356.20507098398</v>
      </c>
      <c r="CG194" s="20" t="n">
        <f aca="false">CG192-CG25*CG165</f>
        <v>1370.01881441661</v>
      </c>
      <c r="CH194" s="20" t="n">
        <f aca="false">CH192-CH25*CH165</f>
        <v>1368.9180610784</v>
      </c>
      <c r="CI194" s="20" t="n">
        <f aca="false">CI192-CI25*CI165</f>
        <v>1376.98198455443</v>
      </c>
      <c r="CJ194" s="20" t="n">
        <f aca="false">CJ192-CJ25*CJ165</f>
        <v>1391.17443400592</v>
      </c>
      <c r="CK194" s="20" t="n">
        <f aca="false">CK192-CK25*CK165</f>
        <v>1405.33094992752</v>
      </c>
      <c r="CL194" s="20" t="n">
        <f aca="false">CL192-CL25*CL165</f>
        <v>1404.18826584488</v>
      </c>
      <c r="CM194" s="20" t="n">
        <f aca="false">CM192-CM25*CM165</f>
        <v>1432.13506184162</v>
      </c>
      <c r="CN194" s="20" t="n">
        <f aca="false">CN192-CN25*CN165</f>
        <v>1446.91679945701</v>
      </c>
      <c r="CO194" s="20" t="n">
        <f aca="false">CO192-CO25*CO165</f>
        <v>1461.66184019479</v>
      </c>
      <c r="CP194" s="20" t="n">
        <f aca="false">CP192-CP25*CP165</f>
        <v>1460.49488170073</v>
      </c>
      <c r="CQ194" s="20" t="n">
        <f aca="false">CQ192-CQ25*CQ165</f>
        <v>1400.486333051</v>
      </c>
      <c r="CR194" s="20" t="n">
        <f aca="false">CR192-CR25*CR165</f>
        <v>1414.89955659757</v>
      </c>
      <c r="CS194" s="20" t="n">
        <f aca="false">CS192-CS25*CS165</f>
        <v>1429.27553610983</v>
      </c>
      <c r="CT194" s="20" t="n">
        <f aca="false">CT192-CT25*CT165</f>
        <v>1428.09117806584</v>
      </c>
      <c r="CU194" s="20" t="n">
        <f aca="false">CU192-CU25*CU165</f>
        <v>-33343.9728048098</v>
      </c>
      <c r="CV194" s="20" t="n">
        <f aca="false">CV192-CV25*CV165</f>
        <v>1380.96983370899</v>
      </c>
      <c r="CW194" s="20" t="n">
        <f aca="false">CW192-CW25*CW165</f>
        <v>1394.97814325451</v>
      </c>
      <c r="CX194" s="20" t="n">
        <f aca="false">CX192-CX25*CX165</f>
        <v>1393.7990223639</v>
      </c>
      <c r="CY194" s="20" t="n">
        <f aca="false">CY192-CY25*CY165</f>
        <v>1662.76873083679</v>
      </c>
      <c r="CZ194" s="20" t="n">
        <f aca="false">CZ192-CZ25*CZ165</f>
        <v>1680.07915266737</v>
      </c>
      <c r="DA194" s="20" t="n">
        <f aca="false">DA192-DA25*DA165</f>
        <v>1697.35177717215</v>
      </c>
      <c r="DB194" s="20" t="n">
        <f aca="false">DB192-DB25*DB165</f>
        <v>1696.14982449227</v>
      </c>
      <c r="DC194" s="20" t="n">
        <f aca="false">DC192-DC25*DC165</f>
        <v>1650.81794123416</v>
      </c>
      <c r="DD194" s="20" t="n">
        <f aca="false">DD192-DD25*DD165</f>
        <v>1667.99099836674</v>
      </c>
      <c r="DE194" s="20" t="n">
        <f aca="false">DE192-DE25*DE165</f>
        <v>1685.12610961261</v>
      </c>
      <c r="DF194" s="20" t="n">
        <f aca="false">DF192-DF25*DF165</f>
        <v>1683.91943270483</v>
      </c>
      <c r="DG194" s="20" t="n">
        <f aca="false">DG192-DG25*DG165</f>
        <v>1645.98408162039</v>
      </c>
      <c r="DH194" s="20" t="n">
        <f aca="false">DH192-DH25*DH165</f>
        <v>1663.09630273012</v>
      </c>
      <c r="DI194" s="20" t="n">
        <f aca="false">DI192-DI25*DI165</f>
        <v>1680.17034669909</v>
      </c>
      <c r="DJ194" s="20" t="n">
        <f aca="false">DJ192-DJ25*DJ165</f>
        <v>1678.95631592589</v>
      </c>
      <c r="DK194" s="20" t="n">
        <f aca="false">DK192-DK25*DK165</f>
        <v>1610.74414425802</v>
      </c>
      <c r="DL194" s="20" t="n">
        <f aca="false">DL192-DL25*DL165</f>
        <v>1609.55897478667</v>
      </c>
      <c r="DM194" s="20" t="n">
        <f aca="false">DM192-DM25*DM165</f>
        <v>1626.04913993021</v>
      </c>
      <c r="DN194" s="20" t="n">
        <f aca="false">DN192-DN25*DN165</f>
        <v>1624.83959806366</v>
      </c>
      <c r="DO194" s="20" t="n">
        <f aca="false">DO192-DO25*DO165</f>
        <v>1670.42508498196</v>
      </c>
      <c r="DP194" s="20" t="n">
        <f aca="false">DP192-DP25*DP165</f>
        <v>1687.77912283012</v>
      </c>
      <c r="DQ194" s="20" t="n">
        <f aca="false">DQ192-DQ25*DQ165</f>
        <v>1705.09401815085</v>
      </c>
      <c r="DR194" s="20" t="n">
        <f aca="false">DR192-DR25*DR165</f>
        <v>1703.84928814021</v>
      </c>
      <c r="DS194" s="20" t="n">
        <f aca="false">DS192-DS25*DS165</f>
        <v>1665.08352632624</v>
      </c>
      <c r="DT194" s="20" t="n">
        <f aca="false">DT192-DT25*DT165</f>
        <v>1682.36265610256</v>
      </c>
      <c r="DU194" s="20" t="n">
        <f aca="false">DU192-DU25*DU165</f>
        <v>1699.60213851304</v>
      </c>
      <c r="DV194" s="20" t="n">
        <f aca="false">DV192-DV25*DV165</f>
        <v>1698.34135467095</v>
      </c>
      <c r="DW194" s="20" t="n">
        <f aca="false">DW192-DW25*DW165</f>
        <v>1676.159940309</v>
      </c>
      <c r="DX194" s="20" t="n">
        <f aca="false">DX192-DX25*DX165</f>
        <v>1693.54567380437</v>
      </c>
      <c r="DY194" s="20" t="n">
        <f aca="false">DY192-DY25*DY165</f>
        <v>1710.89122556182</v>
      </c>
      <c r="DZ194" s="20" t="n">
        <f aca="false">DZ192-DZ25*DZ165</f>
        <v>1709.61344872029</v>
      </c>
      <c r="EA194" s="20" t="n">
        <f aca="false">EA192-EA25*EA165</f>
        <v>1695.50854958891</v>
      </c>
      <c r="EB194" s="20" t="n">
        <f aca="false">EB192-EB25*EB165</f>
        <v>1694.25196720909</v>
      </c>
      <c r="EC194" s="20" t="n">
        <f aca="false">EC192-EC25*EC165</f>
        <v>1711.60068097216</v>
      </c>
      <c r="ED194" s="20" t="n">
        <f aca="false">ED192-ED25*ED165</f>
        <v>1710.31825762772</v>
      </c>
      <c r="EE194" s="20" t="n">
        <f aca="false">EE192-EE25*EE165</f>
        <v>1682.85033648254</v>
      </c>
      <c r="EF194" s="20" t="n">
        <f aca="false">EF192-EF25*EF165</f>
        <v>1700.27097589455</v>
      </c>
      <c r="EG194" s="20" t="n">
        <f aca="false">EG192-EG25*EG165</f>
        <v>1717.65015400576</v>
      </c>
      <c r="EH194" s="20" t="n">
        <f aca="false">EH192-EH25*EH165</f>
        <v>1716.33168714197</v>
      </c>
      <c r="EI194" s="20" t="n">
        <f aca="false">EI192-EI25*EI165</f>
        <v>1803.92361638304</v>
      </c>
      <c r="EJ194" s="20" t="n">
        <f aca="false">EJ192-EJ25*EJ165</f>
        <v>1822.63351118685</v>
      </c>
      <c r="EK194" s="20" t="n">
        <f aca="false">EK192-EK25*EK165</f>
        <v>1841.30012738311</v>
      </c>
      <c r="EL194" s="20" t="n">
        <f aca="false">EL192-EL25*EL165</f>
        <v>1839.92387027439</v>
      </c>
      <c r="EM194" s="20" t="n">
        <f aca="false">EM192-EM25*EM165</f>
        <v>1873.15922609414</v>
      </c>
      <c r="EN194" s="20" t="n">
        <f aca="false">EN192-EN25*EN165</f>
        <v>1892.5908543266</v>
      </c>
      <c r="EO194" s="20" t="n">
        <f aca="false">EO192-EO25*EO165</f>
        <v>1911.97766091713</v>
      </c>
      <c r="EP194" s="20" t="n">
        <f aca="false">EP192-EP25*EP165</f>
        <v>1910.55233540758</v>
      </c>
      <c r="EQ194" s="20" t="n">
        <f aca="false">EQ192-EQ25*EQ165</f>
        <v>1846.4296024956</v>
      </c>
      <c r="ER194" s="20" t="n">
        <f aca="false">ER192-ER25*ER165</f>
        <v>1845.02571083259</v>
      </c>
      <c r="ES194" s="20" t="n">
        <f aca="false">ES192-ES25*ES165</f>
        <v>1863.88246237034</v>
      </c>
      <c r="ET194" s="20" t="n">
        <f aca="false">ET192-ET25*ET165</f>
        <v>1862.44970040375</v>
      </c>
      <c r="EU194" s="20" t="n">
        <f aca="false">EU192-EU25*EU165</f>
        <v>1856.97233170386</v>
      </c>
      <c r="EV194" s="20" t="n">
        <f aca="false">EV192-EV25*EV165</f>
        <v>1876.19337855675</v>
      </c>
      <c r="EW194" s="20" t="n">
        <f aca="false">EW192-EW25*EW165</f>
        <v>1895.36860667635</v>
      </c>
      <c r="EX194" s="20" t="n">
        <f aca="false">EX192-EX25*EX165</f>
        <v>1893.91157372204</v>
      </c>
      <c r="EY194" s="20" t="n">
        <f aca="false">EY192-EY25*EY165</f>
        <v>1888.34160975422</v>
      </c>
      <c r="EZ194" s="20" t="n">
        <f aca="false">EZ192-EZ25*EZ165</f>
        <v>1907.88728521581</v>
      </c>
      <c r="FA194" s="20" t="n">
        <f aca="false">FA192-FA25*FA165</f>
        <v>1927.38636577477</v>
      </c>
      <c r="FB194" s="20" t="n">
        <f aca="false">FB192-FB25*FB165</f>
        <v>1925.90465068222</v>
      </c>
      <c r="FC194" s="20" t="n">
        <f aca="false">FC192-FC25*FC165</f>
        <v>1920.24052670978</v>
      </c>
      <c r="FD194" s="20" t="n">
        <f aca="false">FD192-FD25*FD165</f>
        <v>0</v>
      </c>
      <c r="FE194" s="20" t="n">
        <f aca="false">FE192-FE25*FE165</f>
        <v>0</v>
      </c>
      <c r="FF194" s="20" t="n">
        <f aca="false">FF192-FF25*FF165</f>
        <v>0</v>
      </c>
      <c r="FG194" s="20" t="n">
        <f aca="false">FG192-FG25*FG165</f>
        <v>0</v>
      </c>
      <c r="FH194" s="20" t="n">
        <f aca="false">FH192-FH25*FH165</f>
        <v>0</v>
      </c>
    </row>
    <row r="195" customFormat="false" ht="15" hidden="false" customHeight="false" outlineLevel="0" collapsed="false">
      <c r="C195" s="27" t="s">
        <v>832</v>
      </c>
      <c r="D195" s="11" t="s">
        <v>32</v>
      </c>
      <c r="E195" s="32" t="n">
        <f aca="false">XIRR(INDEX($J194:$FH194,$E23):$FH194,INDEX($J$4:$FH$4,$E23):$FH$4)</f>
        <v>0.0727021655803705</v>
      </c>
    </row>
    <row r="196" customFormat="false" ht="15" hidden="false" customHeight="false" outlineLevel="0" collapsed="false">
      <c r="C196" s="0" t="s">
        <v>833</v>
      </c>
      <c r="D196" s="11" t="s">
        <v>359</v>
      </c>
      <c r="E196" s="20" t="n">
        <f aca="false">-SUMIF($J$4:$FH$4,"&lt;="&amp;$E22,$J196:$FH196)</f>
        <v>37096.7486901143</v>
      </c>
      <c r="I196" s="20" t="n">
        <f aca="false">SUM(J196:FH196)</f>
        <v>92557.7565934373</v>
      </c>
      <c r="J196" s="20" t="n">
        <f aca="false">J192+J25*(J173+J156-J165)</f>
        <v>0</v>
      </c>
      <c r="K196" s="20" t="n">
        <f aca="false">K192+K25*(K173+K156-K165)</f>
        <v>0</v>
      </c>
      <c r="L196" s="20" t="n">
        <f aca="false">L192+L25*(L173+L156-L165)</f>
        <v>0</v>
      </c>
      <c r="M196" s="20" t="n">
        <f aca="false">M192+M25*(M173+M156-M165)</f>
        <v>0</v>
      </c>
      <c r="N196" s="20" t="n">
        <f aca="false">N192+N25*(N173+N156-N165)</f>
        <v>-8445.98351648352</v>
      </c>
      <c r="O196" s="20" t="n">
        <f aca="false">O192+O25*(O173+O156-O165)</f>
        <v>-2460.17962861121</v>
      </c>
      <c r="P196" s="20" t="n">
        <f aca="false">P192+P25*(P173+P156-P165)</f>
        <v>-6303.52697414552</v>
      </c>
      <c r="Q196" s="20" t="n">
        <f aca="false">Q192+Q25*(Q173+Q156-Q165)</f>
        <v>-6355.53002686728</v>
      </c>
      <c r="R196" s="20" t="n">
        <f aca="false">R192+R25*(R173+R156-R165)</f>
        <v>-6338.07381092297</v>
      </c>
      <c r="S196" s="20" t="n">
        <f aca="false">S192+S25*(S173+S156-S165)</f>
        <v>-7193.4547330838</v>
      </c>
      <c r="T196" s="20" t="n">
        <f aca="false">T192+T25*(T173+T156-T165)</f>
        <v>1110.60659349795</v>
      </c>
      <c r="U196" s="20" t="n">
        <f aca="false">U192+U25*(U173+U156-U165)</f>
        <v>1129.73207082442</v>
      </c>
      <c r="V196" s="20" t="n">
        <f aca="false">V192+V25*(V173+V156-V165)</f>
        <v>1113.23289190937</v>
      </c>
      <c r="W196" s="20" t="n">
        <f aca="false">W192+W25*(W173+W156-W165)</f>
        <v>760.018473397994</v>
      </c>
      <c r="X196" s="20" t="n">
        <f aca="false">X192+X25*(X173+X156-X165)</f>
        <v>775.181340492994</v>
      </c>
      <c r="Y196" s="20" t="n">
        <f aca="false">Y192+Y25*(Y173+Y156-Y165)</f>
        <v>790.311765207448</v>
      </c>
      <c r="Z196" s="20" t="n">
        <f aca="false">Z192+Z25*(Z173+Z156-Z165)</f>
        <v>789.018529825035</v>
      </c>
      <c r="AA196" s="20" t="n">
        <f aca="false">AA192+AA25*(AA173+AA156-AA165)</f>
        <v>580.142702265833</v>
      </c>
      <c r="AB196" s="20" t="n">
        <f aca="false">AB192+AB25*(AB173+AB156-AB165)</f>
        <v>593.361427362863</v>
      </c>
      <c r="AC196" s="20" t="n">
        <f aca="false">AC192+AC25*(AC173+AC156-AC165)</f>
        <v>606.549289043135</v>
      </c>
      <c r="AD196" s="20" t="n">
        <f aca="false">AD192+AD25*(AD173+AD156-AD165)</f>
        <v>605.29293886062</v>
      </c>
      <c r="AE196" s="20" t="n">
        <f aca="false">AE192+AE25*(AE173+AE156-AE165)</f>
        <v>635.981456094653</v>
      </c>
      <c r="AF196" s="20" t="n">
        <f aca="false">AF192+AF25*(AF173+AF156-AF165)</f>
        <v>649.772772474522</v>
      </c>
      <c r="AG196" s="20" t="n">
        <f aca="false">AG192+AG25*(AG173+AG156-AG165)</f>
        <v>663.53147459356</v>
      </c>
      <c r="AH196" s="20" t="n">
        <f aca="false">AH192+AH25*(AH173+AH156-AH165)</f>
        <v>662.205443036738</v>
      </c>
      <c r="AI196" s="20" t="n">
        <f aca="false">AI192+AI25*(AI173+AI156-AI165)</f>
        <v>698.021389989882</v>
      </c>
      <c r="AJ196" s="20" t="n">
        <f aca="false">AJ192+AJ25*(AJ173+AJ156-AJ165)</f>
        <v>696.708506745269</v>
      </c>
      <c r="AK196" s="20" t="n">
        <f aca="false">AK192+AK25*(AK173+AK156-AK165)</f>
        <v>710.988003082121</v>
      </c>
      <c r="AL196" s="20" t="n">
        <f aca="false">AL192+AL25*(AL173+AL156-AL165)</f>
        <v>709.645899886634</v>
      </c>
      <c r="AM196" s="20" t="n">
        <f aca="false">AM192+AM25*(AM173+AM156-AM165)</f>
        <v>630.163709910336</v>
      </c>
      <c r="AN196" s="20" t="n">
        <f aca="false">AN192+AN25*(AN173+AN156-AN165)</f>
        <v>643.873184291801</v>
      </c>
      <c r="AO196" s="20" t="n">
        <f aca="false">AO192+AO25*(AO173+AO156-AO165)</f>
        <v>657.549058497833</v>
      </c>
      <c r="AP196" s="20" t="n">
        <f aca="false">AP192+AP25*(AP173+AP156-AP165)</f>
        <v>656.16148887842</v>
      </c>
      <c r="AQ196" s="20" t="n">
        <f aca="false">AQ192+AQ25*(AQ173+AQ156-AQ165)</f>
        <v>577.35986472645</v>
      </c>
      <c r="AR196" s="20" t="n">
        <f aca="false">AR192+AR25*(AR173+AR156-AR165)</f>
        <v>590.499014528769</v>
      </c>
      <c r="AS196" s="20" t="n">
        <f aca="false">AS192+AS25*(AS173+AS156-AS165)</f>
        <v>603.604865482095</v>
      </c>
      <c r="AT196" s="20" t="n">
        <f aca="false">AT192+AT25*(AT173+AT156-AT165)</f>
        <v>602.21062207806</v>
      </c>
      <c r="AU196" s="20" t="n">
        <f aca="false">AU192+AU25*(AU173+AU156-AU165)</f>
        <v>617.253926384767</v>
      </c>
      <c r="AV196" s="20" t="n">
        <f aca="false">AV192+AV25*(AV173+AV156-AV165)</f>
        <v>630.820940509609</v>
      </c>
      <c r="AW196" s="20" t="n">
        <f aca="false">AW192+AW25*(AW173+AW156-AW165)</f>
        <v>644.353913860354</v>
      </c>
      <c r="AX196" s="20" t="n">
        <f aca="false">AX192+AX25*(AX173+AX156-AX165)</f>
        <v>642.918993170823</v>
      </c>
      <c r="AY196" s="20" t="n">
        <f aca="false">AY192+AY25*(AY173+AY156-AY165)</f>
        <v>567.608878758684</v>
      </c>
      <c r="AZ196" s="20" t="n">
        <f aca="false">AZ192+AZ25*(AZ173+AZ156-AZ165)</f>
        <v>566.161853702238</v>
      </c>
      <c r="BA196" s="20" t="n">
        <f aca="false">BA192+BA25*(BA173+BA156-BA165)</f>
        <v>578.96569481649</v>
      </c>
      <c r="BB196" s="20" t="n">
        <f aca="false">BB192+BB25*(BB173+BB156-BB165)</f>
        <v>577.486202836347</v>
      </c>
      <c r="BC196" s="20" t="n">
        <f aca="false">BC192+BC25*(BC173+BC156-BC165)</f>
        <v>566.797668701866</v>
      </c>
      <c r="BD196" s="20" t="n">
        <f aca="false">BD192+BD25*(BD173+BD156-BD165)</f>
        <v>579.733191172607</v>
      </c>
      <c r="BE196" s="20" t="n">
        <f aca="false">BE192+BE25*(BE173+BE156-BE165)</f>
        <v>592.631851425683</v>
      </c>
      <c r="BF196" s="20" t="n">
        <f aca="false">BF192+BF25*(BF173+BF156-BF165)</f>
        <v>591.070385368978</v>
      </c>
      <c r="BG196" s="20" t="n">
        <f aca="false">BG192+BG25*(BG173+BG156-BG165)</f>
        <v>570.044502459413</v>
      </c>
      <c r="BH196" s="20" t="n">
        <f aca="false">BH192+BH25*(BH173+BH156-BH165)</f>
        <v>533.668723348502</v>
      </c>
      <c r="BI196" s="20" t="n">
        <f aca="false">BI192+BI25*(BI173+BI156-BI165)</f>
        <v>546.050656315607</v>
      </c>
      <c r="BJ196" s="20" t="n">
        <f aca="false">BJ192+BJ25*(BJ173+BJ156-BJ165)</f>
        <v>544.450075450068</v>
      </c>
      <c r="BK196" s="20" t="n">
        <f aca="false">BK192+BK25*(BK173+BK156-BK165)</f>
        <v>508.929545062256</v>
      </c>
      <c r="BL196" s="20" t="n">
        <f aca="false">BL192+BL25*(BL173+BL156-BL165)</f>
        <v>521.198136219325</v>
      </c>
      <c r="BM196" s="20" t="n">
        <f aca="false">BM192+BM25*(BM173+BM156-BM165)</f>
        <v>533.428511564861</v>
      </c>
      <c r="BN196" s="20" t="n">
        <f aca="false">BN192+BN25*(BN173+BN156-BN165)</f>
        <v>531.783330115126</v>
      </c>
      <c r="BO196" s="20" t="n">
        <f aca="false">BO192+BO25*(BO173+BO156-BO165)</f>
        <v>551.880251617481</v>
      </c>
      <c r="BP196" s="20" t="n">
        <f aca="false">BP192+BP25*(BP173+BP156-BP165)</f>
        <v>550.23453132075</v>
      </c>
      <c r="BQ196" s="20" t="n">
        <f aca="false">BQ192+BQ25*(BQ173+BQ156-BQ165)</f>
        <v>562.777822228107</v>
      </c>
      <c r="BR196" s="20" t="n">
        <f aca="false">BR192+BR25*(BR173+BR156-BR165)</f>
        <v>561.094953129508</v>
      </c>
      <c r="BS196" s="20" t="n">
        <f aca="false">BS192+BS25*(BS173+BS156-BS165)</f>
        <v>527.404624248391</v>
      </c>
      <c r="BT196" s="20" t="n">
        <f aca="false">BT192+BT25*(BT173+BT156-BT165)</f>
        <v>539.865240234719</v>
      </c>
      <c r="BU196" s="20" t="n">
        <f aca="false">BU192+BU25*(BU173+BU156-BU165)</f>
        <v>552.28657375653</v>
      </c>
      <c r="BV196" s="20" t="n">
        <f aca="false">BV192+BV25*(BV173+BV156-BV165)</f>
        <v>550.562552042506</v>
      </c>
      <c r="BW196" s="20" t="n">
        <f aca="false">BW192+BW25*(BW173+BW156-BW165)</f>
        <v>530.657791702524</v>
      </c>
      <c r="BX196" s="20" t="n">
        <f aca="false">BX192+BX25*(BX173+BX156-BX165)</f>
        <v>543.12584611836</v>
      </c>
      <c r="BY196" s="20" t="n">
        <f aca="false">BY192+BY25*(BY173+BY156-BY165)</f>
        <v>555.553343691839</v>
      </c>
      <c r="BZ196" s="20" t="n">
        <f aca="false">BZ192+BZ25*(BZ173+BZ156-BZ165)</f>
        <v>553.764605868433</v>
      </c>
      <c r="CA196" s="20" t="n">
        <f aca="false">CA192+CA25*(CA173+CA156-CA165)</f>
        <v>2025.80673408022</v>
      </c>
      <c r="CB196" s="20" t="n">
        <f aca="false">CB192+CB25*(CB173+CB156-CB165)</f>
        <v>1286.13240535102</v>
      </c>
      <c r="CC196" s="20" t="n">
        <f aca="false">CC192+CC25*(CC173+CC156-CC165)</f>
        <v>1299.28215951097</v>
      </c>
      <c r="CD196" s="20" t="n">
        <f aca="false">CD192+CD25*(CD173+CD156-CD165)</f>
        <v>1298.28853075271</v>
      </c>
      <c r="CE196" s="20" t="n">
        <f aca="false">CE192+CE25*(CE173+CE156-CE165)</f>
        <v>1263.77935764314</v>
      </c>
      <c r="CF196" s="20" t="n">
        <f aca="false">CF192+CF25*(CF173+CF156-CF165)</f>
        <v>1262.79785617379</v>
      </c>
      <c r="CG196" s="20" t="n">
        <f aca="false">CG192+CG25*(CG173+CG156-CG165)</f>
        <v>1275.68321150603</v>
      </c>
      <c r="CH196" s="20" t="n">
        <f aca="false">CH192+CH25*(CH173+CH156-CH165)</f>
        <v>1274.68152596826</v>
      </c>
      <c r="CI196" s="20" t="n">
        <f aca="false">CI192+CI25*(CI173+CI156-CI165)</f>
        <v>1281.38999871435</v>
      </c>
      <c r="CJ196" s="20" t="n">
        <f aca="false">CJ192+CJ25*(CJ173+CJ156-CJ165)</f>
        <v>1294.61997652376</v>
      </c>
      <c r="CK196" s="20" t="n">
        <f aca="false">CK192+CK25*(CK173+CK156-CK165)</f>
        <v>1307.81725482097</v>
      </c>
      <c r="CL196" s="20" t="n">
        <f aca="false">CL192+CL25*(CL173+CL156-CL165)</f>
        <v>1306.77741230576</v>
      </c>
      <c r="CM196" s="20" t="n">
        <f aca="false">CM192+CM25*(CM173+CM156-CM165)</f>
        <v>1331.57929904569</v>
      </c>
      <c r="CN196" s="20" t="n">
        <f aca="false">CN192+CN25*(CN173+CN156-CN165)</f>
        <v>1345.34552908425</v>
      </c>
      <c r="CO196" s="20" t="n">
        <f aca="false">CO192+CO25*(CO173+CO156-CO165)</f>
        <v>1359.07836496419</v>
      </c>
      <c r="CP196" s="20" t="n">
        <f aca="false">CP192+CP25*(CP173+CP156-CP165)</f>
        <v>1358.01643273459</v>
      </c>
      <c r="CQ196" s="20" t="n">
        <f aca="false">CQ192+CQ25*(CQ173+CQ156-CQ165)</f>
        <v>1302.77895584623</v>
      </c>
      <c r="CR196" s="20" t="n">
        <f aca="false">CR192+CR25*(CR173+CR156-CR165)</f>
        <v>1316.20983808216</v>
      </c>
      <c r="CS196" s="20" t="n">
        <f aca="false">CS192+CS25*(CS173+CS156-CS165)</f>
        <v>1329.60682824687</v>
      </c>
      <c r="CT196" s="20" t="n">
        <f aca="false">CT192+CT25*(CT173+CT156-CT165)</f>
        <v>1328.52906242683</v>
      </c>
      <c r="CU196" s="20" t="n">
        <f aca="false">CU192+CU25*(CU173+CU156-CU165)</f>
        <v>-33439.7128307985</v>
      </c>
      <c r="CV196" s="20" t="n">
        <f aca="false">CV192+CV25*(CV173+CV156-CV165)</f>
        <v>1363.21077344632</v>
      </c>
      <c r="CW196" s="20" t="n">
        <f aca="false">CW192+CW25*(CW173+CW156-CW165)</f>
        <v>1377.1289749654</v>
      </c>
      <c r="CX196" s="20" t="n">
        <f aca="false">CX192+CX25*(CX173+CX156-CX165)</f>
        <v>1376.05597495494</v>
      </c>
      <c r="CY196" s="20" t="n">
        <f aca="false">CY192+CY25*(CY173+CY156-CY165)</f>
        <v>1618.47712999997</v>
      </c>
      <c r="CZ196" s="20" t="n">
        <f aca="false">CZ192+CZ25*(CZ173+CZ156-CZ165)</f>
        <v>1635.40025369845</v>
      </c>
      <c r="DA196" s="20" t="n">
        <f aca="false">DA192+DA25*(DA173+DA156-DA165)</f>
        <v>1652.28898183045</v>
      </c>
      <c r="DB196" s="20" t="n">
        <f aca="false">DB192+DB25*(DB173+DB156-DB165)</f>
        <v>1651.19520489176</v>
      </c>
      <c r="DC196" s="20" t="n">
        <f aca="false">DC192+DC25*(DC173+DC156-DC165)</f>
        <v>1607.60191146158</v>
      </c>
      <c r="DD196" s="20" t="n">
        <f aca="false">DD192+DD25*(DD173+DD156-DD165)</f>
        <v>1624.40003328487</v>
      </c>
      <c r="DE196" s="20" t="n">
        <f aca="false">DE192+DE25*(DE173+DE156-DE165)</f>
        <v>1641.16362435127</v>
      </c>
      <c r="DF196" s="20" t="n">
        <f aca="false">DF192+DF25*(DF173+DF156-DF165)</f>
        <v>1640.06554836519</v>
      </c>
      <c r="DG196" s="20" t="n">
        <f aca="false">DG192+DG25*(DG173+DG156-DG165)</f>
        <v>1603.20309921304</v>
      </c>
      <c r="DH196" s="20" t="n">
        <f aca="false">DH192+DH25*(DH173+DH156-DH165)</f>
        <v>1619.94586025555</v>
      </c>
      <c r="DI196" s="20" t="n">
        <f aca="false">DI192+DI25*(DI173+DI156-DI165)</f>
        <v>1636.65388009996</v>
      </c>
      <c r="DJ196" s="20" t="n">
        <f aca="false">DJ192+DJ25*(DJ173+DJ156-DJ165)</f>
        <v>1635.54911209635</v>
      </c>
      <c r="DK196" s="20" t="n">
        <f aca="false">DK192+DK25*(DK173+DK156-DK165)</f>
        <v>1572.30539604594</v>
      </c>
      <c r="DL196" s="20" t="n">
        <f aca="false">DL192+DL25*(DL173+DL156-DL165)</f>
        <v>1571.22689182701</v>
      </c>
      <c r="DM196" s="20" t="n">
        <f aca="false">DM192+DM25*(DM173+DM156-DM165)</f>
        <v>1587.40358194028</v>
      </c>
      <c r="DN196" s="20" t="n">
        <f aca="false">DN192+DN25*(DN173+DN156-DN165)</f>
        <v>1586.30289884172</v>
      </c>
      <c r="DO196" s="20" t="n">
        <f aca="false">DO192+DO25*(DO173+DO156-DO165)</f>
        <v>1625.44441227208</v>
      </c>
      <c r="DP196" s="20" t="n">
        <f aca="false">DP192+DP25*(DP173+DP156-DP165)</f>
        <v>1642.40722654655</v>
      </c>
      <c r="DQ196" s="20" t="n">
        <f aca="false">DQ192+DQ25*(DQ173+DQ156-DQ165)</f>
        <v>1659.33442112106</v>
      </c>
      <c r="DR196" s="20" t="n">
        <f aca="false">DR192+DR25*(DR173+DR156-DR165)</f>
        <v>1658.20171681138</v>
      </c>
      <c r="DS196" s="20" t="n">
        <f aca="false">DS192+DS25*(DS173+DS156-DS165)</f>
        <v>1620.58359389537</v>
      </c>
      <c r="DT196" s="20" t="n">
        <f aca="false">DT192+DT25*(DT173+DT156-DT165)</f>
        <v>1637.47824182447</v>
      </c>
      <c r="DU196" s="20" t="n">
        <f aca="false">DU192+DU25*(DU173+DU156-DU165)</f>
        <v>1654.33681065065</v>
      </c>
      <c r="DV196" s="20" t="n">
        <f aca="false">DV192+DV25*(DV173+DV156-DV165)</f>
        <v>1653.18949735435</v>
      </c>
      <c r="DW196" s="20" t="n">
        <f aca="false">DW192+DW25*(DW173+DW156-DW165)</f>
        <v>1630.66313061968</v>
      </c>
      <c r="DX196" s="20" t="n">
        <f aca="false">DX192+DX25*(DX173+DX156-DX165)</f>
        <v>1647.65478793311</v>
      </c>
      <c r="DY196" s="20" t="n">
        <f aca="false">DY192+DY25*(DY173+DY156-DY165)</f>
        <v>1664.60987986504</v>
      </c>
      <c r="DZ196" s="20" t="n">
        <f aca="false">DZ192+DZ25*(DZ173+DZ156-DZ165)</f>
        <v>1663.44710293925</v>
      </c>
      <c r="EA196" s="20" t="n">
        <f aca="false">EA192+EA25*(EA173+EA156-EA165)</f>
        <v>1649.44100489705</v>
      </c>
      <c r="EB196" s="20" t="n">
        <f aca="false">EB192+EB25*(EB173+EB156-EB165)</f>
        <v>1648.29751493142</v>
      </c>
      <c r="EC196" s="20" t="n">
        <f aca="false">EC192+EC25*(EC173+EC156-EC165)</f>
        <v>1665.25548428845</v>
      </c>
      <c r="ED196" s="20" t="n">
        <f aca="false">ED192+ED25*(ED173+ED156-ED165)</f>
        <v>1664.08847904502</v>
      </c>
      <c r="EE196" s="20" t="n">
        <f aca="false">EE192+EE25*(EE173+EE156-EE165)</f>
        <v>1636.7513911376</v>
      </c>
      <c r="EF196" s="20" t="n">
        <f aca="false">EF192+EF25*(EF173+EF156-EF165)</f>
        <v>1653.77481283518</v>
      </c>
      <c r="EG196" s="20" t="n">
        <f aca="false">EG192+EG25*(EG173+EG156-EG165)</f>
        <v>1670.76050474903</v>
      </c>
      <c r="EH196" s="20" t="n">
        <f aca="false">EH192+EH25*(EH173+EH156-EH165)</f>
        <v>1669.56069990298</v>
      </c>
      <c r="EI196" s="20" t="n">
        <f aca="false">EI192+EI25*(EI173+EI156-EI165)</f>
        <v>1746.92807584706</v>
      </c>
      <c r="EJ196" s="20" t="n">
        <f aca="false">EJ192+EJ25*(EJ173+EJ156-EJ165)</f>
        <v>1658.59649518003</v>
      </c>
      <c r="EK196" s="20" t="n">
        <f aca="false">EK192+EK25*(EK173+EK156-EK165)</f>
        <v>1675.58311591863</v>
      </c>
      <c r="EL196" s="20" t="n">
        <f aca="false">EL192+EL25*(EL173+EL156-EL165)</f>
        <v>1674.33072194969</v>
      </c>
      <c r="EM196" s="20" t="n">
        <f aca="false">EM192+EM25*(EM173+EM156-EM165)</f>
        <v>1704.57489574566</v>
      </c>
      <c r="EN196" s="20" t="n">
        <f aca="false">EN192+EN25*(EN173+EN156-EN165)</f>
        <v>1722.25767743721</v>
      </c>
      <c r="EO196" s="20" t="n">
        <f aca="false">EO192+EO25*(EO173+EO156-EO165)</f>
        <v>1739.89967143458</v>
      </c>
      <c r="EP196" s="20" t="n">
        <f aca="false">EP192+EP25*(EP173+EP156-EP165)</f>
        <v>1738.60262522089</v>
      </c>
      <c r="EQ196" s="20" t="n">
        <f aca="false">EQ192+EQ25*(EQ173+EQ156-EQ165)</f>
        <v>1680.250938271</v>
      </c>
      <c r="ER196" s="20" t="n">
        <f aca="false">ER192+ER25*(ER173+ER156-ER165)</f>
        <v>1678.97339685766</v>
      </c>
      <c r="ES196" s="20" t="n">
        <f aca="false">ES192+ES25*(ES173+ES156-ES165)</f>
        <v>1696.13304075701</v>
      </c>
      <c r="ET196" s="20" t="n">
        <f aca="false">ET192+ET25*(ET173+ET156-ET165)</f>
        <v>1694.82922736741</v>
      </c>
      <c r="EU196" s="20" t="n">
        <f aca="false">EU192+EU25*(EU173+EU156-EU165)</f>
        <v>1689.84482185051</v>
      </c>
      <c r="EV196" s="20" t="n">
        <f aca="false">EV192+EV25*(EV173+EV156-EV165)</f>
        <v>1707.33597448664</v>
      </c>
      <c r="EW196" s="20" t="n">
        <f aca="false">EW192+EW25*(EW173+EW156-EW165)</f>
        <v>1724.78543207548</v>
      </c>
      <c r="EX196" s="20" t="n">
        <f aca="false">EX192+EX25*(EX173+EX156-EX165)</f>
        <v>1723.45953208706</v>
      </c>
      <c r="EY196" s="20" t="n">
        <f aca="false">EY192+EY25*(EY173+EY156-EY165)</f>
        <v>1718.39086487634</v>
      </c>
      <c r="EZ196" s="20" t="n">
        <f aca="false">EZ192+EZ25*(EZ173+EZ156-EZ165)</f>
        <v>1736.17742954639</v>
      </c>
      <c r="FA196" s="20" t="n">
        <f aca="false">FA192+FA25*(FA173+FA156-FA165)</f>
        <v>1753.92159285504</v>
      </c>
      <c r="FB196" s="20" t="n">
        <f aca="false">FB192+FB25*(FB173+FB156-FB165)</f>
        <v>1752.57323212082</v>
      </c>
      <c r="FC196" s="20" t="n">
        <f aca="false">FC192+FC25*(FC173+FC156-FC165)</f>
        <v>1747.4188793059</v>
      </c>
      <c r="FD196" s="20" t="n">
        <f aca="false">FD192+FD25*(FD173+FD156-FD165)</f>
        <v>-1.06581410364015E-013</v>
      </c>
      <c r="FE196" s="20" t="n">
        <f aca="false">FE192+FE25*(FE173+FE156-FE165)</f>
        <v>-1.06581410364015E-013</v>
      </c>
      <c r="FF196" s="20" t="n">
        <f aca="false">FF192+FF25*(FF173+FF156-FF165)</f>
        <v>-1.06581410364015E-013</v>
      </c>
      <c r="FG196" s="20" t="n">
        <f aca="false">FG192+FG25*(FG173+FG156-FG165)</f>
        <v>-1.06581410364015E-013</v>
      </c>
      <c r="FH196" s="20" t="n">
        <f aca="false">FH192+FH25*(FH173+FH156-FH165)</f>
        <v>-1.06581410364015E-013</v>
      </c>
    </row>
    <row r="197" customFormat="false" ht="15" hidden="false" customHeight="false" outlineLevel="0" collapsed="false">
      <c r="C197" s="27" t="s">
        <v>834</v>
      </c>
      <c r="D197" s="11" t="s">
        <v>32</v>
      </c>
      <c r="E197" s="32" t="n">
        <f aca="false">XIRR(INDEX($J196:$FH196,$E23):$FH196,INDEX($J$4:$FH$4,$E23):$FH$4)</f>
        <v>0.0723991326068082</v>
      </c>
    </row>
    <row r="198" customFormat="false" ht="15" hidden="false" customHeight="false" outlineLevel="0" collapsed="false">
      <c r="A198" s="23"/>
      <c r="B198" s="23"/>
      <c r="C198" s="23" t="s">
        <v>835</v>
      </c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  <c r="DH198" s="23"/>
      <c r="DI198" s="23"/>
      <c r="DJ198" s="23"/>
      <c r="DK198" s="23"/>
      <c r="DL198" s="23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23"/>
      <c r="DY198" s="23"/>
      <c r="DZ198" s="23"/>
      <c r="EA198" s="23"/>
      <c r="EB198" s="23"/>
      <c r="EC198" s="23"/>
      <c r="ED198" s="23"/>
      <c r="EE198" s="23"/>
      <c r="EF198" s="23"/>
      <c r="EG198" s="23"/>
      <c r="EH198" s="23"/>
      <c r="EI198" s="23"/>
      <c r="EJ198" s="23"/>
      <c r="EK198" s="23"/>
      <c r="EL198" s="23"/>
      <c r="EM198" s="23"/>
      <c r="EN198" s="23"/>
      <c r="EO198" s="23"/>
      <c r="EP198" s="23"/>
      <c r="EQ198" s="23"/>
      <c r="ER198" s="23"/>
      <c r="ES198" s="23"/>
      <c r="ET198" s="23"/>
      <c r="EU198" s="23"/>
      <c r="EV198" s="23"/>
      <c r="EW198" s="23"/>
      <c r="EX198" s="23"/>
      <c r="EY198" s="23"/>
      <c r="EZ198" s="23"/>
      <c r="FA198" s="23"/>
      <c r="FB198" s="23"/>
      <c r="FC198" s="23"/>
      <c r="FD198" s="23"/>
      <c r="FE198" s="23"/>
      <c r="FF198" s="23"/>
      <c r="FG198" s="23"/>
      <c r="FH198" s="23"/>
    </row>
    <row r="199" customFormat="false" ht="15" hidden="false" customHeight="false" outlineLevel="0" collapsed="false">
      <c r="C199" s="0" t="s">
        <v>836</v>
      </c>
      <c r="D199" s="11" t="s">
        <v>359</v>
      </c>
      <c r="I199" s="20" t="n">
        <f aca="false">SUM(J199:FH199)</f>
        <v>171936.474257461</v>
      </c>
      <c r="J199" s="20" t="n">
        <f aca="false">J26*(J98+J165+J117)</f>
        <v>0</v>
      </c>
      <c r="K199" s="20" t="n">
        <f aca="false">K26*(K98+K165+K117)</f>
        <v>0</v>
      </c>
      <c r="L199" s="20" t="n">
        <f aca="false">L26*(L98+L165+L117)</f>
        <v>0</v>
      </c>
      <c r="M199" s="20" t="n">
        <f aca="false">M26*(M98+M165+M117)</f>
        <v>0</v>
      </c>
      <c r="N199" s="20" t="n">
        <f aca="false">N26*(N98+N165+N117)</f>
        <v>0</v>
      </c>
      <c r="O199" s="20" t="n">
        <f aca="false">O26*(O98+O165+O117)</f>
        <v>0</v>
      </c>
      <c r="P199" s="20" t="n">
        <f aca="false">P26*(P98+P165+P117)</f>
        <v>0</v>
      </c>
      <c r="Q199" s="20" t="n">
        <f aca="false">Q26*(Q98+Q165+Q117)</f>
        <v>0</v>
      </c>
      <c r="R199" s="20" t="n">
        <f aca="false">R26*(R98+R165+R117)</f>
        <v>0</v>
      </c>
      <c r="S199" s="20" t="n">
        <f aca="false">S26*(S98+S165+S117)</f>
        <v>0</v>
      </c>
      <c r="T199" s="20" t="n">
        <f aca="false">T26*(T98+T165+T117)</f>
        <v>1804.06716049336</v>
      </c>
      <c r="U199" s="20" t="n">
        <f aca="false">U26*(U98+U165+U117)</f>
        <v>1817.15862967487</v>
      </c>
      <c r="V199" s="20" t="n">
        <f aca="false">V26*(V98+V165+V117)</f>
        <v>1816.24721588811</v>
      </c>
      <c r="W199" s="20" t="n">
        <f aca="false">W26*(W98+W165+W117)</f>
        <v>1477.2527475652</v>
      </c>
      <c r="X199" s="20" t="n">
        <f aca="false">X26*(X98+X165+X117)</f>
        <v>1492.82743352603</v>
      </c>
      <c r="Y199" s="20" t="n">
        <f aca="false">Y26*(Y98+Y165+Y117)</f>
        <v>1508.37488635349</v>
      </c>
      <c r="Z199" s="20" t="n">
        <f aca="false">Z26*(Z98+Z165+Z117)</f>
        <v>1507.50887435543</v>
      </c>
      <c r="AA199" s="20" t="n">
        <f aca="false">AA26*(AA98+AA165+AA117)</f>
        <v>1299.07545229005</v>
      </c>
      <c r="AB199" s="20" t="n">
        <f aca="false">AB26*(AB98+AB165+AB117)</f>
        <v>1312.72722720112</v>
      </c>
      <c r="AC199" s="20" t="n">
        <f aca="false">AC26*(AC98+AC165+AC117)</f>
        <v>1326.35361332946</v>
      </c>
      <c r="AD199" s="20" t="n">
        <f aca="false">AD26*(AD98+AD165+AD117)</f>
        <v>1325.54625157056</v>
      </c>
      <c r="AE199" s="20" t="n">
        <f aca="false">AE26*(AE98+AE165+AE117)</f>
        <v>1356.69921140066</v>
      </c>
      <c r="AF199" s="20" t="n">
        <f aca="false">AF26*(AF98+AF165+AF117)</f>
        <v>1370.94589016059</v>
      </c>
      <c r="AG199" s="20" t="n">
        <f aca="false">AG26*(AG98+AG165+AG117)</f>
        <v>1385.1657082008</v>
      </c>
      <c r="AH199" s="20" t="n">
        <f aca="false">AH26*(AH98+AH165+AH117)</f>
        <v>1384.3115389341</v>
      </c>
      <c r="AI199" s="20" t="n">
        <f aca="false">AI26*(AI98+AI165+AI117)</f>
        <v>1420.61016736457</v>
      </c>
      <c r="AJ199" s="20" t="n">
        <f aca="false">AJ26*(AJ98+AJ165+AJ117)</f>
        <v>1419.78101669582</v>
      </c>
      <c r="AK199" s="20" t="n">
        <f aca="false">AK26*(AK98+AK165+AK117)</f>
        <v>1434.54537135714</v>
      </c>
      <c r="AL199" s="20" t="n">
        <f aca="false">AL26*(AL98+AL165+AL117)</f>
        <v>1433.69916963513</v>
      </c>
      <c r="AM199" s="20" t="n">
        <f aca="false">AM26*(AM98+AM165+AM117)</f>
        <v>1354.72892171788</v>
      </c>
      <c r="AN199" s="20" t="n">
        <f aca="false">AN26*(AN98+AN165+AN117)</f>
        <v>1368.94185168567</v>
      </c>
      <c r="AO199" s="20" t="n">
        <f aca="false">AO26*(AO98+AO165+AO117)</f>
        <v>1383.12753618422</v>
      </c>
      <c r="AP199" s="20" t="n">
        <f aca="false">AP26*(AP98+AP165+AP117)</f>
        <v>1382.26113190592</v>
      </c>
      <c r="AQ199" s="20" t="n">
        <f aca="false">AQ26*(AQ98+AQ165+AQ117)</f>
        <v>1303.99702947899</v>
      </c>
      <c r="AR199" s="20" t="n">
        <f aca="false">AR26*(AR98+AR165+AR117)</f>
        <v>1317.66553427945</v>
      </c>
      <c r="AS199" s="20" t="n">
        <f aca="false">AS26*(AS98+AS165+AS117)</f>
        <v>1331.30741867975</v>
      </c>
      <c r="AT199" s="20" t="n">
        <f aca="false">AT26*(AT98+AT165+AT117)</f>
        <v>1330.46089156072</v>
      </c>
      <c r="AU199" s="20" t="n">
        <f aca="false">AU26*(AU98+AU165+AU117)</f>
        <v>1346.06860042315</v>
      </c>
      <c r="AV199" s="20" t="n">
        <f aca="false">AV26*(AV98+AV165+AV117)</f>
        <v>1360.19218841221</v>
      </c>
      <c r="AW199" s="20" t="n">
        <f aca="false">AW26*(AW98+AW165+AW117)</f>
        <v>1374.28875431183</v>
      </c>
      <c r="AX199" s="20" t="n">
        <f aca="false">AX26*(AX98+AX165+AX117)</f>
        <v>1373.42945349798</v>
      </c>
      <c r="AY199" s="20" t="n">
        <f aca="false">AY26*(AY98+AY165+AY117)</f>
        <v>1298.70707511854</v>
      </c>
      <c r="AZ199" s="20" t="n">
        <f aca="false">AZ26*(AZ98+AZ165+AZ117)</f>
        <v>1297.85015037526</v>
      </c>
      <c r="BA199" s="20" t="n">
        <f aca="false">BA26*(BA98+BA165+BA117)</f>
        <v>1311.24654714802</v>
      </c>
      <c r="BB199" s="20" t="n">
        <f aca="false">BB26*(BB98+BB165+BB117)</f>
        <v>1310.37200019206</v>
      </c>
      <c r="BC199" s="20" t="n">
        <f aca="false">BC26*(BC98+BC165+BC117)</f>
        <v>1300.30581471171</v>
      </c>
      <c r="BD199" s="20" t="n">
        <f aca="false">BD26*(BD98+BD165+BD117)</f>
        <v>1313.85657944631</v>
      </c>
      <c r="BE199" s="20" t="n">
        <f aca="false">BE26*(BE98+BE165+BE117)</f>
        <v>1327.37823400291</v>
      </c>
      <c r="BF199" s="20" t="n">
        <f aca="false">BF26*(BF98+BF165+BF117)</f>
        <v>1326.45253209845</v>
      </c>
      <c r="BG199" s="20" t="n">
        <f aca="false">BG26*(BG98+BG165+BG117)</f>
        <v>1306.08020221019</v>
      </c>
      <c r="BH199" s="20" t="n">
        <f aca="false">BH26*(BH98+BH165+BH117)</f>
        <v>1270.3512597849</v>
      </c>
      <c r="BI199" s="20" t="n">
        <f aca="false">BI26*(BI98+BI165+BI117)</f>
        <v>1283.38817640756</v>
      </c>
      <c r="BJ199" s="20" t="n">
        <f aca="false">BJ26*(BJ98+BJ165+BJ117)</f>
        <v>1282.4557489132</v>
      </c>
      <c r="BK199" s="20" t="n">
        <f aca="false">BK26*(BK98+BK165+BK117)</f>
        <v>1247.62156563087</v>
      </c>
      <c r="BL199" s="20" t="n">
        <f aca="false">BL26*(BL98+BL165+BL117)</f>
        <v>1260.57019748378</v>
      </c>
      <c r="BM199" s="20" t="n">
        <f aca="false">BM26*(BM98+BM165+BM117)</f>
        <v>1273.48917554522</v>
      </c>
      <c r="BN199" s="20" t="n">
        <f aca="false">BN26*(BN98+BN165+BN117)</f>
        <v>1272.54618676527</v>
      </c>
      <c r="BO199" s="20" t="n">
        <f aca="false">BO26*(BO98+BO165+BO117)</f>
        <v>1293.35899925436</v>
      </c>
      <c r="BP199" s="20" t="n">
        <f aca="false">BP26*(BP98+BP165+BP117)</f>
        <v>1292.43313616177</v>
      </c>
      <c r="BQ199" s="20" t="n">
        <f aca="false">BQ26*(BQ98+BQ165+BQ117)</f>
        <v>1305.70036157973</v>
      </c>
      <c r="BR199" s="20" t="n">
        <f aca="false">BR26*(BR98+BR165+BR117)</f>
        <v>1304.75545859306</v>
      </c>
      <c r="BS199" s="20" t="n">
        <f aca="false">BS26*(BS98+BS165+BS117)</f>
        <v>1271.82216221743</v>
      </c>
      <c r="BT199" s="20" t="n">
        <f aca="false">BT26*(BT98+BT165+BT117)</f>
        <v>1285.03438786711</v>
      </c>
      <c r="BU199" s="20" t="n">
        <f aca="false">BU26*(BU98+BU165+BU117)</f>
        <v>1298.21678768442</v>
      </c>
      <c r="BV199" s="20" t="n">
        <f aca="false">BV26*(BV98+BV165+BV117)</f>
        <v>1297.26832801452</v>
      </c>
      <c r="BW199" s="20" t="n">
        <f aca="false">BW26*(BW98+BW165+BW117)</f>
        <v>1278.15866606138</v>
      </c>
      <c r="BX199" s="20" t="n">
        <f aca="false">BX26*(BX98+BX165+BX117)</f>
        <v>1291.41687184544</v>
      </c>
      <c r="BY199" s="20" t="n">
        <f aca="false">BY26*(BY98+BY165+BY117)</f>
        <v>1304.6444591906</v>
      </c>
      <c r="BZ199" s="20" t="n">
        <f aca="false">BZ26*(BZ98+BZ165+BZ117)</f>
        <v>1303.67079468096</v>
      </c>
      <c r="CA199" s="20" t="n">
        <f aca="false">CA26*(CA98+CA165+CA117)</f>
        <v>1272.50852317215</v>
      </c>
      <c r="CB199" s="20" t="n">
        <f aca="false">CB26*(CB98+CB165+CB117)</f>
        <v>1285.68460267016</v>
      </c>
      <c r="CC199" s="20" t="n">
        <f aca="false">CC26*(CC98+CC165+CC117)</f>
        <v>1298.82943592153</v>
      </c>
      <c r="CD199" s="20" t="n">
        <f aca="false">CD26*(CD98+CD165+CD117)</f>
        <v>1297.83580716327</v>
      </c>
      <c r="CE199" s="20" t="n">
        <f aca="false">CE26*(CE98+CE165+CE117)</f>
        <v>1263.33155496228</v>
      </c>
      <c r="CF199" s="20" t="n">
        <f aca="false">CF26*(CF98+CF165+CF117)</f>
        <v>1262.35005349293</v>
      </c>
      <c r="CG199" s="20" t="n">
        <f aca="false">CG26*(CG98+CG165+CG117)</f>
        <v>1275.23048791659</v>
      </c>
      <c r="CH199" s="20" t="n">
        <f aca="false">CH26*(CH98+CH165+CH117)</f>
        <v>1274.22880237882</v>
      </c>
      <c r="CI199" s="20" t="n">
        <f aca="false">CI26*(CI98+CI165+CI117)</f>
        <v>1280.94711694207</v>
      </c>
      <c r="CJ199" s="20" t="n">
        <f aca="false">CJ26*(CJ98+CJ165+CJ117)</f>
        <v>1294.1721738429</v>
      </c>
      <c r="CK199" s="20" t="n">
        <f aca="false">CK26*(CK98+CK165+CK117)</f>
        <v>1307.36453123153</v>
      </c>
      <c r="CL199" s="20" t="n">
        <f aca="false">CL26*(CL98+CL165+CL117)</f>
        <v>1306.32468871632</v>
      </c>
      <c r="CM199" s="20" t="n">
        <f aca="false">CM26*(CM98+CM165+CM117)</f>
        <v>1331.13641727341</v>
      </c>
      <c r="CN199" s="20" t="n">
        <f aca="false">CN26*(CN98+CN165+CN117)</f>
        <v>1344.89772640339</v>
      </c>
      <c r="CO199" s="20" t="n">
        <f aca="false">CO26*(CO98+CO165+CO117)</f>
        <v>1358.62564137474</v>
      </c>
      <c r="CP199" s="20" t="n">
        <f aca="false">CP26*(CP98+CP165+CP117)</f>
        <v>1357.56370914515</v>
      </c>
      <c r="CQ199" s="20" t="n">
        <f aca="false">CQ26*(CQ98+CQ165+CQ117)</f>
        <v>1302.33607407395</v>
      </c>
      <c r="CR199" s="20" t="n">
        <f aca="false">CR26*(CR98+CR165+CR117)</f>
        <v>1315.7620354013</v>
      </c>
      <c r="CS199" s="20" t="n">
        <f aca="false">CS26*(CS98+CS165+CS117)</f>
        <v>1329.15410465743</v>
      </c>
      <c r="CT199" s="20" t="n">
        <f aca="false">CT26*(CT98+CT165+CT117)</f>
        <v>1328.07633883739</v>
      </c>
      <c r="CU199" s="20" t="n">
        <f aca="false">CU26*(CU98+CU165+CU117)</f>
        <v>-33440.1606334794</v>
      </c>
      <c r="CV199" s="20" t="n">
        <f aca="false">CV26*(CV98+CV165+CV117)</f>
        <v>1362.76297076546</v>
      </c>
      <c r="CW199" s="20" t="n">
        <f aca="false">CW26*(CW98+CW165+CW117)</f>
        <v>1376.67625137596</v>
      </c>
      <c r="CX199" s="20" t="n">
        <f aca="false">CX26*(CX98+CX165+CX117)</f>
        <v>1375.6032513655</v>
      </c>
      <c r="CY199" s="20" t="n">
        <f aca="false">CY26*(CY98+CY165+CY117)</f>
        <v>1618.03424822769</v>
      </c>
      <c r="CZ199" s="20" t="n">
        <f aca="false">CZ26*(CZ98+CZ165+CZ117)</f>
        <v>1634.95245101758</v>
      </c>
      <c r="DA199" s="20" t="n">
        <f aca="false">DA26*(DA98+DA165+DA117)</f>
        <v>1651.83625824101</v>
      </c>
      <c r="DB199" s="20" t="n">
        <f aca="false">DB26*(DB98+DB165+DB117)</f>
        <v>1650.74248130232</v>
      </c>
      <c r="DC199" s="20" t="n">
        <f aca="false">DC26*(DC98+DC165+DC117)</f>
        <v>1607.1590296893</v>
      </c>
      <c r="DD199" s="20" t="n">
        <f aca="false">DD26*(DD98+DD165+DD117)</f>
        <v>1623.95223060401</v>
      </c>
      <c r="DE199" s="20" t="n">
        <f aca="false">DE26*(DE98+DE165+DE117)</f>
        <v>1640.71090076183</v>
      </c>
      <c r="DF199" s="20" t="n">
        <f aca="false">DF26*(DF98+DF165+DF117)</f>
        <v>1639.61282477575</v>
      </c>
      <c r="DG199" s="20" t="n">
        <f aca="false">DG26*(DG98+DG165+DG117)</f>
        <v>1602.76021744076</v>
      </c>
      <c r="DH199" s="20" t="n">
        <f aca="false">DH26*(DH98+DH165+DH117)</f>
        <v>1619.49805757469</v>
      </c>
      <c r="DI199" s="20" t="n">
        <f aca="false">DI26*(DI98+DI165+DI117)</f>
        <v>1636.20115651052</v>
      </c>
      <c r="DJ199" s="20" t="n">
        <f aca="false">DJ26*(DJ98+DJ165+DJ117)</f>
        <v>1635.09638850691</v>
      </c>
      <c r="DK199" s="20" t="n">
        <f aca="false">DK26*(DK98+DK165+DK117)</f>
        <v>1571.85759336508</v>
      </c>
      <c r="DL199" s="20" t="n">
        <f aca="false">DL26*(DL98+DL165+DL117)</f>
        <v>1570.77908914615</v>
      </c>
      <c r="DM199" s="20" t="n">
        <f aca="false">DM26*(DM98+DM165+DM117)</f>
        <v>1586.95085835084</v>
      </c>
      <c r="DN199" s="20" t="n">
        <f aca="false">DN26*(DN98+DN165+DN117)</f>
        <v>1585.85017525228</v>
      </c>
      <c r="DO199" s="20" t="n">
        <f aca="false">DO26*(DO98+DO165+DO117)</f>
        <v>1625.0015304998</v>
      </c>
      <c r="DP199" s="20" t="n">
        <f aca="false">DP26*(DP98+DP165+DP117)</f>
        <v>1641.95942386569</v>
      </c>
      <c r="DQ199" s="20" t="n">
        <f aca="false">DQ26*(DQ98+DQ165+DQ117)</f>
        <v>1658.88169753162</v>
      </c>
      <c r="DR199" s="20" t="n">
        <f aca="false">DR26*(DR98+DR165+DR117)</f>
        <v>1657.74899322194</v>
      </c>
      <c r="DS199" s="20" t="n">
        <f aca="false">DS26*(DS98+DS165+DS117)</f>
        <v>1620.14071212309</v>
      </c>
      <c r="DT199" s="20" t="n">
        <f aca="false">DT26*(DT98+DT165+DT117)</f>
        <v>1637.03043914361</v>
      </c>
      <c r="DU199" s="20" t="n">
        <f aca="false">DU26*(DU98+DU165+DU117)</f>
        <v>1653.88408706121</v>
      </c>
      <c r="DV199" s="20" t="n">
        <f aca="false">DV26*(DV98+DV165+DV117)</f>
        <v>1652.73677376491</v>
      </c>
      <c r="DW199" s="20" t="n">
        <f aca="false">DW26*(DW98+DW165+DW117)</f>
        <v>1630.2202488474</v>
      </c>
      <c r="DX199" s="20" t="n">
        <f aca="false">DX26*(DX98+DX165+DX117)</f>
        <v>1647.20698525225</v>
      </c>
      <c r="DY199" s="20" t="n">
        <f aca="false">DY26*(DY98+DY165+DY117)</f>
        <v>1664.1571562756</v>
      </c>
      <c r="DZ199" s="20" t="n">
        <f aca="false">DZ26*(DZ98+DZ165+DZ117)</f>
        <v>1662.99437934981</v>
      </c>
      <c r="EA199" s="20" t="n">
        <f aca="false">EA26*(EA98+EA165+EA117)</f>
        <v>1648.99320221619</v>
      </c>
      <c r="EB199" s="20" t="n">
        <f aca="false">EB26*(EB98+EB165+EB117)</f>
        <v>1647.84971225055</v>
      </c>
      <c r="EC199" s="20" t="n">
        <f aca="false">EC26*(EC98+EC165+EC117)</f>
        <v>1664.80276069901</v>
      </c>
      <c r="ED199" s="20" t="n">
        <f aca="false">ED26*(ED98+ED165+ED117)</f>
        <v>1663.63575545558</v>
      </c>
      <c r="EE199" s="20" t="n">
        <f aca="false">EE26*(EE98+EE165+EE117)</f>
        <v>1636.30850936532</v>
      </c>
      <c r="EF199" s="20" t="n">
        <f aca="false">EF26*(EF98+EF165+EF117)</f>
        <v>1653.32701015432</v>
      </c>
      <c r="EG199" s="20" t="n">
        <f aca="false">EG26*(EG98+EG165+EG117)</f>
        <v>1670.30778115959</v>
      </c>
      <c r="EH199" s="20" t="n">
        <f aca="false">EH26*(EH98+EH165+EH117)</f>
        <v>1669.10797631354</v>
      </c>
      <c r="EI199" s="20" t="n">
        <f aca="false">EI26*(EI98+EI165+EI117)</f>
        <v>1746.48519407478</v>
      </c>
      <c r="EJ199" s="20" t="n">
        <f aca="false">EJ26*(EJ98+EJ165+EJ117)</f>
        <v>1658.59649518003</v>
      </c>
      <c r="EK199" s="20" t="n">
        <f aca="false">EK26*(EK98+EK165+EK117)</f>
        <v>1675.58311591863</v>
      </c>
      <c r="EL199" s="20" t="n">
        <f aca="false">EL26*(EL98+EL165+EL117)</f>
        <v>1674.33072194969</v>
      </c>
      <c r="EM199" s="20" t="n">
        <f aca="false">EM26*(EM98+EM165+EM117)</f>
        <v>1704.57489574566</v>
      </c>
      <c r="EN199" s="20" t="n">
        <f aca="false">EN26*(EN98+EN165+EN117)</f>
        <v>1722.25767743721</v>
      </c>
      <c r="EO199" s="20" t="n">
        <f aca="false">EO26*(EO98+EO165+EO117)</f>
        <v>1739.89967143458</v>
      </c>
      <c r="EP199" s="20" t="n">
        <f aca="false">EP26*(EP98+EP165+EP117)</f>
        <v>1738.60262522089</v>
      </c>
      <c r="EQ199" s="20" t="n">
        <f aca="false">EQ26*(EQ98+EQ165+EQ117)</f>
        <v>1680.250938271</v>
      </c>
      <c r="ER199" s="20" t="n">
        <f aca="false">ER26*(ER98+ER165+ER117)</f>
        <v>1678.97339685766</v>
      </c>
      <c r="ES199" s="20" t="n">
        <f aca="false">ES26*(ES98+ES165+ES117)</f>
        <v>1696.13304075701</v>
      </c>
      <c r="ET199" s="20" t="n">
        <f aca="false">ET26*(ET98+ET165+ET117)</f>
        <v>1694.82922736741</v>
      </c>
      <c r="EU199" s="20" t="n">
        <f aca="false">EU26*(EU98+EU165+EU117)</f>
        <v>1689.84482185051</v>
      </c>
      <c r="EV199" s="20" t="n">
        <f aca="false">EV26*(EV98+EV165+EV117)</f>
        <v>1707.33597448664</v>
      </c>
      <c r="EW199" s="20" t="n">
        <f aca="false">EW26*(EW98+EW165+EW117)</f>
        <v>1724.78543207548</v>
      </c>
      <c r="EX199" s="20" t="n">
        <f aca="false">EX26*(EX98+EX165+EX117)</f>
        <v>1723.45953208706</v>
      </c>
      <c r="EY199" s="20" t="n">
        <f aca="false">EY26*(EY98+EY165+EY117)</f>
        <v>1718.39086487634</v>
      </c>
      <c r="EZ199" s="20" t="n">
        <f aca="false">EZ26*(EZ98+EZ165+EZ117)</f>
        <v>1736.17742954639</v>
      </c>
      <c r="FA199" s="20" t="n">
        <f aca="false">FA26*(FA98+FA165+FA117)</f>
        <v>1753.92159285504</v>
      </c>
      <c r="FB199" s="20" t="n">
        <f aca="false">FB26*(FB98+FB165+FB117)</f>
        <v>1752.57323212082</v>
      </c>
      <c r="FC199" s="20" t="n">
        <f aca="false">FC26*(FC98+FC165+FC117)</f>
        <v>1747.4188793059</v>
      </c>
      <c r="FD199" s="20" t="n">
        <f aca="false">FD26*(FD98+FD165+FD117)</f>
        <v>0</v>
      </c>
      <c r="FE199" s="20" t="n">
        <f aca="false">FE26*(FE98+FE165+FE117)</f>
        <v>0</v>
      </c>
      <c r="FF199" s="20" t="n">
        <f aca="false">FF26*(FF98+FF165+FF117)</f>
        <v>0</v>
      </c>
      <c r="FG199" s="20" t="n">
        <f aca="false">FG26*(FG98+FG165+FG117)</f>
        <v>0</v>
      </c>
      <c r="FH199" s="20" t="n">
        <f aca="false">FH26*(FH98+FH165+FH117)</f>
        <v>0</v>
      </c>
    </row>
    <row r="200" customFormat="false" ht="15" hidden="false" customHeight="false" outlineLevel="0" collapsed="false">
      <c r="C200" s="27" t="s">
        <v>837</v>
      </c>
      <c r="D200" s="11" t="s">
        <v>27</v>
      </c>
      <c r="E200" s="62" t="n">
        <f aca="false">MAX(0,$F200)</f>
        <v>992.703867513216</v>
      </c>
      <c r="F200" s="62" t="n">
        <f aca="false">XNPV(In_Buyer_IRR_COD,INDEX($J199:$FH199,$E24):$FH$199,INDEX($J$4:$FH$4,$E24):$FH$4)/$E13</f>
        <v>992.703867513216</v>
      </c>
    </row>
    <row r="201" customFormat="false" ht="15" hidden="false" customHeight="false" outlineLevel="0" collapsed="false">
      <c r="C201" s="27" t="s">
        <v>838</v>
      </c>
      <c r="D201" s="11" t="s">
        <v>359</v>
      </c>
      <c r="E201" s="62" t="n">
        <f aca="false">IF(In_COD_Price&gt;0,In_COD_Price,$E200)*(1+In_Price_Step)</f>
        <v>992.703867513216</v>
      </c>
      <c r="F201" s="62" t="n">
        <f aca="false">$E201*$E13</f>
        <v>60554.9359183062</v>
      </c>
    </row>
    <row r="202" customFormat="false" ht="15" hidden="false" customHeight="false" outlineLevel="0" collapsed="false">
      <c r="C202" s="0" t="s">
        <v>839</v>
      </c>
      <c r="D202" s="11" t="s">
        <v>359</v>
      </c>
      <c r="I202" s="20" t="n">
        <f aca="false">SUM(J202:FH202)</f>
        <v>111381.538339154</v>
      </c>
      <c r="J202" s="20" t="n">
        <f aca="false">J199-$F201*J22</f>
        <v>0</v>
      </c>
      <c r="K202" s="20" t="n">
        <f aca="false">K199-$F201*K22</f>
        <v>0</v>
      </c>
      <c r="L202" s="20" t="n">
        <f aca="false">L199-$F201*L22</f>
        <v>0</v>
      </c>
      <c r="M202" s="20" t="n">
        <f aca="false">M199-$F201*M22</f>
        <v>0</v>
      </c>
      <c r="N202" s="20" t="n">
        <f aca="false">N199-$F201*N22</f>
        <v>0</v>
      </c>
      <c r="O202" s="20" t="n">
        <f aca="false">O199-$F201*O22</f>
        <v>0</v>
      </c>
      <c r="P202" s="20" t="n">
        <f aca="false">P199-$F201*P22</f>
        <v>0</v>
      </c>
      <c r="Q202" s="20" t="n">
        <f aca="false">Q199-$F201*Q22</f>
        <v>0</v>
      </c>
      <c r="R202" s="20" t="n">
        <f aca="false">R199-$F201*R22</f>
        <v>0</v>
      </c>
      <c r="S202" s="20" t="n">
        <f aca="false">S199-$F201*S22</f>
        <v>-60554.9359183062</v>
      </c>
      <c r="T202" s="20" t="n">
        <f aca="false">T199-$F201*T22</f>
        <v>1804.06716049336</v>
      </c>
      <c r="U202" s="20" t="n">
        <f aca="false">U199-$F201*U22</f>
        <v>1817.15862967487</v>
      </c>
      <c r="V202" s="20" t="n">
        <f aca="false">V199-$F201*V22</f>
        <v>1816.24721588811</v>
      </c>
      <c r="W202" s="20" t="n">
        <f aca="false">W199-$F201*W22</f>
        <v>1477.2527475652</v>
      </c>
      <c r="X202" s="20" t="n">
        <f aca="false">X199-$F201*X22</f>
        <v>1492.82743352603</v>
      </c>
      <c r="Y202" s="20" t="n">
        <f aca="false">Y199-$F201*Y22</f>
        <v>1508.37488635349</v>
      </c>
      <c r="Z202" s="20" t="n">
        <f aca="false">Z199-$F201*Z22</f>
        <v>1507.50887435543</v>
      </c>
      <c r="AA202" s="20" t="n">
        <f aca="false">AA199-$F201*AA22</f>
        <v>1299.07545229005</v>
      </c>
      <c r="AB202" s="20" t="n">
        <f aca="false">AB199-$F201*AB22</f>
        <v>1312.72722720112</v>
      </c>
      <c r="AC202" s="20" t="n">
        <f aca="false">AC199-$F201*AC22</f>
        <v>1326.35361332946</v>
      </c>
      <c r="AD202" s="20" t="n">
        <f aca="false">AD199-$F201*AD22</f>
        <v>1325.54625157056</v>
      </c>
      <c r="AE202" s="20" t="n">
        <f aca="false">AE199-$F201*AE22</f>
        <v>1356.69921140066</v>
      </c>
      <c r="AF202" s="20" t="n">
        <f aca="false">AF199-$F201*AF22</f>
        <v>1370.94589016059</v>
      </c>
      <c r="AG202" s="20" t="n">
        <f aca="false">AG199-$F201*AG22</f>
        <v>1385.1657082008</v>
      </c>
      <c r="AH202" s="20" t="n">
        <f aca="false">AH199-$F201*AH22</f>
        <v>1384.3115389341</v>
      </c>
      <c r="AI202" s="20" t="n">
        <f aca="false">AI199-$F201*AI22</f>
        <v>1420.61016736457</v>
      </c>
      <c r="AJ202" s="20" t="n">
        <f aca="false">AJ199-$F201*AJ22</f>
        <v>1419.78101669582</v>
      </c>
      <c r="AK202" s="20" t="n">
        <f aca="false">AK199-$F201*AK22</f>
        <v>1434.54537135714</v>
      </c>
      <c r="AL202" s="20" t="n">
        <f aca="false">AL199-$F201*AL22</f>
        <v>1433.69916963513</v>
      </c>
      <c r="AM202" s="20" t="n">
        <f aca="false">AM199-$F201*AM22</f>
        <v>1354.72892171788</v>
      </c>
      <c r="AN202" s="20" t="n">
        <f aca="false">AN199-$F201*AN22</f>
        <v>1368.94185168567</v>
      </c>
      <c r="AO202" s="20" t="n">
        <f aca="false">AO199-$F201*AO22</f>
        <v>1383.12753618422</v>
      </c>
      <c r="AP202" s="20" t="n">
        <f aca="false">AP199-$F201*AP22</f>
        <v>1382.26113190592</v>
      </c>
      <c r="AQ202" s="20" t="n">
        <f aca="false">AQ199-$F201*AQ22</f>
        <v>1303.99702947899</v>
      </c>
      <c r="AR202" s="20" t="n">
        <f aca="false">AR199-$F201*AR22</f>
        <v>1317.66553427945</v>
      </c>
      <c r="AS202" s="20" t="n">
        <f aca="false">AS199-$F201*AS22</f>
        <v>1331.30741867975</v>
      </c>
      <c r="AT202" s="20" t="n">
        <f aca="false">AT199-$F201*AT22</f>
        <v>1330.46089156072</v>
      </c>
      <c r="AU202" s="20" t="n">
        <f aca="false">AU199-$F201*AU22</f>
        <v>1346.06860042315</v>
      </c>
      <c r="AV202" s="20" t="n">
        <f aca="false">AV199-$F201*AV22</f>
        <v>1360.19218841221</v>
      </c>
      <c r="AW202" s="20" t="n">
        <f aca="false">AW199-$F201*AW22</f>
        <v>1374.28875431183</v>
      </c>
      <c r="AX202" s="20" t="n">
        <f aca="false">AX199-$F201*AX22</f>
        <v>1373.42945349798</v>
      </c>
      <c r="AY202" s="20" t="n">
        <f aca="false">AY199-$F201*AY22</f>
        <v>1298.70707511854</v>
      </c>
      <c r="AZ202" s="20" t="n">
        <f aca="false">AZ199-$F201*AZ22</f>
        <v>1297.85015037526</v>
      </c>
      <c r="BA202" s="20" t="n">
        <f aca="false">BA199-$F201*BA22</f>
        <v>1311.24654714802</v>
      </c>
      <c r="BB202" s="20" t="n">
        <f aca="false">BB199-$F201*BB22</f>
        <v>1310.37200019206</v>
      </c>
      <c r="BC202" s="20" t="n">
        <f aca="false">BC199-$F201*BC22</f>
        <v>1300.30581471171</v>
      </c>
      <c r="BD202" s="20" t="n">
        <f aca="false">BD199-$F201*BD22</f>
        <v>1313.85657944631</v>
      </c>
      <c r="BE202" s="20" t="n">
        <f aca="false">BE199-$F201*BE22</f>
        <v>1327.37823400291</v>
      </c>
      <c r="BF202" s="20" t="n">
        <f aca="false">BF199-$F201*BF22</f>
        <v>1326.45253209845</v>
      </c>
      <c r="BG202" s="20" t="n">
        <f aca="false">BG199-$F201*BG22</f>
        <v>1306.08020221019</v>
      </c>
      <c r="BH202" s="20" t="n">
        <f aca="false">BH199-$F201*BH22</f>
        <v>1270.3512597849</v>
      </c>
      <c r="BI202" s="20" t="n">
        <f aca="false">BI199-$F201*BI22</f>
        <v>1283.38817640756</v>
      </c>
      <c r="BJ202" s="20" t="n">
        <f aca="false">BJ199-$F201*BJ22</f>
        <v>1282.4557489132</v>
      </c>
      <c r="BK202" s="20" t="n">
        <f aca="false">BK199-$F201*BK22</f>
        <v>1247.62156563087</v>
      </c>
      <c r="BL202" s="20" t="n">
        <f aca="false">BL199-$F201*BL22</f>
        <v>1260.57019748378</v>
      </c>
      <c r="BM202" s="20" t="n">
        <f aca="false">BM199-$F201*BM22</f>
        <v>1273.48917554522</v>
      </c>
      <c r="BN202" s="20" t="n">
        <f aca="false">BN199-$F201*BN22</f>
        <v>1272.54618676527</v>
      </c>
      <c r="BO202" s="20" t="n">
        <f aca="false">BO199-$F201*BO22</f>
        <v>1293.35899925436</v>
      </c>
      <c r="BP202" s="20" t="n">
        <f aca="false">BP199-$F201*BP22</f>
        <v>1292.43313616177</v>
      </c>
      <c r="BQ202" s="20" t="n">
        <f aca="false">BQ199-$F201*BQ22</f>
        <v>1305.70036157973</v>
      </c>
      <c r="BR202" s="20" t="n">
        <f aca="false">BR199-$F201*BR22</f>
        <v>1304.75545859306</v>
      </c>
      <c r="BS202" s="20" t="n">
        <f aca="false">BS199-$F201*BS22</f>
        <v>1271.82216221743</v>
      </c>
      <c r="BT202" s="20" t="n">
        <f aca="false">BT199-$F201*BT22</f>
        <v>1285.03438786711</v>
      </c>
      <c r="BU202" s="20" t="n">
        <f aca="false">BU199-$F201*BU22</f>
        <v>1298.21678768442</v>
      </c>
      <c r="BV202" s="20" t="n">
        <f aca="false">BV199-$F201*BV22</f>
        <v>1297.26832801452</v>
      </c>
      <c r="BW202" s="20" t="n">
        <f aca="false">BW199-$F201*BW22</f>
        <v>1278.15866606138</v>
      </c>
      <c r="BX202" s="20" t="n">
        <f aca="false">BX199-$F201*BX22</f>
        <v>1291.41687184544</v>
      </c>
      <c r="BY202" s="20" t="n">
        <f aca="false">BY199-$F201*BY22</f>
        <v>1304.6444591906</v>
      </c>
      <c r="BZ202" s="20" t="n">
        <f aca="false">BZ199-$F201*BZ22</f>
        <v>1303.67079468096</v>
      </c>
      <c r="CA202" s="20" t="n">
        <f aca="false">CA199-$F201*CA22</f>
        <v>1272.50852317215</v>
      </c>
      <c r="CB202" s="20" t="n">
        <f aca="false">CB199-$F201*CB22</f>
        <v>1285.68460267016</v>
      </c>
      <c r="CC202" s="20" t="n">
        <f aca="false">CC199-$F201*CC22</f>
        <v>1298.82943592153</v>
      </c>
      <c r="CD202" s="20" t="n">
        <f aca="false">CD199-$F201*CD22</f>
        <v>1297.83580716327</v>
      </c>
      <c r="CE202" s="20" t="n">
        <f aca="false">CE199-$F201*CE22</f>
        <v>1263.33155496228</v>
      </c>
      <c r="CF202" s="20" t="n">
        <f aca="false">CF199-$F201*CF22</f>
        <v>1262.35005349293</v>
      </c>
      <c r="CG202" s="20" t="n">
        <f aca="false">CG199-$F201*CG22</f>
        <v>1275.23048791659</v>
      </c>
      <c r="CH202" s="20" t="n">
        <f aca="false">CH199-$F201*CH22</f>
        <v>1274.22880237882</v>
      </c>
      <c r="CI202" s="20" t="n">
        <f aca="false">CI199-$F201*CI22</f>
        <v>1280.94711694207</v>
      </c>
      <c r="CJ202" s="20" t="n">
        <f aca="false">CJ199-$F201*CJ22</f>
        <v>1294.1721738429</v>
      </c>
      <c r="CK202" s="20" t="n">
        <f aca="false">CK199-$F201*CK22</f>
        <v>1307.36453123153</v>
      </c>
      <c r="CL202" s="20" t="n">
        <f aca="false">CL199-$F201*CL22</f>
        <v>1306.32468871632</v>
      </c>
      <c r="CM202" s="20" t="n">
        <f aca="false">CM199-$F201*CM22</f>
        <v>1331.13641727341</v>
      </c>
      <c r="CN202" s="20" t="n">
        <f aca="false">CN199-$F201*CN22</f>
        <v>1344.89772640339</v>
      </c>
      <c r="CO202" s="20" t="n">
        <f aca="false">CO199-$F201*CO22</f>
        <v>1358.62564137474</v>
      </c>
      <c r="CP202" s="20" t="n">
        <f aca="false">CP199-$F201*CP22</f>
        <v>1357.56370914515</v>
      </c>
      <c r="CQ202" s="20" t="n">
        <f aca="false">CQ199-$F201*CQ22</f>
        <v>1302.33607407395</v>
      </c>
      <c r="CR202" s="20" t="n">
        <f aca="false">CR199-$F201*CR22</f>
        <v>1315.7620354013</v>
      </c>
      <c r="CS202" s="20" t="n">
        <f aca="false">CS199-$F201*CS22</f>
        <v>1329.15410465743</v>
      </c>
      <c r="CT202" s="20" t="n">
        <f aca="false">CT199-$F201*CT22</f>
        <v>1328.07633883739</v>
      </c>
      <c r="CU202" s="20" t="n">
        <f aca="false">CU199-$F201*CU22</f>
        <v>-33440.1606334794</v>
      </c>
      <c r="CV202" s="20" t="n">
        <f aca="false">CV199-$F201*CV22</f>
        <v>1362.76297076546</v>
      </c>
      <c r="CW202" s="20" t="n">
        <f aca="false">CW199-$F201*CW22</f>
        <v>1376.67625137596</v>
      </c>
      <c r="CX202" s="20" t="n">
        <f aca="false">CX199-$F201*CX22</f>
        <v>1375.6032513655</v>
      </c>
      <c r="CY202" s="20" t="n">
        <f aca="false">CY199-$F201*CY22</f>
        <v>1618.03424822769</v>
      </c>
      <c r="CZ202" s="20" t="n">
        <f aca="false">CZ199-$F201*CZ22</f>
        <v>1634.95245101758</v>
      </c>
      <c r="DA202" s="20" t="n">
        <f aca="false">DA199-$F201*DA22</f>
        <v>1651.83625824101</v>
      </c>
      <c r="DB202" s="20" t="n">
        <f aca="false">DB199-$F201*DB22</f>
        <v>1650.74248130232</v>
      </c>
      <c r="DC202" s="20" t="n">
        <f aca="false">DC199-$F201*DC22</f>
        <v>1607.1590296893</v>
      </c>
      <c r="DD202" s="20" t="n">
        <f aca="false">DD199-$F201*DD22</f>
        <v>1623.95223060401</v>
      </c>
      <c r="DE202" s="20" t="n">
        <f aca="false">DE199-$F201*DE22</f>
        <v>1640.71090076183</v>
      </c>
      <c r="DF202" s="20" t="n">
        <f aca="false">DF199-$F201*DF22</f>
        <v>1639.61282477575</v>
      </c>
      <c r="DG202" s="20" t="n">
        <f aca="false">DG199-$F201*DG22</f>
        <v>1602.76021744076</v>
      </c>
      <c r="DH202" s="20" t="n">
        <f aca="false">DH199-$F201*DH22</f>
        <v>1619.49805757469</v>
      </c>
      <c r="DI202" s="20" t="n">
        <f aca="false">DI199-$F201*DI22</f>
        <v>1636.20115651052</v>
      </c>
      <c r="DJ202" s="20" t="n">
        <f aca="false">DJ199-$F201*DJ22</f>
        <v>1635.09638850691</v>
      </c>
      <c r="DK202" s="20" t="n">
        <f aca="false">DK199-$F201*DK22</f>
        <v>1571.85759336508</v>
      </c>
      <c r="DL202" s="20" t="n">
        <f aca="false">DL199-$F201*DL22</f>
        <v>1570.77908914615</v>
      </c>
      <c r="DM202" s="20" t="n">
        <f aca="false">DM199-$F201*DM22</f>
        <v>1586.95085835084</v>
      </c>
      <c r="DN202" s="20" t="n">
        <f aca="false">DN199-$F201*DN22</f>
        <v>1585.85017525228</v>
      </c>
      <c r="DO202" s="20" t="n">
        <f aca="false">DO199-$F201*DO22</f>
        <v>1625.0015304998</v>
      </c>
      <c r="DP202" s="20" t="n">
        <f aca="false">DP199-$F201*DP22</f>
        <v>1641.95942386569</v>
      </c>
      <c r="DQ202" s="20" t="n">
        <f aca="false">DQ199-$F201*DQ22</f>
        <v>1658.88169753162</v>
      </c>
      <c r="DR202" s="20" t="n">
        <f aca="false">DR199-$F201*DR22</f>
        <v>1657.74899322194</v>
      </c>
      <c r="DS202" s="20" t="n">
        <f aca="false">DS199-$F201*DS22</f>
        <v>1620.14071212309</v>
      </c>
      <c r="DT202" s="20" t="n">
        <f aca="false">DT199-$F201*DT22</f>
        <v>1637.03043914361</v>
      </c>
      <c r="DU202" s="20" t="n">
        <f aca="false">DU199-$F201*DU22</f>
        <v>1653.88408706121</v>
      </c>
      <c r="DV202" s="20" t="n">
        <f aca="false">DV199-$F201*DV22</f>
        <v>1652.73677376491</v>
      </c>
      <c r="DW202" s="20" t="n">
        <f aca="false">DW199-$F201*DW22</f>
        <v>1630.2202488474</v>
      </c>
      <c r="DX202" s="20" t="n">
        <f aca="false">DX199-$F201*DX22</f>
        <v>1647.20698525225</v>
      </c>
      <c r="DY202" s="20" t="n">
        <f aca="false">DY199-$F201*DY22</f>
        <v>1664.1571562756</v>
      </c>
      <c r="DZ202" s="20" t="n">
        <f aca="false">DZ199-$F201*DZ22</f>
        <v>1662.99437934981</v>
      </c>
      <c r="EA202" s="20" t="n">
        <f aca="false">EA199-$F201*EA22</f>
        <v>1648.99320221619</v>
      </c>
      <c r="EB202" s="20" t="n">
        <f aca="false">EB199-$F201*EB22</f>
        <v>1647.84971225055</v>
      </c>
      <c r="EC202" s="20" t="n">
        <f aca="false">EC199-$F201*EC22</f>
        <v>1664.80276069901</v>
      </c>
      <c r="ED202" s="20" t="n">
        <f aca="false">ED199-$F201*ED22</f>
        <v>1663.63575545558</v>
      </c>
      <c r="EE202" s="20" t="n">
        <f aca="false">EE199-$F201*EE22</f>
        <v>1636.30850936532</v>
      </c>
      <c r="EF202" s="20" t="n">
        <f aca="false">EF199-$F201*EF22</f>
        <v>1653.32701015432</v>
      </c>
      <c r="EG202" s="20" t="n">
        <f aca="false">EG199-$F201*EG22</f>
        <v>1670.30778115959</v>
      </c>
      <c r="EH202" s="20" t="n">
        <f aca="false">EH199-$F201*EH22</f>
        <v>1669.10797631354</v>
      </c>
      <c r="EI202" s="20" t="n">
        <f aca="false">EI199-$F201*EI22</f>
        <v>1746.48519407478</v>
      </c>
      <c r="EJ202" s="20" t="n">
        <f aca="false">EJ199-$F201*EJ22</f>
        <v>1658.59649518003</v>
      </c>
      <c r="EK202" s="20" t="n">
        <f aca="false">EK199-$F201*EK22</f>
        <v>1675.58311591863</v>
      </c>
      <c r="EL202" s="20" t="n">
        <f aca="false">EL199-$F201*EL22</f>
        <v>1674.33072194969</v>
      </c>
      <c r="EM202" s="20" t="n">
        <f aca="false">EM199-$F201*EM22</f>
        <v>1704.57489574566</v>
      </c>
      <c r="EN202" s="20" t="n">
        <f aca="false">EN199-$F201*EN22</f>
        <v>1722.25767743721</v>
      </c>
      <c r="EO202" s="20" t="n">
        <f aca="false">EO199-$F201*EO22</f>
        <v>1739.89967143458</v>
      </c>
      <c r="EP202" s="20" t="n">
        <f aca="false">EP199-$F201*EP22</f>
        <v>1738.60262522089</v>
      </c>
      <c r="EQ202" s="20" t="n">
        <f aca="false">EQ199-$F201*EQ22</f>
        <v>1680.250938271</v>
      </c>
      <c r="ER202" s="20" t="n">
        <f aca="false">ER199-$F201*ER22</f>
        <v>1678.97339685766</v>
      </c>
      <c r="ES202" s="20" t="n">
        <f aca="false">ES199-$F201*ES22</f>
        <v>1696.13304075701</v>
      </c>
      <c r="ET202" s="20" t="n">
        <f aca="false">ET199-$F201*ET22</f>
        <v>1694.82922736741</v>
      </c>
      <c r="EU202" s="20" t="n">
        <f aca="false">EU199-$F201*EU22</f>
        <v>1689.84482185051</v>
      </c>
      <c r="EV202" s="20" t="n">
        <f aca="false">EV199-$F201*EV22</f>
        <v>1707.33597448664</v>
      </c>
      <c r="EW202" s="20" t="n">
        <f aca="false">EW199-$F201*EW22</f>
        <v>1724.78543207548</v>
      </c>
      <c r="EX202" s="20" t="n">
        <f aca="false">EX199-$F201*EX22</f>
        <v>1723.45953208706</v>
      </c>
      <c r="EY202" s="20" t="n">
        <f aca="false">EY199-$F201*EY22</f>
        <v>1718.39086487634</v>
      </c>
      <c r="EZ202" s="20" t="n">
        <f aca="false">EZ199-$F201*EZ22</f>
        <v>1736.17742954639</v>
      </c>
      <c r="FA202" s="20" t="n">
        <f aca="false">FA199-$F201*FA22</f>
        <v>1753.92159285504</v>
      </c>
      <c r="FB202" s="20" t="n">
        <f aca="false">FB199-$F201*FB22</f>
        <v>1752.57323212082</v>
      </c>
      <c r="FC202" s="20" t="n">
        <f aca="false">FC199-$F201*FC22</f>
        <v>1747.4188793059</v>
      </c>
      <c r="FD202" s="20" t="n">
        <f aca="false">FD199-$F201*FD22</f>
        <v>0</v>
      </c>
      <c r="FE202" s="20" t="n">
        <f aca="false">FE199-$F201*FE22</f>
        <v>0</v>
      </c>
      <c r="FF202" s="20" t="n">
        <f aca="false">FF199-$F201*FF22</f>
        <v>0</v>
      </c>
      <c r="FG202" s="20" t="n">
        <f aca="false">FG199-$F201*FG22</f>
        <v>0</v>
      </c>
      <c r="FH202" s="20" t="n">
        <f aca="false">FH199-$F201*FH22</f>
        <v>0</v>
      </c>
    </row>
    <row r="203" customFormat="false" ht="15" hidden="false" customHeight="false" outlineLevel="0" collapsed="false">
      <c r="C203" s="27" t="s">
        <v>840</v>
      </c>
      <c r="D203" s="11" t="s">
        <v>32</v>
      </c>
      <c r="E203" s="32" t="n">
        <f aca="false">XIRR(INDEX($J202:$FH202,$E24):$FH202,INDEX($J$4:$FH$4,$E24):$FH$4)</f>
        <v>0.0800000000000001</v>
      </c>
    </row>
    <row r="204" customFormat="false" ht="15" hidden="false" customHeight="false" outlineLevel="0" collapsed="false">
      <c r="C204" s="0" t="s">
        <v>841</v>
      </c>
      <c r="D204" s="11" t="s">
        <v>359</v>
      </c>
      <c r="I204" s="20" t="n">
        <f aca="false">SUM(J204:FH204)</f>
        <v>122472.345820601</v>
      </c>
      <c r="J204" s="20" t="n">
        <f aca="false">J202-J26*J165</f>
        <v>0</v>
      </c>
      <c r="K204" s="20" t="n">
        <f aca="false">K202-K26*K165</f>
        <v>0</v>
      </c>
      <c r="L204" s="20" t="n">
        <f aca="false">L202-L26*L165</f>
        <v>0</v>
      </c>
      <c r="M204" s="20" t="n">
        <f aca="false">M202-M26*M165</f>
        <v>0</v>
      </c>
      <c r="N204" s="20" t="n">
        <f aca="false">N202-N26*N165</f>
        <v>0</v>
      </c>
      <c r="O204" s="20" t="n">
        <f aca="false">O202-O26*O165</f>
        <v>0</v>
      </c>
      <c r="P204" s="20" t="n">
        <f aca="false">P202-P26*P165</f>
        <v>0</v>
      </c>
      <c r="Q204" s="20" t="n">
        <f aca="false">Q202-Q26*Q165</f>
        <v>0</v>
      </c>
      <c r="R204" s="20" t="n">
        <f aca="false">R202-R26*R165</f>
        <v>0</v>
      </c>
      <c r="S204" s="20" t="n">
        <f aca="false">S202-S26*S165</f>
        <v>-60554.9359183062</v>
      </c>
      <c r="T204" s="20" t="n">
        <f aca="false">T202-T26*T165</f>
        <v>1890.94340345361</v>
      </c>
      <c r="U204" s="20" t="n">
        <f aca="false">U202-U26*U165</f>
        <v>1910.73158769791</v>
      </c>
      <c r="V204" s="20" t="n">
        <f aca="false">V202-V26*V165</f>
        <v>1909.73003408609</v>
      </c>
      <c r="W204" s="20" t="n">
        <f aca="false">W202-W26*W165</f>
        <v>1539.0813800492</v>
      </c>
      <c r="X204" s="20" t="n">
        <f aca="false">X202-X26*X165</f>
        <v>1555.26004970432</v>
      </c>
      <c r="Y204" s="20" t="n">
        <f aca="false">Y202-Y26*Y165</f>
        <v>1571.40879283925</v>
      </c>
      <c r="Z204" s="20" t="n">
        <f aca="false">Z202-Z26*Z165</f>
        <v>1570.45713130292</v>
      </c>
      <c r="AA204" s="20" t="n">
        <f aca="false">AA202-AA26*AA165</f>
        <v>1343.28215447211</v>
      </c>
      <c r="AB204" s="20" t="n">
        <f aca="false">AB202-AB26*AB165</f>
        <v>1357.34773506156</v>
      </c>
      <c r="AC204" s="20" t="n">
        <f aca="false">AC202-AC26*AC165</f>
        <v>1371.38541588977</v>
      </c>
      <c r="AD204" s="20" t="n">
        <f aca="false">AD202-AD26*AD165</f>
        <v>1370.4982051657</v>
      </c>
      <c r="AE204" s="20" t="n">
        <f aca="false">AE202-AE26*AE165</f>
        <v>1406.60496668157</v>
      </c>
      <c r="AF204" s="20" t="n">
        <f aca="false">AF202-AF26*AF165</f>
        <v>1421.32428776428</v>
      </c>
      <c r="AG204" s="20" t="n">
        <f aca="false">AG202-AG26*AG165</f>
        <v>1436.01409157256</v>
      </c>
      <c r="AH204" s="20" t="n">
        <f aca="false">AH202-AH26*AH165</f>
        <v>1435.07544402673</v>
      </c>
      <c r="AI204" s="20" t="n">
        <f aca="false">AI202-AI26*AI165</f>
        <v>1475.90041655986</v>
      </c>
      <c r="AJ204" s="20" t="n">
        <f aca="false">AJ202-AJ26*AJ165</f>
        <v>1474.98926197881</v>
      </c>
      <c r="AK204" s="20" t="n">
        <f aca="false">AK202-AK26*AK165</f>
        <v>1490.27745767843</v>
      </c>
      <c r="AL204" s="20" t="n">
        <f aca="false">AL202-AL26*AL165</f>
        <v>1489.34756567621</v>
      </c>
      <c r="AM204" s="20" t="n">
        <f aca="false">AM202-AM26*AM165</f>
        <v>1404.43981318401</v>
      </c>
      <c r="AN204" s="20" t="n">
        <f aca="false">AN202-AN26*AN165</f>
        <v>1419.12204768195</v>
      </c>
      <c r="AO204" s="20" t="n">
        <f aca="false">AO202-AO26*AO165</f>
        <v>1433.77434210379</v>
      </c>
      <c r="AP204" s="20" t="n">
        <f aca="false">AP202-AP26*AP165</f>
        <v>1432.82224949027</v>
      </c>
      <c r="AQ204" s="20" t="n">
        <f aca="false">AQ202-AQ26*AQ165</f>
        <v>1348.69048105336</v>
      </c>
      <c r="AR204" s="20" t="n">
        <f aca="false">AR202-AR26*AR165</f>
        <v>1362.77444613665</v>
      </c>
      <c r="AS204" s="20" t="n">
        <f aca="false">AS202-AS26*AS165</f>
        <v>1376.82915803295</v>
      </c>
      <c r="AT204" s="20" t="n">
        <f aca="false">AT202-AT26*AT165</f>
        <v>1375.89890845159</v>
      </c>
      <c r="AU204" s="20" t="n">
        <f aca="false">AU202-AU26*AU165</f>
        <v>1394.9229765964</v>
      </c>
      <c r="AV204" s="20" t="n">
        <f aca="false">AV202-AV26*AV165</f>
        <v>1409.50703309573</v>
      </c>
      <c r="AW204" s="20" t="n">
        <f aca="false">AW202-AW26*AW165</f>
        <v>1424.06139499128</v>
      </c>
      <c r="AX204" s="20" t="n">
        <f aca="false">AX202-AX26*AX165</f>
        <v>1423.11710838264</v>
      </c>
      <c r="AY204" s="20" t="n">
        <f aca="false">AY202-AY26*AY165</f>
        <v>1341.94097453125</v>
      </c>
      <c r="AZ204" s="20" t="n">
        <f aca="false">AZ202-AZ26*AZ165</f>
        <v>1340.99929898919</v>
      </c>
      <c r="BA204" s="20" t="n">
        <f aca="false">BA202-BA26*BA165</f>
        <v>1354.78424426182</v>
      </c>
      <c r="BB204" s="20" t="n">
        <f aca="false">BB202-BB26*BB165</f>
        <v>1353.82320365086</v>
      </c>
      <c r="BC204" s="20" t="n">
        <f aca="false">BC202-BC26*BC165</f>
        <v>1344.63420108933</v>
      </c>
      <c r="BD204" s="20" t="n">
        <f aca="false">BD202-BD26*BD165</f>
        <v>1358.58878148485</v>
      </c>
      <c r="BE204" s="20" t="n">
        <f aca="false">BE202-BE26*BE165</f>
        <v>1372.51137267377</v>
      </c>
      <c r="BF204" s="20" t="n">
        <f aca="false">BF202-BF26*BF165</f>
        <v>1371.49411783371</v>
      </c>
      <c r="BG204" s="20" t="n">
        <f aca="false">BG202-BG26*BG165</f>
        <v>1350.97968185689</v>
      </c>
      <c r="BH204" s="20" t="n">
        <f aca="false">BH202-BH26*BH165</f>
        <v>1364.99760537076</v>
      </c>
      <c r="BI204" s="20" t="n">
        <f aca="false">BI202-BI26*BI165</f>
        <v>1378.98330726382</v>
      </c>
      <c r="BJ204" s="20" t="n">
        <f aca="false">BJ202-BJ26*BJ165</f>
        <v>1377.95866166562</v>
      </c>
      <c r="BK204" s="20" t="n">
        <f aca="false">BK202-BK26*BK165</f>
        <v>1340.36049959707</v>
      </c>
      <c r="BL204" s="20" t="n">
        <f aca="false">BL202-BL26*BL165</f>
        <v>1354.24918525964</v>
      </c>
      <c r="BM204" s="20" t="n">
        <f aca="false">BM202-BM26*BM165</f>
        <v>1368.10528433817</v>
      </c>
      <c r="BN204" s="20" t="n">
        <f aca="false">BN202-BN26*BN165</f>
        <v>1367.06903293163</v>
      </c>
      <c r="BO204" s="20" t="n">
        <f aca="false">BO202-BO26*BO165</f>
        <v>1390.28083555698</v>
      </c>
      <c r="BP204" s="20" t="n">
        <f aca="false">BP202-BP26*BP165</f>
        <v>1389.2634035871</v>
      </c>
      <c r="BQ204" s="20" t="n">
        <f aca="false">BQ202-BQ26*BQ165</f>
        <v>1403.50219206841</v>
      </c>
      <c r="BR204" s="20" t="n">
        <f aca="false">BR202-BR26*BR165</f>
        <v>1402.463837138</v>
      </c>
      <c r="BS204" s="20" t="n">
        <f aca="false">BS202-BS26*BS165</f>
        <v>1366.9545617801</v>
      </c>
      <c r="BT204" s="20" t="n">
        <f aca="false">BT202-BT26*BT165</f>
        <v>1381.1329109556</v>
      </c>
      <c r="BU204" s="20" t="n">
        <f aca="false">BU202-BU26*BU165</f>
        <v>1395.27848449114</v>
      </c>
      <c r="BV204" s="20" t="n">
        <f aca="false">BV202-BV26*BV165</f>
        <v>1394.23622111763</v>
      </c>
      <c r="BW204" s="20" t="n">
        <f aca="false">BW202-BW26*BW165</f>
        <v>1373.91775281741</v>
      </c>
      <c r="BX204" s="20" t="n">
        <f aca="false">BX202-BX26*BX165</f>
        <v>1388.14662961311</v>
      </c>
      <c r="BY204" s="20" t="n">
        <f aca="false">BY202-BY26*BY165</f>
        <v>1402.34185977266</v>
      </c>
      <c r="BZ204" s="20" t="n">
        <f aca="false">BZ202-BZ26*BZ165</f>
        <v>1401.27189877306</v>
      </c>
      <c r="CA204" s="20" t="n">
        <f aca="false">CA202-CA26*CA165</f>
        <v>1367.70880458749</v>
      </c>
      <c r="CB204" s="20" t="n">
        <f aca="false">CB202-CB26*CB165</f>
        <v>1381.8474327172</v>
      </c>
      <c r="CC204" s="20" t="n">
        <f aca="false">CC202-CC26*CC165</f>
        <v>1395.95172431214</v>
      </c>
      <c r="CD204" s="20" t="n">
        <f aca="false">CD202-CD26*CD165</f>
        <v>1394.85982457779</v>
      </c>
      <c r="CE204" s="20" t="n">
        <f aca="false">CE202-CE26*CE165</f>
        <v>1357.28364402722</v>
      </c>
      <c r="CF204" s="20" t="n">
        <f aca="false">CF202-CF26*CF165</f>
        <v>1356.20507098398</v>
      </c>
      <c r="CG204" s="20" t="n">
        <f aca="false">CG202-CG26*CG165</f>
        <v>1370.01881441661</v>
      </c>
      <c r="CH204" s="20" t="n">
        <f aca="false">CH202-CH26*CH165</f>
        <v>1368.9180610784</v>
      </c>
      <c r="CI204" s="20" t="n">
        <f aca="false">CI202-CI26*CI165</f>
        <v>1376.98198455443</v>
      </c>
      <c r="CJ204" s="20" t="n">
        <f aca="false">CJ202-CJ26*CJ165</f>
        <v>1391.17443400592</v>
      </c>
      <c r="CK204" s="20" t="n">
        <f aca="false">CK202-CK26*CK165</f>
        <v>1405.33094992752</v>
      </c>
      <c r="CL204" s="20" t="n">
        <f aca="false">CL202-CL26*CL165</f>
        <v>1404.18826584488</v>
      </c>
      <c r="CM204" s="20" t="n">
        <f aca="false">CM202-CM26*CM165</f>
        <v>1432.13506184162</v>
      </c>
      <c r="CN204" s="20" t="n">
        <f aca="false">CN202-CN26*CN165</f>
        <v>1446.91679945701</v>
      </c>
      <c r="CO204" s="20" t="n">
        <f aca="false">CO202-CO26*CO165</f>
        <v>1461.66184019479</v>
      </c>
      <c r="CP204" s="20" t="n">
        <f aca="false">CP202-CP26*CP165</f>
        <v>1460.49488170073</v>
      </c>
      <c r="CQ204" s="20" t="n">
        <f aca="false">CQ202-CQ26*CQ165</f>
        <v>1400.486333051</v>
      </c>
      <c r="CR204" s="20" t="n">
        <f aca="false">CR202-CR26*CR165</f>
        <v>1414.89955659757</v>
      </c>
      <c r="CS204" s="20" t="n">
        <f aca="false">CS202-CS26*CS165</f>
        <v>1429.27553610983</v>
      </c>
      <c r="CT204" s="20" t="n">
        <f aca="false">CT202-CT26*CT165</f>
        <v>1428.09117806584</v>
      </c>
      <c r="CU204" s="20" t="n">
        <f aca="false">CU202-CU26*CU165</f>
        <v>-33343.9728048098</v>
      </c>
      <c r="CV204" s="20" t="n">
        <f aca="false">CV202-CV26*CV165</f>
        <v>1380.96983370899</v>
      </c>
      <c r="CW204" s="20" t="n">
        <f aca="false">CW202-CW26*CW165</f>
        <v>1394.97814325451</v>
      </c>
      <c r="CX204" s="20" t="n">
        <f aca="false">CX202-CX26*CX165</f>
        <v>1393.7990223639</v>
      </c>
      <c r="CY204" s="20" t="n">
        <f aca="false">CY202-CY26*CY165</f>
        <v>1662.76873083679</v>
      </c>
      <c r="CZ204" s="20" t="n">
        <f aca="false">CZ202-CZ26*CZ165</f>
        <v>1680.07915266737</v>
      </c>
      <c r="DA204" s="20" t="n">
        <f aca="false">DA202-DA26*DA165</f>
        <v>1697.35177717215</v>
      </c>
      <c r="DB204" s="20" t="n">
        <f aca="false">DB202-DB26*DB165</f>
        <v>1696.14982449227</v>
      </c>
      <c r="DC204" s="20" t="n">
        <f aca="false">DC202-DC26*DC165</f>
        <v>1650.81794123416</v>
      </c>
      <c r="DD204" s="20" t="n">
        <f aca="false">DD202-DD26*DD165</f>
        <v>1667.99099836674</v>
      </c>
      <c r="DE204" s="20" t="n">
        <f aca="false">DE202-DE26*DE165</f>
        <v>1685.12610961261</v>
      </c>
      <c r="DF204" s="20" t="n">
        <f aca="false">DF202-DF26*DF165</f>
        <v>1683.91943270483</v>
      </c>
      <c r="DG204" s="20" t="n">
        <f aca="false">DG202-DG26*DG165</f>
        <v>1645.98408162039</v>
      </c>
      <c r="DH204" s="20" t="n">
        <f aca="false">DH202-DH26*DH165</f>
        <v>1663.09630273012</v>
      </c>
      <c r="DI204" s="20" t="n">
        <f aca="false">DI202-DI26*DI165</f>
        <v>1680.17034669909</v>
      </c>
      <c r="DJ204" s="20" t="n">
        <f aca="false">DJ202-DJ26*DJ165</f>
        <v>1678.95631592589</v>
      </c>
      <c r="DK204" s="20" t="n">
        <f aca="false">DK202-DK26*DK165</f>
        <v>1610.74414425802</v>
      </c>
      <c r="DL204" s="20" t="n">
        <f aca="false">DL202-DL26*DL165</f>
        <v>1609.55897478667</v>
      </c>
      <c r="DM204" s="20" t="n">
        <f aca="false">DM202-DM26*DM165</f>
        <v>1626.04913993021</v>
      </c>
      <c r="DN204" s="20" t="n">
        <f aca="false">DN202-DN26*DN165</f>
        <v>1624.83959806366</v>
      </c>
      <c r="DO204" s="20" t="n">
        <f aca="false">DO202-DO26*DO165</f>
        <v>1670.42508498196</v>
      </c>
      <c r="DP204" s="20" t="n">
        <f aca="false">DP202-DP26*DP165</f>
        <v>1687.77912283012</v>
      </c>
      <c r="DQ204" s="20" t="n">
        <f aca="false">DQ202-DQ26*DQ165</f>
        <v>1705.09401815085</v>
      </c>
      <c r="DR204" s="20" t="n">
        <f aca="false">DR202-DR26*DR165</f>
        <v>1703.84928814021</v>
      </c>
      <c r="DS204" s="20" t="n">
        <f aca="false">DS202-DS26*DS165</f>
        <v>1665.08352632624</v>
      </c>
      <c r="DT204" s="20" t="n">
        <f aca="false">DT202-DT26*DT165</f>
        <v>1682.36265610256</v>
      </c>
      <c r="DU204" s="20" t="n">
        <f aca="false">DU202-DU26*DU165</f>
        <v>1699.60213851304</v>
      </c>
      <c r="DV204" s="20" t="n">
        <f aca="false">DV202-DV26*DV165</f>
        <v>1698.34135467095</v>
      </c>
      <c r="DW204" s="20" t="n">
        <f aca="false">DW202-DW26*DW165</f>
        <v>1676.159940309</v>
      </c>
      <c r="DX204" s="20" t="n">
        <f aca="false">DX202-DX26*DX165</f>
        <v>1693.54567380437</v>
      </c>
      <c r="DY204" s="20" t="n">
        <f aca="false">DY202-DY26*DY165</f>
        <v>1710.89122556182</v>
      </c>
      <c r="DZ204" s="20" t="n">
        <f aca="false">DZ202-DZ26*DZ165</f>
        <v>1709.61344872029</v>
      </c>
      <c r="EA204" s="20" t="n">
        <f aca="false">EA202-EA26*EA165</f>
        <v>1695.50854958891</v>
      </c>
      <c r="EB204" s="20" t="n">
        <f aca="false">EB202-EB26*EB165</f>
        <v>1694.25196720909</v>
      </c>
      <c r="EC204" s="20" t="n">
        <f aca="false">EC202-EC26*EC165</f>
        <v>1711.60068097216</v>
      </c>
      <c r="ED204" s="20" t="n">
        <f aca="false">ED202-ED26*ED165</f>
        <v>1710.31825762772</v>
      </c>
      <c r="EE204" s="20" t="n">
        <f aca="false">EE202-EE26*EE165</f>
        <v>1682.85033648254</v>
      </c>
      <c r="EF204" s="20" t="n">
        <f aca="false">EF202-EF26*EF165</f>
        <v>1700.27097589455</v>
      </c>
      <c r="EG204" s="20" t="n">
        <f aca="false">EG202-EG26*EG165</f>
        <v>1717.65015400576</v>
      </c>
      <c r="EH204" s="20" t="n">
        <f aca="false">EH202-EH26*EH165</f>
        <v>1716.33168714197</v>
      </c>
      <c r="EI204" s="20" t="n">
        <f aca="false">EI202-EI26*EI165</f>
        <v>1803.92361638304</v>
      </c>
      <c r="EJ204" s="20" t="n">
        <f aca="false">EJ202-EJ26*EJ165</f>
        <v>1822.63351118685</v>
      </c>
      <c r="EK204" s="20" t="n">
        <f aca="false">EK202-EK26*EK165</f>
        <v>1841.30012738311</v>
      </c>
      <c r="EL204" s="20" t="n">
        <f aca="false">EL202-EL26*EL165</f>
        <v>1839.92387027439</v>
      </c>
      <c r="EM204" s="20" t="n">
        <f aca="false">EM202-EM26*EM165</f>
        <v>1873.15922609414</v>
      </c>
      <c r="EN204" s="20" t="n">
        <f aca="false">EN202-EN26*EN165</f>
        <v>1892.5908543266</v>
      </c>
      <c r="EO204" s="20" t="n">
        <f aca="false">EO202-EO26*EO165</f>
        <v>1911.97766091713</v>
      </c>
      <c r="EP204" s="20" t="n">
        <f aca="false">EP202-EP26*EP165</f>
        <v>1910.55233540758</v>
      </c>
      <c r="EQ204" s="20" t="n">
        <f aca="false">EQ202-EQ26*EQ165</f>
        <v>1846.4296024956</v>
      </c>
      <c r="ER204" s="20" t="n">
        <f aca="false">ER202-ER26*ER165</f>
        <v>1845.02571083259</v>
      </c>
      <c r="ES204" s="20" t="n">
        <f aca="false">ES202-ES26*ES165</f>
        <v>1863.88246237034</v>
      </c>
      <c r="ET204" s="20" t="n">
        <f aca="false">ET202-ET26*ET165</f>
        <v>1862.44970040375</v>
      </c>
      <c r="EU204" s="20" t="n">
        <f aca="false">EU202-EU26*EU165</f>
        <v>1856.97233170386</v>
      </c>
      <c r="EV204" s="20" t="n">
        <f aca="false">EV202-EV26*EV165</f>
        <v>1876.19337855675</v>
      </c>
      <c r="EW204" s="20" t="n">
        <f aca="false">EW202-EW26*EW165</f>
        <v>1895.36860667635</v>
      </c>
      <c r="EX204" s="20" t="n">
        <f aca="false">EX202-EX26*EX165</f>
        <v>1893.91157372204</v>
      </c>
      <c r="EY204" s="20" t="n">
        <f aca="false">EY202-EY26*EY165</f>
        <v>1888.34160975422</v>
      </c>
      <c r="EZ204" s="20" t="n">
        <f aca="false">EZ202-EZ26*EZ165</f>
        <v>1907.88728521581</v>
      </c>
      <c r="FA204" s="20" t="n">
        <f aca="false">FA202-FA26*FA165</f>
        <v>1927.38636577477</v>
      </c>
      <c r="FB204" s="20" t="n">
        <f aca="false">FB202-FB26*FB165</f>
        <v>1925.90465068222</v>
      </c>
      <c r="FC204" s="20" t="n">
        <f aca="false">FC202-FC26*FC165</f>
        <v>1920.24052670978</v>
      </c>
      <c r="FD204" s="20" t="n">
        <f aca="false">FD202-FD26*FD165</f>
        <v>0</v>
      </c>
      <c r="FE204" s="20" t="n">
        <f aca="false">FE202-FE26*FE165</f>
        <v>0</v>
      </c>
      <c r="FF204" s="20" t="n">
        <f aca="false">FF202-FF26*FF165</f>
        <v>0</v>
      </c>
      <c r="FG204" s="20" t="n">
        <f aca="false">FG202-FG26*FG165</f>
        <v>0</v>
      </c>
      <c r="FH204" s="20" t="n">
        <f aca="false">FH202-FH26*FH165</f>
        <v>0</v>
      </c>
    </row>
    <row r="205" customFormat="false" ht="15" hidden="false" customHeight="false" outlineLevel="0" collapsed="false">
      <c r="C205" s="27" t="s">
        <v>842</v>
      </c>
      <c r="D205" s="11" t="s">
        <v>32</v>
      </c>
      <c r="E205" s="32" t="n">
        <f aca="false">XIRR(INDEX($J204:$FH204,$E24):$FH204,INDEX($J$4:$FH$4,$E24):$FH$4)</f>
        <v>0.0859575825766644</v>
      </c>
    </row>
    <row r="206" customFormat="false" ht="15" hidden="false" customHeight="false" outlineLevel="0" collapsed="false">
      <c r="C206" s="0" t="s">
        <v>843</v>
      </c>
      <c r="D206" s="11" t="s">
        <v>359</v>
      </c>
      <c r="E206" s="20" t="n">
        <f aca="false">-SUMIF($J$4:$FH$4,"&lt;="&amp;$E22,$J206:$FH206)</f>
        <v>30448.1321402319</v>
      </c>
      <c r="I206" s="20" t="n">
        <f aca="false">SUM(J206:FH206)</f>
        <v>99206.3731433198</v>
      </c>
      <c r="J206" s="20" t="n">
        <f aca="false">J202+J134+J142+$E139*J22+J26*(J156-J165)</f>
        <v>0</v>
      </c>
      <c r="K206" s="20" t="n">
        <f aca="false">K202+K134+K142+$E139*K22+K26*(K156-K165)</f>
        <v>0</v>
      </c>
      <c r="L206" s="20" t="n">
        <f aca="false">L202+L134+L142+$E139*L22+L26*(L156-L165)</f>
        <v>0</v>
      </c>
      <c r="M206" s="20" t="n">
        <f aca="false">M202+M134+M142+$E139*M22+M26*(M156-M165)</f>
        <v>0</v>
      </c>
      <c r="N206" s="20" t="n">
        <f aca="false">N202+N134+N142+$E139*N22+N26*(N156-N165)</f>
        <v>0</v>
      </c>
      <c r="O206" s="20" t="n">
        <f aca="false">O202+O134+O142+$E139*O22+O26*(O156-O165)</f>
        <v>0</v>
      </c>
      <c r="P206" s="20" t="n">
        <f aca="false">P202+P134+P142+$E139*P22+P26*(P156-P165)</f>
        <v>0</v>
      </c>
      <c r="Q206" s="20" t="n">
        <f aca="false">Q202+Q134+Q142+$E139*Q22+Q26*(Q156-Q165)</f>
        <v>0</v>
      </c>
      <c r="R206" s="20" t="n">
        <f aca="false">R202+R134+R142+$E139*R22+R26*(R156-R165)</f>
        <v>0</v>
      </c>
      <c r="S206" s="20" t="n">
        <f aca="false">S202+S134+S142+$E139*S22+S26*(S156-S165)</f>
        <v>-30448.1321402319</v>
      </c>
      <c r="T206" s="20" t="n">
        <f aca="false">T202+T134+T142+$E139*T22+T26*(T156-T165)</f>
        <v>1110.60659349795</v>
      </c>
      <c r="U206" s="20" t="n">
        <f aca="false">U202+U134+U142+$E139*U22+U26*(U156-U165)</f>
        <v>1129.73207082442</v>
      </c>
      <c r="V206" s="20" t="n">
        <f aca="false">V202+V134+V142+$E139*V22+V26*(V156-V165)</f>
        <v>1113.23289190937</v>
      </c>
      <c r="W206" s="20" t="n">
        <f aca="false">W202+W134+W142+$E139*W22+W26*(W156-W165)</f>
        <v>760.018473397994</v>
      </c>
      <c r="X206" s="20" t="n">
        <f aca="false">X202+X134+X142+$E139*X22+X26*(X156-X165)</f>
        <v>775.181340492994</v>
      </c>
      <c r="Y206" s="20" t="n">
        <f aca="false">Y202+Y134+Y142+$E139*Y22+Y26*(Y156-Y165)</f>
        <v>790.311765207449</v>
      </c>
      <c r="Z206" s="20" t="n">
        <f aca="false">Z202+Z134+Z142+$E139*Z22+Z26*(Z156-Z165)</f>
        <v>789.018529825036</v>
      </c>
      <c r="AA206" s="20" t="n">
        <f aca="false">AA202+AA134+AA142+$E139*AA22+AA26*(AA156-AA165)</f>
        <v>580.142702265833</v>
      </c>
      <c r="AB206" s="20" t="n">
        <f aca="false">AB202+AB134+AB142+$E139*AB22+AB26*(AB156-AB165)</f>
        <v>593.361427362863</v>
      </c>
      <c r="AC206" s="20" t="n">
        <f aca="false">AC202+AC134+AC142+$E139*AC22+AC26*(AC156-AC165)</f>
        <v>606.549289043135</v>
      </c>
      <c r="AD206" s="20" t="n">
        <f aca="false">AD202+AD134+AD142+$E139*AD22+AD26*(AD156-AD165)</f>
        <v>605.29293886062</v>
      </c>
      <c r="AE206" s="20" t="n">
        <f aca="false">AE202+AE134+AE142+$E139*AE22+AE26*(AE156-AE165)</f>
        <v>635.981456094653</v>
      </c>
      <c r="AF206" s="20" t="n">
        <f aca="false">AF202+AF134+AF142+$E139*AF22+AF26*(AF156-AF165)</f>
        <v>649.772772474522</v>
      </c>
      <c r="AG206" s="20" t="n">
        <f aca="false">AG202+AG134+AG142+$E139*AG22+AG26*(AG156-AG165)</f>
        <v>663.53147459356</v>
      </c>
      <c r="AH206" s="20" t="n">
        <f aca="false">AH202+AH134+AH142+$E139*AH22+AH26*(AH156-AH165)</f>
        <v>662.205443036738</v>
      </c>
      <c r="AI206" s="20" t="n">
        <f aca="false">AI202+AI134+AI142+$E139*AI22+AI26*(AI156-AI165)</f>
        <v>698.021389989882</v>
      </c>
      <c r="AJ206" s="20" t="n">
        <f aca="false">AJ202+AJ134+AJ142+$E139*AJ22+AJ26*(AJ156-AJ165)</f>
        <v>696.708506745269</v>
      </c>
      <c r="AK206" s="20" t="n">
        <f aca="false">AK202+AK134+AK142+$E139*AK22+AK26*(AK156-AK165)</f>
        <v>710.988003082121</v>
      </c>
      <c r="AL206" s="20" t="n">
        <f aca="false">AL202+AL134+AL142+$E139*AL22+AL26*(AL156-AL165)</f>
        <v>709.645899886634</v>
      </c>
      <c r="AM206" s="20" t="n">
        <f aca="false">AM202+AM134+AM142+$E139*AM22+AM26*(AM156-AM165)</f>
        <v>630.163709910336</v>
      </c>
      <c r="AN206" s="20" t="n">
        <f aca="false">AN202+AN134+AN142+$E139*AN22+AN26*(AN156-AN165)</f>
        <v>643.873184291801</v>
      </c>
      <c r="AO206" s="20" t="n">
        <f aca="false">AO202+AO134+AO142+$E139*AO22+AO26*(AO156-AO165)</f>
        <v>657.549058497833</v>
      </c>
      <c r="AP206" s="20" t="n">
        <f aca="false">AP202+AP134+AP142+$E139*AP22+AP26*(AP156-AP165)</f>
        <v>656.16148887842</v>
      </c>
      <c r="AQ206" s="20" t="n">
        <f aca="false">AQ202+AQ134+AQ142+$E139*AQ22+AQ26*(AQ156-AQ165)</f>
        <v>577.35986472645</v>
      </c>
      <c r="AR206" s="20" t="n">
        <f aca="false">AR202+AR134+AR142+$E139*AR22+AR26*(AR156-AR165)</f>
        <v>590.499014528769</v>
      </c>
      <c r="AS206" s="20" t="n">
        <f aca="false">AS202+AS134+AS142+$E139*AS22+AS26*(AS156-AS165)</f>
        <v>603.604865482095</v>
      </c>
      <c r="AT206" s="20" t="n">
        <f aca="false">AT202+AT134+AT142+$E139*AT22+AT26*(AT156-AT165)</f>
        <v>602.21062207806</v>
      </c>
      <c r="AU206" s="20" t="n">
        <f aca="false">AU202+AU134+AU142+$E139*AU22+AU26*(AU156-AU165)</f>
        <v>617.253926384767</v>
      </c>
      <c r="AV206" s="20" t="n">
        <f aca="false">AV202+AV134+AV142+$E139*AV22+AV26*(AV156-AV165)</f>
        <v>630.820940509609</v>
      </c>
      <c r="AW206" s="20" t="n">
        <f aca="false">AW202+AW134+AW142+$E139*AW22+AW26*(AW156-AW165)</f>
        <v>644.353913860354</v>
      </c>
      <c r="AX206" s="20" t="n">
        <f aca="false">AX202+AX134+AX142+$E139*AX22+AX26*(AX156-AX165)</f>
        <v>642.918993170823</v>
      </c>
      <c r="AY206" s="20" t="n">
        <f aca="false">AY202+AY134+AY142+$E139*AY22+AY26*(AY156-AY165)</f>
        <v>567.608878758684</v>
      </c>
      <c r="AZ206" s="20" t="n">
        <f aca="false">AZ202+AZ134+AZ142+$E139*AZ22+AZ26*(AZ156-AZ165)</f>
        <v>566.161853702238</v>
      </c>
      <c r="BA206" s="20" t="n">
        <f aca="false">BA202+BA134+BA142+$E139*BA22+BA26*(BA156-BA165)</f>
        <v>578.96569481649</v>
      </c>
      <c r="BB206" s="20" t="n">
        <f aca="false">BB202+BB134+BB142+$E139*BB22+BB26*(BB156-BB165)</f>
        <v>577.486202836347</v>
      </c>
      <c r="BC206" s="20" t="n">
        <f aca="false">BC202+BC134+BC142+$E139*BC22+BC26*(BC156-BC165)</f>
        <v>566.797668701866</v>
      </c>
      <c r="BD206" s="20" t="n">
        <f aca="false">BD202+BD134+BD142+$E139*BD22+BD26*(BD156-BD165)</f>
        <v>579.733191172607</v>
      </c>
      <c r="BE206" s="20" t="n">
        <f aca="false">BE202+BE134+BE142+$E139*BE22+BE26*(BE156-BE165)</f>
        <v>592.631851425683</v>
      </c>
      <c r="BF206" s="20" t="n">
        <f aca="false">BF202+BF134+BF142+$E139*BF22+BF26*(BF156-BF165)</f>
        <v>591.070385368978</v>
      </c>
      <c r="BG206" s="20" t="n">
        <f aca="false">BG202+BG134+BG142+$E139*BG22+BG26*(BG156-BG165)</f>
        <v>570.044502459413</v>
      </c>
      <c r="BH206" s="20" t="n">
        <f aca="false">BH202+BH134+BH142+$E139*BH22+BH26*(BH156-BH165)</f>
        <v>533.668723348502</v>
      </c>
      <c r="BI206" s="20" t="n">
        <f aca="false">BI202+BI134+BI142+$E139*BI22+BI26*(BI156-BI165)</f>
        <v>546.050656315607</v>
      </c>
      <c r="BJ206" s="20" t="n">
        <f aca="false">BJ202+BJ134+BJ142+$E139*BJ22+BJ26*(BJ156-BJ165)</f>
        <v>544.450075450068</v>
      </c>
      <c r="BK206" s="20" t="n">
        <f aca="false">BK202+BK134+BK142+$E139*BK22+BK26*(BK156-BK165)</f>
        <v>508.929545062256</v>
      </c>
      <c r="BL206" s="20" t="n">
        <f aca="false">BL202+BL134+BL142+$E139*BL22+BL26*(BL156-BL165)</f>
        <v>521.198136219325</v>
      </c>
      <c r="BM206" s="20" t="n">
        <f aca="false">BM202+BM134+BM142+$E139*BM22+BM26*(BM156-BM165)</f>
        <v>533.428511564861</v>
      </c>
      <c r="BN206" s="20" t="n">
        <f aca="false">BN202+BN134+BN142+$E139*BN22+BN26*(BN156-BN165)</f>
        <v>531.783330115126</v>
      </c>
      <c r="BO206" s="20" t="n">
        <f aca="false">BO202+BO134+BO142+$E139*BO22+BO26*(BO156-BO165)</f>
        <v>551.880251617481</v>
      </c>
      <c r="BP206" s="20" t="n">
        <f aca="false">BP202+BP134+BP142+$E139*BP22+BP26*(BP156-BP165)</f>
        <v>550.23453132075</v>
      </c>
      <c r="BQ206" s="20" t="n">
        <f aca="false">BQ202+BQ134+BQ142+$E139*BQ22+BQ26*(BQ156-BQ165)</f>
        <v>562.777822228107</v>
      </c>
      <c r="BR206" s="20" t="n">
        <f aca="false">BR202+BR134+BR142+$E139*BR22+BR26*(BR156-BR165)</f>
        <v>561.094953129508</v>
      </c>
      <c r="BS206" s="20" t="n">
        <f aca="false">BS202+BS134+BS142+$E139*BS22+BS26*(BS156-BS165)</f>
        <v>527.404624248391</v>
      </c>
      <c r="BT206" s="20" t="n">
        <f aca="false">BT202+BT134+BT142+$E139*BT22+BT26*(BT156-BT165)</f>
        <v>539.865240234719</v>
      </c>
      <c r="BU206" s="20" t="n">
        <f aca="false">BU202+BU134+BU142+$E139*BU22+BU26*(BU156-BU165)</f>
        <v>552.28657375653</v>
      </c>
      <c r="BV206" s="20" t="n">
        <f aca="false">BV202+BV134+BV142+$E139*BV22+BV26*(BV156-BV165)</f>
        <v>550.562552042506</v>
      </c>
      <c r="BW206" s="20" t="n">
        <f aca="false">BW202+BW134+BW142+$E139*BW22+BW26*(BW156-BW165)</f>
        <v>530.657791702524</v>
      </c>
      <c r="BX206" s="20" t="n">
        <f aca="false">BX202+BX134+BX142+$E139*BX22+BX26*(BX156-BX165)</f>
        <v>543.12584611836</v>
      </c>
      <c r="BY206" s="20" t="n">
        <f aca="false">BY202+BY134+BY142+$E139*BY22+BY26*(BY156-BY165)</f>
        <v>555.553343691839</v>
      </c>
      <c r="BZ206" s="20" t="n">
        <f aca="false">BZ202+BZ134+BZ142+$E139*BZ22+BZ26*(BZ156-BZ165)</f>
        <v>553.764605868433</v>
      </c>
      <c r="CA206" s="20" t="n">
        <f aca="false">CA202+CA134+CA142+$E139*CA22+CA26*(CA156-CA165)</f>
        <v>2025.80673408022</v>
      </c>
      <c r="CB206" s="20" t="n">
        <f aca="false">CB202+CB134+CB142+$E139*CB22+CB26*(CB156-CB165)</f>
        <v>1286.13240535102</v>
      </c>
      <c r="CC206" s="20" t="n">
        <f aca="false">CC202+CC134+CC142+$E139*CC22+CC26*(CC156-CC165)</f>
        <v>1299.28215951097</v>
      </c>
      <c r="CD206" s="20" t="n">
        <f aca="false">CD202+CD134+CD142+$E139*CD22+CD26*(CD156-CD165)</f>
        <v>1298.28853075271</v>
      </c>
      <c r="CE206" s="20" t="n">
        <f aca="false">CE202+CE134+CE142+$E139*CE22+CE26*(CE156-CE165)</f>
        <v>1263.77935764314</v>
      </c>
      <c r="CF206" s="20" t="n">
        <f aca="false">CF202+CF134+CF142+$E139*CF22+CF26*(CF156-CF165)</f>
        <v>1262.79785617379</v>
      </c>
      <c r="CG206" s="20" t="n">
        <f aca="false">CG202+CG134+CG142+$E139*CG22+CG26*(CG156-CG165)</f>
        <v>1275.68321150604</v>
      </c>
      <c r="CH206" s="20" t="n">
        <f aca="false">CH202+CH134+CH142+$E139*CH22+CH26*(CH156-CH165)</f>
        <v>1274.68152596826</v>
      </c>
      <c r="CI206" s="20" t="n">
        <f aca="false">CI202+CI134+CI142+$E139*CI22+CI26*(CI156-CI165)</f>
        <v>1281.38999871435</v>
      </c>
      <c r="CJ206" s="20" t="n">
        <f aca="false">CJ202+CJ134+CJ142+$E139*CJ22+CJ26*(CJ156-CJ165)</f>
        <v>1294.61997652376</v>
      </c>
      <c r="CK206" s="20" t="n">
        <f aca="false">CK202+CK134+CK142+$E139*CK22+CK26*(CK156-CK165)</f>
        <v>1307.81725482097</v>
      </c>
      <c r="CL206" s="20" t="n">
        <f aca="false">CL202+CL134+CL142+$E139*CL22+CL26*(CL156-CL165)</f>
        <v>1306.77741230576</v>
      </c>
      <c r="CM206" s="20" t="n">
        <f aca="false">CM202+CM134+CM142+$E139*CM22+CM26*(CM156-CM165)</f>
        <v>1331.57929904569</v>
      </c>
      <c r="CN206" s="20" t="n">
        <f aca="false">CN202+CN134+CN142+$E139*CN22+CN26*(CN156-CN165)</f>
        <v>1345.34552908425</v>
      </c>
      <c r="CO206" s="20" t="n">
        <f aca="false">CO202+CO134+CO142+$E139*CO22+CO26*(CO156-CO165)</f>
        <v>1359.07836496419</v>
      </c>
      <c r="CP206" s="20" t="n">
        <f aca="false">CP202+CP134+CP142+$E139*CP22+CP26*(CP156-CP165)</f>
        <v>1358.01643273459</v>
      </c>
      <c r="CQ206" s="20" t="n">
        <f aca="false">CQ202+CQ134+CQ142+$E139*CQ22+CQ26*(CQ156-CQ165)</f>
        <v>1302.77895584623</v>
      </c>
      <c r="CR206" s="20" t="n">
        <f aca="false">CR202+CR134+CR142+$E139*CR22+CR26*(CR156-CR165)</f>
        <v>1316.20983808216</v>
      </c>
      <c r="CS206" s="20" t="n">
        <f aca="false">CS202+CS134+CS142+$E139*CS22+CS26*(CS156-CS165)</f>
        <v>1329.60682824687</v>
      </c>
      <c r="CT206" s="20" t="n">
        <f aca="false">CT202+CT134+CT142+$E139*CT22+CT26*(CT156-CT165)</f>
        <v>1328.52906242683</v>
      </c>
      <c r="CU206" s="20" t="n">
        <f aca="false">CU202+CU134+CU142+$E139*CU22+CU26*(CU156-CU165)</f>
        <v>-33439.7128307985</v>
      </c>
      <c r="CV206" s="20" t="n">
        <f aca="false">CV202+CV134+CV142+$E139*CV22+CV26*(CV156-CV165)</f>
        <v>1363.21077344632</v>
      </c>
      <c r="CW206" s="20" t="n">
        <f aca="false">CW202+CW134+CW142+$E139*CW22+CW26*(CW156-CW165)</f>
        <v>1377.1289749654</v>
      </c>
      <c r="CX206" s="20" t="n">
        <f aca="false">CX202+CX134+CX142+$E139*CX22+CX26*(CX156-CX165)</f>
        <v>1376.05597495494</v>
      </c>
      <c r="CY206" s="20" t="n">
        <f aca="false">CY202+CY134+CY142+$E139*CY22+CY26*(CY156-CY165)</f>
        <v>1618.47712999997</v>
      </c>
      <c r="CZ206" s="20" t="n">
        <f aca="false">CZ202+CZ134+CZ142+$E139*CZ22+CZ26*(CZ156-CZ165)</f>
        <v>1635.40025369845</v>
      </c>
      <c r="DA206" s="20" t="n">
        <f aca="false">DA202+DA134+DA142+$E139*DA22+DA26*(DA156-DA165)</f>
        <v>1652.28898183045</v>
      </c>
      <c r="DB206" s="20" t="n">
        <f aca="false">DB202+DB134+DB142+$E139*DB22+DB26*(DB156-DB165)</f>
        <v>1651.19520489176</v>
      </c>
      <c r="DC206" s="20" t="n">
        <f aca="false">DC202+DC134+DC142+$E139*DC22+DC26*(DC156-DC165)</f>
        <v>1607.60191146158</v>
      </c>
      <c r="DD206" s="20" t="n">
        <f aca="false">DD202+DD134+DD142+$E139*DD22+DD26*(DD156-DD165)</f>
        <v>1624.40003328487</v>
      </c>
      <c r="DE206" s="20" t="n">
        <f aca="false">DE202+DE134+DE142+$E139*DE22+DE26*(DE156-DE165)</f>
        <v>1641.16362435127</v>
      </c>
      <c r="DF206" s="20" t="n">
        <f aca="false">DF202+DF134+DF142+$E139*DF22+DF26*(DF156-DF165)</f>
        <v>1640.06554836519</v>
      </c>
      <c r="DG206" s="20" t="n">
        <f aca="false">DG202+DG134+DG142+$E139*DG22+DG26*(DG156-DG165)</f>
        <v>1603.20309921304</v>
      </c>
      <c r="DH206" s="20" t="n">
        <f aca="false">DH202+DH134+DH142+$E139*DH22+DH26*(DH156-DH165)</f>
        <v>1619.94586025555</v>
      </c>
      <c r="DI206" s="20" t="n">
        <f aca="false">DI202+DI134+DI142+$E139*DI22+DI26*(DI156-DI165)</f>
        <v>1636.65388009996</v>
      </c>
      <c r="DJ206" s="20" t="n">
        <f aca="false">DJ202+DJ134+DJ142+$E139*DJ22+DJ26*(DJ156-DJ165)</f>
        <v>1635.54911209635</v>
      </c>
      <c r="DK206" s="20" t="n">
        <f aca="false">DK202+DK134+DK142+$E139*DK22+DK26*(DK156-DK165)</f>
        <v>1572.30539604594</v>
      </c>
      <c r="DL206" s="20" t="n">
        <f aca="false">DL202+DL134+DL142+$E139*DL22+DL26*(DL156-DL165)</f>
        <v>1571.22689182701</v>
      </c>
      <c r="DM206" s="20" t="n">
        <f aca="false">DM202+DM134+DM142+$E139*DM22+DM26*(DM156-DM165)</f>
        <v>1587.40358194028</v>
      </c>
      <c r="DN206" s="20" t="n">
        <f aca="false">DN202+DN134+DN142+$E139*DN22+DN26*(DN156-DN165)</f>
        <v>1586.30289884172</v>
      </c>
      <c r="DO206" s="20" t="n">
        <f aca="false">DO202+DO134+DO142+$E139*DO22+DO26*(DO156-DO165)</f>
        <v>1625.44441227208</v>
      </c>
      <c r="DP206" s="20" t="n">
        <f aca="false">DP202+DP134+DP142+$E139*DP22+DP26*(DP156-DP165)</f>
        <v>1642.40722654655</v>
      </c>
      <c r="DQ206" s="20" t="n">
        <f aca="false">DQ202+DQ134+DQ142+$E139*DQ22+DQ26*(DQ156-DQ165)</f>
        <v>1659.33442112106</v>
      </c>
      <c r="DR206" s="20" t="n">
        <f aca="false">DR202+DR134+DR142+$E139*DR22+DR26*(DR156-DR165)</f>
        <v>1658.20171681138</v>
      </c>
      <c r="DS206" s="20" t="n">
        <f aca="false">DS202+DS134+DS142+$E139*DS22+DS26*(DS156-DS165)</f>
        <v>1620.58359389537</v>
      </c>
      <c r="DT206" s="20" t="n">
        <f aca="false">DT202+DT134+DT142+$E139*DT22+DT26*(DT156-DT165)</f>
        <v>1637.47824182447</v>
      </c>
      <c r="DU206" s="20" t="n">
        <f aca="false">DU202+DU134+DU142+$E139*DU22+DU26*(DU156-DU165)</f>
        <v>1654.33681065065</v>
      </c>
      <c r="DV206" s="20" t="n">
        <f aca="false">DV202+DV134+DV142+$E139*DV22+DV26*(DV156-DV165)</f>
        <v>1653.18949735435</v>
      </c>
      <c r="DW206" s="20" t="n">
        <f aca="false">DW202+DW134+DW142+$E139*DW22+DW26*(DW156-DW165)</f>
        <v>1630.66313061968</v>
      </c>
      <c r="DX206" s="20" t="n">
        <f aca="false">DX202+DX134+DX142+$E139*DX22+DX26*(DX156-DX165)</f>
        <v>1647.65478793311</v>
      </c>
      <c r="DY206" s="20" t="n">
        <f aca="false">DY202+DY134+DY142+$E139*DY22+DY26*(DY156-DY165)</f>
        <v>1664.60987986504</v>
      </c>
      <c r="DZ206" s="20" t="n">
        <f aca="false">DZ202+DZ134+DZ142+$E139*DZ22+DZ26*(DZ156-DZ165)</f>
        <v>1663.44710293925</v>
      </c>
      <c r="EA206" s="20" t="n">
        <f aca="false">EA202+EA134+EA142+$E139*EA22+EA26*(EA156-EA165)</f>
        <v>1649.44100489705</v>
      </c>
      <c r="EB206" s="20" t="n">
        <f aca="false">EB202+EB134+EB142+$E139*EB22+EB26*(EB156-EB165)</f>
        <v>1648.29751493142</v>
      </c>
      <c r="EC206" s="20" t="n">
        <f aca="false">EC202+EC134+EC142+$E139*EC22+EC26*(EC156-EC165)</f>
        <v>1665.25548428845</v>
      </c>
      <c r="ED206" s="20" t="n">
        <f aca="false">ED202+ED134+ED142+$E139*ED22+ED26*(ED156-ED165)</f>
        <v>1664.08847904502</v>
      </c>
      <c r="EE206" s="20" t="n">
        <f aca="false">EE202+EE134+EE142+$E139*EE22+EE26*(EE156-EE165)</f>
        <v>1636.7513911376</v>
      </c>
      <c r="EF206" s="20" t="n">
        <f aca="false">EF202+EF134+EF142+$E139*EF22+EF26*(EF156-EF165)</f>
        <v>1653.77481283518</v>
      </c>
      <c r="EG206" s="20" t="n">
        <f aca="false">EG202+EG134+EG142+$E139*EG22+EG26*(EG156-EG165)</f>
        <v>1670.76050474904</v>
      </c>
      <c r="EH206" s="20" t="n">
        <f aca="false">EH202+EH134+EH142+$E139*EH22+EH26*(EH156-EH165)</f>
        <v>1669.56069990298</v>
      </c>
      <c r="EI206" s="20" t="n">
        <f aca="false">EI202+EI134+EI142+$E139*EI22+EI26*(EI156-EI165)</f>
        <v>1746.92807584706</v>
      </c>
      <c r="EJ206" s="20" t="n">
        <f aca="false">EJ202+EJ134+EJ142+$E139*EJ22+EJ26*(EJ156-EJ165)</f>
        <v>1658.59649518003</v>
      </c>
      <c r="EK206" s="20" t="n">
        <f aca="false">EK202+EK134+EK142+$E139*EK22+EK26*(EK156-EK165)</f>
        <v>1675.58311591863</v>
      </c>
      <c r="EL206" s="20" t="n">
        <f aca="false">EL202+EL134+EL142+$E139*EL22+EL26*(EL156-EL165)</f>
        <v>1674.33072194969</v>
      </c>
      <c r="EM206" s="20" t="n">
        <f aca="false">EM202+EM134+EM142+$E139*EM22+EM26*(EM156-EM165)</f>
        <v>1704.57489574566</v>
      </c>
      <c r="EN206" s="20" t="n">
        <f aca="false">EN202+EN134+EN142+$E139*EN22+EN26*(EN156-EN165)</f>
        <v>1722.25767743721</v>
      </c>
      <c r="EO206" s="20" t="n">
        <f aca="false">EO202+EO134+EO142+$E139*EO22+EO26*(EO156-EO165)</f>
        <v>1739.89967143458</v>
      </c>
      <c r="EP206" s="20" t="n">
        <f aca="false">EP202+EP134+EP142+$E139*EP22+EP26*(EP156-EP165)</f>
        <v>1738.60262522089</v>
      </c>
      <c r="EQ206" s="20" t="n">
        <f aca="false">EQ202+EQ134+EQ142+$E139*EQ22+EQ26*(EQ156-EQ165)</f>
        <v>1680.250938271</v>
      </c>
      <c r="ER206" s="20" t="n">
        <f aca="false">ER202+ER134+ER142+$E139*ER22+ER26*(ER156-ER165)</f>
        <v>1678.97339685766</v>
      </c>
      <c r="ES206" s="20" t="n">
        <f aca="false">ES202+ES134+ES142+$E139*ES22+ES26*(ES156-ES165)</f>
        <v>1696.13304075701</v>
      </c>
      <c r="ET206" s="20" t="n">
        <f aca="false">ET202+ET134+ET142+$E139*ET22+ET26*(ET156-ET165)</f>
        <v>1694.82922736741</v>
      </c>
      <c r="EU206" s="20" t="n">
        <f aca="false">EU202+EU134+EU142+$E139*EU22+EU26*(EU156-EU165)</f>
        <v>1689.84482185051</v>
      </c>
      <c r="EV206" s="20" t="n">
        <f aca="false">EV202+EV134+EV142+$E139*EV22+EV26*(EV156-EV165)</f>
        <v>1707.33597448664</v>
      </c>
      <c r="EW206" s="20" t="n">
        <f aca="false">EW202+EW134+EW142+$E139*EW22+EW26*(EW156-EW165)</f>
        <v>1724.78543207548</v>
      </c>
      <c r="EX206" s="20" t="n">
        <f aca="false">EX202+EX134+EX142+$E139*EX22+EX26*(EX156-EX165)</f>
        <v>1723.45953208706</v>
      </c>
      <c r="EY206" s="20" t="n">
        <f aca="false">EY202+EY134+EY142+$E139*EY22+EY26*(EY156-EY165)</f>
        <v>1718.39086487634</v>
      </c>
      <c r="EZ206" s="20" t="n">
        <f aca="false">EZ202+EZ134+EZ142+$E139*EZ22+EZ26*(EZ156-EZ165)</f>
        <v>1736.17742954639</v>
      </c>
      <c r="FA206" s="20" t="n">
        <f aca="false">FA202+FA134+FA142+$E139*FA22+FA26*(FA156-FA165)</f>
        <v>1753.92159285504</v>
      </c>
      <c r="FB206" s="20" t="n">
        <f aca="false">FB202+FB134+FB142+$E139*FB22+FB26*(FB156-FB165)</f>
        <v>1752.57323212082</v>
      </c>
      <c r="FC206" s="20" t="n">
        <f aca="false">FC202+FC134+FC142+$E139*FC22+FC26*(FC156-FC165)</f>
        <v>1747.4188793059</v>
      </c>
      <c r="FD206" s="20" t="n">
        <f aca="false">FD202+FD134+FD142+$E139*FD22+FD26*(FD156-FD165)</f>
        <v>-1.06581410364015E-013</v>
      </c>
      <c r="FE206" s="20" t="n">
        <f aca="false">FE202+FE134+FE142+$E139*FE22+FE26*(FE156-FE165)</f>
        <v>-1.06581410364015E-013</v>
      </c>
      <c r="FF206" s="20" t="n">
        <f aca="false">FF202+FF134+FF142+$E139*FF22+FF26*(FF156-FF165)</f>
        <v>-1.06581410364015E-013</v>
      </c>
      <c r="FG206" s="20" t="n">
        <f aca="false">FG202+FG134+FG142+$E139*FG22+FG26*(FG156-FG165)</f>
        <v>-1.06581410364015E-013</v>
      </c>
      <c r="FH206" s="20" t="n">
        <f aca="false">FH202+FH134+FH142+$E139*FH22+FH26*(FH156-FH165)</f>
        <v>-1.06581410364015E-013</v>
      </c>
    </row>
    <row r="207" customFormat="false" ht="15" hidden="false" customHeight="false" outlineLevel="0" collapsed="false">
      <c r="C207" s="27" t="s">
        <v>844</v>
      </c>
      <c r="D207" s="11" t="s">
        <v>32</v>
      </c>
      <c r="E207" s="32" t="n">
        <f aca="false">XIRR(INDEX($J206:$FH206,$E24):$FH206,INDEX($J$4:$FH$4,$E24):$FH$4)</f>
        <v>0.0944253294498103</v>
      </c>
    </row>
    <row r="209" customFormat="false" ht="15" hidden="false" customHeight="false" outlineLevel="0" collapsed="false">
      <c r="A209" s="9" t="s">
        <v>14</v>
      </c>
      <c r="B209" s="9"/>
      <c r="C209" s="9" t="s">
        <v>845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</row>
    <row r="210" customFormat="false" ht="15" hidden="false" customHeight="false" outlineLevel="0" collapsed="false">
      <c r="C210" s="0" t="s">
        <v>846</v>
      </c>
      <c r="D210" s="11" t="s">
        <v>556</v>
      </c>
      <c r="E210" s="61" t="n">
        <f aca="false">(1+In_Loan_Rate/Months_In_Year)^Months_Per_Period-1</f>
        <v>0.0303010000000001</v>
      </c>
      <c r="J210" s="61" t="n">
        <f aca="false">IF(In_Fix_Interest=1,In_Loan_Rate*J$5/Days_In_Year,$E210)</f>
        <v>0.0302465753424658</v>
      </c>
      <c r="K210" s="61" t="n">
        <f aca="false">IF(In_Fix_Interest=1,In_Loan_Rate*K$5/Days_In_Year,$E210)</f>
        <v>0.0295890410958904</v>
      </c>
      <c r="L210" s="61" t="n">
        <f aca="false">IF(In_Fix_Interest=1,In_Loan_Rate*L$5/Days_In_Year,$E210)</f>
        <v>0.0299178082191781</v>
      </c>
      <c r="M210" s="61" t="n">
        <f aca="false">IF(In_Fix_Interest=1,In_Loan_Rate*M$5/Days_In_Year,$E210)</f>
        <v>0.0302465753424658</v>
      </c>
      <c r="N210" s="61" t="n">
        <f aca="false">IF(In_Fix_Interest=1,In_Loan_Rate*N$5/Days_In_Year,$E210)</f>
        <v>0.0302465753424658</v>
      </c>
      <c r="O210" s="61" t="n">
        <f aca="false">IF(In_Fix_Interest=1,In_Loan_Rate*O$5/Days_In_Year,$E210)</f>
        <v>0.0295890410958904</v>
      </c>
      <c r="P210" s="61" t="n">
        <f aca="false">IF(In_Fix_Interest=1,In_Loan_Rate*P$5/Days_In_Year,$E210)</f>
        <v>0.0299178082191781</v>
      </c>
      <c r="Q210" s="61" t="n">
        <f aca="false">IF(In_Fix_Interest=1,In_Loan_Rate*Q$5/Days_In_Year,$E210)</f>
        <v>0.0302465753424658</v>
      </c>
      <c r="R210" s="61" t="n">
        <f aca="false">IF(In_Fix_Interest=1,In_Loan_Rate*R$5/Days_In_Year,$E210)</f>
        <v>0.0302465753424658</v>
      </c>
      <c r="S210" s="61" t="n">
        <f aca="false">IF(In_Fix_Interest=1,In_Loan_Rate*S$5/Days_In_Year,$E210)</f>
        <v>0.0299178082191781</v>
      </c>
      <c r="T210" s="61" t="n">
        <f aca="false">IF(In_Fix_Interest=1,In_Loan_Rate*T$5/Days_In_Year,$E210)</f>
        <v>0.0299178082191781</v>
      </c>
      <c r="U210" s="61" t="n">
        <f aca="false">IF(In_Fix_Interest=1,In_Loan_Rate*U$5/Days_In_Year,$E210)</f>
        <v>0.0302465753424658</v>
      </c>
      <c r="V210" s="61" t="n">
        <f aca="false">IF(In_Fix_Interest=1,In_Loan_Rate*V$5/Days_In_Year,$E210)</f>
        <v>0.0302465753424658</v>
      </c>
      <c r="W210" s="61" t="n">
        <f aca="false">IF(In_Fix_Interest=1,In_Loan_Rate*W$5/Days_In_Year,$E210)</f>
        <v>0.0295890410958904</v>
      </c>
      <c r="X210" s="61" t="n">
        <f aca="false">IF(In_Fix_Interest=1,In_Loan_Rate*X$5/Days_In_Year,$E210)</f>
        <v>0.0299178082191781</v>
      </c>
      <c r="Y210" s="61" t="n">
        <f aca="false">IF(In_Fix_Interest=1,In_Loan_Rate*Y$5/Days_In_Year,$E210)</f>
        <v>0.0302465753424658</v>
      </c>
      <c r="Z210" s="61" t="n">
        <f aca="false">IF(In_Fix_Interest=1,In_Loan_Rate*Z$5/Days_In_Year,$E210)</f>
        <v>0.0302465753424658</v>
      </c>
      <c r="AA210" s="61" t="n">
        <f aca="false">IF(In_Fix_Interest=1,In_Loan_Rate*AA$5/Days_In_Year,$E210)</f>
        <v>0.0295890410958904</v>
      </c>
      <c r="AB210" s="61" t="n">
        <f aca="false">IF(In_Fix_Interest=1,In_Loan_Rate*AB$5/Days_In_Year,$E210)</f>
        <v>0.0299178082191781</v>
      </c>
      <c r="AC210" s="61" t="n">
        <f aca="false">IF(In_Fix_Interest=1,In_Loan_Rate*AC$5/Days_In_Year,$E210)</f>
        <v>0.0302465753424658</v>
      </c>
      <c r="AD210" s="61" t="n">
        <f aca="false">IF(In_Fix_Interest=1,In_Loan_Rate*AD$5/Days_In_Year,$E210)</f>
        <v>0.0302465753424658</v>
      </c>
      <c r="AE210" s="61" t="n">
        <f aca="false">IF(In_Fix_Interest=1,In_Loan_Rate*AE$5/Days_In_Year,$E210)</f>
        <v>0.0295890410958904</v>
      </c>
      <c r="AF210" s="61" t="n">
        <f aca="false">IF(In_Fix_Interest=1,In_Loan_Rate*AF$5/Days_In_Year,$E210)</f>
        <v>0.0299178082191781</v>
      </c>
      <c r="AG210" s="61" t="n">
        <f aca="false">IF(In_Fix_Interest=1,In_Loan_Rate*AG$5/Days_In_Year,$E210)</f>
        <v>0.0302465753424658</v>
      </c>
      <c r="AH210" s="61" t="n">
        <f aca="false">IF(In_Fix_Interest=1,In_Loan_Rate*AH$5/Days_In_Year,$E210)</f>
        <v>0.0302465753424658</v>
      </c>
      <c r="AI210" s="61" t="n">
        <f aca="false">IF(In_Fix_Interest=1,In_Loan_Rate*AI$5/Days_In_Year,$E210)</f>
        <v>0.0299178082191781</v>
      </c>
      <c r="AJ210" s="61" t="n">
        <f aca="false">IF(In_Fix_Interest=1,In_Loan_Rate*AJ$5/Days_In_Year,$E210)</f>
        <v>0.0299178082191781</v>
      </c>
      <c r="AK210" s="61" t="n">
        <f aca="false">IF(In_Fix_Interest=1,In_Loan_Rate*AK$5/Days_In_Year,$E210)</f>
        <v>0.0302465753424658</v>
      </c>
      <c r="AL210" s="61" t="n">
        <f aca="false">IF(In_Fix_Interest=1,In_Loan_Rate*AL$5/Days_In_Year,$E210)</f>
        <v>0.0302465753424658</v>
      </c>
      <c r="AM210" s="61" t="n">
        <f aca="false">IF(In_Fix_Interest=1,In_Loan_Rate*AM$5/Days_In_Year,$E210)</f>
        <v>0.0295890410958904</v>
      </c>
      <c r="AN210" s="61" t="n">
        <f aca="false">IF(In_Fix_Interest=1,In_Loan_Rate*AN$5/Days_In_Year,$E210)</f>
        <v>0.0299178082191781</v>
      </c>
      <c r="AO210" s="61" t="n">
        <f aca="false">IF(In_Fix_Interest=1,In_Loan_Rate*AO$5/Days_In_Year,$E210)</f>
        <v>0.0302465753424658</v>
      </c>
      <c r="AP210" s="61" t="n">
        <f aca="false">IF(In_Fix_Interest=1,In_Loan_Rate*AP$5/Days_In_Year,$E210)</f>
        <v>0.0302465753424658</v>
      </c>
      <c r="AQ210" s="61" t="n">
        <f aca="false">IF(In_Fix_Interest=1,In_Loan_Rate*AQ$5/Days_In_Year,$E210)</f>
        <v>0.0295890410958904</v>
      </c>
      <c r="AR210" s="61" t="n">
        <f aca="false">IF(In_Fix_Interest=1,In_Loan_Rate*AR$5/Days_In_Year,$E210)</f>
        <v>0.0299178082191781</v>
      </c>
      <c r="AS210" s="61" t="n">
        <f aca="false">IF(In_Fix_Interest=1,In_Loan_Rate*AS$5/Days_In_Year,$E210)</f>
        <v>0.0302465753424658</v>
      </c>
      <c r="AT210" s="61" t="n">
        <f aca="false">IF(In_Fix_Interest=1,In_Loan_Rate*AT$5/Days_In_Year,$E210)</f>
        <v>0.0302465753424658</v>
      </c>
      <c r="AU210" s="61" t="n">
        <f aca="false">IF(In_Fix_Interest=1,In_Loan_Rate*AU$5/Days_In_Year,$E210)</f>
        <v>0.0295890410958904</v>
      </c>
      <c r="AV210" s="61" t="n">
        <f aca="false">IF(In_Fix_Interest=1,In_Loan_Rate*AV$5/Days_In_Year,$E210)</f>
        <v>0.0299178082191781</v>
      </c>
      <c r="AW210" s="61" t="n">
        <f aca="false">IF(In_Fix_Interest=1,In_Loan_Rate*AW$5/Days_In_Year,$E210)</f>
        <v>0.0302465753424658</v>
      </c>
      <c r="AX210" s="61" t="n">
        <f aca="false">IF(In_Fix_Interest=1,In_Loan_Rate*AX$5/Days_In_Year,$E210)</f>
        <v>0.0302465753424658</v>
      </c>
      <c r="AY210" s="61" t="n">
        <f aca="false">IF(In_Fix_Interest=1,In_Loan_Rate*AY$5/Days_In_Year,$E210)</f>
        <v>0.0299178082191781</v>
      </c>
      <c r="AZ210" s="61" t="n">
        <f aca="false">IF(In_Fix_Interest=1,In_Loan_Rate*AZ$5/Days_In_Year,$E210)</f>
        <v>0.0299178082191781</v>
      </c>
      <c r="BA210" s="61" t="n">
        <f aca="false">IF(In_Fix_Interest=1,In_Loan_Rate*BA$5/Days_In_Year,$E210)</f>
        <v>0.0302465753424658</v>
      </c>
      <c r="BB210" s="61" t="n">
        <f aca="false">IF(In_Fix_Interest=1,In_Loan_Rate*BB$5/Days_In_Year,$E210)</f>
        <v>0.0302465753424658</v>
      </c>
      <c r="BC210" s="61" t="n">
        <f aca="false">IF(In_Fix_Interest=1,In_Loan_Rate*BC$5/Days_In_Year,$E210)</f>
        <v>0.0295890410958904</v>
      </c>
      <c r="BD210" s="61" t="n">
        <f aca="false">IF(In_Fix_Interest=1,In_Loan_Rate*BD$5/Days_In_Year,$E210)</f>
        <v>0.0299178082191781</v>
      </c>
      <c r="BE210" s="61" t="n">
        <f aca="false">IF(In_Fix_Interest=1,In_Loan_Rate*BE$5/Days_In_Year,$E210)</f>
        <v>0.0302465753424658</v>
      </c>
      <c r="BF210" s="61" t="n">
        <f aca="false">IF(In_Fix_Interest=1,In_Loan_Rate*BF$5/Days_In_Year,$E210)</f>
        <v>0.0302465753424658</v>
      </c>
      <c r="BG210" s="61" t="n">
        <f aca="false">IF(In_Fix_Interest=1,In_Loan_Rate*BG$5/Days_In_Year,$E210)</f>
        <v>0.0295890410958904</v>
      </c>
      <c r="BH210" s="61" t="n">
        <f aca="false">IF(In_Fix_Interest=1,In_Loan_Rate*BH$5/Days_In_Year,$E210)</f>
        <v>0.0299178082191781</v>
      </c>
      <c r="BI210" s="61" t="n">
        <f aca="false">IF(In_Fix_Interest=1,In_Loan_Rate*BI$5/Days_In_Year,$E210)</f>
        <v>0.0302465753424658</v>
      </c>
      <c r="BJ210" s="61" t="n">
        <f aca="false">IF(In_Fix_Interest=1,In_Loan_Rate*BJ$5/Days_In_Year,$E210)</f>
        <v>0.0302465753424658</v>
      </c>
      <c r="BK210" s="61" t="n">
        <f aca="false">IF(In_Fix_Interest=1,In_Loan_Rate*BK$5/Days_In_Year,$E210)</f>
        <v>0.0295890410958904</v>
      </c>
      <c r="BL210" s="61" t="n">
        <f aca="false">IF(In_Fix_Interest=1,In_Loan_Rate*BL$5/Days_In_Year,$E210)</f>
        <v>0.0299178082191781</v>
      </c>
      <c r="BM210" s="61" t="n">
        <f aca="false">IF(In_Fix_Interest=1,In_Loan_Rate*BM$5/Days_In_Year,$E210)</f>
        <v>0.0302465753424658</v>
      </c>
      <c r="BN210" s="61" t="n">
        <f aca="false">IF(In_Fix_Interest=1,In_Loan_Rate*BN$5/Days_In_Year,$E210)</f>
        <v>0.0302465753424658</v>
      </c>
      <c r="BO210" s="61" t="n">
        <f aca="false">IF(In_Fix_Interest=1,In_Loan_Rate*BO$5/Days_In_Year,$E210)</f>
        <v>0.0299178082191781</v>
      </c>
      <c r="BP210" s="61" t="n">
        <f aca="false">IF(In_Fix_Interest=1,In_Loan_Rate*BP$5/Days_In_Year,$E210)</f>
        <v>0.0299178082191781</v>
      </c>
      <c r="BQ210" s="61" t="n">
        <f aca="false">IF(In_Fix_Interest=1,In_Loan_Rate*BQ$5/Days_In_Year,$E210)</f>
        <v>0.0302465753424658</v>
      </c>
      <c r="BR210" s="61" t="n">
        <f aca="false">IF(In_Fix_Interest=1,In_Loan_Rate*BR$5/Days_In_Year,$E210)</f>
        <v>0.0302465753424658</v>
      </c>
      <c r="BS210" s="61" t="n">
        <f aca="false">IF(In_Fix_Interest=1,In_Loan_Rate*BS$5/Days_In_Year,$E210)</f>
        <v>0.0295890410958904</v>
      </c>
      <c r="BT210" s="61" t="n">
        <f aca="false">IF(In_Fix_Interest=1,In_Loan_Rate*BT$5/Days_In_Year,$E210)</f>
        <v>0.0299178082191781</v>
      </c>
      <c r="BU210" s="61" t="n">
        <f aca="false">IF(In_Fix_Interest=1,In_Loan_Rate*BU$5/Days_In_Year,$E210)</f>
        <v>0.0302465753424658</v>
      </c>
      <c r="BV210" s="61" t="n">
        <f aca="false">IF(In_Fix_Interest=1,In_Loan_Rate*BV$5/Days_In_Year,$E210)</f>
        <v>0.0302465753424658</v>
      </c>
      <c r="BW210" s="61" t="n">
        <f aca="false">IF(In_Fix_Interest=1,In_Loan_Rate*BW$5/Days_In_Year,$E210)</f>
        <v>0.0295890410958904</v>
      </c>
      <c r="BX210" s="61" t="n">
        <f aca="false">IF(In_Fix_Interest=1,In_Loan_Rate*BX$5/Days_In_Year,$E210)</f>
        <v>0.0299178082191781</v>
      </c>
      <c r="BY210" s="61" t="n">
        <f aca="false">IF(In_Fix_Interest=1,In_Loan_Rate*BY$5/Days_In_Year,$E210)</f>
        <v>0.0302465753424658</v>
      </c>
      <c r="BZ210" s="61" t="n">
        <f aca="false">IF(In_Fix_Interest=1,In_Loan_Rate*BZ$5/Days_In_Year,$E210)</f>
        <v>0.0302465753424658</v>
      </c>
      <c r="CA210" s="61" t="n">
        <f aca="false">IF(In_Fix_Interest=1,In_Loan_Rate*CA$5/Days_In_Year,$E210)</f>
        <v>0.0295890410958904</v>
      </c>
      <c r="CB210" s="61" t="n">
        <f aca="false">IF(In_Fix_Interest=1,In_Loan_Rate*CB$5/Days_In_Year,$E210)</f>
        <v>0.0299178082191781</v>
      </c>
      <c r="CC210" s="61" t="n">
        <f aca="false">IF(In_Fix_Interest=1,In_Loan_Rate*CC$5/Days_In_Year,$E210)</f>
        <v>0.0302465753424658</v>
      </c>
      <c r="CD210" s="61" t="n">
        <f aca="false">IF(In_Fix_Interest=1,In_Loan_Rate*CD$5/Days_In_Year,$E210)</f>
        <v>0.0302465753424658</v>
      </c>
      <c r="CE210" s="61" t="n">
        <f aca="false">IF(In_Fix_Interest=1,In_Loan_Rate*CE$5/Days_In_Year,$E210)</f>
        <v>0.0299178082191781</v>
      </c>
      <c r="CF210" s="61" t="n">
        <f aca="false">IF(In_Fix_Interest=1,In_Loan_Rate*CF$5/Days_In_Year,$E210)</f>
        <v>0.0299178082191781</v>
      </c>
      <c r="CG210" s="61" t="n">
        <f aca="false">IF(In_Fix_Interest=1,In_Loan_Rate*CG$5/Days_In_Year,$E210)</f>
        <v>0.0302465753424658</v>
      </c>
      <c r="CH210" s="61" t="n">
        <f aca="false">IF(In_Fix_Interest=1,In_Loan_Rate*CH$5/Days_In_Year,$E210)</f>
        <v>0.0302465753424658</v>
      </c>
      <c r="CI210" s="61" t="n">
        <f aca="false">IF(In_Fix_Interest=1,In_Loan_Rate*CI$5/Days_In_Year,$E210)</f>
        <v>0.0295890410958904</v>
      </c>
      <c r="CJ210" s="61" t="n">
        <f aca="false">IF(In_Fix_Interest=1,In_Loan_Rate*CJ$5/Days_In_Year,$E210)</f>
        <v>0.0299178082191781</v>
      </c>
      <c r="CK210" s="61" t="n">
        <f aca="false">IF(In_Fix_Interest=1,In_Loan_Rate*CK$5/Days_In_Year,$E210)</f>
        <v>0.0302465753424658</v>
      </c>
      <c r="CL210" s="61" t="n">
        <f aca="false">IF(In_Fix_Interest=1,In_Loan_Rate*CL$5/Days_In_Year,$E210)</f>
        <v>0.0302465753424658</v>
      </c>
      <c r="CM210" s="61" t="n">
        <f aca="false">IF(In_Fix_Interest=1,In_Loan_Rate*CM$5/Days_In_Year,$E210)</f>
        <v>0.0295890410958904</v>
      </c>
      <c r="CN210" s="61" t="n">
        <f aca="false">IF(In_Fix_Interest=1,In_Loan_Rate*CN$5/Days_In_Year,$E210)</f>
        <v>0.0299178082191781</v>
      </c>
      <c r="CO210" s="61" t="n">
        <f aca="false">IF(In_Fix_Interest=1,In_Loan_Rate*CO$5/Days_In_Year,$E210)</f>
        <v>0.0302465753424658</v>
      </c>
      <c r="CP210" s="61" t="n">
        <f aca="false">IF(In_Fix_Interest=1,In_Loan_Rate*CP$5/Days_In_Year,$E210)</f>
        <v>0.0302465753424658</v>
      </c>
      <c r="CQ210" s="61" t="n">
        <f aca="false">IF(In_Fix_Interest=1,In_Loan_Rate*CQ$5/Days_In_Year,$E210)</f>
        <v>0.0295890410958904</v>
      </c>
      <c r="CR210" s="61" t="n">
        <f aca="false">IF(In_Fix_Interest=1,In_Loan_Rate*CR$5/Days_In_Year,$E210)</f>
        <v>0.0299178082191781</v>
      </c>
      <c r="CS210" s="61" t="n">
        <f aca="false">IF(In_Fix_Interest=1,In_Loan_Rate*CS$5/Days_In_Year,$E210)</f>
        <v>0.0302465753424658</v>
      </c>
      <c r="CT210" s="61" t="n">
        <f aca="false">IF(In_Fix_Interest=1,In_Loan_Rate*CT$5/Days_In_Year,$E210)</f>
        <v>0.0302465753424658</v>
      </c>
      <c r="CU210" s="61" t="n">
        <f aca="false">IF(In_Fix_Interest=1,In_Loan_Rate*CU$5/Days_In_Year,$E210)</f>
        <v>0.0299178082191781</v>
      </c>
      <c r="CV210" s="61" t="n">
        <f aca="false">IF(In_Fix_Interest=1,In_Loan_Rate*CV$5/Days_In_Year,$E210)</f>
        <v>0.0299178082191781</v>
      </c>
      <c r="CW210" s="61" t="n">
        <f aca="false">IF(In_Fix_Interest=1,In_Loan_Rate*CW$5/Days_In_Year,$E210)</f>
        <v>0.0302465753424658</v>
      </c>
      <c r="CX210" s="61" t="n">
        <f aca="false">IF(In_Fix_Interest=1,In_Loan_Rate*CX$5/Days_In_Year,$E210)</f>
        <v>0.0302465753424658</v>
      </c>
      <c r="CY210" s="61" t="n">
        <f aca="false">IF(In_Fix_Interest=1,In_Loan_Rate*CY$5/Days_In_Year,$E210)</f>
        <v>0.0295890410958904</v>
      </c>
      <c r="CZ210" s="61" t="n">
        <f aca="false">IF(In_Fix_Interest=1,In_Loan_Rate*CZ$5/Days_In_Year,$E210)</f>
        <v>0.0299178082191781</v>
      </c>
      <c r="DA210" s="61" t="n">
        <f aca="false">IF(In_Fix_Interest=1,In_Loan_Rate*DA$5/Days_In_Year,$E210)</f>
        <v>0.0302465753424658</v>
      </c>
      <c r="DB210" s="61" t="n">
        <f aca="false">IF(In_Fix_Interest=1,In_Loan_Rate*DB$5/Days_In_Year,$E210)</f>
        <v>0.0302465753424658</v>
      </c>
      <c r="DC210" s="61" t="n">
        <f aca="false">IF(In_Fix_Interest=1,In_Loan_Rate*DC$5/Days_In_Year,$E210)</f>
        <v>0.0295890410958904</v>
      </c>
      <c r="DD210" s="61" t="n">
        <f aca="false">IF(In_Fix_Interest=1,In_Loan_Rate*DD$5/Days_In_Year,$E210)</f>
        <v>0.0299178082191781</v>
      </c>
      <c r="DE210" s="61" t="n">
        <f aca="false">IF(In_Fix_Interest=1,In_Loan_Rate*DE$5/Days_In_Year,$E210)</f>
        <v>0.0302465753424658</v>
      </c>
      <c r="DF210" s="61" t="n">
        <f aca="false">IF(In_Fix_Interest=1,In_Loan_Rate*DF$5/Days_In_Year,$E210)</f>
        <v>0.0302465753424658</v>
      </c>
      <c r="DG210" s="61" t="n">
        <f aca="false">IF(In_Fix_Interest=1,In_Loan_Rate*DG$5/Days_In_Year,$E210)</f>
        <v>0.0295890410958904</v>
      </c>
      <c r="DH210" s="61" t="n">
        <f aca="false">IF(In_Fix_Interest=1,In_Loan_Rate*DH$5/Days_In_Year,$E210)</f>
        <v>0.0299178082191781</v>
      </c>
      <c r="DI210" s="61" t="n">
        <f aca="false">IF(In_Fix_Interest=1,In_Loan_Rate*DI$5/Days_In_Year,$E210)</f>
        <v>0.0302465753424658</v>
      </c>
      <c r="DJ210" s="61" t="n">
        <f aca="false">IF(In_Fix_Interest=1,In_Loan_Rate*DJ$5/Days_In_Year,$E210)</f>
        <v>0.0302465753424658</v>
      </c>
      <c r="DK210" s="61" t="n">
        <f aca="false">IF(In_Fix_Interest=1,In_Loan_Rate*DK$5/Days_In_Year,$E210)</f>
        <v>0.0299178082191781</v>
      </c>
      <c r="DL210" s="61" t="n">
        <f aca="false">IF(In_Fix_Interest=1,In_Loan_Rate*DL$5/Days_In_Year,$E210)</f>
        <v>0.0299178082191781</v>
      </c>
      <c r="DM210" s="61" t="n">
        <f aca="false">IF(In_Fix_Interest=1,In_Loan_Rate*DM$5/Days_In_Year,$E210)</f>
        <v>0.0302465753424658</v>
      </c>
      <c r="DN210" s="61" t="n">
        <f aca="false">IF(In_Fix_Interest=1,In_Loan_Rate*DN$5/Days_In_Year,$E210)</f>
        <v>0.0302465753424658</v>
      </c>
      <c r="DO210" s="61" t="n">
        <f aca="false">IF(In_Fix_Interest=1,In_Loan_Rate*DO$5/Days_In_Year,$E210)</f>
        <v>0.0295890410958904</v>
      </c>
      <c r="DP210" s="61" t="n">
        <f aca="false">IF(In_Fix_Interest=1,In_Loan_Rate*DP$5/Days_In_Year,$E210)</f>
        <v>0.0299178082191781</v>
      </c>
      <c r="DQ210" s="61" t="n">
        <f aca="false">IF(In_Fix_Interest=1,In_Loan_Rate*DQ$5/Days_In_Year,$E210)</f>
        <v>0.0302465753424658</v>
      </c>
      <c r="DR210" s="61" t="n">
        <f aca="false">IF(In_Fix_Interest=1,In_Loan_Rate*DR$5/Days_In_Year,$E210)</f>
        <v>0.0302465753424658</v>
      </c>
      <c r="DS210" s="61" t="n">
        <f aca="false">IF(In_Fix_Interest=1,In_Loan_Rate*DS$5/Days_In_Year,$E210)</f>
        <v>0.0295890410958904</v>
      </c>
      <c r="DT210" s="61" t="n">
        <f aca="false">IF(In_Fix_Interest=1,In_Loan_Rate*DT$5/Days_In_Year,$E210)</f>
        <v>0.0299178082191781</v>
      </c>
      <c r="DU210" s="61" t="n">
        <f aca="false">IF(In_Fix_Interest=1,In_Loan_Rate*DU$5/Days_In_Year,$E210)</f>
        <v>0.0302465753424658</v>
      </c>
      <c r="DV210" s="61" t="n">
        <f aca="false">IF(In_Fix_Interest=1,In_Loan_Rate*DV$5/Days_In_Year,$E210)</f>
        <v>0.0302465753424658</v>
      </c>
      <c r="DW210" s="61" t="n">
        <f aca="false">IF(In_Fix_Interest=1,In_Loan_Rate*DW$5/Days_In_Year,$E210)</f>
        <v>0.0295890410958904</v>
      </c>
      <c r="DX210" s="61" t="n">
        <f aca="false">IF(In_Fix_Interest=1,In_Loan_Rate*DX$5/Days_In_Year,$E210)</f>
        <v>0.0299178082191781</v>
      </c>
      <c r="DY210" s="61" t="n">
        <f aca="false">IF(In_Fix_Interest=1,In_Loan_Rate*DY$5/Days_In_Year,$E210)</f>
        <v>0.0302465753424658</v>
      </c>
      <c r="DZ210" s="61" t="n">
        <f aca="false">IF(In_Fix_Interest=1,In_Loan_Rate*DZ$5/Days_In_Year,$E210)</f>
        <v>0.0302465753424658</v>
      </c>
      <c r="EA210" s="61" t="n">
        <f aca="false">IF(In_Fix_Interest=1,In_Loan_Rate*EA$5/Days_In_Year,$E210)</f>
        <v>0.0299178082191781</v>
      </c>
      <c r="EB210" s="61" t="n">
        <f aca="false">IF(In_Fix_Interest=1,In_Loan_Rate*EB$5/Days_In_Year,$E210)</f>
        <v>0.0299178082191781</v>
      </c>
      <c r="EC210" s="61" t="n">
        <f aca="false">IF(In_Fix_Interest=1,In_Loan_Rate*EC$5/Days_In_Year,$E210)</f>
        <v>0.0302465753424658</v>
      </c>
      <c r="ED210" s="61" t="n">
        <f aca="false">IF(In_Fix_Interest=1,In_Loan_Rate*ED$5/Days_In_Year,$E210)</f>
        <v>0.0302465753424658</v>
      </c>
      <c r="EE210" s="61" t="n">
        <f aca="false">IF(In_Fix_Interest=1,In_Loan_Rate*EE$5/Days_In_Year,$E210)</f>
        <v>0.0295890410958904</v>
      </c>
      <c r="EF210" s="61" t="n">
        <f aca="false">IF(In_Fix_Interest=1,In_Loan_Rate*EF$5/Days_In_Year,$E210)</f>
        <v>0.0299178082191781</v>
      </c>
      <c r="EG210" s="61" t="n">
        <f aca="false">IF(In_Fix_Interest=1,In_Loan_Rate*EG$5/Days_In_Year,$E210)</f>
        <v>0.0302465753424658</v>
      </c>
      <c r="EH210" s="61" t="n">
        <f aca="false">IF(In_Fix_Interest=1,In_Loan_Rate*EH$5/Days_In_Year,$E210)</f>
        <v>0.0302465753424658</v>
      </c>
      <c r="EI210" s="61" t="n">
        <f aca="false">IF(In_Fix_Interest=1,In_Loan_Rate*EI$5/Days_In_Year,$E210)</f>
        <v>0.0295890410958904</v>
      </c>
      <c r="EJ210" s="61" t="n">
        <f aca="false">IF(In_Fix_Interest=1,In_Loan_Rate*EJ$5/Days_In_Year,$E210)</f>
        <v>0.0299178082191781</v>
      </c>
      <c r="EK210" s="61" t="n">
        <f aca="false">IF(In_Fix_Interest=1,In_Loan_Rate*EK$5/Days_In_Year,$E210)</f>
        <v>0.0302465753424658</v>
      </c>
      <c r="EL210" s="61" t="n">
        <f aca="false">IF(In_Fix_Interest=1,In_Loan_Rate*EL$5/Days_In_Year,$E210)</f>
        <v>0.0302465753424658</v>
      </c>
      <c r="EM210" s="61" t="n">
        <f aca="false">IF(In_Fix_Interest=1,In_Loan_Rate*EM$5/Days_In_Year,$E210)</f>
        <v>0.0295890410958904</v>
      </c>
      <c r="EN210" s="61" t="n">
        <f aca="false">IF(In_Fix_Interest=1,In_Loan_Rate*EN$5/Days_In_Year,$E210)</f>
        <v>0.0299178082191781</v>
      </c>
      <c r="EO210" s="61" t="n">
        <f aca="false">IF(In_Fix_Interest=1,In_Loan_Rate*EO$5/Days_In_Year,$E210)</f>
        <v>0.0302465753424658</v>
      </c>
      <c r="EP210" s="61" t="n">
        <f aca="false">IF(In_Fix_Interest=1,In_Loan_Rate*EP$5/Days_In_Year,$E210)</f>
        <v>0.0302465753424658</v>
      </c>
      <c r="EQ210" s="61" t="n">
        <f aca="false">IF(In_Fix_Interest=1,In_Loan_Rate*EQ$5/Days_In_Year,$E210)</f>
        <v>0.0299178082191781</v>
      </c>
      <c r="ER210" s="61" t="n">
        <f aca="false">IF(In_Fix_Interest=1,In_Loan_Rate*ER$5/Days_In_Year,$E210)</f>
        <v>0.0299178082191781</v>
      </c>
      <c r="ES210" s="61" t="n">
        <f aca="false">IF(In_Fix_Interest=1,In_Loan_Rate*ES$5/Days_In_Year,$E210)</f>
        <v>0.0302465753424658</v>
      </c>
      <c r="ET210" s="61" t="n">
        <f aca="false">IF(In_Fix_Interest=1,In_Loan_Rate*ET$5/Days_In_Year,$E210)</f>
        <v>0.0302465753424658</v>
      </c>
      <c r="EU210" s="61" t="n">
        <f aca="false">IF(In_Fix_Interest=1,In_Loan_Rate*EU$5/Days_In_Year,$E210)</f>
        <v>0.0295890410958904</v>
      </c>
      <c r="EV210" s="61" t="n">
        <f aca="false">IF(In_Fix_Interest=1,In_Loan_Rate*EV$5/Days_In_Year,$E210)</f>
        <v>0.0299178082191781</v>
      </c>
      <c r="EW210" s="61" t="n">
        <f aca="false">IF(In_Fix_Interest=1,In_Loan_Rate*EW$5/Days_In_Year,$E210)</f>
        <v>0.0302465753424658</v>
      </c>
      <c r="EX210" s="61" t="n">
        <f aca="false">IF(In_Fix_Interest=1,In_Loan_Rate*EX$5/Days_In_Year,$E210)</f>
        <v>0.0302465753424658</v>
      </c>
      <c r="EY210" s="61" t="n">
        <f aca="false">IF(In_Fix_Interest=1,In_Loan_Rate*EY$5/Days_In_Year,$E210)</f>
        <v>0.0295890410958904</v>
      </c>
      <c r="EZ210" s="61" t="n">
        <f aca="false">IF(In_Fix_Interest=1,In_Loan_Rate*EZ$5/Days_In_Year,$E210)</f>
        <v>0.0299178082191781</v>
      </c>
      <c r="FA210" s="61" t="n">
        <f aca="false">IF(In_Fix_Interest=1,In_Loan_Rate*FA$5/Days_In_Year,$E210)</f>
        <v>0.0302465753424658</v>
      </c>
      <c r="FB210" s="61" t="n">
        <f aca="false">IF(In_Fix_Interest=1,In_Loan_Rate*FB$5/Days_In_Year,$E210)</f>
        <v>0.0302465753424658</v>
      </c>
      <c r="FC210" s="61" t="n">
        <f aca="false">IF(In_Fix_Interest=1,In_Loan_Rate*FC$5/Days_In_Year,$E210)</f>
        <v>0.0295890410958904</v>
      </c>
      <c r="FD210" s="61" t="n">
        <f aca="false">IF(In_Fix_Interest=1,In_Loan_Rate*FD$5/Days_In_Year,$E210)</f>
        <v>0.0299178082191781</v>
      </c>
      <c r="FE210" s="61" t="n">
        <f aca="false">IF(In_Fix_Interest=1,In_Loan_Rate*FE$5/Days_In_Year,$E210)</f>
        <v>0.0302465753424658</v>
      </c>
      <c r="FF210" s="61" t="n">
        <f aca="false">IF(In_Fix_Interest=1,In_Loan_Rate*FF$5/Days_In_Year,$E210)</f>
        <v>0.0302465753424658</v>
      </c>
      <c r="FG210" s="61" t="n">
        <f aca="false">IF(In_Fix_Interest=1,In_Loan_Rate*FG$5/Days_In_Year,$E210)</f>
        <v>0.0299178082191781</v>
      </c>
      <c r="FH210" s="61" t="n">
        <f aca="false">IF(In_Fix_Interest=1,In_Loan_Rate*FH$5/Days_In_Year,$E210)</f>
        <v>0.0299178082191781</v>
      </c>
    </row>
    <row r="211" customFormat="false" ht="15" hidden="false" customHeight="false" outlineLevel="0" collapsed="false">
      <c r="C211" s="0" t="s">
        <v>847</v>
      </c>
      <c r="D211" s="11" t="s">
        <v>359</v>
      </c>
      <c r="I211" s="20" t="n">
        <f aca="false">SUM(J211:FH211)</f>
        <v>2326.58750061644</v>
      </c>
      <c r="J211" s="20" t="n">
        <f aca="false">-(J103+In_EW_Interest*J104+J107+J108+J112+In_SPV_Interest*J101)</f>
        <v>2043.10339506173</v>
      </c>
      <c r="K211" s="20" t="n">
        <f aca="false">-(K103+In_EW_Interest*K104+K107+K108+K112+In_SPV_Interest*K101)</f>
        <v>-694.568570357686</v>
      </c>
      <c r="L211" s="20" t="n">
        <f aca="false">-(L103+In_EW_Interest*L104+L107+L108+L112+In_SPV_Interest*L101)</f>
        <v>809.957968521901</v>
      </c>
      <c r="M211" s="20" t="n">
        <f aca="false">-(M103+In_EW_Interest*M104+M107+M108+M112+In_SPV_Interest*M101)</f>
        <v>124.112302458989</v>
      </c>
      <c r="N211" s="20" t="n">
        <f aca="false">-(N103+In_EW_Interest*N104+N107+N108+N112+In_SPV_Interest*N101)</f>
        <v>7.38390739726027</v>
      </c>
      <c r="O211" s="20" t="n">
        <f aca="false">-(O103+In_EW_Interest*O104+O107+O108+O112+In_SPV_Interest*O101)</f>
        <v>7.22338767123288</v>
      </c>
      <c r="P211" s="20" t="n">
        <f aca="false">-(P103+In_EW_Interest*P104+P107+P108+P112+In_SPV_Interest*P101)</f>
        <v>7.30364753424658</v>
      </c>
      <c r="Q211" s="20" t="n">
        <f aca="false">-(Q103+In_EW_Interest*Q104+Q107+Q108+Q112+In_SPV_Interest*Q101)</f>
        <v>7.38390739726027</v>
      </c>
      <c r="R211" s="20" t="n">
        <f aca="false">-(R103+In_EW_Interest*R104+R107+R108+R112+In_SPV_Interest*R101)</f>
        <v>7.38390739726027</v>
      </c>
      <c r="S211" s="20" t="n">
        <f aca="false">-(S103+In_EW_Interest*S104+S107+S108+S112+In_SPV_Interest*S101)</f>
        <v>7.30364753424658</v>
      </c>
      <c r="T211" s="20" t="n">
        <f aca="false">-(T103+In_EW_Interest*T104+T107+T108+T112+In_SPV_Interest*T101)</f>
        <v>-0</v>
      </c>
      <c r="U211" s="20" t="n">
        <f aca="false">-(U103+In_EW_Interest*U104+U107+U108+U112+In_SPV_Interest*U101)</f>
        <v>-0</v>
      </c>
      <c r="V211" s="20" t="n">
        <f aca="false">-(V103+In_EW_Interest*V104+V107+V108+V112+In_SPV_Interest*V101)</f>
        <v>-0</v>
      </c>
      <c r="W211" s="20" t="n">
        <f aca="false">-(W103+In_EW_Interest*W104+W107+W108+W112+In_SPV_Interest*W101)</f>
        <v>-0</v>
      </c>
      <c r="X211" s="20" t="n">
        <f aca="false">-(X103+In_EW_Interest*X104+X107+X108+X112+In_SPV_Interest*X101)</f>
        <v>-0</v>
      </c>
      <c r="Y211" s="20" t="n">
        <f aca="false">-(Y103+In_EW_Interest*Y104+Y107+Y108+Y112+In_SPV_Interest*Y101)</f>
        <v>-0</v>
      </c>
      <c r="Z211" s="20" t="n">
        <f aca="false">-(Z103+In_EW_Interest*Z104+Z107+Z108+Z112+In_SPV_Interest*Z101)</f>
        <v>-0</v>
      </c>
      <c r="AA211" s="20" t="n">
        <f aca="false">-(AA103+In_EW_Interest*AA104+AA107+AA108+AA112+In_SPV_Interest*AA101)</f>
        <v>-0</v>
      </c>
      <c r="AB211" s="20" t="n">
        <f aca="false">-(AB103+In_EW_Interest*AB104+AB107+AB108+AB112+In_SPV_Interest*AB101)</f>
        <v>-0</v>
      </c>
      <c r="AC211" s="20" t="n">
        <f aca="false">-(AC103+In_EW_Interest*AC104+AC107+AC108+AC112+In_SPV_Interest*AC101)</f>
        <v>-0</v>
      </c>
      <c r="AD211" s="20" t="n">
        <f aca="false">-(AD103+In_EW_Interest*AD104+AD107+AD108+AD112+In_SPV_Interest*AD101)</f>
        <v>-0</v>
      </c>
      <c r="AE211" s="20" t="n">
        <f aca="false">-(AE103+In_EW_Interest*AE104+AE107+AE108+AE112+In_SPV_Interest*AE101)</f>
        <v>-0</v>
      </c>
      <c r="AF211" s="20" t="n">
        <f aca="false">-(AF103+In_EW_Interest*AF104+AF107+AF108+AF112+In_SPV_Interest*AF101)</f>
        <v>-0</v>
      </c>
      <c r="AG211" s="20" t="n">
        <f aca="false">-(AG103+In_EW_Interest*AG104+AG107+AG108+AG112+In_SPV_Interest*AG101)</f>
        <v>-0</v>
      </c>
      <c r="AH211" s="20" t="n">
        <f aca="false">-(AH103+In_EW_Interest*AH104+AH107+AH108+AH112+In_SPV_Interest*AH101)</f>
        <v>-0</v>
      </c>
      <c r="AI211" s="20" t="n">
        <f aca="false">-(AI103+In_EW_Interest*AI104+AI107+AI108+AI112+In_SPV_Interest*AI101)</f>
        <v>-0</v>
      </c>
      <c r="AJ211" s="20" t="n">
        <f aca="false">-(AJ103+In_EW_Interest*AJ104+AJ107+AJ108+AJ112+In_SPV_Interest*AJ101)</f>
        <v>-0</v>
      </c>
      <c r="AK211" s="20" t="n">
        <f aca="false">-(AK103+In_EW_Interest*AK104+AK107+AK108+AK112+In_SPV_Interest*AK101)</f>
        <v>-0</v>
      </c>
      <c r="AL211" s="20" t="n">
        <f aca="false">-(AL103+In_EW_Interest*AL104+AL107+AL108+AL112+In_SPV_Interest*AL101)</f>
        <v>-0</v>
      </c>
      <c r="AM211" s="20" t="n">
        <f aca="false">-(AM103+In_EW_Interest*AM104+AM107+AM108+AM112+In_SPV_Interest*AM101)</f>
        <v>-0</v>
      </c>
      <c r="AN211" s="20" t="n">
        <f aca="false">-(AN103+In_EW_Interest*AN104+AN107+AN108+AN112+In_SPV_Interest*AN101)</f>
        <v>-0</v>
      </c>
      <c r="AO211" s="20" t="n">
        <f aca="false">-(AO103+In_EW_Interest*AO104+AO107+AO108+AO112+In_SPV_Interest*AO101)</f>
        <v>-0</v>
      </c>
      <c r="AP211" s="20" t="n">
        <f aca="false">-(AP103+In_EW_Interest*AP104+AP107+AP108+AP112+In_SPV_Interest*AP101)</f>
        <v>-0</v>
      </c>
      <c r="AQ211" s="20" t="n">
        <f aca="false">-(AQ103+In_EW_Interest*AQ104+AQ107+AQ108+AQ112+In_SPV_Interest*AQ101)</f>
        <v>-0</v>
      </c>
      <c r="AR211" s="20" t="n">
        <f aca="false">-(AR103+In_EW_Interest*AR104+AR107+AR108+AR112+In_SPV_Interest*AR101)</f>
        <v>-0</v>
      </c>
      <c r="AS211" s="20" t="n">
        <f aca="false">-(AS103+In_EW_Interest*AS104+AS107+AS108+AS112+In_SPV_Interest*AS101)</f>
        <v>-0</v>
      </c>
      <c r="AT211" s="20" t="n">
        <f aca="false">-(AT103+In_EW_Interest*AT104+AT107+AT108+AT112+In_SPV_Interest*AT101)</f>
        <v>-0</v>
      </c>
      <c r="AU211" s="20" t="n">
        <f aca="false">-(AU103+In_EW_Interest*AU104+AU107+AU108+AU112+In_SPV_Interest*AU101)</f>
        <v>-0</v>
      </c>
      <c r="AV211" s="20" t="n">
        <f aca="false">-(AV103+In_EW_Interest*AV104+AV107+AV108+AV112+In_SPV_Interest*AV101)</f>
        <v>-0</v>
      </c>
      <c r="AW211" s="20" t="n">
        <f aca="false">-(AW103+In_EW_Interest*AW104+AW107+AW108+AW112+In_SPV_Interest*AW101)</f>
        <v>-0</v>
      </c>
      <c r="AX211" s="20" t="n">
        <f aca="false">-(AX103+In_EW_Interest*AX104+AX107+AX108+AX112+In_SPV_Interest*AX101)</f>
        <v>-0</v>
      </c>
      <c r="AY211" s="20" t="n">
        <f aca="false">-(AY103+In_EW_Interest*AY104+AY107+AY108+AY112+In_SPV_Interest*AY101)</f>
        <v>-0</v>
      </c>
      <c r="AZ211" s="20" t="n">
        <f aca="false">-(AZ103+In_EW_Interest*AZ104+AZ107+AZ108+AZ112+In_SPV_Interest*AZ101)</f>
        <v>-0</v>
      </c>
      <c r="BA211" s="20" t="n">
        <f aca="false">-(BA103+In_EW_Interest*BA104+BA107+BA108+BA112+In_SPV_Interest*BA101)</f>
        <v>-0</v>
      </c>
      <c r="BB211" s="20" t="n">
        <f aca="false">-(BB103+In_EW_Interest*BB104+BB107+BB108+BB112+In_SPV_Interest*BB101)</f>
        <v>-0</v>
      </c>
      <c r="BC211" s="20" t="n">
        <f aca="false">-(BC103+In_EW_Interest*BC104+BC107+BC108+BC112+In_SPV_Interest*BC101)</f>
        <v>-0</v>
      </c>
      <c r="BD211" s="20" t="n">
        <f aca="false">-(BD103+In_EW_Interest*BD104+BD107+BD108+BD112+In_SPV_Interest*BD101)</f>
        <v>-0</v>
      </c>
      <c r="BE211" s="20" t="n">
        <f aca="false">-(BE103+In_EW_Interest*BE104+BE107+BE108+BE112+In_SPV_Interest*BE101)</f>
        <v>-0</v>
      </c>
      <c r="BF211" s="20" t="n">
        <f aca="false">-(BF103+In_EW_Interest*BF104+BF107+BF108+BF112+In_SPV_Interest*BF101)</f>
        <v>-0</v>
      </c>
      <c r="BG211" s="20" t="n">
        <f aca="false">-(BG103+In_EW_Interest*BG104+BG107+BG108+BG112+In_SPV_Interest*BG101)</f>
        <v>-0</v>
      </c>
      <c r="BH211" s="20" t="n">
        <f aca="false">-(BH103+In_EW_Interest*BH104+BH107+BH108+BH112+In_SPV_Interest*BH101)</f>
        <v>-0</v>
      </c>
      <c r="BI211" s="20" t="n">
        <f aca="false">-(BI103+In_EW_Interest*BI104+BI107+BI108+BI112+In_SPV_Interest*BI101)</f>
        <v>-0</v>
      </c>
      <c r="BJ211" s="20" t="n">
        <f aca="false">-(BJ103+In_EW_Interest*BJ104+BJ107+BJ108+BJ112+In_SPV_Interest*BJ101)</f>
        <v>-0</v>
      </c>
      <c r="BK211" s="20" t="n">
        <f aca="false">-(BK103+In_EW_Interest*BK104+BK107+BK108+BK112+In_SPV_Interest*BK101)</f>
        <v>-0</v>
      </c>
      <c r="BL211" s="20" t="n">
        <f aca="false">-(BL103+In_EW_Interest*BL104+BL107+BL108+BL112+In_SPV_Interest*BL101)</f>
        <v>-0</v>
      </c>
      <c r="BM211" s="20" t="n">
        <f aca="false">-(BM103+In_EW_Interest*BM104+BM107+BM108+BM112+In_SPV_Interest*BM101)</f>
        <v>-0</v>
      </c>
      <c r="BN211" s="20" t="n">
        <f aca="false">-(BN103+In_EW_Interest*BN104+BN107+BN108+BN112+In_SPV_Interest*BN101)</f>
        <v>-0</v>
      </c>
      <c r="BO211" s="20" t="n">
        <f aca="false">-(BO103+In_EW_Interest*BO104+BO107+BO108+BO112+In_SPV_Interest*BO101)</f>
        <v>-0</v>
      </c>
      <c r="BP211" s="20" t="n">
        <f aca="false">-(BP103+In_EW_Interest*BP104+BP107+BP108+BP112+In_SPV_Interest*BP101)</f>
        <v>-0</v>
      </c>
      <c r="BQ211" s="20" t="n">
        <f aca="false">-(BQ103+In_EW_Interest*BQ104+BQ107+BQ108+BQ112+In_SPV_Interest*BQ101)</f>
        <v>-0</v>
      </c>
      <c r="BR211" s="20" t="n">
        <f aca="false">-(BR103+In_EW_Interest*BR104+BR107+BR108+BR112+In_SPV_Interest*BR101)</f>
        <v>-0</v>
      </c>
      <c r="BS211" s="20" t="n">
        <f aca="false">-(BS103+In_EW_Interest*BS104+BS107+BS108+BS112+In_SPV_Interest*BS101)</f>
        <v>-0</v>
      </c>
      <c r="BT211" s="20" t="n">
        <f aca="false">-(BT103+In_EW_Interest*BT104+BT107+BT108+BT112+In_SPV_Interest*BT101)</f>
        <v>-0</v>
      </c>
      <c r="BU211" s="20" t="n">
        <f aca="false">-(BU103+In_EW_Interest*BU104+BU107+BU108+BU112+In_SPV_Interest*BU101)</f>
        <v>-0</v>
      </c>
      <c r="BV211" s="20" t="n">
        <f aca="false">-(BV103+In_EW_Interest*BV104+BV107+BV108+BV112+In_SPV_Interest*BV101)</f>
        <v>-0</v>
      </c>
      <c r="BW211" s="20" t="n">
        <f aca="false">-(BW103+In_EW_Interest*BW104+BW107+BW108+BW112+In_SPV_Interest*BW101)</f>
        <v>-0</v>
      </c>
      <c r="BX211" s="20" t="n">
        <f aca="false">-(BX103+In_EW_Interest*BX104+BX107+BX108+BX112+In_SPV_Interest*BX101)</f>
        <v>-0</v>
      </c>
      <c r="BY211" s="20" t="n">
        <f aca="false">-(BY103+In_EW_Interest*BY104+BY107+BY108+BY112+In_SPV_Interest*BY101)</f>
        <v>-0</v>
      </c>
      <c r="BZ211" s="20" t="n">
        <f aca="false">-(BZ103+In_EW_Interest*BZ104+BZ107+BZ108+BZ112+In_SPV_Interest*BZ101)</f>
        <v>-0</v>
      </c>
      <c r="CA211" s="20" t="n">
        <f aca="false">-(CA103+In_EW_Interest*CA104+CA107+CA108+CA112+In_SPV_Interest*CA101)</f>
        <v>-0</v>
      </c>
      <c r="CB211" s="20" t="n">
        <f aca="false">-(CB103+In_EW_Interest*CB104+CB107+CB108+CB112+In_SPV_Interest*CB101)</f>
        <v>-0</v>
      </c>
      <c r="CC211" s="20" t="n">
        <f aca="false">-(CC103+In_EW_Interest*CC104+CC107+CC108+CC112+In_SPV_Interest*CC101)</f>
        <v>-0</v>
      </c>
      <c r="CD211" s="20" t="n">
        <f aca="false">-(CD103+In_EW_Interest*CD104+CD107+CD108+CD112+In_SPV_Interest*CD101)</f>
        <v>-0</v>
      </c>
      <c r="CE211" s="20" t="n">
        <f aca="false">-(CE103+In_EW_Interest*CE104+CE107+CE108+CE112+In_SPV_Interest*CE101)</f>
        <v>-0</v>
      </c>
      <c r="CF211" s="20" t="n">
        <f aca="false">-(CF103+In_EW_Interest*CF104+CF107+CF108+CF112+In_SPV_Interest*CF101)</f>
        <v>-0</v>
      </c>
      <c r="CG211" s="20" t="n">
        <f aca="false">-(CG103+In_EW_Interest*CG104+CG107+CG108+CG112+In_SPV_Interest*CG101)</f>
        <v>-0</v>
      </c>
      <c r="CH211" s="20" t="n">
        <f aca="false">-(CH103+In_EW_Interest*CH104+CH107+CH108+CH112+In_SPV_Interest*CH101)</f>
        <v>-0</v>
      </c>
      <c r="CI211" s="20" t="n">
        <f aca="false">-(CI103+In_EW_Interest*CI104+CI107+CI108+CI112+In_SPV_Interest*CI101)</f>
        <v>-0</v>
      </c>
      <c r="CJ211" s="20" t="n">
        <f aca="false">-(CJ103+In_EW_Interest*CJ104+CJ107+CJ108+CJ112+In_SPV_Interest*CJ101)</f>
        <v>-0</v>
      </c>
      <c r="CK211" s="20" t="n">
        <f aca="false">-(CK103+In_EW_Interest*CK104+CK107+CK108+CK112+In_SPV_Interest*CK101)</f>
        <v>-0</v>
      </c>
      <c r="CL211" s="20" t="n">
        <f aca="false">-(CL103+In_EW_Interest*CL104+CL107+CL108+CL112+In_SPV_Interest*CL101)</f>
        <v>-0</v>
      </c>
      <c r="CM211" s="20" t="n">
        <f aca="false">-(CM103+In_EW_Interest*CM104+CM107+CM108+CM112+In_SPV_Interest*CM101)</f>
        <v>-0</v>
      </c>
      <c r="CN211" s="20" t="n">
        <f aca="false">-(CN103+In_EW_Interest*CN104+CN107+CN108+CN112+In_SPV_Interest*CN101)</f>
        <v>-0</v>
      </c>
      <c r="CO211" s="20" t="n">
        <f aca="false">-(CO103+In_EW_Interest*CO104+CO107+CO108+CO112+In_SPV_Interest*CO101)</f>
        <v>-0</v>
      </c>
      <c r="CP211" s="20" t="n">
        <f aca="false">-(CP103+In_EW_Interest*CP104+CP107+CP108+CP112+In_SPV_Interest*CP101)</f>
        <v>-0</v>
      </c>
      <c r="CQ211" s="20" t="n">
        <f aca="false">-(CQ103+In_EW_Interest*CQ104+CQ107+CQ108+CQ112+In_SPV_Interest*CQ101)</f>
        <v>-0</v>
      </c>
      <c r="CR211" s="20" t="n">
        <f aca="false">-(CR103+In_EW_Interest*CR104+CR107+CR108+CR112+In_SPV_Interest*CR101)</f>
        <v>-0</v>
      </c>
      <c r="CS211" s="20" t="n">
        <f aca="false">-(CS103+In_EW_Interest*CS104+CS107+CS108+CS112+In_SPV_Interest*CS101)</f>
        <v>-0</v>
      </c>
      <c r="CT211" s="20" t="n">
        <f aca="false">-(CT103+In_EW_Interest*CT104+CT107+CT108+CT112+In_SPV_Interest*CT101)</f>
        <v>-0</v>
      </c>
      <c r="CU211" s="20" t="n">
        <f aca="false">-(CU103+In_EW_Interest*CU104+CU107+CU108+CU112+In_SPV_Interest*CU101)</f>
        <v>-0</v>
      </c>
      <c r="CV211" s="20" t="n">
        <f aca="false">-(CV103+In_EW_Interest*CV104+CV107+CV108+CV112+In_SPV_Interest*CV101)</f>
        <v>-0</v>
      </c>
      <c r="CW211" s="20" t="n">
        <f aca="false">-(CW103+In_EW_Interest*CW104+CW107+CW108+CW112+In_SPV_Interest*CW101)</f>
        <v>-0</v>
      </c>
      <c r="CX211" s="20" t="n">
        <f aca="false">-(CX103+In_EW_Interest*CX104+CX107+CX108+CX112+In_SPV_Interest*CX101)</f>
        <v>-0</v>
      </c>
      <c r="CY211" s="20" t="n">
        <f aca="false">-(CY103+In_EW_Interest*CY104+CY107+CY108+CY112+In_SPV_Interest*CY101)</f>
        <v>-0</v>
      </c>
      <c r="CZ211" s="20" t="n">
        <f aca="false">-(CZ103+In_EW_Interest*CZ104+CZ107+CZ108+CZ112+In_SPV_Interest*CZ101)</f>
        <v>-0</v>
      </c>
      <c r="DA211" s="20" t="n">
        <f aca="false">-(DA103+In_EW_Interest*DA104+DA107+DA108+DA112+In_SPV_Interest*DA101)</f>
        <v>-0</v>
      </c>
      <c r="DB211" s="20" t="n">
        <f aca="false">-(DB103+In_EW_Interest*DB104+DB107+DB108+DB112+In_SPV_Interest*DB101)</f>
        <v>-0</v>
      </c>
      <c r="DC211" s="20" t="n">
        <f aca="false">-(DC103+In_EW_Interest*DC104+DC107+DC108+DC112+In_SPV_Interest*DC101)</f>
        <v>-0</v>
      </c>
      <c r="DD211" s="20" t="n">
        <f aca="false">-(DD103+In_EW_Interest*DD104+DD107+DD108+DD112+In_SPV_Interest*DD101)</f>
        <v>-0</v>
      </c>
      <c r="DE211" s="20" t="n">
        <f aca="false">-(DE103+In_EW_Interest*DE104+DE107+DE108+DE112+In_SPV_Interest*DE101)</f>
        <v>-0</v>
      </c>
      <c r="DF211" s="20" t="n">
        <f aca="false">-(DF103+In_EW_Interest*DF104+DF107+DF108+DF112+In_SPV_Interest*DF101)</f>
        <v>-0</v>
      </c>
      <c r="DG211" s="20" t="n">
        <f aca="false">-(DG103+In_EW_Interest*DG104+DG107+DG108+DG112+In_SPV_Interest*DG101)</f>
        <v>-0</v>
      </c>
      <c r="DH211" s="20" t="n">
        <f aca="false">-(DH103+In_EW_Interest*DH104+DH107+DH108+DH112+In_SPV_Interest*DH101)</f>
        <v>-0</v>
      </c>
      <c r="DI211" s="20" t="n">
        <f aca="false">-(DI103+In_EW_Interest*DI104+DI107+DI108+DI112+In_SPV_Interest*DI101)</f>
        <v>-0</v>
      </c>
      <c r="DJ211" s="20" t="n">
        <f aca="false">-(DJ103+In_EW_Interest*DJ104+DJ107+DJ108+DJ112+In_SPV_Interest*DJ101)</f>
        <v>-0</v>
      </c>
      <c r="DK211" s="20" t="n">
        <f aca="false">-(DK103+In_EW_Interest*DK104+DK107+DK108+DK112+In_SPV_Interest*DK101)</f>
        <v>-0</v>
      </c>
      <c r="DL211" s="20" t="n">
        <f aca="false">-(DL103+In_EW_Interest*DL104+DL107+DL108+DL112+In_SPV_Interest*DL101)</f>
        <v>-0</v>
      </c>
      <c r="DM211" s="20" t="n">
        <f aca="false">-(DM103+In_EW_Interest*DM104+DM107+DM108+DM112+In_SPV_Interest*DM101)</f>
        <v>-0</v>
      </c>
      <c r="DN211" s="20" t="n">
        <f aca="false">-(DN103+In_EW_Interest*DN104+DN107+DN108+DN112+In_SPV_Interest*DN101)</f>
        <v>-0</v>
      </c>
      <c r="DO211" s="20" t="n">
        <f aca="false">-(DO103+In_EW_Interest*DO104+DO107+DO108+DO112+In_SPV_Interest*DO101)</f>
        <v>-0</v>
      </c>
      <c r="DP211" s="20" t="n">
        <f aca="false">-(DP103+In_EW_Interest*DP104+DP107+DP108+DP112+In_SPV_Interest*DP101)</f>
        <v>-0</v>
      </c>
      <c r="DQ211" s="20" t="n">
        <f aca="false">-(DQ103+In_EW_Interest*DQ104+DQ107+DQ108+DQ112+In_SPV_Interest*DQ101)</f>
        <v>-0</v>
      </c>
      <c r="DR211" s="20" t="n">
        <f aca="false">-(DR103+In_EW_Interest*DR104+DR107+DR108+DR112+In_SPV_Interest*DR101)</f>
        <v>-0</v>
      </c>
      <c r="DS211" s="20" t="n">
        <f aca="false">-(DS103+In_EW_Interest*DS104+DS107+DS108+DS112+In_SPV_Interest*DS101)</f>
        <v>-0</v>
      </c>
      <c r="DT211" s="20" t="n">
        <f aca="false">-(DT103+In_EW_Interest*DT104+DT107+DT108+DT112+In_SPV_Interest*DT101)</f>
        <v>-0</v>
      </c>
      <c r="DU211" s="20" t="n">
        <f aca="false">-(DU103+In_EW_Interest*DU104+DU107+DU108+DU112+In_SPV_Interest*DU101)</f>
        <v>-0</v>
      </c>
      <c r="DV211" s="20" t="n">
        <f aca="false">-(DV103+In_EW_Interest*DV104+DV107+DV108+DV112+In_SPV_Interest*DV101)</f>
        <v>-0</v>
      </c>
      <c r="DW211" s="20" t="n">
        <f aca="false">-(DW103+In_EW_Interest*DW104+DW107+DW108+DW112+In_SPV_Interest*DW101)</f>
        <v>-0</v>
      </c>
      <c r="DX211" s="20" t="n">
        <f aca="false">-(DX103+In_EW_Interest*DX104+DX107+DX108+DX112+In_SPV_Interest*DX101)</f>
        <v>-0</v>
      </c>
      <c r="DY211" s="20" t="n">
        <f aca="false">-(DY103+In_EW_Interest*DY104+DY107+DY108+DY112+In_SPV_Interest*DY101)</f>
        <v>-0</v>
      </c>
      <c r="DZ211" s="20" t="n">
        <f aca="false">-(DZ103+In_EW_Interest*DZ104+DZ107+DZ108+DZ112+In_SPV_Interest*DZ101)</f>
        <v>-0</v>
      </c>
      <c r="EA211" s="20" t="n">
        <f aca="false">-(EA103+In_EW_Interest*EA104+EA107+EA108+EA112+In_SPV_Interest*EA101)</f>
        <v>-0</v>
      </c>
      <c r="EB211" s="20" t="n">
        <f aca="false">-(EB103+In_EW_Interest*EB104+EB107+EB108+EB112+In_SPV_Interest*EB101)</f>
        <v>-0</v>
      </c>
      <c r="EC211" s="20" t="n">
        <f aca="false">-(EC103+In_EW_Interest*EC104+EC107+EC108+EC112+In_SPV_Interest*EC101)</f>
        <v>-0</v>
      </c>
      <c r="ED211" s="20" t="n">
        <f aca="false">-(ED103+In_EW_Interest*ED104+ED107+ED108+ED112+In_SPV_Interest*ED101)</f>
        <v>-0</v>
      </c>
      <c r="EE211" s="20" t="n">
        <f aca="false">-(EE103+In_EW_Interest*EE104+EE107+EE108+EE112+In_SPV_Interest*EE101)</f>
        <v>-0</v>
      </c>
      <c r="EF211" s="20" t="n">
        <f aca="false">-(EF103+In_EW_Interest*EF104+EF107+EF108+EF112+In_SPV_Interest*EF101)</f>
        <v>-0</v>
      </c>
      <c r="EG211" s="20" t="n">
        <f aca="false">-(EG103+In_EW_Interest*EG104+EG107+EG108+EG112+In_SPV_Interest*EG101)</f>
        <v>-0</v>
      </c>
      <c r="EH211" s="20" t="n">
        <f aca="false">-(EH103+In_EW_Interest*EH104+EH107+EH108+EH112+In_SPV_Interest*EH101)</f>
        <v>-0</v>
      </c>
      <c r="EI211" s="20" t="n">
        <f aca="false">-(EI103+In_EW_Interest*EI104+EI107+EI108+EI112+In_SPV_Interest*EI101)</f>
        <v>-0</v>
      </c>
      <c r="EJ211" s="20" t="n">
        <f aca="false">-(EJ103+In_EW_Interest*EJ104+EJ107+EJ108+EJ112+In_SPV_Interest*EJ101)</f>
        <v>-0</v>
      </c>
      <c r="EK211" s="20" t="n">
        <f aca="false">-(EK103+In_EW_Interest*EK104+EK107+EK108+EK112+In_SPV_Interest*EK101)</f>
        <v>-0</v>
      </c>
      <c r="EL211" s="20" t="n">
        <f aca="false">-(EL103+In_EW_Interest*EL104+EL107+EL108+EL112+In_SPV_Interest*EL101)</f>
        <v>-0</v>
      </c>
      <c r="EM211" s="20" t="n">
        <f aca="false">-(EM103+In_EW_Interest*EM104+EM107+EM108+EM112+In_SPV_Interest*EM101)</f>
        <v>-0</v>
      </c>
      <c r="EN211" s="20" t="n">
        <f aca="false">-(EN103+In_EW_Interest*EN104+EN107+EN108+EN112+In_SPV_Interest*EN101)</f>
        <v>-0</v>
      </c>
      <c r="EO211" s="20" t="n">
        <f aca="false">-(EO103+In_EW_Interest*EO104+EO107+EO108+EO112+In_SPV_Interest*EO101)</f>
        <v>-0</v>
      </c>
      <c r="EP211" s="20" t="n">
        <f aca="false">-(EP103+In_EW_Interest*EP104+EP107+EP108+EP112+In_SPV_Interest*EP101)</f>
        <v>-0</v>
      </c>
      <c r="EQ211" s="20" t="n">
        <f aca="false">-(EQ103+In_EW_Interest*EQ104+EQ107+EQ108+EQ112+In_SPV_Interest*EQ101)</f>
        <v>-0</v>
      </c>
      <c r="ER211" s="20" t="n">
        <f aca="false">-(ER103+In_EW_Interest*ER104+ER107+ER108+ER112+In_SPV_Interest*ER101)</f>
        <v>-0</v>
      </c>
      <c r="ES211" s="20" t="n">
        <f aca="false">-(ES103+In_EW_Interest*ES104+ES107+ES108+ES112+In_SPV_Interest*ES101)</f>
        <v>-0</v>
      </c>
      <c r="ET211" s="20" t="n">
        <f aca="false">-(ET103+In_EW_Interest*ET104+ET107+ET108+ET112+In_SPV_Interest*ET101)</f>
        <v>-0</v>
      </c>
      <c r="EU211" s="20" t="n">
        <f aca="false">-(EU103+In_EW_Interest*EU104+EU107+EU108+EU112+In_SPV_Interest*EU101)</f>
        <v>-0</v>
      </c>
      <c r="EV211" s="20" t="n">
        <f aca="false">-(EV103+In_EW_Interest*EV104+EV107+EV108+EV112+In_SPV_Interest*EV101)</f>
        <v>-0</v>
      </c>
      <c r="EW211" s="20" t="n">
        <f aca="false">-(EW103+In_EW_Interest*EW104+EW107+EW108+EW112+In_SPV_Interest*EW101)</f>
        <v>-0</v>
      </c>
      <c r="EX211" s="20" t="n">
        <f aca="false">-(EX103+In_EW_Interest*EX104+EX107+EX108+EX112+In_SPV_Interest*EX101)</f>
        <v>-0</v>
      </c>
      <c r="EY211" s="20" t="n">
        <f aca="false">-(EY103+In_EW_Interest*EY104+EY107+EY108+EY112+In_SPV_Interest*EY101)</f>
        <v>-0</v>
      </c>
      <c r="EZ211" s="20" t="n">
        <f aca="false">-(EZ103+In_EW_Interest*EZ104+EZ107+EZ108+EZ112+In_SPV_Interest*EZ101)</f>
        <v>-0</v>
      </c>
      <c r="FA211" s="20" t="n">
        <f aca="false">-(FA103+In_EW_Interest*FA104+FA107+FA108+FA112+In_SPV_Interest*FA101)</f>
        <v>-0</v>
      </c>
      <c r="FB211" s="20" t="n">
        <f aca="false">-(FB103+In_EW_Interest*FB104+FB107+FB108+FB112+In_SPV_Interest*FB101)</f>
        <v>-0</v>
      </c>
      <c r="FC211" s="20" t="n">
        <f aca="false">-(FC103+In_EW_Interest*FC104+FC107+FC108+FC112+In_SPV_Interest*FC101)</f>
        <v>-0</v>
      </c>
      <c r="FD211" s="20" t="n">
        <f aca="false">-(FD103+In_EW_Interest*FD104+FD107+FD108+FD112+In_SPV_Interest*FD101)</f>
        <v>-0</v>
      </c>
      <c r="FE211" s="20" t="n">
        <f aca="false">-(FE103+In_EW_Interest*FE104+FE107+FE108+FE112+In_SPV_Interest*FE101)</f>
        <v>-0</v>
      </c>
      <c r="FF211" s="20" t="n">
        <f aca="false">-(FF103+In_EW_Interest*FF104+FF107+FF108+FF112+In_SPV_Interest*FF101)</f>
        <v>-0</v>
      </c>
      <c r="FG211" s="20" t="n">
        <f aca="false">-(FG103+In_EW_Interest*FG104+FG107+FG108+FG112+In_SPV_Interest*FG101)</f>
        <v>-0</v>
      </c>
      <c r="FH211" s="20" t="n">
        <f aca="false">-(FH103+In_EW_Interest*FH104+FH107+FH108+FH112+In_SPV_Interest*FH101)</f>
        <v>-0</v>
      </c>
    </row>
    <row r="212" customFormat="false" ht="15" hidden="false" customHeight="false" outlineLevel="0" collapsed="false">
      <c r="C212" s="0" t="s">
        <v>848</v>
      </c>
      <c r="D212" s="11" t="s">
        <v>359</v>
      </c>
      <c r="J212" s="21" t="n">
        <f aca="false">I215</f>
        <v>0</v>
      </c>
      <c r="K212" s="21" t="n">
        <f aca="false">J215</f>
        <v>2043.10339506173</v>
      </c>
      <c r="L212" s="21" t="n">
        <f aca="false">K215</f>
        <v>1348.53482470404</v>
      </c>
      <c r="M212" s="21" t="n">
        <f aca="false">L215</f>
        <v>2158.49279322594</v>
      </c>
      <c r="N212" s="21" t="n">
        <f aca="false">M215</f>
        <v>2282.60509568493</v>
      </c>
      <c r="O212" s="21" t="n">
        <f aca="false">N215</f>
        <v>2525.11568156441</v>
      </c>
      <c r="P212" s="21" t="n">
        <f aca="false">O215</f>
        <v>2532.33906923565</v>
      </c>
      <c r="Q212" s="21" t="n">
        <f aca="false">P215</f>
        <v>2539.64271676989</v>
      </c>
      <c r="R212" s="21" t="n">
        <f aca="false">Q215</f>
        <v>2547.02662416715</v>
      </c>
      <c r="S212" s="21" t="n">
        <f aca="false">R215</f>
        <v>2858.74264532029</v>
      </c>
      <c r="T212" s="21" t="n">
        <f aca="false">S215</f>
        <v>2866.04629285453</v>
      </c>
      <c r="U212" s="21" t="n">
        <f aca="false">T215</f>
        <v>2866.04629285453</v>
      </c>
      <c r="V212" s="21" t="n">
        <f aca="false">U215</f>
        <v>2866.04629285453</v>
      </c>
      <c r="W212" s="21" t="n">
        <f aca="false">V215</f>
        <v>2951.57360706521</v>
      </c>
      <c r="X212" s="21" t="n">
        <f aca="false">W215</f>
        <v>2951.57360706521</v>
      </c>
      <c r="Y212" s="21" t="n">
        <f aca="false">X215</f>
        <v>2951.57360706521</v>
      </c>
      <c r="Z212" s="21" t="n">
        <f aca="false">Y215</f>
        <v>2951.57360706521</v>
      </c>
      <c r="AA212" s="21" t="n">
        <f aca="false">Z215</f>
        <v>2951.57360706521</v>
      </c>
      <c r="AB212" s="21" t="n">
        <f aca="false">AA215</f>
        <v>2951.57360706521</v>
      </c>
      <c r="AC212" s="21" t="n">
        <f aca="false">AB215</f>
        <v>2951.57360706521</v>
      </c>
      <c r="AD212" s="21" t="n">
        <f aca="false">AC215</f>
        <v>2951.57360706521</v>
      </c>
      <c r="AE212" s="21" t="n">
        <f aca="false">AD215</f>
        <v>2951.57360706521</v>
      </c>
      <c r="AF212" s="21" t="n">
        <f aca="false">AE215</f>
        <v>2951.57360706521</v>
      </c>
      <c r="AG212" s="21" t="n">
        <f aca="false">AF215</f>
        <v>2951.57360706521</v>
      </c>
      <c r="AH212" s="21" t="n">
        <f aca="false">AG215</f>
        <v>2951.57360706521</v>
      </c>
      <c r="AI212" s="21" t="n">
        <f aca="false">AH215</f>
        <v>2951.57360706521</v>
      </c>
      <c r="AJ212" s="21" t="n">
        <f aca="false">AI215</f>
        <v>2951.57360706521</v>
      </c>
      <c r="AK212" s="21" t="n">
        <f aca="false">AJ215</f>
        <v>2951.57360706521</v>
      </c>
      <c r="AL212" s="21" t="n">
        <f aca="false">AK215</f>
        <v>2951.57360706521</v>
      </c>
      <c r="AM212" s="21" t="n">
        <f aca="false">AL215</f>
        <v>2951.57360706521</v>
      </c>
      <c r="AN212" s="21" t="n">
        <f aca="false">AM215</f>
        <v>2951.57360706521</v>
      </c>
      <c r="AO212" s="21" t="n">
        <f aca="false">AN215</f>
        <v>2951.57360706521</v>
      </c>
      <c r="AP212" s="21" t="n">
        <f aca="false">AO215</f>
        <v>2951.57360706521</v>
      </c>
      <c r="AQ212" s="21" t="n">
        <f aca="false">AP215</f>
        <v>2951.57360706521</v>
      </c>
      <c r="AR212" s="21" t="n">
        <f aca="false">AQ215</f>
        <v>2951.57360706521</v>
      </c>
      <c r="AS212" s="21" t="n">
        <f aca="false">AR215</f>
        <v>2951.57360706521</v>
      </c>
      <c r="AT212" s="21" t="n">
        <f aca="false">AS215</f>
        <v>2951.57360706521</v>
      </c>
      <c r="AU212" s="21" t="n">
        <f aca="false">AT215</f>
        <v>2951.57360706521</v>
      </c>
      <c r="AV212" s="21" t="n">
        <f aca="false">AU215</f>
        <v>2951.57360706521</v>
      </c>
      <c r="AW212" s="21" t="n">
        <f aca="false">AV215</f>
        <v>2951.57360706521</v>
      </c>
      <c r="AX212" s="21" t="n">
        <f aca="false">AW215</f>
        <v>2951.57360706521</v>
      </c>
      <c r="AY212" s="21" t="n">
        <f aca="false">AX215</f>
        <v>2951.57360706521</v>
      </c>
      <c r="AZ212" s="21" t="n">
        <f aca="false">AY215</f>
        <v>2951.57360706521</v>
      </c>
      <c r="BA212" s="21" t="n">
        <f aca="false">AZ215</f>
        <v>2951.57360706521</v>
      </c>
      <c r="BB212" s="21" t="n">
        <f aca="false">BA215</f>
        <v>2951.57360706521</v>
      </c>
      <c r="BC212" s="21" t="n">
        <f aca="false">BB215</f>
        <v>2951.57360706521</v>
      </c>
      <c r="BD212" s="21" t="n">
        <f aca="false">BC215</f>
        <v>2951.57360706521</v>
      </c>
      <c r="BE212" s="21" t="n">
        <f aca="false">BD215</f>
        <v>2951.57360706521</v>
      </c>
      <c r="BF212" s="21" t="n">
        <f aca="false">BE215</f>
        <v>2951.57360706521</v>
      </c>
      <c r="BG212" s="21" t="n">
        <f aca="false">BF215</f>
        <v>2951.57360706521</v>
      </c>
      <c r="BH212" s="21" t="n">
        <f aca="false">BG215</f>
        <v>2951.57360706521</v>
      </c>
      <c r="BI212" s="21" t="n">
        <f aca="false">BH215</f>
        <v>2951.57360706521</v>
      </c>
      <c r="BJ212" s="21" t="n">
        <f aca="false">BI215</f>
        <v>2951.57360706521</v>
      </c>
      <c r="BK212" s="21" t="n">
        <f aca="false">BJ215</f>
        <v>2951.57360706521</v>
      </c>
      <c r="BL212" s="21" t="n">
        <f aca="false">BK215</f>
        <v>2951.57360706521</v>
      </c>
      <c r="BM212" s="21" t="n">
        <f aca="false">BL215</f>
        <v>2951.57360706521</v>
      </c>
      <c r="BN212" s="21" t="n">
        <f aca="false">BM215</f>
        <v>2951.57360706521</v>
      </c>
      <c r="BO212" s="21" t="n">
        <f aca="false">BN215</f>
        <v>2951.57360706521</v>
      </c>
      <c r="BP212" s="21" t="n">
        <f aca="false">BO215</f>
        <v>2951.57360706521</v>
      </c>
      <c r="BQ212" s="21" t="n">
        <f aca="false">BP215</f>
        <v>2951.57360706521</v>
      </c>
      <c r="BR212" s="21" t="n">
        <f aca="false">BQ215</f>
        <v>2951.57360706521</v>
      </c>
      <c r="BS212" s="21" t="n">
        <f aca="false">BR215</f>
        <v>2951.57360706521</v>
      </c>
      <c r="BT212" s="21" t="n">
        <f aca="false">BS215</f>
        <v>2951.57360706521</v>
      </c>
      <c r="BU212" s="21" t="n">
        <f aca="false">BT215</f>
        <v>2951.57360706521</v>
      </c>
      <c r="BV212" s="21" t="n">
        <f aca="false">BU215</f>
        <v>2951.57360706521</v>
      </c>
      <c r="BW212" s="21" t="n">
        <f aca="false">BV215</f>
        <v>2951.57360706521</v>
      </c>
      <c r="BX212" s="21" t="n">
        <f aca="false">BW215</f>
        <v>2951.57360706521</v>
      </c>
      <c r="BY212" s="21" t="n">
        <f aca="false">BX215</f>
        <v>2951.57360706521</v>
      </c>
      <c r="BZ212" s="21" t="n">
        <f aca="false">BY215</f>
        <v>2951.57360706521</v>
      </c>
      <c r="CA212" s="21" t="n">
        <f aca="false">BZ215</f>
        <v>2951.57360706521</v>
      </c>
      <c r="CB212" s="21" t="n">
        <f aca="false">CA215</f>
        <v>2951.57360706521</v>
      </c>
      <c r="CC212" s="21" t="n">
        <f aca="false">CB215</f>
        <v>2951.57360706521</v>
      </c>
      <c r="CD212" s="21" t="n">
        <f aca="false">CC215</f>
        <v>2951.57360706521</v>
      </c>
      <c r="CE212" s="21" t="n">
        <f aca="false">CD215</f>
        <v>2951.57360706521</v>
      </c>
      <c r="CF212" s="21" t="n">
        <f aca="false">CE215</f>
        <v>2951.57360706521</v>
      </c>
      <c r="CG212" s="21" t="n">
        <f aca="false">CF215</f>
        <v>2951.57360706521</v>
      </c>
      <c r="CH212" s="21" t="n">
        <f aca="false">CG215</f>
        <v>2951.57360706521</v>
      </c>
      <c r="CI212" s="21" t="n">
        <f aca="false">CH215</f>
        <v>2951.57360706521</v>
      </c>
      <c r="CJ212" s="21" t="n">
        <f aca="false">CI215</f>
        <v>2951.57360706521</v>
      </c>
      <c r="CK212" s="21" t="n">
        <f aca="false">CJ215</f>
        <v>2951.57360706521</v>
      </c>
      <c r="CL212" s="21" t="n">
        <f aca="false">CK215</f>
        <v>2951.57360706521</v>
      </c>
      <c r="CM212" s="21" t="n">
        <f aca="false">CL215</f>
        <v>2951.57360706521</v>
      </c>
      <c r="CN212" s="21" t="n">
        <f aca="false">CM215</f>
        <v>2951.57360706521</v>
      </c>
      <c r="CO212" s="21" t="n">
        <f aca="false">CN215</f>
        <v>2951.57360706521</v>
      </c>
      <c r="CP212" s="21" t="n">
        <f aca="false">CO215</f>
        <v>2951.57360706521</v>
      </c>
      <c r="CQ212" s="21" t="n">
        <f aca="false">CP215</f>
        <v>2951.57360706521</v>
      </c>
      <c r="CR212" s="21" t="n">
        <f aca="false">CQ215</f>
        <v>2951.57360706521</v>
      </c>
      <c r="CS212" s="21" t="n">
        <f aca="false">CR215</f>
        <v>2951.57360706521</v>
      </c>
      <c r="CT212" s="21" t="n">
        <f aca="false">CS215</f>
        <v>2951.57360706521</v>
      </c>
      <c r="CU212" s="21" t="n">
        <f aca="false">CT215</f>
        <v>2951.57360706521</v>
      </c>
      <c r="CV212" s="21" t="n">
        <f aca="false">CU215</f>
        <v>2951.57360706521</v>
      </c>
      <c r="CW212" s="21" t="n">
        <f aca="false">CV215</f>
        <v>2951.57360706521</v>
      </c>
      <c r="CX212" s="21" t="n">
        <f aca="false">CW215</f>
        <v>2951.57360706521</v>
      </c>
      <c r="CY212" s="21" t="n">
        <f aca="false">CX215</f>
        <v>2951.57360706521</v>
      </c>
      <c r="CZ212" s="21" t="n">
        <f aca="false">CY215</f>
        <v>2951.57360706521</v>
      </c>
      <c r="DA212" s="21" t="n">
        <f aca="false">CZ215</f>
        <v>2951.57360706521</v>
      </c>
      <c r="DB212" s="21" t="n">
        <f aca="false">DA215</f>
        <v>2951.57360706521</v>
      </c>
      <c r="DC212" s="21" t="n">
        <f aca="false">DB215</f>
        <v>2951.57360706521</v>
      </c>
      <c r="DD212" s="21" t="n">
        <f aca="false">DC215</f>
        <v>2951.57360706521</v>
      </c>
      <c r="DE212" s="21" t="n">
        <f aca="false">DD215</f>
        <v>2951.57360706521</v>
      </c>
      <c r="DF212" s="21" t="n">
        <f aca="false">DE215</f>
        <v>2951.57360706521</v>
      </c>
      <c r="DG212" s="21" t="n">
        <f aca="false">DF215</f>
        <v>2951.57360706521</v>
      </c>
      <c r="DH212" s="21" t="n">
        <f aca="false">DG215</f>
        <v>2951.57360706521</v>
      </c>
      <c r="DI212" s="21" t="n">
        <f aca="false">DH215</f>
        <v>2951.57360706521</v>
      </c>
      <c r="DJ212" s="21" t="n">
        <f aca="false">DI215</f>
        <v>2951.57360706521</v>
      </c>
      <c r="DK212" s="21" t="n">
        <f aca="false">DJ215</f>
        <v>2951.57360706521</v>
      </c>
      <c r="DL212" s="21" t="n">
        <f aca="false">DK215</f>
        <v>2951.57360706521</v>
      </c>
      <c r="DM212" s="21" t="n">
        <f aca="false">DL215</f>
        <v>2951.57360706521</v>
      </c>
      <c r="DN212" s="21" t="n">
        <f aca="false">DM215</f>
        <v>2951.57360706521</v>
      </c>
      <c r="DO212" s="21" t="n">
        <f aca="false">DN215</f>
        <v>2951.57360706521</v>
      </c>
      <c r="DP212" s="21" t="n">
        <f aca="false">DO215</f>
        <v>2951.57360706521</v>
      </c>
      <c r="DQ212" s="21" t="n">
        <f aca="false">DP215</f>
        <v>2951.57360706521</v>
      </c>
      <c r="DR212" s="21" t="n">
        <f aca="false">DQ215</f>
        <v>2951.57360706521</v>
      </c>
      <c r="DS212" s="21" t="n">
        <f aca="false">DR215</f>
        <v>2951.57360706521</v>
      </c>
      <c r="DT212" s="21" t="n">
        <f aca="false">DS215</f>
        <v>2951.57360706521</v>
      </c>
      <c r="DU212" s="21" t="n">
        <f aca="false">DT215</f>
        <v>2951.57360706521</v>
      </c>
      <c r="DV212" s="21" t="n">
        <f aca="false">DU215</f>
        <v>2951.57360706521</v>
      </c>
      <c r="DW212" s="21" t="n">
        <f aca="false">DV215</f>
        <v>2951.57360706521</v>
      </c>
      <c r="DX212" s="21" t="n">
        <f aca="false">DW215</f>
        <v>2951.57360706521</v>
      </c>
      <c r="DY212" s="21" t="n">
        <f aca="false">DX215</f>
        <v>2951.57360706521</v>
      </c>
      <c r="DZ212" s="21" t="n">
        <f aca="false">DY215</f>
        <v>2951.57360706521</v>
      </c>
      <c r="EA212" s="21" t="n">
        <f aca="false">DZ215</f>
        <v>2951.57360706521</v>
      </c>
      <c r="EB212" s="21" t="n">
        <f aca="false">EA215</f>
        <v>2951.57360706521</v>
      </c>
      <c r="EC212" s="21" t="n">
        <f aca="false">EB215</f>
        <v>2951.57360706521</v>
      </c>
      <c r="ED212" s="21" t="n">
        <f aca="false">EC215</f>
        <v>2951.57360706521</v>
      </c>
      <c r="EE212" s="21" t="n">
        <f aca="false">ED215</f>
        <v>2951.57360706521</v>
      </c>
      <c r="EF212" s="21" t="n">
        <f aca="false">EE215</f>
        <v>2951.57360706521</v>
      </c>
      <c r="EG212" s="21" t="n">
        <f aca="false">EF215</f>
        <v>2951.57360706521</v>
      </c>
      <c r="EH212" s="21" t="n">
        <f aca="false">EG215</f>
        <v>2951.57360706521</v>
      </c>
      <c r="EI212" s="21" t="n">
        <f aca="false">EH215</f>
        <v>2951.57360706521</v>
      </c>
      <c r="EJ212" s="21" t="n">
        <f aca="false">EI215</f>
        <v>2951.57360706521</v>
      </c>
      <c r="EK212" s="21" t="n">
        <f aca="false">EJ215</f>
        <v>2951.57360706521</v>
      </c>
      <c r="EL212" s="21" t="n">
        <f aca="false">EK215</f>
        <v>2951.57360706521</v>
      </c>
      <c r="EM212" s="21" t="n">
        <f aca="false">EL215</f>
        <v>2951.57360706521</v>
      </c>
      <c r="EN212" s="21" t="n">
        <f aca="false">EM215</f>
        <v>2951.57360706521</v>
      </c>
      <c r="EO212" s="21" t="n">
        <f aca="false">EN215</f>
        <v>2951.57360706521</v>
      </c>
      <c r="EP212" s="21" t="n">
        <f aca="false">EO215</f>
        <v>2951.57360706521</v>
      </c>
      <c r="EQ212" s="21" t="n">
        <f aca="false">EP215</f>
        <v>2951.57360706521</v>
      </c>
      <c r="ER212" s="21" t="n">
        <f aca="false">EQ215</f>
        <v>2951.57360706521</v>
      </c>
      <c r="ES212" s="21" t="n">
        <f aca="false">ER215</f>
        <v>2951.57360706521</v>
      </c>
      <c r="ET212" s="21" t="n">
        <f aca="false">ES215</f>
        <v>2951.57360706521</v>
      </c>
      <c r="EU212" s="21" t="n">
        <f aca="false">ET215</f>
        <v>2951.57360706521</v>
      </c>
      <c r="EV212" s="21" t="n">
        <f aca="false">EU215</f>
        <v>2951.57360706521</v>
      </c>
      <c r="EW212" s="21" t="n">
        <f aca="false">EV215</f>
        <v>2951.57360706521</v>
      </c>
      <c r="EX212" s="21" t="n">
        <f aca="false">EW215</f>
        <v>2951.57360706521</v>
      </c>
      <c r="EY212" s="21" t="n">
        <f aca="false">EX215</f>
        <v>2951.57360706521</v>
      </c>
      <c r="EZ212" s="21" t="n">
        <f aca="false">EY215</f>
        <v>2951.57360706521</v>
      </c>
      <c r="FA212" s="21" t="n">
        <f aca="false">EZ215</f>
        <v>2951.57360706521</v>
      </c>
      <c r="FB212" s="21" t="n">
        <f aca="false">FA215</f>
        <v>2951.57360706521</v>
      </c>
      <c r="FC212" s="21" t="n">
        <f aca="false">FB215</f>
        <v>2951.57360706521</v>
      </c>
      <c r="FD212" s="21" t="n">
        <f aca="false">FC215</f>
        <v>2951.57360706521</v>
      </c>
      <c r="FE212" s="21" t="n">
        <f aca="false">FD215</f>
        <v>2951.57360706521</v>
      </c>
      <c r="FF212" s="21" t="n">
        <f aca="false">FE215</f>
        <v>2951.57360706521</v>
      </c>
      <c r="FG212" s="21" t="n">
        <f aca="false">FF215</f>
        <v>2951.57360706521</v>
      </c>
      <c r="FH212" s="21" t="n">
        <f aca="false">FG215</f>
        <v>2951.57360706521</v>
      </c>
    </row>
    <row r="213" customFormat="false" ht="15" hidden="false" customHeight="false" outlineLevel="0" collapsed="false">
      <c r="C213" s="0" t="s">
        <v>849</v>
      </c>
      <c r="D213" s="11" t="s">
        <v>359</v>
      </c>
      <c r="E213" s="20" t="n">
        <f aca="false">SUMIF($J$3:$FH$3,"&lt;="&amp;$E20,$J213:$FH213)</f>
        <v>235.126678482222</v>
      </c>
      <c r="F213" s="20" t="n">
        <f aca="false">SUMIF($J$4:$FH$4,"&lt;="&amp;$E22,$J213:$FH213)</f>
        <v>624.986106448773</v>
      </c>
      <c r="I213" s="20" t="n">
        <f aca="false">SUM(J213:FH213)</f>
        <v>624.986106448773</v>
      </c>
      <c r="J213" s="20" t="n">
        <f aca="false">J212*J210*(1-J26)</f>
        <v>0</v>
      </c>
      <c r="K213" s="20" t="n">
        <f aca="false">K212*K210*(1-K26)</f>
        <v>60.4534703196347</v>
      </c>
      <c r="L213" s="20" t="n">
        <f aca="false">L212*L210*(1-L26)</f>
        <v>40.3452062623785</v>
      </c>
      <c r="M213" s="20" t="n">
        <f aca="false">M212*M210*(1-M26)</f>
        <v>65.2870148964778</v>
      </c>
      <c r="N213" s="20" t="n">
        <f aca="false">N212*N210*(1-N26)</f>
        <v>69.0409870037305</v>
      </c>
      <c r="O213" s="20" t="n">
        <f aca="false">O212*O210*(1-O26)</f>
        <v>74.7157516736867</v>
      </c>
      <c r="P213" s="20" t="n">
        <f aca="false">P212*P210*(1-P26)</f>
        <v>75.762034619324</v>
      </c>
      <c r="Q213" s="20" t="n">
        <f aca="false">Q212*Q210*(1-Q26)</f>
        <v>76.815494775725</v>
      </c>
      <c r="R213" s="20" t="n">
        <f aca="false">R212*R210*(1-R26)</f>
        <v>77.038832687138</v>
      </c>
      <c r="S213" s="20" t="n">
        <f aca="false">S212*S210*(1-S26)</f>
        <v>85.5273142106782</v>
      </c>
      <c r="T213" s="20" t="n">
        <f aca="false">T212*T210*(1-T26)</f>
        <v>0</v>
      </c>
      <c r="U213" s="20" t="n">
        <f aca="false">U212*U210*(1-U26)</f>
        <v>0</v>
      </c>
      <c r="V213" s="20" t="n">
        <f aca="false">V212*V210*(1-V26)</f>
        <v>0</v>
      </c>
      <c r="W213" s="20" t="n">
        <f aca="false">W212*W210*(1-W26)</f>
        <v>0</v>
      </c>
      <c r="X213" s="20" t="n">
        <f aca="false">X212*X210*(1-X26)</f>
        <v>0</v>
      </c>
      <c r="Y213" s="20" t="n">
        <f aca="false">Y212*Y210*(1-Y26)</f>
        <v>0</v>
      </c>
      <c r="Z213" s="20" t="n">
        <f aca="false">Z212*Z210*(1-Z26)</f>
        <v>0</v>
      </c>
      <c r="AA213" s="20" t="n">
        <f aca="false">AA212*AA210*(1-AA26)</f>
        <v>0</v>
      </c>
      <c r="AB213" s="20" t="n">
        <f aca="false">AB212*AB210*(1-AB26)</f>
        <v>0</v>
      </c>
      <c r="AC213" s="20" t="n">
        <f aca="false">AC212*AC210*(1-AC26)</f>
        <v>0</v>
      </c>
      <c r="AD213" s="20" t="n">
        <f aca="false">AD212*AD210*(1-AD26)</f>
        <v>0</v>
      </c>
      <c r="AE213" s="20" t="n">
        <f aca="false">AE212*AE210*(1-AE26)</f>
        <v>0</v>
      </c>
      <c r="AF213" s="20" t="n">
        <f aca="false">AF212*AF210*(1-AF26)</f>
        <v>0</v>
      </c>
      <c r="AG213" s="20" t="n">
        <f aca="false">AG212*AG210*(1-AG26)</f>
        <v>0</v>
      </c>
      <c r="AH213" s="20" t="n">
        <f aca="false">AH212*AH210*(1-AH26)</f>
        <v>0</v>
      </c>
      <c r="AI213" s="20" t="n">
        <f aca="false">AI212*AI210*(1-AI26)</f>
        <v>0</v>
      </c>
      <c r="AJ213" s="20" t="n">
        <f aca="false">AJ212*AJ210*(1-AJ26)</f>
        <v>0</v>
      </c>
      <c r="AK213" s="20" t="n">
        <f aca="false">AK212*AK210*(1-AK26)</f>
        <v>0</v>
      </c>
      <c r="AL213" s="20" t="n">
        <f aca="false">AL212*AL210*(1-AL26)</f>
        <v>0</v>
      </c>
      <c r="AM213" s="20" t="n">
        <f aca="false">AM212*AM210*(1-AM26)</f>
        <v>0</v>
      </c>
      <c r="AN213" s="20" t="n">
        <f aca="false">AN212*AN210*(1-AN26)</f>
        <v>0</v>
      </c>
      <c r="AO213" s="20" t="n">
        <f aca="false">AO212*AO210*(1-AO26)</f>
        <v>0</v>
      </c>
      <c r="AP213" s="20" t="n">
        <f aca="false">AP212*AP210*(1-AP26)</f>
        <v>0</v>
      </c>
      <c r="AQ213" s="20" t="n">
        <f aca="false">AQ212*AQ210*(1-AQ26)</f>
        <v>0</v>
      </c>
      <c r="AR213" s="20" t="n">
        <f aca="false">AR212*AR210*(1-AR26)</f>
        <v>0</v>
      </c>
      <c r="AS213" s="20" t="n">
        <f aca="false">AS212*AS210*(1-AS26)</f>
        <v>0</v>
      </c>
      <c r="AT213" s="20" t="n">
        <f aca="false">AT212*AT210*(1-AT26)</f>
        <v>0</v>
      </c>
      <c r="AU213" s="20" t="n">
        <f aca="false">AU212*AU210*(1-AU26)</f>
        <v>0</v>
      </c>
      <c r="AV213" s="20" t="n">
        <f aca="false">AV212*AV210*(1-AV26)</f>
        <v>0</v>
      </c>
      <c r="AW213" s="20" t="n">
        <f aca="false">AW212*AW210*(1-AW26)</f>
        <v>0</v>
      </c>
      <c r="AX213" s="20" t="n">
        <f aca="false">AX212*AX210*(1-AX26)</f>
        <v>0</v>
      </c>
      <c r="AY213" s="20" t="n">
        <f aca="false">AY212*AY210*(1-AY26)</f>
        <v>0</v>
      </c>
      <c r="AZ213" s="20" t="n">
        <f aca="false">AZ212*AZ210*(1-AZ26)</f>
        <v>0</v>
      </c>
      <c r="BA213" s="20" t="n">
        <f aca="false">BA212*BA210*(1-BA26)</f>
        <v>0</v>
      </c>
      <c r="BB213" s="20" t="n">
        <f aca="false">BB212*BB210*(1-BB26)</f>
        <v>0</v>
      </c>
      <c r="BC213" s="20" t="n">
        <f aca="false">BC212*BC210*(1-BC26)</f>
        <v>0</v>
      </c>
      <c r="BD213" s="20" t="n">
        <f aca="false">BD212*BD210*(1-BD26)</f>
        <v>0</v>
      </c>
      <c r="BE213" s="20" t="n">
        <f aca="false">BE212*BE210*(1-BE26)</f>
        <v>0</v>
      </c>
      <c r="BF213" s="20" t="n">
        <f aca="false">BF212*BF210*(1-BF26)</f>
        <v>0</v>
      </c>
      <c r="BG213" s="20" t="n">
        <f aca="false">BG212*BG210*(1-BG26)</f>
        <v>0</v>
      </c>
      <c r="BH213" s="20" t="n">
        <f aca="false">BH212*BH210*(1-BH26)</f>
        <v>0</v>
      </c>
      <c r="BI213" s="20" t="n">
        <f aca="false">BI212*BI210*(1-BI26)</f>
        <v>0</v>
      </c>
      <c r="BJ213" s="20" t="n">
        <f aca="false">BJ212*BJ210*(1-BJ26)</f>
        <v>0</v>
      </c>
      <c r="BK213" s="20" t="n">
        <f aca="false">BK212*BK210*(1-BK26)</f>
        <v>0</v>
      </c>
      <c r="BL213" s="20" t="n">
        <f aca="false">BL212*BL210*(1-BL26)</f>
        <v>0</v>
      </c>
      <c r="BM213" s="20" t="n">
        <f aca="false">BM212*BM210*(1-BM26)</f>
        <v>0</v>
      </c>
      <c r="BN213" s="20" t="n">
        <f aca="false">BN212*BN210*(1-BN26)</f>
        <v>0</v>
      </c>
      <c r="BO213" s="20" t="n">
        <f aca="false">BO212*BO210*(1-BO26)</f>
        <v>0</v>
      </c>
      <c r="BP213" s="20" t="n">
        <f aca="false">BP212*BP210*(1-BP26)</f>
        <v>0</v>
      </c>
      <c r="BQ213" s="20" t="n">
        <f aca="false">BQ212*BQ210*(1-BQ26)</f>
        <v>0</v>
      </c>
      <c r="BR213" s="20" t="n">
        <f aca="false">BR212*BR210*(1-BR26)</f>
        <v>0</v>
      </c>
      <c r="BS213" s="20" t="n">
        <f aca="false">BS212*BS210*(1-BS26)</f>
        <v>0</v>
      </c>
      <c r="BT213" s="20" t="n">
        <f aca="false">BT212*BT210*(1-BT26)</f>
        <v>0</v>
      </c>
      <c r="BU213" s="20" t="n">
        <f aca="false">BU212*BU210*(1-BU26)</f>
        <v>0</v>
      </c>
      <c r="BV213" s="20" t="n">
        <f aca="false">BV212*BV210*(1-BV26)</f>
        <v>0</v>
      </c>
      <c r="BW213" s="20" t="n">
        <f aca="false">BW212*BW210*(1-BW26)</f>
        <v>0</v>
      </c>
      <c r="BX213" s="20" t="n">
        <f aca="false">BX212*BX210*(1-BX26)</f>
        <v>0</v>
      </c>
      <c r="BY213" s="20" t="n">
        <f aca="false">BY212*BY210*(1-BY26)</f>
        <v>0</v>
      </c>
      <c r="BZ213" s="20" t="n">
        <f aca="false">BZ212*BZ210*(1-BZ26)</f>
        <v>0</v>
      </c>
      <c r="CA213" s="20" t="n">
        <f aca="false">CA212*CA210*(1-CA26)</f>
        <v>0</v>
      </c>
      <c r="CB213" s="20" t="n">
        <f aca="false">CB212*CB210*(1-CB26)</f>
        <v>0</v>
      </c>
      <c r="CC213" s="20" t="n">
        <f aca="false">CC212*CC210*(1-CC26)</f>
        <v>0</v>
      </c>
      <c r="CD213" s="20" t="n">
        <f aca="false">CD212*CD210*(1-CD26)</f>
        <v>0</v>
      </c>
      <c r="CE213" s="20" t="n">
        <f aca="false">CE212*CE210*(1-CE26)</f>
        <v>0</v>
      </c>
      <c r="CF213" s="20" t="n">
        <f aca="false">CF212*CF210*(1-CF26)</f>
        <v>0</v>
      </c>
      <c r="CG213" s="20" t="n">
        <f aca="false">CG212*CG210*(1-CG26)</f>
        <v>0</v>
      </c>
      <c r="CH213" s="20" t="n">
        <f aca="false">CH212*CH210*(1-CH26)</f>
        <v>0</v>
      </c>
      <c r="CI213" s="20" t="n">
        <f aca="false">CI212*CI210*(1-CI26)</f>
        <v>0</v>
      </c>
      <c r="CJ213" s="20" t="n">
        <f aca="false">CJ212*CJ210*(1-CJ26)</f>
        <v>0</v>
      </c>
      <c r="CK213" s="20" t="n">
        <f aca="false">CK212*CK210*(1-CK26)</f>
        <v>0</v>
      </c>
      <c r="CL213" s="20" t="n">
        <f aca="false">CL212*CL210*(1-CL26)</f>
        <v>0</v>
      </c>
      <c r="CM213" s="20" t="n">
        <f aca="false">CM212*CM210*(1-CM26)</f>
        <v>0</v>
      </c>
      <c r="CN213" s="20" t="n">
        <f aca="false">CN212*CN210*(1-CN26)</f>
        <v>0</v>
      </c>
      <c r="CO213" s="20" t="n">
        <f aca="false">CO212*CO210*(1-CO26)</f>
        <v>0</v>
      </c>
      <c r="CP213" s="20" t="n">
        <f aca="false">CP212*CP210*(1-CP26)</f>
        <v>0</v>
      </c>
      <c r="CQ213" s="20" t="n">
        <f aca="false">CQ212*CQ210*(1-CQ26)</f>
        <v>0</v>
      </c>
      <c r="CR213" s="20" t="n">
        <f aca="false">CR212*CR210*(1-CR26)</f>
        <v>0</v>
      </c>
      <c r="CS213" s="20" t="n">
        <f aca="false">CS212*CS210*(1-CS26)</f>
        <v>0</v>
      </c>
      <c r="CT213" s="20" t="n">
        <f aca="false">CT212*CT210*(1-CT26)</f>
        <v>0</v>
      </c>
      <c r="CU213" s="20" t="n">
        <f aca="false">CU212*CU210*(1-CU26)</f>
        <v>0</v>
      </c>
      <c r="CV213" s="20" t="n">
        <f aca="false">CV212*CV210*(1-CV26)</f>
        <v>0</v>
      </c>
      <c r="CW213" s="20" t="n">
        <f aca="false">CW212*CW210*(1-CW26)</f>
        <v>0</v>
      </c>
      <c r="CX213" s="20" t="n">
        <f aca="false">CX212*CX210*(1-CX26)</f>
        <v>0</v>
      </c>
      <c r="CY213" s="20" t="n">
        <f aca="false">CY212*CY210*(1-CY26)</f>
        <v>0</v>
      </c>
      <c r="CZ213" s="20" t="n">
        <f aca="false">CZ212*CZ210*(1-CZ26)</f>
        <v>0</v>
      </c>
      <c r="DA213" s="20" t="n">
        <f aca="false">DA212*DA210*(1-DA26)</f>
        <v>0</v>
      </c>
      <c r="DB213" s="20" t="n">
        <f aca="false">DB212*DB210*(1-DB26)</f>
        <v>0</v>
      </c>
      <c r="DC213" s="20" t="n">
        <f aca="false">DC212*DC210*(1-DC26)</f>
        <v>0</v>
      </c>
      <c r="DD213" s="20" t="n">
        <f aca="false">DD212*DD210*(1-DD26)</f>
        <v>0</v>
      </c>
      <c r="DE213" s="20" t="n">
        <f aca="false">DE212*DE210*(1-DE26)</f>
        <v>0</v>
      </c>
      <c r="DF213" s="20" t="n">
        <f aca="false">DF212*DF210*(1-DF26)</f>
        <v>0</v>
      </c>
      <c r="DG213" s="20" t="n">
        <f aca="false">DG212*DG210*(1-DG26)</f>
        <v>0</v>
      </c>
      <c r="DH213" s="20" t="n">
        <f aca="false">DH212*DH210*(1-DH26)</f>
        <v>0</v>
      </c>
      <c r="DI213" s="20" t="n">
        <f aca="false">DI212*DI210*(1-DI26)</f>
        <v>0</v>
      </c>
      <c r="DJ213" s="20" t="n">
        <f aca="false">DJ212*DJ210*(1-DJ26)</f>
        <v>0</v>
      </c>
      <c r="DK213" s="20" t="n">
        <f aca="false">DK212*DK210*(1-DK26)</f>
        <v>0</v>
      </c>
      <c r="DL213" s="20" t="n">
        <f aca="false">DL212*DL210*(1-DL26)</f>
        <v>0</v>
      </c>
      <c r="DM213" s="20" t="n">
        <f aca="false">DM212*DM210*(1-DM26)</f>
        <v>0</v>
      </c>
      <c r="DN213" s="20" t="n">
        <f aca="false">DN212*DN210*(1-DN26)</f>
        <v>0</v>
      </c>
      <c r="DO213" s="20" t="n">
        <f aca="false">DO212*DO210*(1-DO26)</f>
        <v>0</v>
      </c>
      <c r="DP213" s="20" t="n">
        <f aca="false">DP212*DP210*(1-DP26)</f>
        <v>0</v>
      </c>
      <c r="DQ213" s="20" t="n">
        <f aca="false">DQ212*DQ210*(1-DQ26)</f>
        <v>0</v>
      </c>
      <c r="DR213" s="20" t="n">
        <f aca="false">DR212*DR210*(1-DR26)</f>
        <v>0</v>
      </c>
      <c r="DS213" s="20" t="n">
        <f aca="false">DS212*DS210*(1-DS26)</f>
        <v>0</v>
      </c>
      <c r="DT213" s="20" t="n">
        <f aca="false">DT212*DT210*(1-DT26)</f>
        <v>0</v>
      </c>
      <c r="DU213" s="20" t="n">
        <f aca="false">DU212*DU210*(1-DU26)</f>
        <v>0</v>
      </c>
      <c r="DV213" s="20" t="n">
        <f aca="false">DV212*DV210*(1-DV26)</f>
        <v>0</v>
      </c>
      <c r="DW213" s="20" t="n">
        <f aca="false">DW212*DW210*(1-DW26)</f>
        <v>0</v>
      </c>
      <c r="DX213" s="20" t="n">
        <f aca="false">DX212*DX210*(1-DX26)</f>
        <v>0</v>
      </c>
      <c r="DY213" s="20" t="n">
        <f aca="false">DY212*DY210*(1-DY26)</f>
        <v>0</v>
      </c>
      <c r="DZ213" s="20" t="n">
        <f aca="false">DZ212*DZ210*(1-DZ26)</f>
        <v>0</v>
      </c>
      <c r="EA213" s="20" t="n">
        <f aca="false">EA212*EA210*(1-EA26)</f>
        <v>0</v>
      </c>
      <c r="EB213" s="20" t="n">
        <f aca="false">EB212*EB210*(1-EB26)</f>
        <v>0</v>
      </c>
      <c r="EC213" s="20" t="n">
        <f aca="false">EC212*EC210*(1-EC26)</f>
        <v>0</v>
      </c>
      <c r="ED213" s="20" t="n">
        <f aca="false">ED212*ED210*(1-ED26)</f>
        <v>0</v>
      </c>
      <c r="EE213" s="20" t="n">
        <f aca="false">EE212*EE210*(1-EE26)</f>
        <v>0</v>
      </c>
      <c r="EF213" s="20" t="n">
        <f aca="false">EF212*EF210*(1-EF26)</f>
        <v>0</v>
      </c>
      <c r="EG213" s="20" t="n">
        <f aca="false">EG212*EG210*(1-EG26)</f>
        <v>0</v>
      </c>
      <c r="EH213" s="20" t="n">
        <f aca="false">EH212*EH210*(1-EH26)</f>
        <v>0</v>
      </c>
      <c r="EI213" s="20" t="n">
        <f aca="false">EI212*EI210*(1-EI26)</f>
        <v>0</v>
      </c>
      <c r="EJ213" s="20" t="n">
        <f aca="false">EJ212*EJ210*(1-EJ26)</f>
        <v>0</v>
      </c>
      <c r="EK213" s="20" t="n">
        <f aca="false">EK212*EK210*(1-EK26)</f>
        <v>0</v>
      </c>
      <c r="EL213" s="20" t="n">
        <f aca="false">EL212*EL210*(1-EL26)</f>
        <v>0</v>
      </c>
      <c r="EM213" s="20" t="n">
        <f aca="false">EM212*EM210*(1-EM26)</f>
        <v>0</v>
      </c>
      <c r="EN213" s="20" t="n">
        <f aca="false">EN212*EN210*(1-EN26)</f>
        <v>0</v>
      </c>
      <c r="EO213" s="20" t="n">
        <f aca="false">EO212*EO210*(1-EO26)</f>
        <v>0</v>
      </c>
      <c r="EP213" s="20" t="n">
        <f aca="false">EP212*EP210*(1-EP26)</f>
        <v>0</v>
      </c>
      <c r="EQ213" s="20" t="n">
        <f aca="false">EQ212*EQ210*(1-EQ26)</f>
        <v>0</v>
      </c>
      <c r="ER213" s="20" t="n">
        <f aca="false">ER212*ER210*(1-ER26)</f>
        <v>0</v>
      </c>
      <c r="ES213" s="20" t="n">
        <f aca="false">ES212*ES210*(1-ES26)</f>
        <v>0</v>
      </c>
      <c r="ET213" s="20" t="n">
        <f aca="false">ET212*ET210*(1-ET26)</f>
        <v>0</v>
      </c>
      <c r="EU213" s="20" t="n">
        <f aca="false">EU212*EU210*(1-EU26)</f>
        <v>0</v>
      </c>
      <c r="EV213" s="20" t="n">
        <f aca="false">EV212*EV210*(1-EV26)</f>
        <v>0</v>
      </c>
      <c r="EW213" s="20" t="n">
        <f aca="false">EW212*EW210*(1-EW26)</f>
        <v>0</v>
      </c>
      <c r="EX213" s="20" t="n">
        <f aca="false">EX212*EX210*(1-EX26)</f>
        <v>0</v>
      </c>
      <c r="EY213" s="20" t="n">
        <f aca="false">EY212*EY210*(1-EY26)</f>
        <v>0</v>
      </c>
      <c r="EZ213" s="20" t="n">
        <f aca="false">EZ212*EZ210*(1-EZ26)</f>
        <v>0</v>
      </c>
      <c r="FA213" s="20" t="n">
        <f aca="false">FA212*FA210*(1-FA26)</f>
        <v>0</v>
      </c>
      <c r="FB213" s="20" t="n">
        <f aca="false">FB212*FB210*(1-FB26)</f>
        <v>0</v>
      </c>
      <c r="FC213" s="20" t="n">
        <f aca="false">FC212*FC210*(1-FC26)</f>
        <v>0</v>
      </c>
      <c r="FD213" s="20" t="n">
        <f aca="false">FD212*FD210*(1-FD26)</f>
        <v>0</v>
      </c>
      <c r="FE213" s="20" t="n">
        <f aca="false">FE212*FE210*(1-FE26)</f>
        <v>0</v>
      </c>
      <c r="FF213" s="20" t="n">
        <f aca="false">FF212*FF210*(1-FF26)</f>
        <v>0</v>
      </c>
      <c r="FG213" s="20" t="n">
        <f aca="false">FG212*FG210*(1-FG26)</f>
        <v>0</v>
      </c>
      <c r="FH213" s="20" t="n">
        <f aca="false">FH212*FH210*(1-FH26)</f>
        <v>0</v>
      </c>
    </row>
    <row r="214" customFormat="false" ht="15" hidden="false" customHeight="false" outlineLevel="0" collapsed="false">
      <c r="C214" s="0" t="s">
        <v>850</v>
      </c>
      <c r="D214" s="11" t="s">
        <v>359</v>
      </c>
      <c r="I214" s="20" t="n">
        <f aca="false">SUM(J214:FH214)</f>
        <v>624.986106448773</v>
      </c>
      <c r="J214" s="20" t="n">
        <f aca="false">IF(In_Fix_Interest=1,J37*SUMIF($J$7:J$7,J$7,$J213:J213),J213)</f>
        <v>0</v>
      </c>
      <c r="K214" s="20" t="n">
        <f aca="false">IF(In_Fix_Interest=1,K37*SUMIF($J$7:K$7,K$7,$J213:K213),K213)</f>
        <v>0</v>
      </c>
      <c r="L214" s="20" t="n">
        <f aca="false">IF(In_Fix_Interest=1,L37*SUMIF($J$7:L$7,L$7,$J213:L213),L213)</f>
        <v>0</v>
      </c>
      <c r="M214" s="20" t="n">
        <f aca="false">IF(In_Fix_Interest=1,M37*SUMIF($J$7:M$7,M$7,$J213:M213),M213)</f>
        <v>0</v>
      </c>
      <c r="N214" s="20" t="n">
        <f aca="false">IF(In_Fix_Interest=1,N37*SUMIF($J$7:N$7,N$7,$J213:N213),N213)</f>
        <v>235.126678482222</v>
      </c>
      <c r="O214" s="20" t="n">
        <f aca="false">IF(In_Fix_Interest=1,O37*SUMIF($J$7:O$7,O$7,$J213:O213),O213)</f>
        <v>0</v>
      </c>
      <c r="P214" s="20" t="n">
        <f aca="false">IF(In_Fix_Interest=1,P37*SUMIF($J$7:P$7,P$7,$J213:P213),P213)</f>
        <v>0</v>
      </c>
      <c r="Q214" s="20" t="n">
        <f aca="false">IF(In_Fix_Interest=1,Q37*SUMIF($J$7:Q$7,Q$7,$J213:Q213),Q213)</f>
        <v>0</v>
      </c>
      <c r="R214" s="20" t="n">
        <f aca="false">IF(In_Fix_Interest=1,R37*SUMIF($J$7:R$7,R$7,$J213:R213),R213)</f>
        <v>304.332113755874</v>
      </c>
      <c r="S214" s="20" t="n">
        <f aca="false">IF(In_Fix_Interest=1,S37*SUMIF($J$7:S$7,S$7,$J213:S213),S213)</f>
        <v>0</v>
      </c>
      <c r="T214" s="20" t="n">
        <f aca="false">IF(In_Fix_Interest=1,T37*SUMIF($J$7:T$7,T$7,$J213:T213),T213)</f>
        <v>0</v>
      </c>
      <c r="U214" s="20" t="n">
        <f aca="false">IF(In_Fix_Interest=1,U37*SUMIF($J$7:U$7,U$7,$J213:U213),U213)</f>
        <v>0</v>
      </c>
      <c r="V214" s="20" t="n">
        <f aca="false">IF(In_Fix_Interest=1,V37*SUMIF($J$7:V$7,V$7,$J213:V213),V213)</f>
        <v>85.5273142106782</v>
      </c>
      <c r="W214" s="20" t="n">
        <f aca="false">IF(In_Fix_Interest=1,W37*SUMIF($J$7:W$7,W$7,$J213:W213),W213)</f>
        <v>0</v>
      </c>
      <c r="X214" s="20" t="n">
        <f aca="false">IF(In_Fix_Interest=1,X37*SUMIF($J$7:X$7,X$7,$J213:X213),X213)</f>
        <v>0</v>
      </c>
      <c r="Y214" s="20" t="n">
        <f aca="false">IF(In_Fix_Interest=1,Y37*SUMIF($J$7:Y$7,Y$7,$J213:Y213),Y213)</f>
        <v>0</v>
      </c>
      <c r="Z214" s="20" t="n">
        <f aca="false">IF(In_Fix_Interest=1,Z37*SUMIF($J$7:Z$7,Z$7,$J213:Z213),Z213)</f>
        <v>0</v>
      </c>
      <c r="AA214" s="20" t="n">
        <f aca="false">IF(In_Fix_Interest=1,AA37*SUMIF($J$7:AA$7,AA$7,$J213:AA213),AA213)</f>
        <v>0</v>
      </c>
      <c r="AB214" s="20" t="n">
        <f aca="false">IF(In_Fix_Interest=1,AB37*SUMIF($J$7:AB$7,AB$7,$J213:AB213),AB213)</f>
        <v>0</v>
      </c>
      <c r="AC214" s="20" t="n">
        <f aca="false">IF(In_Fix_Interest=1,AC37*SUMIF($J$7:AC$7,AC$7,$J213:AC213),AC213)</f>
        <v>0</v>
      </c>
      <c r="AD214" s="20" t="n">
        <f aca="false">IF(In_Fix_Interest=1,AD37*SUMIF($J$7:AD$7,AD$7,$J213:AD213),AD213)</f>
        <v>0</v>
      </c>
      <c r="AE214" s="20" t="n">
        <f aca="false">IF(In_Fix_Interest=1,AE37*SUMIF($J$7:AE$7,AE$7,$J213:AE213),AE213)</f>
        <v>0</v>
      </c>
      <c r="AF214" s="20" t="n">
        <f aca="false">IF(In_Fix_Interest=1,AF37*SUMIF($J$7:AF$7,AF$7,$J213:AF213),AF213)</f>
        <v>0</v>
      </c>
      <c r="AG214" s="20" t="n">
        <f aca="false">IF(In_Fix_Interest=1,AG37*SUMIF($J$7:AG$7,AG$7,$J213:AG213),AG213)</f>
        <v>0</v>
      </c>
      <c r="AH214" s="20" t="n">
        <f aca="false">IF(In_Fix_Interest=1,AH37*SUMIF($J$7:AH$7,AH$7,$J213:AH213),AH213)</f>
        <v>0</v>
      </c>
      <c r="AI214" s="20" t="n">
        <f aca="false">IF(In_Fix_Interest=1,AI37*SUMIF($J$7:AI$7,AI$7,$J213:AI213),AI213)</f>
        <v>0</v>
      </c>
      <c r="AJ214" s="20" t="n">
        <f aca="false">IF(In_Fix_Interest=1,AJ37*SUMIF($J$7:AJ$7,AJ$7,$J213:AJ213),AJ213)</f>
        <v>0</v>
      </c>
      <c r="AK214" s="20" t="n">
        <f aca="false">IF(In_Fix_Interest=1,AK37*SUMIF($J$7:AK$7,AK$7,$J213:AK213),AK213)</f>
        <v>0</v>
      </c>
      <c r="AL214" s="20" t="n">
        <f aca="false">IF(In_Fix_Interest=1,AL37*SUMIF($J$7:AL$7,AL$7,$J213:AL213),AL213)</f>
        <v>0</v>
      </c>
      <c r="AM214" s="20" t="n">
        <f aca="false">IF(In_Fix_Interest=1,AM37*SUMIF($J$7:AM$7,AM$7,$J213:AM213),AM213)</f>
        <v>0</v>
      </c>
      <c r="AN214" s="20" t="n">
        <f aca="false">IF(In_Fix_Interest=1,AN37*SUMIF($J$7:AN$7,AN$7,$J213:AN213),AN213)</f>
        <v>0</v>
      </c>
      <c r="AO214" s="20" t="n">
        <f aca="false">IF(In_Fix_Interest=1,AO37*SUMIF($J$7:AO$7,AO$7,$J213:AO213),AO213)</f>
        <v>0</v>
      </c>
      <c r="AP214" s="20" t="n">
        <f aca="false">IF(In_Fix_Interest=1,AP37*SUMIF($J$7:AP$7,AP$7,$J213:AP213),AP213)</f>
        <v>0</v>
      </c>
      <c r="AQ214" s="20" t="n">
        <f aca="false">IF(In_Fix_Interest=1,AQ37*SUMIF($J$7:AQ$7,AQ$7,$J213:AQ213),AQ213)</f>
        <v>0</v>
      </c>
      <c r="AR214" s="20" t="n">
        <f aca="false">IF(In_Fix_Interest=1,AR37*SUMIF($J$7:AR$7,AR$7,$J213:AR213),AR213)</f>
        <v>0</v>
      </c>
      <c r="AS214" s="20" t="n">
        <f aca="false">IF(In_Fix_Interest=1,AS37*SUMIF($J$7:AS$7,AS$7,$J213:AS213),AS213)</f>
        <v>0</v>
      </c>
      <c r="AT214" s="20" t="n">
        <f aca="false">IF(In_Fix_Interest=1,AT37*SUMIF($J$7:AT$7,AT$7,$J213:AT213),AT213)</f>
        <v>0</v>
      </c>
      <c r="AU214" s="20" t="n">
        <f aca="false">IF(In_Fix_Interest=1,AU37*SUMIF($J$7:AU$7,AU$7,$J213:AU213),AU213)</f>
        <v>0</v>
      </c>
      <c r="AV214" s="20" t="n">
        <f aca="false">IF(In_Fix_Interest=1,AV37*SUMIF($J$7:AV$7,AV$7,$J213:AV213),AV213)</f>
        <v>0</v>
      </c>
      <c r="AW214" s="20" t="n">
        <f aca="false">IF(In_Fix_Interest=1,AW37*SUMIF($J$7:AW$7,AW$7,$J213:AW213),AW213)</f>
        <v>0</v>
      </c>
      <c r="AX214" s="20" t="n">
        <f aca="false">IF(In_Fix_Interest=1,AX37*SUMIF($J$7:AX$7,AX$7,$J213:AX213),AX213)</f>
        <v>0</v>
      </c>
      <c r="AY214" s="20" t="n">
        <f aca="false">IF(In_Fix_Interest=1,AY37*SUMIF($J$7:AY$7,AY$7,$J213:AY213),AY213)</f>
        <v>0</v>
      </c>
      <c r="AZ214" s="20" t="n">
        <f aca="false">IF(In_Fix_Interest=1,AZ37*SUMIF($J$7:AZ$7,AZ$7,$J213:AZ213),AZ213)</f>
        <v>0</v>
      </c>
      <c r="BA214" s="20" t="n">
        <f aca="false">IF(In_Fix_Interest=1,BA37*SUMIF($J$7:BA$7,BA$7,$J213:BA213),BA213)</f>
        <v>0</v>
      </c>
      <c r="BB214" s="20" t="n">
        <f aca="false">IF(In_Fix_Interest=1,BB37*SUMIF($J$7:BB$7,BB$7,$J213:BB213),BB213)</f>
        <v>0</v>
      </c>
      <c r="BC214" s="20" t="n">
        <f aca="false">IF(In_Fix_Interest=1,BC37*SUMIF($J$7:BC$7,BC$7,$J213:BC213),BC213)</f>
        <v>0</v>
      </c>
      <c r="BD214" s="20" t="n">
        <f aca="false">IF(In_Fix_Interest=1,BD37*SUMIF($J$7:BD$7,BD$7,$J213:BD213),BD213)</f>
        <v>0</v>
      </c>
      <c r="BE214" s="20" t="n">
        <f aca="false">IF(In_Fix_Interest=1,BE37*SUMIF($J$7:BE$7,BE$7,$J213:BE213),BE213)</f>
        <v>0</v>
      </c>
      <c r="BF214" s="20" t="n">
        <f aca="false">IF(In_Fix_Interest=1,BF37*SUMIF($J$7:BF$7,BF$7,$J213:BF213),BF213)</f>
        <v>0</v>
      </c>
      <c r="BG214" s="20" t="n">
        <f aca="false">IF(In_Fix_Interest=1,BG37*SUMIF($J$7:BG$7,BG$7,$J213:BG213),BG213)</f>
        <v>0</v>
      </c>
      <c r="BH214" s="20" t="n">
        <f aca="false">IF(In_Fix_Interest=1,BH37*SUMIF($J$7:BH$7,BH$7,$J213:BH213),BH213)</f>
        <v>0</v>
      </c>
      <c r="BI214" s="20" t="n">
        <f aca="false">IF(In_Fix_Interest=1,BI37*SUMIF($J$7:BI$7,BI$7,$J213:BI213),BI213)</f>
        <v>0</v>
      </c>
      <c r="BJ214" s="20" t="n">
        <f aca="false">IF(In_Fix_Interest=1,BJ37*SUMIF($J$7:BJ$7,BJ$7,$J213:BJ213),BJ213)</f>
        <v>0</v>
      </c>
      <c r="BK214" s="20" t="n">
        <f aca="false">IF(In_Fix_Interest=1,BK37*SUMIF($J$7:BK$7,BK$7,$J213:BK213),BK213)</f>
        <v>0</v>
      </c>
      <c r="BL214" s="20" t="n">
        <f aca="false">IF(In_Fix_Interest=1,BL37*SUMIF($J$7:BL$7,BL$7,$J213:BL213),BL213)</f>
        <v>0</v>
      </c>
      <c r="BM214" s="20" t="n">
        <f aca="false">IF(In_Fix_Interest=1,BM37*SUMIF($J$7:BM$7,BM$7,$J213:BM213),BM213)</f>
        <v>0</v>
      </c>
      <c r="BN214" s="20" t="n">
        <f aca="false">IF(In_Fix_Interest=1,BN37*SUMIF($J$7:BN$7,BN$7,$J213:BN213),BN213)</f>
        <v>0</v>
      </c>
      <c r="BO214" s="20" t="n">
        <f aca="false">IF(In_Fix_Interest=1,BO37*SUMIF($J$7:BO$7,BO$7,$J213:BO213),BO213)</f>
        <v>0</v>
      </c>
      <c r="BP214" s="20" t="n">
        <f aca="false">IF(In_Fix_Interest=1,BP37*SUMIF($J$7:BP$7,BP$7,$J213:BP213),BP213)</f>
        <v>0</v>
      </c>
      <c r="BQ214" s="20" t="n">
        <f aca="false">IF(In_Fix_Interest=1,BQ37*SUMIF($J$7:BQ$7,BQ$7,$J213:BQ213),BQ213)</f>
        <v>0</v>
      </c>
      <c r="BR214" s="20" t="n">
        <f aca="false">IF(In_Fix_Interest=1,BR37*SUMIF($J$7:BR$7,BR$7,$J213:BR213),BR213)</f>
        <v>0</v>
      </c>
      <c r="BS214" s="20" t="n">
        <f aca="false">IF(In_Fix_Interest=1,BS37*SUMIF($J$7:BS$7,BS$7,$J213:BS213),BS213)</f>
        <v>0</v>
      </c>
      <c r="BT214" s="20" t="n">
        <f aca="false">IF(In_Fix_Interest=1,BT37*SUMIF($J$7:BT$7,BT$7,$J213:BT213),BT213)</f>
        <v>0</v>
      </c>
      <c r="BU214" s="20" t="n">
        <f aca="false">IF(In_Fix_Interest=1,BU37*SUMIF($J$7:BU$7,BU$7,$J213:BU213),BU213)</f>
        <v>0</v>
      </c>
      <c r="BV214" s="20" t="n">
        <f aca="false">IF(In_Fix_Interest=1,BV37*SUMIF($J$7:BV$7,BV$7,$J213:BV213),BV213)</f>
        <v>0</v>
      </c>
      <c r="BW214" s="20" t="n">
        <f aca="false">IF(In_Fix_Interest=1,BW37*SUMIF($J$7:BW$7,BW$7,$J213:BW213),BW213)</f>
        <v>0</v>
      </c>
      <c r="BX214" s="20" t="n">
        <f aca="false">IF(In_Fix_Interest=1,BX37*SUMIF($J$7:BX$7,BX$7,$J213:BX213),BX213)</f>
        <v>0</v>
      </c>
      <c r="BY214" s="20" t="n">
        <f aca="false">IF(In_Fix_Interest=1,BY37*SUMIF($J$7:BY$7,BY$7,$J213:BY213),BY213)</f>
        <v>0</v>
      </c>
      <c r="BZ214" s="20" t="n">
        <f aca="false">IF(In_Fix_Interest=1,BZ37*SUMIF($J$7:BZ$7,BZ$7,$J213:BZ213),BZ213)</f>
        <v>0</v>
      </c>
      <c r="CA214" s="20" t="n">
        <f aca="false">IF(In_Fix_Interest=1,CA37*SUMIF($J$7:CA$7,CA$7,$J213:CA213),CA213)</f>
        <v>0</v>
      </c>
      <c r="CB214" s="20" t="n">
        <f aca="false">IF(In_Fix_Interest=1,CB37*SUMIF($J$7:CB$7,CB$7,$J213:CB213),CB213)</f>
        <v>0</v>
      </c>
      <c r="CC214" s="20" t="n">
        <f aca="false">IF(In_Fix_Interest=1,CC37*SUMIF($J$7:CC$7,CC$7,$J213:CC213),CC213)</f>
        <v>0</v>
      </c>
      <c r="CD214" s="20" t="n">
        <f aca="false">IF(In_Fix_Interest=1,CD37*SUMIF($J$7:CD$7,CD$7,$J213:CD213),CD213)</f>
        <v>0</v>
      </c>
      <c r="CE214" s="20" t="n">
        <f aca="false">IF(In_Fix_Interest=1,CE37*SUMIF($J$7:CE$7,CE$7,$J213:CE213),CE213)</f>
        <v>0</v>
      </c>
      <c r="CF214" s="20" t="n">
        <f aca="false">IF(In_Fix_Interest=1,CF37*SUMIF($J$7:CF$7,CF$7,$J213:CF213),CF213)</f>
        <v>0</v>
      </c>
      <c r="CG214" s="20" t="n">
        <f aca="false">IF(In_Fix_Interest=1,CG37*SUMIF($J$7:CG$7,CG$7,$J213:CG213),CG213)</f>
        <v>0</v>
      </c>
      <c r="CH214" s="20" t="n">
        <f aca="false">IF(In_Fix_Interest=1,CH37*SUMIF($J$7:CH$7,CH$7,$J213:CH213),CH213)</f>
        <v>0</v>
      </c>
      <c r="CI214" s="20" t="n">
        <f aca="false">IF(In_Fix_Interest=1,CI37*SUMIF($J$7:CI$7,CI$7,$J213:CI213),CI213)</f>
        <v>0</v>
      </c>
      <c r="CJ214" s="20" t="n">
        <f aca="false">IF(In_Fix_Interest=1,CJ37*SUMIF($J$7:CJ$7,CJ$7,$J213:CJ213),CJ213)</f>
        <v>0</v>
      </c>
      <c r="CK214" s="20" t="n">
        <f aca="false">IF(In_Fix_Interest=1,CK37*SUMIF($J$7:CK$7,CK$7,$J213:CK213),CK213)</f>
        <v>0</v>
      </c>
      <c r="CL214" s="20" t="n">
        <f aca="false">IF(In_Fix_Interest=1,CL37*SUMIF($J$7:CL$7,CL$7,$J213:CL213),CL213)</f>
        <v>0</v>
      </c>
      <c r="CM214" s="20" t="n">
        <f aca="false">IF(In_Fix_Interest=1,CM37*SUMIF($J$7:CM$7,CM$7,$J213:CM213),CM213)</f>
        <v>0</v>
      </c>
      <c r="CN214" s="20" t="n">
        <f aca="false">IF(In_Fix_Interest=1,CN37*SUMIF($J$7:CN$7,CN$7,$J213:CN213),CN213)</f>
        <v>0</v>
      </c>
      <c r="CO214" s="20" t="n">
        <f aca="false">IF(In_Fix_Interest=1,CO37*SUMIF($J$7:CO$7,CO$7,$J213:CO213),CO213)</f>
        <v>0</v>
      </c>
      <c r="CP214" s="20" t="n">
        <f aca="false">IF(In_Fix_Interest=1,CP37*SUMIF($J$7:CP$7,CP$7,$J213:CP213),CP213)</f>
        <v>0</v>
      </c>
      <c r="CQ214" s="20" t="n">
        <f aca="false">IF(In_Fix_Interest=1,CQ37*SUMIF($J$7:CQ$7,CQ$7,$J213:CQ213),CQ213)</f>
        <v>0</v>
      </c>
      <c r="CR214" s="20" t="n">
        <f aca="false">IF(In_Fix_Interest=1,CR37*SUMIF($J$7:CR$7,CR$7,$J213:CR213),CR213)</f>
        <v>0</v>
      </c>
      <c r="CS214" s="20" t="n">
        <f aca="false">IF(In_Fix_Interest=1,CS37*SUMIF($J$7:CS$7,CS$7,$J213:CS213),CS213)</f>
        <v>0</v>
      </c>
      <c r="CT214" s="20" t="n">
        <f aca="false">IF(In_Fix_Interest=1,CT37*SUMIF($J$7:CT$7,CT$7,$J213:CT213),CT213)</f>
        <v>0</v>
      </c>
      <c r="CU214" s="20" t="n">
        <f aca="false">IF(In_Fix_Interest=1,CU37*SUMIF($J$7:CU$7,CU$7,$J213:CU213),CU213)</f>
        <v>0</v>
      </c>
      <c r="CV214" s="20" t="n">
        <f aca="false">IF(In_Fix_Interest=1,CV37*SUMIF($J$7:CV$7,CV$7,$J213:CV213),CV213)</f>
        <v>0</v>
      </c>
      <c r="CW214" s="20" t="n">
        <f aca="false">IF(In_Fix_Interest=1,CW37*SUMIF($J$7:CW$7,CW$7,$J213:CW213),CW213)</f>
        <v>0</v>
      </c>
      <c r="CX214" s="20" t="n">
        <f aca="false">IF(In_Fix_Interest=1,CX37*SUMIF($J$7:CX$7,CX$7,$J213:CX213),CX213)</f>
        <v>0</v>
      </c>
      <c r="CY214" s="20" t="n">
        <f aca="false">IF(In_Fix_Interest=1,CY37*SUMIF($J$7:CY$7,CY$7,$J213:CY213),CY213)</f>
        <v>0</v>
      </c>
      <c r="CZ214" s="20" t="n">
        <f aca="false">IF(In_Fix_Interest=1,CZ37*SUMIF($J$7:CZ$7,CZ$7,$J213:CZ213),CZ213)</f>
        <v>0</v>
      </c>
      <c r="DA214" s="20" t="n">
        <f aca="false">IF(In_Fix_Interest=1,DA37*SUMIF($J$7:DA$7,DA$7,$J213:DA213),DA213)</f>
        <v>0</v>
      </c>
      <c r="DB214" s="20" t="n">
        <f aca="false">IF(In_Fix_Interest=1,DB37*SUMIF($J$7:DB$7,DB$7,$J213:DB213),DB213)</f>
        <v>0</v>
      </c>
      <c r="DC214" s="20" t="n">
        <f aca="false">IF(In_Fix_Interest=1,DC37*SUMIF($J$7:DC$7,DC$7,$J213:DC213),DC213)</f>
        <v>0</v>
      </c>
      <c r="DD214" s="20" t="n">
        <f aca="false">IF(In_Fix_Interest=1,DD37*SUMIF($J$7:DD$7,DD$7,$J213:DD213),DD213)</f>
        <v>0</v>
      </c>
      <c r="DE214" s="20" t="n">
        <f aca="false">IF(In_Fix_Interest=1,DE37*SUMIF($J$7:DE$7,DE$7,$J213:DE213),DE213)</f>
        <v>0</v>
      </c>
      <c r="DF214" s="20" t="n">
        <f aca="false">IF(In_Fix_Interest=1,DF37*SUMIF($J$7:DF$7,DF$7,$J213:DF213),DF213)</f>
        <v>0</v>
      </c>
      <c r="DG214" s="20" t="n">
        <f aca="false">IF(In_Fix_Interest=1,DG37*SUMIF($J$7:DG$7,DG$7,$J213:DG213),DG213)</f>
        <v>0</v>
      </c>
      <c r="DH214" s="20" t="n">
        <f aca="false">IF(In_Fix_Interest=1,DH37*SUMIF($J$7:DH$7,DH$7,$J213:DH213),DH213)</f>
        <v>0</v>
      </c>
      <c r="DI214" s="20" t="n">
        <f aca="false">IF(In_Fix_Interest=1,DI37*SUMIF($J$7:DI$7,DI$7,$J213:DI213),DI213)</f>
        <v>0</v>
      </c>
      <c r="DJ214" s="20" t="n">
        <f aca="false">IF(In_Fix_Interest=1,DJ37*SUMIF($J$7:DJ$7,DJ$7,$J213:DJ213),DJ213)</f>
        <v>0</v>
      </c>
      <c r="DK214" s="20" t="n">
        <f aca="false">IF(In_Fix_Interest=1,DK37*SUMIF($J$7:DK$7,DK$7,$J213:DK213),DK213)</f>
        <v>0</v>
      </c>
      <c r="DL214" s="20" t="n">
        <f aca="false">IF(In_Fix_Interest=1,DL37*SUMIF($J$7:DL$7,DL$7,$J213:DL213),DL213)</f>
        <v>0</v>
      </c>
      <c r="DM214" s="20" t="n">
        <f aca="false">IF(In_Fix_Interest=1,DM37*SUMIF($J$7:DM$7,DM$7,$J213:DM213),DM213)</f>
        <v>0</v>
      </c>
      <c r="DN214" s="20" t="n">
        <f aca="false">IF(In_Fix_Interest=1,DN37*SUMIF($J$7:DN$7,DN$7,$J213:DN213),DN213)</f>
        <v>0</v>
      </c>
      <c r="DO214" s="20" t="n">
        <f aca="false">IF(In_Fix_Interest=1,DO37*SUMIF($J$7:DO$7,DO$7,$J213:DO213),DO213)</f>
        <v>0</v>
      </c>
      <c r="DP214" s="20" t="n">
        <f aca="false">IF(In_Fix_Interest=1,DP37*SUMIF($J$7:DP$7,DP$7,$J213:DP213),DP213)</f>
        <v>0</v>
      </c>
      <c r="DQ214" s="20" t="n">
        <f aca="false">IF(In_Fix_Interest=1,DQ37*SUMIF($J$7:DQ$7,DQ$7,$J213:DQ213),DQ213)</f>
        <v>0</v>
      </c>
      <c r="DR214" s="20" t="n">
        <f aca="false">IF(In_Fix_Interest=1,DR37*SUMIF($J$7:DR$7,DR$7,$J213:DR213),DR213)</f>
        <v>0</v>
      </c>
      <c r="DS214" s="20" t="n">
        <f aca="false">IF(In_Fix_Interest=1,DS37*SUMIF($J$7:DS$7,DS$7,$J213:DS213),DS213)</f>
        <v>0</v>
      </c>
      <c r="DT214" s="20" t="n">
        <f aca="false">IF(In_Fix_Interest=1,DT37*SUMIF($J$7:DT$7,DT$7,$J213:DT213),DT213)</f>
        <v>0</v>
      </c>
      <c r="DU214" s="20" t="n">
        <f aca="false">IF(In_Fix_Interest=1,DU37*SUMIF($J$7:DU$7,DU$7,$J213:DU213),DU213)</f>
        <v>0</v>
      </c>
      <c r="DV214" s="20" t="n">
        <f aca="false">IF(In_Fix_Interest=1,DV37*SUMIF($J$7:DV$7,DV$7,$J213:DV213),DV213)</f>
        <v>0</v>
      </c>
      <c r="DW214" s="20" t="n">
        <f aca="false">IF(In_Fix_Interest=1,DW37*SUMIF($J$7:DW$7,DW$7,$J213:DW213),DW213)</f>
        <v>0</v>
      </c>
      <c r="DX214" s="20" t="n">
        <f aca="false">IF(In_Fix_Interest=1,DX37*SUMIF($J$7:DX$7,DX$7,$J213:DX213),DX213)</f>
        <v>0</v>
      </c>
      <c r="DY214" s="20" t="n">
        <f aca="false">IF(In_Fix_Interest=1,DY37*SUMIF($J$7:DY$7,DY$7,$J213:DY213),DY213)</f>
        <v>0</v>
      </c>
      <c r="DZ214" s="20" t="n">
        <f aca="false">IF(In_Fix_Interest=1,DZ37*SUMIF($J$7:DZ$7,DZ$7,$J213:DZ213),DZ213)</f>
        <v>0</v>
      </c>
      <c r="EA214" s="20" t="n">
        <f aca="false">IF(In_Fix_Interest=1,EA37*SUMIF($J$7:EA$7,EA$7,$J213:EA213),EA213)</f>
        <v>0</v>
      </c>
      <c r="EB214" s="20" t="n">
        <f aca="false">IF(In_Fix_Interest=1,EB37*SUMIF($J$7:EB$7,EB$7,$J213:EB213),EB213)</f>
        <v>0</v>
      </c>
      <c r="EC214" s="20" t="n">
        <f aca="false">IF(In_Fix_Interest=1,EC37*SUMIF($J$7:EC$7,EC$7,$J213:EC213),EC213)</f>
        <v>0</v>
      </c>
      <c r="ED214" s="20" t="n">
        <f aca="false">IF(In_Fix_Interest=1,ED37*SUMIF($J$7:ED$7,ED$7,$J213:ED213),ED213)</f>
        <v>0</v>
      </c>
      <c r="EE214" s="20" t="n">
        <f aca="false">IF(In_Fix_Interest=1,EE37*SUMIF($J$7:EE$7,EE$7,$J213:EE213),EE213)</f>
        <v>0</v>
      </c>
      <c r="EF214" s="20" t="n">
        <f aca="false">IF(In_Fix_Interest=1,EF37*SUMIF($J$7:EF$7,EF$7,$J213:EF213),EF213)</f>
        <v>0</v>
      </c>
      <c r="EG214" s="20" t="n">
        <f aca="false">IF(In_Fix_Interest=1,EG37*SUMIF($J$7:EG$7,EG$7,$J213:EG213),EG213)</f>
        <v>0</v>
      </c>
      <c r="EH214" s="20" t="n">
        <f aca="false">IF(In_Fix_Interest=1,EH37*SUMIF($J$7:EH$7,EH$7,$J213:EH213),EH213)</f>
        <v>0</v>
      </c>
      <c r="EI214" s="20" t="n">
        <f aca="false">IF(In_Fix_Interest=1,EI37*SUMIF($J$7:EI$7,EI$7,$J213:EI213),EI213)</f>
        <v>0</v>
      </c>
      <c r="EJ214" s="20" t="n">
        <f aca="false">IF(In_Fix_Interest=1,EJ37*SUMIF($J$7:EJ$7,EJ$7,$J213:EJ213),EJ213)</f>
        <v>0</v>
      </c>
      <c r="EK214" s="20" t="n">
        <f aca="false">IF(In_Fix_Interest=1,EK37*SUMIF($J$7:EK$7,EK$7,$J213:EK213),EK213)</f>
        <v>0</v>
      </c>
      <c r="EL214" s="20" t="n">
        <f aca="false">IF(In_Fix_Interest=1,EL37*SUMIF($J$7:EL$7,EL$7,$J213:EL213),EL213)</f>
        <v>0</v>
      </c>
      <c r="EM214" s="20" t="n">
        <f aca="false">IF(In_Fix_Interest=1,EM37*SUMIF($J$7:EM$7,EM$7,$J213:EM213),EM213)</f>
        <v>0</v>
      </c>
      <c r="EN214" s="20" t="n">
        <f aca="false">IF(In_Fix_Interest=1,EN37*SUMIF($J$7:EN$7,EN$7,$J213:EN213),EN213)</f>
        <v>0</v>
      </c>
      <c r="EO214" s="20" t="n">
        <f aca="false">IF(In_Fix_Interest=1,EO37*SUMIF($J$7:EO$7,EO$7,$J213:EO213),EO213)</f>
        <v>0</v>
      </c>
      <c r="EP214" s="20" t="n">
        <f aca="false">IF(In_Fix_Interest=1,EP37*SUMIF($J$7:EP$7,EP$7,$J213:EP213),EP213)</f>
        <v>0</v>
      </c>
      <c r="EQ214" s="20" t="n">
        <f aca="false">IF(In_Fix_Interest=1,EQ37*SUMIF($J$7:EQ$7,EQ$7,$J213:EQ213),EQ213)</f>
        <v>0</v>
      </c>
      <c r="ER214" s="20" t="n">
        <f aca="false">IF(In_Fix_Interest=1,ER37*SUMIF($J$7:ER$7,ER$7,$J213:ER213),ER213)</f>
        <v>0</v>
      </c>
      <c r="ES214" s="20" t="n">
        <f aca="false">IF(In_Fix_Interest=1,ES37*SUMIF($J$7:ES$7,ES$7,$J213:ES213),ES213)</f>
        <v>0</v>
      </c>
      <c r="ET214" s="20" t="n">
        <f aca="false">IF(In_Fix_Interest=1,ET37*SUMIF($J$7:ET$7,ET$7,$J213:ET213),ET213)</f>
        <v>0</v>
      </c>
      <c r="EU214" s="20" t="n">
        <f aca="false">IF(In_Fix_Interest=1,EU37*SUMIF($J$7:EU$7,EU$7,$J213:EU213),EU213)</f>
        <v>0</v>
      </c>
      <c r="EV214" s="20" t="n">
        <f aca="false">IF(In_Fix_Interest=1,EV37*SUMIF($J$7:EV$7,EV$7,$J213:EV213),EV213)</f>
        <v>0</v>
      </c>
      <c r="EW214" s="20" t="n">
        <f aca="false">IF(In_Fix_Interest=1,EW37*SUMIF($J$7:EW$7,EW$7,$J213:EW213),EW213)</f>
        <v>0</v>
      </c>
      <c r="EX214" s="20" t="n">
        <f aca="false">IF(In_Fix_Interest=1,EX37*SUMIF($J$7:EX$7,EX$7,$J213:EX213),EX213)</f>
        <v>0</v>
      </c>
      <c r="EY214" s="20" t="n">
        <f aca="false">IF(In_Fix_Interest=1,EY37*SUMIF($J$7:EY$7,EY$7,$J213:EY213),EY213)</f>
        <v>0</v>
      </c>
      <c r="EZ214" s="20" t="n">
        <f aca="false">IF(In_Fix_Interest=1,EZ37*SUMIF($J$7:EZ$7,EZ$7,$J213:EZ213),EZ213)</f>
        <v>0</v>
      </c>
      <c r="FA214" s="20" t="n">
        <f aca="false">IF(In_Fix_Interest=1,FA37*SUMIF($J$7:FA$7,FA$7,$J213:FA213),FA213)</f>
        <v>0</v>
      </c>
      <c r="FB214" s="20" t="n">
        <f aca="false">IF(In_Fix_Interest=1,FB37*SUMIF($J$7:FB$7,FB$7,$J213:FB213),FB213)</f>
        <v>0</v>
      </c>
      <c r="FC214" s="20" t="n">
        <f aca="false">IF(In_Fix_Interest=1,FC37*SUMIF($J$7:FC$7,FC$7,$J213:FC213),FC213)</f>
        <v>0</v>
      </c>
      <c r="FD214" s="20" t="n">
        <f aca="false">IF(In_Fix_Interest=1,FD37*SUMIF($J$7:FD$7,FD$7,$J213:FD213),FD213)</f>
        <v>0</v>
      </c>
      <c r="FE214" s="20" t="n">
        <f aca="false">IF(In_Fix_Interest=1,FE37*SUMIF($J$7:FE$7,FE$7,$J213:FE213),FE213)</f>
        <v>0</v>
      </c>
      <c r="FF214" s="20" t="n">
        <f aca="false">IF(In_Fix_Interest=1,FF37*SUMIF($J$7:FF$7,FF$7,$J213:FF213),FF213)</f>
        <v>0</v>
      </c>
      <c r="FG214" s="20" t="n">
        <f aca="false">IF(In_Fix_Interest=1,FG37*SUMIF($J$7:FG$7,FG$7,$J213:FG213),FG213)</f>
        <v>0</v>
      </c>
      <c r="FH214" s="20" t="n">
        <f aca="false">IF(In_Fix_Interest=1,FH37*SUMIF($J$7:FH$7,FH$7,$J213:FH213),FH213)</f>
        <v>0</v>
      </c>
    </row>
    <row r="215" customFormat="false" ht="15" hidden="false" customHeight="false" outlineLevel="0" collapsed="false">
      <c r="C215" s="0" t="s">
        <v>851</v>
      </c>
      <c r="D215" s="11" t="s">
        <v>359</v>
      </c>
      <c r="I215" s="64"/>
      <c r="J215" s="20" t="n">
        <f aca="false">J212+J211+J214</f>
        <v>2043.10339506173</v>
      </c>
      <c r="K215" s="20" t="n">
        <f aca="false">K212+K211+K214</f>
        <v>1348.53482470404</v>
      </c>
      <c r="L215" s="20" t="n">
        <f aca="false">L212+L211+L214</f>
        <v>2158.49279322594</v>
      </c>
      <c r="M215" s="20" t="n">
        <f aca="false">M212+M211+M214</f>
        <v>2282.60509568493</v>
      </c>
      <c r="N215" s="20" t="n">
        <f aca="false">N212+N211+N214</f>
        <v>2525.11568156441</v>
      </c>
      <c r="O215" s="20" t="n">
        <f aca="false">O212+O211+O214</f>
        <v>2532.33906923565</v>
      </c>
      <c r="P215" s="20" t="n">
        <f aca="false">P212+P211+P214</f>
        <v>2539.64271676989</v>
      </c>
      <c r="Q215" s="20" t="n">
        <f aca="false">Q212+Q211+Q214</f>
        <v>2547.02662416715</v>
      </c>
      <c r="R215" s="20" t="n">
        <f aca="false">R212+R211+R214</f>
        <v>2858.74264532029</v>
      </c>
      <c r="S215" s="20" t="n">
        <f aca="false">S212+S211+S214</f>
        <v>2866.04629285453</v>
      </c>
      <c r="T215" s="20" t="n">
        <f aca="false">T212+T211+T214</f>
        <v>2866.04629285453</v>
      </c>
      <c r="U215" s="20" t="n">
        <f aca="false">U212+U211+U214</f>
        <v>2866.04629285453</v>
      </c>
      <c r="V215" s="20" t="n">
        <f aca="false">V212+V211+V214</f>
        <v>2951.57360706521</v>
      </c>
      <c r="W215" s="20" t="n">
        <f aca="false">W212+W211+W214</f>
        <v>2951.57360706521</v>
      </c>
      <c r="X215" s="20" t="n">
        <f aca="false">X212+X211+X214</f>
        <v>2951.57360706521</v>
      </c>
      <c r="Y215" s="20" t="n">
        <f aca="false">Y212+Y211+Y214</f>
        <v>2951.57360706521</v>
      </c>
      <c r="Z215" s="20" t="n">
        <f aca="false">Z212+Z211+Z214</f>
        <v>2951.57360706521</v>
      </c>
      <c r="AA215" s="20" t="n">
        <f aca="false">AA212+AA211+AA214</f>
        <v>2951.57360706521</v>
      </c>
      <c r="AB215" s="20" t="n">
        <f aca="false">AB212+AB211+AB214</f>
        <v>2951.57360706521</v>
      </c>
      <c r="AC215" s="20" t="n">
        <f aca="false">AC212+AC211+AC214</f>
        <v>2951.57360706521</v>
      </c>
      <c r="AD215" s="20" t="n">
        <f aca="false">AD212+AD211+AD214</f>
        <v>2951.57360706521</v>
      </c>
      <c r="AE215" s="20" t="n">
        <f aca="false">AE212+AE211+AE214</f>
        <v>2951.57360706521</v>
      </c>
      <c r="AF215" s="20" t="n">
        <f aca="false">AF212+AF211+AF214</f>
        <v>2951.57360706521</v>
      </c>
      <c r="AG215" s="20" t="n">
        <f aca="false">AG212+AG211+AG214</f>
        <v>2951.57360706521</v>
      </c>
      <c r="AH215" s="20" t="n">
        <f aca="false">AH212+AH211+AH214</f>
        <v>2951.57360706521</v>
      </c>
      <c r="AI215" s="20" t="n">
        <f aca="false">AI212+AI211+AI214</f>
        <v>2951.57360706521</v>
      </c>
      <c r="AJ215" s="20" t="n">
        <f aca="false">AJ212+AJ211+AJ214</f>
        <v>2951.57360706521</v>
      </c>
      <c r="AK215" s="20" t="n">
        <f aca="false">AK212+AK211+AK214</f>
        <v>2951.57360706521</v>
      </c>
      <c r="AL215" s="20" t="n">
        <f aca="false">AL212+AL211+AL214</f>
        <v>2951.57360706521</v>
      </c>
      <c r="AM215" s="20" t="n">
        <f aca="false">AM212+AM211+AM214</f>
        <v>2951.57360706521</v>
      </c>
      <c r="AN215" s="20" t="n">
        <f aca="false">AN212+AN211+AN214</f>
        <v>2951.57360706521</v>
      </c>
      <c r="AO215" s="20" t="n">
        <f aca="false">AO212+AO211+AO214</f>
        <v>2951.57360706521</v>
      </c>
      <c r="AP215" s="20" t="n">
        <f aca="false">AP212+AP211+AP214</f>
        <v>2951.57360706521</v>
      </c>
      <c r="AQ215" s="20" t="n">
        <f aca="false">AQ212+AQ211+AQ214</f>
        <v>2951.57360706521</v>
      </c>
      <c r="AR215" s="20" t="n">
        <f aca="false">AR212+AR211+AR214</f>
        <v>2951.57360706521</v>
      </c>
      <c r="AS215" s="20" t="n">
        <f aca="false">AS212+AS211+AS214</f>
        <v>2951.57360706521</v>
      </c>
      <c r="AT215" s="20" t="n">
        <f aca="false">AT212+AT211+AT214</f>
        <v>2951.57360706521</v>
      </c>
      <c r="AU215" s="20" t="n">
        <f aca="false">AU212+AU211+AU214</f>
        <v>2951.57360706521</v>
      </c>
      <c r="AV215" s="20" t="n">
        <f aca="false">AV212+AV211+AV214</f>
        <v>2951.57360706521</v>
      </c>
      <c r="AW215" s="20" t="n">
        <f aca="false">AW212+AW211+AW214</f>
        <v>2951.57360706521</v>
      </c>
      <c r="AX215" s="20" t="n">
        <f aca="false">AX212+AX211+AX214</f>
        <v>2951.57360706521</v>
      </c>
      <c r="AY215" s="20" t="n">
        <f aca="false">AY212+AY211+AY214</f>
        <v>2951.57360706521</v>
      </c>
      <c r="AZ215" s="20" t="n">
        <f aca="false">AZ212+AZ211+AZ214</f>
        <v>2951.57360706521</v>
      </c>
      <c r="BA215" s="20" t="n">
        <f aca="false">BA212+BA211+BA214</f>
        <v>2951.57360706521</v>
      </c>
      <c r="BB215" s="20" t="n">
        <f aca="false">BB212+BB211+BB214</f>
        <v>2951.57360706521</v>
      </c>
      <c r="BC215" s="20" t="n">
        <f aca="false">BC212+BC211+BC214</f>
        <v>2951.57360706521</v>
      </c>
      <c r="BD215" s="20" t="n">
        <f aca="false">BD212+BD211+BD214</f>
        <v>2951.57360706521</v>
      </c>
      <c r="BE215" s="20" t="n">
        <f aca="false">BE212+BE211+BE214</f>
        <v>2951.57360706521</v>
      </c>
      <c r="BF215" s="20" t="n">
        <f aca="false">BF212+BF211+BF214</f>
        <v>2951.57360706521</v>
      </c>
      <c r="BG215" s="20" t="n">
        <f aca="false">BG212+BG211+BG214</f>
        <v>2951.57360706521</v>
      </c>
      <c r="BH215" s="20" t="n">
        <f aca="false">BH212+BH211+BH214</f>
        <v>2951.57360706521</v>
      </c>
      <c r="BI215" s="20" t="n">
        <f aca="false">BI212+BI211+BI214</f>
        <v>2951.57360706521</v>
      </c>
      <c r="BJ215" s="20" t="n">
        <f aca="false">BJ212+BJ211+BJ214</f>
        <v>2951.57360706521</v>
      </c>
      <c r="BK215" s="20" t="n">
        <f aca="false">BK212+BK211+BK214</f>
        <v>2951.57360706521</v>
      </c>
      <c r="BL215" s="20" t="n">
        <f aca="false">BL212+BL211+BL214</f>
        <v>2951.57360706521</v>
      </c>
      <c r="BM215" s="20" t="n">
        <f aca="false">BM212+BM211+BM214</f>
        <v>2951.57360706521</v>
      </c>
      <c r="BN215" s="20" t="n">
        <f aca="false">BN212+BN211+BN214</f>
        <v>2951.57360706521</v>
      </c>
      <c r="BO215" s="20" t="n">
        <f aca="false">BO212+BO211+BO214</f>
        <v>2951.57360706521</v>
      </c>
      <c r="BP215" s="20" t="n">
        <f aca="false">BP212+BP211+BP214</f>
        <v>2951.57360706521</v>
      </c>
      <c r="BQ215" s="20" t="n">
        <f aca="false">BQ212+BQ211+BQ214</f>
        <v>2951.57360706521</v>
      </c>
      <c r="BR215" s="20" t="n">
        <f aca="false">BR212+BR211+BR214</f>
        <v>2951.57360706521</v>
      </c>
      <c r="BS215" s="20" t="n">
        <f aca="false">BS212+BS211+BS214</f>
        <v>2951.57360706521</v>
      </c>
      <c r="BT215" s="20" t="n">
        <f aca="false">BT212+BT211+BT214</f>
        <v>2951.57360706521</v>
      </c>
      <c r="BU215" s="20" t="n">
        <f aca="false">BU212+BU211+BU214</f>
        <v>2951.57360706521</v>
      </c>
      <c r="BV215" s="20" t="n">
        <f aca="false">BV212+BV211+BV214</f>
        <v>2951.57360706521</v>
      </c>
      <c r="BW215" s="20" t="n">
        <f aca="false">BW212+BW211+BW214</f>
        <v>2951.57360706521</v>
      </c>
      <c r="BX215" s="20" t="n">
        <f aca="false">BX212+BX211+BX214</f>
        <v>2951.57360706521</v>
      </c>
      <c r="BY215" s="20" t="n">
        <f aca="false">BY212+BY211+BY214</f>
        <v>2951.57360706521</v>
      </c>
      <c r="BZ215" s="20" t="n">
        <f aca="false">BZ212+BZ211+BZ214</f>
        <v>2951.57360706521</v>
      </c>
      <c r="CA215" s="20" t="n">
        <f aca="false">CA212+CA211+CA214</f>
        <v>2951.57360706521</v>
      </c>
      <c r="CB215" s="20" t="n">
        <f aca="false">CB212+CB211+CB214</f>
        <v>2951.57360706521</v>
      </c>
      <c r="CC215" s="20" t="n">
        <f aca="false">CC212+CC211+CC214</f>
        <v>2951.57360706521</v>
      </c>
      <c r="CD215" s="20" t="n">
        <f aca="false">CD212+CD211+CD214</f>
        <v>2951.57360706521</v>
      </c>
      <c r="CE215" s="20" t="n">
        <f aca="false">CE212+CE211+CE214</f>
        <v>2951.57360706521</v>
      </c>
      <c r="CF215" s="20" t="n">
        <f aca="false">CF212+CF211+CF214</f>
        <v>2951.57360706521</v>
      </c>
      <c r="CG215" s="20" t="n">
        <f aca="false">CG212+CG211+CG214</f>
        <v>2951.57360706521</v>
      </c>
      <c r="CH215" s="20" t="n">
        <f aca="false">CH212+CH211+CH214</f>
        <v>2951.57360706521</v>
      </c>
      <c r="CI215" s="20" t="n">
        <f aca="false">CI212+CI211+CI214</f>
        <v>2951.57360706521</v>
      </c>
      <c r="CJ215" s="20" t="n">
        <f aca="false">CJ212+CJ211+CJ214</f>
        <v>2951.57360706521</v>
      </c>
      <c r="CK215" s="20" t="n">
        <f aca="false">CK212+CK211+CK214</f>
        <v>2951.57360706521</v>
      </c>
      <c r="CL215" s="20" t="n">
        <f aca="false">CL212+CL211+CL214</f>
        <v>2951.57360706521</v>
      </c>
      <c r="CM215" s="20" t="n">
        <f aca="false">CM212+CM211+CM214</f>
        <v>2951.57360706521</v>
      </c>
      <c r="CN215" s="20" t="n">
        <f aca="false">CN212+CN211+CN214</f>
        <v>2951.57360706521</v>
      </c>
      <c r="CO215" s="20" t="n">
        <f aca="false">CO212+CO211+CO214</f>
        <v>2951.57360706521</v>
      </c>
      <c r="CP215" s="20" t="n">
        <f aca="false">CP212+CP211+CP214</f>
        <v>2951.57360706521</v>
      </c>
      <c r="CQ215" s="20" t="n">
        <f aca="false">CQ212+CQ211+CQ214</f>
        <v>2951.57360706521</v>
      </c>
      <c r="CR215" s="20" t="n">
        <f aca="false">CR212+CR211+CR214</f>
        <v>2951.57360706521</v>
      </c>
      <c r="CS215" s="20" t="n">
        <f aca="false">CS212+CS211+CS214</f>
        <v>2951.57360706521</v>
      </c>
      <c r="CT215" s="20" t="n">
        <f aca="false">CT212+CT211+CT214</f>
        <v>2951.57360706521</v>
      </c>
      <c r="CU215" s="20" t="n">
        <f aca="false">CU212+CU211+CU214</f>
        <v>2951.57360706521</v>
      </c>
      <c r="CV215" s="20" t="n">
        <f aca="false">CV212+CV211+CV214</f>
        <v>2951.57360706521</v>
      </c>
      <c r="CW215" s="20" t="n">
        <f aca="false">CW212+CW211+CW214</f>
        <v>2951.57360706521</v>
      </c>
      <c r="CX215" s="20" t="n">
        <f aca="false">CX212+CX211+CX214</f>
        <v>2951.57360706521</v>
      </c>
      <c r="CY215" s="20" t="n">
        <f aca="false">CY212+CY211+CY214</f>
        <v>2951.57360706521</v>
      </c>
      <c r="CZ215" s="20" t="n">
        <f aca="false">CZ212+CZ211+CZ214</f>
        <v>2951.57360706521</v>
      </c>
      <c r="DA215" s="20" t="n">
        <f aca="false">DA212+DA211+DA214</f>
        <v>2951.57360706521</v>
      </c>
      <c r="DB215" s="20" t="n">
        <f aca="false">DB212+DB211+DB214</f>
        <v>2951.57360706521</v>
      </c>
      <c r="DC215" s="20" t="n">
        <f aca="false">DC212+DC211+DC214</f>
        <v>2951.57360706521</v>
      </c>
      <c r="DD215" s="20" t="n">
        <f aca="false">DD212+DD211+DD214</f>
        <v>2951.57360706521</v>
      </c>
      <c r="DE215" s="20" t="n">
        <f aca="false">DE212+DE211+DE214</f>
        <v>2951.57360706521</v>
      </c>
      <c r="DF215" s="20" t="n">
        <f aca="false">DF212+DF211+DF214</f>
        <v>2951.57360706521</v>
      </c>
      <c r="DG215" s="20" t="n">
        <f aca="false">DG212+DG211+DG214</f>
        <v>2951.57360706521</v>
      </c>
      <c r="DH215" s="20" t="n">
        <f aca="false">DH212+DH211+DH214</f>
        <v>2951.57360706521</v>
      </c>
      <c r="DI215" s="20" t="n">
        <f aca="false">DI212+DI211+DI214</f>
        <v>2951.57360706521</v>
      </c>
      <c r="DJ215" s="20" t="n">
        <f aca="false">DJ212+DJ211+DJ214</f>
        <v>2951.57360706521</v>
      </c>
      <c r="DK215" s="20" t="n">
        <f aca="false">DK212+DK211+DK214</f>
        <v>2951.57360706521</v>
      </c>
      <c r="DL215" s="20" t="n">
        <f aca="false">DL212+DL211+DL214</f>
        <v>2951.57360706521</v>
      </c>
      <c r="DM215" s="20" t="n">
        <f aca="false">DM212+DM211+DM214</f>
        <v>2951.57360706521</v>
      </c>
      <c r="DN215" s="20" t="n">
        <f aca="false">DN212+DN211+DN214</f>
        <v>2951.57360706521</v>
      </c>
      <c r="DO215" s="20" t="n">
        <f aca="false">DO212+DO211+DO214</f>
        <v>2951.57360706521</v>
      </c>
      <c r="DP215" s="20" t="n">
        <f aca="false">DP212+DP211+DP214</f>
        <v>2951.57360706521</v>
      </c>
      <c r="DQ215" s="20" t="n">
        <f aca="false">DQ212+DQ211+DQ214</f>
        <v>2951.57360706521</v>
      </c>
      <c r="DR215" s="20" t="n">
        <f aca="false">DR212+DR211+DR214</f>
        <v>2951.57360706521</v>
      </c>
      <c r="DS215" s="20" t="n">
        <f aca="false">DS212+DS211+DS214</f>
        <v>2951.57360706521</v>
      </c>
      <c r="DT215" s="20" t="n">
        <f aca="false">DT212+DT211+DT214</f>
        <v>2951.57360706521</v>
      </c>
      <c r="DU215" s="20" t="n">
        <f aca="false">DU212+DU211+DU214</f>
        <v>2951.57360706521</v>
      </c>
      <c r="DV215" s="20" t="n">
        <f aca="false">DV212+DV211+DV214</f>
        <v>2951.57360706521</v>
      </c>
      <c r="DW215" s="20" t="n">
        <f aca="false">DW212+DW211+DW214</f>
        <v>2951.57360706521</v>
      </c>
      <c r="DX215" s="20" t="n">
        <f aca="false">DX212+DX211+DX214</f>
        <v>2951.57360706521</v>
      </c>
      <c r="DY215" s="20" t="n">
        <f aca="false">DY212+DY211+DY214</f>
        <v>2951.57360706521</v>
      </c>
      <c r="DZ215" s="20" t="n">
        <f aca="false">DZ212+DZ211+DZ214</f>
        <v>2951.57360706521</v>
      </c>
      <c r="EA215" s="20" t="n">
        <f aca="false">EA212+EA211+EA214</f>
        <v>2951.57360706521</v>
      </c>
      <c r="EB215" s="20" t="n">
        <f aca="false">EB212+EB211+EB214</f>
        <v>2951.57360706521</v>
      </c>
      <c r="EC215" s="20" t="n">
        <f aca="false">EC212+EC211+EC214</f>
        <v>2951.57360706521</v>
      </c>
      <c r="ED215" s="20" t="n">
        <f aca="false">ED212+ED211+ED214</f>
        <v>2951.57360706521</v>
      </c>
      <c r="EE215" s="20" t="n">
        <f aca="false">EE212+EE211+EE214</f>
        <v>2951.57360706521</v>
      </c>
      <c r="EF215" s="20" t="n">
        <f aca="false">EF212+EF211+EF214</f>
        <v>2951.57360706521</v>
      </c>
      <c r="EG215" s="20" t="n">
        <f aca="false">EG212+EG211+EG214</f>
        <v>2951.57360706521</v>
      </c>
      <c r="EH215" s="20" t="n">
        <f aca="false">EH212+EH211+EH214</f>
        <v>2951.57360706521</v>
      </c>
      <c r="EI215" s="20" t="n">
        <f aca="false">EI212+EI211+EI214</f>
        <v>2951.57360706521</v>
      </c>
      <c r="EJ215" s="20" t="n">
        <f aca="false">EJ212+EJ211+EJ214</f>
        <v>2951.57360706521</v>
      </c>
      <c r="EK215" s="20" t="n">
        <f aca="false">EK212+EK211+EK214</f>
        <v>2951.57360706521</v>
      </c>
      <c r="EL215" s="20" t="n">
        <f aca="false">EL212+EL211+EL214</f>
        <v>2951.57360706521</v>
      </c>
      <c r="EM215" s="20" t="n">
        <f aca="false">EM212+EM211+EM214</f>
        <v>2951.57360706521</v>
      </c>
      <c r="EN215" s="20" t="n">
        <f aca="false">EN212+EN211+EN214</f>
        <v>2951.57360706521</v>
      </c>
      <c r="EO215" s="20" t="n">
        <f aca="false">EO212+EO211+EO214</f>
        <v>2951.57360706521</v>
      </c>
      <c r="EP215" s="20" t="n">
        <f aca="false">EP212+EP211+EP214</f>
        <v>2951.57360706521</v>
      </c>
      <c r="EQ215" s="20" t="n">
        <f aca="false">EQ212+EQ211+EQ214</f>
        <v>2951.57360706521</v>
      </c>
      <c r="ER215" s="20" t="n">
        <f aca="false">ER212+ER211+ER214</f>
        <v>2951.57360706521</v>
      </c>
      <c r="ES215" s="20" t="n">
        <f aca="false">ES212+ES211+ES214</f>
        <v>2951.57360706521</v>
      </c>
      <c r="ET215" s="20" t="n">
        <f aca="false">ET212+ET211+ET214</f>
        <v>2951.57360706521</v>
      </c>
      <c r="EU215" s="20" t="n">
        <f aca="false">EU212+EU211+EU214</f>
        <v>2951.57360706521</v>
      </c>
      <c r="EV215" s="20" t="n">
        <f aca="false">EV212+EV211+EV214</f>
        <v>2951.57360706521</v>
      </c>
      <c r="EW215" s="20" t="n">
        <f aca="false">EW212+EW211+EW214</f>
        <v>2951.57360706521</v>
      </c>
      <c r="EX215" s="20" t="n">
        <f aca="false">EX212+EX211+EX214</f>
        <v>2951.57360706521</v>
      </c>
      <c r="EY215" s="20" t="n">
        <f aca="false">EY212+EY211+EY214</f>
        <v>2951.57360706521</v>
      </c>
      <c r="EZ215" s="20" t="n">
        <f aca="false">EZ212+EZ211+EZ214</f>
        <v>2951.57360706521</v>
      </c>
      <c r="FA215" s="20" t="n">
        <f aca="false">FA212+FA211+FA214</f>
        <v>2951.57360706521</v>
      </c>
      <c r="FB215" s="20" t="n">
        <f aca="false">FB212+FB211+FB214</f>
        <v>2951.57360706521</v>
      </c>
      <c r="FC215" s="20" t="n">
        <f aca="false">FC212+FC211+FC214</f>
        <v>2951.57360706521</v>
      </c>
      <c r="FD215" s="20" t="n">
        <f aca="false">FD212+FD211+FD214</f>
        <v>2951.57360706521</v>
      </c>
      <c r="FE215" s="20" t="n">
        <f aca="false">FE212+FE211+FE214</f>
        <v>2951.57360706521</v>
      </c>
      <c r="FF215" s="20" t="n">
        <f aca="false">FF212+FF211+FF214</f>
        <v>2951.57360706521</v>
      </c>
      <c r="FG215" s="20" t="n">
        <f aca="false">FG212+FG211+FG214</f>
        <v>2951.57360706521</v>
      </c>
      <c r="FH215" s="20" t="n">
        <f aca="false">FH212+FH211+FH214</f>
        <v>2951.57360706521</v>
      </c>
    </row>
    <row r="216" customFormat="false" ht="15" hidden="false" customHeight="false" outlineLevel="0" collapsed="false">
      <c r="C216" s="0" t="s">
        <v>852</v>
      </c>
      <c r="D216" s="11" t="s">
        <v>359</v>
      </c>
      <c r="J216" s="21" t="n">
        <f aca="false">I219</f>
        <v>0</v>
      </c>
      <c r="K216" s="21" t="n">
        <f aca="false">J219</f>
        <v>150</v>
      </c>
      <c r="L216" s="21" t="n">
        <f aca="false">K219</f>
        <v>150</v>
      </c>
      <c r="M216" s="21" t="n">
        <f aca="false">L219</f>
        <v>150</v>
      </c>
      <c r="N216" s="21" t="n">
        <f aca="false">M219</f>
        <v>150</v>
      </c>
      <c r="O216" s="21" t="n">
        <f aca="false">N219</f>
        <v>168</v>
      </c>
      <c r="P216" s="21" t="n">
        <f aca="false">O219</f>
        <v>168</v>
      </c>
      <c r="Q216" s="21" t="n">
        <f aca="false">P219</f>
        <v>168</v>
      </c>
      <c r="R216" s="21" t="n">
        <f aca="false">Q219</f>
        <v>168</v>
      </c>
      <c r="S216" s="21" t="n">
        <f aca="false">R219</f>
        <v>188.16</v>
      </c>
      <c r="T216" s="21" t="n">
        <f aca="false">S219</f>
        <v>188.16</v>
      </c>
      <c r="U216" s="21" t="n">
        <f aca="false">T219</f>
        <v>188.16</v>
      </c>
      <c r="V216" s="21" t="n">
        <f aca="false">U219</f>
        <v>188.16</v>
      </c>
      <c r="W216" s="21" t="n">
        <f aca="false">V219</f>
        <v>193.789334794521</v>
      </c>
      <c r="X216" s="21" t="n">
        <f aca="false">W219</f>
        <v>193.789334794521</v>
      </c>
      <c r="Y216" s="21" t="n">
        <f aca="false">X219</f>
        <v>193.789334794521</v>
      </c>
      <c r="Z216" s="21" t="n">
        <f aca="false">Y219</f>
        <v>193.789334794521</v>
      </c>
      <c r="AA216" s="21" t="n">
        <f aca="false">Z219</f>
        <v>193.789334794521</v>
      </c>
      <c r="AB216" s="21" t="n">
        <f aca="false">AA219</f>
        <v>193.789334794521</v>
      </c>
      <c r="AC216" s="21" t="n">
        <f aca="false">AB219</f>
        <v>193.789334794521</v>
      </c>
      <c r="AD216" s="21" t="n">
        <f aca="false">AC219</f>
        <v>193.789334794521</v>
      </c>
      <c r="AE216" s="21" t="n">
        <f aca="false">AD219</f>
        <v>193.789334794521</v>
      </c>
      <c r="AF216" s="21" t="n">
        <f aca="false">AE219</f>
        <v>193.789334794521</v>
      </c>
      <c r="AG216" s="21" t="n">
        <f aca="false">AF219</f>
        <v>193.789334794521</v>
      </c>
      <c r="AH216" s="21" t="n">
        <f aca="false">AG219</f>
        <v>193.789334794521</v>
      </c>
      <c r="AI216" s="21" t="n">
        <f aca="false">AH219</f>
        <v>193.789334794521</v>
      </c>
      <c r="AJ216" s="21" t="n">
        <f aca="false">AI219</f>
        <v>193.789334794521</v>
      </c>
      <c r="AK216" s="21" t="n">
        <f aca="false">AJ219</f>
        <v>193.789334794521</v>
      </c>
      <c r="AL216" s="21" t="n">
        <f aca="false">AK219</f>
        <v>193.789334794521</v>
      </c>
      <c r="AM216" s="21" t="n">
        <f aca="false">AL219</f>
        <v>193.789334794521</v>
      </c>
      <c r="AN216" s="21" t="n">
        <f aca="false">AM219</f>
        <v>193.789334794521</v>
      </c>
      <c r="AO216" s="21" t="n">
        <f aca="false">AN219</f>
        <v>193.789334794521</v>
      </c>
      <c r="AP216" s="21" t="n">
        <f aca="false">AO219</f>
        <v>193.789334794521</v>
      </c>
      <c r="AQ216" s="21" t="n">
        <f aca="false">AP219</f>
        <v>193.789334794521</v>
      </c>
      <c r="AR216" s="21" t="n">
        <f aca="false">AQ219</f>
        <v>193.789334794521</v>
      </c>
      <c r="AS216" s="21" t="n">
        <f aca="false">AR219</f>
        <v>193.789334794521</v>
      </c>
      <c r="AT216" s="21" t="n">
        <f aca="false">AS219</f>
        <v>193.789334794521</v>
      </c>
      <c r="AU216" s="21" t="n">
        <f aca="false">AT219</f>
        <v>193.789334794521</v>
      </c>
      <c r="AV216" s="21" t="n">
        <f aca="false">AU219</f>
        <v>193.789334794521</v>
      </c>
      <c r="AW216" s="21" t="n">
        <f aca="false">AV219</f>
        <v>193.789334794521</v>
      </c>
      <c r="AX216" s="21" t="n">
        <f aca="false">AW219</f>
        <v>193.789334794521</v>
      </c>
      <c r="AY216" s="21" t="n">
        <f aca="false">AX219</f>
        <v>193.789334794521</v>
      </c>
      <c r="AZ216" s="21" t="n">
        <f aca="false">AY219</f>
        <v>193.789334794521</v>
      </c>
      <c r="BA216" s="21" t="n">
        <f aca="false">AZ219</f>
        <v>193.789334794521</v>
      </c>
      <c r="BB216" s="21" t="n">
        <f aca="false">BA219</f>
        <v>193.789334794521</v>
      </c>
      <c r="BC216" s="21" t="n">
        <f aca="false">BB219</f>
        <v>193.789334794521</v>
      </c>
      <c r="BD216" s="21" t="n">
        <f aca="false">BC219</f>
        <v>193.789334794521</v>
      </c>
      <c r="BE216" s="21" t="n">
        <f aca="false">BD219</f>
        <v>193.789334794521</v>
      </c>
      <c r="BF216" s="21" t="n">
        <f aca="false">BE219</f>
        <v>193.789334794521</v>
      </c>
      <c r="BG216" s="21" t="n">
        <f aca="false">BF219</f>
        <v>193.789334794521</v>
      </c>
      <c r="BH216" s="21" t="n">
        <f aca="false">BG219</f>
        <v>193.789334794521</v>
      </c>
      <c r="BI216" s="21" t="n">
        <f aca="false">BH219</f>
        <v>193.789334794521</v>
      </c>
      <c r="BJ216" s="21" t="n">
        <f aca="false">BI219</f>
        <v>193.789334794521</v>
      </c>
      <c r="BK216" s="21" t="n">
        <f aca="false">BJ219</f>
        <v>193.789334794521</v>
      </c>
      <c r="BL216" s="21" t="n">
        <f aca="false">BK219</f>
        <v>193.789334794521</v>
      </c>
      <c r="BM216" s="21" t="n">
        <f aca="false">BL219</f>
        <v>193.789334794521</v>
      </c>
      <c r="BN216" s="21" t="n">
        <f aca="false">BM219</f>
        <v>193.789334794521</v>
      </c>
      <c r="BO216" s="21" t="n">
        <f aca="false">BN219</f>
        <v>193.789334794521</v>
      </c>
      <c r="BP216" s="21" t="n">
        <f aca="false">BO219</f>
        <v>193.789334794521</v>
      </c>
      <c r="BQ216" s="21" t="n">
        <f aca="false">BP219</f>
        <v>193.789334794521</v>
      </c>
      <c r="BR216" s="21" t="n">
        <f aca="false">BQ219</f>
        <v>193.789334794521</v>
      </c>
      <c r="BS216" s="21" t="n">
        <f aca="false">BR219</f>
        <v>193.789334794521</v>
      </c>
      <c r="BT216" s="21" t="n">
        <f aca="false">BS219</f>
        <v>193.789334794521</v>
      </c>
      <c r="BU216" s="21" t="n">
        <f aca="false">BT219</f>
        <v>193.789334794521</v>
      </c>
      <c r="BV216" s="21" t="n">
        <f aca="false">BU219</f>
        <v>193.789334794521</v>
      </c>
      <c r="BW216" s="21" t="n">
        <f aca="false">BV219</f>
        <v>193.789334794521</v>
      </c>
      <c r="BX216" s="21" t="n">
        <f aca="false">BW219</f>
        <v>193.789334794521</v>
      </c>
      <c r="BY216" s="21" t="n">
        <f aca="false">BX219</f>
        <v>193.789334794521</v>
      </c>
      <c r="BZ216" s="21" t="n">
        <f aca="false">BY219</f>
        <v>193.789334794521</v>
      </c>
      <c r="CA216" s="21" t="n">
        <f aca="false">BZ219</f>
        <v>193.789334794521</v>
      </c>
      <c r="CB216" s="21" t="n">
        <f aca="false">CA219</f>
        <v>193.789334794521</v>
      </c>
      <c r="CC216" s="21" t="n">
        <f aca="false">CB219</f>
        <v>193.789334794521</v>
      </c>
      <c r="CD216" s="21" t="n">
        <f aca="false">CC219</f>
        <v>193.789334794521</v>
      </c>
      <c r="CE216" s="21" t="n">
        <f aca="false">CD219</f>
        <v>193.789334794521</v>
      </c>
      <c r="CF216" s="21" t="n">
        <f aca="false">CE219</f>
        <v>193.789334794521</v>
      </c>
      <c r="CG216" s="21" t="n">
        <f aca="false">CF219</f>
        <v>193.789334794521</v>
      </c>
      <c r="CH216" s="21" t="n">
        <f aca="false">CG219</f>
        <v>193.789334794521</v>
      </c>
      <c r="CI216" s="21" t="n">
        <f aca="false">CH219</f>
        <v>193.789334794521</v>
      </c>
      <c r="CJ216" s="21" t="n">
        <f aca="false">CI219</f>
        <v>193.789334794521</v>
      </c>
      <c r="CK216" s="21" t="n">
        <f aca="false">CJ219</f>
        <v>193.789334794521</v>
      </c>
      <c r="CL216" s="21" t="n">
        <f aca="false">CK219</f>
        <v>193.789334794521</v>
      </c>
      <c r="CM216" s="21" t="n">
        <f aca="false">CL219</f>
        <v>193.789334794521</v>
      </c>
      <c r="CN216" s="21" t="n">
        <f aca="false">CM219</f>
        <v>193.789334794521</v>
      </c>
      <c r="CO216" s="21" t="n">
        <f aca="false">CN219</f>
        <v>193.789334794521</v>
      </c>
      <c r="CP216" s="21" t="n">
        <f aca="false">CO219</f>
        <v>193.789334794521</v>
      </c>
      <c r="CQ216" s="21" t="n">
        <f aca="false">CP219</f>
        <v>193.789334794521</v>
      </c>
      <c r="CR216" s="21" t="n">
        <f aca="false">CQ219</f>
        <v>193.789334794521</v>
      </c>
      <c r="CS216" s="21" t="n">
        <f aca="false">CR219</f>
        <v>193.789334794521</v>
      </c>
      <c r="CT216" s="21" t="n">
        <f aca="false">CS219</f>
        <v>193.789334794521</v>
      </c>
      <c r="CU216" s="21" t="n">
        <f aca="false">CT219</f>
        <v>193.789334794521</v>
      </c>
      <c r="CV216" s="21" t="n">
        <f aca="false">CU219</f>
        <v>193.789334794521</v>
      </c>
      <c r="CW216" s="21" t="n">
        <f aca="false">CV219</f>
        <v>193.789334794521</v>
      </c>
      <c r="CX216" s="21" t="n">
        <f aca="false">CW219</f>
        <v>193.789334794521</v>
      </c>
      <c r="CY216" s="21" t="n">
        <f aca="false">CX219</f>
        <v>193.789334794521</v>
      </c>
      <c r="CZ216" s="21" t="n">
        <f aca="false">CY219</f>
        <v>193.789334794521</v>
      </c>
      <c r="DA216" s="21" t="n">
        <f aca="false">CZ219</f>
        <v>193.789334794521</v>
      </c>
      <c r="DB216" s="21" t="n">
        <f aca="false">DA219</f>
        <v>193.789334794521</v>
      </c>
      <c r="DC216" s="21" t="n">
        <f aca="false">DB219</f>
        <v>193.789334794521</v>
      </c>
      <c r="DD216" s="21" t="n">
        <f aca="false">DC219</f>
        <v>193.789334794521</v>
      </c>
      <c r="DE216" s="21" t="n">
        <f aca="false">DD219</f>
        <v>193.789334794521</v>
      </c>
      <c r="DF216" s="21" t="n">
        <f aca="false">DE219</f>
        <v>193.789334794521</v>
      </c>
      <c r="DG216" s="21" t="n">
        <f aca="false">DF219</f>
        <v>193.789334794521</v>
      </c>
      <c r="DH216" s="21" t="n">
        <f aca="false">DG219</f>
        <v>193.789334794521</v>
      </c>
      <c r="DI216" s="21" t="n">
        <f aca="false">DH219</f>
        <v>193.789334794521</v>
      </c>
      <c r="DJ216" s="21" t="n">
        <f aca="false">DI219</f>
        <v>193.789334794521</v>
      </c>
      <c r="DK216" s="21" t="n">
        <f aca="false">DJ219</f>
        <v>193.789334794521</v>
      </c>
      <c r="DL216" s="21" t="n">
        <f aca="false">DK219</f>
        <v>193.789334794521</v>
      </c>
      <c r="DM216" s="21" t="n">
        <f aca="false">DL219</f>
        <v>193.789334794521</v>
      </c>
      <c r="DN216" s="21" t="n">
        <f aca="false">DM219</f>
        <v>193.789334794521</v>
      </c>
      <c r="DO216" s="21" t="n">
        <f aca="false">DN219</f>
        <v>193.789334794521</v>
      </c>
      <c r="DP216" s="21" t="n">
        <f aca="false">DO219</f>
        <v>193.789334794521</v>
      </c>
      <c r="DQ216" s="21" t="n">
        <f aca="false">DP219</f>
        <v>193.789334794521</v>
      </c>
      <c r="DR216" s="21" t="n">
        <f aca="false">DQ219</f>
        <v>193.789334794521</v>
      </c>
      <c r="DS216" s="21" t="n">
        <f aca="false">DR219</f>
        <v>193.789334794521</v>
      </c>
      <c r="DT216" s="21" t="n">
        <f aca="false">DS219</f>
        <v>193.789334794521</v>
      </c>
      <c r="DU216" s="21" t="n">
        <f aca="false">DT219</f>
        <v>193.789334794521</v>
      </c>
      <c r="DV216" s="21" t="n">
        <f aca="false">DU219</f>
        <v>193.789334794521</v>
      </c>
      <c r="DW216" s="21" t="n">
        <f aca="false">DV219</f>
        <v>193.789334794521</v>
      </c>
      <c r="DX216" s="21" t="n">
        <f aca="false">DW219</f>
        <v>193.789334794521</v>
      </c>
      <c r="DY216" s="21" t="n">
        <f aca="false">DX219</f>
        <v>193.789334794521</v>
      </c>
      <c r="DZ216" s="21" t="n">
        <f aca="false">DY219</f>
        <v>193.789334794521</v>
      </c>
      <c r="EA216" s="21" t="n">
        <f aca="false">DZ219</f>
        <v>193.789334794521</v>
      </c>
      <c r="EB216" s="21" t="n">
        <f aca="false">EA219</f>
        <v>193.789334794521</v>
      </c>
      <c r="EC216" s="21" t="n">
        <f aca="false">EB219</f>
        <v>193.789334794521</v>
      </c>
      <c r="ED216" s="21" t="n">
        <f aca="false">EC219</f>
        <v>193.789334794521</v>
      </c>
      <c r="EE216" s="21" t="n">
        <f aca="false">ED219</f>
        <v>193.789334794521</v>
      </c>
      <c r="EF216" s="21" t="n">
        <f aca="false">EE219</f>
        <v>193.789334794521</v>
      </c>
      <c r="EG216" s="21" t="n">
        <f aca="false">EF219</f>
        <v>193.789334794521</v>
      </c>
      <c r="EH216" s="21" t="n">
        <f aca="false">EG219</f>
        <v>193.789334794521</v>
      </c>
      <c r="EI216" s="21" t="n">
        <f aca="false">EH219</f>
        <v>193.789334794521</v>
      </c>
      <c r="EJ216" s="21" t="n">
        <f aca="false">EI219</f>
        <v>193.789334794521</v>
      </c>
      <c r="EK216" s="21" t="n">
        <f aca="false">EJ219</f>
        <v>193.789334794521</v>
      </c>
      <c r="EL216" s="21" t="n">
        <f aca="false">EK219</f>
        <v>193.789334794521</v>
      </c>
      <c r="EM216" s="21" t="n">
        <f aca="false">EL219</f>
        <v>193.789334794521</v>
      </c>
      <c r="EN216" s="21" t="n">
        <f aca="false">EM219</f>
        <v>193.789334794521</v>
      </c>
      <c r="EO216" s="21" t="n">
        <f aca="false">EN219</f>
        <v>193.789334794521</v>
      </c>
      <c r="EP216" s="21" t="n">
        <f aca="false">EO219</f>
        <v>193.789334794521</v>
      </c>
      <c r="EQ216" s="21" t="n">
        <f aca="false">EP219</f>
        <v>193.789334794521</v>
      </c>
      <c r="ER216" s="21" t="n">
        <f aca="false">EQ219</f>
        <v>193.789334794521</v>
      </c>
      <c r="ES216" s="21" t="n">
        <f aca="false">ER219</f>
        <v>193.789334794521</v>
      </c>
      <c r="ET216" s="21" t="n">
        <f aca="false">ES219</f>
        <v>193.789334794521</v>
      </c>
      <c r="EU216" s="21" t="n">
        <f aca="false">ET219</f>
        <v>193.789334794521</v>
      </c>
      <c r="EV216" s="21" t="n">
        <f aca="false">EU219</f>
        <v>193.789334794521</v>
      </c>
      <c r="EW216" s="21" t="n">
        <f aca="false">EV219</f>
        <v>193.789334794521</v>
      </c>
      <c r="EX216" s="21" t="n">
        <f aca="false">EW219</f>
        <v>193.789334794521</v>
      </c>
      <c r="EY216" s="21" t="n">
        <f aca="false">EX219</f>
        <v>193.789334794521</v>
      </c>
      <c r="EZ216" s="21" t="n">
        <f aca="false">EY219</f>
        <v>193.789334794521</v>
      </c>
      <c r="FA216" s="21" t="n">
        <f aca="false">EZ219</f>
        <v>193.789334794521</v>
      </c>
      <c r="FB216" s="21" t="n">
        <f aca="false">FA219</f>
        <v>193.789334794521</v>
      </c>
      <c r="FC216" s="21" t="n">
        <f aca="false">FB219</f>
        <v>193.789334794521</v>
      </c>
      <c r="FD216" s="21" t="n">
        <f aca="false">FC219</f>
        <v>193.789334794521</v>
      </c>
      <c r="FE216" s="21" t="n">
        <f aca="false">FD219</f>
        <v>193.789334794521</v>
      </c>
      <c r="FF216" s="21" t="n">
        <f aca="false">FE219</f>
        <v>193.789334794521</v>
      </c>
      <c r="FG216" s="21" t="n">
        <f aca="false">FF219</f>
        <v>193.789334794521</v>
      </c>
      <c r="FH216" s="21" t="n">
        <f aca="false">FG219</f>
        <v>193.789334794521</v>
      </c>
    </row>
    <row r="217" customFormat="false" ht="15" hidden="false" customHeight="false" outlineLevel="0" collapsed="false">
      <c r="C217" s="0" t="s">
        <v>853</v>
      </c>
      <c r="D217" s="11" t="s">
        <v>359</v>
      </c>
      <c r="E217" s="20" t="n">
        <f aca="false">SUMIF($J$3:$FH$3,"&lt;="&amp;$E20,$J217:$FH217)</f>
        <v>18</v>
      </c>
      <c r="F217" s="20" t="n">
        <f aca="false">SUMIF($J$4:$FH$4,"&lt;="&amp;$E22,$J217:$FH217)</f>
        <v>43.7893347945205</v>
      </c>
      <c r="I217" s="20" t="n">
        <f aca="false">SUM(J217:FH217)</f>
        <v>43.7893347945205</v>
      </c>
      <c r="J217" s="20" t="n">
        <f aca="false">J216*J210*(1-J26)</f>
        <v>0</v>
      </c>
      <c r="K217" s="20" t="n">
        <f aca="false">K216*K210*(1-K26)</f>
        <v>4.43835616438356</v>
      </c>
      <c r="L217" s="20" t="n">
        <f aca="false">L216*L210*(1-L26)</f>
        <v>4.48767123287671</v>
      </c>
      <c r="M217" s="20" t="n">
        <f aca="false">M216*M210*(1-M26)</f>
        <v>4.53698630136986</v>
      </c>
      <c r="N217" s="20" t="n">
        <f aca="false">N216*N210*(1-N26)</f>
        <v>4.53698630136986</v>
      </c>
      <c r="O217" s="20" t="n">
        <f aca="false">O216*O210*(1-O26)</f>
        <v>4.97095890410959</v>
      </c>
      <c r="P217" s="20" t="n">
        <f aca="false">P216*P210*(1-P26)</f>
        <v>5.02619178082192</v>
      </c>
      <c r="Q217" s="20" t="n">
        <f aca="false">Q216*Q210*(1-Q26)</f>
        <v>5.08142465753425</v>
      </c>
      <c r="R217" s="20" t="n">
        <f aca="false">R216*R210*(1-R26)</f>
        <v>5.08142465753425</v>
      </c>
      <c r="S217" s="20" t="n">
        <f aca="false">S216*S210*(1-S26)</f>
        <v>5.62933479452055</v>
      </c>
      <c r="T217" s="20" t="n">
        <f aca="false">T216*T210*(1-T26)</f>
        <v>0</v>
      </c>
      <c r="U217" s="20" t="n">
        <f aca="false">U216*U210*(1-U26)</f>
        <v>0</v>
      </c>
      <c r="V217" s="20" t="n">
        <f aca="false">V216*V210*(1-V26)</f>
        <v>0</v>
      </c>
      <c r="W217" s="20" t="n">
        <f aca="false">W216*W210*(1-W26)</f>
        <v>0</v>
      </c>
      <c r="X217" s="20" t="n">
        <f aca="false">X216*X210*(1-X26)</f>
        <v>0</v>
      </c>
      <c r="Y217" s="20" t="n">
        <f aca="false">Y216*Y210*(1-Y26)</f>
        <v>0</v>
      </c>
      <c r="Z217" s="20" t="n">
        <f aca="false">Z216*Z210*(1-Z26)</f>
        <v>0</v>
      </c>
      <c r="AA217" s="20" t="n">
        <f aca="false">AA216*AA210*(1-AA26)</f>
        <v>0</v>
      </c>
      <c r="AB217" s="20" t="n">
        <f aca="false">AB216*AB210*(1-AB26)</f>
        <v>0</v>
      </c>
      <c r="AC217" s="20" t="n">
        <f aca="false">AC216*AC210*(1-AC26)</f>
        <v>0</v>
      </c>
      <c r="AD217" s="20" t="n">
        <f aca="false">AD216*AD210*(1-AD26)</f>
        <v>0</v>
      </c>
      <c r="AE217" s="20" t="n">
        <f aca="false">AE216*AE210*(1-AE26)</f>
        <v>0</v>
      </c>
      <c r="AF217" s="20" t="n">
        <f aca="false">AF216*AF210*(1-AF26)</f>
        <v>0</v>
      </c>
      <c r="AG217" s="20" t="n">
        <f aca="false">AG216*AG210*(1-AG26)</f>
        <v>0</v>
      </c>
      <c r="AH217" s="20" t="n">
        <f aca="false">AH216*AH210*(1-AH26)</f>
        <v>0</v>
      </c>
      <c r="AI217" s="20" t="n">
        <f aca="false">AI216*AI210*(1-AI26)</f>
        <v>0</v>
      </c>
      <c r="AJ217" s="20" t="n">
        <f aca="false">AJ216*AJ210*(1-AJ26)</f>
        <v>0</v>
      </c>
      <c r="AK217" s="20" t="n">
        <f aca="false">AK216*AK210*(1-AK26)</f>
        <v>0</v>
      </c>
      <c r="AL217" s="20" t="n">
        <f aca="false">AL216*AL210*(1-AL26)</f>
        <v>0</v>
      </c>
      <c r="AM217" s="20" t="n">
        <f aca="false">AM216*AM210*(1-AM26)</f>
        <v>0</v>
      </c>
      <c r="AN217" s="20" t="n">
        <f aca="false">AN216*AN210*(1-AN26)</f>
        <v>0</v>
      </c>
      <c r="AO217" s="20" t="n">
        <f aca="false">AO216*AO210*(1-AO26)</f>
        <v>0</v>
      </c>
      <c r="AP217" s="20" t="n">
        <f aca="false">AP216*AP210*(1-AP26)</f>
        <v>0</v>
      </c>
      <c r="AQ217" s="20" t="n">
        <f aca="false">AQ216*AQ210*(1-AQ26)</f>
        <v>0</v>
      </c>
      <c r="AR217" s="20" t="n">
        <f aca="false">AR216*AR210*(1-AR26)</f>
        <v>0</v>
      </c>
      <c r="AS217" s="20" t="n">
        <f aca="false">AS216*AS210*(1-AS26)</f>
        <v>0</v>
      </c>
      <c r="AT217" s="20" t="n">
        <f aca="false">AT216*AT210*(1-AT26)</f>
        <v>0</v>
      </c>
      <c r="AU217" s="20" t="n">
        <f aca="false">AU216*AU210*(1-AU26)</f>
        <v>0</v>
      </c>
      <c r="AV217" s="20" t="n">
        <f aca="false">AV216*AV210*(1-AV26)</f>
        <v>0</v>
      </c>
      <c r="AW217" s="20" t="n">
        <f aca="false">AW216*AW210*(1-AW26)</f>
        <v>0</v>
      </c>
      <c r="AX217" s="20" t="n">
        <f aca="false">AX216*AX210*(1-AX26)</f>
        <v>0</v>
      </c>
      <c r="AY217" s="20" t="n">
        <f aca="false">AY216*AY210*(1-AY26)</f>
        <v>0</v>
      </c>
      <c r="AZ217" s="20" t="n">
        <f aca="false">AZ216*AZ210*(1-AZ26)</f>
        <v>0</v>
      </c>
      <c r="BA217" s="20" t="n">
        <f aca="false">BA216*BA210*(1-BA26)</f>
        <v>0</v>
      </c>
      <c r="BB217" s="20" t="n">
        <f aca="false">BB216*BB210*(1-BB26)</f>
        <v>0</v>
      </c>
      <c r="BC217" s="20" t="n">
        <f aca="false">BC216*BC210*(1-BC26)</f>
        <v>0</v>
      </c>
      <c r="BD217" s="20" t="n">
        <f aca="false">BD216*BD210*(1-BD26)</f>
        <v>0</v>
      </c>
      <c r="BE217" s="20" t="n">
        <f aca="false">BE216*BE210*(1-BE26)</f>
        <v>0</v>
      </c>
      <c r="BF217" s="20" t="n">
        <f aca="false">BF216*BF210*(1-BF26)</f>
        <v>0</v>
      </c>
      <c r="BG217" s="20" t="n">
        <f aca="false">BG216*BG210*(1-BG26)</f>
        <v>0</v>
      </c>
      <c r="BH217" s="20" t="n">
        <f aca="false">BH216*BH210*(1-BH26)</f>
        <v>0</v>
      </c>
      <c r="BI217" s="20" t="n">
        <f aca="false">BI216*BI210*(1-BI26)</f>
        <v>0</v>
      </c>
      <c r="BJ217" s="20" t="n">
        <f aca="false">BJ216*BJ210*(1-BJ26)</f>
        <v>0</v>
      </c>
      <c r="BK217" s="20" t="n">
        <f aca="false">BK216*BK210*(1-BK26)</f>
        <v>0</v>
      </c>
      <c r="BL217" s="20" t="n">
        <f aca="false">BL216*BL210*(1-BL26)</f>
        <v>0</v>
      </c>
      <c r="BM217" s="20" t="n">
        <f aca="false">BM216*BM210*(1-BM26)</f>
        <v>0</v>
      </c>
      <c r="BN217" s="20" t="n">
        <f aca="false">BN216*BN210*(1-BN26)</f>
        <v>0</v>
      </c>
      <c r="BO217" s="20" t="n">
        <f aca="false">BO216*BO210*(1-BO26)</f>
        <v>0</v>
      </c>
      <c r="BP217" s="20" t="n">
        <f aca="false">BP216*BP210*(1-BP26)</f>
        <v>0</v>
      </c>
      <c r="BQ217" s="20" t="n">
        <f aca="false">BQ216*BQ210*(1-BQ26)</f>
        <v>0</v>
      </c>
      <c r="BR217" s="20" t="n">
        <f aca="false">BR216*BR210*(1-BR26)</f>
        <v>0</v>
      </c>
      <c r="BS217" s="20" t="n">
        <f aca="false">BS216*BS210*(1-BS26)</f>
        <v>0</v>
      </c>
      <c r="BT217" s="20" t="n">
        <f aca="false">BT216*BT210*(1-BT26)</f>
        <v>0</v>
      </c>
      <c r="BU217" s="20" t="n">
        <f aca="false">BU216*BU210*(1-BU26)</f>
        <v>0</v>
      </c>
      <c r="BV217" s="20" t="n">
        <f aca="false">BV216*BV210*(1-BV26)</f>
        <v>0</v>
      </c>
      <c r="BW217" s="20" t="n">
        <f aca="false">BW216*BW210*(1-BW26)</f>
        <v>0</v>
      </c>
      <c r="BX217" s="20" t="n">
        <f aca="false">BX216*BX210*(1-BX26)</f>
        <v>0</v>
      </c>
      <c r="BY217" s="20" t="n">
        <f aca="false">BY216*BY210*(1-BY26)</f>
        <v>0</v>
      </c>
      <c r="BZ217" s="20" t="n">
        <f aca="false">BZ216*BZ210*(1-BZ26)</f>
        <v>0</v>
      </c>
      <c r="CA217" s="20" t="n">
        <f aca="false">CA216*CA210*(1-CA26)</f>
        <v>0</v>
      </c>
      <c r="CB217" s="20" t="n">
        <f aca="false">CB216*CB210*(1-CB26)</f>
        <v>0</v>
      </c>
      <c r="CC217" s="20" t="n">
        <f aca="false">CC216*CC210*(1-CC26)</f>
        <v>0</v>
      </c>
      <c r="CD217" s="20" t="n">
        <f aca="false">CD216*CD210*(1-CD26)</f>
        <v>0</v>
      </c>
      <c r="CE217" s="20" t="n">
        <f aca="false">CE216*CE210*(1-CE26)</f>
        <v>0</v>
      </c>
      <c r="CF217" s="20" t="n">
        <f aca="false">CF216*CF210*(1-CF26)</f>
        <v>0</v>
      </c>
      <c r="CG217" s="20" t="n">
        <f aca="false">CG216*CG210*(1-CG26)</f>
        <v>0</v>
      </c>
      <c r="CH217" s="20" t="n">
        <f aca="false">CH216*CH210*(1-CH26)</f>
        <v>0</v>
      </c>
      <c r="CI217" s="20" t="n">
        <f aca="false">CI216*CI210*(1-CI26)</f>
        <v>0</v>
      </c>
      <c r="CJ217" s="20" t="n">
        <f aca="false">CJ216*CJ210*(1-CJ26)</f>
        <v>0</v>
      </c>
      <c r="CK217" s="20" t="n">
        <f aca="false">CK216*CK210*(1-CK26)</f>
        <v>0</v>
      </c>
      <c r="CL217" s="20" t="n">
        <f aca="false">CL216*CL210*(1-CL26)</f>
        <v>0</v>
      </c>
      <c r="CM217" s="20" t="n">
        <f aca="false">CM216*CM210*(1-CM26)</f>
        <v>0</v>
      </c>
      <c r="CN217" s="20" t="n">
        <f aca="false">CN216*CN210*(1-CN26)</f>
        <v>0</v>
      </c>
      <c r="CO217" s="20" t="n">
        <f aca="false">CO216*CO210*(1-CO26)</f>
        <v>0</v>
      </c>
      <c r="CP217" s="20" t="n">
        <f aca="false">CP216*CP210*(1-CP26)</f>
        <v>0</v>
      </c>
      <c r="CQ217" s="20" t="n">
        <f aca="false">CQ216*CQ210*(1-CQ26)</f>
        <v>0</v>
      </c>
      <c r="CR217" s="20" t="n">
        <f aca="false">CR216*CR210*(1-CR26)</f>
        <v>0</v>
      </c>
      <c r="CS217" s="20" t="n">
        <f aca="false">CS216*CS210*(1-CS26)</f>
        <v>0</v>
      </c>
      <c r="CT217" s="20" t="n">
        <f aca="false">CT216*CT210*(1-CT26)</f>
        <v>0</v>
      </c>
      <c r="CU217" s="20" t="n">
        <f aca="false">CU216*CU210*(1-CU26)</f>
        <v>0</v>
      </c>
      <c r="CV217" s="20" t="n">
        <f aca="false">CV216*CV210*(1-CV26)</f>
        <v>0</v>
      </c>
      <c r="CW217" s="20" t="n">
        <f aca="false">CW216*CW210*(1-CW26)</f>
        <v>0</v>
      </c>
      <c r="CX217" s="20" t="n">
        <f aca="false">CX216*CX210*(1-CX26)</f>
        <v>0</v>
      </c>
      <c r="CY217" s="20" t="n">
        <f aca="false">CY216*CY210*(1-CY26)</f>
        <v>0</v>
      </c>
      <c r="CZ217" s="20" t="n">
        <f aca="false">CZ216*CZ210*(1-CZ26)</f>
        <v>0</v>
      </c>
      <c r="DA217" s="20" t="n">
        <f aca="false">DA216*DA210*(1-DA26)</f>
        <v>0</v>
      </c>
      <c r="DB217" s="20" t="n">
        <f aca="false">DB216*DB210*(1-DB26)</f>
        <v>0</v>
      </c>
      <c r="DC217" s="20" t="n">
        <f aca="false">DC216*DC210*(1-DC26)</f>
        <v>0</v>
      </c>
      <c r="DD217" s="20" t="n">
        <f aca="false">DD216*DD210*(1-DD26)</f>
        <v>0</v>
      </c>
      <c r="DE217" s="20" t="n">
        <f aca="false">DE216*DE210*(1-DE26)</f>
        <v>0</v>
      </c>
      <c r="DF217" s="20" t="n">
        <f aca="false">DF216*DF210*(1-DF26)</f>
        <v>0</v>
      </c>
      <c r="DG217" s="20" t="n">
        <f aca="false">DG216*DG210*(1-DG26)</f>
        <v>0</v>
      </c>
      <c r="DH217" s="20" t="n">
        <f aca="false">DH216*DH210*(1-DH26)</f>
        <v>0</v>
      </c>
      <c r="DI217" s="20" t="n">
        <f aca="false">DI216*DI210*(1-DI26)</f>
        <v>0</v>
      </c>
      <c r="DJ217" s="20" t="n">
        <f aca="false">DJ216*DJ210*(1-DJ26)</f>
        <v>0</v>
      </c>
      <c r="DK217" s="20" t="n">
        <f aca="false">DK216*DK210*(1-DK26)</f>
        <v>0</v>
      </c>
      <c r="DL217" s="20" t="n">
        <f aca="false">DL216*DL210*(1-DL26)</f>
        <v>0</v>
      </c>
      <c r="DM217" s="20" t="n">
        <f aca="false">DM216*DM210*(1-DM26)</f>
        <v>0</v>
      </c>
      <c r="DN217" s="20" t="n">
        <f aca="false">DN216*DN210*(1-DN26)</f>
        <v>0</v>
      </c>
      <c r="DO217" s="20" t="n">
        <f aca="false">DO216*DO210*(1-DO26)</f>
        <v>0</v>
      </c>
      <c r="DP217" s="20" t="n">
        <f aca="false">DP216*DP210*(1-DP26)</f>
        <v>0</v>
      </c>
      <c r="DQ217" s="20" t="n">
        <f aca="false">DQ216*DQ210*(1-DQ26)</f>
        <v>0</v>
      </c>
      <c r="DR217" s="20" t="n">
        <f aca="false">DR216*DR210*(1-DR26)</f>
        <v>0</v>
      </c>
      <c r="DS217" s="20" t="n">
        <f aca="false">DS216*DS210*(1-DS26)</f>
        <v>0</v>
      </c>
      <c r="DT217" s="20" t="n">
        <f aca="false">DT216*DT210*(1-DT26)</f>
        <v>0</v>
      </c>
      <c r="DU217" s="20" t="n">
        <f aca="false">DU216*DU210*(1-DU26)</f>
        <v>0</v>
      </c>
      <c r="DV217" s="20" t="n">
        <f aca="false">DV216*DV210*(1-DV26)</f>
        <v>0</v>
      </c>
      <c r="DW217" s="20" t="n">
        <f aca="false">DW216*DW210*(1-DW26)</f>
        <v>0</v>
      </c>
      <c r="DX217" s="20" t="n">
        <f aca="false">DX216*DX210*(1-DX26)</f>
        <v>0</v>
      </c>
      <c r="DY217" s="20" t="n">
        <f aca="false">DY216*DY210*(1-DY26)</f>
        <v>0</v>
      </c>
      <c r="DZ217" s="20" t="n">
        <f aca="false">DZ216*DZ210*(1-DZ26)</f>
        <v>0</v>
      </c>
      <c r="EA217" s="20" t="n">
        <f aca="false">EA216*EA210*(1-EA26)</f>
        <v>0</v>
      </c>
      <c r="EB217" s="20" t="n">
        <f aca="false">EB216*EB210*(1-EB26)</f>
        <v>0</v>
      </c>
      <c r="EC217" s="20" t="n">
        <f aca="false">EC216*EC210*(1-EC26)</f>
        <v>0</v>
      </c>
      <c r="ED217" s="20" t="n">
        <f aca="false">ED216*ED210*(1-ED26)</f>
        <v>0</v>
      </c>
      <c r="EE217" s="20" t="n">
        <f aca="false">EE216*EE210*(1-EE26)</f>
        <v>0</v>
      </c>
      <c r="EF217" s="20" t="n">
        <f aca="false">EF216*EF210*(1-EF26)</f>
        <v>0</v>
      </c>
      <c r="EG217" s="20" t="n">
        <f aca="false">EG216*EG210*(1-EG26)</f>
        <v>0</v>
      </c>
      <c r="EH217" s="20" t="n">
        <f aca="false">EH216*EH210*(1-EH26)</f>
        <v>0</v>
      </c>
      <c r="EI217" s="20" t="n">
        <f aca="false">EI216*EI210*(1-EI26)</f>
        <v>0</v>
      </c>
      <c r="EJ217" s="20" t="n">
        <f aca="false">EJ216*EJ210*(1-EJ26)</f>
        <v>0</v>
      </c>
      <c r="EK217" s="20" t="n">
        <f aca="false">EK216*EK210*(1-EK26)</f>
        <v>0</v>
      </c>
      <c r="EL217" s="20" t="n">
        <f aca="false">EL216*EL210*(1-EL26)</f>
        <v>0</v>
      </c>
      <c r="EM217" s="20" t="n">
        <f aca="false">EM216*EM210*(1-EM26)</f>
        <v>0</v>
      </c>
      <c r="EN217" s="20" t="n">
        <f aca="false">EN216*EN210*(1-EN26)</f>
        <v>0</v>
      </c>
      <c r="EO217" s="20" t="n">
        <f aca="false">EO216*EO210*(1-EO26)</f>
        <v>0</v>
      </c>
      <c r="EP217" s="20" t="n">
        <f aca="false">EP216*EP210*(1-EP26)</f>
        <v>0</v>
      </c>
      <c r="EQ217" s="20" t="n">
        <f aca="false">EQ216*EQ210*(1-EQ26)</f>
        <v>0</v>
      </c>
      <c r="ER217" s="20" t="n">
        <f aca="false">ER216*ER210*(1-ER26)</f>
        <v>0</v>
      </c>
      <c r="ES217" s="20" t="n">
        <f aca="false">ES216*ES210*(1-ES26)</f>
        <v>0</v>
      </c>
      <c r="ET217" s="20" t="n">
        <f aca="false">ET216*ET210*(1-ET26)</f>
        <v>0</v>
      </c>
      <c r="EU217" s="20" t="n">
        <f aca="false">EU216*EU210*(1-EU26)</f>
        <v>0</v>
      </c>
      <c r="EV217" s="20" t="n">
        <f aca="false">EV216*EV210*(1-EV26)</f>
        <v>0</v>
      </c>
      <c r="EW217" s="20" t="n">
        <f aca="false">EW216*EW210*(1-EW26)</f>
        <v>0</v>
      </c>
      <c r="EX217" s="20" t="n">
        <f aca="false">EX216*EX210*(1-EX26)</f>
        <v>0</v>
      </c>
      <c r="EY217" s="20" t="n">
        <f aca="false">EY216*EY210*(1-EY26)</f>
        <v>0</v>
      </c>
      <c r="EZ217" s="20" t="n">
        <f aca="false">EZ216*EZ210*(1-EZ26)</f>
        <v>0</v>
      </c>
      <c r="FA217" s="20" t="n">
        <f aca="false">FA216*FA210*(1-FA26)</f>
        <v>0</v>
      </c>
      <c r="FB217" s="20" t="n">
        <f aca="false">FB216*FB210*(1-FB26)</f>
        <v>0</v>
      </c>
      <c r="FC217" s="20" t="n">
        <f aca="false">FC216*FC210*(1-FC26)</f>
        <v>0</v>
      </c>
      <c r="FD217" s="20" t="n">
        <f aca="false">FD216*FD210*(1-FD26)</f>
        <v>0</v>
      </c>
      <c r="FE217" s="20" t="n">
        <f aca="false">FE216*FE210*(1-FE26)</f>
        <v>0</v>
      </c>
      <c r="FF217" s="20" t="n">
        <f aca="false">FF216*FF210*(1-FF26)</f>
        <v>0</v>
      </c>
      <c r="FG217" s="20" t="n">
        <f aca="false">FG216*FG210*(1-FG26)</f>
        <v>0</v>
      </c>
      <c r="FH217" s="20" t="n">
        <f aca="false">FH216*FH210*(1-FH26)</f>
        <v>0</v>
      </c>
    </row>
    <row r="218" customFormat="false" ht="15" hidden="false" customHeight="false" outlineLevel="0" collapsed="false">
      <c r="C218" s="0" t="s">
        <v>854</v>
      </c>
      <c r="D218" s="11" t="s">
        <v>359</v>
      </c>
      <c r="I218" s="20" t="n">
        <f aca="false">SUM(J218:FH218)</f>
        <v>43.7893347945205</v>
      </c>
      <c r="J218" s="20" t="n">
        <f aca="false">IF(In_Fix_Interest=1,J37*SUMIF($J$7:J$7,J$7,$J217:J217),J217)</f>
        <v>0</v>
      </c>
      <c r="K218" s="20" t="n">
        <f aca="false">IF(In_Fix_Interest=1,K37*SUMIF($J$7:K$7,K$7,$J217:K217),K217)</f>
        <v>0</v>
      </c>
      <c r="L218" s="20" t="n">
        <f aca="false">IF(In_Fix_Interest=1,L37*SUMIF($J$7:L$7,L$7,$J217:L217),L217)</f>
        <v>0</v>
      </c>
      <c r="M218" s="20" t="n">
        <f aca="false">IF(In_Fix_Interest=1,M37*SUMIF($J$7:M$7,M$7,$J217:M217),M217)</f>
        <v>0</v>
      </c>
      <c r="N218" s="20" t="n">
        <f aca="false">IF(In_Fix_Interest=1,N37*SUMIF($J$7:N$7,N$7,$J217:N217),N217)</f>
        <v>18</v>
      </c>
      <c r="O218" s="20" t="n">
        <f aca="false">IF(In_Fix_Interest=1,O37*SUMIF($J$7:O$7,O$7,$J217:O217),O217)</f>
        <v>0</v>
      </c>
      <c r="P218" s="20" t="n">
        <f aca="false">IF(In_Fix_Interest=1,P37*SUMIF($J$7:P$7,P$7,$J217:P217),P217)</f>
        <v>0</v>
      </c>
      <c r="Q218" s="20" t="n">
        <f aca="false">IF(In_Fix_Interest=1,Q37*SUMIF($J$7:Q$7,Q$7,$J217:Q217),Q217)</f>
        <v>0</v>
      </c>
      <c r="R218" s="20" t="n">
        <f aca="false">IF(In_Fix_Interest=1,R37*SUMIF($J$7:R$7,R$7,$J217:R217),R217)</f>
        <v>20.16</v>
      </c>
      <c r="S218" s="20" t="n">
        <f aca="false">IF(In_Fix_Interest=1,S37*SUMIF($J$7:S$7,S$7,$J217:S217),S217)</f>
        <v>0</v>
      </c>
      <c r="T218" s="20" t="n">
        <f aca="false">IF(In_Fix_Interest=1,T37*SUMIF($J$7:T$7,T$7,$J217:T217),T217)</f>
        <v>0</v>
      </c>
      <c r="U218" s="20" t="n">
        <f aca="false">IF(In_Fix_Interest=1,U37*SUMIF($J$7:U$7,U$7,$J217:U217),U217)</f>
        <v>0</v>
      </c>
      <c r="V218" s="20" t="n">
        <f aca="false">IF(In_Fix_Interest=1,V37*SUMIF($J$7:V$7,V$7,$J217:V217),V217)</f>
        <v>5.62933479452055</v>
      </c>
      <c r="W218" s="20" t="n">
        <f aca="false">IF(In_Fix_Interest=1,W37*SUMIF($J$7:W$7,W$7,$J217:W217),W217)</f>
        <v>0</v>
      </c>
      <c r="X218" s="20" t="n">
        <f aca="false">IF(In_Fix_Interest=1,X37*SUMIF($J$7:X$7,X$7,$J217:X217),X217)</f>
        <v>0</v>
      </c>
      <c r="Y218" s="20" t="n">
        <f aca="false">IF(In_Fix_Interest=1,Y37*SUMIF($J$7:Y$7,Y$7,$J217:Y217),Y217)</f>
        <v>0</v>
      </c>
      <c r="Z218" s="20" t="n">
        <f aca="false">IF(In_Fix_Interest=1,Z37*SUMIF($J$7:Z$7,Z$7,$J217:Z217),Z217)</f>
        <v>0</v>
      </c>
      <c r="AA218" s="20" t="n">
        <f aca="false">IF(In_Fix_Interest=1,AA37*SUMIF($J$7:AA$7,AA$7,$J217:AA217),AA217)</f>
        <v>0</v>
      </c>
      <c r="AB218" s="20" t="n">
        <f aca="false">IF(In_Fix_Interest=1,AB37*SUMIF($J$7:AB$7,AB$7,$J217:AB217),AB217)</f>
        <v>0</v>
      </c>
      <c r="AC218" s="20" t="n">
        <f aca="false">IF(In_Fix_Interest=1,AC37*SUMIF($J$7:AC$7,AC$7,$J217:AC217),AC217)</f>
        <v>0</v>
      </c>
      <c r="AD218" s="20" t="n">
        <f aca="false">IF(In_Fix_Interest=1,AD37*SUMIF($J$7:AD$7,AD$7,$J217:AD217),AD217)</f>
        <v>0</v>
      </c>
      <c r="AE218" s="20" t="n">
        <f aca="false">IF(In_Fix_Interest=1,AE37*SUMIF($J$7:AE$7,AE$7,$J217:AE217),AE217)</f>
        <v>0</v>
      </c>
      <c r="AF218" s="20" t="n">
        <f aca="false">IF(In_Fix_Interest=1,AF37*SUMIF($J$7:AF$7,AF$7,$J217:AF217),AF217)</f>
        <v>0</v>
      </c>
      <c r="AG218" s="20" t="n">
        <f aca="false">IF(In_Fix_Interest=1,AG37*SUMIF($J$7:AG$7,AG$7,$J217:AG217),AG217)</f>
        <v>0</v>
      </c>
      <c r="AH218" s="20" t="n">
        <f aca="false">IF(In_Fix_Interest=1,AH37*SUMIF($J$7:AH$7,AH$7,$J217:AH217),AH217)</f>
        <v>0</v>
      </c>
      <c r="AI218" s="20" t="n">
        <f aca="false">IF(In_Fix_Interest=1,AI37*SUMIF($J$7:AI$7,AI$7,$J217:AI217),AI217)</f>
        <v>0</v>
      </c>
      <c r="AJ218" s="20" t="n">
        <f aca="false">IF(In_Fix_Interest=1,AJ37*SUMIF($J$7:AJ$7,AJ$7,$J217:AJ217),AJ217)</f>
        <v>0</v>
      </c>
      <c r="AK218" s="20" t="n">
        <f aca="false">IF(In_Fix_Interest=1,AK37*SUMIF($J$7:AK$7,AK$7,$J217:AK217),AK217)</f>
        <v>0</v>
      </c>
      <c r="AL218" s="20" t="n">
        <f aca="false">IF(In_Fix_Interest=1,AL37*SUMIF($J$7:AL$7,AL$7,$J217:AL217),AL217)</f>
        <v>0</v>
      </c>
      <c r="AM218" s="20" t="n">
        <f aca="false">IF(In_Fix_Interest=1,AM37*SUMIF($J$7:AM$7,AM$7,$J217:AM217),AM217)</f>
        <v>0</v>
      </c>
      <c r="AN218" s="20" t="n">
        <f aca="false">IF(In_Fix_Interest=1,AN37*SUMIF($J$7:AN$7,AN$7,$J217:AN217),AN217)</f>
        <v>0</v>
      </c>
      <c r="AO218" s="20" t="n">
        <f aca="false">IF(In_Fix_Interest=1,AO37*SUMIF($J$7:AO$7,AO$7,$J217:AO217),AO217)</f>
        <v>0</v>
      </c>
      <c r="AP218" s="20" t="n">
        <f aca="false">IF(In_Fix_Interest=1,AP37*SUMIF($J$7:AP$7,AP$7,$J217:AP217),AP217)</f>
        <v>0</v>
      </c>
      <c r="AQ218" s="20" t="n">
        <f aca="false">IF(In_Fix_Interest=1,AQ37*SUMIF($J$7:AQ$7,AQ$7,$J217:AQ217),AQ217)</f>
        <v>0</v>
      </c>
      <c r="AR218" s="20" t="n">
        <f aca="false">IF(In_Fix_Interest=1,AR37*SUMIF($J$7:AR$7,AR$7,$J217:AR217),AR217)</f>
        <v>0</v>
      </c>
      <c r="AS218" s="20" t="n">
        <f aca="false">IF(In_Fix_Interest=1,AS37*SUMIF($J$7:AS$7,AS$7,$J217:AS217),AS217)</f>
        <v>0</v>
      </c>
      <c r="AT218" s="20" t="n">
        <f aca="false">IF(In_Fix_Interest=1,AT37*SUMIF($J$7:AT$7,AT$7,$J217:AT217),AT217)</f>
        <v>0</v>
      </c>
      <c r="AU218" s="20" t="n">
        <f aca="false">IF(In_Fix_Interest=1,AU37*SUMIF($J$7:AU$7,AU$7,$J217:AU217),AU217)</f>
        <v>0</v>
      </c>
      <c r="AV218" s="20" t="n">
        <f aca="false">IF(In_Fix_Interest=1,AV37*SUMIF($J$7:AV$7,AV$7,$J217:AV217),AV217)</f>
        <v>0</v>
      </c>
      <c r="AW218" s="20" t="n">
        <f aca="false">IF(In_Fix_Interest=1,AW37*SUMIF($J$7:AW$7,AW$7,$J217:AW217),AW217)</f>
        <v>0</v>
      </c>
      <c r="AX218" s="20" t="n">
        <f aca="false">IF(In_Fix_Interest=1,AX37*SUMIF($J$7:AX$7,AX$7,$J217:AX217),AX217)</f>
        <v>0</v>
      </c>
      <c r="AY218" s="20" t="n">
        <f aca="false">IF(In_Fix_Interest=1,AY37*SUMIF($J$7:AY$7,AY$7,$J217:AY217),AY217)</f>
        <v>0</v>
      </c>
      <c r="AZ218" s="20" t="n">
        <f aca="false">IF(In_Fix_Interest=1,AZ37*SUMIF($J$7:AZ$7,AZ$7,$J217:AZ217),AZ217)</f>
        <v>0</v>
      </c>
      <c r="BA218" s="20" t="n">
        <f aca="false">IF(In_Fix_Interest=1,BA37*SUMIF($J$7:BA$7,BA$7,$J217:BA217),BA217)</f>
        <v>0</v>
      </c>
      <c r="BB218" s="20" t="n">
        <f aca="false">IF(In_Fix_Interest=1,BB37*SUMIF($J$7:BB$7,BB$7,$J217:BB217),BB217)</f>
        <v>0</v>
      </c>
      <c r="BC218" s="20" t="n">
        <f aca="false">IF(In_Fix_Interest=1,BC37*SUMIF($J$7:BC$7,BC$7,$J217:BC217),BC217)</f>
        <v>0</v>
      </c>
      <c r="BD218" s="20" t="n">
        <f aca="false">IF(In_Fix_Interest=1,BD37*SUMIF($J$7:BD$7,BD$7,$J217:BD217),BD217)</f>
        <v>0</v>
      </c>
      <c r="BE218" s="20" t="n">
        <f aca="false">IF(In_Fix_Interest=1,BE37*SUMIF($J$7:BE$7,BE$7,$J217:BE217),BE217)</f>
        <v>0</v>
      </c>
      <c r="BF218" s="20" t="n">
        <f aca="false">IF(In_Fix_Interest=1,BF37*SUMIF($J$7:BF$7,BF$7,$J217:BF217),BF217)</f>
        <v>0</v>
      </c>
      <c r="BG218" s="20" t="n">
        <f aca="false">IF(In_Fix_Interest=1,BG37*SUMIF($J$7:BG$7,BG$7,$J217:BG217),BG217)</f>
        <v>0</v>
      </c>
      <c r="BH218" s="20" t="n">
        <f aca="false">IF(In_Fix_Interest=1,BH37*SUMIF($J$7:BH$7,BH$7,$J217:BH217),BH217)</f>
        <v>0</v>
      </c>
      <c r="BI218" s="20" t="n">
        <f aca="false">IF(In_Fix_Interest=1,BI37*SUMIF($J$7:BI$7,BI$7,$J217:BI217),BI217)</f>
        <v>0</v>
      </c>
      <c r="BJ218" s="20" t="n">
        <f aca="false">IF(In_Fix_Interest=1,BJ37*SUMIF($J$7:BJ$7,BJ$7,$J217:BJ217),BJ217)</f>
        <v>0</v>
      </c>
      <c r="BK218" s="20" t="n">
        <f aca="false">IF(In_Fix_Interest=1,BK37*SUMIF($J$7:BK$7,BK$7,$J217:BK217),BK217)</f>
        <v>0</v>
      </c>
      <c r="BL218" s="20" t="n">
        <f aca="false">IF(In_Fix_Interest=1,BL37*SUMIF($J$7:BL$7,BL$7,$J217:BL217),BL217)</f>
        <v>0</v>
      </c>
      <c r="BM218" s="20" t="n">
        <f aca="false">IF(In_Fix_Interest=1,BM37*SUMIF($J$7:BM$7,BM$7,$J217:BM217),BM217)</f>
        <v>0</v>
      </c>
      <c r="BN218" s="20" t="n">
        <f aca="false">IF(In_Fix_Interest=1,BN37*SUMIF($J$7:BN$7,BN$7,$J217:BN217),BN217)</f>
        <v>0</v>
      </c>
      <c r="BO218" s="20" t="n">
        <f aca="false">IF(In_Fix_Interest=1,BO37*SUMIF($J$7:BO$7,BO$7,$J217:BO217),BO217)</f>
        <v>0</v>
      </c>
      <c r="BP218" s="20" t="n">
        <f aca="false">IF(In_Fix_Interest=1,BP37*SUMIF($J$7:BP$7,BP$7,$J217:BP217),BP217)</f>
        <v>0</v>
      </c>
      <c r="BQ218" s="20" t="n">
        <f aca="false">IF(In_Fix_Interest=1,BQ37*SUMIF($J$7:BQ$7,BQ$7,$J217:BQ217),BQ217)</f>
        <v>0</v>
      </c>
      <c r="BR218" s="20" t="n">
        <f aca="false">IF(In_Fix_Interest=1,BR37*SUMIF($J$7:BR$7,BR$7,$J217:BR217),BR217)</f>
        <v>0</v>
      </c>
      <c r="BS218" s="20" t="n">
        <f aca="false">IF(In_Fix_Interest=1,BS37*SUMIF($J$7:BS$7,BS$7,$J217:BS217),BS217)</f>
        <v>0</v>
      </c>
      <c r="BT218" s="20" t="n">
        <f aca="false">IF(In_Fix_Interest=1,BT37*SUMIF($J$7:BT$7,BT$7,$J217:BT217),BT217)</f>
        <v>0</v>
      </c>
      <c r="BU218" s="20" t="n">
        <f aca="false">IF(In_Fix_Interest=1,BU37*SUMIF($J$7:BU$7,BU$7,$J217:BU217),BU217)</f>
        <v>0</v>
      </c>
      <c r="BV218" s="20" t="n">
        <f aca="false">IF(In_Fix_Interest=1,BV37*SUMIF($J$7:BV$7,BV$7,$J217:BV217),BV217)</f>
        <v>0</v>
      </c>
      <c r="BW218" s="20" t="n">
        <f aca="false">IF(In_Fix_Interest=1,BW37*SUMIF($J$7:BW$7,BW$7,$J217:BW217),BW217)</f>
        <v>0</v>
      </c>
      <c r="BX218" s="20" t="n">
        <f aca="false">IF(In_Fix_Interest=1,BX37*SUMIF($J$7:BX$7,BX$7,$J217:BX217),BX217)</f>
        <v>0</v>
      </c>
      <c r="BY218" s="20" t="n">
        <f aca="false">IF(In_Fix_Interest=1,BY37*SUMIF($J$7:BY$7,BY$7,$J217:BY217),BY217)</f>
        <v>0</v>
      </c>
      <c r="BZ218" s="20" t="n">
        <f aca="false">IF(In_Fix_Interest=1,BZ37*SUMIF($J$7:BZ$7,BZ$7,$J217:BZ217),BZ217)</f>
        <v>0</v>
      </c>
      <c r="CA218" s="20" t="n">
        <f aca="false">IF(In_Fix_Interest=1,CA37*SUMIF($J$7:CA$7,CA$7,$J217:CA217),CA217)</f>
        <v>0</v>
      </c>
      <c r="CB218" s="20" t="n">
        <f aca="false">IF(In_Fix_Interest=1,CB37*SUMIF($J$7:CB$7,CB$7,$J217:CB217),CB217)</f>
        <v>0</v>
      </c>
      <c r="CC218" s="20" t="n">
        <f aca="false">IF(In_Fix_Interest=1,CC37*SUMIF($J$7:CC$7,CC$7,$J217:CC217),CC217)</f>
        <v>0</v>
      </c>
      <c r="CD218" s="20" t="n">
        <f aca="false">IF(In_Fix_Interest=1,CD37*SUMIF($J$7:CD$7,CD$7,$J217:CD217),CD217)</f>
        <v>0</v>
      </c>
      <c r="CE218" s="20" t="n">
        <f aca="false">IF(In_Fix_Interest=1,CE37*SUMIF($J$7:CE$7,CE$7,$J217:CE217),CE217)</f>
        <v>0</v>
      </c>
      <c r="CF218" s="20" t="n">
        <f aca="false">IF(In_Fix_Interest=1,CF37*SUMIF($J$7:CF$7,CF$7,$J217:CF217),CF217)</f>
        <v>0</v>
      </c>
      <c r="CG218" s="20" t="n">
        <f aca="false">IF(In_Fix_Interest=1,CG37*SUMIF($J$7:CG$7,CG$7,$J217:CG217),CG217)</f>
        <v>0</v>
      </c>
      <c r="CH218" s="20" t="n">
        <f aca="false">IF(In_Fix_Interest=1,CH37*SUMIF($J$7:CH$7,CH$7,$J217:CH217),CH217)</f>
        <v>0</v>
      </c>
      <c r="CI218" s="20" t="n">
        <f aca="false">IF(In_Fix_Interest=1,CI37*SUMIF($J$7:CI$7,CI$7,$J217:CI217),CI217)</f>
        <v>0</v>
      </c>
      <c r="CJ218" s="20" t="n">
        <f aca="false">IF(In_Fix_Interest=1,CJ37*SUMIF($J$7:CJ$7,CJ$7,$J217:CJ217),CJ217)</f>
        <v>0</v>
      </c>
      <c r="CK218" s="20" t="n">
        <f aca="false">IF(In_Fix_Interest=1,CK37*SUMIF($J$7:CK$7,CK$7,$J217:CK217),CK217)</f>
        <v>0</v>
      </c>
      <c r="CL218" s="20" t="n">
        <f aca="false">IF(In_Fix_Interest=1,CL37*SUMIF($J$7:CL$7,CL$7,$J217:CL217),CL217)</f>
        <v>0</v>
      </c>
      <c r="CM218" s="20" t="n">
        <f aca="false">IF(In_Fix_Interest=1,CM37*SUMIF($J$7:CM$7,CM$7,$J217:CM217),CM217)</f>
        <v>0</v>
      </c>
      <c r="CN218" s="20" t="n">
        <f aca="false">IF(In_Fix_Interest=1,CN37*SUMIF($J$7:CN$7,CN$7,$J217:CN217),CN217)</f>
        <v>0</v>
      </c>
      <c r="CO218" s="20" t="n">
        <f aca="false">IF(In_Fix_Interest=1,CO37*SUMIF($J$7:CO$7,CO$7,$J217:CO217),CO217)</f>
        <v>0</v>
      </c>
      <c r="CP218" s="20" t="n">
        <f aca="false">IF(In_Fix_Interest=1,CP37*SUMIF($J$7:CP$7,CP$7,$J217:CP217),CP217)</f>
        <v>0</v>
      </c>
      <c r="CQ218" s="20" t="n">
        <f aca="false">IF(In_Fix_Interest=1,CQ37*SUMIF($J$7:CQ$7,CQ$7,$J217:CQ217),CQ217)</f>
        <v>0</v>
      </c>
      <c r="CR218" s="20" t="n">
        <f aca="false">IF(In_Fix_Interest=1,CR37*SUMIF($J$7:CR$7,CR$7,$J217:CR217),CR217)</f>
        <v>0</v>
      </c>
      <c r="CS218" s="20" t="n">
        <f aca="false">IF(In_Fix_Interest=1,CS37*SUMIF($J$7:CS$7,CS$7,$J217:CS217),CS217)</f>
        <v>0</v>
      </c>
      <c r="CT218" s="20" t="n">
        <f aca="false">IF(In_Fix_Interest=1,CT37*SUMIF($J$7:CT$7,CT$7,$J217:CT217),CT217)</f>
        <v>0</v>
      </c>
      <c r="CU218" s="20" t="n">
        <f aca="false">IF(In_Fix_Interest=1,CU37*SUMIF($J$7:CU$7,CU$7,$J217:CU217),CU217)</f>
        <v>0</v>
      </c>
      <c r="CV218" s="20" t="n">
        <f aca="false">IF(In_Fix_Interest=1,CV37*SUMIF($J$7:CV$7,CV$7,$J217:CV217),CV217)</f>
        <v>0</v>
      </c>
      <c r="CW218" s="20" t="n">
        <f aca="false">IF(In_Fix_Interest=1,CW37*SUMIF($J$7:CW$7,CW$7,$J217:CW217),CW217)</f>
        <v>0</v>
      </c>
      <c r="CX218" s="20" t="n">
        <f aca="false">IF(In_Fix_Interest=1,CX37*SUMIF($J$7:CX$7,CX$7,$J217:CX217),CX217)</f>
        <v>0</v>
      </c>
      <c r="CY218" s="20" t="n">
        <f aca="false">IF(In_Fix_Interest=1,CY37*SUMIF($J$7:CY$7,CY$7,$J217:CY217),CY217)</f>
        <v>0</v>
      </c>
      <c r="CZ218" s="20" t="n">
        <f aca="false">IF(In_Fix_Interest=1,CZ37*SUMIF($J$7:CZ$7,CZ$7,$J217:CZ217),CZ217)</f>
        <v>0</v>
      </c>
      <c r="DA218" s="20" t="n">
        <f aca="false">IF(In_Fix_Interest=1,DA37*SUMIF($J$7:DA$7,DA$7,$J217:DA217),DA217)</f>
        <v>0</v>
      </c>
      <c r="DB218" s="20" t="n">
        <f aca="false">IF(In_Fix_Interest=1,DB37*SUMIF($J$7:DB$7,DB$7,$J217:DB217),DB217)</f>
        <v>0</v>
      </c>
      <c r="DC218" s="20" t="n">
        <f aca="false">IF(In_Fix_Interest=1,DC37*SUMIF($J$7:DC$7,DC$7,$J217:DC217),DC217)</f>
        <v>0</v>
      </c>
      <c r="DD218" s="20" t="n">
        <f aca="false">IF(In_Fix_Interest=1,DD37*SUMIF($J$7:DD$7,DD$7,$J217:DD217),DD217)</f>
        <v>0</v>
      </c>
      <c r="DE218" s="20" t="n">
        <f aca="false">IF(In_Fix_Interest=1,DE37*SUMIF($J$7:DE$7,DE$7,$J217:DE217),DE217)</f>
        <v>0</v>
      </c>
      <c r="DF218" s="20" t="n">
        <f aca="false">IF(In_Fix_Interest=1,DF37*SUMIF($J$7:DF$7,DF$7,$J217:DF217),DF217)</f>
        <v>0</v>
      </c>
      <c r="DG218" s="20" t="n">
        <f aca="false">IF(In_Fix_Interest=1,DG37*SUMIF($J$7:DG$7,DG$7,$J217:DG217),DG217)</f>
        <v>0</v>
      </c>
      <c r="DH218" s="20" t="n">
        <f aca="false">IF(In_Fix_Interest=1,DH37*SUMIF($J$7:DH$7,DH$7,$J217:DH217),DH217)</f>
        <v>0</v>
      </c>
      <c r="DI218" s="20" t="n">
        <f aca="false">IF(In_Fix_Interest=1,DI37*SUMIF($J$7:DI$7,DI$7,$J217:DI217),DI217)</f>
        <v>0</v>
      </c>
      <c r="DJ218" s="20" t="n">
        <f aca="false">IF(In_Fix_Interest=1,DJ37*SUMIF($J$7:DJ$7,DJ$7,$J217:DJ217),DJ217)</f>
        <v>0</v>
      </c>
      <c r="DK218" s="20" t="n">
        <f aca="false">IF(In_Fix_Interest=1,DK37*SUMIF($J$7:DK$7,DK$7,$J217:DK217),DK217)</f>
        <v>0</v>
      </c>
      <c r="DL218" s="20" t="n">
        <f aca="false">IF(In_Fix_Interest=1,DL37*SUMIF($J$7:DL$7,DL$7,$J217:DL217),DL217)</f>
        <v>0</v>
      </c>
      <c r="DM218" s="20" t="n">
        <f aca="false">IF(In_Fix_Interest=1,DM37*SUMIF($J$7:DM$7,DM$7,$J217:DM217),DM217)</f>
        <v>0</v>
      </c>
      <c r="DN218" s="20" t="n">
        <f aca="false">IF(In_Fix_Interest=1,DN37*SUMIF($J$7:DN$7,DN$7,$J217:DN217),DN217)</f>
        <v>0</v>
      </c>
      <c r="DO218" s="20" t="n">
        <f aca="false">IF(In_Fix_Interest=1,DO37*SUMIF($J$7:DO$7,DO$7,$J217:DO217),DO217)</f>
        <v>0</v>
      </c>
      <c r="DP218" s="20" t="n">
        <f aca="false">IF(In_Fix_Interest=1,DP37*SUMIF($J$7:DP$7,DP$7,$J217:DP217),DP217)</f>
        <v>0</v>
      </c>
      <c r="DQ218" s="20" t="n">
        <f aca="false">IF(In_Fix_Interest=1,DQ37*SUMIF($J$7:DQ$7,DQ$7,$J217:DQ217),DQ217)</f>
        <v>0</v>
      </c>
      <c r="DR218" s="20" t="n">
        <f aca="false">IF(In_Fix_Interest=1,DR37*SUMIF($J$7:DR$7,DR$7,$J217:DR217),DR217)</f>
        <v>0</v>
      </c>
      <c r="DS218" s="20" t="n">
        <f aca="false">IF(In_Fix_Interest=1,DS37*SUMIF($J$7:DS$7,DS$7,$J217:DS217),DS217)</f>
        <v>0</v>
      </c>
      <c r="DT218" s="20" t="n">
        <f aca="false">IF(In_Fix_Interest=1,DT37*SUMIF($J$7:DT$7,DT$7,$J217:DT217),DT217)</f>
        <v>0</v>
      </c>
      <c r="DU218" s="20" t="n">
        <f aca="false">IF(In_Fix_Interest=1,DU37*SUMIF($J$7:DU$7,DU$7,$J217:DU217),DU217)</f>
        <v>0</v>
      </c>
      <c r="DV218" s="20" t="n">
        <f aca="false">IF(In_Fix_Interest=1,DV37*SUMIF($J$7:DV$7,DV$7,$J217:DV217),DV217)</f>
        <v>0</v>
      </c>
      <c r="DW218" s="20" t="n">
        <f aca="false">IF(In_Fix_Interest=1,DW37*SUMIF($J$7:DW$7,DW$7,$J217:DW217),DW217)</f>
        <v>0</v>
      </c>
      <c r="DX218" s="20" t="n">
        <f aca="false">IF(In_Fix_Interest=1,DX37*SUMIF($J$7:DX$7,DX$7,$J217:DX217),DX217)</f>
        <v>0</v>
      </c>
      <c r="DY218" s="20" t="n">
        <f aca="false">IF(In_Fix_Interest=1,DY37*SUMIF($J$7:DY$7,DY$7,$J217:DY217),DY217)</f>
        <v>0</v>
      </c>
      <c r="DZ218" s="20" t="n">
        <f aca="false">IF(In_Fix_Interest=1,DZ37*SUMIF($J$7:DZ$7,DZ$7,$J217:DZ217),DZ217)</f>
        <v>0</v>
      </c>
      <c r="EA218" s="20" t="n">
        <f aca="false">IF(In_Fix_Interest=1,EA37*SUMIF($J$7:EA$7,EA$7,$J217:EA217),EA217)</f>
        <v>0</v>
      </c>
      <c r="EB218" s="20" t="n">
        <f aca="false">IF(In_Fix_Interest=1,EB37*SUMIF($J$7:EB$7,EB$7,$J217:EB217),EB217)</f>
        <v>0</v>
      </c>
      <c r="EC218" s="20" t="n">
        <f aca="false">IF(In_Fix_Interest=1,EC37*SUMIF($J$7:EC$7,EC$7,$J217:EC217),EC217)</f>
        <v>0</v>
      </c>
      <c r="ED218" s="20" t="n">
        <f aca="false">IF(In_Fix_Interest=1,ED37*SUMIF($J$7:ED$7,ED$7,$J217:ED217),ED217)</f>
        <v>0</v>
      </c>
      <c r="EE218" s="20" t="n">
        <f aca="false">IF(In_Fix_Interest=1,EE37*SUMIF($J$7:EE$7,EE$7,$J217:EE217),EE217)</f>
        <v>0</v>
      </c>
      <c r="EF218" s="20" t="n">
        <f aca="false">IF(In_Fix_Interest=1,EF37*SUMIF($J$7:EF$7,EF$7,$J217:EF217),EF217)</f>
        <v>0</v>
      </c>
      <c r="EG218" s="20" t="n">
        <f aca="false">IF(In_Fix_Interest=1,EG37*SUMIF($J$7:EG$7,EG$7,$J217:EG217),EG217)</f>
        <v>0</v>
      </c>
      <c r="EH218" s="20" t="n">
        <f aca="false">IF(In_Fix_Interest=1,EH37*SUMIF($J$7:EH$7,EH$7,$J217:EH217),EH217)</f>
        <v>0</v>
      </c>
      <c r="EI218" s="20" t="n">
        <f aca="false">IF(In_Fix_Interest=1,EI37*SUMIF($J$7:EI$7,EI$7,$J217:EI217),EI217)</f>
        <v>0</v>
      </c>
      <c r="EJ218" s="20" t="n">
        <f aca="false">IF(In_Fix_Interest=1,EJ37*SUMIF($J$7:EJ$7,EJ$7,$J217:EJ217),EJ217)</f>
        <v>0</v>
      </c>
      <c r="EK218" s="20" t="n">
        <f aca="false">IF(In_Fix_Interest=1,EK37*SUMIF($J$7:EK$7,EK$7,$J217:EK217),EK217)</f>
        <v>0</v>
      </c>
      <c r="EL218" s="20" t="n">
        <f aca="false">IF(In_Fix_Interest=1,EL37*SUMIF($J$7:EL$7,EL$7,$J217:EL217),EL217)</f>
        <v>0</v>
      </c>
      <c r="EM218" s="20" t="n">
        <f aca="false">IF(In_Fix_Interest=1,EM37*SUMIF($J$7:EM$7,EM$7,$J217:EM217),EM217)</f>
        <v>0</v>
      </c>
      <c r="EN218" s="20" t="n">
        <f aca="false">IF(In_Fix_Interest=1,EN37*SUMIF($J$7:EN$7,EN$7,$J217:EN217),EN217)</f>
        <v>0</v>
      </c>
      <c r="EO218" s="20" t="n">
        <f aca="false">IF(In_Fix_Interest=1,EO37*SUMIF($J$7:EO$7,EO$7,$J217:EO217),EO217)</f>
        <v>0</v>
      </c>
      <c r="EP218" s="20" t="n">
        <f aca="false">IF(In_Fix_Interest=1,EP37*SUMIF($J$7:EP$7,EP$7,$J217:EP217),EP217)</f>
        <v>0</v>
      </c>
      <c r="EQ218" s="20" t="n">
        <f aca="false">IF(In_Fix_Interest=1,EQ37*SUMIF($J$7:EQ$7,EQ$7,$J217:EQ217),EQ217)</f>
        <v>0</v>
      </c>
      <c r="ER218" s="20" t="n">
        <f aca="false">IF(In_Fix_Interest=1,ER37*SUMIF($J$7:ER$7,ER$7,$J217:ER217),ER217)</f>
        <v>0</v>
      </c>
      <c r="ES218" s="20" t="n">
        <f aca="false">IF(In_Fix_Interest=1,ES37*SUMIF($J$7:ES$7,ES$7,$J217:ES217),ES217)</f>
        <v>0</v>
      </c>
      <c r="ET218" s="20" t="n">
        <f aca="false">IF(In_Fix_Interest=1,ET37*SUMIF($J$7:ET$7,ET$7,$J217:ET217),ET217)</f>
        <v>0</v>
      </c>
      <c r="EU218" s="20" t="n">
        <f aca="false">IF(In_Fix_Interest=1,EU37*SUMIF($J$7:EU$7,EU$7,$J217:EU217),EU217)</f>
        <v>0</v>
      </c>
      <c r="EV218" s="20" t="n">
        <f aca="false">IF(In_Fix_Interest=1,EV37*SUMIF($J$7:EV$7,EV$7,$J217:EV217),EV217)</f>
        <v>0</v>
      </c>
      <c r="EW218" s="20" t="n">
        <f aca="false">IF(In_Fix_Interest=1,EW37*SUMIF($J$7:EW$7,EW$7,$J217:EW217),EW217)</f>
        <v>0</v>
      </c>
      <c r="EX218" s="20" t="n">
        <f aca="false">IF(In_Fix_Interest=1,EX37*SUMIF($J$7:EX$7,EX$7,$J217:EX217),EX217)</f>
        <v>0</v>
      </c>
      <c r="EY218" s="20" t="n">
        <f aca="false">IF(In_Fix_Interest=1,EY37*SUMIF($J$7:EY$7,EY$7,$J217:EY217),EY217)</f>
        <v>0</v>
      </c>
      <c r="EZ218" s="20" t="n">
        <f aca="false">IF(In_Fix_Interest=1,EZ37*SUMIF($J$7:EZ$7,EZ$7,$J217:EZ217),EZ217)</f>
        <v>0</v>
      </c>
      <c r="FA218" s="20" t="n">
        <f aca="false">IF(In_Fix_Interest=1,FA37*SUMIF($J$7:FA$7,FA$7,$J217:FA217),FA217)</f>
        <v>0</v>
      </c>
      <c r="FB218" s="20" t="n">
        <f aca="false">IF(In_Fix_Interest=1,FB37*SUMIF($J$7:FB$7,FB$7,$J217:FB217),FB217)</f>
        <v>0</v>
      </c>
      <c r="FC218" s="20" t="n">
        <f aca="false">IF(In_Fix_Interest=1,FC37*SUMIF($J$7:FC$7,FC$7,$J217:FC217),FC217)</f>
        <v>0</v>
      </c>
      <c r="FD218" s="20" t="n">
        <f aca="false">IF(In_Fix_Interest=1,FD37*SUMIF($J$7:FD$7,FD$7,$J217:FD217),FD217)</f>
        <v>0</v>
      </c>
      <c r="FE218" s="20" t="n">
        <f aca="false">IF(In_Fix_Interest=1,FE37*SUMIF($J$7:FE$7,FE$7,$J217:FE217),FE217)</f>
        <v>0</v>
      </c>
      <c r="FF218" s="20" t="n">
        <f aca="false">IF(In_Fix_Interest=1,FF37*SUMIF($J$7:FF$7,FF$7,$J217:FF217),FF217)</f>
        <v>0</v>
      </c>
      <c r="FG218" s="20" t="n">
        <f aca="false">IF(In_Fix_Interest=1,FG37*SUMIF($J$7:FG$7,FG$7,$J217:FG217),FG217)</f>
        <v>0</v>
      </c>
      <c r="FH218" s="20" t="n">
        <f aca="false">IF(In_Fix_Interest=1,FH37*SUMIF($J$7:FH$7,FH$7,$J217:FH217),FH217)</f>
        <v>0</v>
      </c>
    </row>
    <row r="219" customFormat="false" ht="15" hidden="false" customHeight="false" outlineLevel="0" collapsed="false">
      <c r="C219" s="0" t="s">
        <v>855</v>
      </c>
      <c r="D219" s="11" t="s">
        <v>359</v>
      </c>
      <c r="I219" s="64"/>
      <c r="J219" s="20" t="n">
        <f aca="false">J216+In_PSH_Land*J19+J218</f>
        <v>150</v>
      </c>
      <c r="K219" s="20" t="n">
        <f aca="false">K216+In_PSH_Land*K19+K218</f>
        <v>150</v>
      </c>
      <c r="L219" s="20" t="n">
        <f aca="false">L216+In_PSH_Land*L19+L218</f>
        <v>150</v>
      </c>
      <c r="M219" s="20" t="n">
        <f aca="false">M216+In_PSH_Land*M19+M218</f>
        <v>150</v>
      </c>
      <c r="N219" s="20" t="n">
        <f aca="false">N216+In_PSH_Land*N19+N218</f>
        <v>168</v>
      </c>
      <c r="O219" s="20" t="n">
        <f aca="false">O216+In_PSH_Land*O19+O218</f>
        <v>168</v>
      </c>
      <c r="P219" s="20" t="n">
        <f aca="false">P216+In_PSH_Land*P19+P218</f>
        <v>168</v>
      </c>
      <c r="Q219" s="20" t="n">
        <f aca="false">Q216+In_PSH_Land*Q19+Q218</f>
        <v>168</v>
      </c>
      <c r="R219" s="20" t="n">
        <f aca="false">R216+In_PSH_Land*R19+R218</f>
        <v>188.16</v>
      </c>
      <c r="S219" s="20" t="n">
        <f aca="false">S216+In_PSH_Land*S19+S218</f>
        <v>188.16</v>
      </c>
      <c r="T219" s="20" t="n">
        <f aca="false">T216+In_PSH_Land*T19+T218</f>
        <v>188.16</v>
      </c>
      <c r="U219" s="20" t="n">
        <f aca="false">U216+In_PSH_Land*U19+U218</f>
        <v>188.16</v>
      </c>
      <c r="V219" s="20" t="n">
        <f aca="false">V216+In_PSH_Land*V19+V218</f>
        <v>193.789334794521</v>
      </c>
      <c r="W219" s="20" t="n">
        <f aca="false">W216+In_PSH_Land*W19+W218</f>
        <v>193.789334794521</v>
      </c>
      <c r="X219" s="20" t="n">
        <f aca="false">X216+In_PSH_Land*X19+X218</f>
        <v>193.789334794521</v>
      </c>
      <c r="Y219" s="20" t="n">
        <f aca="false">Y216+In_PSH_Land*Y19+Y218</f>
        <v>193.789334794521</v>
      </c>
      <c r="Z219" s="20" t="n">
        <f aca="false">Z216+In_PSH_Land*Z19+Z218</f>
        <v>193.789334794521</v>
      </c>
      <c r="AA219" s="20" t="n">
        <f aca="false">AA216+In_PSH_Land*AA19+AA218</f>
        <v>193.789334794521</v>
      </c>
      <c r="AB219" s="20" t="n">
        <f aca="false">AB216+In_PSH_Land*AB19+AB218</f>
        <v>193.789334794521</v>
      </c>
      <c r="AC219" s="20" t="n">
        <f aca="false">AC216+In_PSH_Land*AC19+AC218</f>
        <v>193.789334794521</v>
      </c>
      <c r="AD219" s="20" t="n">
        <f aca="false">AD216+In_PSH_Land*AD19+AD218</f>
        <v>193.789334794521</v>
      </c>
      <c r="AE219" s="20" t="n">
        <f aca="false">AE216+In_PSH_Land*AE19+AE218</f>
        <v>193.789334794521</v>
      </c>
      <c r="AF219" s="20" t="n">
        <f aca="false">AF216+In_PSH_Land*AF19+AF218</f>
        <v>193.789334794521</v>
      </c>
      <c r="AG219" s="20" t="n">
        <f aca="false">AG216+In_PSH_Land*AG19+AG218</f>
        <v>193.789334794521</v>
      </c>
      <c r="AH219" s="20" t="n">
        <f aca="false">AH216+In_PSH_Land*AH19+AH218</f>
        <v>193.789334794521</v>
      </c>
      <c r="AI219" s="20" t="n">
        <f aca="false">AI216+In_PSH_Land*AI19+AI218</f>
        <v>193.789334794521</v>
      </c>
      <c r="AJ219" s="20" t="n">
        <f aca="false">AJ216+In_PSH_Land*AJ19+AJ218</f>
        <v>193.789334794521</v>
      </c>
      <c r="AK219" s="20" t="n">
        <f aca="false">AK216+In_PSH_Land*AK19+AK218</f>
        <v>193.789334794521</v>
      </c>
      <c r="AL219" s="20" t="n">
        <f aca="false">AL216+In_PSH_Land*AL19+AL218</f>
        <v>193.789334794521</v>
      </c>
      <c r="AM219" s="20" t="n">
        <f aca="false">AM216+In_PSH_Land*AM19+AM218</f>
        <v>193.789334794521</v>
      </c>
      <c r="AN219" s="20" t="n">
        <f aca="false">AN216+In_PSH_Land*AN19+AN218</f>
        <v>193.789334794521</v>
      </c>
      <c r="AO219" s="20" t="n">
        <f aca="false">AO216+In_PSH_Land*AO19+AO218</f>
        <v>193.789334794521</v>
      </c>
      <c r="AP219" s="20" t="n">
        <f aca="false">AP216+In_PSH_Land*AP19+AP218</f>
        <v>193.789334794521</v>
      </c>
      <c r="AQ219" s="20" t="n">
        <f aca="false">AQ216+In_PSH_Land*AQ19+AQ218</f>
        <v>193.789334794521</v>
      </c>
      <c r="AR219" s="20" t="n">
        <f aca="false">AR216+In_PSH_Land*AR19+AR218</f>
        <v>193.789334794521</v>
      </c>
      <c r="AS219" s="20" t="n">
        <f aca="false">AS216+In_PSH_Land*AS19+AS218</f>
        <v>193.789334794521</v>
      </c>
      <c r="AT219" s="20" t="n">
        <f aca="false">AT216+In_PSH_Land*AT19+AT218</f>
        <v>193.789334794521</v>
      </c>
      <c r="AU219" s="20" t="n">
        <f aca="false">AU216+In_PSH_Land*AU19+AU218</f>
        <v>193.789334794521</v>
      </c>
      <c r="AV219" s="20" t="n">
        <f aca="false">AV216+In_PSH_Land*AV19+AV218</f>
        <v>193.789334794521</v>
      </c>
      <c r="AW219" s="20" t="n">
        <f aca="false">AW216+In_PSH_Land*AW19+AW218</f>
        <v>193.789334794521</v>
      </c>
      <c r="AX219" s="20" t="n">
        <f aca="false">AX216+In_PSH_Land*AX19+AX218</f>
        <v>193.789334794521</v>
      </c>
      <c r="AY219" s="20" t="n">
        <f aca="false">AY216+In_PSH_Land*AY19+AY218</f>
        <v>193.789334794521</v>
      </c>
      <c r="AZ219" s="20" t="n">
        <f aca="false">AZ216+In_PSH_Land*AZ19+AZ218</f>
        <v>193.789334794521</v>
      </c>
      <c r="BA219" s="20" t="n">
        <f aca="false">BA216+In_PSH_Land*BA19+BA218</f>
        <v>193.789334794521</v>
      </c>
      <c r="BB219" s="20" t="n">
        <f aca="false">BB216+In_PSH_Land*BB19+BB218</f>
        <v>193.789334794521</v>
      </c>
      <c r="BC219" s="20" t="n">
        <f aca="false">BC216+In_PSH_Land*BC19+BC218</f>
        <v>193.789334794521</v>
      </c>
      <c r="BD219" s="20" t="n">
        <f aca="false">BD216+In_PSH_Land*BD19+BD218</f>
        <v>193.789334794521</v>
      </c>
      <c r="BE219" s="20" t="n">
        <f aca="false">BE216+In_PSH_Land*BE19+BE218</f>
        <v>193.789334794521</v>
      </c>
      <c r="BF219" s="20" t="n">
        <f aca="false">BF216+In_PSH_Land*BF19+BF218</f>
        <v>193.789334794521</v>
      </c>
      <c r="BG219" s="20" t="n">
        <f aca="false">BG216+In_PSH_Land*BG19+BG218</f>
        <v>193.789334794521</v>
      </c>
      <c r="BH219" s="20" t="n">
        <f aca="false">BH216+In_PSH_Land*BH19+BH218</f>
        <v>193.789334794521</v>
      </c>
      <c r="BI219" s="20" t="n">
        <f aca="false">BI216+In_PSH_Land*BI19+BI218</f>
        <v>193.789334794521</v>
      </c>
      <c r="BJ219" s="20" t="n">
        <f aca="false">BJ216+In_PSH_Land*BJ19+BJ218</f>
        <v>193.789334794521</v>
      </c>
      <c r="BK219" s="20" t="n">
        <f aca="false">BK216+In_PSH_Land*BK19+BK218</f>
        <v>193.789334794521</v>
      </c>
      <c r="BL219" s="20" t="n">
        <f aca="false">BL216+In_PSH_Land*BL19+BL218</f>
        <v>193.789334794521</v>
      </c>
      <c r="BM219" s="20" t="n">
        <f aca="false">BM216+In_PSH_Land*BM19+BM218</f>
        <v>193.789334794521</v>
      </c>
      <c r="BN219" s="20" t="n">
        <f aca="false">BN216+In_PSH_Land*BN19+BN218</f>
        <v>193.789334794521</v>
      </c>
      <c r="BO219" s="20" t="n">
        <f aca="false">BO216+In_PSH_Land*BO19+BO218</f>
        <v>193.789334794521</v>
      </c>
      <c r="BP219" s="20" t="n">
        <f aca="false">BP216+In_PSH_Land*BP19+BP218</f>
        <v>193.789334794521</v>
      </c>
      <c r="BQ219" s="20" t="n">
        <f aca="false">BQ216+In_PSH_Land*BQ19+BQ218</f>
        <v>193.789334794521</v>
      </c>
      <c r="BR219" s="20" t="n">
        <f aca="false">BR216+In_PSH_Land*BR19+BR218</f>
        <v>193.789334794521</v>
      </c>
      <c r="BS219" s="20" t="n">
        <f aca="false">BS216+In_PSH_Land*BS19+BS218</f>
        <v>193.789334794521</v>
      </c>
      <c r="BT219" s="20" t="n">
        <f aca="false">BT216+In_PSH_Land*BT19+BT218</f>
        <v>193.789334794521</v>
      </c>
      <c r="BU219" s="20" t="n">
        <f aca="false">BU216+In_PSH_Land*BU19+BU218</f>
        <v>193.789334794521</v>
      </c>
      <c r="BV219" s="20" t="n">
        <f aca="false">BV216+In_PSH_Land*BV19+BV218</f>
        <v>193.789334794521</v>
      </c>
      <c r="BW219" s="20" t="n">
        <f aca="false">BW216+In_PSH_Land*BW19+BW218</f>
        <v>193.789334794521</v>
      </c>
      <c r="BX219" s="20" t="n">
        <f aca="false">BX216+In_PSH_Land*BX19+BX218</f>
        <v>193.789334794521</v>
      </c>
      <c r="BY219" s="20" t="n">
        <f aca="false">BY216+In_PSH_Land*BY19+BY218</f>
        <v>193.789334794521</v>
      </c>
      <c r="BZ219" s="20" t="n">
        <f aca="false">BZ216+In_PSH_Land*BZ19+BZ218</f>
        <v>193.789334794521</v>
      </c>
      <c r="CA219" s="20" t="n">
        <f aca="false">CA216+In_PSH_Land*CA19+CA218</f>
        <v>193.789334794521</v>
      </c>
      <c r="CB219" s="20" t="n">
        <f aca="false">CB216+In_PSH_Land*CB19+CB218</f>
        <v>193.789334794521</v>
      </c>
      <c r="CC219" s="20" t="n">
        <f aca="false">CC216+In_PSH_Land*CC19+CC218</f>
        <v>193.789334794521</v>
      </c>
      <c r="CD219" s="20" t="n">
        <f aca="false">CD216+In_PSH_Land*CD19+CD218</f>
        <v>193.789334794521</v>
      </c>
      <c r="CE219" s="20" t="n">
        <f aca="false">CE216+In_PSH_Land*CE19+CE218</f>
        <v>193.789334794521</v>
      </c>
      <c r="CF219" s="20" t="n">
        <f aca="false">CF216+In_PSH_Land*CF19+CF218</f>
        <v>193.789334794521</v>
      </c>
      <c r="CG219" s="20" t="n">
        <f aca="false">CG216+In_PSH_Land*CG19+CG218</f>
        <v>193.789334794521</v>
      </c>
      <c r="CH219" s="20" t="n">
        <f aca="false">CH216+In_PSH_Land*CH19+CH218</f>
        <v>193.789334794521</v>
      </c>
      <c r="CI219" s="20" t="n">
        <f aca="false">CI216+In_PSH_Land*CI19+CI218</f>
        <v>193.789334794521</v>
      </c>
      <c r="CJ219" s="20" t="n">
        <f aca="false">CJ216+In_PSH_Land*CJ19+CJ218</f>
        <v>193.789334794521</v>
      </c>
      <c r="CK219" s="20" t="n">
        <f aca="false">CK216+In_PSH_Land*CK19+CK218</f>
        <v>193.789334794521</v>
      </c>
      <c r="CL219" s="20" t="n">
        <f aca="false">CL216+In_PSH_Land*CL19+CL218</f>
        <v>193.789334794521</v>
      </c>
      <c r="CM219" s="20" t="n">
        <f aca="false">CM216+In_PSH_Land*CM19+CM218</f>
        <v>193.789334794521</v>
      </c>
      <c r="CN219" s="20" t="n">
        <f aca="false">CN216+In_PSH_Land*CN19+CN218</f>
        <v>193.789334794521</v>
      </c>
      <c r="CO219" s="20" t="n">
        <f aca="false">CO216+In_PSH_Land*CO19+CO218</f>
        <v>193.789334794521</v>
      </c>
      <c r="CP219" s="20" t="n">
        <f aca="false">CP216+In_PSH_Land*CP19+CP218</f>
        <v>193.789334794521</v>
      </c>
      <c r="CQ219" s="20" t="n">
        <f aca="false">CQ216+In_PSH_Land*CQ19+CQ218</f>
        <v>193.789334794521</v>
      </c>
      <c r="CR219" s="20" t="n">
        <f aca="false">CR216+In_PSH_Land*CR19+CR218</f>
        <v>193.789334794521</v>
      </c>
      <c r="CS219" s="20" t="n">
        <f aca="false">CS216+In_PSH_Land*CS19+CS218</f>
        <v>193.789334794521</v>
      </c>
      <c r="CT219" s="20" t="n">
        <f aca="false">CT216+In_PSH_Land*CT19+CT218</f>
        <v>193.789334794521</v>
      </c>
      <c r="CU219" s="20" t="n">
        <f aca="false">CU216+In_PSH_Land*CU19+CU218</f>
        <v>193.789334794521</v>
      </c>
      <c r="CV219" s="20" t="n">
        <f aca="false">CV216+In_PSH_Land*CV19+CV218</f>
        <v>193.789334794521</v>
      </c>
      <c r="CW219" s="20" t="n">
        <f aca="false">CW216+In_PSH_Land*CW19+CW218</f>
        <v>193.789334794521</v>
      </c>
      <c r="CX219" s="20" t="n">
        <f aca="false">CX216+In_PSH_Land*CX19+CX218</f>
        <v>193.789334794521</v>
      </c>
      <c r="CY219" s="20" t="n">
        <f aca="false">CY216+In_PSH_Land*CY19+CY218</f>
        <v>193.789334794521</v>
      </c>
      <c r="CZ219" s="20" t="n">
        <f aca="false">CZ216+In_PSH_Land*CZ19+CZ218</f>
        <v>193.789334794521</v>
      </c>
      <c r="DA219" s="20" t="n">
        <f aca="false">DA216+In_PSH_Land*DA19+DA218</f>
        <v>193.789334794521</v>
      </c>
      <c r="DB219" s="20" t="n">
        <f aca="false">DB216+In_PSH_Land*DB19+DB218</f>
        <v>193.789334794521</v>
      </c>
      <c r="DC219" s="20" t="n">
        <f aca="false">DC216+In_PSH_Land*DC19+DC218</f>
        <v>193.789334794521</v>
      </c>
      <c r="DD219" s="20" t="n">
        <f aca="false">DD216+In_PSH_Land*DD19+DD218</f>
        <v>193.789334794521</v>
      </c>
      <c r="DE219" s="20" t="n">
        <f aca="false">DE216+In_PSH_Land*DE19+DE218</f>
        <v>193.789334794521</v>
      </c>
      <c r="DF219" s="20" t="n">
        <f aca="false">DF216+In_PSH_Land*DF19+DF218</f>
        <v>193.789334794521</v>
      </c>
      <c r="DG219" s="20" t="n">
        <f aca="false">DG216+In_PSH_Land*DG19+DG218</f>
        <v>193.789334794521</v>
      </c>
      <c r="DH219" s="20" t="n">
        <f aca="false">DH216+In_PSH_Land*DH19+DH218</f>
        <v>193.789334794521</v>
      </c>
      <c r="DI219" s="20" t="n">
        <f aca="false">DI216+In_PSH_Land*DI19+DI218</f>
        <v>193.789334794521</v>
      </c>
      <c r="DJ219" s="20" t="n">
        <f aca="false">DJ216+In_PSH_Land*DJ19+DJ218</f>
        <v>193.789334794521</v>
      </c>
      <c r="DK219" s="20" t="n">
        <f aca="false">DK216+In_PSH_Land*DK19+DK218</f>
        <v>193.789334794521</v>
      </c>
      <c r="DL219" s="20" t="n">
        <f aca="false">DL216+In_PSH_Land*DL19+DL218</f>
        <v>193.789334794521</v>
      </c>
      <c r="DM219" s="20" t="n">
        <f aca="false">DM216+In_PSH_Land*DM19+DM218</f>
        <v>193.789334794521</v>
      </c>
      <c r="DN219" s="20" t="n">
        <f aca="false">DN216+In_PSH_Land*DN19+DN218</f>
        <v>193.789334794521</v>
      </c>
      <c r="DO219" s="20" t="n">
        <f aca="false">DO216+In_PSH_Land*DO19+DO218</f>
        <v>193.789334794521</v>
      </c>
      <c r="DP219" s="20" t="n">
        <f aca="false">DP216+In_PSH_Land*DP19+DP218</f>
        <v>193.789334794521</v>
      </c>
      <c r="DQ219" s="20" t="n">
        <f aca="false">DQ216+In_PSH_Land*DQ19+DQ218</f>
        <v>193.789334794521</v>
      </c>
      <c r="DR219" s="20" t="n">
        <f aca="false">DR216+In_PSH_Land*DR19+DR218</f>
        <v>193.789334794521</v>
      </c>
      <c r="DS219" s="20" t="n">
        <f aca="false">DS216+In_PSH_Land*DS19+DS218</f>
        <v>193.789334794521</v>
      </c>
      <c r="DT219" s="20" t="n">
        <f aca="false">DT216+In_PSH_Land*DT19+DT218</f>
        <v>193.789334794521</v>
      </c>
      <c r="DU219" s="20" t="n">
        <f aca="false">DU216+In_PSH_Land*DU19+DU218</f>
        <v>193.789334794521</v>
      </c>
      <c r="DV219" s="20" t="n">
        <f aca="false">DV216+In_PSH_Land*DV19+DV218</f>
        <v>193.789334794521</v>
      </c>
      <c r="DW219" s="20" t="n">
        <f aca="false">DW216+In_PSH_Land*DW19+DW218</f>
        <v>193.789334794521</v>
      </c>
      <c r="DX219" s="20" t="n">
        <f aca="false">DX216+In_PSH_Land*DX19+DX218</f>
        <v>193.789334794521</v>
      </c>
      <c r="DY219" s="20" t="n">
        <f aca="false">DY216+In_PSH_Land*DY19+DY218</f>
        <v>193.789334794521</v>
      </c>
      <c r="DZ219" s="20" t="n">
        <f aca="false">DZ216+In_PSH_Land*DZ19+DZ218</f>
        <v>193.789334794521</v>
      </c>
      <c r="EA219" s="20" t="n">
        <f aca="false">EA216+In_PSH_Land*EA19+EA218</f>
        <v>193.789334794521</v>
      </c>
      <c r="EB219" s="20" t="n">
        <f aca="false">EB216+In_PSH_Land*EB19+EB218</f>
        <v>193.789334794521</v>
      </c>
      <c r="EC219" s="20" t="n">
        <f aca="false">EC216+In_PSH_Land*EC19+EC218</f>
        <v>193.789334794521</v>
      </c>
      <c r="ED219" s="20" t="n">
        <f aca="false">ED216+In_PSH_Land*ED19+ED218</f>
        <v>193.789334794521</v>
      </c>
      <c r="EE219" s="20" t="n">
        <f aca="false">EE216+In_PSH_Land*EE19+EE218</f>
        <v>193.789334794521</v>
      </c>
      <c r="EF219" s="20" t="n">
        <f aca="false">EF216+In_PSH_Land*EF19+EF218</f>
        <v>193.789334794521</v>
      </c>
      <c r="EG219" s="20" t="n">
        <f aca="false">EG216+In_PSH_Land*EG19+EG218</f>
        <v>193.789334794521</v>
      </c>
      <c r="EH219" s="20" t="n">
        <f aca="false">EH216+In_PSH_Land*EH19+EH218</f>
        <v>193.789334794521</v>
      </c>
      <c r="EI219" s="20" t="n">
        <f aca="false">EI216+In_PSH_Land*EI19+EI218</f>
        <v>193.789334794521</v>
      </c>
      <c r="EJ219" s="20" t="n">
        <f aca="false">EJ216+In_PSH_Land*EJ19+EJ218</f>
        <v>193.789334794521</v>
      </c>
      <c r="EK219" s="20" t="n">
        <f aca="false">EK216+In_PSH_Land*EK19+EK218</f>
        <v>193.789334794521</v>
      </c>
      <c r="EL219" s="20" t="n">
        <f aca="false">EL216+In_PSH_Land*EL19+EL218</f>
        <v>193.789334794521</v>
      </c>
      <c r="EM219" s="20" t="n">
        <f aca="false">EM216+In_PSH_Land*EM19+EM218</f>
        <v>193.789334794521</v>
      </c>
      <c r="EN219" s="20" t="n">
        <f aca="false">EN216+In_PSH_Land*EN19+EN218</f>
        <v>193.789334794521</v>
      </c>
      <c r="EO219" s="20" t="n">
        <f aca="false">EO216+In_PSH_Land*EO19+EO218</f>
        <v>193.789334794521</v>
      </c>
      <c r="EP219" s="20" t="n">
        <f aca="false">EP216+In_PSH_Land*EP19+EP218</f>
        <v>193.789334794521</v>
      </c>
      <c r="EQ219" s="20" t="n">
        <f aca="false">EQ216+In_PSH_Land*EQ19+EQ218</f>
        <v>193.789334794521</v>
      </c>
      <c r="ER219" s="20" t="n">
        <f aca="false">ER216+In_PSH_Land*ER19+ER218</f>
        <v>193.789334794521</v>
      </c>
      <c r="ES219" s="20" t="n">
        <f aca="false">ES216+In_PSH_Land*ES19+ES218</f>
        <v>193.789334794521</v>
      </c>
      <c r="ET219" s="20" t="n">
        <f aca="false">ET216+In_PSH_Land*ET19+ET218</f>
        <v>193.789334794521</v>
      </c>
      <c r="EU219" s="20" t="n">
        <f aca="false">EU216+In_PSH_Land*EU19+EU218</f>
        <v>193.789334794521</v>
      </c>
      <c r="EV219" s="20" t="n">
        <f aca="false">EV216+In_PSH_Land*EV19+EV218</f>
        <v>193.789334794521</v>
      </c>
      <c r="EW219" s="20" t="n">
        <f aca="false">EW216+In_PSH_Land*EW19+EW218</f>
        <v>193.789334794521</v>
      </c>
      <c r="EX219" s="20" t="n">
        <f aca="false">EX216+In_PSH_Land*EX19+EX218</f>
        <v>193.789334794521</v>
      </c>
      <c r="EY219" s="20" t="n">
        <f aca="false">EY216+In_PSH_Land*EY19+EY218</f>
        <v>193.789334794521</v>
      </c>
      <c r="EZ219" s="20" t="n">
        <f aca="false">EZ216+In_PSH_Land*EZ19+EZ218</f>
        <v>193.789334794521</v>
      </c>
      <c r="FA219" s="20" t="n">
        <f aca="false">FA216+In_PSH_Land*FA19+FA218</f>
        <v>193.789334794521</v>
      </c>
      <c r="FB219" s="20" t="n">
        <f aca="false">FB216+In_PSH_Land*FB19+FB218</f>
        <v>193.789334794521</v>
      </c>
      <c r="FC219" s="20" t="n">
        <f aca="false">FC216+In_PSH_Land*FC19+FC218</f>
        <v>193.789334794521</v>
      </c>
      <c r="FD219" s="20" t="n">
        <f aca="false">FD216+In_PSH_Land*FD19+FD218</f>
        <v>193.789334794521</v>
      </c>
      <c r="FE219" s="20" t="n">
        <f aca="false">FE216+In_PSH_Land*FE19+FE218</f>
        <v>193.789334794521</v>
      </c>
      <c r="FF219" s="20" t="n">
        <f aca="false">FF216+In_PSH_Land*FF19+FF218</f>
        <v>193.789334794521</v>
      </c>
      <c r="FG219" s="20" t="n">
        <f aca="false">FG216+In_PSH_Land*FG19+FG218</f>
        <v>193.789334794521</v>
      </c>
      <c r="FH219" s="20" t="n">
        <f aca="false">FH216+In_PSH_Land*FH19+FH218</f>
        <v>193.789334794521</v>
      </c>
    </row>
    <row r="221" customFormat="false" ht="15" hidden="false" customHeight="false" outlineLevel="0" collapsed="false">
      <c r="A221" s="9" t="s">
        <v>14</v>
      </c>
      <c r="B221" s="9"/>
      <c r="C221" s="9" t="s">
        <v>856</v>
      </c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</row>
    <row r="222" customFormat="false" ht="15" hidden="false" customHeight="false" outlineLevel="0" collapsed="false">
      <c r="C222" s="0" t="s">
        <v>857</v>
      </c>
      <c r="D222" s="11" t="s">
        <v>32</v>
      </c>
      <c r="E222" s="22" t="n">
        <f aca="false">In_FEP_Share_Low-In_FEP_Share_High</f>
        <v>0.1</v>
      </c>
      <c r="F222" s="18" t="n">
        <f aca="false">In_Share_Slide_End-In_Share_Threshold</f>
        <v>10</v>
      </c>
    </row>
    <row r="223" customFormat="false" ht="15" hidden="false" customHeight="false" outlineLevel="0" collapsed="false">
      <c r="C223" s="0" t="s">
        <v>858</v>
      </c>
      <c r="D223" s="11" t="s">
        <v>32</v>
      </c>
      <c r="E223" s="22" t="n">
        <f aca="false">IF($E191&lt;=In_Share_Threshold,In_FEP_Share_Low,In_FEP_Share_High)</f>
        <v>0.6</v>
      </c>
      <c r="F223" s="22" t="n">
        <f aca="false">In_FEP_Share_Low-$E222*MIN(1,MAX(0,($E191-In_Share_Threshold)/$F222))</f>
        <v>0.6</v>
      </c>
    </row>
    <row r="224" customFormat="false" ht="15" hidden="false" customHeight="false" outlineLevel="0" collapsed="false">
      <c r="C224" s="27" t="s">
        <v>859</v>
      </c>
      <c r="D224" s="11" t="s">
        <v>32</v>
      </c>
      <c r="E224" s="32" t="n">
        <f aca="false">IF(In_Share_Rule=1,$E223,$F223)</f>
        <v>0.6</v>
      </c>
      <c r="F224" s="32" t="n">
        <f aca="false">1-$E224</f>
        <v>0.4</v>
      </c>
    </row>
    <row r="225" customFormat="false" ht="15" hidden="false" customHeight="false" outlineLevel="0" collapsed="false">
      <c r="A225" s="23"/>
      <c r="B225" s="23"/>
      <c r="C225" s="23" t="s">
        <v>860</v>
      </c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  <c r="DH225" s="23"/>
      <c r="DI225" s="23"/>
      <c r="DJ225" s="23"/>
      <c r="DK225" s="23"/>
      <c r="DL225" s="23"/>
      <c r="DM225" s="23"/>
      <c r="DN225" s="23"/>
      <c r="DO225" s="23"/>
      <c r="DP225" s="23"/>
      <c r="DQ225" s="23"/>
      <c r="DR225" s="23"/>
      <c r="DS225" s="23"/>
      <c r="DT225" s="23"/>
      <c r="DU225" s="23"/>
      <c r="DV225" s="23"/>
      <c r="DW225" s="23"/>
      <c r="DX225" s="23"/>
      <c r="DY225" s="23"/>
      <c r="DZ225" s="23"/>
      <c r="EA225" s="23"/>
      <c r="EB225" s="23"/>
      <c r="EC225" s="23"/>
      <c r="ED225" s="23"/>
      <c r="EE225" s="23"/>
      <c r="EF225" s="23"/>
      <c r="EG225" s="23"/>
      <c r="EH225" s="23"/>
      <c r="EI225" s="23"/>
      <c r="EJ225" s="23"/>
      <c r="EK225" s="23"/>
      <c r="EL225" s="23"/>
      <c r="EM225" s="23"/>
      <c r="EN225" s="23"/>
      <c r="EO225" s="23"/>
      <c r="EP225" s="23"/>
      <c r="EQ225" s="23"/>
      <c r="ER225" s="23"/>
      <c r="ES225" s="23"/>
      <c r="ET225" s="23"/>
      <c r="EU225" s="23"/>
      <c r="EV225" s="23"/>
      <c r="EW225" s="23"/>
      <c r="EX225" s="23"/>
      <c r="EY225" s="23"/>
      <c r="EZ225" s="23"/>
      <c r="FA225" s="23"/>
      <c r="FB225" s="23"/>
      <c r="FC225" s="23"/>
      <c r="FD225" s="23"/>
      <c r="FE225" s="23"/>
      <c r="FF225" s="23"/>
      <c r="FG225" s="23"/>
      <c r="FH225" s="23"/>
    </row>
    <row r="226" customFormat="false" ht="15" hidden="false" customHeight="false" outlineLevel="0" collapsed="false">
      <c r="C226" s="0" t="s">
        <v>861</v>
      </c>
      <c r="D226" s="11" t="s">
        <v>359</v>
      </c>
      <c r="E226" s="20" t="n">
        <f aca="false">$E191*$E13</f>
        <v>5490</v>
      </c>
      <c r="F226" s="20" t="n">
        <f aca="false">$E226</f>
        <v>5490</v>
      </c>
    </row>
    <row r="227" customFormat="false" ht="15" hidden="false" customHeight="false" outlineLevel="0" collapsed="false">
      <c r="C227" s="0" t="s">
        <v>862</v>
      </c>
      <c r="D227" s="11" t="s">
        <v>359</v>
      </c>
      <c r="E227" s="21" t="n">
        <f aca="false">In_Sale_Costs_RtB</f>
        <v>0</v>
      </c>
      <c r="F227" s="20" t="n">
        <f aca="false">MIN($E227,$F226)</f>
        <v>0</v>
      </c>
    </row>
    <row r="228" customFormat="false" ht="15" hidden="false" customHeight="false" outlineLevel="0" collapsed="false">
      <c r="C228" s="0" t="s">
        <v>754</v>
      </c>
      <c r="D228" s="11" t="s">
        <v>359</v>
      </c>
      <c r="E228" s="21" t="n">
        <f aca="false">In_SPV_Price</f>
        <v>549</v>
      </c>
      <c r="F228" s="20" t="n">
        <f aca="false">MIN($E228,$F226-SUM($F227:$F227))</f>
        <v>549</v>
      </c>
    </row>
    <row r="229" customFormat="false" ht="15" hidden="false" customHeight="false" outlineLevel="0" collapsed="false">
      <c r="C229" s="0" t="s">
        <v>863</v>
      </c>
      <c r="D229" s="11" t="s">
        <v>359</v>
      </c>
      <c r="E229" s="20" t="n">
        <f aca="false">-$I103</f>
        <v>915</v>
      </c>
      <c r="F229" s="20" t="n">
        <f aca="false">MIN($E229,$F226-SUM($F227:$F228))</f>
        <v>915</v>
      </c>
    </row>
    <row r="230" customFormat="false" ht="15" hidden="false" customHeight="false" outlineLevel="0" collapsed="false">
      <c r="C230" s="0" t="s">
        <v>864</v>
      </c>
      <c r="D230" s="11" t="s">
        <v>359</v>
      </c>
      <c r="E230" s="20" t="n">
        <f aca="false">$E213</f>
        <v>235.126678482222</v>
      </c>
      <c r="F230" s="20" t="n">
        <f aca="false">MIN($E230,$F226-SUM($F227:$F229))</f>
        <v>235.126678482222</v>
      </c>
    </row>
    <row r="231" customFormat="false" ht="15" hidden="false" customHeight="false" outlineLevel="0" collapsed="false">
      <c r="C231" s="0" t="s">
        <v>865</v>
      </c>
      <c r="D231" s="11" t="s">
        <v>359</v>
      </c>
      <c r="E231" s="20" t="n">
        <f aca="false">-$I113</f>
        <v>27.4890030821918</v>
      </c>
      <c r="F231" s="20" t="n">
        <f aca="false">MIN($E231,$F226-SUM($F227:$F230))</f>
        <v>27.4890030821918</v>
      </c>
    </row>
    <row r="232" customFormat="false" ht="15" hidden="false" customHeight="false" outlineLevel="0" collapsed="false">
      <c r="C232" s="0" t="s">
        <v>866</v>
      </c>
      <c r="D232" s="11" t="s">
        <v>359</v>
      </c>
      <c r="E232" s="20" t="n">
        <f aca="false">In_PSH_Land_Step*(In_PSH_Land+$E217)</f>
        <v>0</v>
      </c>
      <c r="F232" s="20" t="n">
        <f aca="false">MIN($E232,$F226-SUM($F227:$F231))</f>
        <v>0</v>
      </c>
    </row>
    <row r="233" customFormat="false" ht="15" hidden="false" customHeight="false" outlineLevel="0" collapsed="false">
      <c r="C233" s="27" t="s">
        <v>171</v>
      </c>
      <c r="D233" s="11" t="s">
        <v>359</v>
      </c>
      <c r="F233" s="62" t="n">
        <f aca="false">MAX(0,$F226-SUM($F227:$F232))</f>
        <v>3763.38431843559</v>
      </c>
    </row>
    <row r="234" customFormat="false" ht="15" hidden="false" customHeight="false" outlineLevel="0" collapsed="false">
      <c r="C234" s="0" t="s">
        <v>867</v>
      </c>
      <c r="D234" s="11" t="s">
        <v>359</v>
      </c>
      <c r="E234" s="20" t="n">
        <f aca="false">SUM($F227:$F232)+$F233-$F226</f>
        <v>0</v>
      </c>
      <c r="F234" s="20" t="n">
        <f aca="false">SUMPRODUCT(--($F227:$F232&gt;$E227:$E232+Tolerance))</f>
        <v>0</v>
      </c>
    </row>
    <row r="235" customFormat="false" ht="15" hidden="false" customHeight="false" outlineLevel="0" collapsed="false">
      <c r="C235" s="27" t="s">
        <v>172</v>
      </c>
      <c r="D235" s="11" t="s">
        <v>359</v>
      </c>
      <c r="F235" s="62" t="n">
        <f aca="false">SUM($F228:$F231)+$E224*$F233</f>
        <v>3984.64627262577</v>
      </c>
    </row>
    <row r="236" customFormat="false" ht="15" hidden="false" customHeight="false" outlineLevel="0" collapsed="false">
      <c r="C236" s="0" t="s">
        <v>173</v>
      </c>
      <c r="D236" s="11" t="s">
        <v>359</v>
      </c>
      <c r="F236" s="20" t="n">
        <f aca="false">$F232+$F224*$F233</f>
        <v>1505.35372737423</v>
      </c>
    </row>
    <row r="237" customFormat="false" ht="15" hidden="false" customHeight="false" outlineLevel="0" collapsed="false">
      <c r="A237" s="23"/>
      <c r="B237" s="23"/>
      <c r="C237" s="23" t="s">
        <v>868</v>
      </c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  <c r="DH237" s="23"/>
      <c r="DI237" s="23"/>
      <c r="DJ237" s="23"/>
      <c r="DK237" s="23"/>
      <c r="DL237" s="23"/>
      <c r="DM237" s="23"/>
      <c r="DN237" s="23"/>
      <c r="DO237" s="23"/>
      <c r="DP237" s="23"/>
      <c r="DQ237" s="23"/>
      <c r="DR237" s="23"/>
      <c r="DS237" s="23"/>
      <c r="DT237" s="23"/>
      <c r="DU237" s="23"/>
      <c r="DV237" s="23"/>
      <c r="DW237" s="23"/>
      <c r="DX237" s="23"/>
      <c r="DY237" s="23"/>
      <c r="DZ237" s="23"/>
      <c r="EA237" s="23"/>
      <c r="EB237" s="23"/>
      <c r="EC237" s="23"/>
      <c r="ED237" s="23"/>
      <c r="EE237" s="23"/>
      <c r="EF237" s="23"/>
      <c r="EG237" s="23"/>
      <c r="EH237" s="23"/>
      <c r="EI237" s="23"/>
      <c r="EJ237" s="23"/>
      <c r="EK237" s="23"/>
      <c r="EL237" s="23"/>
      <c r="EM237" s="23"/>
      <c r="EN237" s="23"/>
      <c r="EO237" s="23"/>
      <c r="EP237" s="23"/>
      <c r="EQ237" s="23"/>
      <c r="ER237" s="23"/>
      <c r="ES237" s="23"/>
      <c r="ET237" s="23"/>
      <c r="EU237" s="23"/>
      <c r="EV237" s="23"/>
      <c r="EW237" s="23"/>
      <c r="EX237" s="23"/>
      <c r="EY237" s="23"/>
      <c r="EZ237" s="23"/>
      <c r="FA237" s="23"/>
      <c r="FB237" s="23"/>
      <c r="FC237" s="23"/>
      <c r="FD237" s="23"/>
      <c r="FE237" s="23"/>
      <c r="FF237" s="23"/>
      <c r="FG237" s="23"/>
      <c r="FH237" s="23"/>
    </row>
    <row r="238" customFormat="false" ht="15" hidden="false" customHeight="false" outlineLevel="0" collapsed="false">
      <c r="C238" s="0" t="s">
        <v>869</v>
      </c>
      <c r="D238" s="11" t="s">
        <v>359</v>
      </c>
      <c r="I238" s="20" t="n">
        <f aca="false">SUM(J238:FH238)</f>
        <v>-7434.86400308219</v>
      </c>
      <c r="J238" s="20" t="n">
        <f aca="false">(J101+J102+J103+J104+J107)*(1-J25)+J113+J106</f>
        <v>-2792.10339506173</v>
      </c>
      <c r="K238" s="20" t="n">
        <f aca="false">(K101+K102+K103+K104+K107)*(1-K25)+K113+K106</f>
        <v>-519.306429642314</v>
      </c>
      <c r="L238" s="20" t="n">
        <f aca="false">(L101+L102+L103+L104+L107)*(1-L25)+L113+L106</f>
        <v>-809.957968521901</v>
      </c>
      <c r="M238" s="20" t="n">
        <f aca="false">(M101+M102+M103+M104+M107)*(1-M25)+M113+M106</f>
        <v>-124.112302458989</v>
      </c>
      <c r="N238" s="20" t="n">
        <f aca="false">(N101+N102+N103+N104+N107)*(1-N25)+N113+N106</f>
        <v>-1615.86742388078</v>
      </c>
      <c r="O238" s="20" t="n">
        <f aca="false">(O101+O102+O103+O104+O107)*(1-O25)+O113+O106</f>
        <v>-1573.51648351648</v>
      </c>
      <c r="P238" s="20" t="n">
        <f aca="false">(P101+P102+P103+P104+P107)*(1-P25)+P113+P106</f>
        <v>-0</v>
      </c>
      <c r="Q238" s="20" t="n">
        <f aca="false">(Q101+Q102+Q103+Q104+Q107)*(1-Q25)+Q113+Q106</f>
        <v>-0</v>
      </c>
      <c r="R238" s="20" t="n">
        <f aca="false">(R101+R102+R103+R104+R107)*(1-R25)+R113+R106</f>
        <v>-0</v>
      </c>
      <c r="S238" s="20" t="n">
        <f aca="false">(S101+S102+S103+S104+S107)*(1-S25)+S113+S106</f>
        <v>-0</v>
      </c>
      <c r="T238" s="20" t="n">
        <f aca="false">(T101+T102+T103+T104+T107)*(1-T25)+T113+T106</f>
        <v>-0</v>
      </c>
      <c r="U238" s="20" t="n">
        <f aca="false">(U101+U102+U103+U104+U107)*(1-U25)+U113+U106</f>
        <v>-0</v>
      </c>
      <c r="V238" s="20" t="n">
        <f aca="false">(V101+V102+V103+V104+V107)*(1-V25)+V113+V106</f>
        <v>-0</v>
      </c>
      <c r="W238" s="20" t="n">
        <f aca="false">(W101+W102+W103+W104+W107)*(1-W25)+W113+W106</f>
        <v>-0</v>
      </c>
      <c r="X238" s="20" t="n">
        <f aca="false">(X101+X102+X103+X104+X107)*(1-X25)+X113+X106</f>
        <v>-0</v>
      </c>
      <c r="Y238" s="20" t="n">
        <f aca="false">(Y101+Y102+Y103+Y104+Y107)*(1-Y25)+Y113+Y106</f>
        <v>-0</v>
      </c>
      <c r="Z238" s="20" t="n">
        <f aca="false">(Z101+Z102+Z103+Z104+Z107)*(1-Z25)+Z113+Z106</f>
        <v>-0</v>
      </c>
      <c r="AA238" s="20" t="n">
        <f aca="false">(AA101+AA102+AA103+AA104+AA107)*(1-AA25)+AA113+AA106</f>
        <v>-0</v>
      </c>
      <c r="AB238" s="20" t="n">
        <f aca="false">(AB101+AB102+AB103+AB104+AB107)*(1-AB25)+AB113+AB106</f>
        <v>-0</v>
      </c>
      <c r="AC238" s="20" t="n">
        <f aca="false">(AC101+AC102+AC103+AC104+AC107)*(1-AC25)+AC113+AC106</f>
        <v>-0</v>
      </c>
      <c r="AD238" s="20" t="n">
        <f aca="false">(AD101+AD102+AD103+AD104+AD107)*(1-AD25)+AD113+AD106</f>
        <v>-0</v>
      </c>
      <c r="AE238" s="20" t="n">
        <f aca="false">(AE101+AE102+AE103+AE104+AE107)*(1-AE25)+AE113+AE106</f>
        <v>-0</v>
      </c>
      <c r="AF238" s="20" t="n">
        <f aca="false">(AF101+AF102+AF103+AF104+AF107)*(1-AF25)+AF113+AF106</f>
        <v>-0</v>
      </c>
      <c r="AG238" s="20" t="n">
        <f aca="false">(AG101+AG102+AG103+AG104+AG107)*(1-AG25)+AG113+AG106</f>
        <v>-0</v>
      </c>
      <c r="AH238" s="20" t="n">
        <f aca="false">(AH101+AH102+AH103+AH104+AH107)*(1-AH25)+AH113+AH106</f>
        <v>-0</v>
      </c>
      <c r="AI238" s="20" t="n">
        <f aca="false">(AI101+AI102+AI103+AI104+AI107)*(1-AI25)+AI113+AI106</f>
        <v>-0</v>
      </c>
      <c r="AJ238" s="20" t="n">
        <f aca="false">(AJ101+AJ102+AJ103+AJ104+AJ107)*(1-AJ25)+AJ113+AJ106</f>
        <v>-0</v>
      </c>
      <c r="AK238" s="20" t="n">
        <f aca="false">(AK101+AK102+AK103+AK104+AK107)*(1-AK25)+AK113+AK106</f>
        <v>-0</v>
      </c>
      <c r="AL238" s="20" t="n">
        <f aca="false">(AL101+AL102+AL103+AL104+AL107)*(1-AL25)+AL113+AL106</f>
        <v>-0</v>
      </c>
      <c r="AM238" s="20" t="n">
        <f aca="false">(AM101+AM102+AM103+AM104+AM107)*(1-AM25)+AM113+AM106</f>
        <v>-0</v>
      </c>
      <c r="AN238" s="20" t="n">
        <f aca="false">(AN101+AN102+AN103+AN104+AN107)*(1-AN25)+AN113+AN106</f>
        <v>-0</v>
      </c>
      <c r="AO238" s="20" t="n">
        <f aca="false">(AO101+AO102+AO103+AO104+AO107)*(1-AO25)+AO113+AO106</f>
        <v>-0</v>
      </c>
      <c r="AP238" s="20" t="n">
        <f aca="false">(AP101+AP102+AP103+AP104+AP107)*(1-AP25)+AP113+AP106</f>
        <v>-0</v>
      </c>
      <c r="AQ238" s="20" t="n">
        <f aca="false">(AQ101+AQ102+AQ103+AQ104+AQ107)*(1-AQ25)+AQ113+AQ106</f>
        <v>-0</v>
      </c>
      <c r="AR238" s="20" t="n">
        <f aca="false">(AR101+AR102+AR103+AR104+AR107)*(1-AR25)+AR113+AR106</f>
        <v>-0</v>
      </c>
      <c r="AS238" s="20" t="n">
        <f aca="false">(AS101+AS102+AS103+AS104+AS107)*(1-AS25)+AS113+AS106</f>
        <v>-0</v>
      </c>
      <c r="AT238" s="20" t="n">
        <f aca="false">(AT101+AT102+AT103+AT104+AT107)*(1-AT25)+AT113+AT106</f>
        <v>-0</v>
      </c>
      <c r="AU238" s="20" t="n">
        <f aca="false">(AU101+AU102+AU103+AU104+AU107)*(1-AU25)+AU113+AU106</f>
        <v>-0</v>
      </c>
      <c r="AV238" s="20" t="n">
        <f aca="false">(AV101+AV102+AV103+AV104+AV107)*(1-AV25)+AV113+AV106</f>
        <v>-0</v>
      </c>
      <c r="AW238" s="20" t="n">
        <f aca="false">(AW101+AW102+AW103+AW104+AW107)*(1-AW25)+AW113+AW106</f>
        <v>-0</v>
      </c>
      <c r="AX238" s="20" t="n">
        <f aca="false">(AX101+AX102+AX103+AX104+AX107)*(1-AX25)+AX113+AX106</f>
        <v>-0</v>
      </c>
      <c r="AY238" s="20" t="n">
        <f aca="false">(AY101+AY102+AY103+AY104+AY107)*(1-AY25)+AY113+AY106</f>
        <v>-0</v>
      </c>
      <c r="AZ238" s="20" t="n">
        <f aca="false">(AZ101+AZ102+AZ103+AZ104+AZ107)*(1-AZ25)+AZ113+AZ106</f>
        <v>-0</v>
      </c>
      <c r="BA238" s="20" t="n">
        <f aca="false">(BA101+BA102+BA103+BA104+BA107)*(1-BA25)+BA113+BA106</f>
        <v>-0</v>
      </c>
      <c r="BB238" s="20" t="n">
        <f aca="false">(BB101+BB102+BB103+BB104+BB107)*(1-BB25)+BB113+BB106</f>
        <v>-0</v>
      </c>
      <c r="BC238" s="20" t="n">
        <f aca="false">(BC101+BC102+BC103+BC104+BC107)*(1-BC25)+BC113+BC106</f>
        <v>-0</v>
      </c>
      <c r="BD238" s="20" t="n">
        <f aca="false">(BD101+BD102+BD103+BD104+BD107)*(1-BD25)+BD113+BD106</f>
        <v>-0</v>
      </c>
      <c r="BE238" s="20" t="n">
        <f aca="false">(BE101+BE102+BE103+BE104+BE107)*(1-BE25)+BE113+BE106</f>
        <v>-0</v>
      </c>
      <c r="BF238" s="20" t="n">
        <f aca="false">(BF101+BF102+BF103+BF104+BF107)*(1-BF25)+BF113+BF106</f>
        <v>-0</v>
      </c>
      <c r="BG238" s="20" t="n">
        <f aca="false">(BG101+BG102+BG103+BG104+BG107)*(1-BG25)+BG113+BG106</f>
        <v>-0</v>
      </c>
      <c r="BH238" s="20" t="n">
        <f aca="false">(BH101+BH102+BH103+BH104+BH107)*(1-BH25)+BH113+BH106</f>
        <v>-0</v>
      </c>
      <c r="BI238" s="20" t="n">
        <f aca="false">(BI101+BI102+BI103+BI104+BI107)*(1-BI25)+BI113+BI106</f>
        <v>-0</v>
      </c>
      <c r="BJ238" s="20" t="n">
        <f aca="false">(BJ101+BJ102+BJ103+BJ104+BJ107)*(1-BJ25)+BJ113+BJ106</f>
        <v>-0</v>
      </c>
      <c r="BK238" s="20" t="n">
        <f aca="false">(BK101+BK102+BK103+BK104+BK107)*(1-BK25)+BK113+BK106</f>
        <v>-0</v>
      </c>
      <c r="BL238" s="20" t="n">
        <f aca="false">(BL101+BL102+BL103+BL104+BL107)*(1-BL25)+BL113+BL106</f>
        <v>-0</v>
      </c>
      <c r="BM238" s="20" t="n">
        <f aca="false">(BM101+BM102+BM103+BM104+BM107)*(1-BM25)+BM113+BM106</f>
        <v>-0</v>
      </c>
      <c r="BN238" s="20" t="n">
        <f aca="false">(BN101+BN102+BN103+BN104+BN107)*(1-BN25)+BN113+BN106</f>
        <v>-0</v>
      </c>
      <c r="BO238" s="20" t="n">
        <f aca="false">(BO101+BO102+BO103+BO104+BO107)*(1-BO25)+BO113+BO106</f>
        <v>-0</v>
      </c>
      <c r="BP238" s="20" t="n">
        <f aca="false">(BP101+BP102+BP103+BP104+BP107)*(1-BP25)+BP113+BP106</f>
        <v>-0</v>
      </c>
      <c r="BQ238" s="20" t="n">
        <f aca="false">(BQ101+BQ102+BQ103+BQ104+BQ107)*(1-BQ25)+BQ113+BQ106</f>
        <v>-0</v>
      </c>
      <c r="BR238" s="20" t="n">
        <f aca="false">(BR101+BR102+BR103+BR104+BR107)*(1-BR25)+BR113+BR106</f>
        <v>-0</v>
      </c>
      <c r="BS238" s="20" t="n">
        <f aca="false">(BS101+BS102+BS103+BS104+BS107)*(1-BS25)+BS113+BS106</f>
        <v>-0</v>
      </c>
      <c r="BT238" s="20" t="n">
        <f aca="false">(BT101+BT102+BT103+BT104+BT107)*(1-BT25)+BT113+BT106</f>
        <v>-0</v>
      </c>
      <c r="BU238" s="20" t="n">
        <f aca="false">(BU101+BU102+BU103+BU104+BU107)*(1-BU25)+BU113+BU106</f>
        <v>-0</v>
      </c>
      <c r="BV238" s="20" t="n">
        <f aca="false">(BV101+BV102+BV103+BV104+BV107)*(1-BV25)+BV113+BV106</f>
        <v>-0</v>
      </c>
      <c r="BW238" s="20" t="n">
        <f aca="false">(BW101+BW102+BW103+BW104+BW107)*(1-BW25)+BW113+BW106</f>
        <v>-0</v>
      </c>
      <c r="BX238" s="20" t="n">
        <f aca="false">(BX101+BX102+BX103+BX104+BX107)*(1-BX25)+BX113+BX106</f>
        <v>-0</v>
      </c>
      <c r="BY238" s="20" t="n">
        <f aca="false">(BY101+BY102+BY103+BY104+BY107)*(1-BY25)+BY113+BY106</f>
        <v>-0</v>
      </c>
      <c r="BZ238" s="20" t="n">
        <f aca="false">(BZ101+BZ102+BZ103+BZ104+BZ107)*(1-BZ25)+BZ113+BZ106</f>
        <v>-0</v>
      </c>
      <c r="CA238" s="20" t="n">
        <f aca="false">(CA101+CA102+CA103+CA104+CA107)*(1-CA25)+CA113+CA106</f>
        <v>-0</v>
      </c>
      <c r="CB238" s="20" t="n">
        <f aca="false">(CB101+CB102+CB103+CB104+CB107)*(1-CB25)+CB113+CB106</f>
        <v>-0</v>
      </c>
      <c r="CC238" s="20" t="n">
        <f aca="false">(CC101+CC102+CC103+CC104+CC107)*(1-CC25)+CC113+CC106</f>
        <v>-0</v>
      </c>
      <c r="CD238" s="20" t="n">
        <f aca="false">(CD101+CD102+CD103+CD104+CD107)*(1-CD25)+CD113+CD106</f>
        <v>-0</v>
      </c>
      <c r="CE238" s="20" t="n">
        <f aca="false">(CE101+CE102+CE103+CE104+CE107)*(1-CE25)+CE113+CE106</f>
        <v>-0</v>
      </c>
      <c r="CF238" s="20" t="n">
        <f aca="false">(CF101+CF102+CF103+CF104+CF107)*(1-CF25)+CF113+CF106</f>
        <v>-0</v>
      </c>
      <c r="CG238" s="20" t="n">
        <f aca="false">(CG101+CG102+CG103+CG104+CG107)*(1-CG25)+CG113+CG106</f>
        <v>-0</v>
      </c>
      <c r="CH238" s="20" t="n">
        <f aca="false">(CH101+CH102+CH103+CH104+CH107)*(1-CH25)+CH113+CH106</f>
        <v>-0</v>
      </c>
      <c r="CI238" s="20" t="n">
        <f aca="false">(CI101+CI102+CI103+CI104+CI107)*(1-CI25)+CI113+CI106</f>
        <v>-0</v>
      </c>
      <c r="CJ238" s="20" t="n">
        <f aca="false">(CJ101+CJ102+CJ103+CJ104+CJ107)*(1-CJ25)+CJ113+CJ106</f>
        <v>-0</v>
      </c>
      <c r="CK238" s="20" t="n">
        <f aca="false">(CK101+CK102+CK103+CK104+CK107)*(1-CK25)+CK113+CK106</f>
        <v>-0</v>
      </c>
      <c r="CL238" s="20" t="n">
        <f aca="false">(CL101+CL102+CL103+CL104+CL107)*(1-CL25)+CL113+CL106</f>
        <v>-0</v>
      </c>
      <c r="CM238" s="20" t="n">
        <f aca="false">(CM101+CM102+CM103+CM104+CM107)*(1-CM25)+CM113+CM106</f>
        <v>-0</v>
      </c>
      <c r="CN238" s="20" t="n">
        <f aca="false">(CN101+CN102+CN103+CN104+CN107)*(1-CN25)+CN113+CN106</f>
        <v>-0</v>
      </c>
      <c r="CO238" s="20" t="n">
        <f aca="false">(CO101+CO102+CO103+CO104+CO107)*(1-CO25)+CO113+CO106</f>
        <v>-0</v>
      </c>
      <c r="CP238" s="20" t="n">
        <f aca="false">(CP101+CP102+CP103+CP104+CP107)*(1-CP25)+CP113+CP106</f>
        <v>-0</v>
      </c>
      <c r="CQ238" s="20" t="n">
        <f aca="false">(CQ101+CQ102+CQ103+CQ104+CQ107)*(1-CQ25)+CQ113+CQ106</f>
        <v>-0</v>
      </c>
      <c r="CR238" s="20" t="n">
        <f aca="false">(CR101+CR102+CR103+CR104+CR107)*(1-CR25)+CR113+CR106</f>
        <v>-0</v>
      </c>
      <c r="CS238" s="20" t="n">
        <f aca="false">(CS101+CS102+CS103+CS104+CS107)*(1-CS25)+CS113+CS106</f>
        <v>-0</v>
      </c>
      <c r="CT238" s="20" t="n">
        <f aca="false">(CT101+CT102+CT103+CT104+CT107)*(1-CT25)+CT113+CT106</f>
        <v>-0</v>
      </c>
      <c r="CU238" s="20" t="n">
        <f aca="false">(CU101+CU102+CU103+CU104+CU107)*(1-CU25)+CU113+CU106</f>
        <v>-0</v>
      </c>
      <c r="CV238" s="20" t="n">
        <f aca="false">(CV101+CV102+CV103+CV104+CV107)*(1-CV25)+CV113+CV106</f>
        <v>-0</v>
      </c>
      <c r="CW238" s="20" t="n">
        <f aca="false">(CW101+CW102+CW103+CW104+CW107)*(1-CW25)+CW113+CW106</f>
        <v>-0</v>
      </c>
      <c r="CX238" s="20" t="n">
        <f aca="false">(CX101+CX102+CX103+CX104+CX107)*(1-CX25)+CX113+CX106</f>
        <v>-0</v>
      </c>
      <c r="CY238" s="20" t="n">
        <f aca="false">(CY101+CY102+CY103+CY104+CY107)*(1-CY25)+CY113+CY106</f>
        <v>-0</v>
      </c>
      <c r="CZ238" s="20" t="n">
        <f aca="false">(CZ101+CZ102+CZ103+CZ104+CZ107)*(1-CZ25)+CZ113+CZ106</f>
        <v>-0</v>
      </c>
      <c r="DA238" s="20" t="n">
        <f aca="false">(DA101+DA102+DA103+DA104+DA107)*(1-DA25)+DA113+DA106</f>
        <v>-0</v>
      </c>
      <c r="DB238" s="20" t="n">
        <f aca="false">(DB101+DB102+DB103+DB104+DB107)*(1-DB25)+DB113+DB106</f>
        <v>-0</v>
      </c>
      <c r="DC238" s="20" t="n">
        <f aca="false">(DC101+DC102+DC103+DC104+DC107)*(1-DC25)+DC113+DC106</f>
        <v>-0</v>
      </c>
      <c r="DD238" s="20" t="n">
        <f aca="false">(DD101+DD102+DD103+DD104+DD107)*(1-DD25)+DD113+DD106</f>
        <v>-0</v>
      </c>
      <c r="DE238" s="20" t="n">
        <f aca="false">(DE101+DE102+DE103+DE104+DE107)*(1-DE25)+DE113+DE106</f>
        <v>-0</v>
      </c>
      <c r="DF238" s="20" t="n">
        <f aca="false">(DF101+DF102+DF103+DF104+DF107)*(1-DF25)+DF113+DF106</f>
        <v>-0</v>
      </c>
      <c r="DG238" s="20" t="n">
        <f aca="false">(DG101+DG102+DG103+DG104+DG107)*(1-DG25)+DG113+DG106</f>
        <v>-0</v>
      </c>
      <c r="DH238" s="20" t="n">
        <f aca="false">(DH101+DH102+DH103+DH104+DH107)*(1-DH25)+DH113+DH106</f>
        <v>-0</v>
      </c>
      <c r="DI238" s="20" t="n">
        <f aca="false">(DI101+DI102+DI103+DI104+DI107)*(1-DI25)+DI113+DI106</f>
        <v>-0</v>
      </c>
      <c r="DJ238" s="20" t="n">
        <f aca="false">(DJ101+DJ102+DJ103+DJ104+DJ107)*(1-DJ25)+DJ113+DJ106</f>
        <v>-0</v>
      </c>
      <c r="DK238" s="20" t="n">
        <f aca="false">(DK101+DK102+DK103+DK104+DK107)*(1-DK25)+DK113+DK106</f>
        <v>-0</v>
      </c>
      <c r="DL238" s="20" t="n">
        <f aca="false">(DL101+DL102+DL103+DL104+DL107)*(1-DL25)+DL113+DL106</f>
        <v>-0</v>
      </c>
      <c r="DM238" s="20" t="n">
        <f aca="false">(DM101+DM102+DM103+DM104+DM107)*(1-DM25)+DM113+DM106</f>
        <v>-0</v>
      </c>
      <c r="DN238" s="20" t="n">
        <f aca="false">(DN101+DN102+DN103+DN104+DN107)*(1-DN25)+DN113+DN106</f>
        <v>-0</v>
      </c>
      <c r="DO238" s="20" t="n">
        <f aca="false">(DO101+DO102+DO103+DO104+DO107)*(1-DO25)+DO113+DO106</f>
        <v>-0</v>
      </c>
      <c r="DP238" s="20" t="n">
        <f aca="false">(DP101+DP102+DP103+DP104+DP107)*(1-DP25)+DP113+DP106</f>
        <v>-0</v>
      </c>
      <c r="DQ238" s="20" t="n">
        <f aca="false">(DQ101+DQ102+DQ103+DQ104+DQ107)*(1-DQ25)+DQ113+DQ106</f>
        <v>-0</v>
      </c>
      <c r="DR238" s="20" t="n">
        <f aca="false">(DR101+DR102+DR103+DR104+DR107)*(1-DR25)+DR113+DR106</f>
        <v>-0</v>
      </c>
      <c r="DS238" s="20" t="n">
        <f aca="false">(DS101+DS102+DS103+DS104+DS107)*(1-DS25)+DS113+DS106</f>
        <v>-0</v>
      </c>
      <c r="DT238" s="20" t="n">
        <f aca="false">(DT101+DT102+DT103+DT104+DT107)*(1-DT25)+DT113+DT106</f>
        <v>-0</v>
      </c>
      <c r="DU238" s="20" t="n">
        <f aca="false">(DU101+DU102+DU103+DU104+DU107)*(1-DU25)+DU113+DU106</f>
        <v>-0</v>
      </c>
      <c r="DV238" s="20" t="n">
        <f aca="false">(DV101+DV102+DV103+DV104+DV107)*(1-DV25)+DV113+DV106</f>
        <v>-0</v>
      </c>
      <c r="DW238" s="20" t="n">
        <f aca="false">(DW101+DW102+DW103+DW104+DW107)*(1-DW25)+DW113+DW106</f>
        <v>-0</v>
      </c>
      <c r="DX238" s="20" t="n">
        <f aca="false">(DX101+DX102+DX103+DX104+DX107)*(1-DX25)+DX113+DX106</f>
        <v>-0</v>
      </c>
      <c r="DY238" s="20" t="n">
        <f aca="false">(DY101+DY102+DY103+DY104+DY107)*(1-DY25)+DY113+DY106</f>
        <v>-0</v>
      </c>
      <c r="DZ238" s="20" t="n">
        <f aca="false">(DZ101+DZ102+DZ103+DZ104+DZ107)*(1-DZ25)+DZ113+DZ106</f>
        <v>-0</v>
      </c>
      <c r="EA238" s="20" t="n">
        <f aca="false">(EA101+EA102+EA103+EA104+EA107)*(1-EA25)+EA113+EA106</f>
        <v>-0</v>
      </c>
      <c r="EB238" s="20" t="n">
        <f aca="false">(EB101+EB102+EB103+EB104+EB107)*(1-EB25)+EB113+EB106</f>
        <v>-0</v>
      </c>
      <c r="EC238" s="20" t="n">
        <f aca="false">(EC101+EC102+EC103+EC104+EC107)*(1-EC25)+EC113+EC106</f>
        <v>-0</v>
      </c>
      <c r="ED238" s="20" t="n">
        <f aca="false">(ED101+ED102+ED103+ED104+ED107)*(1-ED25)+ED113+ED106</f>
        <v>-0</v>
      </c>
      <c r="EE238" s="20" t="n">
        <f aca="false">(EE101+EE102+EE103+EE104+EE107)*(1-EE25)+EE113+EE106</f>
        <v>-0</v>
      </c>
      <c r="EF238" s="20" t="n">
        <f aca="false">(EF101+EF102+EF103+EF104+EF107)*(1-EF25)+EF113+EF106</f>
        <v>-0</v>
      </c>
      <c r="EG238" s="20" t="n">
        <f aca="false">(EG101+EG102+EG103+EG104+EG107)*(1-EG25)+EG113+EG106</f>
        <v>-0</v>
      </c>
      <c r="EH238" s="20" t="n">
        <f aca="false">(EH101+EH102+EH103+EH104+EH107)*(1-EH25)+EH113+EH106</f>
        <v>-0</v>
      </c>
      <c r="EI238" s="20" t="n">
        <f aca="false">(EI101+EI102+EI103+EI104+EI107)*(1-EI25)+EI113+EI106</f>
        <v>-0</v>
      </c>
      <c r="EJ238" s="20" t="n">
        <f aca="false">(EJ101+EJ102+EJ103+EJ104+EJ107)*(1-EJ25)+EJ113+EJ106</f>
        <v>-0</v>
      </c>
      <c r="EK238" s="20" t="n">
        <f aca="false">(EK101+EK102+EK103+EK104+EK107)*(1-EK25)+EK113+EK106</f>
        <v>-0</v>
      </c>
      <c r="EL238" s="20" t="n">
        <f aca="false">(EL101+EL102+EL103+EL104+EL107)*(1-EL25)+EL113+EL106</f>
        <v>-0</v>
      </c>
      <c r="EM238" s="20" t="n">
        <f aca="false">(EM101+EM102+EM103+EM104+EM107)*(1-EM25)+EM113+EM106</f>
        <v>-0</v>
      </c>
      <c r="EN238" s="20" t="n">
        <f aca="false">(EN101+EN102+EN103+EN104+EN107)*(1-EN25)+EN113+EN106</f>
        <v>-0</v>
      </c>
      <c r="EO238" s="20" t="n">
        <f aca="false">(EO101+EO102+EO103+EO104+EO107)*(1-EO25)+EO113+EO106</f>
        <v>-0</v>
      </c>
      <c r="EP238" s="20" t="n">
        <f aca="false">(EP101+EP102+EP103+EP104+EP107)*(1-EP25)+EP113+EP106</f>
        <v>-0</v>
      </c>
      <c r="EQ238" s="20" t="n">
        <f aca="false">(EQ101+EQ102+EQ103+EQ104+EQ107)*(1-EQ25)+EQ113+EQ106</f>
        <v>-0</v>
      </c>
      <c r="ER238" s="20" t="n">
        <f aca="false">(ER101+ER102+ER103+ER104+ER107)*(1-ER25)+ER113+ER106</f>
        <v>-0</v>
      </c>
      <c r="ES238" s="20" t="n">
        <f aca="false">(ES101+ES102+ES103+ES104+ES107)*(1-ES25)+ES113+ES106</f>
        <v>-0</v>
      </c>
      <c r="ET238" s="20" t="n">
        <f aca="false">(ET101+ET102+ET103+ET104+ET107)*(1-ET25)+ET113+ET106</f>
        <v>-0</v>
      </c>
      <c r="EU238" s="20" t="n">
        <f aca="false">(EU101+EU102+EU103+EU104+EU107)*(1-EU25)+EU113+EU106</f>
        <v>-0</v>
      </c>
      <c r="EV238" s="20" t="n">
        <f aca="false">(EV101+EV102+EV103+EV104+EV107)*(1-EV25)+EV113+EV106</f>
        <v>-0</v>
      </c>
      <c r="EW238" s="20" t="n">
        <f aca="false">(EW101+EW102+EW103+EW104+EW107)*(1-EW25)+EW113+EW106</f>
        <v>-0</v>
      </c>
      <c r="EX238" s="20" t="n">
        <f aca="false">(EX101+EX102+EX103+EX104+EX107)*(1-EX25)+EX113+EX106</f>
        <v>-0</v>
      </c>
      <c r="EY238" s="20" t="n">
        <f aca="false">(EY101+EY102+EY103+EY104+EY107)*(1-EY25)+EY113+EY106</f>
        <v>-0</v>
      </c>
      <c r="EZ238" s="20" t="n">
        <f aca="false">(EZ101+EZ102+EZ103+EZ104+EZ107)*(1-EZ25)+EZ113+EZ106</f>
        <v>-0</v>
      </c>
      <c r="FA238" s="20" t="n">
        <f aca="false">(FA101+FA102+FA103+FA104+FA107)*(1-FA25)+FA113+FA106</f>
        <v>-0</v>
      </c>
      <c r="FB238" s="20" t="n">
        <f aca="false">(FB101+FB102+FB103+FB104+FB107)*(1-FB25)+FB113+FB106</f>
        <v>-0</v>
      </c>
      <c r="FC238" s="20" t="n">
        <f aca="false">(FC101+FC102+FC103+FC104+FC107)*(1-FC25)+FC113+FC106</f>
        <v>-0</v>
      </c>
      <c r="FD238" s="20" t="n">
        <f aca="false">(FD101+FD102+FD103+FD104+FD107)*(1-FD25)+FD113+FD106</f>
        <v>-0</v>
      </c>
      <c r="FE238" s="20" t="n">
        <f aca="false">(FE101+FE102+FE103+FE104+FE107)*(1-FE25)+FE113+FE106</f>
        <v>-0</v>
      </c>
      <c r="FF238" s="20" t="n">
        <f aca="false">(FF101+FF102+FF103+FF104+FF107)*(1-FF25)+FF113+FF106</f>
        <v>-0</v>
      </c>
      <c r="FG238" s="20" t="n">
        <f aca="false">(FG101+FG102+FG103+FG104+FG107)*(1-FG25)+FG113+FG106</f>
        <v>-0</v>
      </c>
      <c r="FH238" s="20" t="n">
        <f aca="false">(FH101+FH102+FH103+FH104+FH107)*(1-FH25)+FH113+FH106</f>
        <v>-0</v>
      </c>
    </row>
    <row r="239" customFormat="false" ht="15" hidden="false" customHeight="false" outlineLevel="0" collapsed="false">
      <c r="C239" s="0" t="s">
        <v>870</v>
      </c>
      <c r="D239" s="11" t="s">
        <v>359</v>
      </c>
      <c r="I239" s="20" t="n">
        <f aca="false">SUM(J239:FH239)</f>
        <v>9728.02127262577</v>
      </c>
      <c r="J239" s="20" t="n">
        <f aca="false">J108*(1-J25)+J186+J187+$F235*J20</f>
        <v>0</v>
      </c>
      <c r="K239" s="20" t="n">
        <f aca="false">K108*(1-K25)+K186+K187+$F235*K20</f>
        <v>1213.875</v>
      </c>
      <c r="L239" s="20" t="n">
        <f aca="false">L108*(1-L25)+L186+L187+$F235*L20</f>
        <v>0</v>
      </c>
      <c r="M239" s="20" t="n">
        <f aca="false">M108*(1-M25)+M186+M187+$F235*M20</f>
        <v>0</v>
      </c>
      <c r="N239" s="20" t="n">
        <f aca="false">N108*(1-N25)+N186+N187+$F235*N20</f>
        <v>6940.62978910928</v>
      </c>
      <c r="O239" s="20" t="n">
        <f aca="false">O108*(1-O25)+O186+O187+$F235*O20</f>
        <v>1573.51648351648</v>
      </c>
      <c r="P239" s="20" t="n">
        <f aca="false">P108*(1-P25)+P186+P187+$F235*P20</f>
        <v>0</v>
      </c>
      <c r="Q239" s="20" t="n">
        <f aca="false">Q108*(1-Q25)+Q186+Q187+$F235*Q20</f>
        <v>0</v>
      </c>
      <c r="R239" s="20" t="n">
        <f aca="false">R108*(1-R25)+R186+R187+$F235*R20</f>
        <v>0</v>
      </c>
      <c r="S239" s="20" t="n">
        <f aca="false">S108*(1-S25)+S186+S187+$F235*S20</f>
        <v>0</v>
      </c>
      <c r="T239" s="20" t="n">
        <f aca="false">T108*(1-T25)+T186+T187+$F235*T20</f>
        <v>0</v>
      </c>
      <c r="U239" s="20" t="n">
        <f aca="false">U108*(1-U25)+U186+U187+$F235*U20</f>
        <v>0</v>
      </c>
      <c r="V239" s="20" t="n">
        <f aca="false">V108*(1-V25)+V186+V187+$F235*V20</f>
        <v>0</v>
      </c>
      <c r="W239" s="20" t="n">
        <f aca="false">W108*(1-W25)+W186+W187+$F235*W20</f>
        <v>0</v>
      </c>
      <c r="X239" s="20" t="n">
        <f aca="false">X108*(1-X25)+X186+X187+$F235*X20</f>
        <v>0</v>
      </c>
      <c r="Y239" s="20" t="n">
        <f aca="false">Y108*(1-Y25)+Y186+Y187+$F235*Y20</f>
        <v>0</v>
      </c>
      <c r="Z239" s="20" t="n">
        <f aca="false">Z108*(1-Z25)+Z186+Z187+$F235*Z20</f>
        <v>0</v>
      </c>
      <c r="AA239" s="20" t="n">
        <f aca="false">AA108*(1-AA25)+AA186+AA187+$F235*AA20</f>
        <v>0</v>
      </c>
      <c r="AB239" s="20" t="n">
        <f aca="false">AB108*(1-AB25)+AB186+AB187+$F235*AB20</f>
        <v>0</v>
      </c>
      <c r="AC239" s="20" t="n">
        <f aca="false">AC108*(1-AC25)+AC186+AC187+$F235*AC20</f>
        <v>0</v>
      </c>
      <c r="AD239" s="20" t="n">
        <f aca="false">AD108*(1-AD25)+AD186+AD187+$F235*AD20</f>
        <v>0</v>
      </c>
      <c r="AE239" s="20" t="n">
        <f aca="false">AE108*(1-AE25)+AE186+AE187+$F235*AE20</f>
        <v>0</v>
      </c>
      <c r="AF239" s="20" t="n">
        <f aca="false">AF108*(1-AF25)+AF186+AF187+$F235*AF20</f>
        <v>0</v>
      </c>
      <c r="AG239" s="20" t="n">
        <f aca="false">AG108*(1-AG25)+AG186+AG187+$F235*AG20</f>
        <v>0</v>
      </c>
      <c r="AH239" s="20" t="n">
        <f aca="false">AH108*(1-AH25)+AH186+AH187+$F235*AH20</f>
        <v>0</v>
      </c>
      <c r="AI239" s="20" t="n">
        <f aca="false">AI108*(1-AI25)+AI186+AI187+$F235*AI20</f>
        <v>0</v>
      </c>
      <c r="AJ239" s="20" t="n">
        <f aca="false">AJ108*(1-AJ25)+AJ186+AJ187+$F235*AJ20</f>
        <v>0</v>
      </c>
      <c r="AK239" s="20" t="n">
        <f aca="false">AK108*(1-AK25)+AK186+AK187+$F235*AK20</f>
        <v>0</v>
      </c>
      <c r="AL239" s="20" t="n">
        <f aca="false">AL108*(1-AL25)+AL186+AL187+$F235*AL20</f>
        <v>0</v>
      </c>
      <c r="AM239" s="20" t="n">
        <f aca="false">AM108*(1-AM25)+AM186+AM187+$F235*AM20</f>
        <v>0</v>
      </c>
      <c r="AN239" s="20" t="n">
        <f aca="false">AN108*(1-AN25)+AN186+AN187+$F235*AN20</f>
        <v>0</v>
      </c>
      <c r="AO239" s="20" t="n">
        <f aca="false">AO108*(1-AO25)+AO186+AO187+$F235*AO20</f>
        <v>0</v>
      </c>
      <c r="AP239" s="20" t="n">
        <f aca="false">AP108*(1-AP25)+AP186+AP187+$F235*AP20</f>
        <v>0</v>
      </c>
      <c r="AQ239" s="20" t="n">
        <f aca="false">AQ108*(1-AQ25)+AQ186+AQ187+$F235*AQ20</f>
        <v>0</v>
      </c>
      <c r="AR239" s="20" t="n">
        <f aca="false">AR108*(1-AR25)+AR186+AR187+$F235*AR20</f>
        <v>0</v>
      </c>
      <c r="AS239" s="20" t="n">
        <f aca="false">AS108*(1-AS25)+AS186+AS187+$F235*AS20</f>
        <v>0</v>
      </c>
      <c r="AT239" s="20" t="n">
        <f aca="false">AT108*(1-AT25)+AT186+AT187+$F235*AT20</f>
        <v>0</v>
      </c>
      <c r="AU239" s="20" t="n">
        <f aca="false">AU108*(1-AU25)+AU186+AU187+$F235*AU20</f>
        <v>0</v>
      </c>
      <c r="AV239" s="20" t="n">
        <f aca="false">AV108*(1-AV25)+AV186+AV187+$F235*AV20</f>
        <v>0</v>
      </c>
      <c r="AW239" s="20" t="n">
        <f aca="false">AW108*(1-AW25)+AW186+AW187+$F235*AW20</f>
        <v>0</v>
      </c>
      <c r="AX239" s="20" t="n">
        <f aca="false">AX108*(1-AX25)+AX186+AX187+$F235*AX20</f>
        <v>0</v>
      </c>
      <c r="AY239" s="20" t="n">
        <f aca="false">AY108*(1-AY25)+AY186+AY187+$F235*AY20</f>
        <v>0</v>
      </c>
      <c r="AZ239" s="20" t="n">
        <f aca="false">AZ108*(1-AZ25)+AZ186+AZ187+$F235*AZ20</f>
        <v>0</v>
      </c>
      <c r="BA239" s="20" t="n">
        <f aca="false">BA108*(1-BA25)+BA186+BA187+$F235*BA20</f>
        <v>0</v>
      </c>
      <c r="BB239" s="20" t="n">
        <f aca="false">BB108*(1-BB25)+BB186+BB187+$F235*BB20</f>
        <v>0</v>
      </c>
      <c r="BC239" s="20" t="n">
        <f aca="false">BC108*(1-BC25)+BC186+BC187+$F235*BC20</f>
        <v>0</v>
      </c>
      <c r="BD239" s="20" t="n">
        <f aca="false">BD108*(1-BD25)+BD186+BD187+$F235*BD20</f>
        <v>0</v>
      </c>
      <c r="BE239" s="20" t="n">
        <f aca="false">BE108*(1-BE25)+BE186+BE187+$F235*BE20</f>
        <v>0</v>
      </c>
      <c r="BF239" s="20" t="n">
        <f aca="false">BF108*(1-BF25)+BF186+BF187+$F235*BF20</f>
        <v>0</v>
      </c>
      <c r="BG239" s="20" t="n">
        <f aca="false">BG108*(1-BG25)+BG186+BG187+$F235*BG20</f>
        <v>0</v>
      </c>
      <c r="BH239" s="20" t="n">
        <f aca="false">BH108*(1-BH25)+BH186+BH187+$F235*BH20</f>
        <v>0</v>
      </c>
      <c r="BI239" s="20" t="n">
        <f aca="false">BI108*(1-BI25)+BI186+BI187+$F235*BI20</f>
        <v>0</v>
      </c>
      <c r="BJ239" s="20" t="n">
        <f aca="false">BJ108*(1-BJ25)+BJ186+BJ187+$F235*BJ20</f>
        <v>0</v>
      </c>
      <c r="BK239" s="20" t="n">
        <f aca="false">BK108*(1-BK25)+BK186+BK187+$F235*BK20</f>
        <v>0</v>
      </c>
      <c r="BL239" s="20" t="n">
        <f aca="false">BL108*(1-BL25)+BL186+BL187+$F235*BL20</f>
        <v>0</v>
      </c>
      <c r="BM239" s="20" t="n">
        <f aca="false">BM108*(1-BM25)+BM186+BM187+$F235*BM20</f>
        <v>0</v>
      </c>
      <c r="BN239" s="20" t="n">
        <f aca="false">BN108*(1-BN25)+BN186+BN187+$F235*BN20</f>
        <v>0</v>
      </c>
      <c r="BO239" s="20" t="n">
        <f aca="false">BO108*(1-BO25)+BO186+BO187+$F235*BO20</f>
        <v>0</v>
      </c>
      <c r="BP239" s="20" t="n">
        <f aca="false">BP108*(1-BP25)+BP186+BP187+$F235*BP20</f>
        <v>0</v>
      </c>
      <c r="BQ239" s="20" t="n">
        <f aca="false">BQ108*(1-BQ25)+BQ186+BQ187+$F235*BQ20</f>
        <v>0</v>
      </c>
      <c r="BR239" s="20" t="n">
        <f aca="false">BR108*(1-BR25)+BR186+BR187+$F235*BR20</f>
        <v>0</v>
      </c>
      <c r="BS239" s="20" t="n">
        <f aca="false">BS108*(1-BS25)+BS186+BS187+$F235*BS20</f>
        <v>0</v>
      </c>
      <c r="BT239" s="20" t="n">
        <f aca="false">BT108*(1-BT25)+BT186+BT187+$F235*BT20</f>
        <v>0</v>
      </c>
      <c r="BU239" s="20" t="n">
        <f aca="false">BU108*(1-BU25)+BU186+BU187+$F235*BU20</f>
        <v>0</v>
      </c>
      <c r="BV239" s="20" t="n">
        <f aca="false">BV108*(1-BV25)+BV186+BV187+$F235*BV20</f>
        <v>0</v>
      </c>
      <c r="BW239" s="20" t="n">
        <f aca="false">BW108*(1-BW25)+BW186+BW187+$F235*BW20</f>
        <v>0</v>
      </c>
      <c r="BX239" s="20" t="n">
        <f aca="false">BX108*(1-BX25)+BX186+BX187+$F235*BX20</f>
        <v>0</v>
      </c>
      <c r="BY239" s="20" t="n">
        <f aca="false">BY108*(1-BY25)+BY186+BY187+$F235*BY20</f>
        <v>0</v>
      </c>
      <c r="BZ239" s="20" t="n">
        <f aca="false">BZ108*(1-BZ25)+BZ186+BZ187+$F235*BZ20</f>
        <v>0</v>
      </c>
      <c r="CA239" s="20" t="n">
        <f aca="false">CA108*(1-CA25)+CA186+CA187+$F235*CA20</f>
        <v>0</v>
      </c>
      <c r="CB239" s="20" t="n">
        <f aca="false">CB108*(1-CB25)+CB186+CB187+$F235*CB20</f>
        <v>0</v>
      </c>
      <c r="CC239" s="20" t="n">
        <f aca="false">CC108*(1-CC25)+CC186+CC187+$F235*CC20</f>
        <v>0</v>
      </c>
      <c r="CD239" s="20" t="n">
        <f aca="false">CD108*(1-CD25)+CD186+CD187+$F235*CD20</f>
        <v>0</v>
      </c>
      <c r="CE239" s="20" t="n">
        <f aca="false">CE108*(1-CE25)+CE186+CE187+$F235*CE20</f>
        <v>0</v>
      </c>
      <c r="CF239" s="20" t="n">
        <f aca="false">CF108*(1-CF25)+CF186+CF187+$F235*CF20</f>
        <v>0</v>
      </c>
      <c r="CG239" s="20" t="n">
        <f aca="false">CG108*(1-CG25)+CG186+CG187+$F235*CG20</f>
        <v>0</v>
      </c>
      <c r="CH239" s="20" t="n">
        <f aca="false">CH108*(1-CH25)+CH186+CH187+$F235*CH20</f>
        <v>0</v>
      </c>
      <c r="CI239" s="20" t="n">
        <f aca="false">CI108*(1-CI25)+CI186+CI187+$F235*CI20</f>
        <v>0</v>
      </c>
      <c r="CJ239" s="20" t="n">
        <f aca="false">CJ108*(1-CJ25)+CJ186+CJ187+$F235*CJ20</f>
        <v>0</v>
      </c>
      <c r="CK239" s="20" t="n">
        <f aca="false">CK108*(1-CK25)+CK186+CK187+$F235*CK20</f>
        <v>0</v>
      </c>
      <c r="CL239" s="20" t="n">
        <f aca="false">CL108*(1-CL25)+CL186+CL187+$F235*CL20</f>
        <v>0</v>
      </c>
      <c r="CM239" s="20" t="n">
        <f aca="false">CM108*(1-CM25)+CM186+CM187+$F235*CM20</f>
        <v>0</v>
      </c>
      <c r="CN239" s="20" t="n">
        <f aca="false">CN108*(1-CN25)+CN186+CN187+$F235*CN20</f>
        <v>0</v>
      </c>
      <c r="CO239" s="20" t="n">
        <f aca="false">CO108*(1-CO25)+CO186+CO187+$F235*CO20</f>
        <v>0</v>
      </c>
      <c r="CP239" s="20" t="n">
        <f aca="false">CP108*(1-CP25)+CP186+CP187+$F235*CP20</f>
        <v>0</v>
      </c>
      <c r="CQ239" s="20" t="n">
        <f aca="false">CQ108*(1-CQ25)+CQ186+CQ187+$F235*CQ20</f>
        <v>0</v>
      </c>
      <c r="CR239" s="20" t="n">
        <f aca="false">CR108*(1-CR25)+CR186+CR187+$F235*CR20</f>
        <v>0</v>
      </c>
      <c r="CS239" s="20" t="n">
        <f aca="false">CS108*(1-CS25)+CS186+CS187+$F235*CS20</f>
        <v>0</v>
      </c>
      <c r="CT239" s="20" t="n">
        <f aca="false">CT108*(1-CT25)+CT186+CT187+$F235*CT20</f>
        <v>0</v>
      </c>
      <c r="CU239" s="20" t="n">
        <f aca="false">CU108*(1-CU25)+CU186+CU187+$F235*CU20</f>
        <v>0</v>
      </c>
      <c r="CV239" s="20" t="n">
        <f aca="false">CV108*(1-CV25)+CV186+CV187+$F235*CV20</f>
        <v>0</v>
      </c>
      <c r="CW239" s="20" t="n">
        <f aca="false">CW108*(1-CW25)+CW186+CW187+$F235*CW20</f>
        <v>0</v>
      </c>
      <c r="CX239" s="20" t="n">
        <f aca="false">CX108*(1-CX25)+CX186+CX187+$F235*CX20</f>
        <v>0</v>
      </c>
      <c r="CY239" s="20" t="n">
        <f aca="false">CY108*(1-CY25)+CY186+CY187+$F235*CY20</f>
        <v>0</v>
      </c>
      <c r="CZ239" s="20" t="n">
        <f aca="false">CZ108*(1-CZ25)+CZ186+CZ187+$F235*CZ20</f>
        <v>0</v>
      </c>
      <c r="DA239" s="20" t="n">
        <f aca="false">DA108*(1-DA25)+DA186+DA187+$F235*DA20</f>
        <v>0</v>
      </c>
      <c r="DB239" s="20" t="n">
        <f aca="false">DB108*(1-DB25)+DB186+DB187+$F235*DB20</f>
        <v>0</v>
      </c>
      <c r="DC239" s="20" t="n">
        <f aca="false">DC108*(1-DC25)+DC186+DC187+$F235*DC20</f>
        <v>0</v>
      </c>
      <c r="DD239" s="20" t="n">
        <f aca="false">DD108*(1-DD25)+DD186+DD187+$F235*DD20</f>
        <v>0</v>
      </c>
      <c r="DE239" s="20" t="n">
        <f aca="false">DE108*(1-DE25)+DE186+DE187+$F235*DE20</f>
        <v>0</v>
      </c>
      <c r="DF239" s="20" t="n">
        <f aca="false">DF108*(1-DF25)+DF186+DF187+$F235*DF20</f>
        <v>0</v>
      </c>
      <c r="DG239" s="20" t="n">
        <f aca="false">DG108*(1-DG25)+DG186+DG187+$F235*DG20</f>
        <v>0</v>
      </c>
      <c r="DH239" s="20" t="n">
        <f aca="false">DH108*(1-DH25)+DH186+DH187+$F235*DH20</f>
        <v>0</v>
      </c>
      <c r="DI239" s="20" t="n">
        <f aca="false">DI108*(1-DI25)+DI186+DI187+$F235*DI20</f>
        <v>0</v>
      </c>
      <c r="DJ239" s="20" t="n">
        <f aca="false">DJ108*(1-DJ25)+DJ186+DJ187+$F235*DJ20</f>
        <v>0</v>
      </c>
      <c r="DK239" s="20" t="n">
        <f aca="false">DK108*(1-DK25)+DK186+DK187+$F235*DK20</f>
        <v>0</v>
      </c>
      <c r="DL239" s="20" t="n">
        <f aca="false">DL108*(1-DL25)+DL186+DL187+$F235*DL20</f>
        <v>0</v>
      </c>
      <c r="DM239" s="20" t="n">
        <f aca="false">DM108*(1-DM25)+DM186+DM187+$F235*DM20</f>
        <v>0</v>
      </c>
      <c r="DN239" s="20" t="n">
        <f aca="false">DN108*(1-DN25)+DN186+DN187+$F235*DN20</f>
        <v>0</v>
      </c>
      <c r="DO239" s="20" t="n">
        <f aca="false">DO108*(1-DO25)+DO186+DO187+$F235*DO20</f>
        <v>0</v>
      </c>
      <c r="DP239" s="20" t="n">
        <f aca="false">DP108*(1-DP25)+DP186+DP187+$F235*DP20</f>
        <v>0</v>
      </c>
      <c r="DQ239" s="20" t="n">
        <f aca="false">DQ108*(1-DQ25)+DQ186+DQ187+$F235*DQ20</f>
        <v>0</v>
      </c>
      <c r="DR239" s="20" t="n">
        <f aca="false">DR108*(1-DR25)+DR186+DR187+$F235*DR20</f>
        <v>0</v>
      </c>
      <c r="DS239" s="20" t="n">
        <f aca="false">DS108*(1-DS25)+DS186+DS187+$F235*DS20</f>
        <v>0</v>
      </c>
      <c r="DT239" s="20" t="n">
        <f aca="false">DT108*(1-DT25)+DT186+DT187+$F235*DT20</f>
        <v>0</v>
      </c>
      <c r="DU239" s="20" t="n">
        <f aca="false">DU108*(1-DU25)+DU186+DU187+$F235*DU20</f>
        <v>0</v>
      </c>
      <c r="DV239" s="20" t="n">
        <f aca="false">DV108*(1-DV25)+DV186+DV187+$F235*DV20</f>
        <v>0</v>
      </c>
      <c r="DW239" s="20" t="n">
        <f aca="false">DW108*(1-DW25)+DW186+DW187+$F235*DW20</f>
        <v>0</v>
      </c>
      <c r="DX239" s="20" t="n">
        <f aca="false">DX108*(1-DX25)+DX186+DX187+$F235*DX20</f>
        <v>0</v>
      </c>
      <c r="DY239" s="20" t="n">
        <f aca="false">DY108*(1-DY25)+DY186+DY187+$F235*DY20</f>
        <v>0</v>
      </c>
      <c r="DZ239" s="20" t="n">
        <f aca="false">DZ108*(1-DZ25)+DZ186+DZ187+$F235*DZ20</f>
        <v>0</v>
      </c>
      <c r="EA239" s="20" t="n">
        <f aca="false">EA108*(1-EA25)+EA186+EA187+$F235*EA20</f>
        <v>0</v>
      </c>
      <c r="EB239" s="20" t="n">
        <f aca="false">EB108*(1-EB25)+EB186+EB187+$F235*EB20</f>
        <v>0</v>
      </c>
      <c r="EC239" s="20" t="n">
        <f aca="false">EC108*(1-EC25)+EC186+EC187+$F235*EC20</f>
        <v>0</v>
      </c>
      <c r="ED239" s="20" t="n">
        <f aca="false">ED108*(1-ED25)+ED186+ED187+$F235*ED20</f>
        <v>0</v>
      </c>
      <c r="EE239" s="20" t="n">
        <f aca="false">EE108*(1-EE25)+EE186+EE187+$F235*EE20</f>
        <v>0</v>
      </c>
      <c r="EF239" s="20" t="n">
        <f aca="false">EF108*(1-EF25)+EF186+EF187+$F235*EF20</f>
        <v>0</v>
      </c>
      <c r="EG239" s="20" t="n">
        <f aca="false">EG108*(1-EG25)+EG186+EG187+$F235*EG20</f>
        <v>0</v>
      </c>
      <c r="EH239" s="20" t="n">
        <f aca="false">EH108*(1-EH25)+EH186+EH187+$F235*EH20</f>
        <v>0</v>
      </c>
      <c r="EI239" s="20" t="n">
        <f aca="false">EI108*(1-EI25)+EI186+EI187+$F235*EI20</f>
        <v>0</v>
      </c>
      <c r="EJ239" s="20" t="n">
        <f aca="false">EJ108*(1-EJ25)+EJ186+EJ187+$F235*EJ20</f>
        <v>0</v>
      </c>
      <c r="EK239" s="20" t="n">
        <f aca="false">EK108*(1-EK25)+EK186+EK187+$F235*EK20</f>
        <v>0</v>
      </c>
      <c r="EL239" s="20" t="n">
        <f aca="false">EL108*(1-EL25)+EL186+EL187+$F235*EL20</f>
        <v>0</v>
      </c>
      <c r="EM239" s="20" t="n">
        <f aca="false">EM108*(1-EM25)+EM186+EM187+$F235*EM20</f>
        <v>0</v>
      </c>
      <c r="EN239" s="20" t="n">
        <f aca="false">EN108*(1-EN25)+EN186+EN187+$F235*EN20</f>
        <v>0</v>
      </c>
      <c r="EO239" s="20" t="n">
        <f aca="false">EO108*(1-EO25)+EO186+EO187+$F235*EO20</f>
        <v>0</v>
      </c>
      <c r="EP239" s="20" t="n">
        <f aca="false">EP108*(1-EP25)+EP186+EP187+$F235*EP20</f>
        <v>0</v>
      </c>
      <c r="EQ239" s="20" t="n">
        <f aca="false">EQ108*(1-EQ25)+EQ186+EQ187+$F235*EQ20</f>
        <v>0</v>
      </c>
      <c r="ER239" s="20" t="n">
        <f aca="false">ER108*(1-ER25)+ER186+ER187+$F235*ER20</f>
        <v>0</v>
      </c>
      <c r="ES239" s="20" t="n">
        <f aca="false">ES108*(1-ES25)+ES186+ES187+$F235*ES20</f>
        <v>0</v>
      </c>
      <c r="ET239" s="20" t="n">
        <f aca="false">ET108*(1-ET25)+ET186+ET187+$F235*ET20</f>
        <v>0</v>
      </c>
      <c r="EU239" s="20" t="n">
        <f aca="false">EU108*(1-EU25)+EU186+EU187+$F235*EU20</f>
        <v>0</v>
      </c>
      <c r="EV239" s="20" t="n">
        <f aca="false">EV108*(1-EV25)+EV186+EV187+$F235*EV20</f>
        <v>0</v>
      </c>
      <c r="EW239" s="20" t="n">
        <f aca="false">EW108*(1-EW25)+EW186+EW187+$F235*EW20</f>
        <v>0</v>
      </c>
      <c r="EX239" s="20" t="n">
        <f aca="false">EX108*(1-EX25)+EX186+EX187+$F235*EX20</f>
        <v>0</v>
      </c>
      <c r="EY239" s="20" t="n">
        <f aca="false">EY108*(1-EY25)+EY186+EY187+$F235*EY20</f>
        <v>0</v>
      </c>
      <c r="EZ239" s="20" t="n">
        <f aca="false">EZ108*(1-EZ25)+EZ186+EZ187+$F235*EZ20</f>
        <v>0</v>
      </c>
      <c r="FA239" s="20" t="n">
        <f aca="false">FA108*(1-FA25)+FA186+FA187+$F235*FA20</f>
        <v>0</v>
      </c>
      <c r="FB239" s="20" t="n">
        <f aca="false">FB108*(1-FB25)+FB186+FB187+$F235*FB20</f>
        <v>0</v>
      </c>
      <c r="FC239" s="20" t="n">
        <f aca="false">FC108*(1-FC25)+FC186+FC187+$F235*FC20</f>
        <v>0</v>
      </c>
      <c r="FD239" s="20" t="n">
        <f aca="false">FD108*(1-FD25)+FD186+FD187+$F235*FD20</f>
        <v>0</v>
      </c>
      <c r="FE239" s="20" t="n">
        <f aca="false">FE108*(1-FE25)+FE186+FE187+$F235*FE20</f>
        <v>0</v>
      </c>
      <c r="FF239" s="20" t="n">
        <f aca="false">FF108*(1-FF25)+FF186+FF187+$F235*FF20</f>
        <v>0</v>
      </c>
      <c r="FG239" s="20" t="n">
        <f aca="false">FG108*(1-FG25)+FG186+FG187+$F235*FG20</f>
        <v>0</v>
      </c>
      <c r="FH239" s="20" t="n">
        <f aca="false">FH108*(1-FH25)+FH186+FH187+$F235*FH20</f>
        <v>0</v>
      </c>
    </row>
    <row r="240" customFormat="false" ht="15" hidden="false" customHeight="false" outlineLevel="0" collapsed="false">
      <c r="C240" s="0" t="s">
        <v>871</v>
      </c>
      <c r="D240" s="11" t="s">
        <v>359</v>
      </c>
      <c r="I240" s="20" t="n">
        <f aca="false">SUM(J240:FH240)</f>
        <v>2293.15726954357</v>
      </c>
      <c r="J240" s="20" t="n">
        <f aca="false">J238+J239</f>
        <v>-2792.10339506173</v>
      </c>
      <c r="K240" s="20" t="n">
        <f aca="false">K238+K239</f>
        <v>694.568570357686</v>
      </c>
      <c r="L240" s="20" t="n">
        <f aca="false">L238+L239</f>
        <v>-809.957968521901</v>
      </c>
      <c r="M240" s="20" t="n">
        <f aca="false">M238+M239</f>
        <v>-124.112302458989</v>
      </c>
      <c r="N240" s="20" t="n">
        <f aca="false">N238+N239</f>
        <v>5324.76236522851</v>
      </c>
      <c r="O240" s="20" t="n">
        <f aca="false">O238+O239</f>
        <v>0</v>
      </c>
      <c r="P240" s="20" t="n">
        <f aca="false">P238+P239</f>
        <v>0</v>
      </c>
      <c r="Q240" s="20" t="n">
        <f aca="false">Q238+Q239</f>
        <v>0</v>
      </c>
      <c r="R240" s="20" t="n">
        <f aca="false">R238+R239</f>
        <v>0</v>
      </c>
      <c r="S240" s="20" t="n">
        <f aca="false">S238+S239</f>
        <v>0</v>
      </c>
      <c r="T240" s="20" t="n">
        <f aca="false">T238+T239</f>
        <v>0</v>
      </c>
      <c r="U240" s="20" t="n">
        <f aca="false">U238+U239</f>
        <v>0</v>
      </c>
      <c r="V240" s="20" t="n">
        <f aca="false">V238+V239</f>
        <v>0</v>
      </c>
      <c r="W240" s="20" t="n">
        <f aca="false">W238+W239</f>
        <v>0</v>
      </c>
      <c r="X240" s="20" t="n">
        <f aca="false">X238+X239</f>
        <v>0</v>
      </c>
      <c r="Y240" s="20" t="n">
        <f aca="false">Y238+Y239</f>
        <v>0</v>
      </c>
      <c r="Z240" s="20" t="n">
        <f aca="false">Z238+Z239</f>
        <v>0</v>
      </c>
      <c r="AA240" s="20" t="n">
        <f aca="false">AA238+AA239</f>
        <v>0</v>
      </c>
      <c r="AB240" s="20" t="n">
        <f aca="false">AB238+AB239</f>
        <v>0</v>
      </c>
      <c r="AC240" s="20" t="n">
        <f aca="false">AC238+AC239</f>
        <v>0</v>
      </c>
      <c r="AD240" s="20" t="n">
        <f aca="false">AD238+AD239</f>
        <v>0</v>
      </c>
      <c r="AE240" s="20" t="n">
        <f aca="false">AE238+AE239</f>
        <v>0</v>
      </c>
      <c r="AF240" s="20" t="n">
        <f aca="false">AF238+AF239</f>
        <v>0</v>
      </c>
      <c r="AG240" s="20" t="n">
        <f aca="false">AG238+AG239</f>
        <v>0</v>
      </c>
      <c r="AH240" s="20" t="n">
        <f aca="false">AH238+AH239</f>
        <v>0</v>
      </c>
      <c r="AI240" s="20" t="n">
        <f aca="false">AI238+AI239</f>
        <v>0</v>
      </c>
      <c r="AJ240" s="20" t="n">
        <f aca="false">AJ238+AJ239</f>
        <v>0</v>
      </c>
      <c r="AK240" s="20" t="n">
        <f aca="false">AK238+AK239</f>
        <v>0</v>
      </c>
      <c r="AL240" s="20" t="n">
        <f aca="false">AL238+AL239</f>
        <v>0</v>
      </c>
      <c r="AM240" s="20" t="n">
        <f aca="false">AM238+AM239</f>
        <v>0</v>
      </c>
      <c r="AN240" s="20" t="n">
        <f aca="false">AN238+AN239</f>
        <v>0</v>
      </c>
      <c r="AO240" s="20" t="n">
        <f aca="false">AO238+AO239</f>
        <v>0</v>
      </c>
      <c r="AP240" s="20" t="n">
        <f aca="false">AP238+AP239</f>
        <v>0</v>
      </c>
      <c r="AQ240" s="20" t="n">
        <f aca="false">AQ238+AQ239</f>
        <v>0</v>
      </c>
      <c r="AR240" s="20" t="n">
        <f aca="false">AR238+AR239</f>
        <v>0</v>
      </c>
      <c r="AS240" s="20" t="n">
        <f aca="false">AS238+AS239</f>
        <v>0</v>
      </c>
      <c r="AT240" s="20" t="n">
        <f aca="false">AT238+AT239</f>
        <v>0</v>
      </c>
      <c r="AU240" s="20" t="n">
        <f aca="false">AU238+AU239</f>
        <v>0</v>
      </c>
      <c r="AV240" s="20" t="n">
        <f aca="false">AV238+AV239</f>
        <v>0</v>
      </c>
      <c r="AW240" s="20" t="n">
        <f aca="false">AW238+AW239</f>
        <v>0</v>
      </c>
      <c r="AX240" s="20" t="n">
        <f aca="false">AX238+AX239</f>
        <v>0</v>
      </c>
      <c r="AY240" s="20" t="n">
        <f aca="false">AY238+AY239</f>
        <v>0</v>
      </c>
      <c r="AZ240" s="20" t="n">
        <f aca="false">AZ238+AZ239</f>
        <v>0</v>
      </c>
      <c r="BA240" s="20" t="n">
        <f aca="false">BA238+BA239</f>
        <v>0</v>
      </c>
      <c r="BB240" s="20" t="n">
        <f aca="false">BB238+BB239</f>
        <v>0</v>
      </c>
      <c r="BC240" s="20" t="n">
        <f aca="false">BC238+BC239</f>
        <v>0</v>
      </c>
      <c r="BD240" s="20" t="n">
        <f aca="false">BD238+BD239</f>
        <v>0</v>
      </c>
      <c r="BE240" s="20" t="n">
        <f aca="false">BE238+BE239</f>
        <v>0</v>
      </c>
      <c r="BF240" s="20" t="n">
        <f aca="false">BF238+BF239</f>
        <v>0</v>
      </c>
      <c r="BG240" s="20" t="n">
        <f aca="false">BG238+BG239</f>
        <v>0</v>
      </c>
      <c r="BH240" s="20" t="n">
        <f aca="false">BH238+BH239</f>
        <v>0</v>
      </c>
      <c r="BI240" s="20" t="n">
        <f aca="false">BI238+BI239</f>
        <v>0</v>
      </c>
      <c r="BJ240" s="20" t="n">
        <f aca="false">BJ238+BJ239</f>
        <v>0</v>
      </c>
      <c r="BK240" s="20" t="n">
        <f aca="false">BK238+BK239</f>
        <v>0</v>
      </c>
      <c r="BL240" s="20" t="n">
        <f aca="false">BL238+BL239</f>
        <v>0</v>
      </c>
      <c r="BM240" s="20" t="n">
        <f aca="false">BM238+BM239</f>
        <v>0</v>
      </c>
      <c r="BN240" s="20" t="n">
        <f aca="false">BN238+BN239</f>
        <v>0</v>
      </c>
      <c r="BO240" s="20" t="n">
        <f aca="false">BO238+BO239</f>
        <v>0</v>
      </c>
      <c r="BP240" s="20" t="n">
        <f aca="false">BP238+BP239</f>
        <v>0</v>
      </c>
      <c r="BQ240" s="20" t="n">
        <f aca="false">BQ238+BQ239</f>
        <v>0</v>
      </c>
      <c r="BR240" s="20" t="n">
        <f aca="false">BR238+BR239</f>
        <v>0</v>
      </c>
      <c r="BS240" s="20" t="n">
        <f aca="false">BS238+BS239</f>
        <v>0</v>
      </c>
      <c r="BT240" s="20" t="n">
        <f aca="false">BT238+BT239</f>
        <v>0</v>
      </c>
      <c r="BU240" s="20" t="n">
        <f aca="false">BU238+BU239</f>
        <v>0</v>
      </c>
      <c r="BV240" s="20" t="n">
        <f aca="false">BV238+BV239</f>
        <v>0</v>
      </c>
      <c r="BW240" s="20" t="n">
        <f aca="false">BW238+BW239</f>
        <v>0</v>
      </c>
      <c r="BX240" s="20" t="n">
        <f aca="false">BX238+BX239</f>
        <v>0</v>
      </c>
      <c r="BY240" s="20" t="n">
        <f aca="false">BY238+BY239</f>
        <v>0</v>
      </c>
      <c r="BZ240" s="20" t="n">
        <f aca="false">BZ238+BZ239</f>
        <v>0</v>
      </c>
      <c r="CA240" s="20" t="n">
        <f aca="false">CA238+CA239</f>
        <v>0</v>
      </c>
      <c r="CB240" s="20" t="n">
        <f aca="false">CB238+CB239</f>
        <v>0</v>
      </c>
      <c r="CC240" s="20" t="n">
        <f aca="false">CC238+CC239</f>
        <v>0</v>
      </c>
      <c r="CD240" s="20" t="n">
        <f aca="false">CD238+CD239</f>
        <v>0</v>
      </c>
      <c r="CE240" s="20" t="n">
        <f aca="false">CE238+CE239</f>
        <v>0</v>
      </c>
      <c r="CF240" s="20" t="n">
        <f aca="false">CF238+CF239</f>
        <v>0</v>
      </c>
      <c r="CG240" s="20" t="n">
        <f aca="false">CG238+CG239</f>
        <v>0</v>
      </c>
      <c r="CH240" s="20" t="n">
        <f aca="false">CH238+CH239</f>
        <v>0</v>
      </c>
      <c r="CI240" s="20" t="n">
        <f aca="false">CI238+CI239</f>
        <v>0</v>
      </c>
      <c r="CJ240" s="20" t="n">
        <f aca="false">CJ238+CJ239</f>
        <v>0</v>
      </c>
      <c r="CK240" s="20" t="n">
        <f aca="false">CK238+CK239</f>
        <v>0</v>
      </c>
      <c r="CL240" s="20" t="n">
        <f aca="false">CL238+CL239</f>
        <v>0</v>
      </c>
      <c r="CM240" s="20" t="n">
        <f aca="false">CM238+CM239</f>
        <v>0</v>
      </c>
      <c r="CN240" s="20" t="n">
        <f aca="false">CN238+CN239</f>
        <v>0</v>
      </c>
      <c r="CO240" s="20" t="n">
        <f aca="false">CO238+CO239</f>
        <v>0</v>
      </c>
      <c r="CP240" s="20" t="n">
        <f aca="false">CP238+CP239</f>
        <v>0</v>
      </c>
      <c r="CQ240" s="20" t="n">
        <f aca="false">CQ238+CQ239</f>
        <v>0</v>
      </c>
      <c r="CR240" s="20" t="n">
        <f aca="false">CR238+CR239</f>
        <v>0</v>
      </c>
      <c r="CS240" s="20" t="n">
        <f aca="false">CS238+CS239</f>
        <v>0</v>
      </c>
      <c r="CT240" s="20" t="n">
        <f aca="false">CT238+CT239</f>
        <v>0</v>
      </c>
      <c r="CU240" s="20" t="n">
        <f aca="false">CU238+CU239</f>
        <v>0</v>
      </c>
      <c r="CV240" s="20" t="n">
        <f aca="false">CV238+CV239</f>
        <v>0</v>
      </c>
      <c r="CW240" s="20" t="n">
        <f aca="false">CW238+CW239</f>
        <v>0</v>
      </c>
      <c r="CX240" s="20" t="n">
        <f aca="false">CX238+CX239</f>
        <v>0</v>
      </c>
      <c r="CY240" s="20" t="n">
        <f aca="false">CY238+CY239</f>
        <v>0</v>
      </c>
      <c r="CZ240" s="20" t="n">
        <f aca="false">CZ238+CZ239</f>
        <v>0</v>
      </c>
      <c r="DA240" s="20" t="n">
        <f aca="false">DA238+DA239</f>
        <v>0</v>
      </c>
      <c r="DB240" s="20" t="n">
        <f aca="false">DB238+DB239</f>
        <v>0</v>
      </c>
      <c r="DC240" s="20" t="n">
        <f aca="false">DC238+DC239</f>
        <v>0</v>
      </c>
      <c r="DD240" s="20" t="n">
        <f aca="false">DD238+DD239</f>
        <v>0</v>
      </c>
      <c r="DE240" s="20" t="n">
        <f aca="false">DE238+DE239</f>
        <v>0</v>
      </c>
      <c r="DF240" s="20" t="n">
        <f aca="false">DF238+DF239</f>
        <v>0</v>
      </c>
      <c r="DG240" s="20" t="n">
        <f aca="false">DG238+DG239</f>
        <v>0</v>
      </c>
      <c r="DH240" s="20" t="n">
        <f aca="false">DH238+DH239</f>
        <v>0</v>
      </c>
      <c r="DI240" s="20" t="n">
        <f aca="false">DI238+DI239</f>
        <v>0</v>
      </c>
      <c r="DJ240" s="20" t="n">
        <f aca="false">DJ238+DJ239</f>
        <v>0</v>
      </c>
      <c r="DK240" s="20" t="n">
        <f aca="false">DK238+DK239</f>
        <v>0</v>
      </c>
      <c r="DL240" s="20" t="n">
        <f aca="false">DL238+DL239</f>
        <v>0</v>
      </c>
      <c r="DM240" s="20" t="n">
        <f aca="false">DM238+DM239</f>
        <v>0</v>
      </c>
      <c r="DN240" s="20" t="n">
        <f aca="false">DN238+DN239</f>
        <v>0</v>
      </c>
      <c r="DO240" s="20" t="n">
        <f aca="false">DO238+DO239</f>
        <v>0</v>
      </c>
      <c r="DP240" s="20" t="n">
        <f aca="false">DP238+DP239</f>
        <v>0</v>
      </c>
      <c r="DQ240" s="20" t="n">
        <f aca="false">DQ238+DQ239</f>
        <v>0</v>
      </c>
      <c r="DR240" s="20" t="n">
        <f aca="false">DR238+DR239</f>
        <v>0</v>
      </c>
      <c r="DS240" s="20" t="n">
        <f aca="false">DS238+DS239</f>
        <v>0</v>
      </c>
      <c r="DT240" s="20" t="n">
        <f aca="false">DT238+DT239</f>
        <v>0</v>
      </c>
      <c r="DU240" s="20" t="n">
        <f aca="false">DU238+DU239</f>
        <v>0</v>
      </c>
      <c r="DV240" s="20" t="n">
        <f aca="false">DV238+DV239</f>
        <v>0</v>
      </c>
      <c r="DW240" s="20" t="n">
        <f aca="false">DW238+DW239</f>
        <v>0</v>
      </c>
      <c r="DX240" s="20" t="n">
        <f aca="false">DX238+DX239</f>
        <v>0</v>
      </c>
      <c r="DY240" s="20" t="n">
        <f aca="false">DY238+DY239</f>
        <v>0</v>
      </c>
      <c r="DZ240" s="20" t="n">
        <f aca="false">DZ238+DZ239</f>
        <v>0</v>
      </c>
      <c r="EA240" s="20" t="n">
        <f aca="false">EA238+EA239</f>
        <v>0</v>
      </c>
      <c r="EB240" s="20" t="n">
        <f aca="false">EB238+EB239</f>
        <v>0</v>
      </c>
      <c r="EC240" s="20" t="n">
        <f aca="false">EC238+EC239</f>
        <v>0</v>
      </c>
      <c r="ED240" s="20" t="n">
        <f aca="false">ED238+ED239</f>
        <v>0</v>
      </c>
      <c r="EE240" s="20" t="n">
        <f aca="false">EE238+EE239</f>
        <v>0</v>
      </c>
      <c r="EF240" s="20" t="n">
        <f aca="false">EF238+EF239</f>
        <v>0</v>
      </c>
      <c r="EG240" s="20" t="n">
        <f aca="false">EG238+EG239</f>
        <v>0</v>
      </c>
      <c r="EH240" s="20" t="n">
        <f aca="false">EH238+EH239</f>
        <v>0</v>
      </c>
      <c r="EI240" s="20" t="n">
        <f aca="false">EI238+EI239</f>
        <v>0</v>
      </c>
      <c r="EJ240" s="20" t="n">
        <f aca="false">EJ238+EJ239</f>
        <v>0</v>
      </c>
      <c r="EK240" s="20" t="n">
        <f aca="false">EK238+EK239</f>
        <v>0</v>
      </c>
      <c r="EL240" s="20" t="n">
        <f aca="false">EL238+EL239</f>
        <v>0</v>
      </c>
      <c r="EM240" s="20" t="n">
        <f aca="false">EM238+EM239</f>
        <v>0</v>
      </c>
      <c r="EN240" s="20" t="n">
        <f aca="false">EN238+EN239</f>
        <v>0</v>
      </c>
      <c r="EO240" s="20" t="n">
        <f aca="false">EO238+EO239</f>
        <v>0</v>
      </c>
      <c r="EP240" s="20" t="n">
        <f aca="false">EP238+EP239</f>
        <v>0</v>
      </c>
      <c r="EQ240" s="20" t="n">
        <f aca="false">EQ238+EQ239</f>
        <v>0</v>
      </c>
      <c r="ER240" s="20" t="n">
        <f aca="false">ER238+ER239</f>
        <v>0</v>
      </c>
      <c r="ES240" s="20" t="n">
        <f aca="false">ES238+ES239</f>
        <v>0</v>
      </c>
      <c r="ET240" s="20" t="n">
        <f aca="false">ET238+ET239</f>
        <v>0</v>
      </c>
      <c r="EU240" s="20" t="n">
        <f aca="false">EU238+EU239</f>
        <v>0</v>
      </c>
      <c r="EV240" s="20" t="n">
        <f aca="false">EV238+EV239</f>
        <v>0</v>
      </c>
      <c r="EW240" s="20" t="n">
        <f aca="false">EW238+EW239</f>
        <v>0</v>
      </c>
      <c r="EX240" s="20" t="n">
        <f aca="false">EX238+EX239</f>
        <v>0</v>
      </c>
      <c r="EY240" s="20" t="n">
        <f aca="false">EY238+EY239</f>
        <v>0</v>
      </c>
      <c r="EZ240" s="20" t="n">
        <f aca="false">EZ238+EZ239</f>
        <v>0</v>
      </c>
      <c r="FA240" s="20" t="n">
        <f aca="false">FA238+FA239</f>
        <v>0</v>
      </c>
      <c r="FB240" s="20" t="n">
        <f aca="false">FB238+FB239</f>
        <v>0</v>
      </c>
      <c r="FC240" s="20" t="n">
        <f aca="false">FC238+FC239</f>
        <v>0</v>
      </c>
      <c r="FD240" s="20" t="n">
        <f aca="false">FD238+FD239</f>
        <v>0</v>
      </c>
      <c r="FE240" s="20" t="n">
        <f aca="false">FE238+FE239</f>
        <v>0</v>
      </c>
      <c r="FF240" s="20" t="n">
        <f aca="false">FF238+FF239</f>
        <v>0</v>
      </c>
      <c r="FG240" s="20" t="n">
        <f aca="false">FG238+FG239</f>
        <v>0</v>
      </c>
      <c r="FH240" s="20" t="n">
        <f aca="false">FH238+FH239</f>
        <v>0</v>
      </c>
    </row>
    <row r="241" customFormat="false" ht="15" hidden="false" customHeight="false" outlineLevel="0" collapsed="false">
      <c r="C241" s="0" t="s">
        <v>872</v>
      </c>
      <c r="D241" s="11" t="s">
        <v>359</v>
      </c>
      <c r="E241" s="20" t="n">
        <f aca="false">-In_CIT*($F230+MAX(In_Sale_Form,In_Sale_Gain_Taxed)*MAX(0,$I240-$F230))</f>
        <v>-21.1614010633999</v>
      </c>
      <c r="I241" s="20" t="n">
        <f aca="false">SUM(J241:FH241)</f>
        <v>-21.1614010633999</v>
      </c>
      <c r="J241" s="20" t="n">
        <f aca="false">$E241*J20</f>
        <v>-0</v>
      </c>
      <c r="K241" s="20" t="n">
        <f aca="false">$E241*K20</f>
        <v>-0</v>
      </c>
      <c r="L241" s="20" t="n">
        <f aca="false">$E241*L20</f>
        <v>-0</v>
      </c>
      <c r="M241" s="20" t="n">
        <f aca="false">$E241*M20</f>
        <v>-0</v>
      </c>
      <c r="N241" s="20" t="n">
        <f aca="false">$E241*N20</f>
        <v>-21.1614010633999</v>
      </c>
      <c r="O241" s="20" t="n">
        <f aca="false">$E241*O20</f>
        <v>-0</v>
      </c>
      <c r="P241" s="20" t="n">
        <f aca="false">$E241*P20</f>
        <v>-0</v>
      </c>
      <c r="Q241" s="20" t="n">
        <f aca="false">$E241*Q20</f>
        <v>-0</v>
      </c>
      <c r="R241" s="20" t="n">
        <f aca="false">$E241*R20</f>
        <v>-0</v>
      </c>
      <c r="S241" s="20" t="n">
        <f aca="false">$E241*S20</f>
        <v>-0</v>
      </c>
      <c r="T241" s="20" t="n">
        <f aca="false">$E241*T20</f>
        <v>-0</v>
      </c>
      <c r="U241" s="20" t="n">
        <f aca="false">$E241*U20</f>
        <v>-0</v>
      </c>
      <c r="V241" s="20" t="n">
        <f aca="false">$E241*V20</f>
        <v>-0</v>
      </c>
      <c r="W241" s="20" t="n">
        <f aca="false">$E241*W20</f>
        <v>-0</v>
      </c>
      <c r="X241" s="20" t="n">
        <f aca="false">$E241*X20</f>
        <v>-0</v>
      </c>
      <c r="Y241" s="20" t="n">
        <f aca="false">$E241*Y20</f>
        <v>-0</v>
      </c>
      <c r="Z241" s="20" t="n">
        <f aca="false">$E241*Z20</f>
        <v>-0</v>
      </c>
      <c r="AA241" s="20" t="n">
        <f aca="false">$E241*AA20</f>
        <v>-0</v>
      </c>
      <c r="AB241" s="20" t="n">
        <f aca="false">$E241*AB20</f>
        <v>-0</v>
      </c>
      <c r="AC241" s="20" t="n">
        <f aca="false">$E241*AC20</f>
        <v>-0</v>
      </c>
      <c r="AD241" s="20" t="n">
        <f aca="false">$E241*AD20</f>
        <v>-0</v>
      </c>
      <c r="AE241" s="20" t="n">
        <f aca="false">$E241*AE20</f>
        <v>-0</v>
      </c>
      <c r="AF241" s="20" t="n">
        <f aca="false">$E241*AF20</f>
        <v>-0</v>
      </c>
      <c r="AG241" s="20" t="n">
        <f aca="false">$E241*AG20</f>
        <v>-0</v>
      </c>
      <c r="AH241" s="20" t="n">
        <f aca="false">$E241*AH20</f>
        <v>-0</v>
      </c>
      <c r="AI241" s="20" t="n">
        <f aca="false">$E241*AI20</f>
        <v>-0</v>
      </c>
      <c r="AJ241" s="20" t="n">
        <f aca="false">$E241*AJ20</f>
        <v>-0</v>
      </c>
      <c r="AK241" s="20" t="n">
        <f aca="false">$E241*AK20</f>
        <v>-0</v>
      </c>
      <c r="AL241" s="20" t="n">
        <f aca="false">$E241*AL20</f>
        <v>-0</v>
      </c>
      <c r="AM241" s="20" t="n">
        <f aca="false">$E241*AM20</f>
        <v>-0</v>
      </c>
      <c r="AN241" s="20" t="n">
        <f aca="false">$E241*AN20</f>
        <v>-0</v>
      </c>
      <c r="AO241" s="20" t="n">
        <f aca="false">$E241*AO20</f>
        <v>-0</v>
      </c>
      <c r="AP241" s="20" t="n">
        <f aca="false">$E241*AP20</f>
        <v>-0</v>
      </c>
      <c r="AQ241" s="20" t="n">
        <f aca="false">$E241*AQ20</f>
        <v>-0</v>
      </c>
      <c r="AR241" s="20" t="n">
        <f aca="false">$E241*AR20</f>
        <v>-0</v>
      </c>
      <c r="AS241" s="20" t="n">
        <f aca="false">$E241*AS20</f>
        <v>-0</v>
      </c>
      <c r="AT241" s="20" t="n">
        <f aca="false">$E241*AT20</f>
        <v>-0</v>
      </c>
      <c r="AU241" s="20" t="n">
        <f aca="false">$E241*AU20</f>
        <v>-0</v>
      </c>
      <c r="AV241" s="20" t="n">
        <f aca="false">$E241*AV20</f>
        <v>-0</v>
      </c>
      <c r="AW241" s="20" t="n">
        <f aca="false">$E241*AW20</f>
        <v>-0</v>
      </c>
      <c r="AX241" s="20" t="n">
        <f aca="false">$E241*AX20</f>
        <v>-0</v>
      </c>
      <c r="AY241" s="20" t="n">
        <f aca="false">$E241*AY20</f>
        <v>-0</v>
      </c>
      <c r="AZ241" s="20" t="n">
        <f aca="false">$E241*AZ20</f>
        <v>-0</v>
      </c>
      <c r="BA241" s="20" t="n">
        <f aca="false">$E241*BA20</f>
        <v>-0</v>
      </c>
      <c r="BB241" s="20" t="n">
        <f aca="false">$E241*BB20</f>
        <v>-0</v>
      </c>
      <c r="BC241" s="20" t="n">
        <f aca="false">$E241*BC20</f>
        <v>-0</v>
      </c>
      <c r="BD241" s="20" t="n">
        <f aca="false">$E241*BD20</f>
        <v>-0</v>
      </c>
      <c r="BE241" s="20" t="n">
        <f aca="false">$E241*BE20</f>
        <v>-0</v>
      </c>
      <c r="BF241" s="20" t="n">
        <f aca="false">$E241*BF20</f>
        <v>-0</v>
      </c>
      <c r="BG241" s="20" t="n">
        <f aca="false">$E241*BG20</f>
        <v>-0</v>
      </c>
      <c r="BH241" s="20" t="n">
        <f aca="false">$E241*BH20</f>
        <v>-0</v>
      </c>
      <c r="BI241" s="20" t="n">
        <f aca="false">$E241*BI20</f>
        <v>-0</v>
      </c>
      <c r="BJ241" s="20" t="n">
        <f aca="false">$E241*BJ20</f>
        <v>-0</v>
      </c>
      <c r="BK241" s="20" t="n">
        <f aca="false">$E241*BK20</f>
        <v>-0</v>
      </c>
      <c r="BL241" s="20" t="n">
        <f aca="false">$E241*BL20</f>
        <v>-0</v>
      </c>
      <c r="BM241" s="20" t="n">
        <f aca="false">$E241*BM20</f>
        <v>-0</v>
      </c>
      <c r="BN241" s="20" t="n">
        <f aca="false">$E241*BN20</f>
        <v>-0</v>
      </c>
      <c r="BO241" s="20" t="n">
        <f aca="false">$E241*BO20</f>
        <v>-0</v>
      </c>
      <c r="BP241" s="20" t="n">
        <f aca="false">$E241*BP20</f>
        <v>-0</v>
      </c>
      <c r="BQ241" s="20" t="n">
        <f aca="false">$E241*BQ20</f>
        <v>-0</v>
      </c>
      <c r="BR241" s="20" t="n">
        <f aca="false">$E241*BR20</f>
        <v>-0</v>
      </c>
      <c r="BS241" s="20" t="n">
        <f aca="false">$E241*BS20</f>
        <v>-0</v>
      </c>
      <c r="BT241" s="20" t="n">
        <f aca="false">$E241*BT20</f>
        <v>-0</v>
      </c>
      <c r="BU241" s="20" t="n">
        <f aca="false">$E241*BU20</f>
        <v>-0</v>
      </c>
      <c r="BV241" s="20" t="n">
        <f aca="false">$E241*BV20</f>
        <v>-0</v>
      </c>
      <c r="BW241" s="20" t="n">
        <f aca="false">$E241*BW20</f>
        <v>-0</v>
      </c>
      <c r="BX241" s="20" t="n">
        <f aca="false">$E241*BX20</f>
        <v>-0</v>
      </c>
      <c r="BY241" s="20" t="n">
        <f aca="false">$E241*BY20</f>
        <v>-0</v>
      </c>
      <c r="BZ241" s="20" t="n">
        <f aca="false">$E241*BZ20</f>
        <v>-0</v>
      </c>
      <c r="CA241" s="20" t="n">
        <f aca="false">$E241*CA20</f>
        <v>-0</v>
      </c>
      <c r="CB241" s="20" t="n">
        <f aca="false">$E241*CB20</f>
        <v>-0</v>
      </c>
      <c r="CC241" s="20" t="n">
        <f aca="false">$E241*CC20</f>
        <v>-0</v>
      </c>
      <c r="CD241" s="20" t="n">
        <f aca="false">$E241*CD20</f>
        <v>-0</v>
      </c>
      <c r="CE241" s="20" t="n">
        <f aca="false">$E241*CE20</f>
        <v>-0</v>
      </c>
      <c r="CF241" s="20" t="n">
        <f aca="false">$E241*CF20</f>
        <v>-0</v>
      </c>
      <c r="CG241" s="20" t="n">
        <f aca="false">$E241*CG20</f>
        <v>-0</v>
      </c>
      <c r="CH241" s="20" t="n">
        <f aca="false">$E241*CH20</f>
        <v>-0</v>
      </c>
      <c r="CI241" s="20" t="n">
        <f aca="false">$E241*CI20</f>
        <v>-0</v>
      </c>
      <c r="CJ241" s="20" t="n">
        <f aca="false">$E241*CJ20</f>
        <v>-0</v>
      </c>
      <c r="CK241" s="20" t="n">
        <f aca="false">$E241*CK20</f>
        <v>-0</v>
      </c>
      <c r="CL241" s="20" t="n">
        <f aca="false">$E241*CL20</f>
        <v>-0</v>
      </c>
      <c r="CM241" s="20" t="n">
        <f aca="false">$E241*CM20</f>
        <v>-0</v>
      </c>
      <c r="CN241" s="20" t="n">
        <f aca="false">$E241*CN20</f>
        <v>-0</v>
      </c>
      <c r="CO241" s="20" t="n">
        <f aca="false">$E241*CO20</f>
        <v>-0</v>
      </c>
      <c r="CP241" s="20" t="n">
        <f aca="false">$E241*CP20</f>
        <v>-0</v>
      </c>
      <c r="CQ241" s="20" t="n">
        <f aca="false">$E241*CQ20</f>
        <v>-0</v>
      </c>
      <c r="CR241" s="20" t="n">
        <f aca="false">$E241*CR20</f>
        <v>-0</v>
      </c>
      <c r="CS241" s="20" t="n">
        <f aca="false">$E241*CS20</f>
        <v>-0</v>
      </c>
      <c r="CT241" s="20" t="n">
        <f aca="false">$E241*CT20</f>
        <v>-0</v>
      </c>
      <c r="CU241" s="20" t="n">
        <f aca="false">$E241*CU20</f>
        <v>-0</v>
      </c>
      <c r="CV241" s="20" t="n">
        <f aca="false">$E241*CV20</f>
        <v>-0</v>
      </c>
      <c r="CW241" s="20" t="n">
        <f aca="false">$E241*CW20</f>
        <v>-0</v>
      </c>
      <c r="CX241" s="20" t="n">
        <f aca="false">$E241*CX20</f>
        <v>-0</v>
      </c>
      <c r="CY241" s="20" t="n">
        <f aca="false">$E241*CY20</f>
        <v>-0</v>
      </c>
      <c r="CZ241" s="20" t="n">
        <f aca="false">$E241*CZ20</f>
        <v>-0</v>
      </c>
      <c r="DA241" s="20" t="n">
        <f aca="false">$E241*DA20</f>
        <v>-0</v>
      </c>
      <c r="DB241" s="20" t="n">
        <f aca="false">$E241*DB20</f>
        <v>-0</v>
      </c>
      <c r="DC241" s="20" t="n">
        <f aca="false">$E241*DC20</f>
        <v>-0</v>
      </c>
      <c r="DD241" s="20" t="n">
        <f aca="false">$E241*DD20</f>
        <v>-0</v>
      </c>
      <c r="DE241" s="20" t="n">
        <f aca="false">$E241*DE20</f>
        <v>-0</v>
      </c>
      <c r="DF241" s="20" t="n">
        <f aca="false">$E241*DF20</f>
        <v>-0</v>
      </c>
      <c r="DG241" s="20" t="n">
        <f aca="false">$E241*DG20</f>
        <v>-0</v>
      </c>
      <c r="DH241" s="20" t="n">
        <f aca="false">$E241*DH20</f>
        <v>-0</v>
      </c>
      <c r="DI241" s="20" t="n">
        <f aca="false">$E241*DI20</f>
        <v>-0</v>
      </c>
      <c r="DJ241" s="20" t="n">
        <f aca="false">$E241*DJ20</f>
        <v>-0</v>
      </c>
      <c r="DK241" s="20" t="n">
        <f aca="false">$E241*DK20</f>
        <v>-0</v>
      </c>
      <c r="DL241" s="20" t="n">
        <f aca="false">$E241*DL20</f>
        <v>-0</v>
      </c>
      <c r="DM241" s="20" t="n">
        <f aca="false">$E241*DM20</f>
        <v>-0</v>
      </c>
      <c r="DN241" s="20" t="n">
        <f aca="false">$E241*DN20</f>
        <v>-0</v>
      </c>
      <c r="DO241" s="20" t="n">
        <f aca="false">$E241*DO20</f>
        <v>-0</v>
      </c>
      <c r="DP241" s="20" t="n">
        <f aca="false">$E241*DP20</f>
        <v>-0</v>
      </c>
      <c r="DQ241" s="20" t="n">
        <f aca="false">$E241*DQ20</f>
        <v>-0</v>
      </c>
      <c r="DR241" s="20" t="n">
        <f aca="false">$E241*DR20</f>
        <v>-0</v>
      </c>
      <c r="DS241" s="20" t="n">
        <f aca="false">$E241*DS20</f>
        <v>-0</v>
      </c>
      <c r="DT241" s="20" t="n">
        <f aca="false">$E241*DT20</f>
        <v>-0</v>
      </c>
      <c r="DU241" s="20" t="n">
        <f aca="false">$E241*DU20</f>
        <v>-0</v>
      </c>
      <c r="DV241" s="20" t="n">
        <f aca="false">$E241*DV20</f>
        <v>-0</v>
      </c>
      <c r="DW241" s="20" t="n">
        <f aca="false">$E241*DW20</f>
        <v>-0</v>
      </c>
      <c r="DX241" s="20" t="n">
        <f aca="false">$E241*DX20</f>
        <v>-0</v>
      </c>
      <c r="DY241" s="20" t="n">
        <f aca="false">$E241*DY20</f>
        <v>-0</v>
      </c>
      <c r="DZ241" s="20" t="n">
        <f aca="false">$E241*DZ20</f>
        <v>-0</v>
      </c>
      <c r="EA241" s="20" t="n">
        <f aca="false">$E241*EA20</f>
        <v>-0</v>
      </c>
      <c r="EB241" s="20" t="n">
        <f aca="false">$E241*EB20</f>
        <v>-0</v>
      </c>
      <c r="EC241" s="20" t="n">
        <f aca="false">$E241*EC20</f>
        <v>-0</v>
      </c>
      <c r="ED241" s="20" t="n">
        <f aca="false">$E241*ED20</f>
        <v>-0</v>
      </c>
      <c r="EE241" s="20" t="n">
        <f aca="false">$E241*EE20</f>
        <v>-0</v>
      </c>
      <c r="EF241" s="20" t="n">
        <f aca="false">$E241*EF20</f>
        <v>-0</v>
      </c>
      <c r="EG241" s="20" t="n">
        <f aca="false">$E241*EG20</f>
        <v>-0</v>
      </c>
      <c r="EH241" s="20" t="n">
        <f aca="false">$E241*EH20</f>
        <v>-0</v>
      </c>
      <c r="EI241" s="20" t="n">
        <f aca="false">$E241*EI20</f>
        <v>-0</v>
      </c>
      <c r="EJ241" s="20" t="n">
        <f aca="false">$E241*EJ20</f>
        <v>-0</v>
      </c>
      <c r="EK241" s="20" t="n">
        <f aca="false">$E241*EK20</f>
        <v>-0</v>
      </c>
      <c r="EL241" s="20" t="n">
        <f aca="false">$E241*EL20</f>
        <v>-0</v>
      </c>
      <c r="EM241" s="20" t="n">
        <f aca="false">$E241*EM20</f>
        <v>-0</v>
      </c>
      <c r="EN241" s="20" t="n">
        <f aca="false">$E241*EN20</f>
        <v>-0</v>
      </c>
      <c r="EO241" s="20" t="n">
        <f aca="false">$E241*EO20</f>
        <v>-0</v>
      </c>
      <c r="EP241" s="20" t="n">
        <f aca="false">$E241*EP20</f>
        <v>-0</v>
      </c>
      <c r="EQ241" s="20" t="n">
        <f aca="false">$E241*EQ20</f>
        <v>-0</v>
      </c>
      <c r="ER241" s="20" t="n">
        <f aca="false">$E241*ER20</f>
        <v>-0</v>
      </c>
      <c r="ES241" s="20" t="n">
        <f aca="false">$E241*ES20</f>
        <v>-0</v>
      </c>
      <c r="ET241" s="20" t="n">
        <f aca="false">$E241*ET20</f>
        <v>-0</v>
      </c>
      <c r="EU241" s="20" t="n">
        <f aca="false">$E241*EU20</f>
        <v>-0</v>
      </c>
      <c r="EV241" s="20" t="n">
        <f aca="false">$E241*EV20</f>
        <v>-0</v>
      </c>
      <c r="EW241" s="20" t="n">
        <f aca="false">$E241*EW20</f>
        <v>-0</v>
      </c>
      <c r="EX241" s="20" t="n">
        <f aca="false">$E241*EX20</f>
        <v>-0</v>
      </c>
      <c r="EY241" s="20" t="n">
        <f aca="false">$E241*EY20</f>
        <v>-0</v>
      </c>
      <c r="EZ241" s="20" t="n">
        <f aca="false">$E241*EZ20</f>
        <v>-0</v>
      </c>
      <c r="FA241" s="20" t="n">
        <f aca="false">$E241*FA20</f>
        <v>-0</v>
      </c>
      <c r="FB241" s="20" t="n">
        <f aca="false">$E241*FB20</f>
        <v>-0</v>
      </c>
      <c r="FC241" s="20" t="n">
        <f aca="false">$E241*FC20</f>
        <v>-0</v>
      </c>
      <c r="FD241" s="20" t="n">
        <f aca="false">$E241*FD20</f>
        <v>-0</v>
      </c>
      <c r="FE241" s="20" t="n">
        <f aca="false">$E241*FE20</f>
        <v>-0</v>
      </c>
      <c r="FF241" s="20" t="n">
        <f aca="false">$E241*FF20</f>
        <v>-0</v>
      </c>
      <c r="FG241" s="20" t="n">
        <f aca="false">$E241*FG20</f>
        <v>-0</v>
      </c>
      <c r="FH241" s="20" t="n">
        <f aca="false">$E241*FH20</f>
        <v>-0</v>
      </c>
    </row>
    <row r="242" customFormat="false" ht="15" hidden="false" customHeight="false" outlineLevel="0" collapsed="false">
      <c r="C242" s="27" t="s">
        <v>873</v>
      </c>
      <c r="D242" s="11" t="s">
        <v>359</v>
      </c>
      <c r="I242" s="62" t="n">
        <f aca="false">SUM(J242:FH242)</f>
        <v>2271.99586848017</v>
      </c>
      <c r="J242" s="62" t="n">
        <f aca="false">J240+J241</f>
        <v>-2792.10339506173</v>
      </c>
      <c r="K242" s="62" t="n">
        <f aca="false">K240+K241</f>
        <v>694.568570357686</v>
      </c>
      <c r="L242" s="62" t="n">
        <f aca="false">L240+L241</f>
        <v>-809.957968521901</v>
      </c>
      <c r="M242" s="62" t="n">
        <f aca="false">M240+M241</f>
        <v>-124.112302458989</v>
      </c>
      <c r="N242" s="62" t="n">
        <f aca="false">N240+N241</f>
        <v>5303.6009641651</v>
      </c>
      <c r="O242" s="62" t="n">
        <f aca="false">O240+O241</f>
        <v>0</v>
      </c>
      <c r="P242" s="62" t="n">
        <f aca="false">P240+P241</f>
        <v>0</v>
      </c>
      <c r="Q242" s="62" t="n">
        <f aca="false">Q240+Q241</f>
        <v>0</v>
      </c>
      <c r="R242" s="62" t="n">
        <f aca="false">R240+R241</f>
        <v>0</v>
      </c>
      <c r="S242" s="62" t="n">
        <f aca="false">S240+S241</f>
        <v>0</v>
      </c>
      <c r="T242" s="62" t="n">
        <f aca="false">T240+T241</f>
        <v>0</v>
      </c>
      <c r="U242" s="62" t="n">
        <f aca="false">U240+U241</f>
        <v>0</v>
      </c>
      <c r="V242" s="62" t="n">
        <f aca="false">V240+V241</f>
        <v>0</v>
      </c>
      <c r="W242" s="62" t="n">
        <f aca="false">W240+W241</f>
        <v>0</v>
      </c>
      <c r="X242" s="62" t="n">
        <f aca="false">X240+X241</f>
        <v>0</v>
      </c>
      <c r="Y242" s="62" t="n">
        <f aca="false">Y240+Y241</f>
        <v>0</v>
      </c>
      <c r="Z242" s="62" t="n">
        <f aca="false">Z240+Z241</f>
        <v>0</v>
      </c>
      <c r="AA242" s="62" t="n">
        <f aca="false">AA240+AA241</f>
        <v>0</v>
      </c>
      <c r="AB242" s="62" t="n">
        <f aca="false">AB240+AB241</f>
        <v>0</v>
      </c>
      <c r="AC242" s="62" t="n">
        <f aca="false">AC240+AC241</f>
        <v>0</v>
      </c>
      <c r="AD242" s="62" t="n">
        <f aca="false">AD240+AD241</f>
        <v>0</v>
      </c>
      <c r="AE242" s="62" t="n">
        <f aca="false">AE240+AE241</f>
        <v>0</v>
      </c>
      <c r="AF242" s="62" t="n">
        <f aca="false">AF240+AF241</f>
        <v>0</v>
      </c>
      <c r="AG242" s="62" t="n">
        <f aca="false">AG240+AG241</f>
        <v>0</v>
      </c>
      <c r="AH242" s="62" t="n">
        <f aca="false">AH240+AH241</f>
        <v>0</v>
      </c>
      <c r="AI242" s="62" t="n">
        <f aca="false">AI240+AI241</f>
        <v>0</v>
      </c>
      <c r="AJ242" s="62" t="n">
        <f aca="false">AJ240+AJ241</f>
        <v>0</v>
      </c>
      <c r="AK242" s="62" t="n">
        <f aca="false">AK240+AK241</f>
        <v>0</v>
      </c>
      <c r="AL242" s="62" t="n">
        <f aca="false">AL240+AL241</f>
        <v>0</v>
      </c>
      <c r="AM242" s="62" t="n">
        <f aca="false">AM240+AM241</f>
        <v>0</v>
      </c>
      <c r="AN242" s="62" t="n">
        <f aca="false">AN240+AN241</f>
        <v>0</v>
      </c>
      <c r="AO242" s="62" t="n">
        <f aca="false">AO240+AO241</f>
        <v>0</v>
      </c>
      <c r="AP242" s="62" t="n">
        <f aca="false">AP240+AP241</f>
        <v>0</v>
      </c>
      <c r="AQ242" s="62" t="n">
        <f aca="false">AQ240+AQ241</f>
        <v>0</v>
      </c>
      <c r="AR242" s="62" t="n">
        <f aca="false">AR240+AR241</f>
        <v>0</v>
      </c>
      <c r="AS242" s="62" t="n">
        <f aca="false">AS240+AS241</f>
        <v>0</v>
      </c>
      <c r="AT242" s="62" t="n">
        <f aca="false">AT240+AT241</f>
        <v>0</v>
      </c>
      <c r="AU242" s="62" t="n">
        <f aca="false">AU240+AU241</f>
        <v>0</v>
      </c>
      <c r="AV242" s="62" t="n">
        <f aca="false">AV240+AV241</f>
        <v>0</v>
      </c>
      <c r="AW242" s="62" t="n">
        <f aca="false">AW240+AW241</f>
        <v>0</v>
      </c>
      <c r="AX242" s="62" t="n">
        <f aca="false">AX240+AX241</f>
        <v>0</v>
      </c>
      <c r="AY242" s="62" t="n">
        <f aca="false">AY240+AY241</f>
        <v>0</v>
      </c>
      <c r="AZ242" s="62" t="n">
        <f aca="false">AZ240+AZ241</f>
        <v>0</v>
      </c>
      <c r="BA242" s="62" t="n">
        <f aca="false">BA240+BA241</f>
        <v>0</v>
      </c>
      <c r="BB242" s="62" t="n">
        <f aca="false">BB240+BB241</f>
        <v>0</v>
      </c>
      <c r="BC242" s="62" t="n">
        <f aca="false">BC240+BC241</f>
        <v>0</v>
      </c>
      <c r="BD242" s="62" t="n">
        <f aca="false">BD240+BD241</f>
        <v>0</v>
      </c>
      <c r="BE242" s="62" t="n">
        <f aca="false">BE240+BE241</f>
        <v>0</v>
      </c>
      <c r="BF242" s="62" t="n">
        <f aca="false">BF240+BF241</f>
        <v>0</v>
      </c>
      <c r="BG242" s="62" t="n">
        <f aca="false">BG240+BG241</f>
        <v>0</v>
      </c>
      <c r="BH242" s="62" t="n">
        <f aca="false">BH240+BH241</f>
        <v>0</v>
      </c>
      <c r="BI242" s="62" t="n">
        <f aca="false">BI240+BI241</f>
        <v>0</v>
      </c>
      <c r="BJ242" s="62" t="n">
        <f aca="false">BJ240+BJ241</f>
        <v>0</v>
      </c>
      <c r="BK242" s="62" t="n">
        <f aca="false">BK240+BK241</f>
        <v>0</v>
      </c>
      <c r="BL242" s="62" t="n">
        <f aca="false">BL240+BL241</f>
        <v>0</v>
      </c>
      <c r="BM242" s="62" t="n">
        <f aca="false">BM240+BM241</f>
        <v>0</v>
      </c>
      <c r="BN242" s="62" t="n">
        <f aca="false">BN240+BN241</f>
        <v>0</v>
      </c>
      <c r="BO242" s="62" t="n">
        <f aca="false">BO240+BO241</f>
        <v>0</v>
      </c>
      <c r="BP242" s="62" t="n">
        <f aca="false">BP240+BP241</f>
        <v>0</v>
      </c>
      <c r="BQ242" s="62" t="n">
        <f aca="false">BQ240+BQ241</f>
        <v>0</v>
      </c>
      <c r="BR242" s="62" t="n">
        <f aca="false">BR240+BR241</f>
        <v>0</v>
      </c>
      <c r="BS242" s="62" t="n">
        <f aca="false">BS240+BS241</f>
        <v>0</v>
      </c>
      <c r="BT242" s="62" t="n">
        <f aca="false">BT240+BT241</f>
        <v>0</v>
      </c>
      <c r="BU242" s="62" t="n">
        <f aca="false">BU240+BU241</f>
        <v>0</v>
      </c>
      <c r="BV242" s="62" t="n">
        <f aca="false">BV240+BV241</f>
        <v>0</v>
      </c>
      <c r="BW242" s="62" t="n">
        <f aca="false">BW240+BW241</f>
        <v>0</v>
      </c>
      <c r="BX242" s="62" t="n">
        <f aca="false">BX240+BX241</f>
        <v>0</v>
      </c>
      <c r="BY242" s="62" t="n">
        <f aca="false">BY240+BY241</f>
        <v>0</v>
      </c>
      <c r="BZ242" s="62" t="n">
        <f aca="false">BZ240+BZ241</f>
        <v>0</v>
      </c>
      <c r="CA242" s="62" t="n">
        <f aca="false">CA240+CA241</f>
        <v>0</v>
      </c>
      <c r="CB242" s="62" t="n">
        <f aca="false">CB240+CB241</f>
        <v>0</v>
      </c>
      <c r="CC242" s="62" t="n">
        <f aca="false">CC240+CC241</f>
        <v>0</v>
      </c>
      <c r="CD242" s="62" t="n">
        <f aca="false">CD240+CD241</f>
        <v>0</v>
      </c>
      <c r="CE242" s="62" t="n">
        <f aca="false">CE240+CE241</f>
        <v>0</v>
      </c>
      <c r="CF242" s="62" t="n">
        <f aca="false">CF240+CF241</f>
        <v>0</v>
      </c>
      <c r="CG242" s="62" t="n">
        <f aca="false">CG240+CG241</f>
        <v>0</v>
      </c>
      <c r="CH242" s="62" t="n">
        <f aca="false">CH240+CH241</f>
        <v>0</v>
      </c>
      <c r="CI242" s="62" t="n">
        <f aca="false">CI240+CI241</f>
        <v>0</v>
      </c>
      <c r="CJ242" s="62" t="n">
        <f aca="false">CJ240+CJ241</f>
        <v>0</v>
      </c>
      <c r="CK242" s="62" t="n">
        <f aca="false">CK240+CK241</f>
        <v>0</v>
      </c>
      <c r="CL242" s="62" t="n">
        <f aca="false">CL240+CL241</f>
        <v>0</v>
      </c>
      <c r="CM242" s="62" t="n">
        <f aca="false">CM240+CM241</f>
        <v>0</v>
      </c>
      <c r="CN242" s="62" t="n">
        <f aca="false">CN240+CN241</f>
        <v>0</v>
      </c>
      <c r="CO242" s="62" t="n">
        <f aca="false">CO240+CO241</f>
        <v>0</v>
      </c>
      <c r="CP242" s="62" t="n">
        <f aca="false">CP240+CP241</f>
        <v>0</v>
      </c>
      <c r="CQ242" s="62" t="n">
        <f aca="false">CQ240+CQ241</f>
        <v>0</v>
      </c>
      <c r="CR242" s="62" t="n">
        <f aca="false">CR240+CR241</f>
        <v>0</v>
      </c>
      <c r="CS242" s="62" t="n">
        <f aca="false">CS240+CS241</f>
        <v>0</v>
      </c>
      <c r="CT242" s="62" t="n">
        <f aca="false">CT240+CT241</f>
        <v>0</v>
      </c>
      <c r="CU242" s="62" t="n">
        <f aca="false">CU240+CU241</f>
        <v>0</v>
      </c>
      <c r="CV242" s="62" t="n">
        <f aca="false">CV240+CV241</f>
        <v>0</v>
      </c>
      <c r="CW242" s="62" t="n">
        <f aca="false">CW240+CW241</f>
        <v>0</v>
      </c>
      <c r="CX242" s="62" t="n">
        <f aca="false">CX240+CX241</f>
        <v>0</v>
      </c>
      <c r="CY242" s="62" t="n">
        <f aca="false">CY240+CY241</f>
        <v>0</v>
      </c>
      <c r="CZ242" s="62" t="n">
        <f aca="false">CZ240+CZ241</f>
        <v>0</v>
      </c>
      <c r="DA242" s="62" t="n">
        <f aca="false">DA240+DA241</f>
        <v>0</v>
      </c>
      <c r="DB242" s="62" t="n">
        <f aca="false">DB240+DB241</f>
        <v>0</v>
      </c>
      <c r="DC242" s="62" t="n">
        <f aca="false">DC240+DC241</f>
        <v>0</v>
      </c>
      <c r="DD242" s="62" t="n">
        <f aca="false">DD240+DD241</f>
        <v>0</v>
      </c>
      <c r="DE242" s="62" t="n">
        <f aca="false">DE240+DE241</f>
        <v>0</v>
      </c>
      <c r="DF242" s="62" t="n">
        <f aca="false">DF240+DF241</f>
        <v>0</v>
      </c>
      <c r="DG242" s="62" t="n">
        <f aca="false">DG240+DG241</f>
        <v>0</v>
      </c>
      <c r="DH242" s="62" t="n">
        <f aca="false">DH240+DH241</f>
        <v>0</v>
      </c>
      <c r="DI242" s="62" t="n">
        <f aca="false">DI240+DI241</f>
        <v>0</v>
      </c>
      <c r="DJ242" s="62" t="n">
        <f aca="false">DJ240+DJ241</f>
        <v>0</v>
      </c>
      <c r="DK242" s="62" t="n">
        <f aca="false">DK240+DK241</f>
        <v>0</v>
      </c>
      <c r="DL242" s="62" t="n">
        <f aca="false">DL240+DL241</f>
        <v>0</v>
      </c>
      <c r="DM242" s="62" t="n">
        <f aca="false">DM240+DM241</f>
        <v>0</v>
      </c>
      <c r="DN242" s="62" t="n">
        <f aca="false">DN240+DN241</f>
        <v>0</v>
      </c>
      <c r="DO242" s="62" t="n">
        <f aca="false">DO240+DO241</f>
        <v>0</v>
      </c>
      <c r="DP242" s="62" t="n">
        <f aca="false">DP240+DP241</f>
        <v>0</v>
      </c>
      <c r="DQ242" s="62" t="n">
        <f aca="false">DQ240+DQ241</f>
        <v>0</v>
      </c>
      <c r="DR242" s="62" t="n">
        <f aca="false">DR240+DR241</f>
        <v>0</v>
      </c>
      <c r="DS242" s="62" t="n">
        <f aca="false">DS240+DS241</f>
        <v>0</v>
      </c>
      <c r="DT242" s="62" t="n">
        <f aca="false">DT240+DT241</f>
        <v>0</v>
      </c>
      <c r="DU242" s="62" t="n">
        <f aca="false">DU240+DU241</f>
        <v>0</v>
      </c>
      <c r="DV242" s="62" t="n">
        <f aca="false">DV240+DV241</f>
        <v>0</v>
      </c>
      <c r="DW242" s="62" t="n">
        <f aca="false">DW240+DW241</f>
        <v>0</v>
      </c>
      <c r="DX242" s="62" t="n">
        <f aca="false">DX240+DX241</f>
        <v>0</v>
      </c>
      <c r="DY242" s="62" t="n">
        <f aca="false">DY240+DY241</f>
        <v>0</v>
      </c>
      <c r="DZ242" s="62" t="n">
        <f aca="false">DZ240+DZ241</f>
        <v>0</v>
      </c>
      <c r="EA242" s="62" t="n">
        <f aca="false">EA240+EA241</f>
        <v>0</v>
      </c>
      <c r="EB242" s="62" t="n">
        <f aca="false">EB240+EB241</f>
        <v>0</v>
      </c>
      <c r="EC242" s="62" t="n">
        <f aca="false">EC240+EC241</f>
        <v>0</v>
      </c>
      <c r="ED242" s="62" t="n">
        <f aca="false">ED240+ED241</f>
        <v>0</v>
      </c>
      <c r="EE242" s="62" t="n">
        <f aca="false">EE240+EE241</f>
        <v>0</v>
      </c>
      <c r="EF242" s="62" t="n">
        <f aca="false">EF240+EF241</f>
        <v>0</v>
      </c>
      <c r="EG242" s="62" t="n">
        <f aca="false">EG240+EG241</f>
        <v>0</v>
      </c>
      <c r="EH242" s="62" t="n">
        <f aca="false">EH240+EH241</f>
        <v>0</v>
      </c>
      <c r="EI242" s="62" t="n">
        <f aca="false">EI240+EI241</f>
        <v>0</v>
      </c>
      <c r="EJ242" s="62" t="n">
        <f aca="false">EJ240+EJ241</f>
        <v>0</v>
      </c>
      <c r="EK242" s="62" t="n">
        <f aca="false">EK240+EK241</f>
        <v>0</v>
      </c>
      <c r="EL242" s="62" t="n">
        <f aca="false">EL240+EL241</f>
        <v>0</v>
      </c>
      <c r="EM242" s="62" t="n">
        <f aca="false">EM240+EM241</f>
        <v>0</v>
      </c>
      <c r="EN242" s="62" t="n">
        <f aca="false">EN240+EN241</f>
        <v>0</v>
      </c>
      <c r="EO242" s="62" t="n">
        <f aca="false">EO240+EO241</f>
        <v>0</v>
      </c>
      <c r="EP242" s="62" t="n">
        <f aca="false">EP240+EP241</f>
        <v>0</v>
      </c>
      <c r="EQ242" s="62" t="n">
        <f aca="false">EQ240+EQ241</f>
        <v>0</v>
      </c>
      <c r="ER242" s="62" t="n">
        <f aca="false">ER240+ER241</f>
        <v>0</v>
      </c>
      <c r="ES242" s="62" t="n">
        <f aca="false">ES240+ES241</f>
        <v>0</v>
      </c>
      <c r="ET242" s="62" t="n">
        <f aca="false">ET240+ET241</f>
        <v>0</v>
      </c>
      <c r="EU242" s="62" t="n">
        <f aca="false">EU240+EU241</f>
        <v>0</v>
      </c>
      <c r="EV242" s="62" t="n">
        <f aca="false">EV240+EV241</f>
        <v>0</v>
      </c>
      <c r="EW242" s="62" t="n">
        <f aca="false">EW240+EW241</f>
        <v>0</v>
      </c>
      <c r="EX242" s="62" t="n">
        <f aca="false">EX240+EX241</f>
        <v>0</v>
      </c>
      <c r="EY242" s="62" t="n">
        <f aca="false">EY240+EY241</f>
        <v>0</v>
      </c>
      <c r="EZ242" s="62" t="n">
        <f aca="false">EZ240+EZ241</f>
        <v>0</v>
      </c>
      <c r="FA242" s="62" t="n">
        <f aca="false">FA240+FA241</f>
        <v>0</v>
      </c>
      <c r="FB242" s="62" t="n">
        <f aca="false">FB240+FB241</f>
        <v>0</v>
      </c>
      <c r="FC242" s="62" t="n">
        <f aca="false">FC240+FC241</f>
        <v>0</v>
      </c>
      <c r="FD242" s="62" t="n">
        <f aca="false">FD240+FD241</f>
        <v>0</v>
      </c>
      <c r="FE242" s="62" t="n">
        <f aca="false">FE240+FE241</f>
        <v>0</v>
      </c>
      <c r="FF242" s="62" t="n">
        <f aca="false">FF240+FF241</f>
        <v>0</v>
      </c>
      <c r="FG242" s="62" t="n">
        <f aca="false">FG240+FG241</f>
        <v>0</v>
      </c>
      <c r="FH242" s="62" t="n">
        <f aca="false">FH240+FH241</f>
        <v>0</v>
      </c>
    </row>
    <row r="243" customFormat="false" ht="15" hidden="false" customHeight="false" outlineLevel="0" collapsed="false">
      <c r="C243" s="27" t="s">
        <v>874</v>
      </c>
      <c r="D243" s="11" t="s">
        <v>32</v>
      </c>
      <c r="E243" s="32" t="n">
        <f aca="false">XIRR($J242:$FH242,$J$4:$FH$4)</f>
        <v>0.847345583954844</v>
      </c>
    </row>
    <row r="244" customFormat="false" ht="15" hidden="false" customHeight="false" outlineLevel="0" collapsed="false">
      <c r="C244" s="27" t="s">
        <v>875</v>
      </c>
      <c r="D244" s="11" t="s">
        <v>32</v>
      </c>
      <c r="E244" s="32" t="n">
        <f aca="false">XIRR($J240:$FH240,$J$4:$FH$4)</f>
        <v>0.855291699172596</v>
      </c>
    </row>
    <row r="245" customFormat="false" ht="15" hidden="false" customHeight="false" outlineLevel="0" collapsed="false">
      <c r="C245" s="27" t="s">
        <v>876</v>
      </c>
      <c r="D245" s="11" t="s">
        <v>14</v>
      </c>
      <c r="E245" s="65" t="n">
        <f aca="false">($I239+$I241)/-$I238</f>
        <v>1.30558674207602</v>
      </c>
    </row>
    <row r="246" customFormat="false" ht="15" hidden="false" customHeight="false" outlineLevel="0" collapsed="false">
      <c r="C246" s="27" t="s">
        <v>877</v>
      </c>
      <c r="D246" s="11" t="s">
        <v>359</v>
      </c>
      <c r="E246" s="62" t="n">
        <f aca="false">XNPV(In_Discount_Rate,$J242:$FH242,$J$4:$FH$4)</f>
        <v>1903.35170676783</v>
      </c>
    </row>
    <row r="247" customFormat="false" ht="15" hidden="false" customHeight="false" outlineLevel="0" collapsed="false">
      <c r="C247" s="0" t="s">
        <v>878</v>
      </c>
      <c r="D247" s="11" t="s">
        <v>359</v>
      </c>
      <c r="I247" s="20" t="n">
        <f aca="false">SUM(J247:FH247)</f>
        <v>1355.35372737423</v>
      </c>
      <c r="J247" s="20" t="n">
        <f aca="false">-In_PSH_Land*J19-In_PSH_Devex*$E13*J30-J103-In_EW_To_PSH*J104+$F236*J20</f>
        <v>-150</v>
      </c>
      <c r="K247" s="20" t="n">
        <f aca="false">-In_PSH_Land*K19-In_PSH_Devex*$E13*K30-K103-In_EW_To_PSH*K104+$F236*K20</f>
        <v>0</v>
      </c>
      <c r="L247" s="20" t="n">
        <f aca="false">-In_PSH_Land*L19-In_PSH_Devex*$E13*L30-L103-In_EW_To_PSH*L104+$F236*L20</f>
        <v>0</v>
      </c>
      <c r="M247" s="20" t="n">
        <f aca="false">-In_PSH_Land*M19-In_PSH_Devex*$E13*M30-M103-In_EW_To_PSH*M104+$F236*M20</f>
        <v>0</v>
      </c>
      <c r="N247" s="20" t="n">
        <f aca="false">-In_PSH_Land*N19-In_PSH_Devex*$E13*N30-N103-In_EW_To_PSH*N104+$F236*N20</f>
        <v>1505.35372737423</v>
      </c>
      <c r="O247" s="20" t="n">
        <f aca="false">-In_PSH_Land*O19-In_PSH_Devex*$E13*O30-O103-In_EW_To_PSH*O104+$F236*O20</f>
        <v>0</v>
      </c>
      <c r="P247" s="20" t="n">
        <f aca="false">-In_PSH_Land*P19-In_PSH_Devex*$E13*P30-P103-In_EW_To_PSH*P104+$F236*P20</f>
        <v>0</v>
      </c>
      <c r="Q247" s="20" t="n">
        <f aca="false">-In_PSH_Land*Q19-In_PSH_Devex*$E13*Q30-Q103-In_EW_To_PSH*Q104+$F236*Q20</f>
        <v>0</v>
      </c>
      <c r="R247" s="20" t="n">
        <f aca="false">-In_PSH_Land*R19-In_PSH_Devex*$E13*R30-R103-In_EW_To_PSH*R104+$F236*R20</f>
        <v>0</v>
      </c>
      <c r="S247" s="20" t="n">
        <f aca="false">-In_PSH_Land*S19-In_PSH_Devex*$E13*S30-S103-In_EW_To_PSH*S104+$F236*S20</f>
        <v>0</v>
      </c>
      <c r="T247" s="20" t="n">
        <f aca="false">-In_PSH_Land*T19-In_PSH_Devex*$E13*T30-T103-In_EW_To_PSH*T104+$F236*T20</f>
        <v>0</v>
      </c>
      <c r="U247" s="20" t="n">
        <f aca="false">-In_PSH_Land*U19-In_PSH_Devex*$E13*U30-U103-In_EW_To_PSH*U104+$F236*U20</f>
        <v>0</v>
      </c>
      <c r="V247" s="20" t="n">
        <f aca="false">-In_PSH_Land*V19-In_PSH_Devex*$E13*V30-V103-In_EW_To_PSH*V104+$F236*V20</f>
        <v>0</v>
      </c>
      <c r="W247" s="20" t="n">
        <f aca="false">-In_PSH_Land*W19-In_PSH_Devex*$E13*W30-W103-In_EW_To_PSH*W104+$F236*W20</f>
        <v>0</v>
      </c>
      <c r="X247" s="20" t="n">
        <f aca="false">-In_PSH_Land*X19-In_PSH_Devex*$E13*X30-X103-In_EW_To_PSH*X104+$F236*X20</f>
        <v>0</v>
      </c>
      <c r="Y247" s="20" t="n">
        <f aca="false">-In_PSH_Land*Y19-In_PSH_Devex*$E13*Y30-Y103-In_EW_To_PSH*Y104+$F236*Y20</f>
        <v>0</v>
      </c>
      <c r="Z247" s="20" t="n">
        <f aca="false">-In_PSH_Land*Z19-In_PSH_Devex*$E13*Z30-Z103-In_EW_To_PSH*Z104+$F236*Z20</f>
        <v>0</v>
      </c>
      <c r="AA247" s="20" t="n">
        <f aca="false">-In_PSH_Land*AA19-In_PSH_Devex*$E13*AA30-AA103-In_EW_To_PSH*AA104+$F236*AA20</f>
        <v>0</v>
      </c>
      <c r="AB247" s="20" t="n">
        <f aca="false">-In_PSH_Land*AB19-In_PSH_Devex*$E13*AB30-AB103-In_EW_To_PSH*AB104+$F236*AB20</f>
        <v>0</v>
      </c>
      <c r="AC247" s="20" t="n">
        <f aca="false">-In_PSH_Land*AC19-In_PSH_Devex*$E13*AC30-AC103-In_EW_To_PSH*AC104+$F236*AC20</f>
        <v>0</v>
      </c>
      <c r="AD247" s="20" t="n">
        <f aca="false">-In_PSH_Land*AD19-In_PSH_Devex*$E13*AD30-AD103-In_EW_To_PSH*AD104+$F236*AD20</f>
        <v>0</v>
      </c>
      <c r="AE247" s="20" t="n">
        <f aca="false">-In_PSH_Land*AE19-In_PSH_Devex*$E13*AE30-AE103-In_EW_To_PSH*AE104+$F236*AE20</f>
        <v>0</v>
      </c>
      <c r="AF247" s="20" t="n">
        <f aca="false">-In_PSH_Land*AF19-In_PSH_Devex*$E13*AF30-AF103-In_EW_To_PSH*AF104+$F236*AF20</f>
        <v>0</v>
      </c>
      <c r="AG247" s="20" t="n">
        <f aca="false">-In_PSH_Land*AG19-In_PSH_Devex*$E13*AG30-AG103-In_EW_To_PSH*AG104+$F236*AG20</f>
        <v>0</v>
      </c>
      <c r="AH247" s="20" t="n">
        <f aca="false">-In_PSH_Land*AH19-In_PSH_Devex*$E13*AH30-AH103-In_EW_To_PSH*AH104+$F236*AH20</f>
        <v>0</v>
      </c>
      <c r="AI247" s="20" t="n">
        <f aca="false">-In_PSH_Land*AI19-In_PSH_Devex*$E13*AI30-AI103-In_EW_To_PSH*AI104+$F236*AI20</f>
        <v>0</v>
      </c>
      <c r="AJ247" s="20" t="n">
        <f aca="false">-In_PSH_Land*AJ19-In_PSH_Devex*$E13*AJ30-AJ103-In_EW_To_PSH*AJ104+$F236*AJ20</f>
        <v>0</v>
      </c>
      <c r="AK247" s="20" t="n">
        <f aca="false">-In_PSH_Land*AK19-In_PSH_Devex*$E13*AK30-AK103-In_EW_To_PSH*AK104+$F236*AK20</f>
        <v>0</v>
      </c>
      <c r="AL247" s="20" t="n">
        <f aca="false">-In_PSH_Land*AL19-In_PSH_Devex*$E13*AL30-AL103-In_EW_To_PSH*AL104+$F236*AL20</f>
        <v>0</v>
      </c>
      <c r="AM247" s="20" t="n">
        <f aca="false">-In_PSH_Land*AM19-In_PSH_Devex*$E13*AM30-AM103-In_EW_To_PSH*AM104+$F236*AM20</f>
        <v>0</v>
      </c>
      <c r="AN247" s="20" t="n">
        <f aca="false">-In_PSH_Land*AN19-In_PSH_Devex*$E13*AN30-AN103-In_EW_To_PSH*AN104+$F236*AN20</f>
        <v>0</v>
      </c>
      <c r="AO247" s="20" t="n">
        <f aca="false">-In_PSH_Land*AO19-In_PSH_Devex*$E13*AO30-AO103-In_EW_To_PSH*AO104+$F236*AO20</f>
        <v>0</v>
      </c>
      <c r="AP247" s="20" t="n">
        <f aca="false">-In_PSH_Land*AP19-In_PSH_Devex*$E13*AP30-AP103-In_EW_To_PSH*AP104+$F236*AP20</f>
        <v>0</v>
      </c>
      <c r="AQ247" s="20" t="n">
        <f aca="false">-In_PSH_Land*AQ19-In_PSH_Devex*$E13*AQ30-AQ103-In_EW_To_PSH*AQ104+$F236*AQ20</f>
        <v>0</v>
      </c>
      <c r="AR247" s="20" t="n">
        <f aca="false">-In_PSH_Land*AR19-In_PSH_Devex*$E13*AR30-AR103-In_EW_To_PSH*AR104+$F236*AR20</f>
        <v>0</v>
      </c>
      <c r="AS247" s="20" t="n">
        <f aca="false">-In_PSH_Land*AS19-In_PSH_Devex*$E13*AS30-AS103-In_EW_To_PSH*AS104+$F236*AS20</f>
        <v>0</v>
      </c>
      <c r="AT247" s="20" t="n">
        <f aca="false">-In_PSH_Land*AT19-In_PSH_Devex*$E13*AT30-AT103-In_EW_To_PSH*AT104+$F236*AT20</f>
        <v>0</v>
      </c>
      <c r="AU247" s="20" t="n">
        <f aca="false">-In_PSH_Land*AU19-In_PSH_Devex*$E13*AU30-AU103-In_EW_To_PSH*AU104+$F236*AU20</f>
        <v>0</v>
      </c>
      <c r="AV247" s="20" t="n">
        <f aca="false">-In_PSH_Land*AV19-In_PSH_Devex*$E13*AV30-AV103-In_EW_To_PSH*AV104+$F236*AV20</f>
        <v>0</v>
      </c>
      <c r="AW247" s="20" t="n">
        <f aca="false">-In_PSH_Land*AW19-In_PSH_Devex*$E13*AW30-AW103-In_EW_To_PSH*AW104+$F236*AW20</f>
        <v>0</v>
      </c>
      <c r="AX247" s="20" t="n">
        <f aca="false">-In_PSH_Land*AX19-In_PSH_Devex*$E13*AX30-AX103-In_EW_To_PSH*AX104+$F236*AX20</f>
        <v>0</v>
      </c>
      <c r="AY247" s="20" t="n">
        <f aca="false">-In_PSH_Land*AY19-In_PSH_Devex*$E13*AY30-AY103-In_EW_To_PSH*AY104+$F236*AY20</f>
        <v>0</v>
      </c>
      <c r="AZ247" s="20" t="n">
        <f aca="false">-In_PSH_Land*AZ19-In_PSH_Devex*$E13*AZ30-AZ103-In_EW_To_PSH*AZ104+$F236*AZ20</f>
        <v>0</v>
      </c>
      <c r="BA247" s="20" t="n">
        <f aca="false">-In_PSH_Land*BA19-In_PSH_Devex*$E13*BA30-BA103-In_EW_To_PSH*BA104+$F236*BA20</f>
        <v>0</v>
      </c>
      <c r="BB247" s="20" t="n">
        <f aca="false">-In_PSH_Land*BB19-In_PSH_Devex*$E13*BB30-BB103-In_EW_To_PSH*BB104+$F236*BB20</f>
        <v>0</v>
      </c>
      <c r="BC247" s="20" t="n">
        <f aca="false">-In_PSH_Land*BC19-In_PSH_Devex*$E13*BC30-BC103-In_EW_To_PSH*BC104+$F236*BC20</f>
        <v>0</v>
      </c>
      <c r="BD247" s="20" t="n">
        <f aca="false">-In_PSH_Land*BD19-In_PSH_Devex*$E13*BD30-BD103-In_EW_To_PSH*BD104+$F236*BD20</f>
        <v>0</v>
      </c>
      <c r="BE247" s="20" t="n">
        <f aca="false">-In_PSH_Land*BE19-In_PSH_Devex*$E13*BE30-BE103-In_EW_To_PSH*BE104+$F236*BE20</f>
        <v>0</v>
      </c>
      <c r="BF247" s="20" t="n">
        <f aca="false">-In_PSH_Land*BF19-In_PSH_Devex*$E13*BF30-BF103-In_EW_To_PSH*BF104+$F236*BF20</f>
        <v>0</v>
      </c>
      <c r="BG247" s="20" t="n">
        <f aca="false">-In_PSH_Land*BG19-In_PSH_Devex*$E13*BG30-BG103-In_EW_To_PSH*BG104+$F236*BG20</f>
        <v>0</v>
      </c>
      <c r="BH247" s="20" t="n">
        <f aca="false">-In_PSH_Land*BH19-In_PSH_Devex*$E13*BH30-BH103-In_EW_To_PSH*BH104+$F236*BH20</f>
        <v>0</v>
      </c>
      <c r="BI247" s="20" t="n">
        <f aca="false">-In_PSH_Land*BI19-In_PSH_Devex*$E13*BI30-BI103-In_EW_To_PSH*BI104+$F236*BI20</f>
        <v>0</v>
      </c>
      <c r="BJ247" s="20" t="n">
        <f aca="false">-In_PSH_Land*BJ19-In_PSH_Devex*$E13*BJ30-BJ103-In_EW_To_PSH*BJ104+$F236*BJ20</f>
        <v>0</v>
      </c>
      <c r="BK247" s="20" t="n">
        <f aca="false">-In_PSH_Land*BK19-In_PSH_Devex*$E13*BK30-BK103-In_EW_To_PSH*BK104+$F236*BK20</f>
        <v>0</v>
      </c>
      <c r="BL247" s="20" t="n">
        <f aca="false">-In_PSH_Land*BL19-In_PSH_Devex*$E13*BL30-BL103-In_EW_To_PSH*BL104+$F236*BL20</f>
        <v>0</v>
      </c>
      <c r="BM247" s="20" t="n">
        <f aca="false">-In_PSH_Land*BM19-In_PSH_Devex*$E13*BM30-BM103-In_EW_To_PSH*BM104+$F236*BM20</f>
        <v>0</v>
      </c>
      <c r="BN247" s="20" t="n">
        <f aca="false">-In_PSH_Land*BN19-In_PSH_Devex*$E13*BN30-BN103-In_EW_To_PSH*BN104+$F236*BN20</f>
        <v>0</v>
      </c>
      <c r="BO247" s="20" t="n">
        <f aca="false">-In_PSH_Land*BO19-In_PSH_Devex*$E13*BO30-BO103-In_EW_To_PSH*BO104+$F236*BO20</f>
        <v>0</v>
      </c>
      <c r="BP247" s="20" t="n">
        <f aca="false">-In_PSH_Land*BP19-In_PSH_Devex*$E13*BP30-BP103-In_EW_To_PSH*BP104+$F236*BP20</f>
        <v>0</v>
      </c>
      <c r="BQ247" s="20" t="n">
        <f aca="false">-In_PSH_Land*BQ19-In_PSH_Devex*$E13*BQ30-BQ103-In_EW_To_PSH*BQ104+$F236*BQ20</f>
        <v>0</v>
      </c>
      <c r="BR247" s="20" t="n">
        <f aca="false">-In_PSH_Land*BR19-In_PSH_Devex*$E13*BR30-BR103-In_EW_To_PSH*BR104+$F236*BR20</f>
        <v>0</v>
      </c>
      <c r="BS247" s="20" t="n">
        <f aca="false">-In_PSH_Land*BS19-In_PSH_Devex*$E13*BS30-BS103-In_EW_To_PSH*BS104+$F236*BS20</f>
        <v>0</v>
      </c>
      <c r="BT247" s="20" t="n">
        <f aca="false">-In_PSH_Land*BT19-In_PSH_Devex*$E13*BT30-BT103-In_EW_To_PSH*BT104+$F236*BT20</f>
        <v>0</v>
      </c>
      <c r="BU247" s="20" t="n">
        <f aca="false">-In_PSH_Land*BU19-In_PSH_Devex*$E13*BU30-BU103-In_EW_To_PSH*BU104+$F236*BU20</f>
        <v>0</v>
      </c>
      <c r="BV247" s="20" t="n">
        <f aca="false">-In_PSH_Land*BV19-In_PSH_Devex*$E13*BV30-BV103-In_EW_To_PSH*BV104+$F236*BV20</f>
        <v>0</v>
      </c>
      <c r="BW247" s="20" t="n">
        <f aca="false">-In_PSH_Land*BW19-In_PSH_Devex*$E13*BW30-BW103-In_EW_To_PSH*BW104+$F236*BW20</f>
        <v>0</v>
      </c>
      <c r="BX247" s="20" t="n">
        <f aca="false">-In_PSH_Land*BX19-In_PSH_Devex*$E13*BX30-BX103-In_EW_To_PSH*BX104+$F236*BX20</f>
        <v>0</v>
      </c>
      <c r="BY247" s="20" t="n">
        <f aca="false">-In_PSH_Land*BY19-In_PSH_Devex*$E13*BY30-BY103-In_EW_To_PSH*BY104+$F236*BY20</f>
        <v>0</v>
      </c>
      <c r="BZ247" s="20" t="n">
        <f aca="false">-In_PSH_Land*BZ19-In_PSH_Devex*$E13*BZ30-BZ103-In_EW_To_PSH*BZ104+$F236*BZ20</f>
        <v>0</v>
      </c>
      <c r="CA247" s="20" t="n">
        <f aca="false">-In_PSH_Land*CA19-In_PSH_Devex*$E13*CA30-CA103-In_EW_To_PSH*CA104+$F236*CA20</f>
        <v>0</v>
      </c>
      <c r="CB247" s="20" t="n">
        <f aca="false">-In_PSH_Land*CB19-In_PSH_Devex*$E13*CB30-CB103-In_EW_To_PSH*CB104+$F236*CB20</f>
        <v>0</v>
      </c>
      <c r="CC247" s="20" t="n">
        <f aca="false">-In_PSH_Land*CC19-In_PSH_Devex*$E13*CC30-CC103-In_EW_To_PSH*CC104+$F236*CC20</f>
        <v>0</v>
      </c>
      <c r="CD247" s="20" t="n">
        <f aca="false">-In_PSH_Land*CD19-In_PSH_Devex*$E13*CD30-CD103-In_EW_To_PSH*CD104+$F236*CD20</f>
        <v>0</v>
      </c>
      <c r="CE247" s="20" t="n">
        <f aca="false">-In_PSH_Land*CE19-In_PSH_Devex*$E13*CE30-CE103-In_EW_To_PSH*CE104+$F236*CE20</f>
        <v>0</v>
      </c>
      <c r="CF247" s="20" t="n">
        <f aca="false">-In_PSH_Land*CF19-In_PSH_Devex*$E13*CF30-CF103-In_EW_To_PSH*CF104+$F236*CF20</f>
        <v>0</v>
      </c>
      <c r="CG247" s="20" t="n">
        <f aca="false">-In_PSH_Land*CG19-In_PSH_Devex*$E13*CG30-CG103-In_EW_To_PSH*CG104+$F236*CG20</f>
        <v>0</v>
      </c>
      <c r="CH247" s="20" t="n">
        <f aca="false">-In_PSH_Land*CH19-In_PSH_Devex*$E13*CH30-CH103-In_EW_To_PSH*CH104+$F236*CH20</f>
        <v>0</v>
      </c>
      <c r="CI247" s="20" t="n">
        <f aca="false">-In_PSH_Land*CI19-In_PSH_Devex*$E13*CI30-CI103-In_EW_To_PSH*CI104+$F236*CI20</f>
        <v>0</v>
      </c>
      <c r="CJ247" s="20" t="n">
        <f aca="false">-In_PSH_Land*CJ19-In_PSH_Devex*$E13*CJ30-CJ103-In_EW_To_PSH*CJ104+$F236*CJ20</f>
        <v>0</v>
      </c>
      <c r="CK247" s="20" t="n">
        <f aca="false">-In_PSH_Land*CK19-In_PSH_Devex*$E13*CK30-CK103-In_EW_To_PSH*CK104+$F236*CK20</f>
        <v>0</v>
      </c>
      <c r="CL247" s="20" t="n">
        <f aca="false">-In_PSH_Land*CL19-In_PSH_Devex*$E13*CL30-CL103-In_EW_To_PSH*CL104+$F236*CL20</f>
        <v>0</v>
      </c>
      <c r="CM247" s="20" t="n">
        <f aca="false">-In_PSH_Land*CM19-In_PSH_Devex*$E13*CM30-CM103-In_EW_To_PSH*CM104+$F236*CM20</f>
        <v>0</v>
      </c>
      <c r="CN247" s="20" t="n">
        <f aca="false">-In_PSH_Land*CN19-In_PSH_Devex*$E13*CN30-CN103-In_EW_To_PSH*CN104+$F236*CN20</f>
        <v>0</v>
      </c>
      <c r="CO247" s="20" t="n">
        <f aca="false">-In_PSH_Land*CO19-In_PSH_Devex*$E13*CO30-CO103-In_EW_To_PSH*CO104+$F236*CO20</f>
        <v>0</v>
      </c>
      <c r="CP247" s="20" t="n">
        <f aca="false">-In_PSH_Land*CP19-In_PSH_Devex*$E13*CP30-CP103-In_EW_To_PSH*CP104+$F236*CP20</f>
        <v>0</v>
      </c>
      <c r="CQ247" s="20" t="n">
        <f aca="false">-In_PSH_Land*CQ19-In_PSH_Devex*$E13*CQ30-CQ103-In_EW_To_PSH*CQ104+$F236*CQ20</f>
        <v>0</v>
      </c>
      <c r="CR247" s="20" t="n">
        <f aca="false">-In_PSH_Land*CR19-In_PSH_Devex*$E13*CR30-CR103-In_EW_To_PSH*CR104+$F236*CR20</f>
        <v>0</v>
      </c>
      <c r="CS247" s="20" t="n">
        <f aca="false">-In_PSH_Land*CS19-In_PSH_Devex*$E13*CS30-CS103-In_EW_To_PSH*CS104+$F236*CS20</f>
        <v>0</v>
      </c>
      <c r="CT247" s="20" t="n">
        <f aca="false">-In_PSH_Land*CT19-In_PSH_Devex*$E13*CT30-CT103-In_EW_To_PSH*CT104+$F236*CT20</f>
        <v>0</v>
      </c>
      <c r="CU247" s="20" t="n">
        <f aca="false">-In_PSH_Land*CU19-In_PSH_Devex*$E13*CU30-CU103-In_EW_To_PSH*CU104+$F236*CU20</f>
        <v>0</v>
      </c>
      <c r="CV247" s="20" t="n">
        <f aca="false">-In_PSH_Land*CV19-In_PSH_Devex*$E13*CV30-CV103-In_EW_To_PSH*CV104+$F236*CV20</f>
        <v>0</v>
      </c>
      <c r="CW247" s="20" t="n">
        <f aca="false">-In_PSH_Land*CW19-In_PSH_Devex*$E13*CW30-CW103-In_EW_To_PSH*CW104+$F236*CW20</f>
        <v>0</v>
      </c>
      <c r="CX247" s="20" t="n">
        <f aca="false">-In_PSH_Land*CX19-In_PSH_Devex*$E13*CX30-CX103-In_EW_To_PSH*CX104+$F236*CX20</f>
        <v>0</v>
      </c>
      <c r="CY247" s="20" t="n">
        <f aca="false">-In_PSH_Land*CY19-In_PSH_Devex*$E13*CY30-CY103-In_EW_To_PSH*CY104+$F236*CY20</f>
        <v>0</v>
      </c>
      <c r="CZ247" s="20" t="n">
        <f aca="false">-In_PSH_Land*CZ19-In_PSH_Devex*$E13*CZ30-CZ103-In_EW_To_PSH*CZ104+$F236*CZ20</f>
        <v>0</v>
      </c>
      <c r="DA247" s="20" t="n">
        <f aca="false">-In_PSH_Land*DA19-In_PSH_Devex*$E13*DA30-DA103-In_EW_To_PSH*DA104+$F236*DA20</f>
        <v>0</v>
      </c>
      <c r="DB247" s="20" t="n">
        <f aca="false">-In_PSH_Land*DB19-In_PSH_Devex*$E13*DB30-DB103-In_EW_To_PSH*DB104+$F236*DB20</f>
        <v>0</v>
      </c>
      <c r="DC247" s="20" t="n">
        <f aca="false">-In_PSH_Land*DC19-In_PSH_Devex*$E13*DC30-DC103-In_EW_To_PSH*DC104+$F236*DC20</f>
        <v>0</v>
      </c>
      <c r="DD247" s="20" t="n">
        <f aca="false">-In_PSH_Land*DD19-In_PSH_Devex*$E13*DD30-DD103-In_EW_To_PSH*DD104+$F236*DD20</f>
        <v>0</v>
      </c>
      <c r="DE247" s="20" t="n">
        <f aca="false">-In_PSH_Land*DE19-In_PSH_Devex*$E13*DE30-DE103-In_EW_To_PSH*DE104+$F236*DE20</f>
        <v>0</v>
      </c>
      <c r="DF247" s="20" t="n">
        <f aca="false">-In_PSH_Land*DF19-In_PSH_Devex*$E13*DF30-DF103-In_EW_To_PSH*DF104+$F236*DF20</f>
        <v>0</v>
      </c>
      <c r="DG247" s="20" t="n">
        <f aca="false">-In_PSH_Land*DG19-In_PSH_Devex*$E13*DG30-DG103-In_EW_To_PSH*DG104+$F236*DG20</f>
        <v>0</v>
      </c>
      <c r="DH247" s="20" t="n">
        <f aca="false">-In_PSH_Land*DH19-In_PSH_Devex*$E13*DH30-DH103-In_EW_To_PSH*DH104+$F236*DH20</f>
        <v>0</v>
      </c>
      <c r="DI247" s="20" t="n">
        <f aca="false">-In_PSH_Land*DI19-In_PSH_Devex*$E13*DI30-DI103-In_EW_To_PSH*DI104+$F236*DI20</f>
        <v>0</v>
      </c>
      <c r="DJ247" s="20" t="n">
        <f aca="false">-In_PSH_Land*DJ19-In_PSH_Devex*$E13*DJ30-DJ103-In_EW_To_PSH*DJ104+$F236*DJ20</f>
        <v>0</v>
      </c>
      <c r="DK247" s="20" t="n">
        <f aca="false">-In_PSH_Land*DK19-In_PSH_Devex*$E13*DK30-DK103-In_EW_To_PSH*DK104+$F236*DK20</f>
        <v>0</v>
      </c>
      <c r="DL247" s="20" t="n">
        <f aca="false">-In_PSH_Land*DL19-In_PSH_Devex*$E13*DL30-DL103-In_EW_To_PSH*DL104+$F236*DL20</f>
        <v>0</v>
      </c>
      <c r="DM247" s="20" t="n">
        <f aca="false">-In_PSH_Land*DM19-In_PSH_Devex*$E13*DM30-DM103-In_EW_To_PSH*DM104+$F236*DM20</f>
        <v>0</v>
      </c>
      <c r="DN247" s="20" t="n">
        <f aca="false">-In_PSH_Land*DN19-In_PSH_Devex*$E13*DN30-DN103-In_EW_To_PSH*DN104+$F236*DN20</f>
        <v>0</v>
      </c>
      <c r="DO247" s="20" t="n">
        <f aca="false">-In_PSH_Land*DO19-In_PSH_Devex*$E13*DO30-DO103-In_EW_To_PSH*DO104+$F236*DO20</f>
        <v>0</v>
      </c>
      <c r="DP247" s="20" t="n">
        <f aca="false">-In_PSH_Land*DP19-In_PSH_Devex*$E13*DP30-DP103-In_EW_To_PSH*DP104+$F236*DP20</f>
        <v>0</v>
      </c>
      <c r="DQ247" s="20" t="n">
        <f aca="false">-In_PSH_Land*DQ19-In_PSH_Devex*$E13*DQ30-DQ103-In_EW_To_PSH*DQ104+$F236*DQ20</f>
        <v>0</v>
      </c>
      <c r="DR247" s="20" t="n">
        <f aca="false">-In_PSH_Land*DR19-In_PSH_Devex*$E13*DR30-DR103-In_EW_To_PSH*DR104+$F236*DR20</f>
        <v>0</v>
      </c>
      <c r="DS247" s="20" t="n">
        <f aca="false">-In_PSH_Land*DS19-In_PSH_Devex*$E13*DS30-DS103-In_EW_To_PSH*DS104+$F236*DS20</f>
        <v>0</v>
      </c>
      <c r="DT247" s="20" t="n">
        <f aca="false">-In_PSH_Land*DT19-In_PSH_Devex*$E13*DT30-DT103-In_EW_To_PSH*DT104+$F236*DT20</f>
        <v>0</v>
      </c>
      <c r="DU247" s="20" t="n">
        <f aca="false">-In_PSH_Land*DU19-In_PSH_Devex*$E13*DU30-DU103-In_EW_To_PSH*DU104+$F236*DU20</f>
        <v>0</v>
      </c>
      <c r="DV247" s="20" t="n">
        <f aca="false">-In_PSH_Land*DV19-In_PSH_Devex*$E13*DV30-DV103-In_EW_To_PSH*DV104+$F236*DV20</f>
        <v>0</v>
      </c>
      <c r="DW247" s="20" t="n">
        <f aca="false">-In_PSH_Land*DW19-In_PSH_Devex*$E13*DW30-DW103-In_EW_To_PSH*DW104+$F236*DW20</f>
        <v>0</v>
      </c>
      <c r="DX247" s="20" t="n">
        <f aca="false">-In_PSH_Land*DX19-In_PSH_Devex*$E13*DX30-DX103-In_EW_To_PSH*DX104+$F236*DX20</f>
        <v>0</v>
      </c>
      <c r="DY247" s="20" t="n">
        <f aca="false">-In_PSH_Land*DY19-In_PSH_Devex*$E13*DY30-DY103-In_EW_To_PSH*DY104+$F236*DY20</f>
        <v>0</v>
      </c>
      <c r="DZ247" s="20" t="n">
        <f aca="false">-In_PSH_Land*DZ19-In_PSH_Devex*$E13*DZ30-DZ103-In_EW_To_PSH*DZ104+$F236*DZ20</f>
        <v>0</v>
      </c>
      <c r="EA247" s="20" t="n">
        <f aca="false">-In_PSH_Land*EA19-In_PSH_Devex*$E13*EA30-EA103-In_EW_To_PSH*EA104+$F236*EA20</f>
        <v>0</v>
      </c>
      <c r="EB247" s="20" t="n">
        <f aca="false">-In_PSH_Land*EB19-In_PSH_Devex*$E13*EB30-EB103-In_EW_To_PSH*EB104+$F236*EB20</f>
        <v>0</v>
      </c>
      <c r="EC247" s="20" t="n">
        <f aca="false">-In_PSH_Land*EC19-In_PSH_Devex*$E13*EC30-EC103-In_EW_To_PSH*EC104+$F236*EC20</f>
        <v>0</v>
      </c>
      <c r="ED247" s="20" t="n">
        <f aca="false">-In_PSH_Land*ED19-In_PSH_Devex*$E13*ED30-ED103-In_EW_To_PSH*ED104+$F236*ED20</f>
        <v>0</v>
      </c>
      <c r="EE247" s="20" t="n">
        <f aca="false">-In_PSH_Land*EE19-In_PSH_Devex*$E13*EE30-EE103-In_EW_To_PSH*EE104+$F236*EE20</f>
        <v>0</v>
      </c>
      <c r="EF247" s="20" t="n">
        <f aca="false">-In_PSH_Land*EF19-In_PSH_Devex*$E13*EF30-EF103-In_EW_To_PSH*EF104+$F236*EF20</f>
        <v>0</v>
      </c>
      <c r="EG247" s="20" t="n">
        <f aca="false">-In_PSH_Land*EG19-In_PSH_Devex*$E13*EG30-EG103-In_EW_To_PSH*EG104+$F236*EG20</f>
        <v>0</v>
      </c>
      <c r="EH247" s="20" t="n">
        <f aca="false">-In_PSH_Land*EH19-In_PSH_Devex*$E13*EH30-EH103-In_EW_To_PSH*EH104+$F236*EH20</f>
        <v>0</v>
      </c>
      <c r="EI247" s="20" t="n">
        <f aca="false">-In_PSH_Land*EI19-In_PSH_Devex*$E13*EI30-EI103-In_EW_To_PSH*EI104+$F236*EI20</f>
        <v>0</v>
      </c>
      <c r="EJ247" s="20" t="n">
        <f aca="false">-In_PSH_Land*EJ19-In_PSH_Devex*$E13*EJ30-EJ103-In_EW_To_PSH*EJ104+$F236*EJ20</f>
        <v>0</v>
      </c>
      <c r="EK247" s="20" t="n">
        <f aca="false">-In_PSH_Land*EK19-In_PSH_Devex*$E13*EK30-EK103-In_EW_To_PSH*EK104+$F236*EK20</f>
        <v>0</v>
      </c>
      <c r="EL247" s="20" t="n">
        <f aca="false">-In_PSH_Land*EL19-In_PSH_Devex*$E13*EL30-EL103-In_EW_To_PSH*EL104+$F236*EL20</f>
        <v>0</v>
      </c>
      <c r="EM247" s="20" t="n">
        <f aca="false">-In_PSH_Land*EM19-In_PSH_Devex*$E13*EM30-EM103-In_EW_To_PSH*EM104+$F236*EM20</f>
        <v>0</v>
      </c>
      <c r="EN247" s="20" t="n">
        <f aca="false">-In_PSH_Land*EN19-In_PSH_Devex*$E13*EN30-EN103-In_EW_To_PSH*EN104+$F236*EN20</f>
        <v>0</v>
      </c>
      <c r="EO247" s="20" t="n">
        <f aca="false">-In_PSH_Land*EO19-In_PSH_Devex*$E13*EO30-EO103-In_EW_To_PSH*EO104+$F236*EO20</f>
        <v>0</v>
      </c>
      <c r="EP247" s="20" t="n">
        <f aca="false">-In_PSH_Land*EP19-In_PSH_Devex*$E13*EP30-EP103-In_EW_To_PSH*EP104+$F236*EP20</f>
        <v>0</v>
      </c>
      <c r="EQ247" s="20" t="n">
        <f aca="false">-In_PSH_Land*EQ19-In_PSH_Devex*$E13*EQ30-EQ103-In_EW_To_PSH*EQ104+$F236*EQ20</f>
        <v>0</v>
      </c>
      <c r="ER247" s="20" t="n">
        <f aca="false">-In_PSH_Land*ER19-In_PSH_Devex*$E13*ER30-ER103-In_EW_To_PSH*ER104+$F236*ER20</f>
        <v>0</v>
      </c>
      <c r="ES247" s="20" t="n">
        <f aca="false">-In_PSH_Land*ES19-In_PSH_Devex*$E13*ES30-ES103-In_EW_To_PSH*ES104+$F236*ES20</f>
        <v>0</v>
      </c>
      <c r="ET247" s="20" t="n">
        <f aca="false">-In_PSH_Land*ET19-In_PSH_Devex*$E13*ET30-ET103-In_EW_To_PSH*ET104+$F236*ET20</f>
        <v>0</v>
      </c>
      <c r="EU247" s="20" t="n">
        <f aca="false">-In_PSH_Land*EU19-In_PSH_Devex*$E13*EU30-EU103-In_EW_To_PSH*EU104+$F236*EU20</f>
        <v>0</v>
      </c>
      <c r="EV247" s="20" t="n">
        <f aca="false">-In_PSH_Land*EV19-In_PSH_Devex*$E13*EV30-EV103-In_EW_To_PSH*EV104+$F236*EV20</f>
        <v>0</v>
      </c>
      <c r="EW247" s="20" t="n">
        <f aca="false">-In_PSH_Land*EW19-In_PSH_Devex*$E13*EW30-EW103-In_EW_To_PSH*EW104+$F236*EW20</f>
        <v>0</v>
      </c>
      <c r="EX247" s="20" t="n">
        <f aca="false">-In_PSH_Land*EX19-In_PSH_Devex*$E13*EX30-EX103-In_EW_To_PSH*EX104+$F236*EX20</f>
        <v>0</v>
      </c>
      <c r="EY247" s="20" t="n">
        <f aca="false">-In_PSH_Land*EY19-In_PSH_Devex*$E13*EY30-EY103-In_EW_To_PSH*EY104+$F236*EY20</f>
        <v>0</v>
      </c>
      <c r="EZ247" s="20" t="n">
        <f aca="false">-In_PSH_Land*EZ19-In_PSH_Devex*$E13*EZ30-EZ103-In_EW_To_PSH*EZ104+$F236*EZ20</f>
        <v>0</v>
      </c>
      <c r="FA247" s="20" t="n">
        <f aca="false">-In_PSH_Land*FA19-In_PSH_Devex*$E13*FA30-FA103-In_EW_To_PSH*FA104+$F236*FA20</f>
        <v>0</v>
      </c>
      <c r="FB247" s="20" t="n">
        <f aca="false">-In_PSH_Land*FB19-In_PSH_Devex*$E13*FB30-FB103-In_EW_To_PSH*FB104+$F236*FB20</f>
        <v>0</v>
      </c>
      <c r="FC247" s="20" t="n">
        <f aca="false">-In_PSH_Land*FC19-In_PSH_Devex*$E13*FC30-FC103-In_EW_To_PSH*FC104+$F236*FC20</f>
        <v>0</v>
      </c>
      <c r="FD247" s="20" t="n">
        <f aca="false">-In_PSH_Land*FD19-In_PSH_Devex*$E13*FD30-FD103-In_EW_To_PSH*FD104+$F236*FD20</f>
        <v>0</v>
      </c>
      <c r="FE247" s="20" t="n">
        <f aca="false">-In_PSH_Land*FE19-In_PSH_Devex*$E13*FE30-FE103-In_EW_To_PSH*FE104+$F236*FE20</f>
        <v>0</v>
      </c>
      <c r="FF247" s="20" t="n">
        <f aca="false">-In_PSH_Land*FF19-In_PSH_Devex*$E13*FF30-FF103-In_EW_To_PSH*FF104+$F236*FF20</f>
        <v>0</v>
      </c>
      <c r="FG247" s="20" t="n">
        <f aca="false">-In_PSH_Land*FG19-In_PSH_Devex*$E13*FG30-FG103-In_EW_To_PSH*FG104+$F236*FG20</f>
        <v>0</v>
      </c>
      <c r="FH247" s="20" t="n">
        <f aca="false">-In_PSH_Land*FH19-In_PSH_Devex*$E13*FH30-FH103-In_EW_To_PSH*FH104+$F236*FH20</f>
        <v>0</v>
      </c>
    </row>
    <row r="248" customFormat="false" ht="15" hidden="false" customHeight="false" outlineLevel="0" collapsed="false">
      <c r="C248" s="27" t="s">
        <v>879</v>
      </c>
      <c r="D248" s="11" t="s">
        <v>32</v>
      </c>
      <c r="E248" s="32" t="n">
        <f aca="false">IFERROR(XIRR($J247:$FH247,$J$4:$FH$4),"n/a")</f>
        <v>9.03569151582823</v>
      </c>
    </row>
    <row r="249" customFormat="false" ht="15" hidden="false" customHeight="false" outlineLevel="0" collapsed="false">
      <c r="C249" s="27" t="s">
        <v>880</v>
      </c>
      <c r="D249" s="11" t="s">
        <v>14</v>
      </c>
      <c r="E249" s="65" t="n">
        <f aca="false">SUMIF($J247:$FH247,"&gt;0")/-SUMIF($J247:$FH247,"&lt;0")</f>
        <v>10.0356915158282</v>
      </c>
    </row>
    <row r="251" customFormat="false" ht="15" hidden="false" customHeight="false" outlineLevel="0" collapsed="false">
      <c r="A251" s="9" t="s">
        <v>14</v>
      </c>
      <c r="B251" s="9"/>
      <c r="C251" s="9" t="s">
        <v>881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</row>
    <row r="252" customFormat="false" ht="15" hidden="false" customHeight="false" outlineLevel="0" collapsed="false">
      <c r="C252" s="0" t="s">
        <v>882</v>
      </c>
      <c r="D252" s="11" t="s">
        <v>32</v>
      </c>
      <c r="E252" s="22" t="n">
        <f aca="false">IF(In_COD_Share_Basis=1,In_COD_Share,$E224)</f>
        <v>0.6</v>
      </c>
      <c r="F252" s="22" t="n">
        <f aca="false">1-$E252</f>
        <v>0.4</v>
      </c>
    </row>
    <row r="253" customFormat="false" ht="15" hidden="false" customHeight="false" outlineLevel="0" collapsed="false">
      <c r="C253" s="0" t="s">
        <v>883</v>
      </c>
      <c r="D253" s="11" t="s">
        <v>359</v>
      </c>
      <c r="I253" s="20" t="n">
        <f aca="false">SUM(J253:FH253)</f>
        <v>-33860.7376931965</v>
      </c>
      <c r="J253" s="20" t="n">
        <f aca="false">J174*(1-J26)-J109</f>
        <v>-2792.10339506173</v>
      </c>
      <c r="K253" s="20" t="n">
        <f aca="false">K174*(1-K26)-K109</f>
        <v>694.568570357686</v>
      </c>
      <c r="L253" s="20" t="n">
        <f aca="false">L174*(1-L26)-L109</f>
        <v>-809.957968521901</v>
      </c>
      <c r="M253" s="20" t="n">
        <f aca="false">M174*(1-M26)-M109</f>
        <v>-124.112302458989</v>
      </c>
      <c r="N253" s="20" t="n">
        <f aca="false">N174*(1-N26)-N109</f>
        <v>-1615.86742388078</v>
      </c>
      <c r="O253" s="20" t="n">
        <f aca="false">O174*(1-O26)-O109</f>
        <v>-2460.17962861121</v>
      </c>
      <c r="P253" s="20" t="n">
        <f aca="false">P174*(1-P26)-P109</f>
        <v>-6303.52697414552</v>
      </c>
      <c r="Q253" s="20" t="n">
        <f aca="false">Q174*(1-Q26)-Q109</f>
        <v>-6355.53002686728</v>
      </c>
      <c r="R253" s="20" t="n">
        <f aca="false">R174*(1-R26)-R109</f>
        <v>-6338.07381092297</v>
      </c>
      <c r="S253" s="20" t="n">
        <f aca="false">S174*(1-S26)-S109</f>
        <v>-7755.9547330838</v>
      </c>
      <c r="T253" s="20" t="n">
        <f aca="false">T174*(1-T26)-T109</f>
        <v>0</v>
      </c>
      <c r="U253" s="20" t="n">
        <f aca="false">U174*(1-U26)-U109</f>
        <v>0</v>
      </c>
      <c r="V253" s="20" t="n">
        <f aca="false">V174*(1-V26)-V109</f>
        <v>0</v>
      </c>
      <c r="W253" s="20" t="n">
        <f aca="false">W174*(1-W26)-W109</f>
        <v>0</v>
      </c>
      <c r="X253" s="20" t="n">
        <f aca="false">X174*(1-X26)-X109</f>
        <v>0</v>
      </c>
      <c r="Y253" s="20" t="n">
        <f aca="false">Y174*(1-Y26)-Y109</f>
        <v>0</v>
      </c>
      <c r="Z253" s="20" t="n">
        <f aca="false">Z174*(1-Z26)-Z109</f>
        <v>0</v>
      </c>
      <c r="AA253" s="20" t="n">
        <f aca="false">AA174*(1-AA26)-AA109</f>
        <v>0</v>
      </c>
      <c r="AB253" s="20" t="n">
        <f aca="false">AB174*(1-AB26)-AB109</f>
        <v>0</v>
      </c>
      <c r="AC253" s="20" t="n">
        <f aca="false">AC174*(1-AC26)-AC109</f>
        <v>0</v>
      </c>
      <c r="AD253" s="20" t="n">
        <f aca="false">AD174*(1-AD26)-AD109</f>
        <v>0</v>
      </c>
      <c r="AE253" s="20" t="n">
        <f aca="false">AE174*(1-AE26)-AE109</f>
        <v>0</v>
      </c>
      <c r="AF253" s="20" t="n">
        <f aca="false">AF174*(1-AF26)-AF109</f>
        <v>0</v>
      </c>
      <c r="AG253" s="20" t="n">
        <f aca="false">AG174*(1-AG26)-AG109</f>
        <v>0</v>
      </c>
      <c r="AH253" s="20" t="n">
        <f aca="false">AH174*(1-AH26)-AH109</f>
        <v>0</v>
      </c>
      <c r="AI253" s="20" t="n">
        <f aca="false">AI174*(1-AI26)-AI109</f>
        <v>0</v>
      </c>
      <c r="AJ253" s="20" t="n">
        <f aca="false">AJ174*(1-AJ26)-AJ109</f>
        <v>0</v>
      </c>
      <c r="AK253" s="20" t="n">
        <f aca="false">AK174*(1-AK26)-AK109</f>
        <v>0</v>
      </c>
      <c r="AL253" s="20" t="n">
        <f aca="false">AL174*(1-AL26)-AL109</f>
        <v>0</v>
      </c>
      <c r="AM253" s="20" t="n">
        <f aca="false">AM174*(1-AM26)-AM109</f>
        <v>0</v>
      </c>
      <c r="AN253" s="20" t="n">
        <f aca="false">AN174*(1-AN26)-AN109</f>
        <v>0</v>
      </c>
      <c r="AO253" s="20" t="n">
        <f aca="false">AO174*(1-AO26)-AO109</f>
        <v>0</v>
      </c>
      <c r="AP253" s="20" t="n">
        <f aca="false">AP174*(1-AP26)-AP109</f>
        <v>0</v>
      </c>
      <c r="AQ253" s="20" t="n">
        <f aca="false">AQ174*(1-AQ26)-AQ109</f>
        <v>0</v>
      </c>
      <c r="AR253" s="20" t="n">
        <f aca="false">AR174*(1-AR26)-AR109</f>
        <v>0</v>
      </c>
      <c r="AS253" s="20" t="n">
        <f aca="false">AS174*(1-AS26)-AS109</f>
        <v>0</v>
      </c>
      <c r="AT253" s="20" t="n">
        <f aca="false">AT174*(1-AT26)-AT109</f>
        <v>0</v>
      </c>
      <c r="AU253" s="20" t="n">
        <f aca="false">AU174*(1-AU26)-AU109</f>
        <v>0</v>
      </c>
      <c r="AV253" s="20" t="n">
        <f aca="false">AV174*(1-AV26)-AV109</f>
        <v>0</v>
      </c>
      <c r="AW253" s="20" t="n">
        <f aca="false">AW174*(1-AW26)-AW109</f>
        <v>0</v>
      </c>
      <c r="AX253" s="20" t="n">
        <f aca="false">AX174*(1-AX26)-AX109</f>
        <v>0</v>
      </c>
      <c r="AY253" s="20" t="n">
        <f aca="false">AY174*(1-AY26)-AY109</f>
        <v>0</v>
      </c>
      <c r="AZ253" s="20" t="n">
        <f aca="false">AZ174*(1-AZ26)-AZ109</f>
        <v>0</v>
      </c>
      <c r="BA253" s="20" t="n">
        <f aca="false">BA174*(1-BA26)-BA109</f>
        <v>0</v>
      </c>
      <c r="BB253" s="20" t="n">
        <f aca="false">BB174*(1-BB26)-BB109</f>
        <v>0</v>
      </c>
      <c r="BC253" s="20" t="n">
        <f aca="false">BC174*(1-BC26)-BC109</f>
        <v>0</v>
      </c>
      <c r="BD253" s="20" t="n">
        <f aca="false">BD174*(1-BD26)-BD109</f>
        <v>0</v>
      </c>
      <c r="BE253" s="20" t="n">
        <f aca="false">BE174*(1-BE26)-BE109</f>
        <v>0</v>
      </c>
      <c r="BF253" s="20" t="n">
        <f aca="false">BF174*(1-BF26)-BF109</f>
        <v>0</v>
      </c>
      <c r="BG253" s="20" t="n">
        <f aca="false">BG174*(1-BG26)-BG109</f>
        <v>0</v>
      </c>
      <c r="BH253" s="20" t="n">
        <f aca="false">BH174*(1-BH26)-BH109</f>
        <v>0</v>
      </c>
      <c r="BI253" s="20" t="n">
        <f aca="false">BI174*(1-BI26)-BI109</f>
        <v>0</v>
      </c>
      <c r="BJ253" s="20" t="n">
        <f aca="false">BJ174*(1-BJ26)-BJ109</f>
        <v>0</v>
      </c>
      <c r="BK253" s="20" t="n">
        <f aca="false">BK174*(1-BK26)-BK109</f>
        <v>0</v>
      </c>
      <c r="BL253" s="20" t="n">
        <f aca="false">BL174*(1-BL26)-BL109</f>
        <v>0</v>
      </c>
      <c r="BM253" s="20" t="n">
        <f aca="false">BM174*(1-BM26)-BM109</f>
        <v>0</v>
      </c>
      <c r="BN253" s="20" t="n">
        <f aca="false">BN174*(1-BN26)-BN109</f>
        <v>0</v>
      </c>
      <c r="BO253" s="20" t="n">
        <f aca="false">BO174*(1-BO26)-BO109</f>
        <v>0</v>
      </c>
      <c r="BP253" s="20" t="n">
        <f aca="false">BP174*(1-BP26)-BP109</f>
        <v>0</v>
      </c>
      <c r="BQ253" s="20" t="n">
        <f aca="false">BQ174*(1-BQ26)-BQ109</f>
        <v>0</v>
      </c>
      <c r="BR253" s="20" t="n">
        <f aca="false">BR174*(1-BR26)-BR109</f>
        <v>0</v>
      </c>
      <c r="BS253" s="20" t="n">
        <f aca="false">BS174*(1-BS26)-BS109</f>
        <v>0</v>
      </c>
      <c r="BT253" s="20" t="n">
        <f aca="false">BT174*(1-BT26)-BT109</f>
        <v>0</v>
      </c>
      <c r="BU253" s="20" t="n">
        <f aca="false">BU174*(1-BU26)-BU109</f>
        <v>0</v>
      </c>
      <c r="BV253" s="20" t="n">
        <f aca="false">BV174*(1-BV26)-BV109</f>
        <v>0</v>
      </c>
      <c r="BW253" s="20" t="n">
        <f aca="false">BW174*(1-BW26)-BW109</f>
        <v>0</v>
      </c>
      <c r="BX253" s="20" t="n">
        <f aca="false">BX174*(1-BX26)-BX109</f>
        <v>0</v>
      </c>
      <c r="BY253" s="20" t="n">
        <f aca="false">BY174*(1-BY26)-BY109</f>
        <v>0</v>
      </c>
      <c r="BZ253" s="20" t="n">
        <f aca="false">BZ174*(1-BZ26)-BZ109</f>
        <v>0</v>
      </c>
      <c r="CA253" s="20" t="n">
        <f aca="false">CA174*(1-CA26)-CA109</f>
        <v>0</v>
      </c>
      <c r="CB253" s="20" t="n">
        <f aca="false">CB174*(1-CB26)-CB109</f>
        <v>0</v>
      </c>
      <c r="CC253" s="20" t="n">
        <f aca="false">CC174*(1-CC26)-CC109</f>
        <v>0</v>
      </c>
      <c r="CD253" s="20" t="n">
        <f aca="false">CD174*(1-CD26)-CD109</f>
        <v>0</v>
      </c>
      <c r="CE253" s="20" t="n">
        <f aca="false">CE174*(1-CE26)-CE109</f>
        <v>0</v>
      </c>
      <c r="CF253" s="20" t="n">
        <f aca="false">CF174*(1-CF26)-CF109</f>
        <v>0</v>
      </c>
      <c r="CG253" s="20" t="n">
        <f aca="false">CG174*(1-CG26)-CG109</f>
        <v>0</v>
      </c>
      <c r="CH253" s="20" t="n">
        <f aca="false">CH174*(1-CH26)-CH109</f>
        <v>0</v>
      </c>
      <c r="CI253" s="20" t="n">
        <f aca="false">CI174*(1-CI26)-CI109</f>
        <v>0</v>
      </c>
      <c r="CJ253" s="20" t="n">
        <f aca="false">CJ174*(1-CJ26)-CJ109</f>
        <v>0</v>
      </c>
      <c r="CK253" s="20" t="n">
        <f aca="false">CK174*(1-CK26)-CK109</f>
        <v>0</v>
      </c>
      <c r="CL253" s="20" t="n">
        <f aca="false">CL174*(1-CL26)-CL109</f>
        <v>0</v>
      </c>
      <c r="CM253" s="20" t="n">
        <f aca="false">CM174*(1-CM26)-CM109</f>
        <v>0</v>
      </c>
      <c r="CN253" s="20" t="n">
        <f aca="false">CN174*(1-CN26)-CN109</f>
        <v>0</v>
      </c>
      <c r="CO253" s="20" t="n">
        <f aca="false">CO174*(1-CO26)-CO109</f>
        <v>0</v>
      </c>
      <c r="CP253" s="20" t="n">
        <f aca="false">CP174*(1-CP26)-CP109</f>
        <v>0</v>
      </c>
      <c r="CQ253" s="20" t="n">
        <f aca="false">CQ174*(1-CQ26)-CQ109</f>
        <v>0</v>
      </c>
      <c r="CR253" s="20" t="n">
        <f aca="false">CR174*(1-CR26)-CR109</f>
        <v>0</v>
      </c>
      <c r="CS253" s="20" t="n">
        <f aca="false">CS174*(1-CS26)-CS109</f>
        <v>0</v>
      </c>
      <c r="CT253" s="20" t="n">
        <f aca="false">CT174*(1-CT26)-CT109</f>
        <v>0</v>
      </c>
      <c r="CU253" s="20" t="n">
        <f aca="false">CU174*(1-CU26)-CU109</f>
        <v>-0</v>
      </c>
      <c r="CV253" s="20" t="n">
        <f aca="false">CV174*(1-CV26)-CV109</f>
        <v>0</v>
      </c>
      <c r="CW253" s="20" t="n">
        <f aca="false">CW174*(1-CW26)-CW109</f>
        <v>0</v>
      </c>
      <c r="CX253" s="20" t="n">
        <f aca="false">CX174*(1-CX26)-CX109</f>
        <v>0</v>
      </c>
      <c r="CY253" s="20" t="n">
        <f aca="false">CY174*(1-CY26)-CY109</f>
        <v>0</v>
      </c>
      <c r="CZ253" s="20" t="n">
        <f aca="false">CZ174*(1-CZ26)-CZ109</f>
        <v>0</v>
      </c>
      <c r="DA253" s="20" t="n">
        <f aca="false">DA174*(1-DA26)-DA109</f>
        <v>0</v>
      </c>
      <c r="DB253" s="20" t="n">
        <f aca="false">DB174*(1-DB26)-DB109</f>
        <v>0</v>
      </c>
      <c r="DC253" s="20" t="n">
        <f aca="false">DC174*(1-DC26)-DC109</f>
        <v>0</v>
      </c>
      <c r="DD253" s="20" t="n">
        <f aca="false">DD174*(1-DD26)-DD109</f>
        <v>0</v>
      </c>
      <c r="DE253" s="20" t="n">
        <f aca="false">DE174*(1-DE26)-DE109</f>
        <v>0</v>
      </c>
      <c r="DF253" s="20" t="n">
        <f aca="false">DF174*(1-DF26)-DF109</f>
        <v>0</v>
      </c>
      <c r="DG253" s="20" t="n">
        <f aca="false">DG174*(1-DG26)-DG109</f>
        <v>0</v>
      </c>
      <c r="DH253" s="20" t="n">
        <f aca="false">DH174*(1-DH26)-DH109</f>
        <v>0</v>
      </c>
      <c r="DI253" s="20" t="n">
        <f aca="false">DI174*(1-DI26)-DI109</f>
        <v>0</v>
      </c>
      <c r="DJ253" s="20" t="n">
        <f aca="false">DJ174*(1-DJ26)-DJ109</f>
        <v>0</v>
      </c>
      <c r="DK253" s="20" t="n">
        <f aca="false">DK174*(1-DK26)-DK109</f>
        <v>0</v>
      </c>
      <c r="DL253" s="20" t="n">
        <f aca="false">DL174*(1-DL26)-DL109</f>
        <v>0</v>
      </c>
      <c r="DM253" s="20" t="n">
        <f aca="false">DM174*(1-DM26)-DM109</f>
        <v>0</v>
      </c>
      <c r="DN253" s="20" t="n">
        <f aca="false">DN174*(1-DN26)-DN109</f>
        <v>0</v>
      </c>
      <c r="DO253" s="20" t="n">
        <f aca="false">DO174*(1-DO26)-DO109</f>
        <v>0</v>
      </c>
      <c r="DP253" s="20" t="n">
        <f aca="false">DP174*(1-DP26)-DP109</f>
        <v>0</v>
      </c>
      <c r="DQ253" s="20" t="n">
        <f aca="false">DQ174*(1-DQ26)-DQ109</f>
        <v>0</v>
      </c>
      <c r="DR253" s="20" t="n">
        <f aca="false">DR174*(1-DR26)-DR109</f>
        <v>0</v>
      </c>
      <c r="DS253" s="20" t="n">
        <f aca="false">DS174*(1-DS26)-DS109</f>
        <v>0</v>
      </c>
      <c r="DT253" s="20" t="n">
        <f aca="false">DT174*(1-DT26)-DT109</f>
        <v>0</v>
      </c>
      <c r="DU253" s="20" t="n">
        <f aca="false">DU174*(1-DU26)-DU109</f>
        <v>0</v>
      </c>
      <c r="DV253" s="20" t="n">
        <f aca="false">DV174*(1-DV26)-DV109</f>
        <v>0</v>
      </c>
      <c r="DW253" s="20" t="n">
        <f aca="false">DW174*(1-DW26)-DW109</f>
        <v>0</v>
      </c>
      <c r="DX253" s="20" t="n">
        <f aca="false">DX174*(1-DX26)-DX109</f>
        <v>0</v>
      </c>
      <c r="DY253" s="20" t="n">
        <f aca="false">DY174*(1-DY26)-DY109</f>
        <v>0</v>
      </c>
      <c r="DZ253" s="20" t="n">
        <f aca="false">DZ174*(1-DZ26)-DZ109</f>
        <v>0</v>
      </c>
      <c r="EA253" s="20" t="n">
        <f aca="false">EA174*(1-EA26)-EA109</f>
        <v>0</v>
      </c>
      <c r="EB253" s="20" t="n">
        <f aca="false">EB174*(1-EB26)-EB109</f>
        <v>0</v>
      </c>
      <c r="EC253" s="20" t="n">
        <f aca="false">EC174*(1-EC26)-EC109</f>
        <v>0</v>
      </c>
      <c r="ED253" s="20" t="n">
        <f aca="false">ED174*(1-ED26)-ED109</f>
        <v>0</v>
      </c>
      <c r="EE253" s="20" t="n">
        <f aca="false">EE174*(1-EE26)-EE109</f>
        <v>0</v>
      </c>
      <c r="EF253" s="20" t="n">
        <f aca="false">EF174*(1-EF26)-EF109</f>
        <v>0</v>
      </c>
      <c r="EG253" s="20" t="n">
        <f aca="false">EG174*(1-EG26)-EG109</f>
        <v>0</v>
      </c>
      <c r="EH253" s="20" t="n">
        <f aca="false">EH174*(1-EH26)-EH109</f>
        <v>0</v>
      </c>
      <c r="EI253" s="20" t="n">
        <f aca="false">EI174*(1-EI26)-EI109</f>
        <v>0</v>
      </c>
      <c r="EJ253" s="20" t="n">
        <f aca="false">EJ174*(1-EJ26)-EJ109</f>
        <v>0</v>
      </c>
      <c r="EK253" s="20" t="n">
        <f aca="false">EK174*(1-EK26)-EK109</f>
        <v>0</v>
      </c>
      <c r="EL253" s="20" t="n">
        <f aca="false">EL174*(1-EL26)-EL109</f>
        <v>0</v>
      </c>
      <c r="EM253" s="20" t="n">
        <f aca="false">EM174*(1-EM26)-EM109</f>
        <v>0</v>
      </c>
      <c r="EN253" s="20" t="n">
        <f aca="false">EN174*(1-EN26)-EN109</f>
        <v>0</v>
      </c>
      <c r="EO253" s="20" t="n">
        <f aca="false">EO174*(1-EO26)-EO109</f>
        <v>0</v>
      </c>
      <c r="EP253" s="20" t="n">
        <f aca="false">EP174*(1-EP26)-EP109</f>
        <v>0</v>
      </c>
      <c r="EQ253" s="20" t="n">
        <f aca="false">EQ174*(1-EQ26)-EQ109</f>
        <v>0</v>
      </c>
      <c r="ER253" s="20" t="n">
        <f aca="false">ER174*(1-ER26)-ER109</f>
        <v>0</v>
      </c>
      <c r="ES253" s="20" t="n">
        <f aca="false">ES174*(1-ES26)-ES109</f>
        <v>0</v>
      </c>
      <c r="ET253" s="20" t="n">
        <f aca="false">ET174*(1-ET26)-ET109</f>
        <v>0</v>
      </c>
      <c r="EU253" s="20" t="n">
        <f aca="false">EU174*(1-EU26)-EU109</f>
        <v>0</v>
      </c>
      <c r="EV253" s="20" t="n">
        <f aca="false">EV174*(1-EV26)-EV109</f>
        <v>0</v>
      </c>
      <c r="EW253" s="20" t="n">
        <f aca="false">EW174*(1-EW26)-EW109</f>
        <v>0</v>
      </c>
      <c r="EX253" s="20" t="n">
        <f aca="false">EX174*(1-EX26)-EX109</f>
        <v>0</v>
      </c>
      <c r="EY253" s="20" t="n">
        <f aca="false">EY174*(1-EY26)-EY109</f>
        <v>0</v>
      </c>
      <c r="EZ253" s="20" t="n">
        <f aca="false">EZ174*(1-EZ26)-EZ109</f>
        <v>0</v>
      </c>
      <c r="FA253" s="20" t="n">
        <f aca="false">FA174*(1-FA26)-FA109</f>
        <v>0</v>
      </c>
      <c r="FB253" s="20" t="n">
        <f aca="false">FB174*(1-FB26)-FB109</f>
        <v>0</v>
      </c>
      <c r="FC253" s="20" t="n">
        <f aca="false">FC174*(1-FC26)-FC109</f>
        <v>0</v>
      </c>
      <c r="FD253" s="20" t="n">
        <f aca="false">FD174*(1-FD26)-FD109</f>
        <v>-0</v>
      </c>
      <c r="FE253" s="20" t="n">
        <f aca="false">FE174*(1-FE26)-FE109</f>
        <v>-0</v>
      </c>
      <c r="FF253" s="20" t="n">
        <f aca="false">FF174*(1-FF26)-FF109</f>
        <v>-0</v>
      </c>
      <c r="FG253" s="20" t="n">
        <f aca="false">FG174*(1-FG26)-FG109</f>
        <v>-0</v>
      </c>
      <c r="FH253" s="20" t="n">
        <f aca="false">FH174*(1-FH26)-FH109</f>
        <v>-0</v>
      </c>
    </row>
    <row r="254" customFormat="false" ht="15" hidden="false" customHeight="false" outlineLevel="0" collapsed="false">
      <c r="C254" s="0" t="s">
        <v>884</v>
      </c>
      <c r="D254" s="11" t="s">
        <v>359</v>
      </c>
      <c r="E254" s="20" t="n">
        <f aca="false">$E139</f>
        <v>31610.8432813422</v>
      </c>
      <c r="F254" s="20" t="n">
        <f aca="false">MAX(0,$F201-$E254+$E142)</f>
        <v>30448.1321402319</v>
      </c>
    </row>
    <row r="255" customFormat="false" ht="15" hidden="false" customHeight="false" outlineLevel="0" collapsed="false">
      <c r="C255" s="0" t="s">
        <v>862</v>
      </c>
      <c r="D255" s="11" t="s">
        <v>359</v>
      </c>
      <c r="E255" s="21" t="n">
        <f aca="false">In_Sale_Costs_COD</f>
        <v>0</v>
      </c>
      <c r="F255" s="20" t="n">
        <f aca="false">MIN($E255,$F254)</f>
        <v>0</v>
      </c>
    </row>
    <row r="256" customFormat="false" ht="15" hidden="false" customHeight="false" outlineLevel="0" collapsed="false">
      <c r="C256" s="0" t="s">
        <v>885</v>
      </c>
      <c r="D256" s="11" t="s">
        <v>359</v>
      </c>
      <c r="E256" s="20" t="n">
        <f aca="false">-$I253</f>
        <v>33860.7376931965</v>
      </c>
      <c r="F256" s="20" t="n">
        <f aca="false">MIN($E256,$F254-SUM($F255:$F255))</f>
        <v>30448.1321402319</v>
      </c>
    </row>
    <row r="257" customFormat="false" ht="15" hidden="false" customHeight="false" outlineLevel="0" collapsed="false">
      <c r="C257" s="0" t="s">
        <v>886</v>
      </c>
      <c r="D257" s="11" t="s">
        <v>359</v>
      </c>
      <c r="E257" s="20" t="n">
        <f aca="false">$F213</f>
        <v>624.986106448773</v>
      </c>
      <c r="F257" s="20" t="n">
        <f aca="false">MIN($E257,$F254-SUM($F255:$F256))</f>
        <v>0</v>
      </c>
    </row>
    <row r="258" customFormat="false" ht="15" hidden="false" customHeight="false" outlineLevel="0" collapsed="false">
      <c r="C258" s="0" t="s">
        <v>866</v>
      </c>
      <c r="D258" s="11" t="s">
        <v>359</v>
      </c>
      <c r="E258" s="20" t="n">
        <f aca="false">In_PSH_Land_Step*(In_PSH_Land+$F217)</f>
        <v>0</v>
      </c>
      <c r="F258" s="20" t="n">
        <f aca="false">MIN($E258,$F254-SUM($F255:$F257))</f>
        <v>0</v>
      </c>
    </row>
    <row r="259" customFormat="false" ht="15" hidden="false" customHeight="false" outlineLevel="0" collapsed="false">
      <c r="C259" s="27" t="s">
        <v>171</v>
      </c>
      <c r="D259" s="11" t="s">
        <v>359</v>
      </c>
      <c r="F259" s="62" t="n">
        <f aca="false">MAX(0,$F254-SUM($F255:$F258))</f>
        <v>0</v>
      </c>
    </row>
    <row r="260" customFormat="false" ht="15" hidden="false" customHeight="false" outlineLevel="0" collapsed="false">
      <c r="C260" s="0" t="s">
        <v>867</v>
      </c>
      <c r="D260" s="11" t="s">
        <v>359</v>
      </c>
      <c r="E260" s="20" t="n">
        <f aca="false">SUM($F255:$F258)+$F259-$F254</f>
        <v>0</v>
      </c>
      <c r="F260" s="20" t="n">
        <f aca="false">SUMPRODUCT(--($F255:$F258&gt;$E255:$E258+Tolerance))</f>
        <v>0</v>
      </c>
    </row>
    <row r="261" customFormat="false" ht="15" hidden="false" customHeight="false" outlineLevel="0" collapsed="false">
      <c r="C261" s="27" t="s">
        <v>181</v>
      </c>
      <c r="D261" s="11" t="s">
        <v>359</v>
      </c>
      <c r="F261" s="62" t="n">
        <f aca="false">$F256+$F257+$E252*$F259</f>
        <v>30448.1321402319</v>
      </c>
    </row>
    <row r="262" customFormat="false" ht="15" hidden="false" customHeight="false" outlineLevel="0" collapsed="false">
      <c r="C262" s="0" t="s">
        <v>182</v>
      </c>
      <c r="D262" s="11" t="s">
        <v>359</v>
      </c>
      <c r="F262" s="20" t="n">
        <f aca="false">$F258+$F252*$F259</f>
        <v>0</v>
      </c>
    </row>
    <row r="263" customFormat="false" ht="15" hidden="false" customHeight="false" outlineLevel="0" collapsed="false">
      <c r="C263" s="0" t="s">
        <v>887</v>
      </c>
      <c r="D263" s="11" t="s">
        <v>359</v>
      </c>
      <c r="I263" s="20" t="n">
        <f aca="false">SUM(J263:FH263)</f>
        <v>-2850.1055529646</v>
      </c>
      <c r="J263" s="20" t="n">
        <f aca="false">J253+$F261*J22+J109</f>
        <v>-2792.10339506173</v>
      </c>
      <c r="K263" s="20" t="n">
        <f aca="false">K253+$F261*K22+K109</f>
        <v>694.568570357686</v>
      </c>
      <c r="L263" s="20" t="n">
        <f aca="false">L253+$F261*L22+L109</f>
        <v>-809.957968521901</v>
      </c>
      <c r="M263" s="20" t="n">
        <f aca="false">M253+$F261*M22+M109</f>
        <v>-124.112302458989</v>
      </c>
      <c r="N263" s="20" t="n">
        <f aca="false">N253+$F261*N22+N109</f>
        <v>-1615.86742388078</v>
      </c>
      <c r="O263" s="20" t="n">
        <f aca="false">O253+$F261*O22+O109</f>
        <v>-2460.17962861121</v>
      </c>
      <c r="P263" s="20" t="n">
        <f aca="false">P253+$F261*P22+P109</f>
        <v>-6303.52697414552</v>
      </c>
      <c r="Q263" s="20" t="n">
        <f aca="false">Q253+$F261*Q22+Q109</f>
        <v>-6355.53002686728</v>
      </c>
      <c r="R263" s="20" t="n">
        <f aca="false">R253+$F261*R22+R109</f>
        <v>-6338.07381092297</v>
      </c>
      <c r="S263" s="20" t="n">
        <f aca="false">S253+$F261*S22+S109</f>
        <v>23254.6774071481</v>
      </c>
      <c r="T263" s="20" t="n">
        <f aca="false">T253+$F261*T22+T109</f>
        <v>0</v>
      </c>
      <c r="U263" s="20" t="n">
        <f aca="false">U253+$F261*U22+U109</f>
        <v>0</v>
      </c>
      <c r="V263" s="20" t="n">
        <f aca="false">V253+$F261*V22+V109</f>
        <v>0</v>
      </c>
      <c r="W263" s="20" t="n">
        <f aca="false">W253+$F261*W22+W109</f>
        <v>0</v>
      </c>
      <c r="X263" s="20" t="n">
        <f aca="false">X253+$F261*X22+X109</f>
        <v>0</v>
      </c>
      <c r="Y263" s="20" t="n">
        <f aca="false">Y253+$F261*Y22+Y109</f>
        <v>0</v>
      </c>
      <c r="Z263" s="20" t="n">
        <f aca="false">Z253+$F261*Z22+Z109</f>
        <v>0</v>
      </c>
      <c r="AA263" s="20" t="n">
        <f aca="false">AA253+$F261*AA22+AA109</f>
        <v>0</v>
      </c>
      <c r="AB263" s="20" t="n">
        <f aca="false">AB253+$F261*AB22+AB109</f>
        <v>0</v>
      </c>
      <c r="AC263" s="20" t="n">
        <f aca="false">AC253+$F261*AC22+AC109</f>
        <v>0</v>
      </c>
      <c r="AD263" s="20" t="n">
        <f aca="false">AD253+$F261*AD22+AD109</f>
        <v>0</v>
      </c>
      <c r="AE263" s="20" t="n">
        <f aca="false">AE253+$F261*AE22+AE109</f>
        <v>0</v>
      </c>
      <c r="AF263" s="20" t="n">
        <f aca="false">AF253+$F261*AF22+AF109</f>
        <v>0</v>
      </c>
      <c r="AG263" s="20" t="n">
        <f aca="false">AG253+$F261*AG22+AG109</f>
        <v>0</v>
      </c>
      <c r="AH263" s="20" t="n">
        <f aca="false">AH253+$F261*AH22+AH109</f>
        <v>0</v>
      </c>
      <c r="AI263" s="20" t="n">
        <f aca="false">AI253+$F261*AI22+AI109</f>
        <v>0</v>
      </c>
      <c r="AJ263" s="20" t="n">
        <f aca="false">AJ253+$F261*AJ22+AJ109</f>
        <v>0</v>
      </c>
      <c r="AK263" s="20" t="n">
        <f aca="false">AK253+$F261*AK22+AK109</f>
        <v>0</v>
      </c>
      <c r="AL263" s="20" t="n">
        <f aca="false">AL253+$F261*AL22+AL109</f>
        <v>0</v>
      </c>
      <c r="AM263" s="20" t="n">
        <f aca="false">AM253+$F261*AM22+AM109</f>
        <v>0</v>
      </c>
      <c r="AN263" s="20" t="n">
        <f aca="false">AN253+$F261*AN22+AN109</f>
        <v>0</v>
      </c>
      <c r="AO263" s="20" t="n">
        <f aca="false">AO253+$F261*AO22+AO109</f>
        <v>0</v>
      </c>
      <c r="AP263" s="20" t="n">
        <f aca="false">AP253+$F261*AP22+AP109</f>
        <v>0</v>
      </c>
      <c r="AQ263" s="20" t="n">
        <f aca="false">AQ253+$F261*AQ22+AQ109</f>
        <v>0</v>
      </c>
      <c r="AR263" s="20" t="n">
        <f aca="false">AR253+$F261*AR22+AR109</f>
        <v>0</v>
      </c>
      <c r="AS263" s="20" t="n">
        <f aca="false">AS253+$F261*AS22+AS109</f>
        <v>0</v>
      </c>
      <c r="AT263" s="20" t="n">
        <f aca="false">AT253+$F261*AT22+AT109</f>
        <v>0</v>
      </c>
      <c r="AU263" s="20" t="n">
        <f aca="false">AU253+$F261*AU22+AU109</f>
        <v>0</v>
      </c>
      <c r="AV263" s="20" t="n">
        <f aca="false">AV253+$F261*AV22+AV109</f>
        <v>0</v>
      </c>
      <c r="AW263" s="20" t="n">
        <f aca="false">AW253+$F261*AW22+AW109</f>
        <v>0</v>
      </c>
      <c r="AX263" s="20" t="n">
        <f aca="false">AX253+$F261*AX22+AX109</f>
        <v>0</v>
      </c>
      <c r="AY263" s="20" t="n">
        <f aca="false">AY253+$F261*AY22+AY109</f>
        <v>0</v>
      </c>
      <c r="AZ263" s="20" t="n">
        <f aca="false">AZ253+$F261*AZ22+AZ109</f>
        <v>0</v>
      </c>
      <c r="BA263" s="20" t="n">
        <f aca="false">BA253+$F261*BA22+BA109</f>
        <v>0</v>
      </c>
      <c r="BB263" s="20" t="n">
        <f aca="false">BB253+$F261*BB22+BB109</f>
        <v>0</v>
      </c>
      <c r="BC263" s="20" t="n">
        <f aca="false">BC253+$F261*BC22+BC109</f>
        <v>0</v>
      </c>
      <c r="BD263" s="20" t="n">
        <f aca="false">BD253+$F261*BD22+BD109</f>
        <v>0</v>
      </c>
      <c r="BE263" s="20" t="n">
        <f aca="false">BE253+$F261*BE22+BE109</f>
        <v>0</v>
      </c>
      <c r="BF263" s="20" t="n">
        <f aca="false">BF253+$F261*BF22+BF109</f>
        <v>0</v>
      </c>
      <c r="BG263" s="20" t="n">
        <f aca="false">BG253+$F261*BG22+BG109</f>
        <v>0</v>
      </c>
      <c r="BH263" s="20" t="n">
        <f aca="false">BH253+$F261*BH22+BH109</f>
        <v>0</v>
      </c>
      <c r="BI263" s="20" t="n">
        <f aca="false">BI253+$F261*BI22+BI109</f>
        <v>0</v>
      </c>
      <c r="BJ263" s="20" t="n">
        <f aca="false">BJ253+$F261*BJ22+BJ109</f>
        <v>0</v>
      </c>
      <c r="BK263" s="20" t="n">
        <f aca="false">BK253+$F261*BK22+BK109</f>
        <v>0</v>
      </c>
      <c r="BL263" s="20" t="n">
        <f aca="false">BL253+$F261*BL22+BL109</f>
        <v>0</v>
      </c>
      <c r="BM263" s="20" t="n">
        <f aca="false">BM253+$F261*BM22+BM109</f>
        <v>0</v>
      </c>
      <c r="BN263" s="20" t="n">
        <f aca="false">BN253+$F261*BN22+BN109</f>
        <v>0</v>
      </c>
      <c r="BO263" s="20" t="n">
        <f aca="false">BO253+$F261*BO22+BO109</f>
        <v>0</v>
      </c>
      <c r="BP263" s="20" t="n">
        <f aca="false">BP253+$F261*BP22+BP109</f>
        <v>0</v>
      </c>
      <c r="BQ263" s="20" t="n">
        <f aca="false">BQ253+$F261*BQ22+BQ109</f>
        <v>0</v>
      </c>
      <c r="BR263" s="20" t="n">
        <f aca="false">BR253+$F261*BR22+BR109</f>
        <v>0</v>
      </c>
      <c r="BS263" s="20" t="n">
        <f aca="false">BS253+$F261*BS22+BS109</f>
        <v>0</v>
      </c>
      <c r="BT263" s="20" t="n">
        <f aca="false">BT253+$F261*BT22+BT109</f>
        <v>0</v>
      </c>
      <c r="BU263" s="20" t="n">
        <f aca="false">BU253+$F261*BU22+BU109</f>
        <v>0</v>
      </c>
      <c r="BV263" s="20" t="n">
        <f aca="false">BV253+$F261*BV22+BV109</f>
        <v>0</v>
      </c>
      <c r="BW263" s="20" t="n">
        <f aca="false">BW253+$F261*BW22+BW109</f>
        <v>0</v>
      </c>
      <c r="BX263" s="20" t="n">
        <f aca="false">BX253+$F261*BX22+BX109</f>
        <v>0</v>
      </c>
      <c r="BY263" s="20" t="n">
        <f aca="false">BY253+$F261*BY22+BY109</f>
        <v>0</v>
      </c>
      <c r="BZ263" s="20" t="n">
        <f aca="false">BZ253+$F261*BZ22+BZ109</f>
        <v>0</v>
      </c>
      <c r="CA263" s="20" t="n">
        <f aca="false">CA253+$F261*CA22+CA109</f>
        <v>0</v>
      </c>
      <c r="CB263" s="20" t="n">
        <f aca="false">CB253+$F261*CB22+CB109</f>
        <v>0</v>
      </c>
      <c r="CC263" s="20" t="n">
        <f aca="false">CC253+$F261*CC22+CC109</f>
        <v>0</v>
      </c>
      <c r="CD263" s="20" t="n">
        <f aca="false">CD253+$F261*CD22+CD109</f>
        <v>0</v>
      </c>
      <c r="CE263" s="20" t="n">
        <f aca="false">CE253+$F261*CE22+CE109</f>
        <v>0</v>
      </c>
      <c r="CF263" s="20" t="n">
        <f aca="false">CF253+$F261*CF22+CF109</f>
        <v>0</v>
      </c>
      <c r="CG263" s="20" t="n">
        <f aca="false">CG253+$F261*CG22+CG109</f>
        <v>0</v>
      </c>
      <c r="CH263" s="20" t="n">
        <f aca="false">CH253+$F261*CH22+CH109</f>
        <v>0</v>
      </c>
      <c r="CI263" s="20" t="n">
        <f aca="false">CI253+$F261*CI22+CI109</f>
        <v>0</v>
      </c>
      <c r="CJ263" s="20" t="n">
        <f aca="false">CJ253+$F261*CJ22+CJ109</f>
        <v>0</v>
      </c>
      <c r="CK263" s="20" t="n">
        <f aca="false">CK253+$F261*CK22+CK109</f>
        <v>0</v>
      </c>
      <c r="CL263" s="20" t="n">
        <f aca="false">CL253+$F261*CL22+CL109</f>
        <v>0</v>
      </c>
      <c r="CM263" s="20" t="n">
        <f aca="false">CM253+$F261*CM22+CM109</f>
        <v>0</v>
      </c>
      <c r="CN263" s="20" t="n">
        <f aca="false">CN253+$F261*CN22+CN109</f>
        <v>0</v>
      </c>
      <c r="CO263" s="20" t="n">
        <f aca="false">CO253+$F261*CO22+CO109</f>
        <v>0</v>
      </c>
      <c r="CP263" s="20" t="n">
        <f aca="false">CP253+$F261*CP22+CP109</f>
        <v>0</v>
      </c>
      <c r="CQ263" s="20" t="n">
        <f aca="false">CQ253+$F261*CQ22+CQ109</f>
        <v>0</v>
      </c>
      <c r="CR263" s="20" t="n">
        <f aca="false">CR253+$F261*CR22+CR109</f>
        <v>0</v>
      </c>
      <c r="CS263" s="20" t="n">
        <f aca="false">CS253+$F261*CS22+CS109</f>
        <v>0</v>
      </c>
      <c r="CT263" s="20" t="n">
        <f aca="false">CT253+$F261*CT22+CT109</f>
        <v>0</v>
      </c>
      <c r="CU263" s="20" t="n">
        <f aca="false">CU253+$F261*CU22+CU109</f>
        <v>0</v>
      </c>
      <c r="CV263" s="20" t="n">
        <f aca="false">CV253+$F261*CV22+CV109</f>
        <v>0</v>
      </c>
      <c r="CW263" s="20" t="n">
        <f aca="false">CW253+$F261*CW22+CW109</f>
        <v>0</v>
      </c>
      <c r="CX263" s="20" t="n">
        <f aca="false">CX253+$F261*CX22+CX109</f>
        <v>0</v>
      </c>
      <c r="CY263" s="20" t="n">
        <f aca="false">CY253+$F261*CY22+CY109</f>
        <v>0</v>
      </c>
      <c r="CZ263" s="20" t="n">
        <f aca="false">CZ253+$F261*CZ22+CZ109</f>
        <v>0</v>
      </c>
      <c r="DA263" s="20" t="n">
        <f aca="false">DA253+$F261*DA22+DA109</f>
        <v>0</v>
      </c>
      <c r="DB263" s="20" t="n">
        <f aca="false">DB253+$F261*DB22+DB109</f>
        <v>0</v>
      </c>
      <c r="DC263" s="20" t="n">
        <f aca="false">DC253+$F261*DC22+DC109</f>
        <v>0</v>
      </c>
      <c r="DD263" s="20" t="n">
        <f aca="false">DD253+$F261*DD22+DD109</f>
        <v>0</v>
      </c>
      <c r="DE263" s="20" t="n">
        <f aca="false">DE253+$F261*DE22+DE109</f>
        <v>0</v>
      </c>
      <c r="DF263" s="20" t="n">
        <f aca="false">DF253+$F261*DF22+DF109</f>
        <v>0</v>
      </c>
      <c r="DG263" s="20" t="n">
        <f aca="false">DG253+$F261*DG22+DG109</f>
        <v>0</v>
      </c>
      <c r="DH263" s="20" t="n">
        <f aca="false">DH253+$F261*DH22+DH109</f>
        <v>0</v>
      </c>
      <c r="DI263" s="20" t="n">
        <f aca="false">DI253+$F261*DI22+DI109</f>
        <v>0</v>
      </c>
      <c r="DJ263" s="20" t="n">
        <f aca="false">DJ253+$F261*DJ22+DJ109</f>
        <v>0</v>
      </c>
      <c r="DK263" s="20" t="n">
        <f aca="false">DK253+$F261*DK22+DK109</f>
        <v>0</v>
      </c>
      <c r="DL263" s="20" t="n">
        <f aca="false">DL253+$F261*DL22+DL109</f>
        <v>0</v>
      </c>
      <c r="DM263" s="20" t="n">
        <f aca="false">DM253+$F261*DM22+DM109</f>
        <v>0</v>
      </c>
      <c r="DN263" s="20" t="n">
        <f aca="false">DN253+$F261*DN22+DN109</f>
        <v>0</v>
      </c>
      <c r="DO263" s="20" t="n">
        <f aca="false">DO253+$F261*DO22+DO109</f>
        <v>0</v>
      </c>
      <c r="DP263" s="20" t="n">
        <f aca="false">DP253+$F261*DP22+DP109</f>
        <v>0</v>
      </c>
      <c r="DQ263" s="20" t="n">
        <f aca="false">DQ253+$F261*DQ22+DQ109</f>
        <v>0</v>
      </c>
      <c r="DR263" s="20" t="n">
        <f aca="false">DR253+$F261*DR22+DR109</f>
        <v>0</v>
      </c>
      <c r="DS263" s="20" t="n">
        <f aca="false">DS253+$F261*DS22+DS109</f>
        <v>0</v>
      </c>
      <c r="DT263" s="20" t="n">
        <f aca="false">DT253+$F261*DT22+DT109</f>
        <v>0</v>
      </c>
      <c r="DU263" s="20" t="n">
        <f aca="false">DU253+$F261*DU22+DU109</f>
        <v>0</v>
      </c>
      <c r="DV263" s="20" t="n">
        <f aca="false">DV253+$F261*DV22+DV109</f>
        <v>0</v>
      </c>
      <c r="DW263" s="20" t="n">
        <f aca="false">DW253+$F261*DW22+DW109</f>
        <v>0</v>
      </c>
      <c r="DX263" s="20" t="n">
        <f aca="false">DX253+$F261*DX22+DX109</f>
        <v>0</v>
      </c>
      <c r="DY263" s="20" t="n">
        <f aca="false">DY253+$F261*DY22+DY109</f>
        <v>0</v>
      </c>
      <c r="DZ263" s="20" t="n">
        <f aca="false">DZ253+$F261*DZ22+DZ109</f>
        <v>0</v>
      </c>
      <c r="EA263" s="20" t="n">
        <f aca="false">EA253+$F261*EA22+EA109</f>
        <v>0</v>
      </c>
      <c r="EB263" s="20" t="n">
        <f aca="false">EB253+$F261*EB22+EB109</f>
        <v>0</v>
      </c>
      <c r="EC263" s="20" t="n">
        <f aca="false">EC253+$F261*EC22+EC109</f>
        <v>0</v>
      </c>
      <c r="ED263" s="20" t="n">
        <f aca="false">ED253+$F261*ED22+ED109</f>
        <v>0</v>
      </c>
      <c r="EE263" s="20" t="n">
        <f aca="false">EE253+$F261*EE22+EE109</f>
        <v>0</v>
      </c>
      <c r="EF263" s="20" t="n">
        <f aca="false">EF253+$F261*EF22+EF109</f>
        <v>0</v>
      </c>
      <c r="EG263" s="20" t="n">
        <f aca="false">EG253+$F261*EG22+EG109</f>
        <v>0</v>
      </c>
      <c r="EH263" s="20" t="n">
        <f aca="false">EH253+$F261*EH22+EH109</f>
        <v>0</v>
      </c>
      <c r="EI263" s="20" t="n">
        <f aca="false">EI253+$F261*EI22+EI109</f>
        <v>0</v>
      </c>
      <c r="EJ263" s="20" t="n">
        <f aca="false">EJ253+$F261*EJ22+EJ109</f>
        <v>0</v>
      </c>
      <c r="EK263" s="20" t="n">
        <f aca="false">EK253+$F261*EK22+EK109</f>
        <v>0</v>
      </c>
      <c r="EL263" s="20" t="n">
        <f aca="false">EL253+$F261*EL22+EL109</f>
        <v>0</v>
      </c>
      <c r="EM263" s="20" t="n">
        <f aca="false">EM253+$F261*EM22+EM109</f>
        <v>0</v>
      </c>
      <c r="EN263" s="20" t="n">
        <f aca="false">EN253+$F261*EN22+EN109</f>
        <v>0</v>
      </c>
      <c r="EO263" s="20" t="n">
        <f aca="false">EO253+$F261*EO22+EO109</f>
        <v>0</v>
      </c>
      <c r="EP263" s="20" t="n">
        <f aca="false">EP253+$F261*EP22+EP109</f>
        <v>0</v>
      </c>
      <c r="EQ263" s="20" t="n">
        <f aca="false">EQ253+$F261*EQ22+EQ109</f>
        <v>0</v>
      </c>
      <c r="ER263" s="20" t="n">
        <f aca="false">ER253+$F261*ER22+ER109</f>
        <v>0</v>
      </c>
      <c r="ES263" s="20" t="n">
        <f aca="false">ES253+$F261*ES22+ES109</f>
        <v>0</v>
      </c>
      <c r="ET263" s="20" t="n">
        <f aca="false">ET253+$F261*ET22+ET109</f>
        <v>0</v>
      </c>
      <c r="EU263" s="20" t="n">
        <f aca="false">EU253+$F261*EU22+EU109</f>
        <v>0</v>
      </c>
      <c r="EV263" s="20" t="n">
        <f aca="false">EV253+$F261*EV22+EV109</f>
        <v>0</v>
      </c>
      <c r="EW263" s="20" t="n">
        <f aca="false">EW253+$F261*EW22+EW109</f>
        <v>0</v>
      </c>
      <c r="EX263" s="20" t="n">
        <f aca="false">EX253+$F261*EX22+EX109</f>
        <v>0</v>
      </c>
      <c r="EY263" s="20" t="n">
        <f aca="false">EY253+$F261*EY22+EY109</f>
        <v>0</v>
      </c>
      <c r="EZ263" s="20" t="n">
        <f aca="false">EZ253+$F261*EZ22+EZ109</f>
        <v>0</v>
      </c>
      <c r="FA263" s="20" t="n">
        <f aca="false">FA253+$F261*FA22+FA109</f>
        <v>0</v>
      </c>
      <c r="FB263" s="20" t="n">
        <f aca="false">FB253+$F261*FB22+FB109</f>
        <v>0</v>
      </c>
      <c r="FC263" s="20" t="n">
        <f aca="false">FC253+$F261*FC22+FC109</f>
        <v>0</v>
      </c>
      <c r="FD263" s="20" t="n">
        <f aca="false">FD253+$F261*FD22+FD109</f>
        <v>0</v>
      </c>
      <c r="FE263" s="20" t="n">
        <f aca="false">FE253+$F261*FE22+FE109</f>
        <v>0</v>
      </c>
      <c r="FF263" s="20" t="n">
        <f aca="false">FF253+$F261*FF22+FF109</f>
        <v>0</v>
      </c>
      <c r="FG263" s="20" t="n">
        <f aca="false">FG253+$F261*FG22+FG109</f>
        <v>0</v>
      </c>
      <c r="FH263" s="20" t="n">
        <f aca="false">FH253+$F261*FH22+FH109</f>
        <v>0</v>
      </c>
    </row>
    <row r="264" customFormat="false" ht="15" hidden="false" customHeight="false" outlineLevel="0" collapsed="false">
      <c r="C264" s="0" t="s">
        <v>872</v>
      </c>
      <c r="D264" s="11" t="s">
        <v>359</v>
      </c>
      <c r="E264" s="20" t="n">
        <f aca="false">-In_CIT*($F257+MAX(In_Sale_Form,In_Sale_Gain_Taxed)*MAX(0,$I263-$F257))</f>
        <v>-0</v>
      </c>
      <c r="I264" s="20" t="n">
        <f aca="false">SUM(J264:FH264)</f>
        <v>0</v>
      </c>
      <c r="J264" s="20" t="n">
        <f aca="false">$E264*J22</f>
        <v>-0</v>
      </c>
      <c r="K264" s="20" t="n">
        <f aca="false">$E264*K22</f>
        <v>-0</v>
      </c>
      <c r="L264" s="20" t="n">
        <f aca="false">$E264*L22</f>
        <v>-0</v>
      </c>
      <c r="M264" s="20" t="n">
        <f aca="false">$E264*M22</f>
        <v>-0</v>
      </c>
      <c r="N264" s="20" t="n">
        <f aca="false">$E264*N22</f>
        <v>-0</v>
      </c>
      <c r="O264" s="20" t="n">
        <f aca="false">$E264*O22</f>
        <v>-0</v>
      </c>
      <c r="P264" s="20" t="n">
        <f aca="false">$E264*P22</f>
        <v>-0</v>
      </c>
      <c r="Q264" s="20" t="n">
        <f aca="false">$E264*Q22</f>
        <v>-0</v>
      </c>
      <c r="R264" s="20" t="n">
        <f aca="false">$E264*R22</f>
        <v>-0</v>
      </c>
      <c r="S264" s="20" t="n">
        <f aca="false">$E264*S22</f>
        <v>-0</v>
      </c>
      <c r="T264" s="20" t="n">
        <f aca="false">$E264*T22</f>
        <v>-0</v>
      </c>
      <c r="U264" s="20" t="n">
        <f aca="false">$E264*U22</f>
        <v>-0</v>
      </c>
      <c r="V264" s="20" t="n">
        <f aca="false">$E264*V22</f>
        <v>-0</v>
      </c>
      <c r="W264" s="20" t="n">
        <f aca="false">$E264*W22</f>
        <v>-0</v>
      </c>
      <c r="X264" s="20" t="n">
        <f aca="false">$E264*X22</f>
        <v>-0</v>
      </c>
      <c r="Y264" s="20" t="n">
        <f aca="false">$E264*Y22</f>
        <v>-0</v>
      </c>
      <c r="Z264" s="20" t="n">
        <f aca="false">$E264*Z22</f>
        <v>-0</v>
      </c>
      <c r="AA264" s="20" t="n">
        <f aca="false">$E264*AA22</f>
        <v>-0</v>
      </c>
      <c r="AB264" s="20" t="n">
        <f aca="false">$E264*AB22</f>
        <v>-0</v>
      </c>
      <c r="AC264" s="20" t="n">
        <f aca="false">$E264*AC22</f>
        <v>-0</v>
      </c>
      <c r="AD264" s="20" t="n">
        <f aca="false">$E264*AD22</f>
        <v>-0</v>
      </c>
      <c r="AE264" s="20" t="n">
        <f aca="false">$E264*AE22</f>
        <v>-0</v>
      </c>
      <c r="AF264" s="20" t="n">
        <f aca="false">$E264*AF22</f>
        <v>-0</v>
      </c>
      <c r="AG264" s="20" t="n">
        <f aca="false">$E264*AG22</f>
        <v>-0</v>
      </c>
      <c r="AH264" s="20" t="n">
        <f aca="false">$E264*AH22</f>
        <v>-0</v>
      </c>
      <c r="AI264" s="20" t="n">
        <f aca="false">$E264*AI22</f>
        <v>-0</v>
      </c>
      <c r="AJ264" s="20" t="n">
        <f aca="false">$E264*AJ22</f>
        <v>-0</v>
      </c>
      <c r="AK264" s="20" t="n">
        <f aca="false">$E264*AK22</f>
        <v>-0</v>
      </c>
      <c r="AL264" s="20" t="n">
        <f aca="false">$E264*AL22</f>
        <v>-0</v>
      </c>
      <c r="AM264" s="20" t="n">
        <f aca="false">$E264*AM22</f>
        <v>-0</v>
      </c>
      <c r="AN264" s="20" t="n">
        <f aca="false">$E264*AN22</f>
        <v>-0</v>
      </c>
      <c r="AO264" s="20" t="n">
        <f aca="false">$E264*AO22</f>
        <v>-0</v>
      </c>
      <c r="AP264" s="20" t="n">
        <f aca="false">$E264*AP22</f>
        <v>-0</v>
      </c>
      <c r="AQ264" s="20" t="n">
        <f aca="false">$E264*AQ22</f>
        <v>-0</v>
      </c>
      <c r="AR264" s="20" t="n">
        <f aca="false">$E264*AR22</f>
        <v>-0</v>
      </c>
      <c r="AS264" s="20" t="n">
        <f aca="false">$E264*AS22</f>
        <v>-0</v>
      </c>
      <c r="AT264" s="20" t="n">
        <f aca="false">$E264*AT22</f>
        <v>-0</v>
      </c>
      <c r="AU264" s="20" t="n">
        <f aca="false">$E264*AU22</f>
        <v>-0</v>
      </c>
      <c r="AV264" s="20" t="n">
        <f aca="false">$E264*AV22</f>
        <v>-0</v>
      </c>
      <c r="AW264" s="20" t="n">
        <f aca="false">$E264*AW22</f>
        <v>-0</v>
      </c>
      <c r="AX264" s="20" t="n">
        <f aca="false">$E264*AX22</f>
        <v>-0</v>
      </c>
      <c r="AY264" s="20" t="n">
        <f aca="false">$E264*AY22</f>
        <v>-0</v>
      </c>
      <c r="AZ264" s="20" t="n">
        <f aca="false">$E264*AZ22</f>
        <v>-0</v>
      </c>
      <c r="BA264" s="20" t="n">
        <f aca="false">$E264*BA22</f>
        <v>-0</v>
      </c>
      <c r="BB264" s="20" t="n">
        <f aca="false">$E264*BB22</f>
        <v>-0</v>
      </c>
      <c r="BC264" s="20" t="n">
        <f aca="false">$E264*BC22</f>
        <v>-0</v>
      </c>
      <c r="BD264" s="20" t="n">
        <f aca="false">$E264*BD22</f>
        <v>-0</v>
      </c>
      <c r="BE264" s="20" t="n">
        <f aca="false">$E264*BE22</f>
        <v>-0</v>
      </c>
      <c r="BF264" s="20" t="n">
        <f aca="false">$E264*BF22</f>
        <v>-0</v>
      </c>
      <c r="BG264" s="20" t="n">
        <f aca="false">$E264*BG22</f>
        <v>-0</v>
      </c>
      <c r="BH264" s="20" t="n">
        <f aca="false">$E264*BH22</f>
        <v>-0</v>
      </c>
      <c r="BI264" s="20" t="n">
        <f aca="false">$E264*BI22</f>
        <v>-0</v>
      </c>
      <c r="BJ264" s="20" t="n">
        <f aca="false">$E264*BJ22</f>
        <v>-0</v>
      </c>
      <c r="BK264" s="20" t="n">
        <f aca="false">$E264*BK22</f>
        <v>-0</v>
      </c>
      <c r="BL264" s="20" t="n">
        <f aca="false">$E264*BL22</f>
        <v>-0</v>
      </c>
      <c r="BM264" s="20" t="n">
        <f aca="false">$E264*BM22</f>
        <v>-0</v>
      </c>
      <c r="BN264" s="20" t="n">
        <f aca="false">$E264*BN22</f>
        <v>-0</v>
      </c>
      <c r="BO264" s="20" t="n">
        <f aca="false">$E264*BO22</f>
        <v>-0</v>
      </c>
      <c r="BP264" s="20" t="n">
        <f aca="false">$E264*BP22</f>
        <v>-0</v>
      </c>
      <c r="BQ264" s="20" t="n">
        <f aca="false">$E264*BQ22</f>
        <v>-0</v>
      </c>
      <c r="BR264" s="20" t="n">
        <f aca="false">$E264*BR22</f>
        <v>-0</v>
      </c>
      <c r="BS264" s="20" t="n">
        <f aca="false">$E264*BS22</f>
        <v>-0</v>
      </c>
      <c r="BT264" s="20" t="n">
        <f aca="false">$E264*BT22</f>
        <v>-0</v>
      </c>
      <c r="BU264" s="20" t="n">
        <f aca="false">$E264*BU22</f>
        <v>-0</v>
      </c>
      <c r="BV264" s="20" t="n">
        <f aca="false">$E264*BV22</f>
        <v>-0</v>
      </c>
      <c r="BW264" s="20" t="n">
        <f aca="false">$E264*BW22</f>
        <v>-0</v>
      </c>
      <c r="BX264" s="20" t="n">
        <f aca="false">$E264*BX22</f>
        <v>-0</v>
      </c>
      <c r="BY264" s="20" t="n">
        <f aca="false">$E264*BY22</f>
        <v>-0</v>
      </c>
      <c r="BZ264" s="20" t="n">
        <f aca="false">$E264*BZ22</f>
        <v>-0</v>
      </c>
      <c r="CA264" s="20" t="n">
        <f aca="false">$E264*CA22</f>
        <v>-0</v>
      </c>
      <c r="CB264" s="20" t="n">
        <f aca="false">$E264*CB22</f>
        <v>-0</v>
      </c>
      <c r="CC264" s="20" t="n">
        <f aca="false">$E264*CC22</f>
        <v>-0</v>
      </c>
      <c r="CD264" s="20" t="n">
        <f aca="false">$E264*CD22</f>
        <v>-0</v>
      </c>
      <c r="CE264" s="20" t="n">
        <f aca="false">$E264*CE22</f>
        <v>-0</v>
      </c>
      <c r="CF264" s="20" t="n">
        <f aca="false">$E264*CF22</f>
        <v>-0</v>
      </c>
      <c r="CG264" s="20" t="n">
        <f aca="false">$E264*CG22</f>
        <v>-0</v>
      </c>
      <c r="CH264" s="20" t="n">
        <f aca="false">$E264*CH22</f>
        <v>-0</v>
      </c>
      <c r="CI264" s="20" t="n">
        <f aca="false">$E264*CI22</f>
        <v>-0</v>
      </c>
      <c r="CJ264" s="20" t="n">
        <f aca="false">$E264*CJ22</f>
        <v>-0</v>
      </c>
      <c r="CK264" s="20" t="n">
        <f aca="false">$E264*CK22</f>
        <v>-0</v>
      </c>
      <c r="CL264" s="20" t="n">
        <f aca="false">$E264*CL22</f>
        <v>-0</v>
      </c>
      <c r="CM264" s="20" t="n">
        <f aca="false">$E264*CM22</f>
        <v>-0</v>
      </c>
      <c r="CN264" s="20" t="n">
        <f aca="false">$E264*CN22</f>
        <v>-0</v>
      </c>
      <c r="CO264" s="20" t="n">
        <f aca="false">$E264*CO22</f>
        <v>-0</v>
      </c>
      <c r="CP264" s="20" t="n">
        <f aca="false">$E264*CP22</f>
        <v>-0</v>
      </c>
      <c r="CQ264" s="20" t="n">
        <f aca="false">$E264*CQ22</f>
        <v>-0</v>
      </c>
      <c r="CR264" s="20" t="n">
        <f aca="false">$E264*CR22</f>
        <v>-0</v>
      </c>
      <c r="CS264" s="20" t="n">
        <f aca="false">$E264*CS22</f>
        <v>-0</v>
      </c>
      <c r="CT264" s="20" t="n">
        <f aca="false">$E264*CT22</f>
        <v>-0</v>
      </c>
      <c r="CU264" s="20" t="n">
        <f aca="false">$E264*CU22</f>
        <v>-0</v>
      </c>
      <c r="CV264" s="20" t="n">
        <f aca="false">$E264*CV22</f>
        <v>-0</v>
      </c>
      <c r="CW264" s="20" t="n">
        <f aca="false">$E264*CW22</f>
        <v>-0</v>
      </c>
      <c r="CX264" s="20" t="n">
        <f aca="false">$E264*CX22</f>
        <v>-0</v>
      </c>
      <c r="CY264" s="20" t="n">
        <f aca="false">$E264*CY22</f>
        <v>-0</v>
      </c>
      <c r="CZ264" s="20" t="n">
        <f aca="false">$E264*CZ22</f>
        <v>-0</v>
      </c>
      <c r="DA264" s="20" t="n">
        <f aca="false">$E264*DA22</f>
        <v>-0</v>
      </c>
      <c r="DB264" s="20" t="n">
        <f aca="false">$E264*DB22</f>
        <v>-0</v>
      </c>
      <c r="DC264" s="20" t="n">
        <f aca="false">$E264*DC22</f>
        <v>-0</v>
      </c>
      <c r="DD264" s="20" t="n">
        <f aca="false">$E264*DD22</f>
        <v>-0</v>
      </c>
      <c r="DE264" s="20" t="n">
        <f aca="false">$E264*DE22</f>
        <v>-0</v>
      </c>
      <c r="DF264" s="20" t="n">
        <f aca="false">$E264*DF22</f>
        <v>-0</v>
      </c>
      <c r="DG264" s="20" t="n">
        <f aca="false">$E264*DG22</f>
        <v>-0</v>
      </c>
      <c r="DH264" s="20" t="n">
        <f aca="false">$E264*DH22</f>
        <v>-0</v>
      </c>
      <c r="DI264" s="20" t="n">
        <f aca="false">$E264*DI22</f>
        <v>-0</v>
      </c>
      <c r="DJ264" s="20" t="n">
        <f aca="false">$E264*DJ22</f>
        <v>-0</v>
      </c>
      <c r="DK264" s="20" t="n">
        <f aca="false">$E264*DK22</f>
        <v>-0</v>
      </c>
      <c r="DL264" s="20" t="n">
        <f aca="false">$E264*DL22</f>
        <v>-0</v>
      </c>
      <c r="DM264" s="20" t="n">
        <f aca="false">$E264*DM22</f>
        <v>-0</v>
      </c>
      <c r="DN264" s="20" t="n">
        <f aca="false">$E264*DN22</f>
        <v>-0</v>
      </c>
      <c r="DO264" s="20" t="n">
        <f aca="false">$E264*DO22</f>
        <v>-0</v>
      </c>
      <c r="DP264" s="20" t="n">
        <f aca="false">$E264*DP22</f>
        <v>-0</v>
      </c>
      <c r="DQ264" s="20" t="n">
        <f aca="false">$E264*DQ22</f>
        <v>-0</v>
      </c>
      <c r="DR264" s="20" t="n">
        <f aca="false">$E264*DR22</f>
        <v>-0</v>
      </c>
      <c r="DS264" s="20" t="n">
        <f aca="false">$E264*DS22</f>
        <v>-0</v>
      </c>
      <c r="DT264" s="20" t="n">
        <f aca="false">$E264*DT22</f>
        <v>-0</v>
      </c>
      <c r="DU264" s="20" t="n">
        <f aca="false">$E264*DU22</f>
        <v>-0</v>
      </c>
      <c r="DV264" s="20" t="n">
        <f aca="false">$E264*DV22</f>
        <v>-0</v>
      </c>
      <c r="DW264" s="20" t="n">
        <f aca="false">$E264*DW22</f>
        <v>-0</v>
      </c>
      <c r="DX264" s="20" t="n">
        <f aca="false">$E264*DX22</f>
        <v>-0</v>
      </c>
      <c r="DY264" s="20" t="n">
        <f aca="false">$E264*DY22</f>
        <v>-0</v>
      </c>
      <c r="DZ264" s="20" t="n">
        <f aca="false">$E264*DZ22</f>
        <v>-0</v>
      </c>
      <c r="EA264" s="20" t="n">
        <f aca="false">$E264*EA22</f>
        <v>-0</v>
      </c>
      <c r="EB264" s="20" t="n">
        <f aca="false">$E264*EB22</f>
        <v>-0</v>
      </c>
      <c r="EC264" s="20" t="n">
        <f aca="false">$E264*EC22</f>
        <v>-0</v>
      </c>
      <c r="ED264" s="20" t="n">
        <f aca="false">$E264*ED22</f>
        <v>-0</v>
      </c>
      <c r="EE264" s="20" t="n">
        <f aca="false">$E264*EE22</f>
        <v>-0</v>
      </c>
      <c r="EF264" s="20" t="n">
        <f aca="false">$E264*EF22</f>
        <v>-0</v>
      </c>
      <c r="EG264" s="20" t="n">
        <f aca="false">$E264*EG22</f>
        <v>-0</v>
      </c>
      <c r="EH264" s="20" t="n">
        <f aca="false">$E264*EH22</f>
        <v>-0</v>
      </c>
      <c r="EI264" s="20" t="n">
        <f aca="false">$E264*EI22</f>
        <v>-0</v>
      </c>
      <c r="EJ264" s="20" t="n">
        <f aca="false">$E264*EJ22</f>
        <v>-0</v>
      </c>
      <c r="EK264" s="20" t="n">
        <f aca="false">$E264*EK22</f>
        <v>-0</v>
      </c>
      <c r="EL264" s="20" t="n">
        <f aca="false">$E264*EL22</f>
        <v>-0</v>
      </c>
      <c r="EM264" s="20" t="n">
        <f aca="false">$E264*EM22</f>
        <v>-0</v>
      </c>
      <c r="EN264" s="20" t="n">
        <f aca="false">$E264*EN22</f>
        <v>-0</v>
      </c>
      <c r="EO264" s="20" t="n">
        <f aca="false">$E264*EO22</f>
        <v>-0</v>
      </c>
      <c r="EP264" s="20" t="n">
        <f aca="false">$E264*EP22</f>
        <v>-0</v>
      </c>
      <c r="EQ264" s="20" t="n">
        <f aca="false">$E264*EQ22</f>
        <v>-0</v>
      </c>
      <c r="ER264" s="20" t="n">
        <f aca="false">$E264*ER22</f>
        <v>-0</v>
      </c>
      <c r="ES264" s="20" t="n">
        <f aca="false">$E264*ES22</f>
        <v>-0</v>
      </c>
      <c r="ET264" s="20" t="n">
        <f aca="false">$E264*ET22</f>
        <v>-0</v>
      </c>
      <c r="EU264" s="20" t="n">
        <f aca="false">$E264*EU22</f>
        <v>-0</v>
      </c>
      <c r="EV264" s="20" t="n">
        <f aca="false">$E264*EV22</f>
        <v>-0</v>
      </c>
      <c r="EW264" s="20" t="n">
        <f aca="false">$E264*EW22</f>
        <v>-0</v>
      </c>
      <c r="EX264" s="20" t="n">
        <f aca="false">$E264*EX22</f>
        <v>-0</v>
      </c>
      <c r="EY264" s="20" t="n">
        <f aca="false">$E264*EY22</f>
        <v>-0</v>
      </c>
      <c r="EZ264" s="20" t="n">
        <f aca="false">$E264*EZ22</f>
        <v>-0</v>
      </c>
      <c r="FA264" s="20" t="n">
        <f aca="false">$E264*FA22</f>
        <v>-0</v>
      </c>
      <c r="FB264" s="20" t="n">
        <f aca="false">$E264*FB22</f>
        <v>-0</v>
      </c>
      <c r="FC264" s="20" t="n">
        <f aca="false">$E264*FC22</f>
        <v>-0</v>
      </c>
      <c r="FD264" s="20" t="n">
        <f aca="false">$E264*FD22</f>
        <v>-0</v>
      </c>
      <c r="FE264" s="20" t="n">
        <f aca="false">$E264*FE22</f>
        <v>-0</v>
      </c>
      <c r="FF264" s="20" t="n">
        <f aca="false">$E264*FF22</f>
        <v>-0</v>
      </c>
      <c r="FG264" s="20" t="n">
        <f aca="false">$E264*FG22</f>
        <v>-0</v>
      </c>
      <c r="FH264" s="20" t="n">
        <f aca="false">$E264*FH22</f>
        <v>-0</v>
      </c>
    </row>
    <row r="265" customFormat="false" ht="15" hidden="false" customHeight="false" outlineLevel="0" collapsed="false">
      <c r="C265" s="27" t="s">
        <v>888</v>
      </c>
      <c r="D265" s="11" t="s">
        <v>359</v>
      </c>
      <c r="I265" s="62" t="n">
        <f aca="false">SUM(J265:FH265)</f>
        <v>-2850.1055529646</v>
      </c>
      <c r="J265" s="62" t="n">
        <f aca="false">J263+J264</f>
        <v>-2792.10339506173</v>
      </c>
      <c r="K265" s="62" t="n">
        <f aca="false">K263+K264</f>
        <v>694.568570357686</v>
      </c>
      <c r="L265" s="62" t="n">
        <f aca="false">L263+L264</f>
        <v>-809.957968521901</v>
      </c>
      <c r="M265" s="62" t="n">
        <f aca="false">M263+M264</f>
        <v>-124.112302458989</v>
      </c>
      <c r="N265" s="62" t="n">
        <f aca="false">N263+N264</f>
        <v>-1615.86742388078</v>
      </c>
      <c r="O265" s="62" t="n">
        <f aca="false">O263+O264</f>
        <v>-2460.17962861121</v>
      </c>
      <c r="P265" s="62" t="n">
        <f aca="false">P263+P264</f>
        <v>-6303.52697414552</v>
      </c>
      <c r="Q265" s="62" t="n">
        <f aca="false">Q263+Q264</f>
        <v>-6355.53002686728</v>
      </c>
      <c r="R265" s="62" t="n">
        <f aca="false">R263+R264</f>
        <v>-6338.07381092297</v>
      </c>
      <c r="S265" s="62" t="n">
        <f aca="false">S263+S264</f>
        <v>23254.6774071481</v>
      </c>
      <c r="T265" s="62" t="n">
        <f aca="false">T263+T264</f>
        <v>0</v>
      </c>
      <c r="U265" s="62" t="n">
        <f aca="false">U263+U264</f>
        <v>0</v>
      </c>
      <c r="V265" s="62" t="n">
        <f aca="false">V263+V264</f>
        <v>0</v>
      </c>
      <c r="W265" s="62" t="n">
        <f aca="false">W263+W264</f>
        <v>0</v>
      </c>
      <c r="X265" s="62" t="n">
        <f aca="false">X263+X264</f>
        <v>0</v>
      </c>
      <c r="Y265" s="62" t="n">
        <f aca="false">Y263+Y264</f>
        <v>0</v>
      </c>
      <c r="Z265" s="62" t="n">
        <f aca="false">Z263+Z264</f>
        <v>0</v>
      </c>
      <c r="AA265" s="62" t="n">
        <f aca="false">AA263+AA264</f>
        <v>0</v>
      </c>
      <c r="AB265" s="62" t="n">
        <f aca="false">AB263+AB264</f>
        <v>0</v>
      </c>
      <c r="AC265" s="62" t="n">
        <f aca="false">AC263+AC264</f>
        <v>0</v>
      </c>
      <c r="AD265" s="62" t="n">
        <f aca="false">AD263+AD264</f>
        <v>0</v>
      </c>
      <c r="AE265" s="62" t="n">
        <f aca="false">AE263+AE264</f>
        <v>0</v>
      </c>
      <c r="AF265" s="62" t="n">
        <f aca="false">AF263+AF264</f>
        <v>0</v>
      </c>
      <c r="AG265" s="62" t="n">
        <f aca="false">AG263+AG264</f>
        <v>0</v>
      </c>
      <c r="AH265" s="62" t="n">
        <f aca="false">AH263+AH264</f>
        <v>0</v>
      </c>
      <c r="AI265" s="62" t="n">
        <f aca="false">AI263+AI264</f>
        <v>0</v>
      </c>
      <c r="AJ265" s="62" t="n">
        <f aca="false">AJ263+AJ264</f>
        <v>0</v>
      </c>
      <c r="AK265" s="62" t="n">
        <f aca="false">AK263+AK264</f>
        <v>0</v>
      </c>
      <c r="AL265" s="62" t="n">
        <f aca="false">AL263+AL264</f>
        <v>0</v>
      </c>
      <c r="AM265" s="62" t="n">
        <f aca="false">AM263+AM264</f>
        <v>0</v>
      </c>
      <c r="AN265" s="62" t="n">
        <f aca="false">AN263+AN264</f>
        <v>0</v>
      </c>
      <c r="AO265" s="62" t="n">
        <f aca="false">AO263+AO264</f>
        <v>0</v>
      </c>
      <c r="AP265" s="62" t="n">
        <f aca="false">AP263+AP264</f>
        <v>0</v>
      </c>
      <c r="AQ265" s="62" t="n">
        <f aca="false">AQ263+AQ264</f>
        <v>0</v>
      </c>
      <c r="AR265" s="62" t="n">
        <f aca="false">AR263+AR264</f>
        <v>0</v>
      </c>
      <c r="AS265" s="62" t="n">
        <f aca="false">AS263+AS264</f>
        <v>0</v>
      </c>
      <c r="AT265" s="62" t="n">
        <f aca="false">AT263+AT264</f>
        <v>0</v>
      </c>
      <c r="AU265" s="62" t="n">
        <f aca="false">AU263+AU264</f>
        <v>0</v>
      </c>
      <c r="AV265" s="62" t="n">
        <f aca="false">AV263+AV264</f>
        <v>0</v>
      </c>
      <c r="AW265" s="62" t="n">
        <f aca="false">AW263+AW264</f>
        <v>0</v>
      </c>
      <c r="AX265" s="62" t="n">
        <f aca="false">AX263+AX264</f>
        <v>0</v>
      </c>
      <c r="AY265" s="62" t="n">
        <f aca="false">AY263+AY264</f>
        <v>0</v>
      </c>
      <c r="AZ265" s="62" t="n">
        <f aca="false">AZ263+AZ264</f>
        <v>0</v>
      </c>
      <c r="BA265" s="62" t="n">
        <f aca="false">BA263+BA264</f>
        <v>0</v>
      </c>
      <c r="BB265" s="62" t="n">
        <f aca="false">BB263+BB264</f>
        <v>0</v>
      </c>
      <c r="BC265" s="62" t="n">
        <f aca="false">BC263+BC264</f>
        <v>0</v>
      </c>
      <c r="BD265" s="62" t="n">
        <f aca="false">BD263+BD264</f>
        <v>0</v>
      </c>
      <c r="BE265" s="62" t="n">
        <f aca="false">BE263+BE264</f>
        <v>0</v>
      </c>
      <c r="BF265" s="62" t="n">
        <f aca="false">BF263+BF264</f>
        <v>0</v>
      </c>
      <c r="BG265" s="62" t="n">
        <f aca="false">BG263+BG264</f>
        <v>0</v>
      </c>
      <c r="BH265" s="62" t="n">
        <f aca="false">BH263+BH264</f>
        <v>0</v>
      </c>
      <c r="BI265" s="62" t="n">
        <f aca="false">BI263+BI264</f>
        <v>0</v>
      </c>
      <c r="BJ265" s="62" t="n">
        <f aca="false">BJ263+BJ264</f>
        <v>0</v>
      </c>
      <c r="BK265" s="62" t="n">
        <f aca="false">BK263+BK264</f>
        <v>0</v>
      </c>
      <c r="BL265" s="62" t="n">
        <f aca="false">BL263+BL264</f>
        <v>0</v>
      </c>
      <c r="BM265" s="62" t="n">
        <f aca="false">BM263+BM264</f>
        <v>0</v>
      </c>
      <c r="BN265" s="62" t="n">
        <f aca="false">BN263+BN264</f>
        <v>0</v>
      </c>
      <c r="BO265" s="62" t="n">
        <f aca="false">BO263+BO264</f>
        <v>0</v>
      </c>
      <c r="BP265" s="62" t="n">
        <f aca="false">BP263+BP264</f>
        <v>0</v>
      </c>
      <c r="BQ265" s="62" t="n">
        <f aca="false">BQ263+BQ264</f>
        <v>0</v>
      </c>
      <c r="BR265" s="62" t="n">
        <f aca="false">BR263+BR264</f>
        <v>0</v>
      </c>
      <c r="BS265" s="62" t="n">
        <f aca="false">BS263+BS264</f>
        <v>0</v>
      </c>
      <c r="BT265" s="62" t="n">
        <f aca="false">BT263+BT264</f>
        <v>0</v>
      </c>
      <c r="BU265" s="62" t="n">
        <f aca="false">BU263+BU264</f>
        <v>0</v>
      </c>
      <c r="BV265" s="62" t="n">
        <f aca="false">BV263+BV264</f>
        <v>0</v>
      </c>
      <c r="BW265" s="62" t="n">
        <f aca="false">BW263+BW264</f>
        <v>0</v>
      </c>
      <c r="BX265" s="62" t="n">
        <f aca="false">BX263+BX264</f>
        <v>0</v>
      </c>
      <c r="BY265" s="62" t="n">
        <f aca="false">BY263+BY264</f>
        <v>0</v>
      </c>
      <c r="BZ265" s="62" t="n">
        <f aca="false">BZ263+BZ264</f>
        <v>0</v>
      </c>
      <c r="CA265" s="62" t="n">
        <f aca="false">CA263+CA264</f>
        <v>0</v>
      </c>
      <c r="CB265" s="62" t="n">
        <f aca="false">CB263+CB264</f>
        <v>0</v>
      </c>
      <c r="CC265" s="62" t="n">
        <f aca="false">CC263+CC264</f>
        <v>0</v>
      </c>
      <c r="CD265" s="62" t="n">
        <f aca="false">CD263+CD264</f>
        <v>0</v>
      </c>
      <c r="CE265" s="62" t="n">
        <f aca="false">CE263+CE264</f>
        <v>0</v>
      </c>
      <c r="CF265" s="62" t="n">
        <f aca="false">CF263+CF264</f>
        <v>0</v>
      </c>
      <c r="CG265" s="62" t="n">
        <f aca="false">CG263+CG264</f>
        <v>0</v>
      </c>
      <c r="CH265" s="62" t="n">
        <f aca="false">CH263+CH264</f>
        <v>0</v>
      </c>
      <c r="CI265" s="62" t="n">
        <f aca="false">CI263+CI264</f>
        <v>0</v>
      </c>
      <c r="CJ265" s="62" t="n">
        <f aca="false">CJ263+CJ264</f>
        <v>0</v>
      </c>
      <c r="CK265" s="62" t="n">
        <f aca="false">CK263+CK264</f>
        <v>0</v>
      </c>
      <c r="CL265" s="62" t="n">
        <f aca="false">CL263+CL264</f>
        <v>0</v>
      </c>
      <c r="CM265" s="62" t="n">
        <f aca="false">CM263+CM264</f>
        <v>0</v>
      </c>
      <c r="CN265" s="62" t="n">
        <f aca="false">CN263+CN264</f>
        <v>0</v>
      </c>
      <c r="CO265" s="62" t="n">
        <f aca="false">CO263+CO264</f>
        <v>0</v>
      </c>
      <c r="CP265" s="62" t="n">
        <f aca="false">CP263+CP264</f>
        <v>0</v>
      </c>
      <c r="CQ265" s="62" t="n">
        <f aca="false">CQ263+CQ264</f>
        <v>0</v>
      </c>
      <c r="CR265" s="62" t="n">
        <f aca="false">CR263+CR264</f>
        <v>0</v>
      </c>
      <c r="CS265" s="62" t="n">
        <f aca="false">CS263+CS264</f>
        <v>0</v>
      </c>
      <c r="CT265" s="62" t="n">
        <f aca="false">CT263+CT264</f>
        <v>0</v>
      </c>
      <c r="CU265" s="62" t="n">
        <f aca="false">CU263+CU264</f>
        <v>0</v>
      </c>
      <c r="CV265" s="62" t="n">
        <f aca="false">CV263+CV264</f>
        <v>0</v>
      </c>
      <c r="CW265" s="62" t="n">
        <f aca="false">CW263+CW264</f>
        <v>0</v>
      </c>
      <c r="CX265" s="62" t="n">
        <f aca="false">CX263+CX264</f>
        <v>0</v>
      </c>
      <c r="CY265" s="62" t="n">
        <f aca="false">CY263+CY264</f>
        <v>0</v>
      </c>
      <c r="CZ265" s="62" t="n">
        <f aca="false">CZ263+CZ264</f>
        <v>0</v>
      </c>
      <c r="DA265" s="62" t="n">
        <f aca="false">DA263+DA264</f>
        <v>0</v>
      </c>
      <c r="DB265" s="62" t="n">
        <f aca="false">DB263+DB264</f>
        <v>0</v>
      </c>
      <c r="DC265" s="62" t="n">
        <f aca="false">DC263+DC264</f>
        <v>0</v>
      </c>
      <c r="DD265" s="62" t="n">
        <f aca="false">DD263+DD264</f>
        <v>0</v>
      </c>
      <c r="DE265" s="62" t="n">
        <f aca="false">DE263+DE264</f>
        <v>0</v>
      </c>
      <c r="DF265" s="62" t="n">
        <f aca="false">DF263+DF264</f>
        <v>0</v>
      </c>
      <c r="DG265" s="62" t="n">
        <f aca="false">DG263+DG264</f>
        <v>0</v>
      </c>
      <c r="DH265" s="62" t="n">
        <f aca="false">DH263+DH264</f>
        <v>0</v>
      </c>
      <c r="DI265" s="62" t="n">
        <f aca="false">DI263+DI264</f>
        <v>0</v>
      </c>
      <c r="DJ265" s="62" t="n">
        <f aca="false">DJ263+DJ264</f>
        <v>0</v>
      </c>
      <c r="DK265" s="62" t="n">
        <f aca="false">DK263+DK264</f>
        <v>0</v>
      </c>
      <c r="DL265" s="62" t="n">
        <f aca="false">DL263+DL264</f>
        <v>0</v>
      </c>
      <c r="DM265" s="62" t="n">
        <f aca="false">DM263+DM264</f>
        <v>0</v>
      </c>
      <c r="DN265" s="62" t="n">
        <f aca="false">DN263+DN264</f>
        <v>0</v>
      </c>
      <c r="DO265" s="62" t="n">
        <f aca="false">DO263+DO264</f>
        <v>0</v>
      </c>
      <c r="DP265" s="62" t="n">
        <f aca="false">DP263+DP264</f>
        <v>0</v>
      </c>
      <c r="DQ265" s="62" t="n">
        <f aca="false">DQ263+DQ264</f>
        <v>0</v>
      </c>
      <c r="DR265" s="62" t="n">
        <f aca="false">DR263+DR264</f>
        <v>0</v>
      </c>
      <c r="DS265" s="62" t="n">
        <f aca="false">DS263+DS264</f>
        <v>0</v>
      </c>
      <c r="DT265" s="62" t="n">
        <f aca="false">DT263+DT264</f>
        <v>0</v>
      </c>
      <c r="DU265" s="62" t="n">
        <f aca="false">DU263+DU264</f>
        <v>0</v>
      </c>
      <c r="DV265" s="62" t="n">
        <f aca="false">DV263+DV264</f>
        <v>0</v>
      </c>
      <c r="DW265" s="62" t="n">
        <f aca="false">DW263+DW264</f>
        <v>0</v>
      </c>
      <c r="DX265" s="62" t="n">
        <f aca="false">DX263+DX264</f>
        <v>0</v>
      </c>
      <c r="DY265" s="62" t="n">
        <f aca="false">DY263+DY264</f>
        <v>0</v>
      </c>
      <c r="DZ265" s="62" t="n">
        <f aca="false">DZ263+DZ264</f>
        <v>0</v>
      </c>
      <c r="EA265" s="62" t="n">
        <f aca="false">EA263+EA264</f>
        <v>0</v>
      </c>
      <c r="EB265" s="62" t="n">
        <f aca="false">EB263+EB264</f>
        <v>0</v>
      </c>
      <c r="EC265" s="62" t="n">
        <f aca="false">EC263+EC264</f>
        <v>0</v>
      </c>
      <c r="ED265" s="62" t="n">
        <f aca="false">ED263+ED264</f>
        <v>0</v>
      </c>
      <c r="EE265" s="62" t="n">
        <f aca="false">EE263+EE264</f>
        <v>0</v>
      </c>
      <c r="EF265" s="62" t="n">
        <f aca="false">EF263+EF264</f>
        <v>0</v>
      </c>
      <c r="EG265" s="62" t="n">
        <f aca="false">EG263+EG264</f>
        <v>0</v>
      </c>
      <c r="EH265" s="62" t="n">
        <f aca="false">EH263+EH264</f>
        <v>0</v>
      </c>
      <c r="EI265" s="62" t="n">
        <f aca="false">EI263+EI264</f>
        <v>0</v>
      </c>
      <c r="EJ265" s="62" t="n">
        <f aca="false">EJ263+EJ264</f>
        <v>0</v>
      </c>
      <c r="EK265" s="62" t="n">
        <f aca="false">EK263+EK264</f>
        <v>0</v>
      </c>
      <c r="EL265" s="62" t="n">
        <f aca="false">EL263+EL264</f>
        <v>0</v>
      </c>
      <c r="EM265" s="62" t="n">
        <f aca="false">EM263+EM264</f>
        <v>0</v>
      </c>
      <c r="EN265" s="62" t="n">
        <f aca="false">EN263+EN264</f>
        <v>0</v>
      </c>
      <c r="EO265" s="62" t="n">
        <f aca="false">EO263+EO264</f>
        <v>0</v>
      </c>
      <c r="EP265" s="62" t="n">
        <f aca="false">EP263+EP264</f>
        <v>0</v>
      </c>
      <c r="EQ265" s="62" t="n">
        <f aca="false">EQ263+EQ264</f>
        <v>0</v>
      </c>
      <c r="ER265" s="62" t="n">
        <f aca="false">ER263+ER264</f>
        <v>0</v>
      </c>
      <c r="ES265" s="62" t="n">
        <f aca="false">ES263+ES264</f>
        <v>0</v>
      </c>
      <c r="ET265" s="62" t="n">
        <f aca="false">ET263+ET264</f>
        <v>0</v>
      </c>
      <c r="EU265" s="62" t="n">
        <f aca="false">EU263+EU264</f>
        <v>0</v>
      </c>
      <c r="EV265" s="62" t="n">
        <f aca="false">EV263+EV264</f>
        <v>0</v>
      </c>
      <c r="EW265" s="62" t="n">
        <f aca="false">EW263+EW264</f>
        <v>0</v>
      </c>
      <c r="EX265" s="62" t="n">
        <f aca="false">EX263+EX264</f>
        <v>0</v>
      </c>
      <c r="EY265" s="62" t="n">
        <f aca="false">EY263+EY264</f>
        <v>0</v>
      </c>
      <c r="EZ265" s="62" t="n">
        <f aca="false">EZ263+EZ264</f>
        <v>0</v>
      </c>
      <c r="FA265" s="62" t="n">
        <f aca="false">FA263+FA264</f>
        <v>0</v>
      </c>
      <c r="FB265" s="62" t="n">
        <f aca="false">FB263+FB264</f>
        <v>0</v>
      </c>
      <c r="FC265" s="62" t="n">
        <f aca="false">FC263+FC264</f>
        <v>0</v>
      </c>
      <c r="FD265" s="62" t="n">
        <f aca="false">FD263+FD264</f>
        <v>0</v>
      </c>
      <c r="FE265" s="62" t="n">
        <f aca="false">FE263+FE264</f>
        <v>0</v>
      </c>
      <c r="FF265" s="62" t="n">
        <f aca="false">FF263+FF264</f>
        <v>0</v>
      </c>
      <c r="FG265" s="62" t="n">
        <f aca="false">FG263+FG264</f>
        <v>0</v>
      </c>
      <c r="FH265" s="62" t="n">
        <f aca="false">FH263+FH264</f>
        <v>0</v>
      </c>
    </row>
    <row r="266" customFormat="false" ht="15" hidden="false" customHeight="false" outlineLevel="0" collapsed="false">
      <c r="C266" s="27" t="s">
        <v>889</v>
      </c>
      <c r="D266" s="11" t="s">
        <v>14</v>
      </c>
      <c r="E266" s="65" t="n">
        <f aca="false">SUMIF($J265:$FH265,"&gt;0")/-SUMIF($J265:$FH265,"&lt;0")</f>
        <v>0.893650204568417</v>
      </c>
    </row>
    <row r="267" customFormat="false" ht="15" hidden="false" customHeight="false" outlineLevel="0" collapsed="false">
      <c r="C267" s="27" t="s">
        <v>890</v>
      </c>
      <c r="D267" s="11" t="s">
        <v>32</v>
      </c>
      <c r="E267" s="32" t="n">
        <f aca="false">IFERROR(XIRR($J265:$FH265,$J$4:$FH$4),"n/a")</f>
        <v>-0.140894186207084</v>
      </c>
    </row>
    <row r="268" customFormat="false" ht="15" hidden="false" customHeight="false" outlineLevel="0" collapsed="false">
      <c r="C268" s="27" t="s">
        <v>891</v>
      </c>
      <c r="D268" s="11" t="s">
        <v>32</v>
      </c>
      <c r="E268" s="32" t="n">
        <f aca="false">IFERROR(XIRR($J263:$FH263,$J$4:$FH$4),"n/a")</f>
        <v>-0.140894186207084</v>
      </c>
    </row>
    <row r="269" customFormat="false" ht="15" hidden="false" customHeight="false" outlineLevel="0" collapsed="false">
      <c r="C269" s="27" t="s">
        <v>892</v>
      </c>
      <c r="D269" s="11" t="s">
        <v>359</v>
      </c>
      <c r="E269" s="62" t="n">
        <f aca="false">XNPV(In_Discount_Rate,$J265:$FH265,$J$4:$FH$4)</f>
        <v>-3787.94434553192</v>
      </c>
    </row>
    <row r="270" customFormat="false" ht="15" hidden="false" customHeight="false" outlineLevel="0" collapsed="false">
      <c r="C270" s="0" t="s">
        <v>893</v>
      </c>
      <c r="D270" s="11" t="s">
        <v>359</v>
      </c>
      <c r="I270" s="20" t="n">
        <f aca="false">SUM(J270:FH270)</f>
        <v>-1525.15158231028</v>
      </c>
      <c r="J270" s="20" t="n">
        <f aca="false">J170*(1-J26)+($F201-In_Sale_Costs_COD)*J22</f>
        <v>-2792.10339506173</v>
      </c>
      <c r="K270" s="20" t="n">
        <f aca="false">K170*(1-K26)+($F201-In_Sale_Costs_COD)*K22</f>
        <v>694.568570357686</v>
      </c>
      <c r="L270" s="20" t="n">
        <f aca="false">L170*(1-L26)+($F201-In_Sale_Costs_COD)*L22</f>
        <v>-809.957968521901</v>
      </c>
      <c r="M270" s="20" t="n">
        <f aca="false">M170*(1-M26)+($F201-In_Sale_Costs_COD)*M22</f>
        <v>-124.112302458989</v>
      </c>
      <c r="N270" s="20" t="n">
        <f aca="false">N170*(1-N26)+($F201-In_Sale_Costs_COD)*N22</f>
        <v>-1615.86742388078</v>
      </c>
      <c r="O270" s="20" t="n">
        <f aca="false">O170*(1-O26)+($F201-In_Sale_Costs_COD)*O22</f>
        <v>-2305.73987118772</v>
      </c>
      <c r="P270" s="20" t="n">
        <f aca="false">P170*(1-P26)+($F201-In_Sale_Costs_COD)*P22</f>
        <v>-13846.2653961681</v>
      </c>
      <c r="Q270" s="20" t="n">
        <f aca="false">Q170*(1-Q26)+($F201-In_Sale_Costs_COD)*Q22</f>
        <v>-13998.4221587634</v>
      </c>
      <c r="R270" s="20" t="n">
        <f aca="false">R170*(1-R26)+($F201-In_Sale_Costs_COD)*R22</f>
        <v>-13998.4221587634</v>
      </c>
      <c r="S270" s="20" t="n">
        <f aca="false">S170*(1-S26)+($F201-In_Sale_Costs_COD)*S22</f>
        <v>47271.170522138</v>
      </c>
      <c r="T270" s="20" t="n">
        <f aca="false">T170*(1-T26)+($F201-In_Sale_Costs_COD)*T22</f>
        <v>0</v>
      </c>
      <c r="U270" s="20" t="n">
        <f aca="false">U170*(1-U26)+($F201-In_Sale_Costs_COD)*U22</f>
        <v>0</v>
      </c>
      <c r="V270" s="20" t="n">
        <f aca="false">V170*(1-V26)+($F201-In_Sale_Costs_COD)*V22</f>
        <v>0</v>
      </c>
      <c r="W270" s="20" t="n">
        <f aca="false">W170*(1-W26)+($F201-In_Sale_Costs_COD)*W22</f>
        <v>0</v>
      </c>
      <c r="X270" s="20" t="n">
        <f aca="false">X170*(1-X26)+($F201-In_Sale_Costs_COD)*X22</f>
        <v>0</v>
      </c>
      <c r="Y270" s="20" t="n">
        <f aca="false">Y170*(1-Y26)+($F201-In_Sale_Costs_COD)*Y22</f>
        <v>0</v>
      </c>
      <c r="Z270" s="20" t="n">
        <f aca="false">Z170*(1-Z26)+($F201-In_Sale_Costs_COD)*Z22</f>
        <v>0</v>
      </c>
      <c r="AA270" s="20" t="n">
        <f aca="false">AA170*(1-AA26)+($F201-In_Sale_Costs_COD)*AA22</f>
        <v>0</v>
      </c>
      <c r="AB270" s="20" t="n">
        <f aca="false">AB170*(1-AB26)+($F201-In_Sale_Costs_COD)*AB22</f>
        <v>0</v>
      </c>
      <c r="AC270" s="20" t="n">
        <f aca="false">AC170*(1-AC26)+($F201-In_Sale_Costs_COD)*AC22</f>
        <v>0</v>
      </c>
      <c r="AD270" s="20" t="n">
        <f aca="false">AD170*(1-AD26)+($F201-In_Sale_Costs_COD)*AD22</f>
        <v>0</v>
      </c>
      <c r="AE270" s="20" t="n">
        <f aca="false">AE170*(1-AE26)+($F201-In_Sale_Costs_COD)*AE22</f>
        <v>0</v>
      </c>
      <c r="AF270" s="20" t="n">
        <f aca="false">AF170*(1-AF26)+($F201-In_Sale_Costs_COD)*AF22</f>
        <v>0</v>
      </c>
      <c r="AG270" s="20" t="n">
        <f aca="false">AG170*(1-AG26)+($F201-In_Sale_Costs_COD)*AG22</f>
        <v>0</v>
      </c>
      <c r="AH270" s="20" t="n">
        <f aca="false">AH170*(1-AH26)+($F201-In_Sale_Costs_COD)*AH22</f>
        <v>0</v>
      </c>
      <c r="AI270" s="20" t="n">
        <f aca="false">AI170*(1-AI26)+($F201-In_Sale_Costs_COD)*AI22</f>
        <v>0</v>
      </c>
      <c r="AJ270" s="20" t="n">
        <f aca="false">AJ170*(1-AJ26)+($F201-In_Sale_Costs_COD)*AJ22</f>
        <v>0</v>
      </c>
      <c r="AK270" s="20" t="n">
        <f aca="false">AK170*(1-AK26)+($F201-In_Sale_Costs_COD)*AK22</f>
        <v>0</v>
      </c>
      <c r="AL270" s="20" t="n">
        <f aca="false">AL170*(1-AL26)+($F201-In_Sale_Costs_COD)*AL22</f>
        <v>0</v>
      </c>
      <c r="AM270" s="20" t="n">
        <f aca="false">AM170*(1-AM26)+($F201-In_Sale_Costs_COD)*AM22</f>
        <v>0</v>
      </c>
      <c r="AN270" s="20" t="n">
        <f aca="false">AN170*(1-AN26)+($F201-In_Sale_Costs_COD)*AN22</f>
        <v>0</v>
      </c>
      <c r="AO270" s="20" t="n">
        <f aca="false">AO170*(1-AO26)+($F201-In_Sale_Costs_COD)*AO22</f>
        <v>0</v>
      </c>
      <c r="AP270" s="20" t="n">
        <f aca="false">AP170*(1-AP26)+($F201-In_Sale_Costs_COD)*AP22</f>
        <v>0</v>
      </c>
      <c r="AQ270" s="20" t="n">
        <f aca="false">AQ170*(1-AQ26)+($F201-In_Sale_Costs_COD)*AQ22</f>
        <v>0</v>
      </c>
      <c r="AR270" s="20" t="n">
        <f aca="false">AR170*(1-AR26)+($F201-In_Sale_Costs_COD)*AR22</f>
        <v>0</v>
      </c>
      <c r="AS270" s="20" t="n">
        <f aca="false">AS170*(1-AS26)+($F201-In_Sale_Costs_COD)*AS22</f>
        <v>0</v>
      </c>
      <c r="AT270" s="20" t="n">
        <f aca="false">AT170*(1-AT26)+($F201-In_Sale_Costs_COD)*AT22</f>
        <v>0</v>
      </c>
      <c r="AU270" s="20" t="n">
        <f aca="false">AU170*(1-AU26)+($F201-In_Sale_Costs_COD)*AU22</f>
        <v>0</v>
      </c>
      <c r="AV270" s="20" t="n">
        <f aca="false">AV170*(1-AV26)+($F201-In_Sale_Costs_COD)*AV22</f>
        <v>0</v>
      </c>
      <c r="AW270" s="20" t="n">
        <f aca="false">AW170*(1-AW26)+($F201-In_Sale_Costs_COD)*AW22</f>
        <v>0</v>
      </c>
      <c r="AX270" s="20" t="n">
        <f aca="false">AX170*(1-AX26)+($F201-In_Sale_Costs_COD)*AX22</f>
        <v>0</v>
      </c>
      <c r="AY270" s="20" t="n">
        <f aca="false">AY170*(1-AY26)+($F201-In_Sale_Costs_COD)*AY22</f>
        <v>0</v>
      </c>
      <c r="AZ270" s="20" t="n">
        <f aca="false">AZ170*(1-AZ26)+($F201-In_Sale_Costs_COD)*AZ22</f>
        <v>0</v>
      </c>
      <c r="BA270" s="20" t="n">
        <f aca="false">BA170*(1-BA26)+($F201-In_Sale_Costs_COD)*BA22</f>
        <v>0</v>
      </c>
      <c r="BB270" s="20" t="n">
        <f aca="false">BB170*(1-BB26)+($F201-In_Sale_Costs_COD)*BB22</f>
        <v>0</v>
      </c>
      <c r="BC270" s="20" t="n">
        <f aca="false">BC170*(1-BC26)+($F201-In_Sale_Costs_COD)*BC22</f>
        <v>0</v>
      </c>
      <c r="BD270" s="20" t="n">
        <f aca="false">BD170*(1-BD26)+($F201-In_Sale_Costs_COD)*BD22</f>
        <v>0</v>
      </c>
      <c r="BE270" s="20" t="n">
        <f aca="false">BE170*(1-BE26)+($F201-In_Sale_Costs_COD)*BE22</f>
        <v>0</v>
      </c>
      <c r="BF270" s="20" t="n">
        <f aca="false">BF170*(1-BF26)+($F201-In_Sale_Costs_COD)*BF22</f>
        <v>0</v>
      </c>
      <c r="BG270" s="20" t="n">
        <f aca="false">BG170*(1-BG26)+($F201-In_Sale_Costs_COD)*BG22</f>
        <v>0</v>
      </c>
      <c r="BH270" s="20" t="n">
        <f aca="false">BH170*(1-BH26)+($F201-In_Sale_Costs_COD)*BH22</f>
        <v>0</v>
      </c>
      <c r="BI270" s="20" t="n">
        <f aca="false">BI170*(1-BI26)+($F201-In_Sale_Costs_COD)*BI22</f>
        <v>0</v>
      </c>
      <c r="BJ270" s="20" t="n">
        <f aca="false">BJ170*(1-BJ26)+($F201-In_Sale_Costs_COD)*BJ22</f>
        <v>0</v>
      </c>
      <c r="BK270" s="20" t="n">
        <f aca="false">BK170*(1-BK26)+($F201-In_Sale_Costs_COD)*BK22</f>
        <v>0</v>
      </c>
      <c r="BL270" s="20" t="n">
        <f aca="false">BL170*(1-BL26)+($F201-In_Sale_Costs_COD)*BL22</f>
        <v>0</v>
      </c>
      <c r="BM270" s="20" t="n">
        <f aca="false">BM170*(1-BM26)+($F201-In_Sale_Costs_COD)*BM22</f>
        <v>0</v>
      </c>
      <c r="BN270" s="20" t="n">
        <f aca="false">BN170*(1-BN26)+($F201-In_Sale_Costs_COD)*BN22</f>
        <v>0</v>
      </c>
      <c r="BO270" s="20" t="n">
        <f aca="false">BO170*(1-BO26)+($F201-In_Sale_Costs_COD)*BO22</f>
        <v>0</v>
      </c>
      <c r="BP270" s="20" t="n">
        <f aca="false">BP170*(1-BP26)+($F201-In_Sale_Costs_COD)*BP22</f>
        <v>0</v>
      </c>
      <c r="BQ270" s="20" t="n">
        <f aca="false">BQ170*(1-BQ26)+($F201-In_Sale_Costs_COD)*BQ22</f>
        <v>0</v>
      </c>
      <c r="BR270" s="20" t="n">
        <f aca="false">BR170*(1-BR26)+($F201-In_Sale_Costs_COD)*BR22</f>
        <v>0</v>
      </c>
      <c r="BS270" s="20" t="n">
        <f aca="false">BS170*(1-BS26)+($F201-In_Sale_Costs_COD)*BS22</f>
        <v>0</v>
      </c>
      <c r="BT270" s="20" t="n">
        <f aca="false">BT170*(1-BT26)+($F201-In_Sale_Costs_COD)*BT22</f>
        <v>0</v>
      </c>
      <c r="BU270" s="20" t="n">
        <f aca="false">BU170*(1-BU26)+($F201-In_Sale_Costs_COD)*BU22</f>
        <v>0</v>
      </c>
      <c r="BV270" s="20" t="n">
        <f aca="false">BV170*(1-BV26)+($F201-In_Sale_Costs_COD)*BV22</f>
        <v>0</v>
      </c>
      <c r="BW270" s="20" t="n">
        <f aca="false">BW170*(1-BW26)+($F201-In_Sale_Costs_COD)*BW22</f>
        <v>0</v>
      </c>
      <c r="BX270" s="20" t="n">
        <f aca="false">BX170*(1-BX26)+($F201-In_Sale_Costs_COD)*BX22</f>
        <v>0</v>
      </c>
      <c r="BY270" s="20" t="n">
        <f aca="false">BY170*(1-BY26)+($F201-In_Sale_Costs_COD)*BY22</f>
        <v>0</v>
      </c>
      <c r="BZ270" s="20" t="n">
        <f aca="false">BZ170*(1-BZ26)+($F201-In_Sale_Costs_COD)*BZ22</f>
        <v>0</v>
      </c>
      <c r="CA270" s="20" t="n">
        <f aca="false">CA170*(1-CA26)+($F201-In_Sale_Costs_COD)*CA22</f>
        <v>0</v>
      </c>
      <c r="CB270" s="20" t="n">
        <f aca="false">CB170*(1-CB26)+($F201-In_Sale_Costs_COD)*CB22</f>
        <v>0</v>
      </c>
      <c r="CC270" s="20" t="n">
        <f aca="false">CC170*(1-CC26)+($F201-In_Sale_Costs_COD)*CC22</f>
        <v>0</v>
      </c>
      <c r="CD270" s="20" t="n">
        <f aca="false">CD170*(1-CD26)+($F201-In_Sale_Costs_COD)*CD22</f>
        <v>0</v>
      </c>
      <c r="CE270" s="20" t="n">
        <f aca="false">CE170*(1-CE26)+($F201-In_Sale_Costs_COD)*CE22</f>
        <v>0</v>
      </c>
      <c r="CF270" s="20" t="n">
        <f aca="false">CF170*(1-CF26)+($F201-In_Sale_Costs_COD)*CF22</f>
        <v>0</v>
      </c>
      <c r="CG270" s="20" t="n">
        <f aca="false">CG170*(1-CG26)+($F201-In_Sale_Costs_COD)*CG22</f>
        <v>0</v>
      </c>
      <c r="CH270" s="20" t="n">
        <f aca="false">CH170*(1-CH26)+($F201-In_Sale_Costs_COD)*CH22</f>
        <v>0</v>
      </c>
      <c r="CI270" s="20" t="n">
        <f aca="false">CI170*(1-CI26)+($F201-In_Sale_Costs_COD)*CI22</f>
        <v>0</v>
      </c>
      <c r="CJ270" s="20" t="n">
        <f aca="false">CJ170*(1-CJ26)+($F201-In_Sale_Costs_COD)*CJ22</f>
        <v>0</v>
      </c>
      <c r="CK270" s="20" t="n">
        <f aca="false">CK170*(1-CK26)+($F201-In_Sale_Costs_COD)*CK22</f>
        <v>0</v>
      </c>
      <c r="CL270" s="20" t="n">
        <f aca="false">CL170*(1-CL26)+($F201-In_Sale_Costs_COD)*CL22</f>
        <v>0</v>
      </c>
      <c r="CM270" s="20" t="n">
        <f aca="false">CM170*(1-CM26)+($F201-In_Sale_Costs_COD)*CM22</f>
        <v>0</v>
      </c>
      <c r="CN270" s="20" t="n">
        <f aca="false">CN170*(1-CN26)+($F201-In_Sale_Costs_COD)*CN22</f>
        <v>0</v>
      </c>
      <c r="CO270" s="20" t="n">
        <f aca="false">CO170*(1-CO26)+($F201-In_Sale_Costs_COD)*CO22</f>
        <v>0</v>
      </c>
      <c r="CP270" s="20" t="n">
        <f aca="false">CP170*(1-CP26)+($F201-In_Sale_Costs_COD)*CP22</f>
        <v>0</v>
      </c>
      <c r="CQ270" s="20" t="n">
        <f aca="false">CQ170*(1-CQ26)+($F201-In_Sale_Costs_COD)*CQ22</f>
        <v>0</v>
      </c>
      <c r="CR270" s="20" t="n">
        <f aca="false">CR170*(1-CR26)+($F201-In_Sale_Costs_COD)*CR22</f>
        <v>0</v>
      </c>
      <c r="CS270" s="20" t="n">
        <f aca="false">CS170*(1-CS26)+($F201-In_Sale_Costs_COD)*CS22</f>
        <v>0</v>
      </c>
      <c r="CT270" s="20" t="n">
        <f aca="false">CT170*(1-CT26)+($F201-In_Sale_Costs_COD)*CT22</f>
        <v>0</v>
      </c>
      <c r="CU270" s="20" t="n">
        <f aca="false">CU170*(1-CU26)+($F201-In_Sale_Costs_COD)*CU22</f>
        <v>0</v>
      </c>
      <c r="CV270" s="20" t="n">
        <f aca="false">CV170*(1-CV26)+($F201-In_Sale_Costs_COD)*CV22</f>
        <v>0</v>
      </c>
      <c r="CW270" s="20" t="n">
        <f aca="false">CW170*(1-CW26)+($F201-In_Sale_Costs_COD)*CW22</f>
        <v>0</v>
      </c>
      <c r="CX270" s="20" t="n">
        <f aca="false">CX170*(1-CX26)+($F201-In_Sale_Costs_COD)*CX22</f>
        <v>0</v>
      </c>
      <c r="CY270" s="20" t="n">
        <f aca="false">CY170*(1-CY26)+($F201-In_Sale_Costs_COD)*CY22</f>
        <v>0</v>
      </c>
      <c r="CZ270" s="20" t="n">
        <f aca="false">CZ170*(1-CZ26)+($F201-In_Sale_Costs_COD)*CZ22</f>
        <v>0</v>
      </c>
      <c r="DA270" s="20" t="n">
        <f aca="false">DA170*(1-DA26)+($F201-In_Sale_Costs_COD)*DA22</f>
        <v>0</v>
      </c>
      <c r="DB270" s="20" t="n">
        <f aca="false">DB170*(1-DB26)+($F201-In_Sale_Costs_COD)*DB22</f>
        <v>0</v>
      </c>
      <c r="DC270" s="20" t="n">
        <f aca="false">DC170*(1-DC26)+($F201-In_Sale_Costs_COD)*DC22</f>
        <v>0</v>
      </c>
      <c r="DD270" s="20" t="n">
        <f aca="false">DD170*(1-DD26)+($F201-In_Sale_Costs_COD)*DD22</f>
        <v>0</v>
      </c>
      <c r="DE270" s="20" t="n">
        <f aca="false">DE170*(1-DE26)+($F201-In_Sale_Costs_COD)*DE22</f>
        <v>0</v>
      </c>
      <c r="DF270" s="20" t="n">
        <f aca="false">DF170*(1-DF26)+($F201-In_Sale_Costs_COD)*DF22</f>
        <v>0</v>
      </c>
      <c r="DG270" s="20" t="n">
        <f aca="false">DG170*(1-DG26)+($F201-In_Sale_Costs_COD)*DG22</f>
        <v>0</v>
      </c>
      <c r="DH270" s="20" t="n">
        <f aca="false">DH170*(1-DH26)+($F201-In_Sale_Costs_COD)*DH22</f>
        <v>0</v>
      </c>
      <c r="DI270" s="20" t="n">
        <f aca="false">DI170*(1-DI26)+($F201-In_Sale_Costs_COD)*DI22</f>
        <v>0</v>
      </c>
      <c r="DJ270" s="20" t="n">
        <f aca="false">DJ170*(1-DJ26)+($F201-In_Sale_Costs_COD)*DJ22</f>
        <v>0</v>
      </c>
      <c r="DK270" s="20" t="n">
        <f aca="false">DK170*(1-DK26)+($F201-In_Sale_Costs_COD)*DK22</f>
        <v>0</v>
      </c>
      <c r="DL270" s="20" t="n">
        <f aca="false">DL170*(1-DL26)+($F201-In_Sale_Costs_COD)*DL22</f>
        <v>0</v>
      </c>
      <c r="DM270" s="20" t="n">
        <f aca="false">DM170*(1-DM26)+($F201-In_Sale_Costs_COD)*DM22</f>
        <v>0</v>
      </c>
      <c r="DN270" s="20" t="n">
        <f aca="false">DN170*(1-DN26)+($F201-In_Sale_Costs_COD)*DN22</f>
        <v>0</v>
      </c>
      <c r="DO270" s="20" t="n">
        <f aca="false">DO170*(1-DO26)+($F201-In_Sale_Costs_COD)*DO22</f>
        <v>0</v>
      </c>
      <c r="DP270" s="20" t="n">
        <f aca="false">DP170*(1-DP26)+($F201-In_Sale_Costs_COD)*DP22</f>
        <v>0</v>
      </c>
      <c r="DQ270" s="20" t="n">
        <f aca="false">DQ170*(1-DQ26)+($F201-In_Sale_Costs_COD)*DQ22</f>
        <v>0</v>
      </c>
      <c r="DR270" s="20" t="n">
        <f aca="false">DR170*(1-DR26)+($F201-In_Sale_Costs_COD)*DR22</f>
        <v>0</v>
      </c>
      <c r="DS270" s="20" t="n">
        <f aca="false">DS170*(1-DS26)+($F201-In_Sale_Costs_COD)*DS22</f>
        <v>0</v>
      </c>
      <c r="DT270" s="20" t="n">
        <f aca="false">DT170*(1-DT26)+($F201-In_Sale_Costs_COD)*DT22</f>
        <v>0</v>
      </c>
      <c r="DU270" s="20" t="n">
        <f aca="false">DU170*(1-DU26)+($F201-In_Sale_Costs_COD)*DU22</f>
        <v>0</v>
      </c>
      <c r="DV270" s="20" t="n">
        <f aca="false">DV170*(1-DV26)+($F201-In_Sale_Costs_COD)*DV22</f>
        <v>0</v>
      </c>
      <c r="DW270" s="20" t="n">
        <f aca="false">DW170*(1-DW26)+($F201-In_Sale_Costs_COD)*DW22</f>
        <v>0</v>
      </c>
      <c r="DX270" s="20" t="n">
        <f aca="false">DX170*(1-DX26)+($F201-In_Sale_Costs_COD)*DX22</f>
        <v>0</v>
      </c>
      <c r="DY270" s="20" t="n">
        <f aca="false">DY170*(1-DY26)+($F201-In_Sale_Costs_COD)*DY22</f>
        <v>0</v>
      </c>
      <c r="DZ270" s="20" t="n">
        <f aca="false">DZ170*(1-DZ26)+($F201-In_Sale_Costs_COD)*DZ22</f>
        <v>0</v>
      </c>
      <c r="EA270" s="20" t="n">
        <f aca="false">EA170*(1-EA26)+($F201-In_Sale_Costs_COD)*EA22</f>
        <v>0</v>
      </c>
      <c r="EB270" s="20" t="n">
        <f aca="false">EB170*(1-EB26)+($F201-In_Sale_Costs_COD)*EB22</f>
        <v>0</v>
      </c>
      <c r="EC270" s="20" t="n">
        <f aca="false">EC170*(1-EC26)+($F201-In_Sale_Costs_COD)*EC22</f>
        <v>0</v>
      </c>
      <c r="ED270" s="20" t="n">
        <f aca="false">ED170*(1-ED26)+($F201-In_Sale_Costs_COD)*ED22</f>
        <v>0</v>
      </c>
      <c r="EE270" s="20" t="n">
        <f aca="false">EE170*(1-EE26)+($F201-In_Sale_Costs_COD)*EE22</f>
        <v>0</v>
      </c>
      <c r="EF270" s="20" t="n">
        <f aca="false">EF170*(1-EF26)+($F201-In_Sale_Costs_COD)*EF22</f>
        <v>0</v>
      </c>
      <c r="EG270" s="20" t="n">
        <f aca="false">EG170*(1-EG26)+($F201-In_Sale_Costs_COD)*EG22</f>
        <v>0</v>
      </c>
      <c r="EH270" s="20" t="n">
        <f aca="false">EH170*(1-EH26)+($F201-In_Sale_Costs_COD)*EH22</f>
        <v>0</v>
      </c>
      <c r="EI270" s="20" t="n">
        <f aca="false">EI170*(1-EI26)+($F201-In_Sale_Costs_COD)*EI22</f>
        <v>0</v>
      </c>
      <c r="EJ270" s="20" t="n">
        <f aca="false">EJ170*(1-EJ26)+($F201-In_Sale_Costs_COD)*EJ22</f>
        <v>0</v>
      </c>
      <c r="EK270" s="20" t="n">
        <f aca="false">EK170*(1-EK26)+($F201-In_Sale_Costs_COD)*EK22</f>
        <v>0</v>
      </c>
      <c r="EL270" s="20" t="n">
        <f aca="false">EL170*(1-EL26)+($F201-In_Sale_Costs_COD)*EL22</f>
        <v>0</v>
      </c>
      <c r="EM270" s="20" t="n">
        <f aca="false">EM170*(1-EM26)+($F201-In_Sale_Costs_COD)*EM22</f>
        <v>0</v>
      </c>
      <c r="EN270" s="20" t="n">
        <f aca="false">EN170*(1-EN26)+($F201-In_Sale_Costs_COD)*EN22</f>
        <v>0</v>
      </c>
      <c r="EO270" s="20" t="n">
        <f aca="false">EO170*(1-EO26)+($F201-In_Sale_Costs_COD)*EO22</f>
        <v>0</v>
      </c>
      <c r="EP270" s="20" t="n">
        <f aca="false">EP170*(1-EP26)+($F201-In_Sale_Costs_COD)*EP22</f>
        <v>0</v>
      </c>
      <c r="EQ270" s="20" t="n">
        <f aca="false">EQ170*(1-EQ26)+($F201-In_Sale_Costs_COD)*EQ22</f>
        <v>0</v>
      </c>
      <c r="ER270" s="20" t="n">
        <f aca="false">ER170*(1-ER26)+($F201-In_Sale_Costs_COD)*ER22</f>
        <v>0</v>
      </c>
      <c r="ES270" s="20" t="n">
        <f aca="false">ES170*(1-ES26)+($F201-In_Sale_Costs_COD)*ES22</f>
        <v>0</v>
      </c>
      <c r="ET270" s="20" t="n">
        <f aca="false">ET170*(1-ET26)+($F201-In_Sale_Costs_COD)*ET22</f>
        <v>0</v>
      </c>
      <c r="EU270" s="20" t="n">
        <f aca="false">EU170*(1-EU26)+($F201-In_Sale_Costs_COD)*EU22</f>
        <v>0</v>
      </c>
      <c r="EV270" s="20" t="n">
        <f aca="false">EV170*(1-EV26)+($F201-In_Sale_Costs_COD)*EV22</f>
        <v>0</v>
      </c>
      <c r="EW270" s="20" t="n">
        <f aca="false">EW170*(1-EW26)+($F201-In_Sale_Costs_COD)*EW22</f>
        <v>0</v>
      </c>
      <c r="EX270" s="20" t="n">
        <f aca="false">EX170*(1-EX26)+($F201-In_Sale_Costs_COD)*EX22</f>
        <v>0</v>
      </c>
      <c r="EY270" s="20" t="n">
        <f aca="false">EY170*(1-EY26)+($F201-In_Sale_Costs_COD)*EY22</f>
        <v>0</v>
      </c>
      <c r="EZ270" s="20" t="n">
        <f aca="false">EZ170*(1-EZ26)+($F201-In_Sale_Costs_COD)*EZ22</f>
        <v>0</v>
      </c>
      <c r="FA270" s="20" t="n">
        <f aca="false">FA170*(1-FA26)+($F201-In_Sale_Costs_COD)*FA22</f>
        <v>0</v>
      </c>
      <c r="FB270" s="20" t="n">
        <f aca="false">FB170*(1-FB26)+($F201-In_Sale_Costs_COD)*FB22</f>
        <v>0</v>
      </c>
      <c r="FC270" s="20" t="n">
        <f aca="false">FC170*(1-FC26)+($F201-In_Sale_Costs_COD)*FC22</f>
        <v>0</v>
      </c>
      <c r="FD270" s="20" t="n">
        <f aca="false">FD170*(1-FD26)+($F201-In_Sale_Costs_COD)*FD22</f>
        <v>0</v>
      </c>
      <c r="FE270" s="20" t="n">
        <f aca="false">FE170*(1-FE26)+($F201-In_Sale_Costs_COD)*FE22</f>
        <v>0</v>
      </c>
      <c r="FF270" s="20" t="n">
        <f aca="false">FF170*(1-FF26)+($F201-In_Sale_Costs_COD)*FF22</f>
        <v>0</v>
      </c>
      <c r="FG270" s="20" t="n">
        <f aca="false">FG170*(1-FG26)+($F201-In_Sale_Costs_COD)*FG22</f>
        <v>0</v>
      </c>
      <c r="FH270" s="20" t="n">
        <f aca="false">FH170*(1-FH26)+($F201-In_Sale_Costs_COD)*FH22</f>
        <v>0</v>
      </c>
    </row>
    <row r="271" customFormat="false" ht="15" hidden="false" customHeight="false" outlineLevel="0" collapsed="false">
      <c r="C271" s="27" t="s">
        <v>894</v>
      </c>
      <c r="D271" s="11" t="s">
        <v>32</v>
      </c>
      <c r="E271" s="32" t="n">
        <f aca="false">IFERROR(XIRR($J270:$FH270,$J$4:$FH$4),"n/a")</f>
        <v>-0.0479812867594799</v>
      </c>
    </row>
    <row r="272" customFormat="false" ht="15" hidden="false" customHeight="false" outlineLevel="0" collapsed="false">
      <c r="C272" s="0" t="s">
        <v>895</v>
      </c>
      <c r="D272" s="11" t="s">
        <v>359</v>
      </c>
      <c r="I272" s="20" t="n">
        <f aca="false">SUM(J272:FH272)</f>
        <v>-1525.15158231028</v>
      </c>
      <c r="J272" s="20" t="n">
        <f aca="false">J270-J165*(1-J26)</f>
        <v>-2792.10339506173</v>
      </c>
      <c r="K272" s="20" t="n">
        <f aca="false">K270-K165*(1-K26)</f>
        <v>694.568570357686</v>
      </c>
      <c r="L272" s="20" t="n">
        <f aca="false">L270-L165*(1-L26)</f>
        <v>-809.957968521901</v>
      </c>
      <c r="M272" s="20" t="n">
        <f aca="false">M270-M165*(1-M26)</f>
        <v>-124.112302458989</v>
      </c>
      <c r="N272" s="20" t="n">
        <f aca="false">N270-N165*(1-N26)</f>
        <v>-1615.86742388078</v>
      </c>
      <c r="O272" s="20" t="n">
        <f aca="false">O270-O165*(1-O26)</f>
        <v>-2305.73987118772</v>
      </c>
      <c r="P272" s="20" t="n">
        <f aca="false">P270-P165*(1-P26)</f>
        <v>-13846.2653961681</v>
      </c>
      <c r="Q272" s="20" t="n">
        <f aca="false">Q270-Q165*(1-Q26)</f>
        <v>-13998.4221587634</v>
      </c>
      <c r="R272" s="20" t="n">
        <f aca="false">R270-R165*(1-R26)</f>
        <v>-13998.4221587634</v>
      </c>
      <c r="S272" s="20" t="n">
        <f aca="false">S270-S165*(1-S26)</f>
        <v>47271.170522138</v>
      </c>
      <c r="T272" s="20" t="n">
        <f aca="false">T270-T165*(1-T26)</f>
        <v>0</v>
      </c>
      <c r="U272" s="20" t="n">
        <f aca="false">U270-U165*(1-U26)</f>
        <v>0</v>
      </c>
      <c r="V272" s="20" t="n">
        <f aca="false">V270-V165*(1-V26)</f>
        <v>0</v>
      </c>
      <c r="W272" s="20" t="n">
        <f aca="false">W270-W165*(1-W26)</f>
        <v>0</v>
      </c>
      <c r="X272" s="20" t="n">
        <f aca="false">X270-X165*(1-X26)</f>
        <v>0</v>
      </c>
      <c r="Y272" s="20" t="n">
        <f aca="false">Y270-Y165*(1-Y26)</f>
        <v>0</v>
      </c>
      <c r="Z272" s="20" t="n">
        <f aca="false">Z270-Z165*(1-Z26)</f>
        <v>0</v>
      </c>
      <c r="AA272" s="20" t="n">
        <f aca="false">AA270-AA165*(1-AA26)</f>
        <v>0</v>
      </c>
      <c r="AB272" s="20" t="n">
        <f aca="false">AB270-AB165*(1-AB26)</f>
        <v>0</v>
      </c>
      <c r="AC272" s="20" t="n">
        <f aca="false">AC270-AC165*(1-AC26)</f>
        <v>0</v>
      </c>
      <c r="AD272" s="20" t="n">
        <f aca="false">AD270-AD165*(1-AD26)</f>
        <v>0</v>
      </c>
      <c r="AE272" s="20" t="n">
        <f aca="false">AE270-AE165*(1-AE26)</f>
        <v>0</v>
      </c>
      <c r="AF272" s="20" t="n">
        <f aca="false">AF270-AF165*(1-AF26)</f>
        <v>0</v>
      </c>
      <c r="AG272" s="20" t="n">
        <f aca="false">AG270-AG165*(1-AG26)</f>
        <v>0</v>
      </c>
      <c r="AH272" s="20" t="n">
        <f aca="false">AH270-AH165*(1-AH26)</f>
        <v>0</v>
      </c>
      <c r="AI272" s="20" t="n">
        <f aca="false">AI270-AI165*(1-AI26)</f>
        <v>0</v>
      </c>
      <c r="AJ272" s="20" t="n">
        <f aca="false">AJ270-AJ165*(1-AJ26)</f>
        <v>0</v>
      </c>
      <c r="AK272" s="20" t="n">
        <f aca="false">AK270-AK165*(1-AK26)</f>
        <v>0</v>
      </c>
      <c r="AL272" s="20" t="n">
        <f aca="false">AL270-AL165*(1-AL26)</f>
        <v>0</v>
      </c>
      <c r="AM272" s="20" t="n">
        <f aca="false">AM270-AM165*(1-AM26)</f>
        <v>0</v>
      </c>
      <c r="AN272" s="20" t="n">
        <f aca="false">AN270-AN165*(1-AN26)</f>
        <v>0</v>
      </c>
      <c r="AO272" s="20" t="n">
        <f aca="false">AO270-AO165*(1-AO26)</f>
        <v>0</v>
      </c>
      <c r="AP272" s="20" t="n">
        <f aca="false">AP270-AP165*(1-AP26)</f>
        <v>0</v>
      </c>
      <c r="AQ272" s="20" t="n">
        <f aca="false">AQ270-AQ165*(1-AQ26)</f>
        <v>0</v>
      </c>
      <c r="AR272" s="20" t="n">
        <f aca="false">AR270-AR165*(1-AR26)</f>
        <v>0</v>
      </c>
      <c r="AS272" s="20" t="n">
        <f aca="false">AS270-AS165*(1-AS26)</f>
        <v>0</v>
      </c>
      <c r="AT272" s="20" t="n">
        <f aca="false">AT270-AT165*(1-AT26)</f>
        <v>0</v>
      </c>
      <c r="AU272" s="20" t="n">
        <f aca="false">AU270-AU165*(1-AU26)</f>
        <v>0</v>
      </c>
      <c r="AV272" s="20" t="n">
        <f aca="false">AV270-AV165*(1-AV26)</f>
        <v>0</v>
      </c>
      <c r="AW272" s="20" t="n">
        <f aca="false">AW270-AW165*(1-AW26)</f>
        <v>0</v>
      </c>
      <c r="AX272" s="20" t="n">
        <f aca="false">AX270-AX165*(1-AX26)</f>
        <v>0</v>
      </c>
      <c r="AY272" s="20" t="n">
        <f aca="false">AY270-AY165*(1-AY26)</f>
        <v>0</v>
      </c>
      <c r="AZ272" s="20" t="n">
        <f aca="false">AZ270-AZ165*(1-AZ26)</f>
        <v>0</v>
      </c>
      <c r="BA272" s="20" t="n">
        <f aca="false">BA270-BA165*(1-BA26)</f>
        <v>0</v>
      </c>
      <c r="BB272" s="20" t="n">
        <f aca="false">BB270-BB165*(1-BB26)</f>
        <v>0</v>
      </c>
      <c r="BC272" s="20" t="n">
        <f aca="false">BC270-BC165*(1-BC26)</f>
        <v>0</v>
      </c>
      <c r="BD272" s="20" t="n">
        <f aca="false">BD270-BD165*(1-BD26)</f>
        <v>0</v>
      </c>
      <c r="BE272" s="20" t="n">
        <f aca="false">BE270-BE165*(1-BE26)</f>
        <v>0</v>
      </c>
      <c r="BF272" s="20" t="n">
        <f aca="false">BF270-BF165*(1-BF26)</f>
        <v>0</v>
      </c>
      <c r="BG272" s="20" t="n">
        <f aca="false">BG270-BG165*(1-BG26)</f>
        <v>0</v>
      </c>
      <c r="BH272" s="20" t="n">
        <f aca="false">BH270-BH165*(1-BH26)</f>
        <v>0</v>
      </c>
      <c r="BI272" s="20" t="n">
        <f aca="false">BI270-BI165*(1-BI26)</f>
        <v>0</v>
      </c>
      <c r="BJ272" s="20" t="n">
        <f aca="false">BJ270-BJ165*(1-BJ26)</f>
        <v>0</v>
      </c>
      <c r="BK272" s="20" t="n">
        <f aca="false">BK270-BK165*(1-BK26)</f>
        <v>0</v>
      </c>
      <c r="BL272" s="20" t="n">
        <f aca="false">BL270-BL165*(1-BL26)</f>
        <v>0</v>
      </c>
      <c r="BM272" s="20" t="n">
        <f aca="false">BM270-BM165*(1-BM26)</f>
        <v>0</v>
      </c>
      <c r="BN272" s="20" t="n">
        <f aca="false">BN270-BN165*(1-BN26)</f>
        <v>0</v>
      </c>
      <c r="BO272" s="20" t="n">
        <f aca="false">BO270-BO165*(1-BO26)</f>
        <v>0</v>
      </c>
      <c r="BP272" s="20" t="n">
        <f aca="false">BP270-BP165*(1-BP26)</f>
        <v>0</v>
      </c>
      <c r="BQ272" s="20" t="n">
        <f aca="false">BQ270-BQ165*(1-BQ26)</f>
        <v>0</v>
      </c>
      <c r="BR272" s="20" t="n">
        <f aca="false">BR270-BR165*(1-BR26)</f>
        <v>0</v>
      </c>
      <c r="BS272" s="20" t="n">
        <f aca="false">BS270-BS165*(1-BS26)</f>
        <v>0</v>
      </c>
      <c r="BT272" s="20" t="n">
        <f aca="false">BT270-BT165*(1-BT26)</f>
        <v>0</v>
      </c>
      <c r="BU272" s="20" t="n">
        <f aca="false">BU270-BU165*(1-BU26)</f>
        <v>0</v>
      </c>
      <c r="BV272" s="20" t="n">
        <f aca="false">BV270-BV165*(1-BV26)</f>
        <v>0</v>
      </c>
      <c r="BW272" s="20" t="n">
        <f aca="false">BW270-BW165*(1-BW26)</f>
        <v>0</v>
      </c>
      <c r="BX272" s="20" t="n">
        <f aca="false">BX270-BX165*(1-BX26)</f>
        <v>0</v>
      </c>
      <c r="BY272" s="20" t="n">
        <f aca="false">BY270-BY165*(1-BY26)</f>
        <v>0</v>
      </c>
      <c r="BZ272" s="20" t="n">
        <f aca="false">BZ270-BZ165*(1-BZ26)</f>
        <v>0</v>
      </c>
      <c r="CA272" s="20" t="n">
        <f aca="false">CA270-CA165*(1-CA26)</f>
        <v>0</v>
      </c>
      <c r="CB272" s="20" t="n">
        <f aca="false">CB270-CB165*(1-CB26)</f>
        <v>0</v>
      </c>
      <c r="CC272" s="20" t="n">
        <f aca="false">CC270-CC165*(1-CC26)</f>
        <v>0</v>
      </c>
      <c r="CD272" s="20" t="n">
        <f aca="false">CD270-CD165*(1-CD26)</f>
        <v>0</v>
      </c>
      <c r="CE272" s="20" t="n">
        <f aca="false">CE270-CE165*(1-CE26)</f>
        <v>0</v>
      </c>
      <c r="CF272" s="20" t="n">
        <f aca="false">CF270-CF165*(1-CF26)</f>
        <v>0</v>
      </c>
      <c r="CG272" s="20" t="n">
        <f aca="false">CG270-CG165*(1-CG26)</f>
        <v>0</v>
      </c>
      <c r="CH272" s="20" t="n">
        <f aca="false">CH270-CH165*(1-CH26)</f>
        <v>0</v>
      </c>
      <c r="CI272" s="20" t="n">
        <f aca="false">CI270-CI165*(1-CI26)</f>
        <v>0</v>
      </c>
      <c r="CJ272" s="20" t="n">
        <f aca="false">CJ270-CJ165*(1-CJ26)</f>
        <v>0</v>
      </c>
      <c r="CK272" s="20" t="n">
        <f aca="false">CK270-CK165*(1-CK26)</f>
        <v>0</v>
      </c>
      <c r="CL272" s="20" t="n">
        <f aca="false">CL270-CL165*(1-CL26)</f>
        <v>0</v>
      </c>
      <c r="CM272" s="20" t="n">
        <f aca="false">CM270-CM165*(1-CM26)</f>
        <v>0</v>
      </c>
      <c r="CN272" s="20" t="n">
        <f aca="false">CN270-CN165*(1-CN26)</f>
        <v>0</v>
      </c>
      <c r="CO272" s="20" t="n">
        <f aca="false">CO270-CO165*(1-CO26)</f>
        <v>0</v>
      </c>
      <c r="CP272" s="20" t="n">
        <f aca="false">CP270-CP165*(1-CP26)</f>
        <v>0</v>
      </c>
      <c r="CQ272" s="20" t="n">
        <f aca="false">CQ270-CQ165*(1-CQ26)</f>
        <v>0</v>
      </c>
      <c r="CR272" s="20" t="n">
        <f aca="false">CR270-CR165*(1-CR26)</f>
        <v>0</v>
      </c>
      <c r="CS272" s="20" t="n">
        <f aca="false">CS270-CS165*(1-CS26)</f>
        <v>0</v>
      </c>
      <c r="CT272" s="20" t="n">
        <f aca="false">CT270-CT165*(1-CT26)</f>
        <v>0</v>
      </c>
      <c r="CU272" s="20" t="n">
        <f aca="false">CU270-CU165*(1-CU26)</f>
        <v>0</v>
      </c>
      <c r="CV272" s="20" t="n">
        <f aca="false">CV270-CV165*(1-CV26)</f>
        <v>0</v>
      </c>
      <c r="CW272" s="20" t="n">
        <f aca="false">CW270-CW165*(1-CW26)</f>
        <v>0</v>
      </c>
      <c r="CX272" s="20" t="n">
        <f aca="false">CX270-CX165*(1-CX26)</f>
        <v>0</v>
      </c>
      <c r="CY272" s="20" t="n">
        <f aca="false">CY270-CY165*(1-CY26)</f>
        <v>0</v>
      </c>
      <c r="CZ272" s="20" t="n">
        <f aca="false">CZ270-CZ165*(1-CZ26)</f>
        <v>0</v>
      </c>
      <c r="DA272" s="20" t="n">
        <f aca="false">DA270-DA165*(1-DA26)</f>
        <v>0</v>
      </c>
      <c r="DB272" s="20" t="n">
        <f aca="false">DB270-DB165*(1-DB26)</f>
        <v>0</v>
      </c>
      <c r="DC272" s="20" t="n">
        <f aca="false">DC270-DC165*(1-DC26)</f>
        <v>0</v>
      </c>
      <c r="DD272" s="20" t="n">
        <f aca="false">DD270-DD165*(1-DD26)</f>
        <v>0</v>
      </c>
      <c r="DE272" s="20" t="n">
        <f aca="false">DE270-DE165*(1-DE26)</f>
        <v>0</v>
      </c>
      <c r="DF272" s="20" t="n">
        <f aca="false">DF270-DF165*(1-DF26)</f>
        <v>0</v>
      </c>
      <c r="DG272" s="20" t="n">
        <f aca="false">DG270-DG165*(1-DG26)</f>
        <v>0</v>
      </c>
      <c r="DH272" s="20" t="n">
        <f aca="false">DH270-DH165*(1-DH26)</f>
        <v>0</v>
      </c>
      <c r="DI272" s="20" t="n">
        <f aca="false">DI270-DI165*(1-DI26)</f>
        <v>0</v>
      </c>
      <c r="DJ272" s="20" t="n">
        <f aca="false">DJ270-DJ165*(1-DJ26)</f>
        <v>0</v>
      </c>
      <c r="DK272" s="20" t="n">
        <f aca="false">DK270-DK165*(1-DK26)</f>
        <v>0</v>
      </c>
      <c r="DL272" s="20" t="n">
        <f aca="false">DL270-DL165*(1-DL26)</f>
        <v>0</v>
      </c>
      <c r="DM272" s="20" t="n">
        <f aca="false">DM270-DM165*(1-DM26)</f>
        <v>0</v>
      </c>
      <c r="DN272" s="20" t="n">
        <f aca="false">DN270-DN165*(1-DN26)</f>
        <v>0</v>
      </c>
      <c r="DO272" s="20" t="n">
        <f aca="false">DO270-DO165*(1-DO26)</f>
        <v>0</v>
      </c>
      <c r="DP272" s="20" t="n">
        <f aca="false">DP270-DP165*(1-DP26)</f>
        <v>0</v>
      </c>
      <c r="DQ272" s="20" t="n">
        <f aca="false">DQ270-DQ165*(1-DQ26)</f>
        <v>0</v>
      </c>
      <c r="DR272" s="20" t="n">
        <f aca="false">DR270-DR165*(1-DR26)</f>
        <v>0</v>
      </c>
      <c r="DS272" s="20" t="n">
        <f aca="false">DS270-DS165*(1-DS26)</f>
        <v>0</v>
      </c>
      <c r="DT272" s="20" t="n">
        <f aca="false">DT270-DT165*(1-DT26)</f>
        <v>0</v>
      </c>
      <c r="DU272" s="20" t="n">
        <f aca="false">DU270-DU165*(1-DU26)</f>
        <v>0</v>
      </c>
      <c r="DV272" s="20" t="n">
        <f aca="false">DV270-DV165*(1-DV26)</f>
        <v>0</v>
      </c>
      <c r="DW272" s="20" t="n">
        <f aca="false">DW270-DW165*(1-DW26)</f>
        <v>0</v>
      </c>
      <c r="DX272" s="20" t="n">
        <f aca="false">DX270-DX165*(1-DX26)</f>
        <v>0</v>
      </c>
      <c r="DY272" s="20" t="n">
        <f aca="false">DY270-DY165*(1-DY26)</f>
        <v>0</v>
      </c>
      <c r="DZ272" s="20" t="n">
        <f aca="false">DZ270-DZ165*(1-DZ26)</f>
        <v>0</v>
      </c>
      <c r="EA272" s="20" t="n">
        <f aca="false">EA270-EA165*(1-EA26)</f>
        <v>0</v>
      </c>
      <c r="EB272" s="20" t="n">
        <f aca="false">EB270-EB165*(1-EB26)</f>
        <v>0</v>
      </c>
      <c r="EC272" s="20" t="n">
        <f aca="false">EC270-EC165*(1-EC26)</f>
        <v>0</v>
      </c>
      <c r="ED272" s="20" t="n">
        <f aca="false">ED270-ED165*(1-ED26)</f>
        <v>0</v>
      </c>
      <c r="EE272" s="20" t="n">
        <f aca="false">EE270-EE165*(1-EE26)</f>
        <v>0</v>
      </c>
      <c r="EF272" s="20" t="n">
        <f aca="false">EF270-EF165*(1-EF26)</f>
        <v>0</v>
      </c>
      <c r="EG272" s="20" t="n">
        <f aca="false">EG270-EG165*(1-EG26)</f>
        <v>0</v>
      </c>
      <c r="EH272" s="20" t="n">
        <f aca="false">EH270-EH165*(1-EH26)</f>
        <v>0</v>
      </c>
      <c r="EI272" s="20" t="n">
        <f aca="false">EI270-EI165*(1-EI26)</f>
        <v>0</v>
      </c>
      <c r="EJ272" s="20" t="n">
        <f aca="false">EJ270-EJ165*(1-EJ26)</f>
        <v>0</v>
      </c>
      <c r="EK272" s="20" t="n">
        <f aca="false">EK270-EK165*(1-EK26)</f>
        <v>0</v>
      </c>
      <c r="EL272" s="20" t="n">
        <f aca="false">EL270-EL165*(1-EL26)</f>
        <v>0</v>
      </c>
      <c r="EM272" s="20" t="n">
        <f aca="false">EM270-EM165*(1-EM26)</f>
        <v>0</v>
      </c>
      <c r="EN272" s="20" t="n">
        <f aca="false">EN270-EN165*(1-EN26)</f>
        <v>0</v>
      </c>
      <c r="EO272" s="20" t="n">
        <f aca="false">EO270-EO165*(1-EO26)</f>
        <v>0</v>
      </c>
      <c r="EP272" s="20" t="n">
        <f aca="false">EP270-EP165*(1-EP26)</f>
        <v>0</v>
      </c>
      <c r="EQ272" s="20" t="n">
        <f aca="false">EQ270-EQ165*(1-EQ26)</f>
        <v>0</v>
      </c>
      <c r="ER272" s="20" t="n">
        <f aca="false">ER270-ER165*(1-ER26)</f>
        <v>0</v>
      </c>
      <c r="ES272" s="20" t="n">
        <f aca="false">ES270-ES165*(1-ES26)</f>
        <v>0</v>
      </c>
      <c r="ET272" s="20" t="n">
        <f aca="false">ET270-ET165*(1-ET26)</f>
        <v>0</v>
      </c>
      <c r="EU272" s="20" t="n">
        <f aca="false">EU270-EU165*(1-EU26)</f>
        <v>0</v>
      </c>
      <c r="EV272" s="20" t="n">
        <f aca="false">EV270-EV165*(1-EV26)</f>
        <v>0</v>
      </c>
      <c r="EW272" s="20" t="n">
        <f aca="false">EW270-EW165*(1-EW26)</f>
        <v>0</v>
      </c>
      <c r="EX272" s="20" t="n">
        <f aca="false">EX270-EX165*(1-EX26)</f>
        <v>0</v>
      </c>
      <c r="EY272" s="20" t="n">
        <f aca="false">EY270-EY165*(1-EY26)</f>
        <v>0</v>
      </c>
      <c r="EZ272" s="20" t="n">
        <f aca="false">EZ270-EZ165*(1-EZ26)</f>
        <v>0</v>
      </c>
      <c r="FA272" s="20" t="n">
        <f aca="false">FA270-FA165*(1-FA26)</f>
        <v>0</v>
      </c>
      <c r="FB272" s="20" t="n">
        <f aca="false">FB270-FB165*(1-FB26)</f>
        <v>0</v>
      </c>
      <c r="FC272" s="20" t="n">
        <f aca="false">FC270-FC165*(1-FC26)</f>
        <v>0</v>
      </c>
      <c r="FD272" s="20" t="n">
        <f aca="false">FD270-FD165*(1-FD26)</f>
        <v>0</v>
      </c>
      <c r="FE272" s="20" t="n">
        <f aca="false">FE270-FE165*(1-FE26)</f>
        <v>0</v>
      </c>
      <c r="FF272" s="20" t="n">
        <f aca="false">FF270-FF165*(1-FF26)</f>
        <v>0</v>
      </c>
      <c r="FG272" s="20" t="n">
        <f aca="false">FG270-FG165*(1-FG26)</f>
        <v>0</v>
      </c>
      <c r="FH272" s="20" t="n">
        <f aca="false">FH270-FH165*(1-FH26)</f>
        <v>0</v>
      </c>
    </row>
    <row r="273" customFormat="false" ht="15" hidden="false" customHeight="false" outlineLevel="0" collapsed="false">
      <c r="C273" s="27" t="s">
        <v>896</v>
      </c>
      <c r="D273" s="11" t="s">
        <v>32</v>
      </c>
      <c r="E273" s="32" t="n">
        <f aca="false">IFERROR(XIRR($J272:$FH272,$J$4:$FH$4),"n/a")</f>
        <v>-0.0479812867594799</v>
      </c>
    </row>
    <row r="274" customFormat="false" ht="15" hidden="false" customHeight="false" outlineLevel="0" collapsed="false">
      <c r="C274" s="0" t="s">
        <v>897</v>
      </c>
      <c r="D274" s="11" t="s">
        <v>359</v>
      </c>
      <c r="I274" s="20" t="n">
        <f aca="false">SUM(J274:FH274)</f>
        <v>-150</v>
      </c>
      <c r="J274" s="20" t="n">
        <f aca="false">-In_PSH_Land*J19-In_PSH_Devex*$E13*J30-J103-In_EW_To_PSH*J104+$F262*J22</f>
        <v>-150</v>
      </c>
      <c r="K274" s="20" t="n">
        <f aca="false">-In_PSH_Land*K19-In_PSH_Devex*$E13*K30-K103-In_EW_To_PSH*K104+$F262*K22</f>
        <v>0</v>
      </c>
      <c r="L274" s="20" t="n">
        <f aca="false">-In_PSH_Land*L19-In_PSH_Devex*$E13*L30-L103-In_EW_To_PSH*L104+$F262*L22</f>
        <v>0</v>
      </c>
      <c r="M274" s="20" t="n">
        <f aca="false">-In_PSH_Land*M19-In_PSH_Devex*$E13*M30-M103-In_EW_To_PSH*M104+$F262*M22</f>
        <v>0</v>
      </c>
      <c r="N274" s="20" t="n">
        <f aca="false">-In_PSH_Land*N19-In_PSH_Devex*$E13*N30-N103-In_EW_To_PSH*N104+$F262*N22</f>
        <v>0</v>
      </c>
      <c r="O274" s="20" t="n">
        <f aca="false">-In_PSH_Land*O19-In_PSH_Devex*$E13*O30-O103-In_EW_To_PSH*O104+$F262*O22</f>
        <v>0</v>
      </c>
      <c r="P274" s="20" t="n">
        <f aca="false">-In_PSH_Land*P19-In_PSH_Devex*$E13*P30-P103-In_EW_To_PSH*P104+$F262*P22</f>
        <v>0</v>
      </c>
      <c r="Q274" s="20" t="n">
        <f aca="false">-In_PSH_Land*Q19-In_PSH_Devex*$E13*Q30-Q103-In_EW_To_PSH*Q104+$F262*Q22</f>
        <v>0</v>
      </c>
      <c r="R274" s="20" t="n">
        <f aca="false">-In_PSH_Land*R19-In_PSH_Devex*$E13*R30-R103-In_EW_To_PSH*R104+$F262*R22</f>
        <v>0</v>
      </c>
      <c r="S274" s="20" t="n">
        <f aca="false">-In_PSH_Land*S19-In_PSH_Devex*$E13*S30-S103-In_EW_To_PSH*S104+$F262*S22</f>
        <v>0</v>
      </c>
      <c r="T274" s="20" t="n">
        <f aca="false">-In_PSH_Land*T19-In_PSH_Devex*$E13*T30-T103-In_EW_To_PSH*T104+$F262*T22</f>
        <v>0</v>
      </c>
      <c r="U274" s="20" t="n">
        <f aca="false">-In_PSH_Land*U19-In_PSH_Devex*$E13*U30-U103-In_EW_To_PSH*U104+$F262*U22</f>
        <v>0</v>
      </c>
      <c r="V274" s="20" t="n">
        <f aca="false">-In_PSH_Land*V19-In_PSH_Devex*$E13*V30-V103-In_EW_To_PSH*V104+$F262*V22</f>
        <v>0</v>
      </c>
      <c r="W274" s="20" t="n">
        <f aca="false">-In_PSH_Land*W19-In_PSH_Devex*$E13*W30-W103-In_EW_To_PSH*W104+$F262*W22</f>
        <v>0</v>
      </c>
      <c r="X274" s="20" t="n">
        <f aca="false">-In_PSH_Land*X19-In_PSH_Devex*$E13*X30-X103-In_EW_To_PSH*X104+$F262*X22</f>
        <v>0</v>
      </c>
      <c r="Y274" s="20" t="n">
        <f aca="false">-In_PSH_Land*Y19-In_PSH_Devex*$E13*Y30-Y103-In_EW_To_PSH*Y104+$F262*Y22</f>
        <v>0</v>
      </c>
      <c r="Z274" s="20" t="n">
        <f aca="false">-In_PSH_Land*Z19-In_PSH_Devex*$E13*Z30-Z103-In_EW_To_PSH*Z104+$F262*Z22</f>
        <v>0</v>
      </c>
      <c r="AA274" s="20" t="n">
        <f aca="false">-In_PSH_Land*AA19-In_PSH_Devex*$E13*AA30-AA103-In_EW_To_PSH*AA104+$F262*AA22</f>
        <v>0</v>
      </c>
      <c r="AB274" s="20" t="n">
        <f aca="false">-In_PSH_Land*AB19-In_PSH_Devex*$E13*AB30-AB103-In_EW_To_PSH*AB104+$F262*AB22</f>
        <v>0</v>
      </c>
      <c r="AC274" s="20" t="n">
        <f aca="false">-In_PSH_Land*AC19-In_PSH_Devex*$E13*AC30-AC103-In_EW_To_PSH*AC104+$F262*AC22</f>
        <v>0</v>
      </c>
      <c r="AD274" s="20" t="n">
        <f aca="false">-In_PSH_Land*AD19-In_PSH_Devex*$E13*AD30-AD103-In_EW_To_PSH*AD104+$F262*AD22</f>
        <v>0</v>
      </c>
      <c r="AE274" s="20" t="n">
        <f aca="false">-In_PSH_Land*AE19-In_PSH_Devex*$E13*AE30-AE103-In_EW_To_PSH*AE104+$F262*AE22</f>
        <v>0</v>
      </c>
      <c r="AF274" s="20" t="n">
        <f aca="false">-In_PSH_Land*AF19-In_PSH_Devex*$E13*AF30-AF103-In_EW_To_PSH*AF104+$F262*AF22</f>
        <v>0</v>
      </c>
      <c r="AG274" s="20" t="n">
        <f aca="false">-In_PSH_Land*AG19-In_PSH_Devex*$E13*AG30-AG103-In_EW_To_PSH*AG104+$F262*AG22</f>
        <v>0</v>
      </c>
      <c r="AH274" s="20" t="n">
        <f aca="false">-In_PSH_Land*AH19-In_PSH_Devex*$E13*AH30-AH103-In_EW_To_PSH*AH104+$F262*AH22</f>
        <v>0</v>
      </c>
      <c r="AI274" s="20" t="n">
        <f aca="false">-In_PSH_Land*AI19-In_PSH_Devex*$E13*AI30-AI103-In_EW_To_PSH*AI104+$F262*AI22</f>
        <v>0</v>
      </c>
      <c r="AJ274" s="20" t="n">
        <f aca="false">-In_PSH_Land*AJ19-In_PSH_Devex*$E13*AJ30-AJ103-In_EW_To_PSH*AJ104+$F262*AJ22</f>
        <v>0</v>
      </c>
      <c r="AK274" s="20" t="n">
        <f aca="false">-In_PSH_Land*AK19-In_PSH_Devex*$E13*AK30-AK103-In_EW_To_PSH*AK104+$F262*AK22</f>
        <v>0</v>
      </c>
      <c r="AL274" s="20" t="n">
        <f aca="false">-In_PSH_Land*AL19-In_PSH_Devex*$E13*AL30-AL103-In_EW_To_PSH*AL104+$F262*AL22</f>
        <v>0</v>
      </c>
      <c r="AM274" s="20" t="n">
        <f aca="false">-In_PSH_Land*AM19-In_PSH_Devex*$E13*AM30-AM103-In_EW_To_PSH*AM104+$F262*AM22</f>
        <v>0</v>
      </c>
      <c r="AN274" s="20" t="n">
        <f aca="false">-In_PSH_Land*AN19-In_PSH_Devex*$E13*AN30-AN103-In_EW_To_PSH*AN104+$F262*AN22</f>
        <v>0</v>
      </c>
      <c r="AO274" s="20" t="n">
        <f aca="false">-In_PSH_Land*AO19-In_PSH_Devex*$E13*AO30-AO103-In_EW_To_PSH*AO104+$F262*AO22</f>
        <v>0</v>
      </c>
      <c r="AP274" s="20" t="n">
        <f aca="false">-In_PSH_Land*AP19-In_PSH_Devex*$E13*AP30-AP103-In_EW_To_PSH*AP104+$F262*AP22</f>
        <v>0</v>
      </c>
      <c r="AQ274" s="20" t="n">
        <f aca="false">-In_PSH_Land*AQ19-In_PSH_Devex*$E13*AQ30-AQ103-In_EW_To_PSH*AQ104+$F262*AQ22</f>
        <v>0</v>
      </c>
      <c r="AR274" s="20" t="n">
        <f aca="false">-In_PSH_Land*AR19-In_PSH_Devex*$E13*AR30-AR103-In_EW_To_PSH*AR104+$F262*AR22</f>
        <v>0</v>
      </c>
      <c r="AS274" s="20" t="n">
        <f aca="false">-In_PSH_Land*AS19-In_PSH_Devex*$E13*AS30-AS103-In_EW_To_PSH*AS104+$F262*AS22</f>
        <v>0</v>
      </c>
      <c r="AT274" s="20" t="n">
        <f aca="false">-In_PSH_Land*AT19-In_PSH_Devex*$E13*AT30-AT103-In_EW_To_PSH*AT104+$F262*AT22</f>
        <v>0</v>
      </c>
      <c r="AU274" s="20" t="n">
        <f aca="false">-In_PSH_Land*AU19-In_PSH_Devex*$E13*AU30-AU103-In_EW_To_PSH*AU104+$F262*AU22</f>
        <v>0</v>
      </c>
      <c r="AV274" s="20" t="n">
        <f aca="false">-In_PSH_Land*AV19-In_PSH_Devex*$E13*AV30-AV103-In_EW_To_PSH*AV104+$F262*AV22</f>
        <v>0</v>
      </c>
      <c r="AW274" s="20" t="n">
        <f aca="false">-In_PSH_Land*AW19-In_PSH_Devex*$E13*AW30-AW103-In_EW_To_PSH*AW104+$F262*AW22</f>
        <v>0</v>
      </c>
      <c r="AX274" s="20" t="n">
        <f aca="false">-In_PSH_Land*AX19-In_PSH_Devex*$E13*AX30-AX103-In_EW_To_PSH*AX104+$F262*AX22</f>
        <v>0</v>
      </c>
      <c r="AY274" s="20" t="n">
        <f aca="false">-In_PSH_Land*AY19-In_PSH_Devex*$E13*AY30-AY103-In_EW_To_PSH*AY104+$F262*AY22</f>
        <v>0</v>
      </c>
      <c r="AZ274" s="20" t="n">
        <f aca="false">-In_PSH_Land*AZ19-In_PSH_Devex*$E13*AZ30-AZ103-In_EW_To_PSH*AZ104+$F262*AZ22</f>
        <v>0</v>
      </c>
      <c r="BA274" s="20" t="n">
        <f aca="false">-In_PSH_Land*BA19-In_PSH_Devex*$E13*BA30-BA103-In_EW_To_PSH*BA104+$F262*BA22</f>
        <v>0</v>
      </c>
      <c r="BB274" s="20" t="n">
        <f aca="false">-In_PSH_Land*BB19-In_PSH_Devex*$E13*BB30-BB103-In_EW_To_PSH*BB104+$F262*BB22</f>
        <v>0</v>
      </c>
      <c r="BC274" s="20" t="n">
        <f aca="false">-In_PSH_Land*BC19-In_PSH_Devex*$E13*BC30-BC103-In_EW_To_PSH*BC104+$F262*BC22</f>
        <v>0</v>
      </c>
      <c r="BD274" s="20" t="n">
        <f aca="false">-In_PSH_Land*BD19-In_PSH_Devex*$E13*BD30-BD103-In_EW_To_PSH*BD104+$F262*BD22</f>
        <v>0</v>
      </c>
      <c r="BE274" s="20" t="n">
        <f aca="false">-In_PSH_Land*BE19-In_PSH_Devex*$E13*BE30-BE103-In_EW_To_PSH*BE104+$F262*BE22</f>
        <v>0</v>
      </c>
      <c r="BF274" s="20" t="n">
        <f aca="false">-In_PSH_Land*BF19-In_PSH_Devex*$E13*BF30-BF103-In_EW_To_PSH*BF104+$F262*BF22</f>
        <v>0</v>
      </c>
      <c r="BG274" s="20" t="n">
        <f aca="false">-In_PSH_Land*BG19-In_PSH_Devex*$E13*BG30-BG103-In_EW_To_PSH*BG104+$F262*BG22</f>
        <v>0</v>
      </c>
      <c r="BH274" s="20" t="n">
        <f aca="false">-In_PSH_Land*BH19-In_PSH_Devex*$E13*BH30-BH103-In_EW_To_PSH*BH104+$F262*BH22</f>
        <v>0</v>
      </c>
      <c r="BI274" s="20" t="n">
        <f aca="false">-In_PSH_Land*BI19-In_PSH_Devex*$E13*BI30-BI103-In_EW_To_PSH*BI104+$F262*BI22</f>
        <v>0</v>
      </c>
      <c r="BJ274" s="20" t="n">
        <f aca="false">-In_PSH_Land*BJ19-In_PSH_Devex*$E13*BJ30-BJ103-In_EW_To_PSH*BJ104+$F262*BJ22</f>
        <v>0</v>
      </c>
      <c r="BK274" s="20" t="n">
        <f aca="false">-In_PSH_Land*BK19-In_PSH_Devex*$E13*BK30-BK103-In_EW_To_PSH*BK104+$F262*BK22</f>
        <v>0</v>
      </c>
      <c r="BL274" s="20" t="n">
        <f aca="false">-In_PSH_Land*BL19-In_PSH_Devex*$E13*BL30-BL103-In_EW_To_PSH*BL104+$F262*BL22</f>
        <v>0</v>
      </c>
      <c r="BM274" s="20" t="n">
        <f aca="false">-In_PSH_Land*BM19-In_PSH_Devex*$E13*BM30-BM103-In_EW_To_PSH*BM104+$F262*BM22</f>
        <v>0</v>
      </c>
      <c r="BN274" s="20" t="n">
        <f aca="false">-In_PSH_Land*BN19-In_PSH_Devex*$E13*BN30-BN103-In_EW_To_PSH*BN104+$F262*BN22</f>
        <v>0</v>
      </c>
      <c r="BO274" s="20" t="n">
        <f aca="false">-In_PSH_Land*BO19-In_PSH_Devex*$E13*BO30-BO103-In_EW_To_PSH*BO104+$F262*BO22</f>
        <v>0</v>
      </c>
      <c r="BP274" s="20" t="n">
        <f aca="false">-In_PSH_Land*BP19-In_PSH_Devex*$E13*BP30-BP103-In_EW_To_PSH*BP104+$F262*BP22</f>
        <v>0</v>
      </c>
      <c r="BQ274" s="20" t="n">
        <f aca="false">-In_PSH_Land*BQ19-In_PSH_Devex*$E13*BQ30-BQ103-In_EW_To_PSH*BQ104+$F262*BQ22</f>
        <v>0</v>
      </c>
      <c r="BR274" s="20" t="n">
        <f aca="false">-In_PSH_Land*BR19-In_PSH_Devex*$E13*BR30-BR103-In_EW_To_PSH*BR104+$F262*BR22</f>
        <v>0</v>
      </c>
      <c r="BS274" s="20" t="n">
        <f aca="false">-In_PSH_Land*BS19-In_PSH_Devex*$E13*BS30-BS103-In_EW_To_PSH*BS104+$F262*BS22</f>
        <v>0</v>
      </c>
      <c r="BT274" s="20" t="n">
        <f aca="false">-In_PSH_Land*BT19-In_PSH_Devex*$E13*BT30-BT103-In_EW_To_PSH*BT104+$F262*BT22</f>
        <v>0</v>
      </c>
      <c r="BU274" s="20" t="n">
        <f aca="false">-In_PSH_Land*BU19-In_PSH_Devex*$E13*BU30-BU103-In_EW_To_PSH*BU104+$F262*BU22</f>
        <v>0</v>
      </c>
      <c r="BV274" s="20" t="n">
        <f aca="false">-In_PSH_Land*BV19-In_PSH_Devex*$E13*BV30-BV103-In_EW_To_PSH*BV104+$F262*BV22</f>
        <v>0</v>
      </c>
      <c r="BW274" s="20" t="n">
        <f aca="false">-In_PSH_Land*BW19-In_PSH_Devex*$E13*BW30-BW103-In_EW_To_PSH*BW104+$F262*BW22</f>
        <v>0</v>
      </c>
      <c r="BX274" s="20" t="n">
        <f aca="false">-In_PSH_Land*BX19-In_PSH_Devex*$E13*BX30-BX103-In_EW_To_PSH*BX104+$F262*BX22</f>
        <v>0</v>
      </c>
      <c r="BY274" s="20" t="n">
        <f aca="false">-In_PSH_Land*BY19-In_PSH_Devex*$E13*BY30-BY103-In_EW_To_PSH*BY104+$F262*BY22</f>
        <v>0</v>
      </c>
      <c r="BZ274" s="20" t="n">
        <f aca="false">-In_PSH_Land*BZ19-In_PSH_Devex*$E13*BZ30-BZ103-In_EW_To_PSH*BZ104+$F262*BZ22</f>
        <v>0</v>
      </c>
      <c r="CA274" s="20" t="n">
        <f aca="false">-In_PSH_Land*CA19-In_PSH_Devex*$E13*CA30-CA103-In_EW_To_PSH*CA104+$F262*CA22</f>
        <v>0</v>
      </c>
      <c r="CB274" s="20" t="n">
        <f aca="false">-In_PSH_Land*CB19-In_PSH_Devex*$E13*CB30-CB103-In_EW_To_PSH*CB104+$F262*CB22</f>
        <v>0</v>
      </c>
      <c r="CC274" s="20" t="n">
        <f aca="false">-In_PSH_Land*CC19-In_PSH_Devex*$E13*CC30-CC103-In_EW_To_PSH*CC104+$F262*CC22</f>
        <v>0</v>
      </c>
      <c r="CD274" s="20" t="n">
        <f aca="false">-In_PSH_Land*CD19-In_PSH_Devex*$E13*CD30-CD103-In_EW_To_PSH*CD104+$F262*CD22</f>
        <v>0</v>
      </c>
      <c r="CE274" s="20" t="n">
        <f aca="false">-In_PSH_Land*CE19-In_PSH_Devex*$E13*CE30-CE103-In_EW_To_PSH*CE104+$F262*CE22</f>
        <v>0</v>
      </c>
      <c r="CF274" s="20" t="n">
        <f aca="false">-In_PSH_Land*CF19-In_PSH_Devex*$E13*CF30-CF103-In_EW_To_PSH*CF104+$F262*CF22</f>
        <v>0</v>
      </c>
      <c r="CG274" s="20" t="n">
        <f aca="false">-In_PSH_Land*CG19-In_PSH_Devex*$E13*CG30-CG103-In_EW_To_PSH*CG104+$F262*CG22</f>
        <v>0</v>
      </c>
      <c r="CH274" s="20" t="n">
        <f aca="false">-In_PSH_Land*CH19-In_PSH_Devex*$E13*CH30-CH103-In_EW_To_PSH*CH104+$F262*CH22</f>
        <v>0</v>
      </c>
      <c r="CI274" s="20" t="n">
        <f aca="false">-In_PSH_Land*CI19-In_PSH_Devex*$E13*CI30-CI103-In_EW_To_PSH*CI104+$F262*CI22</f>
        <v>0</v>
      </c>
      <c r="CJ274" s="20" t="n">
        <f aca="false">-In_PSH_Land*CJ19-In_PSH_Devex*$E13*CJ30-CJ103-In_EW_To_PSH*CJ104+$F262*CJ22</f>
        <v>0</v>
      </c>
      <c r="CK274" s="20" t="n">
        <f aca="false">-In_PSH_Land*CK19-In_PSH_Devex*$E13*CK30-CK103-In_EW_To_PSH*CK104+$F262*CK22</f>
        <v>0</v>
      </c>
      <c r="CL274" s="20" t="n">
        <f aca="false">-In_PSH_Land*CL19-In_PSH_Devex*$E13*CL30-CL103-In_EW_To_PSH*CL104+$F262*CL22</f>
        <v>0</v>
      </c>
      <c r="CM274" s="20" t="n">
        <f aca="false">-In_PSH_Land*CM19-In_PSH_Devex*$E13*CM30-CM103-In_EW_To_PSH*CM104+$F262*CM22</f>
        <v>0</v>
      </c>
      <c r="CN274" s="20" t="n">
        <f aca="false">-In_PSH_Land*CN19-In_PSH_Devex*$E13*CN30-CN103-In_EW_To_PSH*CN104+$F262*CN22</f>
        <v>0</v>
      </c>
      <c r="CO274" s="20" t="n">
        <f aca="false">-In_PSH_Land*CO19-In_PSH_Devex*$E13*CO30-CO103-In_EW_To_PSH*CO104+$F262*CO22</f>
        <v>0</v>
      </c>
      <c r="CP274" s="20" t="n">
        <f aca="false">-In_PSH_Land*CP19-In_PSH_Devex*$E13*CP30-CP103-In_EW_To_PSH*CP104+$F262*CP22</f>
        <v>0</v>
      </c>
      <c r="CQ274" s="20" t="n">
        <f aca="false">-In_PSH_Land*CQ19-In_PSH_Devex*$E13*CQ30-CQ103-In_EW_To_PSH*CQ104+$F262*CQ22</f>
        <v>0</v>
      </c>
      <c r="CR274" s="20" t="n">
        <f aca="false">-In_PSH_Land*CR19-In_PSH_Devex*$E13*CR30-CR103-In_EW_To_PSH*CR104+$F262*CR22</f>
        <v>0</v>
      </c>
      <c r="CS274" s="20" t="n">
        <f aca="false">-In_PSH_Land*CS19-In_PSH_Devex*$E13*CS30-CS103-In_EW_To_PSH*CS104+$F262*CS22</f>
        <v>0</v>
      </c>
      <c r="CT274" s="20" t="n">
        <f aca="false">-In_PSH_Land*CT19-In_PSH_Devex*$E13*CT30-CT103-In_EW_To_PSH*CT104+$F262*CT22</f>
        <v>0</v>
      </c>
      <c r="CU274" s="20" t="n">
        <f aca="false">-In_PSH_Land*CU19-In_PSH_Devex*$E13*CU30-CU103-In_EW_To_PSH*CU104+$F262*CU22</f>
        <v>0</v>
      </c>
      <c r="CV274" s="20" t="n">
        <f aca="false">-In_PSH_Land*CV19-In_PSH_Devex*$E13*CV30-CV103-In_EW_To_PSH*CV104+$F262*CV22</f>
        <v>0</v>
      </c>
      <c r="CW274" s="20" t="n">
        <f aca="false">-In_PSH_Land*CW19-In_PSH_Devex*$E13*CW30-CW103-In_EW_To_PSH*CW104+$F262*CW22</f>
        <v>0</v>
      </c>
      <c r="CX274" s="20" t="n">
        <f aca="false">-In_PSH_Land*CX19-In_PSH_Devex*$E13*CX30-CX103-In_EW_To_PSH*CX104+$F262*CX22</f>
        <v>0</v>
      </c>
      <c r="CY274" s="20" t="n">
        <f aca="false">-In_PSH_Land*CY19-In_PSH_Devex*$E13*CY30-CY103-In_EW_To_PSH*CY104+$F262*CY22</f>
        <v>0</v>
      </c>
      <c r="CZ274" s="20" t="n">
        <f aca="false">-In_PSH_Land*CZ19-In_PSH_Devex*$E13*CZ30-CZ103-In_EW_To_PSH*CZ104+$F262*CZ22</f>
        <v>0</v>
      </c>
      <c r="DA274" s="20" t="n">
        <f aca="false">-In_PSH_Land*DA19-In_PSH_Devex*$E13*DA30-DA103-In_EW_To_PSH*DA104+$F262*DA22</f>
        <v>0</v>
      </c>
      <c r="DB274" s="20" t="n">
        <f aca="false">-In_PSH_Land*DB19-In_PSH_Devex*$E13*DB30-DB103-In_EW_To_PSH*DB104+$F262*DB22</f>
        <v>0</v>
      </c>
      <c r="DC274" s="20" t="n">
        <f aca="false">-In_PSH_Land*DC19-In_PSH_Devex*$E13*DC30-DC103-In_EW_To_PSH*DC104+$F262*DC22</f>
        <v>0</v>
      </c>
      <c r="DD274" s="20" t="n">
        <f aca="false">-In_PSH_Land*DD19-In_PSH_Devex*$E13*DD30-DD103-In_EW_To_PSH*DD104+$F262*DD22</f>
        <v>0</v>
      </c>
      <c r="DE274" s="20" t="n">
        <f aca="false">-In_PSH_Land*DE19-In_PSH_Devex*$E13*DE30-DE103-In_EW_To_PSH*DE104+$F262*DE22</f>
        <v>0</v>
      </c>
      <c r="DF274" s="20" t="n">
        <f aca="false">-In_PSH_Land*DF19-In_PSH_Devex*$E13*DF30-DF103-In_EW_To_PSH*DF104+$F262*DF22</f>
        <v>0</v>
      </c>
      <c r="DG274" s="20" t="n">
        <f aca="false">-In_PSH_Land*DG19-In_PSH_Devex*$E13*DG30-DG103-In_EW_To_PSH*DG104+$F262*DG22</f>
        <v>0</v>
      </c>
      <c r="DH274" s="20" t="n">
        <f aca="false">-In_PSH_Land*DH19-In_PSH_Devex*$E13*DH30-DH103-In_EW_To_PSH*DH104+$F262*DH22</f>
        <v>0</v>
      </c>
      <c r="DI274" s="20" t="n">
        <f aca="false">-In_PSH_Land*DI19-In_PSH_Devex*$E13*DI30-DI103-In_EW_To_PSH*DI104+$F262*DI22</f>
        <v>0</v>
      </c>
      <c r="DJ274" s="20" t="n">
        <f aca="false">-In_PSH_Land*DJ19-In_PSH_Devex*$E13*DJ30-DJ103-In_EW_To_PSH*DJ104+$F262*DJ22</f>
        <v>0</v>
      </c>
      <c r="DK274" s="20" t="n">
        <f aca="false">-In_PSH_Land*DK19-In_PSH_Devex*$E13*DK30-DK103-In_EW_To_PSH*DK104+$F262*DK22</f>
        <v>0</v>
      </c>
      <c r="DL274" s="20" t="n">
        <f aca="false">-In_PSH_Land*DL19-In_PSH_Devex*$E13*DL30-DL103-In_EW_To_PSH*DL104+$F262*DL22</f>
        <v>0</v>
      </c>
      <c r="DM274" s="20" t="n">
        <f aca="false">-In_PSH_Land*DM19-In_PSH_Devex*$E13*DM30-DM103-In_EW_To_PSH*DM104+$F262*DM22</f>
        <v>0</v>
      </c>
      <c r="DN274" s="20" t="n">
        <f aca="false">-In_PSH_Land*DN19-In_PSH_Devex*$E13*DN30-DN103-In_EW_To_PSH*DN104+$F262*DN22</f>
        <v>0</v>
      </c>
      <c r="DO274" s="20" t="n">
        <f aca="false">-In_PSH_Land*DO19-In_PSH_Devex*$E13*DO30-DO103-In_EW_To_PSH*DO104+$F262*DO22</f>
        <v>0</v>
      </c>
      <c r="DP274" s="20" t="n">
        <f aca="false">-In_PSH_Land*DP19-In_PSH_Devex*$E13*DP30-DP103-In_EW_To_PSH*DP104+$F262*DP22</f>
        <v>0</v>
      </c>
      <c r="DQ274" s="20" t="n">
        <f aca="false">-In_PSH_Land*DQ19-In_PSH_Devex*$E13*DQ30-DQ103-In_EW_To_PSH*DQ104+$F262*DQ22</f>
        <v>0</v>
      </c>
      <c r="DR274" s="20" t="n">
        <f aca="false">-In_PSH_Land*DR19-In_PSH_Devex*$E13*DR30-DR103-In_EW_To_PSH*DR104+$F262*DR22</f>
        <v>0</v>
      </c>
      <c r="DS274" s="20" t="n">
        <f aca="false">-In_PSH_Land*DS19-In_PSH_Devex*$E13*DS30-DS103-In_EW_To_PSH*DS104+$F262*DS22</f>
        <v>0</v>
      </c>
      <c r="DT274" s="20" t="n">
        <f aca="false">-In_PSH_Land*DT19-In_PSH_Devex*$E13*DT30-DT103-In_EW_To_PSH*DT104+$F262*DT22</f>
        <v>0</v>
      </c>
      <c r="DU274" s="20" t="n">
        <f aca="false">-In_PSH_Land*DU19-In_PSH_Devex*$E13*DU30-DU103-In_EW_To_PSH*DU104+$F262*DU22</f>
        <v>0</v>
      </c>
      <c r="DV274" s="20" t="n">
        <f aca="false">-In_PSH_Land*DV19-In_PSH_Devex*$E13*DV30-DV103-In_EW_To_PSH*DV104+$F262*DV22</f>
        <v>0</v>
      </c>
      <c r="DW274" s="20" t="n">
        <f aca="false">-In_PSH_Land*DW19-In_PSH_Devex*$E13*DW30-DW103-In_EW_To_PSH*DW104+$F262*DW22</f>
        <v>0</v>
      </c>
      <c r="DX274" s="20" t="n">
        <f aca="false">-In_PSH_Land*DX19-In_PSH_Devex*$E13*DX30-DX103-In_EW_To_PSH*DX104+$F262*DX22</f>
        <v>0</v>
      </c>
      <c r="DY274" s="20" t="n">
        <f aca="false">-In_PSH_Land*DY19-In_PSH_Devex*$E13*DY30-DY103-In_EW_To_PSH*DY104+$F262*DY22</f>
        <v>0</v>
      </c>
      <c r="DZ274" s="20" t="n">
        <f aca="false">-In_PSH_Land*DZ19-In_PSH_Devex*$E13*DZ30-DZ103-In_EW_To_PSH*DZ104+$F262*DZ22</f>
        <v>0</v>
      </c>
      <c r="EA274" s="20" t="n">
        <f aca="false">-In_PSH_Land*EA19-In_PSH_Devex*$E13*EA30-EA103-In_EW_To_PSH*EA104+$F262*EA22</f>
        <v>0</v>
      </c>
      <c r="EB274" s="20" t="n">
        <f aca="false">-In_PSH_Land*EB19-In_PSH_Devex*$E13*EB30-EB103-In_EW_To_PSH*EB104+$F262*EB22</f>
        <v>0</v>
      </c>
      <c r="EC274" s="20" t="n">
        <f aca="false">-In_PSH_Land*EC19-In_PSH_Devex*$E13*EC30-EC103-In_EW_To_PSH*EC104+$F262*EC22</f>
        <v>0</v>
      </c>
      <c r="ED274" s="20" t="n">
        <f aca="false">-In_PSH_Land*ED19-In_PSH_Devex*$E13*ED30-ED103-In_EW_To_PSH*ED104+$F262*ED22</f>
        <v>0</v>
      </c>
      <c r="EE274" s="20" t="n">
        <f aca="false">-In_PSH_Land*EE19-In_PSH_Devex*$E13*EE30-EE103-In_EW_To_PSH*EE104+$F262*EE22</f>
        <v>0</v>
      </c>
      <c r="EF274" s="20" t="n">
        <f aca="false">-In_PSH_Land*EF19-In_PSH_Devex*$E13*EF30-EF103-In_EW_To_PSH*EF104+$F262*EF22</f>
        <v>0</v>
      </c>
      <c r="EG274" s="20" t="n">
        <f aca="false">-In_PSH_Land*EG19-In_PSH_Devex*$E13*EG30-EG103-In_EW_To_PSH*EG104+$F262*EG22</f>
        <v>0</v>
      </c>
      <c r="EH274" s="20" t="n">
        <f aca="false">-In_PSH_Land*EH19-In_PSH_Devex*$E13*EH30-EH103-In_EW_To_PSH*EH104+$F262*EH22</f>
        <v>0</v>
      </c>
      <c r="EI274" s="20" t="n">
        <f aca="false">-In_PSH_Land*EI19-In_PSH_Devex*$E13*EI30-EI103-In_EW_To_PSH*EI104+$F262*EI22</f>
        <v>0</v>
      </c>
      <c r="EJ274" s="20" t="n">
        <f aca="false">-In_PSH_Land*EJ19-In_PSH_Devex*$E13*EJ30-EJ103-In_EW_To_PSH*EJ104+$F262*EJ22</f>
        <v>0</v>
      </c>
      <c r="EK274" s="20" t="n">
        <f aca="false">-In_PSH_Land*EK19-In_PSH_Devex*$E13*EK30-EK103-In_EW_To_PSH*EK104+$F262*EK22</f>
        <v>0</v>
      </c>
      <c r="EL274" s="20" t="n">
        <f aca="false">-In_PSH_Land*EL19-In_PSH_Devex*$E13*EL30-EL103-In_EW_To_PSH*EL104+$F262*EL22</f>
        <v>0</v>
      </c>
      <c r="EM274" s="20" t="n">
        <f aca="false">-In_PSH_Land*EM19-In_PSH_Devex*$E13*EM30-EM103-In_EW_To_PSH*EM104+$F262*EM22</f>
        <v>0</v>
      </c>
      <c r="EN274" s="20" t="n">
        <f aca="false">-In_PSH_Land*EN19-In_PSH_Devex*$E13*EN30-EN103-In_EW_To_PSH*EN104+$F262*EN22</f>
        <v>0</v>
      </c>
      <c r="EO274" s="20" t="n">
        <f aca="false">-In_PSH_Land*EO19-In_PSH_Devex*$E13*EO30-EO103-In_EW_To_PSH*EO104+$F262*EO22</f>
        <v>0</v>
      </c>
      <c r="EP274" s="20" t="n">
        <f aca="false">-In_PSH_Land*EP19-In_PSH_Devex*$E13*EP30-EP103-In_EW_To_PSH*EP104+$F262*EP22</f>
        <v>0</v>
      </c>
      <c r="EQ274" s="20" t="n">
        <f aca="false">-In_PSH_Land*EQ19-In_PSH_Devex*$E13*EQ30-EQ103-In_EW_To_PSH*EQ104+$F262*EQ22</f>
        <v>0</v>
      </c>
      <c r="ER274" s="20" t="n">
        <f aca="false">-In_PSH_Land*ER19-In_PSH_Devex*$E13*ER30-ER103-In_EW_To_PSH*ER104+$F262*ER22</f>
        <v>0</v>
      </c>
      <c r="ES274" s="20" t="n">
        <f aca="false">-In_PSH_Land*ES19-In_PSH_Devex*$E13*ES30-ES103-In_EW_To_PSH*ES104+$F262*ES22</f>
        <v>0</v>
      </c>
      <c r="ET274" s="20" t="n">
        <f aca="false">-In_PSH_Land*ET19-In_PSH_Devex*$E13*ET30-ET103-In_EW_To_PSH*ET104+$F262*ET22</f>
        <v>0</v>
      </c>
      <c r="EU274" s="20" t="n">
        <f aca="false">-In_PSH_Land*EU19-In_PSH_Devex*$E13*EU30-EU103-In_EW_To_PSH*EU104+$F262*EU22</f>
        <v>0</v>
      </c>
      <c r="EV274" s="20" t="n">
        <f aca="false">-In_PSH_Land*EV19-In_PSH_Devex*$E13*EV30-EV103-In_EW_To_PSH*EV104+$F262*EV22</f>
        <v>0</v>
      </c>
      <c r="EW274" s="20" t="n">
        <f aca="false">-In_PSH_Land*EW19-In_PSH_Devex*$E13*EW30-EW103-In_EW_To_PSH*EW104+$F262*EW22</f>
        <v>0</v>
      </c>
      <c r="EX274" s="20" t="n">
        <f aca="false">-In_PSH_Land*EX19-In_PSH_Devex*$E13*EX30-EX103-In_EW_To_PSH*EX104+$F262*EX22</f>
        <v>0</v>
      </c>
      <c r="EY274" s="20" t="n">
        <f aca="false">-In_PSH_Land*EY19-In_PSH_Devex*$E13*EY30-EY103-In_EW_To_PSH*EY104+$F262*EY22</f>
        <v>0</v>
      </c>
      <c r="EZ274" s="20" t="n">
        <f aca="false">-In_PSH_Land*EZ19-In_PSH_Devex*$E13*EZ30-EZ103-In_EW_To_PSH*EZ104+$F262*EZ22</f>
        <v>0</v>
      </c>
      <c r="FA274" s="20" t="n">
        <f aca="false">-In_PSH_Land*FA19-In_PSH_Devex*$E13*FA30-FA103-In_EW_To_PSH*FA104+$F262*FA22</f>
        <v>0</v>
      </c>
      <c r="FB274" s="20" t="n">
        <f aca="false">-In_PSH_Land*FB19-In_PSH_Devex*$E13*FB30-FB103-In_EW_To_PSH*FB104+$F262*FB22</f>
        <v>0</v>
      </c>
      <c r="FC274" s="20" t="n">
        <f aca="false">-In_PSH_Land*FC19-In_PSH_Devex*$E13*FC30-FC103-In_EW_To_PSH*FC104+$F262*FC22</f>
        <v>0</v>
      </c>
      <c r="FD274" s="20" t="n">
        <f aca="false">-In_PSH_Land*FD19-In_PSH_Devex*$E13*FD30-FD103-In_EW_To_PSH*FD104+$F262*FD22</f>
        <v>0</v>
      </c>
      <c r="FE274" s="20" t="n">
        <f aca="false">-In_PSH_Land*FE19-In_PSH_Devex*$E13*FE30-FE103-In_EW_To_PSH*FE104+$F262*FE22</f>
        <v>0</v>
      </c>
      <c r="FF274" s="20" t="n">
        <f aca="false">-In_PSH_Land*FF19-In_PSH_Devex*$E13*FF30-FF103-In_EW_To_PSH*FF104+$F262*FF22</f>
        <v>0</v>
      </c>
      <c r="FG274" s="20" t="n">
        <f aca="false">-In_PSH_Land*FG19-In_PSH_Devex*$E13*FG30-FG103-In_EW_To_PSH*FG104+$F262*FG22</f>
        <v>0</v>
      </c>
      <c r="FH274" s="20" t="n">
        <f aca="false">-In_PSH_Land*FH19-In_PSH_Devex*$E13*FH30-FH103-In_EW_To_PSH*FH104+$F262*FH22</f>
        <v>0</v>
      </c>
    </row>
    <row r="275" customFormat="false" ht="15" hidden="false" customHeight="false" outlineLevel="0" collapsed="false">
      <c r="C275" s="27" t="s">
        <v>898</v>
      </c>
      <c r="D275" s="11" t="s">
        <v>32</v>
      </c>
      <c r="E275" s="32" t="str">
        <f aca="false">IFERROR(XIRR($J274:$FH274,$J$4:$FH$4),"n/a")</f>
        <v>n/a</v>
      </c>
    </row>
    <row r="277" customFormat="false" ht="15" hidden="false" customHeight="false" outlineLevel="0" collapsed="false">
      <c r="A277" s="9" t="s">
        <v>14</v>
      </c>
      <c r="B277" s="9"/>
      <c r="C277" s="9" t="s">
        <v>899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  <c r="EA277" s="9"/>
      <c r="EB277" s="9"/>
      <c r="EC277" s="9"/>
      <c r="ED277" s="9"/>
      <c r="EE277" s="9"/>
      <c r="EF277" s="9"/>
      <c r="EG277" s="9"/>
      <c r="EH277" s="9"/>
      <c r="EI277" s="9"/>
      <c r="EJ277" s="9"/>
      <c r="EK277" s="9"/>
      <c r="EL277" s="9"/>
      <c r="EM277" s="9"/>
      <c r="EN277" s="9"/>
      <c r="EO277" s="9"/>
      <c r="EP277" s="9"/>
      <c r="EQ277" s="9"/>
      <c r="ER277" s="9"/>
      <c r="ES277" s="9"/>
      <c r="ET277" s="9"/>
      <c r="EU277" s="9"/>
      <c r="EV277" s="9"/>
      <c r="EW277" s="9"/>
      <c r="EX277" s="9"/>
      <c r="EY277" s="9"/>
      <c r="EZ277" s="9"/>
      <c r="FA277" s="9"/>
      <c r="FB277" s="9"/>
      <c r="FC277" s="9"/>
      <c r="FD277" s="9"/>
      <c r="FE277" s="9"/>
      <c r="FF277" s="9"/>
      <c r="FG277" s="9"/>
      <c r="FH277" s="9"/>
    </row>
    <row r="278" customFormat="false" ht="15" hidden="false" customHeight="false" outlineLevel="0" collapsed="false">
      <c r="C278" s="0" t="s">
        <v>900</v>
      </c>
      <c r="D278" s="11" t="s">
        <v>32</v>
      </c>
      <c r="E278" s="22" t="n">
        <f aca="false">1-In_PSH_Stays*$F224</f>
        <v>1</v>
      </c>
      <c r="F278" s="20" t="n">
        <f aca="false">(1-In_PSH_Stays)*$F236</f>
        <v>1505.35372737423</v>
      </c>
    </row>
    <row r="279" customFormat="false" ht="15" hidden="false" customHeight="false" outlineLevel="0" collapsed="false">
      <c r="C279" s="0" t="s">
        <v>901</v>
      </c>
      <c r="D279" s="11" t="s">
        <v>32</v>
      </c>
      <c r="J279" s="22" t="n">
        <f aca="false">1-J25*(1-$E278)</f>
        <v>1</v>
      </c>
      <c r="K279" s="22" t="n">
        <f aca="false">1-K25*(1-$E278)</f>
        <v>1</v>
      </c>
      <c r="L279" s="22" t="n">
        <f aca="false">1-L25*(1-$E278)</f>
        <v>1</v>
      </c>
      <c r="M279" s="22" t="n">
        <f aca="false">1-M25*(1-$E278)</f>
        <v>1</v>
      </c>
      <c r="N279" s="22" t="n">
        <f aca="false">1-N25*(1-$E278)</f>
        <v>1</v>
      </c>
      <c r="O279" s="22" t="n">
        <f aca="false">1-O25*(1-$E278)</f>
        <v>1</v>
      </c>
      <c r="P279" s="22" t="n">
        <f aca="false">1-P25*(1-$E278)</f>
        <v>1</v>
      </c>
      <c r="Q279" s="22" t="n">
        <f aca="false">1-Q25*(1-$E278)</f>
        <v>1</v>
      </c>
      <c r="R279" s="22" t="n">
        <f aca="false">1-R25*(1-$E278)</f>
        <v>1</v>
      </c>
      <c r="S279" s="22" t="n">
        <f aca="false">1-S25*(1-$E278)</f>
        <v>1</v>
      </c>
      <c r="T279" s="22" t="n">
        <f aca="false">1-T25*(1-$E278)</f>
        <v>1</v>
      </c>
      <c r="U279" s="22" t="n">
        <f aca="false">1-U25*(1-$E278)</f>
        <v>1</v>
      </c>
      <c r="V279" s="22" t="n">
        <f aca="false">1-V25*(1-$E278)</f>
        <v>1</v>
      </c>
      <c r="W279" s="22" t="n">
        <f aca="false">1-W25*(1-$E278)</f>
        <v>1</v>
      </c>
      <c r="X279" s="22" t="n">
        <f aca="false">1-X25*(1-$E278)</f>
        <v>1</v>
      </c>
      <c r="Y279" s="22" t="n">
        <f aca="false">1-Y25*(1-$E278)</f>
        <v>1</v>
      </c>
      <c r="Z279" s="22" t="n">
        <f aca="false">1-Z25*(1-$E278)</f>
        <v>1</v>
      </c>
      <c r="AA279" s="22" t="n">
        <f aca="false">1-AA25*(1-$E278)</f>
        <v>1</v>
      </c>
      <c r="AB279" s="22" t="n">
        <f aca="false">1-AB25*(1-$E278)</f>
        <v>1</v>
      </c>
      <c r="AC279" s="22" t="n">
        <f aca="false">1-AC25*(1-$E278)</f>
        <v>1</v>
      </c>
      <c r="AD279" s="22" t="n">
        <f aca="false">1-AD25*(1-$E278)</f>
        <v>1</v>
      </c>
      <c r="AE279" s="22" t="n">
        <f aca="false">1-AE25*(1-$E278)</f>
        <v>1</v>
      </c>
      <c r="AF279" s="22" t="n">
        <f aca="false">1-AF25*(1-$E278)</f>
        <v>1</v>
      </c>
      <c r="AG279" s="22" t="n">
        <f aca="false">1-AG25*(1-$E278)</f>
        <v>1</v>
      </c>
      <c r="AH279" s="22" t="n">
        <f aca="false">1-AH25*(1-$E278)</f>
        <v>1</v>
      </c>
      <c r="AI279" s="22" t="n">
        <f aca="false">1-AI25*(1-$E278)</f>
        <v>1</v>
      </c>
      <c r="AJ279" s="22" t="n">
        <f aca="false">1-AJ25*(1-$E278)</f>
        <v>1</v>
      </c>
      <c r="AK279" s="22" t="n">
        <f aca="false">1-AK25*(1-$E278)</f>
        <v>1</v>
      </c>
      <c r="AL279" s="22" t="n">
        <f aca="false">1-AL25*(1-$E278)</f>
        <v>1</v>
      </c>
      <c r="AM279" s="22" t="n">
        <f aca="false">1-AM25*(1-$E278)</f>
        <v>1</v>
      </c>
      <c r="AN279" s="22" t="n">
        <f aca="false">1-AN25*(1-$E278)</f>
        <v>1</v>
      </c>
      <c r="AO279" s="22" t="n">
        <f aca="false">1-AO25*(1-$E278)</f>
        <v>1</v>
      </c>
      <c r="AP279" s="22" t="n">
        <f aca="false">1-AP25*(1-$E278)</f>
        <v>1</v>
      </c>
      <c r="AQ279" s="22" t="n">
        <f aca="false">1-AQ25*(1-$E278)</f>
        <v>1</v>
      </c>
      <c r="AR279" s="22" t="n">
        <f aca="false">1-AR25*(1-$E278)</f>
        <v>1</v>
      </c>
      <c r="AS279" s="22" t="n">
        <f aca="false">1-AS25*(1-$E278)</f>
        <v>1</v>
      </c>
      <c r="AT279" s="22" t="n">
        <f aca="false">1-AT25*(1-$E278)</f>
        <v>1</v>
      </c>
      <c r="AU279" s="22" t="n">
        <f aca="false">1-AU25*(1-$E278)</f>
        <v>1</v>
      </c>
      <c r="AV279" s="22" t="n">
        <f aca="false">1-AV25*(1-$E278)</f>
        <v>1</v>
      </c>
      <c r="AW279" s="22" t="n">
        <f aca="false">1-AW25*(1-$E278)</f>
        <v>1</v>
      </c>
      <c r="AX279" s="22" t="n">
        <f aca="false">1-AX25*(1-$E278)</f>
        <v>1</v>
      </c>
      <c r="AY279" s="22" t="n">
        <f aca="false">1-AY25*(1-$E278)</f>
        <v>1</v>
      </c>
      <c r="AZ279" s="22" t="n">
        <f aca="false">1-AZ25*(1-$E278)</f>
        <v>1</v>
      </c>
      <c r="BA279" s="22" t="n">
        <f aca="false">1-BA25*(1-$E278)</f>
        <v>1</v>
      </c>
      <c r="BB279" s="22" t="n">
        <f aca="false">1-BB25*(1-$E278)</f>
        <v>1</v>
      </c>
      <c r="BC279" s="22" t="n">
        <f aca="false">1-BC25*(1-$E278)</f>
        <v>1</v>
      </c>
      <c r="BD279" s="22" t="n">
        <f aca="false">1-BD25*(1-$E278)</f>
        <v>1</v>
      </c>
      <c r="BE279" s="22" t="n">
        <f aca="false">1-BE25*(1-$E278)</f>
        <v>1</v>
      </c>
      <c r="BF279" s="22" t="n">
        <f aca="false">1-BF25*(1-$E278)</f>
        <v>1</v>
      </c>
      <c r="BG279" s="22" t="n">
        <f aca="false">1-BG25*(1-$E278)</f>
        <v>1</v>
      </c>
      <c r="BH279" s="22" t="n">
        <f aca="false">1-BH25*(1-$E278)</f>
        <v>1</v>
      </c>
      <c r="BI279" s="22" t="n">
        <f aca="false">1-BI25*(1-$E278)</f>
        <v>1</v>
      </c>
      <c r="BJ279" s="22" t="n">
        <f aca="false">1-BJ25*(1-$E278)</f>
        <v>1</v>
      </c>
      <c r="BK279" s="22" t="n">
        <f aca="false">1-BK25*(1-$E278)</f>
        <v>1</v>
      </c>
      <c r="BL279" s="22" t="n">
        <f aca="false">1-BL25*(1-$E278)</f>
        <v>1</v>
      </c>
      <c r="BM279" s="22" t="n">
        <f aca="false">1-BM25*(1-$E278)</f>
        <v>1</v>
      </c>
      <c r="BN279" s="22" t="n">
        <f aca="false">1-BN25*(1-$E278)</f>
        <v>1</v>
      </c>
      <c r="BO279" s="22" t="n">
        <f aca="false">1-BO25*(1-$E278)</f>
        <v>1</v>
      </c>
      <c r="BP279" s="22" t="n">
        <f aca="false">1-BP25*(1-$E278)</f>
        <v>1</v>
      </c>
      <c r="BQ279" s="22" t="n">
        <f aca="false">1-BQ25*(1-$E278)</f>
        <v>1</v>
      </c>
      <c r="BR279" s="22" t="n">
        <f aca="false">1-BR25*(1-$E278)</f>
        <v>1</v>
      </c>
      <c r="BS279" s="22" t="n">
        <f aca="false">1-BS25*(1-$E278)</f>
        <v>1</v>
      </c>
      <c r="BT279" s="22" t="n">
        <f aca="false">1-BT25*(1-$E278)</f>
        <v>1</v>
      </c>
      <c r="BU279" s="22" t="n">
        <f aca="false">1-BU25*(1-$E278)</f>
        <v>1</v>
      </c>
      <c r="BV279" s="22" t="n">
        <f aca="false">1-BV25*(1-$E278)</f>
        <v>1</v>
      </c>
      <c r="BW279" s="22" t="n">
        <f aca="false">1-BW25*(1-$E278)</f>
        <v>1</v>
      </c>
      <c r="BX279" s="22" t="n">
        <f aca="false">1-BX25*(1-$E278)</f>
        <v>1</v>
      </c>
      <c r="BY279" s="22" t="n">
        <f aca="false">1-BY25*(1-$E278)</f>
        <v>1</v>
      </c>
      <c r="BZ279" s="22" t="n">
        <f aca="false">1-BZ25*(1-$E278)</f>
        <v>1</v>
      </c>
      <c r="CA279" s="22" t="n">
        <f aca="false">1-CA25*(1-$E278)</f>
        <v>1</v>
      </c>
      <c r="CB279" s="22" t="n">
        <f aca="false">1-CB25*(1-$E278)</f>
        <v>1</v>
      </c>
      <c r="CC279" s="22" t="n">
        <f aca="false">1-CC25*(1-$E278)</f>
        <v>1</v>
      </c>
      <c r="CD279" s="22" t="n">
        <f aca="false">1-CD25*(1-$E278)</f>
        <v>1</v>
      </c>
      <c r="CE279" s="22" t="n">
        <f aca="false">1-CE25*(1-$E278)</f>
        <v>1</v>
      </c>
      <c r="CF279" s="22" t="n">
        <f aca="false">1-CF25*(1-$E278)</f>
        <v>1</v>
      </c>
      <c r="CG279" s="22" t="n">
        <f aca="false">1-CG25*(1-$E278)</f>
        <v>1</v>
      </c>
      <c r="CH279" s="22" t="n">
        <f aca="false">1-CH25*(1-$E278)</f>
        <v>1</v>
      </c>
      <c r="CI279" s="22" t="n">
        <f aca="false">1-CI25*(1-$E278)</f>
        <v>1</v>
      </c>
      <c r="CJ279" s="22" t="n">
        <f aca="false">1-CJ25*(1-$E278)</f>
        <v>1</v>
      </c>
      <c r="CK279" s="22" t="n">
        <f aca="false">1-CK25*(1-$E278)</f>
        <v>1</v>
      </c>
      <c r="CL279" s="22" t="n">
        <f aca="false">1-CL25*(1-$E278)</f>
        <v>1</v>
      </c>
      <c r="CM279" s="22" t="n">
        <f aca="false">1-CM25*(1-$E278)</f>
        <v>1</v>
      </c>
      <c r="CN279" s="22" t="n">
        <f aca="false">1-CN25*(1-$E278)</f>
        <v>1</v>
      </c>
      <c r="CO279" s="22" t="n">
        <f aca="false">1-CO25*(1-$E278)</f>
        <v>1</v>
      </c>
      <c r="CP279" s="22" t="n">
        <f aca="false">1-CP25*(1-$E278)</f>
        <v>1</v>
      </c>
      <c r="CQ279" s="22" t="n">
        <f aca="false">1-CQ25*(1-$E278)</f>
        <v>1</v>
      </c>
      <c r="CR279" s="22" t="n">
        <f aca="false">1-CR25*(1-$E278)</f>
        <v>1</v>
      </c>
      <c r="CS279" s="22" t="n">
        <f aca="false">1-CS25*(1-$E278)</f>
        <v>1</v>
      </c>
      <c r="CT279" s="22" t="n">
        <f aca="false">1-CT25*(1-$E278)</f>
        <v>1</v>
      </c>
      <c r="CU279" s="22" t="n">
        <f aca="false">1-CU25*(1-$E278)</f>
        <v>1</v>
      </c>
      <c r="CV279" s="22" t="n">
        <f aca="false">1-CV25*(1-$E278)</f>
        <v>1</v>
      </c>
      <c r="CW279" s="22" t="n">
        <f aca="false">1-CW25*(1-$E278)</f>
        <v>1</v>
      </c>
      <c r="CX279" s="22" t="n">
        <f aca="false">1-CX25*(1-$E278)</f>
        <v>1</v>
      </c>
      <c r="CY279" s="22" t="n">
        <f aca="false">1-CY25*(1-$E278)</f>
        <v>1</v>
      </c>
      <c r="CZ279" s="22" t="n">
        <f aca="false">1-CZ25*(1-$E278)</f>
        <v>1</v>
      </c>
      <c r="DA279" s="22" t="n">
        <f aca="false">1-DA25*(1-$E278)</f>
        <v>1</v>
      </c>
      <c r="DB279" s="22" t="n">
        <f aca="false">1-DB25*(1-$E278)</f>
        <v>1</v>
      </c>
      <c r="DC279" s="22" t="n">
        <f aca="false">1-DC25*(1-$E278)</f>
        <v>1</v>
      </c>
      <c r="DD279" s="22" t="n">
        <f aca="false">1-DD25*(1-$E278)</f>
        <v>1</v>
      </c>
      <c r="DE279" s="22" t="n">
        <f aca="false">1-DE25*(1-$E278)</f>
        <v>1</v>
      </c>
      <c r="DF279" s="22" t="n">
        <f aca="false">1-DF25*(1-$E278)</f>
        <v>1</v>
      </c>
      <c r="DG279" s="22" t="n">
        <f aca="false">1-DG25*(1-$E278)</f>
        <v>1</v>
      </c>
      <c r="DH279" s="22" t="n">
        <f aca="false">1-DH25*(1-$E278)</f>
        <v>1</v>
      </c>
      <c r="DI279" s="22" t="n">
        <f aca="false">1-DI25*(1-$E278)</f>
        <v>1</v>
      </c>
      <c r="DJ279" s="22" t="n">
        <f aca="false">1-DJ25*(1-$E278)</f>
        <v>1</v>
      </c>
      <c r="DK279" s="22" t="n">
        <f aca="false">1-DK25*(1-$E278)</f>
        <v>1</v>
      </c>
      <c r="DL279" s="22" t="n">
        <f aca="false">1-DL25*(1-$E278)</f>
        <v>1</v>
      </c>
      <c r="DM279" s="22" t="n">
        <f aca="false">1-DM25*(1-$E278)</f>
        <v>1</v>
      </c>
      <c r="DN279" s="22" t="n">
        <f aca="false">1-DN25*(1-$E278)</f>
        <v>1</v>
      </c>
      <c r="DO279" s="22" t="n">
        <f aca="false">1-DO25*(1-$E278)</f>
        <v>1</v>
      </c>
      <c r="DP279" s="22" t="n">
        <f aca="false">1-DP25*(1-$E278)</f>
        <v>1</v>
      </c>
      <c r="DQ279" s="22" t="n">
        <f aca="false">1-DQ25*(1-$E278)</f>
        <v>1</v>
      </c>
      <c r="DR279" s="22" t="n">
        <f aca="false">1-DR25*(1-$E278)</f>
        <v>1</v>
      </c>
      <c r="DS279" s="22" t="n">
        <f aca="false">1-DS25*(1-$E278)</f>
        <v>1</v>
      </c>
      <c r="DT279" s="22" t="n">
        <f aca="false">1-DT25*(1-$E278)</f>
        <v>1</v>
      </c>
      <c r="DU279" s="22" t="n">
        <f aca="false">1-DU25*(1-$E278)</f>
        <v>1</v>
      </c>
      <c r="DV279" s="22" t="n">
        <f aca="false">1-DV25*(1-$E278)</f>
        <v>1</v>
      </c>
      <c r="DW279" s="22" t="n">
        <f aca="false">1-DW25*(1-$E278)</f>
        <v>1</v>
      </c>
      <c r="DX279" s="22" t="n">
        <f aca="false">1-DX25*(1-$E278)</f>
        <v>1</v>
      </c>
      <c r="DY279" s="22" t="n">
        <f aca="false">1-DY25*(1-$E278)</f>
        <v>1</v>
      </c>
      <c r="DZ279" s="22" t="n">
        <f aca="false">1-DZ25*(1-$E278)</f>
        <v>1</v>
      </c>
      <c r="EA279" s="22" t="n">
        <f aca="false">1-EA25*(1-$E278)</f>
        <v>1</v>
      </c>
      <c r="EB279" s="22" t="n">
        <f aca="false">1-EB25*(1-$E278)</f>
        <v>1</v>
      </c>
      <c r="EC279" s="22" t="n">
        <f aca="false">1-EC25*(1-$E278)</f>
        <v>1</v>
      </c>
      <c r="ED279" s="22" t="n">
        <f aca="false">1-ED25*(1-$E278)</f>
        <v>1</v>
      </c>
      <c r="EE279" s="22" t="n">
        <f aca="false">1-EE25*(1-$E278)</f>
        <v>1</v>
      </c>
      <c r="EF279" s="22" t="n">
        <f aca="false">1-EF25*(1-$E278)</f>
        <v>1</v>
      </c>
      <c r="EG279" s="22" t="n">
        <f aca="false">1-EG25*(1-$E278)</f>
        <v>1</v>
      </c>
      <c r="EH279" s="22" t="n">
        <f aca="false">1-EH25*(1-$E278)</f>
        <v>1</v>
      </c>
      <c r="EI279" s="22" t="n">
        <f aca="false">1-EI25*(1-$E278)</f>
        <v>1</v>
      </c>
      <c r="EJ279" s="22" t="n">
        <f aca="false">1-EJ25*(1-$E278)</f>
        <v>1</v>
      </c>
      <c r="EK279" s="22" t="n">
        <f aca="false">1-EK25*(1-$E278)</f>
        <v>1</v>
      </c>
      <c r="EL279" s="22" t="n">
        <f aca="false">1-EL25*(1-$E278)</f>
        <v>1</v>
      </c>
      <c r="EM279" s="22" t="n">
        <f aca="false">1-EM25*(1-$E278)</f>
        <v>1</v>
      </c>
      <c r="EN279" s="22" t="n">
        <f aca="false">1-EN25*(1-$E278)</f>
        <v>1</v>
      </c>
      <c r="EO279" s="22" t="n">
        <f aca="false">1-EO25*(1-$E278)</f>
        <v>1</v>
      </c>
      <c r="EP279" s="22" t="n">
        <f aca="false">1-EP25*(1-$E278)</f>
        <v>1</v>
      </c>
      <c r="EQ279" s="22" t="n">
        <f aca="false">1-EQ25*(1-$E278)</f>
        <v>1</v>
      </c>
      <c r="ER279" s="22" t="n">
        <f aca="false">1-ER25*(1-$E278)</f>
        <v>1</v>
      </c>
      <c r="ES279" s="22" t="n">
        <f aca="false">1-ES25*(1-$E278)</f>
        <v>1</v>
      </c>
      <c r="ET279" s="22" t="n">
        <f aca="false">1-ET25*(1-$E278)</f>
        <v>1</v>
      </c>
      <c r="EU279" s="22" t="n">
        <f aca="false">1-EU25*(1-$E278)</f>
        <v>1</v>
      </c>
      <c r="EV279" s="22" t="n">
        <f aca="false">1-EV25*(1-$E278)</f>
        <v>1</v>
      </c>
      <c r="EW279" s="22" t="n">
        <f aca="false">1-EW25*(1-$E278)</f>
        <v>1</v>
      </c>
      <c r="EX279" s="22" t="n">
        <f aca="false">1-EX25*(1-$E278)</f>
        <v>1</v>
      </c>
      <c r="EY279" s="22" t="n">
        <f aca="false">1-EY25*(1-$E278)</f>
        <v>1</v>
      </c>
      <c r="EZ279" s="22" t="n">
        <f aca="false">1-EZ25*(1-$E278)</f>
        <v>1</v>
      </c>
      <c r="FA279" s="22" t="n">
        <f aca="false">1-FA25*(1-$E278)</f>
        <v>1</v>
      </c>
      <c r="FB279" s="22" t="n">
        <f aca="false">1-FB25*(1-$E278)</f>
        <v>1</v>
      </c>
      <c r="FC279" s="22" t="n">
        <f aca="false">1-FC25*(1-$E278)</f>
        <v>1</v>
      </c>
      <c r="FD279" s="22" t="n">
        <f aca="false">1-FD25*(1-$E278)</f>
        <v>1</v>
      </c>
      <c r="FE279" s="22" t="n">
        <f aca="false">1-FE25*(1-$E278)</f>
        <v>1</v>
      </c>
      <c r="FF279" s="22" t="n">
        <f aca="false">1-FF25*(1-$E278)</f>
        <v>1</v>
      </c>
      <c r="FG279" s="22" t="n">
        <f aca="false">1-FG25*(1-$E278)</f>
        <v>1</v>
      </c>
      <c r="FH279" s="22" t="n">
        <f aca="false">1-FH25*(1-$E278)</f>
        <v>1</v>
      </c>
    </row>
    <row r="280" customFormat="false" ht="15" hidden="false" customHeight="false" outlineLevel="0" collapsed="false">
      <c r="C280" s="27" t="s">
        <v>902</v>
      </c>
      <c r="D280" s="11" t="s">
        <v>359</v>
      </c>
      <c r="I280" s="62" t="n">
        <f aca="false">SUM(J280:FH280)</f>
        <v>94850.9138629809</v>
      </c>
      <c r="J280" s="62" t="n">
        <f aca="false">J174*J279-$F278*J20</f>
        <v>-2792.10339506173</v>
      </c>
      <c r="K280" s="62" t="n">
        <f aca="false">K174*K279-$F278*K20</f>
        <v>694.568570357686</v>
      </c>
      <c r="L280" s="62" t="n">
        <f aca="false">L174*L279-$F278*L20</f>
        <v>-809.957968521901</v>
      </c>
      <c r="M280" s="62" t="n">
        <f aca="false">M174*M279-$F278*M20</f>
        <v>-124.112302458989</v>
      </c>
      <c r="N280" s="62" t="n">
        <f aca="false">N174*N279-$F278*N20</f>
        <v>-3121.22115125501</v>
      </c>
      <c r="O280" s="62" t="n">
        <f aca="false">O174*O279-$F278*O20</f>
        <v>-2460.17962861121</v>
      </c>
      <c r="P280" s="62" t="n">
        <f aca="false">P174*P279-$F278*P20</f>
        <v>-6303.52697414552</v>
      </c>
      <c r="Q280" s="62" t="n">
        <f aca="false">Q174*Q279-$F278*Q20</f>
        <v>-6355.53002686728</v>
      </c>
      <c r="R280" s="62" t="n">
        <f aca="false">R174*R279-$F278*R20</f>
        <v>-6338.07381092297</v>
      </c>
      <c r="S280" s="62" t="n">
        <f aca="false">S174*S279-$F278*S20</f>
        <v>-7193.4547330838</v>
      </c>
      <c r="T280" s="62" t="n">
        <f aca="false">T174*T279-$F278*T20</f>
        <v>1110.60659349795</v>
      </c>
      <c r="U280" s="62" t="n">
        <f aca="false">U174*U279-$F278*U20</f>
        <v>1129.73207082442</v>
      </c>
      <c r="V280" s="62" t="n">
        <f aca="false">V174*V279-$F278*V20</f>
        <v>1113.23289190937</v>
      </c>
      <c r="W280" s="62" t="n">
        <f aca="false">W174*W279-$F278*W20</f>
        <v>760.018473397994</v>
      </c>
      <c r="X280" s="62" t="n">
        <f aca="false">X174*X279-$F278*X20</f>
        <v>775.181340492994</v>
      </c>
      <c r="Y280" s="62" t="n">
        <f aca="false">Y174*Y279-$F278*Y20</f>
        <v>790.311765207448</v>
      </c>
      <c r="Z280" s="62" t="n">
        <f aca="false">Z174*Z279-$F278*Z20</f>
        <v>789.018529825036</v>
      </c>
      <c r="AA280" s="62" t="n">
        <f aca="false">AA174*AA279-$F278*AA20</f>
        <v>580.142702265833</v>
      </c>
      <c r="AB280" s="62" t="n">
        <f aca="false">AB174*AB279-$F278*AB20</f>
        <v>593.361427362863</v>
      </c>
      <c r="AC280" s="62" t="n">
        <f aca="false">AC174*AC279-$F278*AC20</f>
        <v>606.549289043135</v>
      </c>
      <c r="AD280" s="62" t="n">
        <f aca="false">AD174*AD279-$F278*AD20</f>
        <v>605.29293886062</v>
      </c>
      <c r="AE280" s="62" t="n">
        <f aca="false">AE174*AE279-$F278*AE20</f>
        <v>635.981456094653</v>
      </c>
      <c r="AF280" s="62" t="n">
        <f aca="false">AF174*AF279-$F278*AF20</f>
        <v>649.772772474522</v>
      </c>
      <c r="AG280" s="62" t="n">
        <f aca="false">AG174*AG279-$F278*AG20</f>
        <v>663.53147459356</v>
      </c>
      <c r="AH280" s="62" t="n">
        <f aca="false">AH174*AH279-$F278*AH20</f>
        <v>662.205443036738</v>
      </c>
      <c r="AI280" s="62" t="n">
        <f aca="false">AI174*AI279-$F278*AI20</f>
        <v>698.021389989882</v>
      </c>
      <c r="AJ280" s="62" t="n">
        <f aca="false">AJ174*AJ279-$F278*AJ20</f>
        <v>696.708506745269</v>
      </c>
      <c r="AK280" s="62" t="n">
        <f aca="false">AK174*AK279-$F278*AK20</f>
        <v>710.988003082121</v>
      </c>
      <c r="AL280" s="62" t="n">
        <f aca="false">AL174*AL279-$F278*AL20</f>
        <v>709.645899886634</v>
      </c>
      <c r="AM280" s="62" t="n">
        <f aca="false">AM174*AM279-$F278*AM20</f>
        <v>630.163709910336</v>
      </c>
      <c r="AN280" s="62" t="n">
        <f aca="false">AN174*AN279-$F278*AN20</f>
        <v>643.873184291801</v>
      </c>
      <c r="AO280" s="62" t="n">
        <f aca="false">AO174*AO279-$F278*AO20</f>
        <v>657.549058497833</v>
      </c>
      <c r="AP280" s="62" t="n">
        <f aca="false">AP174*AP279-$F278*AP20</f>
        <v>656.16148887842</v>
      </c>
      <c r="AQ280" s="62" t="n">
        <f aca="false">AQ174*AQ279-$F278*AQ20</f>
        <v>577.35986472645</v>
      </c>
      <c r="AR280" s="62" t="n">
        <f aca="false">AR174*AR279-$F278*AR20</f>
        <v>590.499014528769</v>
      </c>
      <c r="AS280" s="62" t="n">
        <f aca="false">AS174*AS279-$F278*AS20</f>
        <v>603.604865482095</v>
      </c>
      <c r="AT280" s="62" t="n">
        <f aca="false">AT174*AT279-$F278*AT20</f>
        <v>602.21062207806</v>
      </c>
      <c r="AU280" s="62" t="n">
        <f aca="false">AU174*AU279-$F278*AU20</f>
        <v>617.253926384767</v>
      </c>
      <c r="AV280" s="62" t="n">
        <f aca="false">AV174*AV279-$F278*AV20</f>
        <v>630.820940509609</v>
      </c>
      <c r="AW280" s="62" t="n">
        <f aca="false">AW174*AW279-$F278*AW20</f>
        <v>644.353913860354</v>
      </c>
      <c r="AX280" s="62" t="n">
        <f aca="false">AX174*AX279-$F278*AX20</f>
        <v>642.918993170823</v>
      </c>
      <c r="AY280" s="62" t="n">
        <f aca="false">AY174*AY279-$F278*AY20</f>
        <v>567.608878758684</v>
      </c>
      <c r="AZ280" s="62" t="n">
        <f aca="false">AZ174*AZ279-$F278*AZ20</f>
        <v>566.161853702238</v>
      </c>
      <c r="BA280" s="62" t="n">
        <f aca="false">BA174*BA279-$F278*BA20</f>
        <v>578.96569481649</v>
      </c>
      <c r="BB280" s="62" t="n">
        <f aca="false">BB174*BB279-$F278*BB20</f>
        <v>577.486202836347</v>
      </c>
      <c r="BC280" s="62" t="n">
        <f aca="false">BC174*BC279-$F278*BC20</f>
        <v>566.797668701866</v>
      </c>
      <c r="BD280" s="62" t="n">
        <f aca="false">BD174*BD279-$F278*BD20</f>
        <v>579.733191172607</v>
      </c>
      <c r="BE280" s="62" t="n">
        <f aca="false">BE174*BE279-$F278*BE20</f>
        <v>592.631851425683</v>
      </c>
      <c r="BF280" s="62" t="n">
        <f aca="false">BF174*BF279-$F278*BF20</f>
        <v>591.070385368978</v>
      </c>
      <c r="BG280" s="62" t="n">
        <f aca="false">BG174*BG279-$F278*BG20</f>
        <v>570.044502459413</v>
      </c>
      <c r="BH280" s="62" t="n">
        <f aca="false">BH174*BH279-$F278*BH20</f>
        <v>533.668723348502</v>
      </c>
      <c r="BI280" s="62" t="n">
        <f aca="false">BI174*BI279-$F278*BI20</f>
        <v>546.050656315607</v>
      </c>
      <c r="BJ280" s="62" t="n">
        <f aca="false">BJ174*BJ279-$F278*BJ20</f>
        <v>544.450075450068</v>
      </c>
      <c r="BK280" s="62" t="n">
        <f aca="false">BK174*BK279-$F278*BK20</f>
        <v>508.929545062256</v>
      </c>
      <c r="BL280" s="62" t="n">
        <f aca="false">BL174*BL279-$F278*BL20</f>
        <v>521.198136219325</v>
      </c>
      <c r="BM280" s="62" t="n">
        <f aca="false">BM174*BM279-$F278*BM20</f>
        <v>533.428511564861</v>
      </c>
      <c r="BN280" s="62" t="n">
        <f aca="false">BN174*BN279-$F278*BN20</f>
        <v>531.783330115126</v>
      </c>
      <c r="BO280" s="62" t="n">
        <f aca="false">BO174*BO279-$F278*BO20</f>
        <v>551.880251617481</v>
      </c>
      <c r="BP280" s="62" t="n">
        <f aca="false">BP174*BP279-$F278*BP20</f>
        <v>550.23453132075</v>
      </c>
      <c r="BQ280" s="62" t="n">
        <f aca="false">BQ174*BQ279-$F278*BQ20</f>
        <v>562.777822228107</v>
      </c>
      <c r="BR280" s="62" t="n">
        <f aca="false">BR174*BR279-$F278*BR20</f>
        <v>561.094953129508</v>
      </c>
      <c r="BS280" s="62" t="n">
        <f aca="false">BS174*BS279-$F278*BS20</f>
        <v>527.404624248391</v>
      </c>
      <c r="BT280" s="62" t="n">
        <f aca="false">BT174*BT279-$F278*BT20</f>
        <v>539.865240234719</v>
      </c>
      <c r="BU280" s="62" t="n">
        <f aca="false">BU174*BU279-$F278*BU20</f>
        <v>552.28657375653</v>
      </c>
      <c r="BV280" s="62" t="n">
        <f aca="false">BV174*BV279-$F278*BV20</f>
        <v>550.562552042506</v>
      </c>
      <c r="BW280" s="62" t="n">
        <f aca="false">BW174*BW279-$F278*BW20</f>
        <v>530.657791702524</v>
      </c>
      <c r="BX280" s="62" t="n">
        <f aca="false">BX174*BX279-$F278*BX20</f>
        <v>543.12584611836</v>
      </c>
      <c r="BY280" s="62" t="n">
        <f aca="false">BY174*BY279-$F278*BY20</f>
        <v>555.553343691839</v>
      </c>
      <c r="BZ280" s="62" t="n">
        <f aca="false">BZ174*BZ279-$F278*BZ20</f>
        <v>553.764605868433</v>
      </c>
      <c r="CA280" s="62" t="n">
        <f aca="false">CA174*CA279-$F278*CA20</f>
        <v>2025.80673408022</v>
      </c>
      <c r="CB280" s="62" t="n">
        <f aca="false">CB174*CB279-$F278*CB20</f>
        <v>1286.13240535102</v>
      </c>
      <c r="CC280" s="62" t="n">
        <f aca="false">CC174*CC279-$F278*CC20</f>
        <v>1299.28215951097</v>
      </c>
      <c r="CD280" s="62" t="n">
        <f aca="false">CD174*CD279-$F278*CD20</f>
        <v>1298.28853075271</v>
      </c>
      <c r="CE280" s="62" t="n">
        <f aca="false">CE174*CE279-$F278*CE20</f>
        <v>1263.77935764314</v>
      </c>
      <c r="CF280" s="62" t="n">
        <f aca="false">CF174*CF279-$F278*CF20</f>
        <v>1262.79785617379</v>
      </c>
      <c r="CG280" s="62" t="n">
        <f aca="false">CG174*CG279-$F278*CG20</f>
        <v>1275.68321150603</v>
      </c>
      <c r="CH280" s="62" t="n">
        <f aca="false">CH174*CH279-$F278*CH20</f>
        <v>1274.68152596826</v>
      </c>
      <c r="CI280" s="62" t="n">
        <f aca="false">CI174*CI279-$F278*CI20</f>
        <v>1281.38999871435</v>
      </c>
      <c r="CJ280" s="62" t="n">
        <f aca="false">CJ174*CJ279-$F278*CJ20</f>
        <v>1294.61997652376</v>
      </c>
      <c r="CK280" s="62" t="n">
        <f aca="false">CK174*CK279-$F278*CK20</f>
        <v>1307.81725482097</v>
      </c>
      <c r="CL280" s="62" t="n">
        <f aca="false">CL174*CL279-$F278*CL20</f>
        <v>1306.77741230576</v>
      </c>
      <c r="CM280" s="62" t="n">
        <f aca="false">CM174*CM279-$F278*CM20</f>
        <v>1331.57929904569</v>
      </c>
      <c r="CN280" s="62" t="n">
        <f aca="false">CN174*CN279-$F278*CN20</f>
        <v>1345.34552908425</v>
      </c>
      <c r="CO280" s="62" t="n">
        <f aca="false">CO174*CO279-$F278*CO20</f>
        <v>1359.07836496419</v>
      </c>
      <c r="CP280" s="62" t="n">
        <f aca="false">CP174*CP279-$F278*CP20</f>
        <v>1358.01643273459</v>
      </c>
      <c r="CQ280" s="62" t="n">
        <f aca="false">CQ174*CQ279-$F278*CQ20</f>
        <v>1302.77895584623</v>
      </c>
      <c r="CR280" s="62" t="n">
        <f aca="false">CR174*CR279-$F278*CR20</f>
        <v>1316.20983808216</v>
      </c>
      <c r="CS280" s="62" t="n">
        <f aca="false">CS174*CS279-$F278*CS20</f>
        <v>1329.60682824687</v>
      </c>
      <c r="CT280" s="62" t="n">
        <f aca="false">CT174*CT279-$F278*CT20</f>
        <v>1328.52906242683</v>
      </c>
      <c r="CU280" s="62" t="n">
        <f aca="false">CU174*CU279-$F278*CU20</f>
        <v>-33439.7128307985</v>
      </c>
      <c r="CV280" s="62" t="n">
        <f aca="false">CV174*CV279-$F278*CV20</f>
        <v>1363.21077344632</v>
      </c>
      <c r="CW280" s="62" t="n">
        <f aca="false">CW174*CW279-$F278*CW20</f>
        <v>1377.1289749654</v>
      </c>
      <c r="CX280" s="62" t="n">
        <f aca="false">CX174*CX279-$F278*CX20</f>
        <v>1376.05597495494</v>
      </c>
      <c r="CY280" s="62" t="n">
        <f aca="false">CY174*CY279-$F278*CY20</f>
        <v>1618.47712999997</v>
      </c>
      <c r="CZ280" s="62" t="n">
        <f aca="false">CZ174*CZ279-$F278*CZ20</f>
        <v>1635.40025369845</v>
      </c>
      <c r="DA280" s="62" t="n">
        <f aca="false">DA174*DA279-$F278*DA20</f>
        <v>1652.28898183045</v>
      </c>
      <c r="DB280" s="62" t="n">
        <f aca="false">DB174*DB279-$F278*DB20</f>
        <v>1651.19520489176</v>
      </c>
      <c r="DC280" s="62" t="n">
        <f aca="false">DC174*DC279-$F278*DC20</f>
        <v>1607.60191146158</v>
      </c>
      <c r="DD280" s="62" t="n">
        <f aca="false">DD174*DD279-$F278*DD20</f>
        <v>1624.40003328487</v>
      </c>
      <c r="DE280" s="62" t="n">
        <f aca="false">DE174*DE279-$F278*DE20</f>
        <v>1641.16362435127</v>
      </c>
      <c r="DF280" s="62" t="n">
        <f aca="false">DF174*DF279-$F278*DF20</f>
        <v>1640.06554836519</v>
      </c>
      <c r="DG280" s="62" t="n">
        <f aca="false">DG174*DG279-$F278*DG20</f>
        <v>1603.20309921304</v>
      </c>
      <c r="DH280" s="62" t="n">
        <f aca="false">DH174*DH279-$F278*DH20</f>
        <v>1619.94586025555</v>
      </c>
      <c r="DI280" s="62" t="n">
        <f aca="false">DI174*DI279-$F278*DI20</f>
        <v>1636.65388009996</v>
      </c>
      <c r="DJ280" s="62" t="n">
        <f aca="false">DJ174*DJ279-$F278*DJ20</f>
        <v>1635.54911209635</v>
      </c>
      <c r="DK280" s="62" t="n">
        <f aca="false">DK174*DK279-$F278*DK20</f>
        <v>1572.30539604594</v>
      </c>
      <c r="DL280" s="62" t="n">
        <f aca="false">DL174*DL279-$F278*DL20</f>
        <v>1571.22689182701</v>
      </c>
      <c r="DM280" s="62" t="n">
        <f aca="false">DM174*DM279-$F278*DM20</f>
        <v>1587.40358194028</v>
      </c>
      <c r="DN280" s="62" t="n">
        <f aca="false">DN174*DN279-$F278*DN20</f>
        <v>1586.30289884172</v>
      </c>
      <c r="DO280" s="62" t="n">
        <f aca="false">DO174*DO279-$F278*DO20</f>
        <v>1625.44441227208</v>
      </c>
      <c r="DP280" s="62" t="n">
        <f aca="false">DP174*DP279-$F278*DP20</f>
        <v>1642.40722654655</v>
      </c>
      <c r="DQ280" s="62" t="n">
        <f aca="false">DQ174*DQ279-$F278*DQ20</f>
        <v>1659.33442112106</v>
      </c>
      <c r="DR280" s="62" t="n">
        <f aca="false">DR174*DR279-$F278*DR20</f>
        <v>1658.20171681138</v>
      </c>
      <c r="DS280" s="62" t="n">
        <f aca="false">DS174*DS279-$F278*DS20</f>
        <v>1620.58359389537</v>
      </c>
      <c r="DT280" s="62" t="n">
        <f aca="false">DT174*DT279-$F278*DT20</f>
        <v>1637.47824182447</v>
      </c>
      <c r="DU280" s="62" t="n">
        <f aca="false">DU174*DU279-$F278*DU20</f>
        <v>1654.33681065065</v>
      </c>
      <c r="DV280" s="62" t="n">
        <f aca="false">DV174*DV279-$F278*DV20</f>
        <v>1653.18949735435</v>
      </c>
      <c r="DW280" s="62" t="n">
        <f aca="false">DW174*DW279-$F278*DW20</f>
        <v>1630.66313061968</v>
      </c>
      <c r="DX280" s="62" t="n">
        <f aca="false">DX174*DX279-$F278*DX20</f>
        <v>1647.65478793311</v>
      </c>
      <c r="DY280" s="62" t="n">
        <f aca="false">DY174*DY279-$F278*DY20</f>
        <v>1664.60987986504</v>
      </c>
      <c r="DZ280" s="62" t="n">
        <f aca="false">DZ174*DZ279-$F278*DZ20</f>
        <v>1663.44710293925</v>
      </c>
      <c r="EA280" s="62" t="n">
        <f aca="false">EA174*EA279-$F278*EA20</f>
        <v>1649.44100489705</v>
      </c>
      <c r="EB280" s="62" t="n">
        <f aca="false">EB174*EB279-$F278*EB20</f>
        <v>1648.29751493142</v>
      </c>
      <c r="EC280" s="62" t="n">
        <f aca="false">EC174*EC279-$F278*EC20</f>
        <v>1665.25548428845</v>
      </c>
      <c r="ED280" s="62" t="n">
        <f aca="false">ED174*ED279-$F278*ED20</f>
        <v>1664.08847904502</v>
      </c>
      <c r="EE280" s="62" t="n">
        <f aca="false">EE174*EE279-$F278*EE20</f>
        <v>1636.7513911376</v>
      </c>
      <c r="EF280" s="62" t="n">
        <f aca="false">EF174*EF279-$F278*EF20</f>
        <v>1653.77481283518</v>
      </c>
      <c r="EG280" s="62" t="n">
        <f aca="false">EG174*EG279-$F278*EG20</f>
        <v>1670.76050474903</v>
      </c>
      <c r="EH280" s="62" t="n">
        <f aca="false">EH174*EH279-$F278*EH20</f>
        <v>1669.56069990298</v>
      </c>
      <c r="EI280" s="62" t="n">
        <f aca="false">EI174*EI279-$F278*EI20</f>
        <v>1746.92807584706</v>
      </c>
      <c r="EJ280" s="62" t="n">
        <f aca="false">EJ174*EJ279-$F278*EJ20</f>
        <v>1658.59649518003</v>
      </c>
      <c r="EK280" s="62" t="n">
        <f aca="false">EK174*EK279-$F278*EK20</f>
        <v>1675.58311591863</v>
      </c>
      <c r="EL280" s="62" t="n">
        <f aca="false">EL174*EL279-$F278*EL20</f>
        <v>1674.33072194969</v>
      </c>
      <c r="EM280" s="62" t="n">
        <f aca="false">EM174*EM279-$F278*EM20</f>
        <v>1704.57489574566</v>
      </c>
      <c r="EN280" s="62" t="n">
        <f aca="false">EN174*EN279-$F278*EN20</f>
        <v>1722.25767743721</v>
      </c>
      <c r="EO280" s="62" t="n">
        <f aca="false">EO174*EO279-$F278*EO20</f>
        <v>1739.89967143458</v>
      </c>
      <c r="EP280" s="62" t="n">
        <f aca="false">EP174*EP279-$F278*EP20</f>
        <v>1738.60262522089</v>
      </c>
      <c r="EQ280" s="62" t="n">
        <f aca="false">EQ174*EQ279-$F278*EQ20</f>
        <v>1680.250938271</v>
      </c>
      <c r="ER280" s="62" t="n">
        <f aca="false">ER174*ER279-$F278*ER20</f>
        <v>1678.97339685766</v>
      </c>
      <c r="ES280" s="62" t="n">
        <f aca="false">ES174*ES279-$F278*ES20</f>
        <v>1696.13304075701</v>
      </c>
      <c r="ET280" s="62" t="n">
        <f aca="false">ET174*ET279-$F278*ET20</f>
        <v>1694.82922736741</v>
      </c>
      <c r="EU280" s="62" t="n">
        <f aca="false">EU174*EU279-$F278*EU20</f>
        <v>1689.84482185051</v>
      </c>
      <c r="EV280" s="62" t="n">
        <f aca="false">EV174*EV279-$F278*EV20</f>
        <v>1707.33597448664</v>
      </c>
      <c r="EW280" s="62" t="n">
        <f aca="false">EW174*EW279-$F278*EW20</f>
        <v>1724.78543207548</v>
      </c>
      <c r="EX280" s="62" t="n">
        <f aca="false">EX174*EX279-$F278*EX20</f>
        <v>1723.45953208706</v>
      </c>
      <c r="EY280" s="62" t="n">
        <f aca="false">EY174*EY279-$F278*EY20</f>
        <v>1718.39086487634</v>
      </c>
      <c r="EZ280" s="62" t="n">
        <f aca="false">EZ174*EZ279-$F278*EZ20</f>
        <v>1736.17742954639</v>
      </c>
      <c r="FA280" s="62" t="n">
        <f aca="false">FA174*FA279-$F278*FA20</f>
        <v>1753.92159285504</v>
      </c>
      <c r="FB280" s="62" t="n">
        <f aca="false">FB174*FB279-$F278*FB20</f>
        <v>1752.57323212082</v>
      </c>
      <c r="FC280" s="62" t="n">
        <f aca="false">FC174*FC279-$F278*FC20</f>
        <v>1747.4188793059</v>
      </c>
      <c r="FD280" s="62" t="n">
        <f aca="false">FD174*FD279-$F278*FD20</f>
        <v>-1.06581410364015E-013</v>
      </c>
      <c r="FE280" s="62" t="n">
        <f aca="false">FE174*FE279-$F278*FE20</f>
        <v>-1.06581410364015E-013</v>
      </c>
      <c r="FF280" s="62" t="n">
        <f aca="false">FF174*FF279-$F278*FF20</f>
        <v>-1.06581410364015E-013</v>
      </c>
      <c r="FG280" s="62" t="n">
        <f aca="false">FG174*FG279-$F278*FG20</f>
        <v>-1.06581410364015E-013</v>
      </c>
      <c r="FH280" s="62" t="n">
        <f aca="false">FH174*FH279-$F278*FH20</f>
        <v>-1.06581410364015E-013</v>
      </c>
    </row>
    <row r="281" customFormat="false" ht="15" hidden="false" customHeight="false" outlineLevel="0" collapsed="false">
      <c r="C281" s="27" t="s">
        <v>903</v>
      </c>
      <c r="D281" s="11" t="s">
        <v>32</v>
      </c>
      <c r="E281" s="32" t="n">
        <f aca="false">XIRR($J280:$FH280,$J$4:$FH$4)</f>
        <v>0.0773025965064767</v>
      </c>
    </row>
    <row r="282" customFormat="false" ht="15" hidden="false" customHeight="false" outlineLevel="0" collapsed="false">
      <c r="C282" s="0" t="s">
        <v>904</v>
      </c>
      <c r="D282" s="11" t="s">
        <v>359</v>
      </c>
      <c r="I282" s="20" t="n">
        <f aca="false">SUM(J282:FH282)</f>
        <v>104606.544723565</v>
      </c>
      <c r="J282" s="20" t="n">
        <f aca="false">J280-J156*J279</f>
        <v>-2792.10339506173</v>
      </c>
      <c r="K282" s="20" t="n">
        <f aca="false">K280-K156*K279</f>
        <v>694.568570357686</v>
      </c>
      <c r="L282" s="20" t="n">
        <f aca="false">L280-L156*L279</f>
        <v>-809.957968521901</v>
      </c>
      <c r="M282" s="20" t="n">
        <f aca="false">M280-M156*M279</f>
        <v>-124.112302458989</v>
      </c>
      <c r="N282" s="20" t="n">
        <f aca="false">N280-N156*N279</f>
        <v>-3121.22115125501</v>
      </c>
      <c r="O282" s="20" t="n">
        <f aca="false">O280-O156*O279</f>
        <v>-2460.17962861121</v>
      </c>
      <c r="P282" s="20" t="n">
        <f aca="false">P280-P156*P279</f>
        <v>-6303.52697414552</v>
      </c>
      <c r="Q282" s="20" t="n">
        <f aca="false">Q280-Q156*Q279</f>
        <v>-6355.53002686728</v>
      </c>
      <c r="R282" s="20" t="n">
        <f aca="false">R280-R156*R279</f>
        <v>-6338.07381092297</v>
      </c>
      <c r="S282" s="20" t="n">
        <f aca="false">S280-S156*S279</f>
        <v>-7193.4547330838</v>
      </c>
      <c r="T282" s="20" t="n">
        <f aca="false">T280-T156*T279</f>
        <v>1138.92365181963</v>
      </c>
      <c r="U282" s="20" t="n">
        <f aca="false">U280-U156*U279</f>
        <v>1158.71183606393</v>
      </c>
      <c r="V282" s="20" t="n">
        <f aca="false">V280-V156*V279</f>
        <v>1157.71028245212</v>
      </c>
      <c r="W282" s="20" t="n">
        <f aca="false">W280-W156*W279</f>
        <v>787.061628415226</v>
      </c>
      <c r="X282" s="20" t="n">
        <f aca="false">X280-X156*X279</f>
        <v>803.240298070341</v>
      </c>
      <c r="Y282" s="20" t="n">
        <f aca="false">Y280-Y156*Y279</f>
        <v>819.389041205274</v>
      </c>
      <c r="Z282" s="20" t="n">
        <f aca="false">Z280-Z156*Z279</f>
        <v>818.437379668949</v>
      </c>
      <c r="AA282" s="20" t="n">
        <f aca="false">AA280-AA156*AA279</f>
        <v>591.26240283814</v>
      </c>
      <c r="AB282" s="20" t="n">
        <f aca="false">AB280-AB156*AB279</f>
        <v>605.327983427587</v>
      </c>
      <c r="AC282" s="20" t="n">
        <f aca="false">AC280-AC156*AC279</f>
        <v>619.365664255799</v>
      </c>
      <c r="AD282" s="20" t="n">
        <f aca="false">AD280-AD156*AD279</f>
        <v>618.478453531728</v>
      </c>
      <c r="AE282" s="20" t="n">
        <f aca="false">AE280-AE156*AE279</f>
        <v>654.5852150476</v>
      </c>
      <c r="AF282" s="20" t="n">
        <f aca="false">AF280-AF156*AF279</f>
        <v>669.304536130302</v>
      </c>
      <c r="AG282" s="20" t="n">
        <f aca="false">AG280-AG156*AG279</f>
        <v>683.994339938583</v>
      </c>
      <c r="AH282" s="20" t="n">
        <f aca="false">AH280-AH156*AH279</f>
        <v>683.055692392759</v>
      </c>
      <c r="AI282" s="20" t="n">
        <f aca="false">AI280-AI156*AI279</f>
        <v>723.880664925885</v>
      </c>
      <c r="AJ282" s="20" t="n">
        <f aca="false">AJ280-AJ156*AJ279</f>
        <v>722.969510344836</v>
      </c>
      <c r="AK282" s="20" t="n">
        <f aca="false">AK280-AK156*AK279</f>
        <v>738.257706044458</v>
      </c>
      <c r="AL282" s="20" t="n">
        <f aca="false">AL280-AL156*AL279</f>
        <v>737.327814042241</v>
      </c>
      <c r="AM282" s="20" t="n">
        <f aca="false">AM280-AM156*AM279</f>
        <v>652.420061550036</v>
      </c>
      <c r="AN282" s="20" t="n">
        <f aca="false">AN280-AN156*AN279</f>
        <v>667.102296047975</v>
      </c>
      <c r="AO282" s="20" t="n">
        <f aca="false">AO280-AO156*AO279</f>
        <v>681.754590469818</v>
      </c>
      <c r="AP282" s="20" t="n">
        <f aca="false">AP280-AP156*AP279</f>
        <v>680.8024978563</v>
      </c>
      <c r="AQ282" s="20" t="n">
        <f aca="false">AQ280-AQ156*AQ279</f>
        <v>596.670729419387</v>
      </c>
      <c r="AR282" s="20" t="n">
        <f aca="false">AR280-AR156*AR279</f>
        <v>610.754694502674</v>
      </c>
      <c r="AS282" s="20" t="n">
        <f aca="false">AS280-AS156*AS279</f>
        <v>624.809406398972</v>
      </c>
      <c r="AT282" s="20" t="n">
        <f aca="false">AT280-AT156*AT279</f>
        <v>623.879156817617</v>
      </c>
      <c r="AU282" s="20" t="n">
        <f aca="false">AU280-AU156*AU279</f>
        <v>642.903224962427</v>
      </c>
      <c r="AV282" s="20" t="n">
        <f aca="false">AV280-AV156*AV279</f>
        <v>657.487281461753</v>
      </c>
      <c r="AW282" s="20" t="n">
        <f aca="false">AW280-AW156*AW279</f>
        <v>672.041643357302</v>
      </c>
      <c r="AX282" s="20" t="n">
        <f aca="false">AX280-AX156*AX279</f>
        <v>671.097356748668</v>
      </c>
      <c r="AY282" s="20" t="n">
        <f aca="false">AY280-AY156*AY279</f>
        <v>589.921222897278</v>
      </c>
      <c r="AZ282" s="20" t="n">
        <f aca="false">AZ280-AZ156*AZ279</f>
        <v>588.979547355219</v>
      </c>
      <c r="BA282" s="20" t="n">
        <f aca="false">BA280-BA156*BA279</f>
        <v>602.764492627842</v>
      </c>
      <c r="BB282" s="20" t="n">
        <f aca="false">BB280-BB156*BB279</f>
        <v>601.803452016889</v>
      </c>
      <c r="BC282" s="20" t="n">
        <f aca="false">BC280-BC156*BC279</f>
        <v>592.614449455352</v>
      </c>
      <c r="BD282" s="20" t="n">
        <f aca="false">BD280-BD156*BD279</f>
        <v>606.569029850878</v>
      </c>
      <c r="BE282" s="20" t="n">
        <f aca="false">BE280-BE156*BE279</f>
        <v>620.4916210398</v>
      </c>
      <c r="BF282" s="20" t="n">
        <f aca="false">BF280-BF156*BF279</f>
        <v>619.474366199736</v>
      </c>
      <c r="BG282" s="20" t="n">
        <f aca="false">BG280-BG156*BG279</f>
        <v>598.959930222912</v>
      </c>
      <c r="BH282" s="20" t="n">
        <f aca="false">BH280-BH156*BH279</f>
        <v>612.977853736789</v>
      </c>
      <c r="BI282" s="20" t="n">
        <f aca="false">BI280-BI156*BI279</f>
        <v>626.963555629845</v>
      </c>
      <c r="BJ282" s="20" t="n">
        <f aca="false">BJ280-BJ156*BJ279</f>
        <v>625.93891003165</v>
      </c>
      <c r="BK282" s="20" t="n">
        <f aca="false">BK280-BK156*BK279</f>
        <v>588.340747963096</v>
      </c>
      <c r="BL282" s="20" t="n">
        <f aca="false">BL280-BL156*BL279</f>
        <v>602.229433625668</v>
      </c>
      <c r="BM282" s="20" t="n">
        <f aca="false">BM280-BM156*BM279</f>
        <v>616.085532704198</v>
      </c>
      <c r="BN282" s="20" t="n">
        <f aca="false">BN280-BN156*BN279</f>
        <v>615.04928129766</v>
      </c>
      <c r="BO282" s="20" t="n">
        <f aca="false">BO280-BO156*BO279</f>
        <v>638.261083923009</v>
      </c>
      <c r="BP282" s="20" t="n">
        <f aca="false">BP280-BP156*BP279</f>
        <v>637.243651953123</v>
      </c>
      <c r="BQ282" s="20" t="n">
        <f aca="false">BQ280-BQ156*BQ279</f>
        <v>651.482440434432</v>
      </c>
      <c r="BR282" s="20" t="n">
        <f aca="false">BR280-BR156*BR279</f>
        <v>650.444085504023</v>
      </c>
      <c r="BS282" s="20" t="n">
        <f aca="false">BS280-BS156*BS279</f>
        <v>614.934810146128</v>
      </c>
      <c r="BT282" s="20" t="n">
        <f aca="false">BT280-BT156*BT279</f>
        <v>629.113159321627</v>
      </c>
      <c r="BU282" s="20" t="n">
        <f aca="false">BU280-BU156*BU279</f>
        <v>643.258732857162</v>
      </c>
      <c r="BV282" s="20" t="n">
        <f aca="false">BV280-BV156*BV279</f>
        <v>642.216469483652</v>
      </c>
      <c r="BW282" s="20" t="n">
        <f aca="false">BW280-BW156*BW279</f>
        <v>621.89800118344</v>
      </c>
      <c r="BX282" s="20" t="n">
        <f aca="false">BX280-BX156*BX279</f>
        <v>636.126877979138</v>
      </c>
      <c r="BY282" s="20" t="n">
        <f aca="false">BY280-BY156*BY279</f>
        <v>650.322108138686</v>
      </c>
      <c r="BZ282" s="20" t="n">
        <f aca="false">BZ280-BZ156*BZ279</f>
        <v>649.252147139082</v>
      </c>
      <c r="CA282" s="20" t="n">
        <f aca="false">CA280-CA156*CA279</f>
        <v>2119.72855622147</v>
      </c>
      <c r="CB282" s="20" t="n">
        <f aca="false">CB280-CB156*CB279</f>
        <v>1381.8474327172</v>
      </c>
      <c r="CC282" s="20" t="n">
        <f aca="false">CC280-CC156*CC279</f>
        <v>1395.95172431214</v>
      </c>
      <c r="CD282" s="20" t="n">
        <f aca="false">CD280-CD156*CD279</f>
        <v>1394.85982457779</v>
      </c>
      <c r="CE282" s="20" t="n">
        <f aca="false">CE280-CE156*CE279</f>
        <v>1357.28364402722</v>
      </c>
      <c r="CF282" s="20" t="n">
        <f aca="false">CF280-CF156*CF279</f>
        <v>1356.20507098398</v>
      </c>
      <c r="CG282" s="20" t="n">
        <f aca="false">CG280-CG156*CG279</f>
        <v>1370.01881441661</v>
      </c>
      <c r="CH282" s="20" t="n">
        <f aca="false">CH280-CH156*CH279</f>
        <v>1368.9180610784</v>
      </c>
      <c r="CI282" s="20" t="n">
        <f aca="false">CI280-CI156*CI279</f>
        <v>1376.98198455443</v>
      </c>
      <c r="CJ282" s="20" t="n">
        <f aca="false">CJ280-CJ156*CJ279</f>
        <v>1391.17443400592</v>
      </c>
      <c r="CK282" s="20" t="n">
        <f aca="false">CK280-CK156*CK279</f>
        <v>1405.33094992752</v>
      </c>
      <c r="CL282" s="20" t="n">
        <f aca="false">CL280-CL156*CL279</f>
        <v>1404.18826584488</v>
      </c>
      <c r="CM282" s="20" t="n">
        <f aca="false">CM280-CM156*CM279</f>
        <v>1432.13506184162</v>
      </c>
      <c r="CN282" s="20" t="n">
        <f aca="false">CN280-CN156*CN279</f>
        <v>1446.91679945701</v>
      </c>
      <c r="CO282" s="20" t="n">
        <f aca="false">CO280-CO156*CO279</f>
        <v>1461.66184019479</v>
      </c>
      <c r="CP282" s="20" t="n">
        <f aca="false">CP280-CP156*CP279</f>
        <v>1460.49488170073</v>
      </c>
      <c r="CQ282" s="20" t="n">
        <f aca="false">CQ280-CQ156*CQ279</f>
        <v>1400.486333051</v>
      </c>
      <c r="CR282" s="20" t="n">
        <f aca="false">CR280-CR156*CR279</f>
        <v>1414.89955659757</v>
      </c>
      <c r="CS282" s="20" t="n">
        <f aca="false">CS280-CS156*CS279</f>
        <v>1429.27553610983</v>
      </c>
      <c r="CT282" s="20" t="n">
        <f aca="false">CT280-CT156*CT279</f>
        <v>1428.09117806584</v>
      </c>
      <c r="CU282" s="20" t="n">
        <f aca="false">CU280-CU156*CU279</f>
        <v>-33343.9728048098</v>
      </c>
      <c r="CV282" s="20" t="n">
        <f aca="false">CV280-CV156*CV279</f>
        <v>1380.96983370899</v>
      </c>
      <c r="CW282" s="20" t="n">
        <f aca="false">CW280-CW156*CW279</f>
        <v>1394.97814325451</v>
      </c>
      <c r="CX282" s="20" t="n">
        <f aca="false">CX280-CX156*CX279</f>
        <v>1393.7990223639</v>
      </c>
      <c r="CY282" s="20" t="n">
        <f aca="false">CY280-CY156*CY279</f>
        <v>1662.76873083679</v>
      </c>
      <c r="CZ282" s="20" t="n">
        <f aca="false">CZ280-CZ156*CZ279</f>
        <v>1680.07915266737</v>
      </c>
      <c r="DA282" s="20" t="n">
        <f aca="false">DA280-DA156*DA279</f>
        <v>1697.35177717215</v>
      </c>
      <c r="DB282" s="20" t="n">
        <f aca="false">DB280-DB156*DB279</f>
        <v>1696.14982449227</v>
      </c>
      <c r="DC282" s="20" t="n">
        <f aca="false">DC280-DC156*DC279</f>
        <v>1650.81794123416</v>
      </c>
      <c r="DD282" s="20" t="n">
        <f aca="false">DD280-DD156*DD279</f>
        <v>1667.99099836674</v>
      </c>
      <c r="DE282" s="20" t="n">
        <f aca="false">DE280-DE156*DE279</f>
        <v>1685.12610961261</v>
      </c>
      <c r="DF282" s="20" t="n">
        <f aca="false">DF280-DF156*DF279</f>
        <v>1683.91943270483</v>
      </c>
      <c r="DG282" s="20" t="n">
        <f aca="false">DG280-DG156*DG279</f>
        <v>1645.98408162039</v>
      </c>
      <c r="DH282" s="20" t="n">
        <f aca="false">DH280-DH156*DH279</f>
        <v>1663.09630273012</v>
      </c>
      <c r="DI282" s="20" t="n">
        <f aca="false">DI280-DI156*DI279</f>
        <v>1680.17034669909</v>
      </c>
      <c r="DJ282" s="20" t="n">
        <f aca="false">DJ280-DJ156*DJ279</f>
        <v>1678.95631592589</v>
      </c>
      <c r="DK282" s="20" t="n">
        <f aca="false">DK280-DK156*DK279</f>
        <v>1610.74414425802</v>
      </c>
      <c r="DL282" s="20" t="n">
        <f aca="false">DL280-DL156*DL279</f>
        <v>1609.55897478667</v>
      </c>
      <c r="DM282" s="20" t="n">
        <f aca="false">DM280-DM156*DM279</f>
        <v>1626.04913993021</v>
      </c>
      <c r="DN282" s="20" t="n">
        <f aca="false">DN280-DN156*DN279</f>
        <v>1624.83959806366</v>
      </c>
      <c r="DO282" s="20" t="n">
        <f aca="false">DO280-DO156*DO279</f>
        <v>1670.42508498196</v>
      </c>
      <c r="DP282" s="20" t="n">
        <f aca="false">DP280-DP156*DP279</f>
        <v>1687.77912283012</v>
      </c>
      <c r="DQ282" s="20" t="n">
        <f aca="false">DQ280-DQ156*DQ279</f>
        <v>1705.09401815085</v>
      </c>
      <c r="DR282" s="20" t="n">
        <f aca="false">DR280-DR156*DR279</f>
        <v>1703.84928814021</v>
      </c>
      <c r="DS282" s="20" t="n">
        <f aca="false">DS280-DS156*DS279</f>
        <v>1665.08352632624</v>
      </c>
      <c r="DT282" s="20" t="n">
        <f aca="false">DT280-DT156*DT279</f>
        <v>1682.36265610256</v>
      </c>
      <c r="DU282" s="20" t="n">
        <f aca="false">DU280-DU156*DU279</f>
        <v>1699.60213851304</v>
      </c>
      <c r="DV282" s="20" t="n">
        <f aca="false">DV280-DV156*DV279</f>
        <v>1698.34135467095</v>
      </c>
      <c r="DW282" s="20" t="n">
        <f aca="false">DW280-DW156*DW279</f>
        <v>1676.159940309</v>
      </c>
      <c r="DX282" s="20" t="n">
        <f aca="false">DX280-DX156*DX279</f>
        <v>1693.54567380437</v>
      </c>
      <c r="DY282" s="20" t="n">
        <f aca="false">DY280-DY156*DY279</f>
        <v>1710.89122556182</v>
      </c>
      <c r="DZ282" s="20" t="n">
        <f aca="false">DZ280-DZ156*DZ279</f>
        <v>1709.61344872029</v>
      </c>
      <c r="EA282" s="20" t="n">
        <f aca="false">EA280-EA156*EA279</f>
        <v>1695.50854958891</v>
      </c>
      <c r="EB282" s="20" t="n">
        <f aca="false">EB280-EB156*EB279</f>
        <v>1694.25196720909</v>
      </c>
      <c r="EC282" s="20" t="n">
        <f aca="false">EC280-EC156*EC279</f>
        <v>1711.60068097216</v>
      </c>
      <c r="ED282" s="20" t="n">
        <f aca="false">ED280-ED156*ED279</f>
        <v>1710.31825762772</v>
      </c>
      <c r="EE282" s="20" t="n">
        <f aca="false">EE280-EE156*EE279</f>
        <v>1682.85033648254</v>
      </c>
      <c r="EF282" s="20" t="n">
        <f aca="false">EF280-EF156*EF279</f>
        <v>1700.27097589455</v>
      </c>
      <c r="EG282" s="20" t="n">
        <f aca="false">EG280-EG156*EG279</f>
        <v>1717.65015400576</v>
      </c>
      <c r="EH282" s="20" t="n">
        <f aca="false">EH280-EH156*EH279</f>
        <v>1716.33168714197</v>
      </c>
      <c r="EI282" s="20" t="n">
        <f aca="false">EI280-EI156*EI279</f>
        <v>1803.92361638304</v>
      </c>
      <c r="EJ282" s="20" t="n">
        <f aca="false">EJ280-EJ156*EJ279</f>
        <v>1822.63351118685</v>
      </c>
      <c r="EK282" s="20" t="n">
        <f aca="false">EK280-EK156*EK279</f>
        <v>1841.30012738311</v>
      </c>
      <c r="EL282" s="20" t="n">
        <f aca="false">EL280-EL156*EL279</f>
        <v>1839.92387027439</v>
      </c>
      <c r="EM282" s="20" t="n">
        <f aca="false">EM280-EM156*EM279</f>
        <v>1873.15922609414</v>
      </c>
      <c r="EN282" s="20" t="n">
        <f aca="false">EN280-EN156*EN279</f>
        <v>1892.5908543266</v>
      </c>
      <c r="EO282" s="20" t="n">
        <f aca="false">EO280-EO156*EO279</f>
        <v>1911.97766091713</v>
      </c>
      <c r="EP282" s="20" t="n">
        <f aca="false">EP280-EP156*EP279</f>
        <v>1910.55233540758</v>
      </c>
      <c r="EQ282" s="20" t="n">
        <f aca="false">EQ280-EQ156*EQ279</f>
        <v>1846.4296024956</v>
      </c>
      <c r="ER282" s="20" t="n">
        <f aca="false">ER280-ER156*ER279</f>
        <v>1845.02571083259</v>
      </c>
      <c r="ES282" s="20" t="n">
        <f aca="false">ES280-ES156*ES279</f>
        <v>1863.88246237034</v>
      </c>
      <c r="ET282" s="20" t="n">
        <f aca="false">ET280-ET156*ET279</f>
        <v>1862.44970040375</v>
      </c>
      <c r="EU282" s="20" t="n">
        <f aca="false">EU280-EU156*EU279</f>
        <v>1856.97233170386</v>
      </c>
      <c r="EV282" s="20" t="n">
        <f aca="false">EV280-EV156*EV279</f>
        <v>1876.19337855675</v>
      </c>
      <c r="EW282" s="20" t="n">
        <f aca="false">EW280-EW156*EW279</f>
        <v>1895.36860667635</v>
      </c>
      <c r="EX282" s="20" t="n">
        <f aca="false">EX280-EX156*EX279</f>
        <v>1893.91157372204</v>
      </c>
      <c r="EY282" s="20" t="n">
        <f aca="false">EY280-EY156*EY279</f>
        <v>1888.34160975422</v>
      </c>
      <c r="EZ282" s="20" t="n">
        <f aca="false">EZ280-EZ156*EZ279</f>
        <v>1907.88728521581</v>
      </c>
      <c r="FA282" s="20" t="n">
        <f aca="false">FA280-FA156*FA279</f>
        <v>1927.38636577477</v>
      </c>
      <c r="FB282" s="20" t="n">
        <f aca="false">FB280-FB156*FB279</f>
        <v>1925.90465068222</v>
      </c>
      <c r="FC282" s="20" t="n">
        <f aca="false">FC280-FC156*FC279</f>
        <v>1920.24052670978</v>
      </c>
      <c r="FD282" s="20" t="n">
        <f aca="false">FD280-FD156*FD279</f>
        <v>-1.06581410364015E-013</v>
      </c>
      <c r="FE282" s="20" t="n">
        <f aca="false">FE280-FE156*FE279</f>
        <v>-1.06581410364015E-013</v>
      </c>
      <c r="FF282" s="20" t="n">
        <f aca="false">FF280-FF156*FF279</f>
        <v>-1.06581410364015E-013</v>
      </c>
      <c r="FG282" s="20" t="n">
        <f aca="false">FG280-FG156*FG279</f>
        <v>-1.06581410364015E-013</v>
      </c>
      <c r="FH282" s="20" t="n">
        <f aca="false">FH280-FH156*FH279</f>
        <v>-1.06581410364015E-013</v>
      </c>
    </row>
    <row r="283" customFormat="false" ht="15" hidden="false" customHeight="false" outlineLevel="0" collapsed="false">
      <c r="C283" s="27" t="s">
        <v>905</v>
      </c>
      <c r="D283" s="11" t="s">
        <v>32</v>
      </c>
      <c r="E283" s="32" t="n">
        <f aca="false">XIRR($J282:$FH282,$J$4:$FH$4)</f>
        <v>0.0826821589424383</v>
      </c>
    </row>
    <row r="284" customFormat="false" ht="15" hidden="false" customHeight="false" outlineLevel="0" collapsed="false">
      <c r="C284" s="27" t="s">
        <v>906</v>
      </c>
      <c r="D284" s="11" t="s">
        <v>14</v>
      </c>
      <c r="E284" s="65" t="n">
        <f aca="false">SUMIF($J280:$FH280,"&gt;0")/-SUMIF($J280:$FH280,"&lt;0")</f>
        <v>2.3758897682884</v>
      </c>
    </row>
    <row r="285" customFormat="false" ht="15" hidden="false" customHeight="false" outlineLevel="0" collapsed="false">
      <c r="C285" s="27" t="s">
        <v>907</v>
      </c>
      <c r="D285" s="11" t="s">
        <v>359</v>
      </c>
      <c r="E285" s="62" t="n">
        <f aca="false">XNPV(In_Discount_Rate,$J280:$FH280,$J$4:$FH$4)</f>
        <v>-981.784050775474</v>
      </c>
    </row>
    <row r="286" customFormat="false" ht="15" hidden="false" customHeight="false" outlineLevel="0" collapsed="false">
      <c r="C286" s="0" t="s">
        <v>908</v>
      </c>
      <c r="D286" s="11" t="s">
        <v>359</v>
      </c>
      <c r="E286" s="20" t="n">
        <f aca="false">-SUMIF($J280:$FH280,"&lt;0")</f>
        <v>68937.8728217269</v>
      </c>
    </row>
    <row r="287" customFormat="false" ht="15" hidden="false" customHeight="false" outlineLevel="0" collapsed="false">
      <c r="C287" s="0" t="s">
        <v>909</v>
      </c>
      <c r="D287" s="11" t="s">
        <v>359</v>
      </c>
      <c r="I287" s="20" t="n">
        <f aca="false">SUM(J287:FH287)</f>
        <v>1355.35372737423</v>
      </c>
      <c r="J287" s="20" t="n">
        <f aca="false">J247-$F236*J20+$F278*J20+(1-J279)*J174</f>
        <v>-150</v>
      </c>
      <c r="K287" s="20" t="n">
        <f aca="false">K247-$F236*K20+$F278*K20+(1-K279)*K174</f>
        <v>0</v>
      </c>
      <c r="L287" s="20" t="n">
        <f aca="false">L247-$F236*L20+$F278*L20+(1-L279)*L174</f>
        <v>0</v>
      </c>
      <c r="M287" s="20" t="n">
        <f aca="false">M247-$F236*M20+$F278*M20+(1-M279)*M174</f>
        <v>0</v>
      </c>
      <c r="N287" s="20" t="n">
        <f aca="false">N247-$F236*N20+$F278*N20+(1-N279)*N174</f>
        <v>1505.35372737423</v>
      </c>
      <c r="O287" s="20" t="n">
        <f aca="false">O247-$F236*O20+$F278*O20+(1-O279)*O174</f>
        <v>0</v>
      </c>
      <c r="P287" s="20" t="n">
        <f aca="false">P247-$F236*P20+$F278*P20+(1-P279)*P174</f>
        <v>0</v>
      </c>
      <c r="Q287" s="20" t="n">
        <f aca="false">Q247-$F236*Q20+$F278*Q20+(1-Q279)*Q174</f>
        <v>0</v>
      </c>
      <c r="R287" s="20" t="n">
        <f aca="false">R247-$F236*R20+$F278*R20+(1-R279)*R174</f>
        <v>0</v>
      </c>
      <c r="S287" s="20" t="n">
        <f aca="false">S247-$F236*S20+$F278*S20+(1-S279)*S174</f>
        <v>0</v>
      </c>
      <c r="T287" s="20" t="n">
        <f aca="false">T247-$F236*T20+$F278*T20+(1-T279)*T174</f>
        <v>0</v>
      </c>
      <c r="U287" s="20" t="n">
        <f aca="false">U247-$F236*U20+$F278*U20+(1-U279)*U174</f>
        <v>0</v>
      </c>
      <c r="V287" s="20" t="n">
        <f aca="false">V247-$F236*V20+$F278*V20+(1-V279)*V174</f>
        <v>0</v>
      </c>
      <c r="W287" s="20" t="n">
        <f aca="false">W247-$F236*W20+$F278*W20+(1-W279)*W174</f>
        <v>0</v>
      </c>
      <c r="X287" s="20" t="n">
        <f aca="false">X247-$F236*X20+$F278*X20+(1-X279)*X174</f>
        <v>0</v>
      </c>
      <c r="Y287" s="20" t="n">
        <f aca="false">Y247-$F236*Y20+$F278*Y20+(1-Y279)*Y174</f>
        <v>0</v>
      </c>
      <c r="Z287" s="20" t="n">
        <f aca="false">Z247-$F236*Z20+$F278*Z20+(1-Z279)*Z174</f>
        <v>0</v>
      </c>
      <c r="AA287" s="20" t="n">
        <f aca="false">AA247-$F236*AA20+$F278*AA20+(1-AA279)*AA174</f>
        <v>0</v>
      </c>
      <c r="AB287" s="20" t="n">
        <f aca="false">AB247-$F236*AB20+$F278*AB20+(1-AB279)*AB174</f>
        <v>0</v>
      </c>
      <c r="AC287" s="20" t="n">
        <f aca="false">AC247-$F236*AC20+$F278*AC20+(1-AC279)*AC174</f>
        <v>0</v>
      </c>
      <c r="AD287" s="20" t="n">
        <f aca="false">AD247-$F236*AD20+$F278*AD20+(1-AD279)*AD174</f>
        <v>0</v>
      </c>
      <c r="AE287" s="20" t="n">
        <f aca="false">AE247-$F236*AE20+$F278*AE20+(1-AE279)*AE174</f>
        <v>0</v>
      </c>
      <c r="AF287" s="20" t="n">
        <f aca="false">AF247-$F236*AF20+$F278*AF20+(1-AF279)*AF174</f>
        <v>0</v>
      </c>
      <c r="AG287" s="20" t="n">
        <f aca="false">AG247-$F236*AG20+$F278*AG20+(1-AG279)*AG174</f>
        <v>0</v>
      </c>
      <c r="AH287" s="20" t="n">
        <f aca="false">AH247-$F236*AH20+$F278*AH20+(1-AH279)*AH174</f>
        <v>0</v>
      </c>
      <c r="AI287" s="20" t="n">
        <f aca="false">AI247-$F236*AI20+$F278*AI20+(1-AI279)*AI174</f>
        <v>0</v>
      </c>
      <c r="AJ287" s="20" t="n">
        <f aca="false">AJ247-$F236*AJ20+$F278*AJ20+(1-AJ279)*AJ174</f>
        <v>0</v>
      </c>
      <c r="AK287" s="20" t="n">
        <f aca="false">AK247-$F236*AK20+$F278*AK20+(1-AK279)*AK174</f>
        <v>0</v>
      </c>
      <c r="AL287" s="20" t="n">
        <f aca="false">AL247-$F236*AL20+$F278*AL20+(1-AL279)*AL174</f>
        <v>0</v>
      </c>
      <c r="AM287" s="20" t="n">
        <f aca="false">AM247-$F236*AM20+$F278*AM20+(1-AM279)*AM174</f>
        <v>0</v>
      </c>
      <c r="AN287" s="20" t="n">
        <f aca="false">AN247-$F236*AN20+$F278*AN20+(1-AN279)*AN174</f>
        <v>0</v>
      </c>
      <c r="AO287" s="20" t="n">
        <f aca="false">AO247-$F236*AO20+$F278*AO20+(1-AO279)*AO174</f>
        <v>0</v>
      </c>
      <c r="AP287" s="20" t="n">
        <f aca="false">AP247-$F236*AP20+$F278*AP20+(1-AP279)*AP174</f>
        <v>0</v>
      </c>
      <c r="AQ287" s="20" t="n">
        <f aca="false">AQ247-$F236*AQ20+$F278*AQ20+(1-AQ279)*AQ174</f>
        <v>0</v>
      </c>
      <c r="AR287" s="20" t="n">
        <f aca="false">AR247-$F236*AR20+$F278*AR20+(1-AR279)*AR174</f>
        <v>0</v>
      </c>
      <c r="AS287" s="20" t="n">
        <f aca="false">AS247-$F236*AS20+$F278*AS20+(1-AS279)*AS174</f>
        <v>0</v>
      </c>
      <c r="AT287" s="20" t="n">
        <f aca="false">AT247-$F236*AT20+$F278*AT20+(1-AT279)*AT174</f>
        <v>0</v>
      </c>
      <c r="AU287" s="20" t="n">
        <f aca="false">AU247-$F236*AU20+$F278*AU20+(1-AU279)*AU174</f>
        <v>0</v>
      </c>
      <c r="AV287" s="20" t="n">
        <f aca="false">AV247-$F236*AV20+$F278*AV20+(1-AV279)*AV174</f>
        <v>0</v>
      </c>
      <c r="AW287" s="20" t="n">
        <f aca="false">AW247-$F236*AW20+$F278*AW20+(1-AW279)*AW174</f>
        <v>0</v>
      </c>
      <c r="AX287" s="20" t="n">
        <f aca="false">AX247-$F236*AX20+$F278*AX20+(1-AX279)*AX174</f>
        <v>0</v>
      </c>
      <c r="AY287" s="20" t="n">
        <f aca="false">AY247-$F236*AY20+$F278*AY20+(1-AY279)*AY174</f>
        <v>0</v>
      </c>
      <c r="AZ287" s="20" t="n">
        <f aca="false">AZ247-$F236*AZ20+$F278*AZ20+(1-AZ279)*AZ174</f>
        <v>0</v>
      </c>
      <c r="BA287" s="20" t="n">
        <f aca="false">BA247-$F236*BA20+$F278*BA20+(1-BA279)*BA174</f>
        <v>0</v>
      </c>
      <c r="BB287" s="20" t="n">
        <f aca="false">BB247-$F236*BB20+$F278*BB20+(1-BB279)*BB174</f>
        <v>0</v>
      </c>
      <c r="BC287" s="20" t="n">
        <f aca="false">BC247-$F236*BC20+$F278*BC20+(1-BC279)*BC174</f>
        <v>0</v>
      </c>
      <c r="BD287" s="20" t="n">
        <f aca="false">BD247-$F236*BD20+$F278*BD20+(1-BD279)*BD174</f>
        <v>0</v>
      </c>
      <c r="BE287" s="20" t="n">
        <f aca="false">BE247-$F236*BE20+$F278*BE20+(1-BE279)*BE174</f>
        <v>0</v>
      </c>
      <c r="BF287" s="20" t="n">
        <f aca="false">BF247-$F236*BF20+$F278*BF20+(1-BF279)*BF174</f>
        <v>0</v>
      </c>
      <c r="BG287" s="20" t="n">
        <f aca="false">BG247-$F236*BG20+$F278*BG20+(1-BG279)*BG174</f>
        <v>0</v>
      </c>
      <c r="BH287" s="20" t="n">
        <f aca="false">BH247-$F236*BH20+$F278*BH20+(1-BH279)*BH174</f>
        <v>0</v>
      </c>
      <c r="BI287" s="20" t="n">
        <f aca="false">BI247-$F236*BI20+$F278*BI20+(1-BI279)*BI174</f>
        <v>0</v>
      </c>
      <c r="BJ287" s="20" t="n">
        <f aca="false">BJ247-$F236*BJ20+$F278*BJ20+(1-BJ279)*BJ174</f>
        <v>0</v>
      </c>
      <c r="BK287" s="20" t="n">
        <f aca="false">BK247-$F236*BK20+$F278*BK20+(1-BK279)*BK174</f>
        <v>0</v>
      </c>
      <c r="BL287" s="20" t="n">
        <f aca="false">BL247-$F236*BL20+$F278*BL20+(1-BL279)*BL174</f>
        <v>0</v>
      </c>
      <c r="BM287" s="20" t="n">
        <f aca="false">BM247-$F236*BM20+$F278*BM20+(1-BM279)*BM174</f>
        <v>0</v>
      </c>
      <c r="BN287" s="20" t="n">
        <f aca="false">BN247-$F236*BN20+$F278*BN20+(1-BN279)*BN174</f>
        <v>0</v>
      </c>
      <c r="BO287" s="20" t="n">
        <f aca="false">BO247-$F236*BO20+$F278*BO20+(1-BO279)*BO174</f>
        <v>0</v>
      </c>
      <c r="BP287" s="20" t="n">
        <f aca="false">BP247-$F236*BP20+$F278*BP20+(1-BP279)*BP174</f>
        <v>0</v>
      </c>
      <c r="BQ287" s="20" t="n">
        <f aca="false">BQ247-$F236*BQ20+$F278*BQ20+(1-BQ279)*BQ174</f>
        <v>0</v>
      </c>
      <c r="BR287" s="20" t="n">
        <f aca="false">BR247-$F236*BR20+$F278*BR20+(1-BR279)*BR174</f>
        <v>0</v>
      </c>
      <c r="BS287" s="20" t="n">
        <f aca="false">BS247-$F236*BS20+$F278*BS20+(1-BS279)*BS174</f>
        <v>0</v>
      </c>
      <c r="BT287" s="20" t="n">
        <f aca="false">BT247-$F236*BT20+$F278*BT20+(1-BT279)*BT174</f>
        <v>0</v>
      </c>
      <c r="BU287" s="20" t="n">
        <f aca="false">BU247-$F236*BU20+$F278*BU20+(1-BU279)*BU174</f>
        <v>0</v>
      </c>
      <c r="BV287" s="20" t="n">
        <f aca="false">BV247-$F236*BV20+$F278*BV20+(1-BV279)*BV174</f>
        <v>0</v>
      </c>
      <c r="BW287" s="20" t="n">
        <f aca="false">BW247-$F236*BW20+$F278*BW20+(1-BW279)*BW174</f>
        <v>0</v>
      </c>
      <c r="BX287" s="20" t="n">
        <f aca="false">BX247-$F236*BX20+$F278*BX20+(1-BX279)*BX174</f>
        <v>0</v>
      </c>
      <c r="BY287" s="20" t="n">
        <f aca="false">BY247-$F236*BY20+$F278*BY20+(1-BY279)*BY174</f>
        <v>0</v>
      </c>
      <c r="BZ287" s="20" t="n">
        <f aca="false">BZ247-$F236*BZ20+$F278*BZ20+(1-BZ279)*BZ174</f>
        <v>0</v>
      </c>
      <c r="CA287" s="20" t="n">
        <f aca="false">CA247-$F236*CA20+$F278*CA20+(1-CA279)*CA174</f>
        <v>0</v>
      </c>
      <c r="CB287" s="20" t="n">
        <f aca="false">CB247-$F236*CB20+$F278*CB20+(1-CB279)*CB174</f>
        <v>0</v>
      </c>
      <c r="CC287" s="20" t="n">
        <f aca="false">CC247-$F236*CC20+$F278*CC20+(1-CC279)*CC174</f>
        <v>0</v>
      </c>
      <c r="CD287" s="20" t="n">
        <f aca="false">CD247-$F236*CD20+$F278*CD20+(1-CD279)*CD174</f>
        <v>0</v>
      </c>
      <c r="CE287" s="20" t="n">
        <f aca="false">CE247-$F236*CE20+$F278*CE20+(1-CE279)*CE174</f>
        <v>0</v>
      </c>
      <c r="CF287" s="20" t="n">
        <f aca="false">CF247-$F236*CF20+$F278*CF20+(1-CF279)*CF174</f>
        <v>0</v>
      </c>
      <c r="CG287" s="20" t="n">
        <f aca="false">CG247-$F236*CG20+$F278*CG20+(1-CG279)*CG174</f>
        <v>0</v>
      </c>
      <c r="CH287" s="20" t="n">
        <f aca="false">CH247-$F236*CH20+$F278*CH20+(1-CH279)*CH174</f>
        <v>0</v>
      </c>
      <c r="CI287" s="20" t="n">
        <f aca="false">CI247-$F236*CI20+$F278*CI20+(1-CI279)*CI174</f>
        <v>0</v>
      </c>
      <c r="CJ287" s="20" t="n">
        <f aca="false">CJ247-$F236*CJ20+$F278*CJ20+(1-CJ279)*CJ174</f>
        <v>0</v>
      </c>
      <c r="CK287" s="20" t="n">
        <f aca="false">CK247-$F236*CK20+$F278*CK20+(1-CK279)*CK174</f>
        <v>0</v>
      </c>
      <c r="CL287" s="20" t="n">
        <f aca="false">CL247-$F236*CL20+$F278*CL20+(1-CL279)*CL174</f>
        <v>0</v>
      </c>
      <c r="CM287" s="20" t="n">
        <f aca="false">CM247-$F236*CM20+$F278*CM20+(1-CM279)*CM174</f>
        <v>0</v>
      </c>
      <c r="CN287" s="20" t="n">
        <f aca="false">CN247-$F236*CN20+$F278*CN20+(1-CN279)*CN174</f>
        <v>0</v>
      </c>
      <c r="CO287" s="20" t="n">
        <f aca="false">CO247-$F236*CO20+$F278*CO20+(1-CO279)*CO174</f>
        <v>0</v>
      </c>
      <c r="CP287" s="20" t="n">
        <f aca="false">CP247-$F236*CP20+$F278*CP20+(1-CP279)*CP174</f>
        <v>0</v>
      </c>
      <c r="CQ287" s="20" t="n">
        <f aca="false">CQ247-$F236*CQ20+$F278*CQ20+(1-CQ279)*CQ174</f>
        <v>0</v>
      </c>
      <c r="CR287" s="20" t="n">
        <f aca="false">CR247-$F236*CR20+$F278*CR20+(1-CR279)*CR174</f>
        <v>0</v>
      </c>
      <c r="CS287" s="20" t="n">
        <f aca="false">CS247-$F236*CS20+$F278*CS20+(1-CS279)*CS174</f>
        <v>0</v>
      </c>
      <c r="CT287" s="20" t="n">
        <f aca="false">CT247-$F236*CT20+$F278*CT20+(1-CT279)*CT174</f>
        <v>0</v>
      </c>
      <c r="CU287" s="20" t="n">
        <f aca="false">CU247-$F236*CU20+$F278*CU20+(1-CU279)*CU174</f>
        <v>0</v>
      </c>
      <c r="CV287" s="20" t="n">
        <f aca="false">CV247-$F236*CV20+$F278*CV20+(1-CV279)*CV174</f>
        <v>0</v>
      </c>
      <c r="CW287" s="20" t="n">
        <f aca="false">CW247-$F236*CW20+$F278*CW20+(1-CW279)*CW174</f>
        <v>0</v>
      </c>
      <c r="CX287" s="20" t="n">
        <f aca="false">CX247-$F236*CX20+$F278*CX20+(1-CX279)*CX174</f>
        <v>0</v>
      </c>
      <c r="CY287" s="20" t="n">
        <f aca="false">CY247-$F236*CY20+$F278*CY20+(1-CY279)*CY174</f>
        <v>0</v>
      </c>
      <c r="CZ287" s="20" t="n">
        <f aca="false">CZ247-$F236*CZ20+$F278*CZ20+(1-CZ279)*CZ174</f>
        <v>0</v>
      </c>
      <c r="DA287" s="20" t="n">
        <f aca="false">DA247-$F236*DA20+$F278*DA20+(1-DA279)*DA174</f>
        <v>0</v>
      </c>
      <c r="DB287" s="20" t="n">
        <f aca="false">DB247-$F236*DB20+$F278*DB20+(1-DB279)*DB174</f>
        <v>0</v>
      </c>
      <c r="DC287" s="20" t="n">
        <f aca="false">DC247-$F236*DC20+$F278*DC20+(1-DC279)*DC174</f>
        <v>0</v>
      </c>
      <c r="DD287" s="20" t="n">
        <f aca="false">DD247-$F236*DD20+$F278*DD20+(1-DD279)*DD174</f>
        <v>0</v>
      </c>
      <c r="DE287" s="20" t="n">
        <f aca="false">DE247-$F236*DE20+$F278*DE20+(1-DE279)*DE174</f>
        <v>0</v>
      </c>
      <c r="DF287" s="20" t="n">
        <f aca="false">DF247-$F236*DF20+$F278*DF20+(1-DF279)*DF174</f>
        <v>0</v>
      </c>
      <c r="DG287" s="20" t="n">
        <f aca="false">DG247-$F236*DG20+$F278*DG20+(1-DG279)*DG174</f>
        <v>0</v>
      </c>
      <c r="DH287" s="20" t="n">
        <f aca="false">DH247-$F236*DH20+$F278*DH20+(1-DH279)*DH174</f>
        <v>0</v>
      </c>
      <c r="DI287" s="20" t="n">
        <f aca="false">DI247-$F236*DI20+$F278*DI20+(1-DI279)*DI174</f>
        <v>0</v>
      </c>
      <c r="DJ287" s="20" t="n">
        <f aca="false">DJ247-$F236*DJ20+$F278*DJ20+(1-DJ279)*DJ174</f>
        <v>0</v>
      </c>
      <c r="DK287" s="20" t="n">
        <f aca="false">DK247-$F236*DK20+$F278*DK20+(1-DK279)*DK174</f>
        <v>0</v>
      </c>
      <c r="DL287" s="20" t="n">
        <f aca="false">DL247-$F236*DL20+$F278*DL20+(1-DL279)*DL174</f>
        <v>0</v>
      </c>
      <c r="DM287" s="20" t="n">
        <f aca="false">DM247-$F236*DM20+$F278*DM20+(1-DM279)*DM174</f>
        <v>0</v>
      </c>
      <c r="DN287" s="20" t="n">
        <f aca="false">DN247-$F236*DN20+$F278*DN20+(1-DN279)*DN174</f>
        <v>0</v>
      </c>
      <c r="DO287" s="20" t="n">
        <f aca="false">DO247-$F236*DO20+$F278*DO20+(1-DO279)*DO174</f>
        <v>0</v>
      </c>
      <c r="DP287" s="20" t="n">
        <f aca="false">DP247-$F236*DP20+$F278*DP20+(1-DP279)*DP174</f>
        <v>0</v>
      </c>
      <c r="DQ287" s="20" t="n">
        <f aca="false">DQ247-$F236*DQ20+$F278*DQ20+(1-DQ279)*DQ174</f>
        <v>0</v>
      </c>
      <c r="DR287" s="20" t="n">
        <f aca="false">DR247-$F236*DR20+$F278*DR20+(1-DR279)*DR174</f>
        <v>0</v>
      </c>
      <c r="DS287" s="20" t="n">
        <f aca="false">DS247-$F236*DS20+$F278*DS20+(1-DS279)*DS174</f>
        <v>0</v>
      </c>
      <c r="DT287" s="20" t="n">
        <f aca="false">DT247-$F236*DT20+$F278*DT20+(1-DT279)*DT174</f>
        <v>0</v>
      </c>
      <c r="DU287" s="20" t="n">
        <f aca="false">DU247-$F236*DU20+$F278*DU20+(1-DU279)*DU174</f>
        <v>0</v>
      </c>
      <c r="DV287" s="20" t="n">
        <f aca="false">DV247-$F236*DV20+$F278*DV20+(1-DV279)*DV174</f>
        <v>0</v>
      </c>
      <c r="DW287" s="20" t="n">
        <f aca="false">DW247-$F236*DW20+$F278*DW20+(1-DW279)*DW174</f>
        <v>0</v>
      </c>
      <c r="DX287" s="20" t="n">
        <f aca="false">DX247-$F236*DX20+$F278*DX20+(1-DX279)*DX174</f>
        <v>0</v>
      </c>
      <c r="DY287" s="20" t="n">
        <f aca="false">DY247-$F236*DY20+$F278*DY20+(1-DY279)*DY174</f>
        <v>0</v>
      </c>
      <c r="DZ287" s="20" t="n">
        <f aca="false">DZ247-$F236*DZ20+$F278*DZ20+(1-DZ279)*DZ174</f>
        <v>0</v>
      </c>
      <c r="EA287" s="20" t="n">
        <f aca="false">EA247-$F236*EA20+$F278*EA20+(1-EA279)*EA174</f>
        <v>0</v>
      </c>
      <c r="EB287" s="20" t="n">
        <f aca="false">EB247-$F236*EB20+$F278*EB20+(1-EB279)*EB174</f>
        <v>0</v>
      </c>
      <c r="EC287" s="20" t="n">
        <f aca="false">EC247-$F236*EC20+$F278*EC20+(1-EC279)*EC174</f>
        <v>0</v>
      </c>
      <c r="ED287" s="20" t="n">
        <f aca="false">ED247-$F236*ED20+$F278*ED20+(1-ED279)*ED174</f>
        <v>0</v>
      </c>
      <c r="EE287" s="20" t="n">
        <f aca="false">EE247-$F236*EE20+$F278*EE20+(1-EE279)*EE174</f>
        <v>0</v>
      </c>
      <c r="EF287" s="20" t="n">
        <f aca="false">EF247-$F236*EF20+$F278*EF20+(1-EF279)*EF174</f>
        <v>0</v>
      </c>
      <c r="EG287" s="20" t="n">
        <f aca="false">EG247-$F236*EG20+$F278*EG20+(1-EG279)*EG174</f>
        <v>0</v>
      </c>
      <c r="EH287" s="20" t="n">
        <f aca="false">EH247-$F236*EH20+$F278*EH20+(1-EH279)*EH174</f>
        <v>0</v>
      </c>
      <c r="EI287" s="20" t="n">
        <f aca="false">EI247-$F236*EI20+$F278*EI20+(1-EI279)*EI174</f>
        <v>0</v>
      </c>
      <c r="EJ287" s="20" t="n">
        <f aca="false">EJ247-$F236*EJ20+$F278*EJ20+(1-EJ279)*EJ174</f>
        <v>0</v>
      </c>
      <c r="EK287" s="20" t="n">
        <f aca="false">EK247-$F236*EK20+$F278*EK20+(1-EK279)*EK174</f>
        <v>0</v>
      </c>
      <c r="EL287" s="20" t="n">
        <f aca="false">EL247-$F236*EL20+$F278*EL20+(1-EL279)*EL174</f>
        <v>0</v>
      </c>
      <c r="EM287" s="20" t="n">
        <f aca="false">EM247-$F236*EM20+$F278*EM20+(1-EM279)*EM174</f>
        <v>0</v>
      </c>
      <c r="EN287" s="20" t="n">
        <f aca="false">EN247-$F236*EN20+$F278*EN20+(1-EN279)*EN174</f>
        <v>0</v>
      </c>
      <c r="EO287" s="20" t="n">
        <f aca="false">EO247-$F236*EO20+$F278*EO20+(1-EO279)*EO174</f>
        <v>0</v>
      </c>
      <c r="EP287" s="20" t="n">
        <f aca="false">EP247-$F236*EP20+$F278*EP20+(1-EP279)*EP174</f>
        <v>0</v>
      </c>
      <c r="EQ287" s="20" t="n">
        <f aca="false">EQ247-$F236*EQ20+$F278*EQ20+(1-EQ279)*EQ174</f>
        <v>0</v>
      </c>
      <c r="ER287" s="20" t="n">
        <f aca="false">ER247-$F236*ER20+$F278*ER20+(1-ER279)*ER174</f>
        <v>0</v>
      </c>
      <c r="ES287" s="20" t="n">
        <f aca="false">ES247-$F236*ES20+$F278*ES20+(1-ES279)*ES174</f>
        <v>0</v>
      </c>
      <c r="ET287" s="20" t="n">
        <f aca="false">ET247-$F236*ET20+$F278*ET20+(1-ET279)*ET174</f>
        <v>0</v>
      </c>
      <c r="EU287" s="20" t="n">
        <f aca="false">EU247-$F236*EU20+$F278*EU20+(1-EU279)*EU174</f>
        <v>0</v>
      </c>
      <c r="EV287" s="20" t="n">
        <f aca="false">EV247-$F236*EV20+$F278*EV20+(1-EV279)*EV174</f>
        <v>0</v>
      </c>
      <c r="EW287" s="20" t="n">
        <f aca="false">EW247-$F236*EW20+$F278*EW20+(1-EW279)*EW174</f>
        <v>0</v>
      </c>
      <c r="EX287" s="20" t="n">
        <f aca="false">EX247-$F236*EX20+$F278*EX20+(1-EX279)*EX174</f>
        <v>0</v>
      </c>
      <c r="EY287" s="20" t="n">
        <f aca="false">EY247-$F236*EY20+$F278*EY20+(1-EY279)*EY174</f>
        <v>0</v>
      </c>
      <c r="EZ287" s="20" t="n">
        <f aca="false">EZ247-$F236*EZ20+$F278*EZ20+(1-EZ279)*EZ174</f>
        <v>0</v>
      </c>
      <c r="FA287" s="20" t="n">
        <f aca="false">FA247-$F236*FA20+$F278*FA20+(1-FA279)*FA174</f>
        <v>0</v>
      </c>
      <c r="FB287" s="20" t="n">
        <f aca="false">FB247-$F236*FB20+$F278*FB20+(1-FB279)*FB174</f>
        <v>0</v>
      </c>
      <c r="FC287" s="20" t="n">
        <f aca="false">FC247-$F236*FC20+$F278*FC20+(1-FC279)*FC174</f>
        <v>0</v>
      </c>
      <c r="FD287" s="20" t="n">
        <f aca="false">FD247-$F236*FD20+$F278*FD20+(1-FD279)*FD174</f>
        <v>0</v>
      </c>
      <c r="FE287" s="20" t="n">
        <f aca="false">FE247-$F236*FE20+$F278*FE20+(1-FE279)*FE174</f>
        <v>0</v>
      </c>
      <c r="FF287" s="20" t="n">
        <f aca="false">FF247-$F236*FF20+$F278*FF20+(1-FF279)*FF174</f>
        <v>0</v>
      </c>
      <c r="FG287" s="20" t="n">
        <f aca="false">FG247-$F236*FG20+$F278*FG20+(1-FG279)*FG174</f>
        <v>0</v>
      </c>
      <c r="FH287" s="20" t="n">
        <f aca="false">FH247-$F236*FH20+$F278*FH20+(1-FH279)*FH174</f>
        <v>0</v>
      </c>
    </row>
    <row r="288" customFormat="false" ht="15" hidden="false" customHeight="false" outlineLevel="0" collapsed="false">
      <c r="C288" s="27" t="s">
        <v>910</v>
      </c>
      <c r="D288" s="11" t="s">
        <v>32</v>
      </c>
      <c r="E288" s="32" t="n">
        <f aca="false">IFERROR(XIRR($J287:$FH287,$J$4:$FH$4),"n/a")</f>
        <v>9.03569151582823</v>
      </c>
    </row>
    <row r="290" customFormat="false" ht="15" hidden="false" customHeight="false" outlineLevel="0" collapsed="false">
      <c r="C290" s="41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5" t="n">
        <v>2</v>
      </c>
      <c r="C1" s="12" t="s">
        <v>665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B Aurora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666</v>
      </c>
      <c r="D3" s="11" t="s">
        <v>79</v>
      </c>
      <c r="J3" s="44" t="n">
        <f aca="false">I$4+1</f>
        <v>45931</v>
      </c>
      <c r="K3" s="44" t="n">
        <f aca="false">J$4+1</f>
        <v>46023</v>
      </c>
      <c r="L3" s="44" t="n">
        <f aca="false">K$4+1</f>
        <v>46113</v>
      </c>
      <c r="M3" s="44" t="n">
        <f aca="false">L$4+1</f>
        <v>46204</v>
      </c>
      <c r="N3" s="44" t="n">
        <f aca="false">M$4+1</f>
        <v>46296</v>
      </c>
      <c r="O3" s="44" t="n">
        <f aca="false">N$4+1</f>
        <v>46388</v>
      </c>
      <c r="P3" s="44" t="n">
        <f aca="false">O$4+1</f>
        <v>46478</v>
      </c>
      <c r="Q3" s="44" t="n">
        <f aca="false">P$4+1</f>
        <v>46569</v>
      </c>
      <c r="R3" s="44" t="n">
        <f aca="false">Q$4+1</f>
        <v>46661</v>
      </c>
      <c r="S3" s="44" t="n">
        <f aca="false">R$4+1</f>
        <v>46753</v>
      </c>
      <c r="T3" s="44" t="n">
        <f aca="false">S$4+1</f>
        <v>46844</v>
      </c>
      <c r="U3" s="44" t="n">
        <f aca="false">T$4+1</f>
        <v>46935</v>
      </c>
      <c r="V3" s="44" t="n">
        <f aca="false">U$4+1</f>
        <v>47027</v>
      </c>
      <c r="W3" s="44" t="n">
        <f aca="false">V$4+1</f>
        <v>47119</v>
      </c>
      <c r="X3" s="44" t="n">
        <f aca="false">W$4+1</f>
        <v>47209</v>
      </c>
      <c r="Y3" s="44" t="n">
        <f aca="false">X$4+1</f>
        <v>47300</v>
      </c>
      <c r="Z3" s="44" t="n">
        <f aca="false">Y$4+1</f>
        <v>47392</v>
      </c>
      <c r="AA3" s="44" t="n">
        <f aca="false">Z$4+1</f>
        <v>47484</v>
      </c>
      <c r="AB3" s="44" t="n">
        <f aca="false">AA$4+1</f>
        <v>47574</v>
      </c>
      <c r="AC3" s="44" t="n">
        <f aca="false">AB$4+1</f>
        <v>47665</v>
      </c>
      <c r="AD3" s="44" t="n">
        <f aca="false">AC$4+1</f>
        <v>47757</v>
      </c>
      <c r="AE3" s="44" t="n">
        <f aca="false">AD$4+1</f>
        <v>47849</v>
      </c>
      <c r="AF3" s="44" t="n">
        <f aca="false">AE$4+1</f>
        <v>47939</v>
      </c>
      <c r="AG3" s="44" t="n">
        <f aca="false">AF$4+1</f>
        <v>48030</v>
      </c>
      <c r="AH3" s="44" t="n">
        <f aca="false">AG$4+1</f>
        <v>48122</v>
      </c>
      <c r="AI3" s="44" t="n">
        <f aca="false">AH$4+1</f>
        <v>48214</v>
      </c>
      <c r="AJ3" s="44" t="n">
        <f aca="false">AI$4+1</f>
        <v>48305</v>
      </c>
      <c r="AK3" s="44" t="n">
        <f aca="false">AJ$4+1</f>
        <v>48396</v>
      </c>
      <c r="AL3" s="44" t="n">
        <f aca="false">AK$4+1</f>
        <v>48488</v>
      </c>
      <c r="AM3" s="44" t="n">
        <f aca="false">AL$4+1</f>
        <v>48580</v>
      </c>
      <c r="AN3" s="44" t="n">
        <f aca="false">AM$4+1</f>
        <v>48670</v>
      </c>
      <c r="AO3" s="44" t="n">
        <f aca="false">AN$4+1</f>
        <v>48761</v>
      </c>
      <c r="AP3" s="44" t="n">
        <f aca="false">AO$4+1</f>
        <v>48853</v>
      </c>
      <c r="AQ3" s="44" t="n">
        <f aca="false">AP$4+1</f>
        <v>48945</v>
      </c>
      <c r="AR3" s="44" t="n">
        <f aca="false">AQ$4+1</f>
        <v>49035</v>
      </c>
      <c r="AS3" s="44" t="n">
        <f aca="false">AR$4+1</f>
        <v>49126</v>
      </c>
      <c r="AT3" s="44" t="n">
        <f aca="false">AS$4+1</f>
        <v>49218</v>
      </c>
      <c r="AU3" s="44" t="n">
        <f aca="false">AT$4+1</f>
        <v>49310</v>
      </c>
      <c r="AV3" s="44" t="n">
        <f aca="false">AU$4+1</f>
        <v>49400</v>
      </c>
      <c r="AW3" s="44" t="n">
        <f aca="false">AV$4+1</f>
        <v>49491</v>
      </c>
      <c r="AX3" s="44" t="n">
        <f aca="false">AW$4+1</f>
        <v>49583</v>
      </c>
      <c r="AY3" s="44" t="n">
        <f aca="false">AX$4+1</f>
        <v>49675</v>
      </c>
      <c r="AZ3" s="44" t="n">
        <f aca="false">AY$4+1</f>
        <v>49766</v>
      </c>
      <c r="BA3" s="44" t="n">
        <f aca="false">AZ$4+1</f>
        <v>49857</v>
      </c>
      <c r="BB3" s="44" t="n">
        <f aca="false">BA$4+1</f>
        <v>49949</v>
      </c>
      <c r="BC3" s="44" t="n">
        <f aca="false">BB$4+1</f>
        <v>50041</v>
      </c>
      <c r="BD3" s="44" t="n">
        <f aca="false">BC$4+1</f>
        <v>50131</v>
      </c>
      <c r="BE3" s="44" t="n">
        <f aca="false">BD$4+1</f>
        <v>50222</v>
      </c>
      <c r="BF3" s="44" t="n">
        <f aca="false">BE$4+1</f>
        <v>50314</v>
      </c>
      <c r="BG3" s="44" t="n">
        <f aca="false">BF$4+1</f>
        <v>50406</v>
      </c>
      <c r="BH3" s="44" t="n">
        <f aca="false">BG$4+1</f>
        <v>50496</v>
      </c>
      <c r="BI3" s="44" t="n">
        <f aca="false">BH$4+1</f>
        <v>50587</v>
      </c>
      <c r="BJ3" s="44" t="n">
        <f aca="false">BI$4+1</f>
        <v>50679</v>
      </c>
      <c r="BK3" s="44" t="n">
        <f aca="false">BJ$4+1</f>
        <v>50771</v>
      </c>
      <c r="BL3" s="44" t="n">
        <f aca="false">BK$4+1</f>
        <v>50861</v>
      </c>
      <c r="BM3" s="44" t="n">
        <f aca="false">BL$4+1</f>
        <v>50952</v>
      </c>
      <c r="BN3" s="44" t="n">
        <f aca="false">BM$4+1</f>
        <v>51044</v>
      </c>
      <c r="BO3" s="44" t="n">
        <f aca="false">BN$4+1</f>
        <v>51136</v>
      </c>
      <c r="BP3" s="44" t="n">
        <f aca="false">BO$4+1</f>
        <v>51227</v>
      </c>
      <c r="BQ3" s="44" t="n">
        <f aca="false">BP$4+1</f>
        <v>51318</v>
      </c>
      <c r="BR3" s="44" t="n">
        <f aca="false">BQ$4+1</f>
        <v>51410</v>
      </c>
      <c r="BS3" s="44" t="n">
        <f aca="false">BR$4+1</f>
        <v>51502</v>
      </c>
      <c r="BT3" s="44" t="n">
        <f aca="false">BS$4+1</f>
        <v>51592</v>
      </c>
      <c r="BU3" s="44" t="n">
        <f aca="false">BT$4+1</f>
        <v>51683</v>
      </c>
      <c r="BV3" s="44" t="n">
        <f aca="false">BU$4+1</f>
        <v>51775</v>
      </c>
      <c r="BW3" s="44" t="n">
        <f aca="false">BV$4+1</f>
        <v>51867</v>
      </c>
      <c r="BX3" s="44" t="n">
        <f aca="false">BW$4+1</f>
        <v>51957</v>
      </c>
      <c r="BY3" s="44" t="n">
        <f aca="false">BX$4+1</f>
        <v>52048</v>
      </c>
      <c r="BZ3" s="44" t="n">
        <f aca="false">BY$4+1</f>
        <v>52140</v>
      </c>
      <c r="CA3" s="44" t="n">
        <f aca="false">BZ$4+1</f>
        <v>52232</v>
      </c>
      <c r="CB3" s="44" t="n">
        <f aca="false">CA$4+1</f>
        <v>52322</v>
      </c>
      <c r="CC3" s="44" t="n">
        <f aca="false">CB$4+1</f>
        <v>52413</v>
      </c>
      <c r="CD3" s="44" t="n">
        <f aca="false">CC$4+1</f>
        <v>52505</v>
      </c>
      <c r="CE3" s="44" t="n">
        <f aca="false">CD$4+1</f>
        <v>52597</v>
      </c>
      <c r="CF3" s="44" t="n">
        <f aca="false">CE$4+1</f>
        <v>52688</v>
      </c>
      <c r="CG3" s="44" t="n">
        <f aca="false">CF$4+1</f>
        <v>52779</v>
      </c>
      <c r="CH3" s="44" t="n">
        <f aca="false">CG$4+1</f>
        <v>52871</v>
      </c>
      <c r="CI3" s="44" t="n">
        <f aca="false">CH$4+1</f>
        <v>52963</v>
      </c>
      <c r="CJ3" s="44" t="n">
        <f aca="false">CI$4+1</f>
        <v>53053</v>
      </c>
      <c r="CK3" s="44" t="n">
        <f aca="false">CJ$4+1</f>
        <v>53144</v>
      </c>
      <c r="CL3" s="44" t="n">
        <f aca="false">CK$4+1</f>
        <v>53236</v>
      </c>
      <c r="CM3" s="44" t="n">
        <f aca="false">CL$4+1</f>
        <v>53328</v>
      </c>
      <c r="CN3" s="44" t="n">
        <f aca="false">CM$4+1</f>
        <v>53418</v>
      </c>
      <c r="CO3" s="44" t="n">
        <f aca="false">CN$4+1</f>
        <v>53509</v>
      </c>
      <c r="CP3" s="44" t="n">
        <f aca="false">CO$4+1</f>
        <v>53601</v>
      </c>
      <c r="CQ3" s="44" t="n">
        <f aca="false">CP$4+1</f>
        <v>53693</v>
      </c>
      <c r="CR3" s="44" t="n">
        <f aca="false">CQ$4+1</f>
        <v>53783</v>
      </c>
      <c r="CS3" s="44" t="n">
        <f aca="false">CR$4+1</f>
        <v>53874</v>
      </c>
      <c r="CT3" s="44" t="n">
        <f aca="false">CS$4+1</f>
        <v>53966</v>
      </c>
      <c r="CU3" s="44" t="n">
        <f aca="false">CT$4+1</f>
        <v>54058</v>
      </c>
      <c r="CV3" s="44" t="n">
        <f aca="false">CU$4+1</f>
        <v>54149</v>
      </c>
      <c r="CW3" s="44" t="n">
        <f aca="false">CV$4+1</f>
        <v>54240</v>
      </c>
      <c r="CX3" s="44" t="n">
        <f aca="false">CW$4+1</f>
        <v>54332</v>
      </c>
      <c r="CY3" s="44" t="n">
        <f aca="false">CX$4+1</f>
        <v>54424</v>
      </c>
      <c r="CZ3" s="44" t="n">
        <f aca="false">CY$4+1</f>
        <v>54514</v>
      </c>
      <c r="DA3" s="44" t="n">
        <f aca="false">CZ$4+1</f>
        <v>54605</v>
      </c>
      <c r="DB3" s="44" t="n">
        <f aca="false">DA$4+1</f>
        <v>54697</v>
      </c>
      <c r="DC3" s="44" t="n">
        <f aca="false">DB$4+1</f>
        <v>54789</v>
      </c>
      <c r="DD3" s="44" t="n">
        <f aca="false">DC$4+1</f>
        <v>54879</v>
      </c>
      <c r="DE3" s="44" t="n">
        <f aca="false">DD$4+1</f>
        <v>54970</v>
      </c>
      <c r="DF3" s="44" t="n">
        <f aca="false">DE$4+1</f>
        <v>55062</v>
      </c>
      <c r="DG3" s="44" t="n">
        <f aca="false">DF$4+1</f>
        <v>55154</v>
      </c>
      <c r="DH3" s="44" t="n">
        <f aca="false">DG$4+1</f>
        <v>55244</v>
      </c>
      <c r="DI3" s="44" t="n">
        <f aca="false">DH$4+1</f>
        <v>55335</v>
      </c>
      <c r="DJ3" s="44" t="n">
        <f aca="false">DI$4+1</f>
        <v>55427</v>
      </c>
      <c r="DK3" s="44" t="n">
        <f aca="false">DJ$4+1</f>
        <v>55519</v>
      </c>
      <c r="DL3" s="44" t="n">
        <f aca="false">DK$4+1</f>
        <v>55610</v>
      </c>
      <c r="DM3" s="44" t="n">
        <f aca="false">DL$4+1</f>
        <v>55701</v>
      </c>
      <c r="DN3" s="44" t="n">
        <f aca="false">DM$4+1</f>
        <v>55793</v>
      </c>
      <c r="DO3" s="44" t="n">
        <f aca="false">DN$4+1</f>
        <v>55885</v>
      </c>
      <c r="DP3" s="44" t="n">
        <f aca="false">DO$4+1</f>
        <v>55975</v>
      </c>
      <c r="DQ3" s="44" t="n">
        <f aca="false">DP$4+1</f>
        <v>56066</v>
      </c>
      <c r="DR3" s="44" t="n">
        <f aca="false">DQ$4+1</f>
        <v>56158</v>
      </c>
      <c r="DS3" s="44" t="n">
        <f aca="false">DR$4+1</f>
        <v>56250</v>
      </c>
      <c r="DT3" s="44" t="n">
        <f aca="false">DS$4+1</f>
        <v>56340</v>
      </c>
      <c r="DU3" s="44" t="n">
        <f aca="false">DT$4+1</f>
        <v>56431</v>
      </c>
      <c r="DV3" s="44" t="n">
        <f aca="false">DU$4+1</f>
        <v>56523</v>
      </c>
      <c r="DW3" s="44" t="n">
        <f aca="false">DV$4+1</f>
        <v>56615</v>
      </c>
      <c r="DX3" s="44" t="n">
        <f aca="false">DW$4+1</f>
        <v>56705</v>
      </c>
      <c r="DY3" s="44" t="n">
        <f aca="false">DX$4+1</f>
        <v>56796</v>
      </c>
      <c r="DZ3" s="44" t="n">
        <f aca="false">DY$4+1</f>
        <v>56888</v>
      </c>
      <c r="EA3" s="44" t="n">
        <f aca="false">DZ$4+1</f>
        <v>56980</v>
      </c>
      <c r="EB3" s="44" t="n">
        <f aca="false">EA$4+1</f>
        <v>57071</v>
      </c>
      <c r="EC3" s="44" t="n">
        <f aca="false">EB$4+1</f>
        <v>57162</v>
      </c>
      <c r="ED3" s="44" t="n">
        <f aca="false">EC$4+1</f>
        <v>57254</v>
      </c>
      <c r="EE3" s="44" t="n">
        <f aca="false">ED$4+1</f>
        <v>57346</v>
      </c>
      <c r="EF3" s="44" t="n">
        <f aca="false">EE$4+1</f>
        <v>57436</v>
      </c>
      <c r="EG3" s="44" t="n">
        <f aca="false">EF$4+1</f>
        <v>57527</v>
      </c>
      <c r="EH3" s="44" t="n">
        <f aca="false">EG$4+1</f>
        <v>57619</v>
      </c>
      <c r="EI3" s="44" t="n">
        <f aca="false">EH$4+1</f>
        <v>57711</v>
      </c>
      <c r="EJ3" s="44" t="n">
        <f aca="false">EI$4+1</f>
        <v>57801</v>
      </c>
      <c r="EK3" s="44" t="n">
        <f aca="false">EJ$4+1</f>
        <v>57892</v>
      </c>
      <c r="EL3" s="44" t="n">
        <f aca="false">EK$4+1</f>
        <v>57984</v>
      </c>
      <c r="EM3" s="44" t="n">
        <f aca="false">EL$4+1</f>
        <v>58076</v>
      </c>
      <c r="EN3" s="44" t="n">
        <f aca="false">EM$4+1</f>
        <v>58166</v>
      </c>
      <c r="EO3" s="44" t="n">
        <f aca="false">EN$4+1</f>
        <v>58257</v>
      </c>
      <c r="EP3" s="44" t="n">
        <f aca="false">EO$4+1</f>
        <v>58349</v>
      </c>
      <c r="EQ3" s="44" t="n">
        <f aca="false">EP$4+1</f>
        <v>58441</v>
      </c>
      <c r="ER3" s="44" t="n">
        <f aca="false">EQ$4+1</f>
        <v>58532</v>
      </c>
      <c r="ES3" s="44" t="n">
        <f aca="false">ER$4+1</f>
        <v>58623</v>
      </c>
      <c r="ET3" s="44" t="n">
        <f aca="false">ES$4+1</f>
        <v>58715</v>
      </c>
      <c r="EU3" s="44" t="n">
        <f aca="false">ET$4+1</f>
        <v>58807</v>
      </c>
      <c r="EV3" s="44" t="n">
        <f aca="false">EU$4+1</f>
        <v>58897</v>
      </c>
      <c r="EW3" s="44" t="n">
        <f aca="false">EV$4+1</f>
        <v>58988</v>
      </c>
      <c r="EX3" s="44" t="n">
        <f aca="false">EW$4+1</f>
        <v>59080</v>
      </c>
      <c r="EY3" s="44" t="n">
        <f aca="false">EX$4+1</f>
        <v>59172</v>
      </c>
      <c r="EZ3" s="44" t="n">
        <f aca="false">EY$4+1</f>
        <v>59262</v>
      </c>
      <c r="FA3" s="44" t="n">
        <f aca="false">EZ$4+1</f>
        <v>59353</v>
      </c>
      <c r="FB3" s="44" t="n">
        <f aca="false">FA$4+1</f>
        <v>59445</v>
      </c>
      <c r="FC3" s="44" t="n">
        <f aca="false">FB$4+1</f>
        <v>59537</v>
      </c>
      <c r="FD3" s="44" t="n">
        <f aca="false">FC$4+1</f>
        <v>59627</v>
      </c>
      <c r="FE3" s="44" t="n">
        <f aca="false">FD$4+1</f>
        <v>59718</v>
      </c>
      <c r="FF3" s="44" t="n">
        <f aca="false">FE$4+1</f>
        <v>59810</v>
      </c>
      <c r="FG3" s="44" t="n">
        <f aca="false">FF$4+1</f>
        <v>59902</v>
      </c>
      <c r="FH3" s="44" t="n">
        <f aca="false">FG$4+1</f>
        <v>59993</v>
      </c>
    </row>
    <row r="4" customFormat="false" ht="15" hidden="false" customHeight="false" outlineLevel="0" collapsed="false">
      <c r="C4" s="0" t="s">
        <v>667</v>
      </c>
      <c r="D4" s="11" t="s">
        <v>79</v>
      </c>
      <c r="I4" s="44" t="n">
        <f aca="false">In_Model_Start-1</f>
        <v>45930</v>
      </c>
      <c r="J4" s="60" t="n">
        <f aca="false">EOMONTH(J$3,Months_Per_Period-1)</f>
        <v>46022</v>
      </c>
      <c r="K4" s="60" t="n">
        <f aca="false">EOMONTH(K$3,Months_Per_Period-1)</f>
        <v>46112</v>
      </c>
      <c r="L4" s="60" t="n">
        <f aca="false">EOMONTH(L$3,Months_Per_Period-1)</f>
        <v>46203</v>
      </c>
      <c r="M4" s="60" t="n">
        <f aca="false">EOMONTH(M$3,Months_Per_Period-1)</f>
        <v>46295</v>
      </c>
      <c r="N4" s="60" t="n">
        <f aca="false">EOMONTH(N$3,Months_Per_Period-1)</f>
        <v>46387</v>
      </c>
      <c r="O4" s="60" t="n">
        <f aca="false">EOMONTH(O$3,Months_Per_Period-1)</f>
        <v>46477</v>
      </c>
      <c r="P4" s="60" t="n">
        <f aca="false">EOMONTH(P$3,Months_Per_Period-1)</f>
        <v>46568</v>
      </c>
      <c r="Q4" s="60" t="n">
        <f aca="false">EOMONTH(Q$3,Months_Per_Period-1)</f>
        <v>46660</v>
      </c>
      <c r="R4" s="60" t="n">
        <f aca="false">EOMONTH(R$3,Months_Per_Period-1)</f>
        <v>46752</v>
      </c>
      <c r="S4" s="60" t="n">
        <f aca="false">EOMONTH(S$3,Months_Per_Period-1)</f>
        <v>46843</v>
      </c>
      <c r="T4" s="60" t="n">
        <f aca="false">EOMONTH(T$3,Months_Per_Period-1)</f>
        <v>46934</v>
      </c>
      <c r="U4" s="60" t="n">
        <f aca="false">EOMONTH(U$3,Months_Per_Period-1)</f>
        <v>47026</v>
      </c>
      <c r="V4" s="60" t="n">
        <f aca="false">EOMONTH(V$3,Months_Per_Period-1)</f>
        <v>47118</v>
      </c>
      <c r="W4" s="60" t="n">
        <f aca="false">EOMONTH(W$3,Months_Per_Period-1)</f>
        <v>47208</v>
      </c>
      <c r="X4" s="60" t="n">
        <f aca="false">EOMONTH(X$3,Months_Per_Period-1)</f>
        <v>47299</v>
      </c>
      <c r="Y4" s="60" t="n">
        <f aca="false">EOMONTH(Y$3,Months_Per_Period-1)</f>
        <v>47391</v>
      </c>
      <c r="Z4" s="60" t="n">
        <f aca="false">EOMONTH(Z$3,Months_Per_Period-1)</f>
        <v>47483</v>
      </c>
      <c r="AA4" s="60" t="n">
        <f aca="false">EOMONTH(AA$3,Months_Per_Period-1)</f>
        <v>47573</v>
      </c>
      <c r="AB4" s="60" t="n">
        <f aca="false">EOMONTH(AB$3,Months_Per_Period-1)</f>
        <v>47664</v>
      </c>
      <c r="AC4" s="60" t="n">
        <f aca="false">EOMONTH(AC$3,Months_Per_Period-1)</f>
        <v>47756</v>
      </c>
      <c r="AD4" s="60" t="n">
        <f aca="false">EOMONTH(AD$3,Months_Per_Period-1)</f>
        <v>47848</v>
      </c>
      <c r="AE4" s="60" t="n">
        <f aca="false">EOMONTH(AE$3,Months_Per_Period-1)</f>
        <v>47938</v>
      </c>
      <c r="AF4" s="60" t="n">
        <f aca="false">EOMONTH(AF$3,Months_Per_Period-1)</f>
        <v>48029</v>
      </c>
      <c r="AG4" s="60" t="n">
        <f aca="false">EOMONTH(AG$3,Months_Per_Period-1)</f>
        <v>48121</v>
      </c>
      <c r="AH4" s="60" t="n">
        <f aca="false">EOMONTH(AH$3,Months_Per_Period-1)</f>
        <v>48213</v>
      </c>
      <c r="AI4" s="60" t="n">
        <f aca="false">EOMONTH(AI$3,Months_Per_Period-1)</f>
        <v>48304</v>
      </c>
      <c r="AJ4" s="60" t="n">
        <f aca="false">EOMONTH(AJ$3,Months_Per_Period-1)</f>
        <v>48395</v>
      </c>
      <c r="AK4" s="60" t="n">
        <f aca="false">EOMONTH(AK$3,Months_Per_Period-1)</f>
        <v>48487</v>
      </c>
      <c r="AL4" s="60" t="n">
        <f aca="false">EOMONTH(AL$3,Months_Per_Period-1)</f>
        <v>48579</v>
      </c>
      <c r="AM4" s="60" t="n">
        <f aca="false">EOMONTH(AM$3,Months_Per_Period-1)</f>
        <v>48669</v>
      </c>
      <c r="AN4" s="60" t="n">
        <f aca="false">EOMONTH(AN$3,Months_Per_Period-1)</f>
        <v>48760</v>
      </c>
      <c r="AO4" s="60" t="n">
        <f aca="false">EOMONTH(AO$3,Months_Per_Period-1)</f>
        <v>48852</v>
      </c>
      <c r="AP4" s="60" t="n">
        <f aca="false">EOMONTH(AP$3,Months_Per_Period-1)</f>
        <v>48944</v>
      </c>
      <c r="AQ4" s="60" t="n">
        <f aca="false">EOMONTH(AQ$3,Months_Per_Period-1)</f>
        <v>49034</v>
      </c>
      <c r="AR4" s="60" t="n">
        <f aca="false">EOMONTH(AR$3,Months_Per_Period-1)</f>
        <v>49125</v>
      </c>
      <c r="AS4" s="60" t="n">
        <f aca="false">EOMONTH(AS$3,Months_Per_Period-1)</f>
        <v>49217</v>
      </c>
      <c r="AT4" s="60" t="n">
        <f aca="false">EOMONTH(AT$3,Months_Per_Period-1)</f>
        <v>49309</v>
      </c>
      <c r="AU4" s="60" t="n">
        <f aca="false">EOMONTH(AU$3,Months_Per_Period-1)</f>
        <v>49399</v>
      </c>
      <c r="AV4" s="60" t="n">
        <f aca="false">EOMONTH(AV$3,Months_Per_Period-1)</f>
        <v>49490</v>
      </c>
      <c r="AW4" s="60" t="n">
        <f aca="false">EOMONTH(AW$3,Months_Per_Period-1)</f>
        <v>49582</v>
      </c>
      <c r="AX4" s="60" t="n">
        <f aca="false">EOMONTH(AX$3,Months_Per_Period-1)</f>
        <v>49674</v>
      </c>
      <c r="AY4" s="60" t="n">
        <f aca="false">EOMONTH(AY$3,Months_Per_Period-1)</f>
        <v>49765</v>
      </c>
      <c r="AZ4" s="60" t="n">
        <f aca="false">EOMONTH(AZ$3,Months_Per_Period-1)</f>
        <v>49856</v>
      </c>
      <c r="BA4" s="60" t="n">
        <f aca="false">EOMONTH(BA$3,Months_Per_Period-1)</f>
        <v>49948</v>
      </c>
      <c r="BB4" s="60" t="n">
        <f aca="false">EOMONTH(BB$3,Months_Per_Period-1)</f>
        <v>50040</v>
      </c>
      <c r="BC4" s="60" t="n">
        <f aca="false">EOMONTH(BC$3,Months_Per_Period-1)</f>
        <v>50130</v>
      </c>
      <c r="BD4" s="60" t="n">
        <f aca="false">EOMONTH(BD$3,Months_Per_Period-1)</f>
        <v>50221</v>
      </c>
      <c r="BE4" s="60" t="n">
        <f aca="false">EOMONTH(BE$3,Months_Per_Period-1)</f>
        <v>50313</v>
      </c>
      <c r="BF4" s="60" t="n">
        <f aca="false">EOMONTH(BF$3,Months_Per_Period-1)</f>
        <v>50405</v>
      </c>
      <c r="BG4" s="60" t="n">
        <f aca="false">EOMONTH(BG$3,Months_Per_Period-1)</f>
        <v>50495</v>
      </c>
      <c r="BH4" s="60" t="n">
        <f aca="false">EOMONTH(BH$3,Months_Per_Period-1)</f>
        <v>50586</v>
      </c>
      <c r="BI4" s="60" t="n">
        <f aca="false">EOMONTH(BI$3,Months_Per_Period-1)</f>
        <v>50678</v>
      </c>
      <c r="BJ4" s="60" t="n">
        <f aca="false">EOMONTH(BJ$3,Months_Per_Period-1)</f>
        <v>50770</v>
      </c>
      <c r="BK4" s="60" t="n">
        <f aca="false">EOMONTH(BK$3,Months_Per_Period-1)</f>
        <v>50860</v>
      </c>
      <c r="BL4" s="60" t="n">
        <f aca="false">EOMONTH(BL$3,Months_Per_Period-1)</f>
        <v>50951</v>
      </c>
      <c r="BM4" s="60" t="n">
        <f aca="false">EOMONTH(BM$3,Months_Per_Period-1)</f>
        <v>51043</v>
      </c>
      <c r="BN4" s="60" t="n">
        <f aca="false">EOMONTH(BN$3,Months_Per_Period-1)</f>
        <v>51135</v>
      </c>
      <c r="BO4" s="60" t="n">
        <f aca="false">EOMONTH(BO$3,Months_Per_Period-1)</f>
        <v>51226</v>
      </c>
      <c r="BP4" s="60" t="n">
        <f aca="false">EOMONTH(BP$3,Months_Per_Period-1)</f>
        <v>51317</v>
      </c>
      <c r="BQ4" s="60" t="n">
        <f aca="false">EOMONTH(BQ$3,Months_Per_Period-1)</f>
        <v>51409</v>
      </c>
      <c r="BR4" s="60" t="n">
        <f aca="false">EOMONTH(BR$3,Months_Per_Period-1)</f>
        <v>51501</v>
      </c>
      <c r="BS4" s="60" t="n">
        <f aca="false">EOMONTH(BS$3,Months_Per_Period-1)</f>
        <v>51591</v>
      </c>
      <c r="BT4" s="60" t="n">
        <f aca="false">EOMONTH(BT$3,Months_Per_Period-1)</f>
        <v>51682</v>
      </c>
      <c r="BU4" s="60" t="n">
        <f aca="false">EOMONTH(BU$3,Months_Per_Period-1)</f>
        <v>51774</v>
      </c>
      <c r="BV4" s="60" t="n">
        <f aca="false">EOMONTH(BV$3,Months_Per_Period-1)</f>
        <v>51866</v>
      </c>
      <c r="BW4" s="60" t="n">
        <f aca="false">EOMONTH(BW$3,Months_Per_Period-1)</f>
        <v>51956</v>
      </c>
      <c r="BX4" s="60" t="n">
        <f aca="false">EOMONTH(BX$3,Months_Per_Period-1)</f>
        <v>52047</v>
      </c>
      <c r="BY4" s="60" t="n">
        <f aca="false">EOMONTH(BY$3,Months_Per_Period-1)</f>
        <v>52139</v>
      </c>
      <c r="BZ4" s="60" t="n">
        <f aca="false">EOMONTH(BZ$3,Months_Per_Period-1)</f>
        <v>52231</v>
      </c>
      <c r="CA4" s="60" t="n">
        <f aca="false">EOMONTH(CA$3,Months_Per_Period-1)</f>
        <v>52321</v>
      </c>
      <c r="CB4" s="60" t="n">
        <f aca="false">EOMONTH(CB$3,Months_Per_Period-1)</f>
        <v>52412</v>
      </c>
      <c r="CC4" s="60" t="n">
        <f aca="false">EOMONTH(CC$3,Months_Per_Period-1)</f>
        <v>52504</v>
      </c>
      <c r="CD4" s="60" t="n">
        <f aca="false">EOMONTH(CD$3,Months_Per_Period-1)</f>
        <v>52596</v>
      </c>
      <c r="CE4" s="60" t="n">
        <f aca="false">EOMONTH(CE$3,Months_Per_Period-1)</f>
        <v>52687</v>
      </c>
      <c r="CF4" s="60" t="n">
        <f aca="false">EOMONTH(CF$3,Months_Per_Period-1)</f>
        <v>52778</v>
      </c>
      <c r="CG4" s="60" t="n">
        <f aca="false">EOMONTH(CG$3,Months_Per_Period-1)</f>
        <v>52870</v>
      </c>
      <c r="CH4" s="60" t="n">
        <f aca="false">EOMONTH(CH$3,Months_Per_Period-1)</f>
        <v>52962</v>
      </c>
      <c r="CI4" s="60" t="n">
        <f aca="false">EOMONTH(CI$3,Months_Per_Period-1)</f>
        <v>53052</v>
      </c>
      <c r="CJ4" s="60" t="n">
        <f aca="false">EOMONTH(CJ$3,Months_Per_Period-1)</f>
        <v>53143</v>
      </c>
      <c r="CK4" s="60" t="n">
        <f aca="false">EOMONTH(CK$3,Months_Per_Period-1)</f>
        <v>53235</v>
      </c>
      <c r="CL4" s="60" t="n">
        <f aca="false">EOMONTH(CL$3,Months_Per_Period-1)</f>
        <v>53327</v>
      </c>
      <c r="CM4" s="60" t="n">
        <f aca="false">EOMONTH(CM$3,Months_Per_Period-1)</f>
        <v>53417</v>
      </c>
      <c r="CN4" s="60" t="n">
        <f aca="false">EOMONTH(CN$3,Months_Per_Period-1)</f>
        <v>53508</v>
      </c>
      <c r="CO4" s="60" t="n">
        <f aca="false">EOMONTH(CO$3,Months_Per_Period-1)</f>
        <v>53600</v>
      </c>
      <c r="CP4" s="60" t="n">
        <f aca="false">EOMONTH(CP$3,Months_Per_Period-1)</f>
        <v>53692</v>
      </c>
      <c r="CQ4" s="60" t="n">
        <f aca="false">EOMONTH(CQ$3,Months_Per_Period-1)</f>
        <v>53782</v>
      </c>
      <c r="CR4" s="60" t="n">
        <f aca="false">EOMONTH(CR$3,Months_Per_Period-1)</f>
        <v>53873</v>
      </c>
      <c r="CS4" s="60" t="n">
        <f aca="false">EOMONTH(CS$3,Months_Per_Period-1)</f>
        <v>53965</v>
      </c>
      <c r="CT4" s="60" t="n">
        <f aca="false">EOMONTH(CT$3,Months_Per_Period-1)</f>
        <v>54057</v>
      </c>
      <c r="CU4" s="60" t="n">
        <f aca="false">EOMONTH(CU$3,Months_Per_Period-1)</f>
        <v>54148</v>
      </c>
      <c r="CV4" s="60" t="n">
        <f aca="false">EOMONTH(CV$3,Months_Per_Period-1)</f>
        <v>54239</v>
      </c>
      <c r="CW4" s="60" t="n">
        <f aca="false">EOMONTH(CW$3,Months_Per_Period-1)</f>
        <v>54331</v>
      </c>
      <c r="CX4" s="60" t="n">
        <f aca="false">EOMONTH(CX$3,Months_Per_Period-1)</f>
        <v>54423</v>
      </c>
      <c r="CY4" s="60" t="n">
        <f aca="false">EOMONTH(CY$3,Months_Per_Period-1)</f>
        <v>54513</v>
      </c>
      <c r="CZ4" s="60" t="n">
        <f aca="false">EOMONTH(CZ$3,Months_Per_Period-1)</f>
        <v>54604</v>
      </c>
      <c r="DA4" s="60" t="n">
        <f aca="false">EOMONTH(DA$3,Months_Per_Period-1)</f>
        <v>54696</v>
      </c>
      <c r="DB4" s="60" t="n">
        <f aca="false">EOMONTH(DB$3,Months_Per_Period-1)</f>
        <v>54788</v>
      </c>
      <c r="DC4" s="60" t="n">
        <f aca="false">EOMONTH(DC$3,Months_Per_Period-1)</f>
        <v>54878</v>
      </c>
      <c r="DD4" s="60" t="n">
        <f aca="false">EOMONTH(DD$3,Months_Per_Period-1)</f>
        <v>54969</v>
      </c>
      <c r="DE4" s="60" t="n">
        <f aca="false">EOMONTH(DE$3,Months_Per_Period-1)</f>
        <v>55061</v>
      </c>
      <c r="DF4" s="60" t="n">
        <f aca="false">EOMONTH(DF$3,Months_Per_Period-1)</f>
        <v>55153</v>
      </c>
      <c r="DG4" s="60" t="n">
        <f aca="false">EOMONTH(DG$3,Months_Per_Period-1)</f>
        <v>55243</v>
      </c>
      <c r="DH4" s="60" t="n">
        <f aca="false">EOMONTH(DH$3,Months_Per_Period-1)</f>
        <v>55334</v>
      </c>
      <c r="DI4" s="60" t="n">
        <f aca="false">EOMONTH(DI$3,Months_Per_Period-1)</f>
        <v>55426</v>
      </c>
      <c r="DJ4" s="60" t="n">
        <f aca="false">EOMONTH(DJ$3,Months_Per_Period-1)</f>
        <v>55518</v>
      </c>
      <c r="DK4" s="60" t="n">
        <f aca="false">EOMONTH(DK$3,Months_Per_Period-1)</f>
        <v>55609</v>
      </c>
      <c r="DL4" s="60" t="n">
        <f aca="false">EOMONTH(DL$3,Months_Per_Period-1)</f>
        <v>55700</v>
      </c>
      <c r="DM4" s="60" t="n">
        <f aca="false">EOMONTH(DM$3,Months_Per_Period-1)</f>
        <v>55792</v>
      </c>
      <c r="DN4" s="60" t="n">
        <f aca="false">EOMONTH(DN$3,Months_Per_Period-1)</f>
        <v>55884</v>
      </c>
      <c r="DO4" s="60" t="n">
        <f aca="false">EOMONTH(DO$3,Months_Per_Period-1)</f>
        <v>55974</v>
      </c>
      <c r="DP4" s="60" t="n">
        <f aca="false">EOMONTH(DP$3,Months_Per_Period-1)</f>
        <v>56065</v>
      </c>
      <c r="DQ4" s="60" t="n">
        <f aca="false">EOMONTH(DQ$3,Months_Per_Period-1)</f>
        <v>56157</v>
      </c>
      <c r="DR4" s="60" t="n">
        <f aca="false">EOMONTH(DR$3,Months_Per_Period-1)</f>
        <v>56249</v>
      </c>
      <c r="DS4" s="60" t="n">
        <f aca="false">EOMONTH(DS$3,Months_Per_Period-1)</f>
        <v>56339</v>
      </c>
      <c r="DT4" s="60" t="n">
        <f aca="false">EOMONTH(DT$3,Months_Per_Period-1)</f>
        <v>56430</v>
      </c>
      <c r="DU4" s="60" t="n">
        <f aca="false">EOMONTH(DU$3,Months_Per_Period-1)</f>
        <v>56522</v>
      </c>
      <c r="DV4" s="60" t="n">
        <f aca="false">EOMONTH(DV$3,Months_Per_Period-1)</f>
        <v>56614</v>
      </c>
      <c r="DW4" s="60" t="n">
        <f aca="false">EOMONTH(DW$3,Months_Per_Period-1)</f>
        <v>56704</v>
      </c>
      <c r="DX4" s="60" t="n">
        <f aca="false">EOMONTH(DX$3,Months_Per_Period-1)</f>
        <v>56795</v>
      </c>
      <c r="DY4" s="60" t="n">
        <f aca="false">EOMONTH(DY$3,Months_Per_Period-1)</f>
        <v>56887</v>
      </c>
      <c r="DZ4" s="60" t="n">
        <f aca="false">EOMONTH(DZ$3,Months_Per_Period-1)</f>
        <v>56979</v>
      </c>
      <c r="EA4" s="60" t="n">
        <f aca="false">EOMONTH(EA$3,Months_Per_Period-1)</f>
        <v>57070</v>
      </c>
      <c r="EB4" s="60" t="n">
        <f aca="false">EOMONTH(EB$3,Months_Per_Period-1)</f>
        <v>57161</v>
      </c>
      <c r="EC4" s="60" t="n">
        <f aca="false">EOMONTH(EC$3,Months_Per_Period-1)</f>
        <v>57253</v>
      </c>
      <c r="ED4" s="60" t="n">
        <f aca="false">EOMONTH(ED$3,Months_Per_Period-1)</f>
        <v>57345</v>
      </c>
      <c r="EE4" s="60" t="n">
        <f aca="false">EOMONTH(EE$3,Months_Per_Period-1)</f>
        <v>57435</v>
      </c>
      <c r="EF4" s="60" t="n">
        <f aca="false">EOMONTH(EF$3,Months_Per_Period-1)</f>
        <v>57526</v>
      </c>
      <c r="EG4" s="60" t="n">
        <f aca="false">EOMONTH(EG$3,Months_Per_Period-1)</f>
        <v>57618</v>
      </c>
      <c r="EH4" s="60" t="n">
        <f aca="false">EOMONTH(EH$3,Months_Per_Period-1)</f>
        <v>57710</v>
      </c>
      <c r="EI4" s="60" t="n">
        <f aca="false">EOMONTH(EI$3,Months_Per_Period-1)</f>
        <v>57800</v>
      </c>
      <c r="EJ4" s="60" t="n">
        <f aca="false">EOMONTH(EJ$3,Months_Per_Period-1)</f>
        <v>57891</v>
      </c>
      <c r="EK4" s="60" t="n">
        <f aca="false">EOMONTH(EK$3,Months_Per_Period-1)</f>
        <v>57983</v>
      </c>
      <c r="EL4" s="60" t="n">
        <f aca="false">EOMONTH(EL$3,Months_Per_Period-1)</f>
        <v>58075</v>
      </c>
      <c r="EM4" s="60" t="n">
        <f aca="false">EOMONTH(EM$3,Months_Per_Period-1)</f>
        <v>58165</v>
      </c>
      <c r="EN4" s="60" t="n">
        <f aca="false">EOMONTH(EN$3,Months_Per_Period-1)</f>
        <v>58256</v>
      </c>
      <c r="EO4" s="60" t="n">
        <f aca="false">EOMONTH(EO$3,Months_Per_Period-1)</f>
        <v>58348</v>
      </c>
      <c r="EP4" s="60" t="n">
        <f aca="false">EOMONTH(EP$3,Months_Per_Period-1)</f>
        <v>58440</v>
      </c>
      <c r="EQ4" s="60" t="n">
        <f aca="false">EOMONTH(EQ$3,Months_Per_Period-1)</f>
        <v>58531</v>
      </c>
      <c r="ER4" s="60" t="n">
        <f aca="false">EOMONTH(ER$3,Months_Per_Period-1)</f>
        <v>58622</v>
      </c>
      <c r="ES4" s="60" t="n">
        <f aca="false">EOMONTH(ES$3,Months_Per_Period-1)</f>
        <v>58714</v>
      </c>
      <c r="ET4" s="60" t="n">
        <f aca="false">EOMONTH(ET$3,Months_Per_Period-1)</f>
        <v>58806</v>
      </c>
      <c r="EU4" s="60" t="n">
        <f aca="false">EOMONTH(EU$3,Months_Per_Period-1)</f>
        <v>58896</v>
      </c>
      <c r="EV4" s="60" t="n">
        <f aca="false">EOMONTH(EV$3,Months_Per_Period-1)</f>
        <v>58987</v>
      </c>
      <c r="EW4" s="60" t="n">
        <f aca="false">EOMONTH(EW$3,Months_Per_Period-1)</f>
        <v>59079</v>
      </c>
      <c r="EX4" s="60" t="n">
        <f aca="false">EOMONTH(EX$3,Months_Per_Period-1)</f>
        <v>59171</v>
      </c>
      <c r="EY4" s="60" t="n">
        <f aca="false">EOMONTH(EY$3,Months_Per_Period-1)</f>
        <v>59261</v>
      </c>
      <c r="EZ4" s="60" t="n">
        <f aca="false">EOMONTH(EZ$3,Months_Per_Period-1)</f>
        <v>59352</v>
      </c>
      <c r="FA4" s="60" t="n">
        <f aca="false">EOMONTH(FA$3,Months_Per_Period-1)</f>
        <v>59444</v>
      </c>
      <c r="FB4" s="60" t="n">
        <f aca="false">EOMONTH(FB$3,Months_Per_Period-1)</f>
        <v>59536</v>
      </c>
      <c r="FC4" s="60" t="n">
        <f aca="false">EOMONTH(FC$3,Months_Per_Period-1)</f>
        <v>59626</v>
      </c>
      <c r="FD4" s="60" t="n">
        <f aca="false">EOMONTH(FD$3,Months_Per_Period-1)</f>
        <v>59717</v>
      </c>
      <c r="FE4" s="60" t="n">
        <f aca="false">EOMONTH(FE$3,Months_Per_Period-1)</f>
        <v>59809</v>
      </c>
      <c r="FF4" s="60" t="n">
        <f aca="false">EOMONTH(FF$3,Months_Per_Period-1)</f>
        <v>59901</v>
      </c>
      <c r="FG4" s="60" t="n">
        <f aca="false">EOMONTH(FG$3,Months_Per_Period-1)</f>
        <v>59992</v>
      </c>
      <c r="FH4" s="60" t="n">
        <f aca="false">EOMONTH(FH$3,Months_Per_Period-1)</f>
        <v>60083</v>
      </c>
    </row>
    <row r="5" customFormat="false" ht="15" hidden="false" customHeight="false" outlineLevel="0" collapsed="false">
      <c r="C5" s="0" t="s">
        <v>668</v>
      </c>
      <c r="D5" s="11" t="s">
        <v>252</v>
      </c>
      <c r="J5" s="35" t="n">
        <f aca="false">J$4-J$3+1</f>
        <v>92</v>
      </c>
      <c r="K5" s="35" t="n">
        <f aca="false">K$4-K$3+1</f>
        <v>90</v>
      </c>
      <c r="L5" s="35" t="n">
        <f aca="false">L$4-L$3+1</f>
        <v>91</v>
      </c>
      <c r="M5" s="35" t="n">
        <f aca="false">M$4-M$3+1</f>
        <v>92</v>
      </c>
      <c r="N5" s="35" t="n">
        <f aca="false">N$4-N$3+1</f>
        <v>92</v>
      </c>
      <c r="O5" s="35" t="n">
        <f aca="false">O$4-O$3+1</f>
        <v>90</v>
      </c>
      <c r="P5" s="35" t="n">
        <f aca="false">P$4-P$3+1</f>
        <v>91</v>
      </c>
      <c r="Q5" s="35" t="n">
        <f aca="false">Q$4-Q$3+1</f>
        <v>92</v>
      </c>
      <c r="R5" s="35" t="n">
        <f aca="false">R$4-R$3+1</f>
        <v>92</v>
      </c>
      <c r="S5" s="35" t="n">
        <f aca="false">S$4-S$3+1</f>
        <v>91</v>
      </c>
      <c r="T5" s="35" t="n">
        <f aca="false">T$4-T$3+1</f>
        <v>91</v>
      </c>
      <c r="U5" s="35" t="n">
        <f aca="false">U$4-U$3+1</f>
        <v>92</v>
      </c>
      <c r="V5" s="35" t="n">
        <f aca="false">V$4-V$3+1</f>
        <v>92</v>
      </c>
      <c r="W5" s="35" t="n">
        <f aca="false">W$4-W$3+1</f>
        <v>90</v>
      </c>
      <c r="X5" s="35" t="n">
        <f aca="false">X$4-X$3+1</f>
        <v>91</v>
      </c>
      <c r="Y5" s="35" t="n">
        <f aca="false">Y$4-Y$3+1</f>
        <v>92</v>
      </c>
      <c r="Z5" s="35" t="n">
        <f aca="false">Z$4-Z$3+1</f>
        <v>92</v>
      </c>
      <c r="AA5" s="35" t="n">
        <f aca="false">AA$4-AA$3+1</f>
        <v>90</v>
      </c>
      <c r="AB5" s="35" t="n">
        <f aca="false">AB$4-AB$3+1</f>
        <v>91</v>
      </c>
      <c r="AC5" s="35" t="n">
        <f aca="false">AC$4-AC$3+1</f>
        <v>92</v>
      </c>
      <c r="AD5" s="35" t="n">
        <f aca="false">AD$4-AD$3+1</f>
        <v>92</v>
      </c>
      <c r="AE5" s="35" t="n">
        <f aca="false">AE$4-AE$3+1</f>
        <v>90</v>
      </c>
      <c r="AF5" s="35" t="n">
        <f aca="false">AF$4-AF$3+1</f>
        <v>91</v>
      </c>
      <c r="AG5" s="35" t="n">
        <f aca="false">AG$4-AG$3+1</f>
        <v>92</v>
      </c>
      <c r="AH5" s="35" t="n">
        <f aca="false">AH$4-AH$3+1</f>
        <v>92</v>
      </c>
      <c r="AI5" s="35" t="n">
        <f aca="false">AI$4-AI$3+1</f>
        <v>91</v>
      </c>
      <c r="AJ5" s="35" t="n">
        <f aca="false">AJ$4-AJ$3+1</f>
        <v>91</v>
      </c>
      <c r="AK5" s="35" t="n">
        <f aca="false">AK$4-AK$3+1</f>
        <v>92</v>
      </c>
      <c r="AL5" s="35" t="n">
        <f aca="false">AL$4-AL$3+1</f>
        <v>92</v>
      </c>
      <c r="AM5" s="35" t="n">
        <f aca="false">AM$4-AM$3+1</f>
        <v>90</v>
      </c>
      <c r="AN5" s="35" t="n">
        <f aca="false">AN$4-AN$3+1</f>
        <v>91</v>
      </c>
      <c r="AO5" s="35" t="n">
        <f aca="false">AO$4-AO$3+1</f>
        <v>92</v>
      </c>
      <c r="AP5" s="35" t="n">
        <f aca="false">AP$4-AP$3+1</f>
        <v>92</v>
      </c>
      <c r="AQ5" s="35" t="n">
        <f aca="false">AQ$4-AQ$3+1</f>
        <v>90</v>
      </c>
      <c r="AR5" s="35" t="n">
        <f aca="false">AR$4-AR$3+1</f>
        <v>91</v>
      </c>
      <c r="AS5" s="35" t="n">
        <f aca="false">AS$4-AS$3+1</f>
        <v>92</v>
      </c>
      <c r="AT5" s="35" t="n">
        <f aca="false">AT$4-AT$3+1</f>
        <v>92</v>
      </c>
      <c r="AU5" s="35" t="n">
        <f aca="false">AU$4-AU$3+1</f>
        <v>90</v>
      </c>
      <c r="AV5" s="35" t="n">
        <f aca="false">AV$4-AV$3+1</f>
        <v>91</v>
      </c>
      <c r="AW5" s="35" t="n">
        <f aca="false">AW$4-AW$3+1</f>
        <v>92</v>
      </c>
      <c r="AX5" s="35" t="n">
        <f aca="false">AX$4-AX$3+1</f>
        <v>92</v>
      </c>
      <c r="AY5" s="35" t="n">
        <f aca="false">AY$4-AY$3+1</f>
        <v>91</v>
      </c>
      <c r="AZ5" s="35" t="n">
        <f aca="false">AZ$4-AZ$3+1</f>
        <v>91</v>
      </c>
      <c r="BA5" s="35" t="n">
        <f aca="false">BA$4-BA$3+1</f>
        <v>92</v>
      </c>
      <c r="BB5" s="35" t="n">
        <f aca="false">BB$4-BB$3+1</f>
        <v>92</v>
      </c>
      <c r="BC5" s="35" t="n">
        <f aca="false">BC$4-BC$3+1</f>
        <v>90</v>
      </c>
      <c r="BD5" s="35" t="n">
        <f aca="false">BD$4-BD$3+1</f>
        <v>91</v>
      </c>
      <c r="BE5" s="35" t="n">
        <f aca="false">BE$4-BE$3+1</f>
        <v>92</v>
      </c>
      <c r="BF5" s="35" t="n">
        <f aca="false">BF$4-BF$3+1</f>
        <v>92</v>
      </c>
      <c r="BG5" s="35" t="n">
        <f aca="false">BG$4-BG$3+1</f>
        <v>90</v>
      </c>
      <c r="BH5" s="35" t="n">
        <f aca="false">BH$4-BH$3+1</f>
        <v>91</v>
      </c>
      <c r="BI5" s="35" t="n">
        <f aca="false">BI$4-BI$3+1</f>
        <v>92</v>
      </c>
      <c r="BJ5" s="35" t="n">
        <f aca="false">BJ$4-BJ$3+1</f>
        <v>92</v>
      </c>
      <c r="BK5" s="35" t="n">
        <f aca="false">BK$4-BK$3+1</f>
        <v>90</v>
      </c>
      <c r="BL5" s="35" t="n">
        <f aca="false">BL$4-BL$3+1</f>
        <v>91</v>
      </c>
      <c r="BM5" s="35" t="n">
        <f aca="false">BM$4-BM$3+1</f>
        <v>92</v>
      </c>
      <c r="BN5" s="35" t="n">
        <f aca="false">BN$4-BN$3+1</f>
        <v>92</v>
      </c>
      <c r="BO5" s="35" t="n">
        <f aca="false">BO$4-BO$3+1</f>
        <v>91</v>
      </c>
      <c r="BP5" s="35" t="n">
        <f aca="false">BP$4-BP$3+1</f>
        <v>91</v>
      </c>
      <c r="BQ5" s="35" t="n">
        <f aca="false">BQ$4-BQ$3+1</f>
        <v>92</v>
      </c>
      <c r="BR5" s="35" t="n">
        <f aca="false">BR$4-BR$3+1</f>
        <v>92</v>
      </c>
      <c r="BS5" s="35" t="n">
        <f aca="false">BS$4-BS$3+1</f>
        <v>90</v>
      </c>
      <c r="BT5" s="35" t="n">
        <f aca="false">BT$4-BT$3+1</f>
        <v>91</v>
      </c>
      <c r="BU5" s="35" t="n">
        <f aca="false">BU$4-BU$3+1</f>
        <v>92</v>
      </c>
      <c r="BV5" s="35" t="n">
        <f aca="false">BV$4-BV$3+1</f>
        <v>92</v>
      </c>
      <c r="BW5" s="35" t="n">
        <f aca="false">BW$4-BW$3+1</f>
        <v>90</v>
      </c>
      <c r="BX5" s="35" t="n">
        <f aca="false">BX$4-BX$3+1</f>
        <v>91</v>
      </c>
      <c r="BY5" s="35" t="n">
        <f aca="false">BY$4-BY$3+1</f>
        <v>92</v>
      </c>
      <c r="BZ5" s="35" t="n">
        <f aca="false">BZ$4-BZ$3+1</f>
        <v>92</v>
      </c>
      <c r="CA5" s="35" t="n">
        <f aca="false">CA$4-CA$3+1</f>
        <v>90</v>
      </c>
      <c r="CB5" s="35" t="n">
        <f aca="false">CB$4-CB$3+1</f>
        <v>91</v>
      </c>
      <c r="CC5" s="35" t="n">
        <f aca="false">CC$4-CC$3+1</f>
        <v>92</v>
      </c>
      <c r="CD5" s="35" t="n">
        <f aca="false">CD$4-CD$3+1</f>
        <v>92</v>
      </c>
      <c r="CE5" s="35" t="n">
        <f aca="false">CE$4-CE$3+1</f>
        <v>91</v>
      </c>
      <c r="CF5" s="35" t="n">
        <f aca="false">CF$4-CF$3+1</f>
        <v>91</v>
      </c>
      <c r="CG5" s="35" t="n">
        <f aca="false">CG$4-CG$3+1</f>
        <v>92</v>
      </c>
      <c r="CH5" s="35" t="n">
        <f aca="false">CH$4-CH$3+1</f>
        <v>92</v>
      </c>
      <c r="CI5" s="35" t="n">
        <f aca="false">CI$4-CI$3+1</f>
        <v>90</v>
      </c>
      <c r="CJ5" s="35" t="n">
        <f aca="false">CJ$4-CJ$3+1</f>
        <v>91</v>
      </c>
      <c r="CK5" s="35" t="n">
        <f aca="false">CK$4-CK$3+1</f>
        <v>92</v>
      </c>
      <c r="CL5" s="35" t="n">
        <f aca="false">CL$4-CL$3+1</f>
        <v>92</v>
      </c>
      <c r="CM5" s="35" t="n">
        <f aca="false">CM$4-CM$3+1</f>
        <v>90</v>
      </c>
      <c r="CN5" s="35" t="n">
        <f aca="false">CN$4-CN$3+1</f>
        <v>91</v>
      </c>
      <c r="CO5" s="35" t="n">
        <f aca="false">CO$4-CO$3+1</f>
        <v>92</v>
      </c>
      <c r="CP5" s="35" t="n">
        <f aca="false">CP$4-CP$3+1</f>
        <v>92</v>
      </c>
      <c r="CQ5" s="35" t="n">
        <f aca="false">CQ$4-CQ$3+1</f>
        <v>90</v>
      </c>
      <c r="CR5" s="35" t="n">
        <f aca="false">CR$4-CR$3+1</f>
        <v>91</v>
      </c>
      <c r="CS5" s="35" t="n">
        <f aca="false">CS$4-CS$3+1</f>
        <v>92</v>
      </c>
      <c r="CT5" s="35" t="n">
        <f aca="false">CT$4-CT$3+1</f>
        <v>92</v>
      </c>
      <c r="CU5" s="35" t="n">
        <f aca="false">CU$4-CU$3+1</f>
        <v>91</v>
      </c>
      <c r="CV5" s="35" t="n">
        <f aca="false">CV$4-CV$3+1</f>
        <v>91</v>
      </c>
      <c r="CW5" s="35" t="n">
        <f aca="false">CW$4-CW$3+1</f>
        <v>92</v>
      </c>
      <c r="CX5" s="35" t="n">
        <f aca="false">CX$4-CX$3+1</f>
        <v>92</v>
      </c>
      <c r="CY5" s="35" t="n">
        <f aca="false">CY$4-CY$3+1</f>
        <v>90</v>
      </c>
      <c r="CZ5" s="35" t="n">
        <f aca="false">CZ$4-CZ$3+1</f>
        <v>91</v>
      </c>
      <c r="DA5" s="35" t="n">
        <f aca="false">DA$4-DA$3+1</f>
        <v>92</v>
      </c>
      <c r="DB5" s="35" t="n">
        <f aca="false">DB$4-DB$3+1</f>
        <v>92</v>
      </c>
      <c r="DC5" s="35" t="n">
        <f aca="false">DC$4-DC$3+1</f>
        <v>90</v>
      </c>
      <c r="DD5" s="35" t="n">
        <f aca="false">DD$4-DD$3+1</f>
        <v>91</v>
      </c>
      <c r="DE5" s="35" t="n">
        <f aca="false">DE$4-DE$3+1</f>
        <v>92</v>
      </c>
      <c r="DF5" s="35" t="n">
        <f aca="false">DF$4-DF$3+1</f>
        <v>92</v>
      </c>
      <c r="DG5" s="35" t="n">
        <f aca="false">DG$4-DG$3+1</f>
        <v>90</v>
      </c>
      <c r="DH5" s="35" t="n">
        <f aca="false">DH$4-DH$3+1</f>
        <v>91</v>
      </c>
      <c r="DI5" s="35" t="n">
        <f aca="false">DI$4-DI$3+1</f>
        <v>92</v>
      </c>
      <c r="DJ5" s="35" t="n">
        <f aca="false">DJ$4-DJ$3+1</f>
        <v>92</v>
      </c>
      <c r="DK5" s="35" t="n">
        <f aca="false">DK$4-DK$3+1</f>
        <v>91</v>
      </c>
      <c r="DL5" s="35" t="n">
        <f aca="false">DL$4-DL$3+1</f>
        <v>91</v>
      </c>
      <c r="DM5" s="35" t="n">
        <f aca="false">DM$4-DM$3+1</f>
        <v>92</v>
      </c>
      <c r="DN5" s="35" t="n">
        <f aca="false">DN$4-DN$3+1</f>
        <v>92</v>
      </c>
      <c r="DO5" s="35" t="n">
        <f aca="false">DO$4-DO$3+1</f>
        <v>90</v>
      </c>
      <c r="DP5" s="35" t="n">
        <f aca="false">DP$4-DP$3+1</f>
        <v>91</v>
      </c>
      <c r="DQ5" s="35" t="n">
        <f aca="false">DQ$4-DQ$3+1</f>
        <v>92</v>
      </c>
      <c r="DR5" s="35" t="n">
        <f aca="false">DR$4-DR$3+1</f>
        <v>92</v>
      </c>
      <c r="DS5" s="35" t="n">
        <f aca="false">DS$4-DS$3+1</f>
        <v>90</v>
      </c>
      <c r="DT5" s="35" t="n">
        <f aca="false">DT$4-DT$3+1</f>
        <v>91</v>
      </c>
      <c r="DU5" s="35" t="n">
        <f aca="false">DU$4-DU$3+1</f>
        <v>92</v>
      </c>
      <c r="DV5" s="35" t="n">
        <f aca="false">DV$4-DV$3+1</f>
        <v>92</v>
      </c>
      <c r="DW5" s="35" t="n">
        <f aca="false">DW$4-DW$3+1</f>
        <v>90</v>
      </c>
      <c r="DX5" s="35" t="n">
        <f aca="false">DX$4-DX$3+1</f>
        <v>91</v>
      </c>
      <c r="DY5" s="35" t="n">
        <f aca="false">DY$4-DY$3+1</f>
        <v>92</v>
      </c>
      <c r="DZ5" s="35" t="n">
        <f aca="false">DZ$4-DZ$3+1</f>
        <v>92</v>
      </c>
      <c r="EA5" s="35" t="n">
        <f aca="false">EA$4-EA$3+1</f>
        <v>91</v>
      </c>
      <c r="EB5" s="35" t="n">
        <f aca="false">EB$4-EB$3+1</f>
        <v>91</v>
      </c>
      <c r="EC5" s="35" t="n">
        <f aca="false">EC$4-EC$3+1</f>
        <v>92</v>
      </c>
      <c r="ED5" s="35" t="n">
        <f aca="false">ED$4-ED$3+1</f>
        <v>92</v>
      </c>
      <c r="EE5" s="35" t="n">
        <f aca="false">EE$4-EE$3+1</f>
        <v>90</v>
      </c>
      <c r="EF5" s="35" t="n">
        <f aca="false">EF$4-EF$3+1</f>
        <v>91</v>
      </c>
      <c r="EG5" s="35" t="n">
        <f aca="false">EG$4-EG$3+1</f>
        <v>92</v>
      </c>
      <c r="EH5" s="35" t="n">
        <f aca="false">EH$4-EH$3+1</f>
        <v>92</v>
      </c>
      <c r="EI5" s="35" t="n">
        <f aca="false">EI$4-EI$3+1</f>
        <v>90</v>
      </c>
      <c r="EJ5" s="35" t="n">
        <f aca="false">EJ$4-EJ$3+1</f>
        <v>91</v>
      </c>
      <c r="EK5" s="35" t="n">
        <f aca="false">EK$4-EK$3+1</f>
        <v>92</v>
      </c>
      <c r="EL5" s="35" t="n">
        <f aca="false">EL$4-EL$3+1</f>
        <v>92</v>
      </c>
      <c r="EM5" s="35" t="n">
        <f aca="false">EM$4-EM$3+1</f>
        <v>90</v>
      </c>
      <c r="EN5" s="35" t="n">
        <f aca="false">EN$4-EN$3+1</f>
        <v>91</v>
      </c>
      <c r="EO5" s="35" t="n">
        <f aca="false">EO$4-EO$3+1</f>
        <v>92</v>
      </c>
      <c r="EP5" s="35" t="n">
        <f aca="false">EP$4-EP$3+1</f>
        <v>92</v>
      </c>
      <c r="EQ5" s="35" t="n">
        <f aca="false">EQ$4-EQ$3+1</f>
        <v>91</v>
      </c>
      <c r="ER5" s="35" t="n">
        <f aca="false">ER$4-ER$3+1</f>
        <v>91</v>
      </c>
      <c r="ES5" s="35" t="n">
        <f aca="false">ES$4-ES$3+1</f>
        <v>92</v>
      </c>
      <c r="ET5" s="35" t="n">
        <f aca="false">ET$4-ET$3+1</f>
        <v>92</v>
      </c>
      <c r="EU5" s="35" t="n">
        <f aca="false">EU$4-EU$3+1</f>
        <v>90</v>
      </c>
      <c r="EV5" s="35" t="n">
        <f aca="false">EV$4-EV$3+1</f>
        <v>91</v>
      </c>
      <c r="EW5" s="35" t="n">
        <f aca="false">EW$4-EW$3+1</f>
        <v>92</v>
      </c>
      <c r="EX5" s="35" t="n">
        <f aca="false">EX$4-EX$3+1</f>
        <v>92</v>
      </c>
      <c r="EY5" s="35" t="n">
        <f aca="false">EY$4-EY$3+1</f>
        <v>90</v>
      </c>
      <c r="EZ5" s="35" t="n">
        <f aca="false">EZ$4-EZ$3+1</f>
        <v>91</v>
      </c>
      <c r="FA5" s="35" t="n">
        <f aca="false">FA$4-FA$3+1</f>
        <v>92</v>
      </c>
      <c r="FB5" s="35" t="n">
        <f aca="false">FB$4-FB$3+1</f>
        <v>92</v>
      </c>
      <c r="FC5" s="35" t="n">
        <f aca="false">FC$4-FC$3+1</f>
        <v>90</v>
      </c>
      <c r="FD5" s="35" t="n">
        <f aca="false">FD$4-FD$3+1</f>
        <v>91</v>
      </c>
      <c r="FE5" s="35" t="n">
        <f aca="false">FE$4-FE$3+1</f>
        <v>92</v>
      </c>
      <c r="FF5" s="35" t="n">
        <f aca="false">FF$4-FF$3+1</f>
        <v>92</v>
      </c>
      <c r="FG5" s="35" t="n">
        <f aca="false">FG$4-FG$3+1</f>
        <v>91</v>
      </c>
      <c r="FH5" s="35" t="n">
        <f aca="false">FH$4-FH$3+1</f>
        <v>91</v>
      </c>
    </row>
    <row r="6" customFormat="false" ht="15" hidden="false" customHeight="false" outlineLevel="0" collapsed="false">
      <c r="C6" s="0" t="s">
        <v>669</v>
      </c>
      <c r="D6" s="11" t="s">
        <v>556</v>
      </c>
      <c r="J6" s="58" t="n">
        <f aca="false">J$5/Days_In_Year</f>
        <v>0.252054794520548</v>
      </c>
      <c r="K6" s="58" t="n">
        <f aca="false">K$5/Days_In_Year</f>
        <v>0.246575342465753</v>
      </c>
      <c r="L6" s="58" t="n">
        <f aca="false">L$5/Days_In_Year</f>
        <v>0.249315068493151</v>
      </c>
      <c r="M6" s="58" t="n">
        <f aca="false">M$5/Days_In_Year</f>
        <v>0.252054794520548</v>
      </c>
      <c r="N6" s="58" t="n">
        <f aca="false">N$5/Days_In_Year</f>
        <v>0.252054794520548</v>
      </c>
      <c r="O6" s="58" t="n">
        <f aca="false">O$5/Days_In_Year</f>
        <v>0.246575342465753</v>
      </c>
      <c r="P6" s="58" t="n">
        <f aca="false">P$5/Days_In_Year</f>
        <v>0.249315068493151</v>
      </c>
      <c r="Q6" s="58" t="n">
        <f aca="false">Q$5/Days_In_Year</f>
        <v>0.252054794520548</v>
      </c>
      <c r="R6" s="58" t="n">
        <f aca="false">R$5/Days_In_Year</f>
        <v>0.252054794520548</v>
      </c>
      <c r="S6" s="58" t="n">
        <f aca="false">S$5/Days_In_Year</f>
        <v>0.249315068493151</v>
      </c>
      <c r="T6" s="58" t="n">
        <f aca="false">T$5/Days_In_Year</f>
        <v>0.249315068493151</v>
      </c>
      <c r="U6" s="58" t="n">
        <f aca="false">U$5/Days_In_Year</f>
        <v>0.252054794520548</v>
      </c>
      <c r="V6" s="58" t="n">
        <f aca="false">V$5/Days_In_Year</f>
        <v>0.252054794520548</v>
      </c>
      <c r="W6" s="58" t="n">
        <f aca="false">W$5/Days_In_Year</f>
        <v>0.246575342465753</v>
      </c>
      <c r="X6" s="58" t="n">
        <f aca="false">X$5/Days_In_Year</f>
        <v>0.249315068493151</v>
      </c>
      <c r="Y6" s="58" t="n">
        <f aca="false">Y$5/Days_In_Year</f>
        <v>0.252054794520548</v>
      </c>
      <c r="Z6" s="58" t="n">
        <f aca="false">Z$5/Days_In_Year</f>
        <v>0.252054794520548</v>
      </c>
      <c r="AA6" s="58" t="n">
        <f aca="false">AA$5/Days_In_Year</f>
        <v>0.246575342465753</v>
      </c>
      <c r="AB6" s="58" t="n">
        <f aca="false">AB$5/Days_In_Year</f>
        <v>0.249315068493151</v>
      </c>
      <c r="AC6" s="58" t="n">
        <f aca="false">AC$5/Days_In_Year</f>
        <v>0.252054794520548</v>
      </c>
      <c r="AD6" s="58" t="n">
        <f aca="false">AD$5/Days_In_Year</f>
        <v>0.252054794520548</v>
      </c>
      <c r="AE6" s="58" t="n">
        <f aca="false">AE$5/Days_In_Year</f>
        <v>0.246575342465753</v>
      </c>
      <c r="AF6" s="58" t="n">
        <f aca="false">AF$5/Days_In_Year</f>
        <v>0.249315068493151</v>
      </c>
      <c r="AG6" s="58" t="n">
        <f aca="false">AG$5/Days_In_Year</f>
        <v>0.252054794520548</v>
      </c>
      <c r="AH6" s="58" t="n">
        <f aca="false">AH$5/Days_In_Year</f>
        <v>0.252054794520548</v>
      </c>
      <c r="AI6" s="58" t="n">
        <f aca="false">AI$5/Days_In_Year</f>
        <v>0.249315068493151</v>
      </c>
      <c r="AJ6" s="58" t="n">
        <f aca="false">AJ$5/Days_In_Year</f>
        <v>0.249315068493151</v>
      </c>
      <c r="AK6" s="58" t="n">
        <f aca="false">AK$5/Days_In_Year</f>
        <v>0.252054794520548</v>
      </c>
      <c r="AL6" s="58" t="n">
        <f aca="false">AL$5/Days_In_Year</f>
        <v>0.252054794520548</v>
      </c>
      <c r="AM6" s="58" t="n">
        <f aca="false">AM$5/Days_In_Year</f>
        <v>0.246575342465753</v>
      </c>
      <c r="AN6" s="58" t="n">
        <f aca="false">AN$5/Days_In_Year</f>
        <v>0.249315068493151</v>
      </c>
      <c r="AO6" s="58" t="n">
        <f aca="false">AO$5/Days_In_Year</f>
        <v>0.252054794520548</v>
      </c>
      <c r="AP6" s="58" t="n">
        <f aca="false">AP$5/Days_In_Year</f>
        <v>0.252054794520548</v>
      </c>
      <c r="AQ6" s="58" t="n">
        <f aca="false">AQ$5/Days_In_Year</f>
        <v>0.246575342465753</v>
      </c>
      <c r="AR6" s="58" t="n">
        <f aca="false">AR$5/Days_In_Year</f>
        <v>0.249315068493151</v>
      </c>
      <c r="AS6" s="58" t="n">
        <f aca="false">AS$5/Days_In_Year</f>
        <v>0.252054794520548</v>
      </c>
      <c r="AT6" s="58" t="n">
        <f aca="false">AT$5/Days_In_Year</f>
        <v>0.252054794520548</v>
      </c>
      <c r="AU6" s="58" t="n">
        <f aca="false">AU$5/Days_In_Year</f>
        <v>0.246575342465753</v>
      </c>
      <c r="AV6" s="58" t="n">
        <f aca="false">AV$5/Days_In_Year</f>
        <v>0.249315068493151</v>
      </c>
      <c r="AW6" s="58" t="n">
        <f aca="false">AW$5/Days_In_Year</f>
        <v>0.252054794520548</v>
      </c>
      <c r="AX6" s="58" t="n">
        <f aca="false">AX$5/Days_In_Year</f>
        <v>0.252054794520548</v>
      </c>
      <c r="AY6" s="58" t="n">
        <f aca="false">AY$5/Days_In_Year</f>
        <v>0.249315068493151</v>
      </c>
      <c r="AZ6" s="58" t="n">
        <f aca="false">AZ$5/Days_In_Year</f>
        <v>0.249315068493151</v>
      </c>
      <c r="BA6" s="58" t="n">
        <f aca="false">BA$5/Days_In_Year</f>
        <v>0.252054794520548</v>
      </c>
      <c r="BB6" s="58" t="n">
        <f aca="false">BB$5/Days_In_Year</f>
        <v>0.252054794520548</v>
      </c>
      <c r="BC6" s="58" t="n">
        <f aca="false">BC$5/Days_In_Year</f>
        <v>0.246575342465753</v>
      </c>
      <c r="BD6" s="58" t="n">
        <f aca="false">BD$5/Days_In_Year</f>
        <v>0.249315068493151</v>
      </c>
      <c r="BE6" s="58" t="n">
        <f aca="false">BE$5/Days_In_Year</f>
        <v>0.252054794520548</v>
      </c>
      <c r="BF6" s="58" t="n">
        <f aca="false">BF$5/Days_In_Year</f>
        <v>0.252054794520548</v>
      </c>
      <c r="BG6" s="58" t="n">
        <f aca="false">BG$5/Days_In_Year</f>
        <v>0.246575342465753</v>
      </c>
      <c r="BH6" s="58" t="n">
        <f aca="false">BH$5/Days_In_Year</f>
        <v>0.249315068493151</v>
      </c>
      <c r="BI6" s="58" t="n">
        <f aca="false">BI$5/Days_In_Year</f>
        <v>0.252054794520548</v>
      </c>
      <c r="BJ6" s="58" t="n">
        <f aca="false">BJ$5/Days_In_Year</f>
        <v>0.252054794520548</v>
      </c>
      <c r="BK6" s="58" t="n">
        <f aca="false">BK$5/Days_In_Year</f>
        <v>0.246575342465753</v>
      </c>
      <c r="BL6" s="58" t="n">
        <f aca="false">BL$5/Days_In_Year</f>
        <v>0.249315068493151</v>
      </c>
      <c r="BM6" s="58" t="n">
        <f aca="false">BM$5/Days_In_Year</f>
        <v>0.252054794520548</v>
      </c>
      <c r="BN6" s="58" t="n">
        <f aca="false">BN$5/Days_In_Year</f>
        <v>0.252054794520548</v>
      </c>
      <c r="BO6" s="58" t="n">
        <f aca="false">BO$5/Days_In_Year</f>
        <v>0.249315068493151</v>
      </c>
      <c r="BP6" s="58" t="n">
        <f aca="false">BP$5/Days_In_Year</f>
        <v>0.249315068493151</v>
      </c>
      <c r="BQ6" s="58" t="n">
        <f aca="false">BQ$5/Days_In_Year</f>
        <v>0.252054794520548</v>
      </c>
      <c r="BR6" s="58" t="n">
        <f aca="false">BR$5/Days_In_Year</f>
        <v>0.252054794520548</v>
      </c>
      <c r="BS6" s="58" t="n">
        <f aca="false">BS$5/Days_In_Year</f>
        <v>0.246575342465753</v>
      </c>
      <c r="BT6" s="58" t="n">
        <f aca="false">BT$5/Days_In_Year</f>
        <v>0.249315068493151</v>
      </c>
      <c r="BU6" s="58" t="n">
        <f aca="false">BU$5/Days_In_Year</f>
        <v>0.252054794520548</v>
      </c>
      <c r="BV6" s="58" t="n">
        <f aca="false">BV$5/Days_In_Year</f>
        <v>0.252054794520548</v>
      </c>
      <c r="BW6" s="58" t="n">
        <f aca="false">BW$5/Days_In_Year</f>
        <v>0.246575342465753</v>
      </c>
      <c r="BX6" s="58" t="n">
        <f aca="false">BX$5/Days_In_Year</f>
        <v>0.249315068493151</v>
      </c>
      <c r="BY6" s="58" t="n">
        <f aca="false">BY$5/Days_In_Year</f>
        <v>0.252054794520548</v>
      </c>
      <c r="BZ6" s="58" t="n">
        <f aca="false">BZ$5/Days_In_Year</f>
        <v>0.252054794520548</v>
      </c>
      <c r="CA6" s="58" t="n">
        <f aca="false">CA$5/Days_In_Year</f>
        <v>0.246575342465753</v>
      </c>
      <c r="CB6" s="58" t="n">
        <f aca="false">CB$5/Days_In_Year</f>
        <v>0.249315068493151</v>
      </c>
      <c r="CC6" s="58" t="n">
        <f aca="false">CC$5/Days_In_Year</f>
        <v>0.252054794520548</v>
      </c>
      <c r="CD6" s="58" t="n">
        <f aca="false">CD$5/Days_In_Year</f>
        <v>0.252054794520548</v>
      </c>
      <c r="CE6" s="58" t="n">
        <f aca="false">CE$5/Days_In_Year</f>
        <v>0.249315068493151</v>
      </c>
      <c r="CF6" s="58" t="n">
        <f aca="false">CF$5/Days_In_Year</f>
        <v>0.249315068493151</v>
      </c>
      <c r="CG6" s="58" t="n">
        <f aca="false">CG$5/Days_In_Year</f>
        <v>0.252054794520548</v>
      </c>
      <c r="CH6" s="58" t="n">
        <f aca="false">CH$5/Days_In_Year</f>
        <v>0.252054794520548</v>
      </c>
      <c r="CI6" s="58" t="n">
        <f aca="false">CI$5/Days_In_Year</f>
        <v>0.246575342465753</v>
      </c>
      <c r="CJ6" s="58" t="n">
        <f aca="false">CJ$5/Days_In_Year</f>
        <v>0.249315068493151</v>
      </c>
      <c r="CK6" s="58" t="n">
        <f aca="false">CK$5/Days_In_Year</f>
        <v>0.252054794520548</v>
      </c>
      <c r="CL6" s="58" t="n">
        <f aca="false">CL$5/Days_In_Year</f>
        <v>0.252054794520548</v>
      </c>
      <c r="CM6" s="58" t="n">
        <f aca="false">CM$5/Days_In_Year</f>
        <v>0.246575342465753</v>
      </c>
      <c r="CN6" s="58" t="n">
        <f aca="false">CN$5/Days_In_Year</f>
        <v>0.249315068493151</v>
      </c>
      <c r="CO6" s="58" t="n">
        <f aca="false">CO$5/Days_In_Year</f>
        <v>0.252054794520548</v>
      </c>
      <c r="CP6" s="58" t="n">
        <f aca="false">CP$5/Days_In_Year</f>
        <v>0.252054794520548</v>
      </c>
      <c r="CQ6" s="58" t="n">
        <f aca="false">CQ$5/Days_In_Year</f>
        <v>0.246575342465753</v>
      </c>
      <c r="CR6" s="58" t="n">
        <f aca="false">CR$5/Days_In_Year</f>
        <v>0.249315068493151</v>
      </c>
      <c r="CS6" s="58" t="n">
        <f aca="false">CS$5/Days_In_Year</f>
        <v>0.252054794520548</v>
      </c>
      <c r="CT6" s="58" t="n">
        <f aca="false">CT$5/Days_In_Year</f>
        <v>0.252054794520548</v>
      </c>
      <c r="CU6" s="58" t="n">
        <f aca="false">CU$5/Days_In_Year</f>
        <v>0.249315068493151</v>
      </c>
      <c r="CV6" s="58" t="n">
        <f aca="false">CV$5/Days_In_Year</f>
        <v>0.249315068493151</v>
      </c>
      <c r="CW6" s="58" t="n">
        <f aca="false">CW$5/Days_In_Year</f>
        <v>0.252054794520548</v>
      </c>
      <c r="CX6" s="58" t="n">
        <f aca="false">CX$5/Days_In_Year</f>
        <v>0.252054794520548</v>
      </c>
      <c r="CY6" s="58" t="n">
        <f aca="false">CY$5/Days_In_Year</f>
        <v>0.246575342465753</v>
      </c>
      <c r="CZ6" s="58" t="n">
        <f aca="false">CZ$5/Days_In_Year</f>
        <v>0.249315068493151</v>
      </c>
      <c r="DA6" s="58" t="n">
        <f aca="false">DA$5/Days_In_Year</f>
        <v>0.252054794520548</v>
      </c>
      <c r="DB6" s="58" t="n">
        <f aca="false">DB$5/Days_In_Year</f>
        <v>0.252054794520548</v>
      </c>
      <c r="DC6" s="58" t="n">
        <f aca="false">DC$5/Days_In_Year</f>
        <v>0.246575342465753</v>
      </c>
      <c r="DD6" s="58" t="n">
        <f aca="false">DD$5/Days_In_Year</f>
        <v>0.249315068493151</v>
      </c>
      <c r="DE6" s="58" t="n">
        <f aca="false">DE$5/Days_In_Year</f>
        <v>0.252054794520548</v>
      </c>
      <c r="DF6" s="58" t="n">
        <f aca="false">DF$5/Days_In_Year</f>
        <v>0.252054794520548</v>
      </c>
      <c r="DG6" s="58" t="n">
        <f aca="false">DG$5/Days_In_Year</f>
        <v>0.246575342465753</v>
      </c>
      <c r="DH6" s="58" t="n">
        <f aca="false">DH$5/Days_In_Year</f>
        <v>0.249315068493151</v>
      </c>
      <c r="DI6" s="58" t="n">
        <f aca="false">DI$5/Days_In_Year</f>
        <v>0.252054794520548</v>
      </c>
      <c r="DJ6" s="58" t="n">
        <f aca="false">DJ$5/Days_In_Year</f>
        <v>0.252054794520548</v>
      </c>
      <c r="DK6" s="58" t="n">
        <f aca="false">DK$5/Days_In_Year</f>
        <v>0.249315068493151</v>
      </c>
      <c r="DL6" s="58" t="n">
        <f aca="false">DL$5/Days_In_Year</f>
        <v>0.249315068493151</v>
      </c>
      <c r="DM6" s="58" t="n">
        <f aca="false">DM$5/Days_In_Year</f>
        <v>0.252054794520548</v>
      </c>
      <c r="DN6" s="58" t="n">
        <f aca="false">DN$5/Days_In_Year</f>
        <v>0.252054794520548</v>
      </c>
      <c r="DO6" s="58" t="n">
        <f aca="false">DO$5/Days_In_Year</f>
        <v>0.246575342465753</v>
      </c>
      <c r="DP6" s="58" t="n">
        <f aca="false">DP$5/Days_In_Year</f>
        <v>0.249315068493151</v>
      </c>
      <c r="DQ6" s="58" t="n">
        <f aca="false">DQ$5/Days_In_Year</f>
        <v>0.252054794520548</v>
      </c>
      <c r="DR6" s="58" t="n">
        <f aca="false">DR$5/Days_In_Year</f>
        <v>0.252054794520548</v>
      </c>
      <c r="DS6" s="58" t="n">
        <f aca="false">DS$5/Days_In_Year</f>
        <v>0.246575342465753</v>
      </c>
      <c r="DT6" s="58" t="n">
        <f aca="false">DT$5/Days_In_Year</f>
        <v>0.249315068493151</v>
      </c>
      <c r="DU6" s="58" t="n">
        <f aca="false">DU$5/Days_In_Year</f>
        <v>0.252054794520548</v>
      </c>
      <c r="DV6" s="58" t="n">
        <f aca="false">DV$5/Days_In_Year</f>
        <v>0.252054794520548</v>
      </c>
      <c r="DW6" s="58" t="n">
        <f aca="false">DW$5/Days_In_Year</f>
        <v>0.246575342465753</v>
      </c>
      <c r="DX6" s="58" t="n">
        <f aca="false">DX$5/Days_In_Year</f>
        <v>0.249315068493151</v>
      </c>
      <c r="DY6" s="58" t="n">
        <f aca="false">DY$5/Days_In_Year</f>
        <v>0.252054794520548</v>
      </c>
      <c r="DZ6" s="58" t="n">
        <f aca="false">DZ$5/Days_In_Year</f>
        <v>0.252054794520548</v>
      </c>
      <c r="EA6" s="58" t="n">
        <f aca="false">EA$5/Days_In_Year</f>
        <v>0.249315068493151</v>
      </c>
      <c r="EB6" s="58" t="n">
        <f aca="false">EB$5/Days_In_Year</f>
        <v>0.249315068493151</v>
      </c>
      <c r="EC6" s="58" t="n">
        <f aca="false">EC$5/Days_In_Year</f>
        <v>0.252054794520548</v>
      </c>
      <c r="ED6" s="58" t="n">
        <f aca="false">ED$5/Days_In_Year</f>
        <v>0.252054794520548</v>
      </c>
      <c r="EE6" s="58" t="n">
        <f aca="false">EE$5/Days_In_Year</f>
        <v>0.246575342465753</v>
      </c>
      <c r="EF6" s="58" t="n">
        <f aca="false">EF$5/Days_In_Year</f>
        <v>0.249315068493151</v>
      </c>
      <c r="EG6" s="58" t="n">
        <f aca="false">EG$5/Days_In_Year</f>
        <v>0.252054794520548</v>
      </c>
      <c r="EH6" s="58" t="n">
        <f aca="false">EH$5/Days_In_Year</f>
        <v>0.252054794520548</v>
      </c>
      <c r="EI6" s="58" t="n">
        <f aca="false">EI$5/Days_In_Year</f>
        <v>0.246575342465753</v>
      </c>
      <c r="EJ6" s="58" t="n">
        <f aca="false">EJ$5/Days_In_Year</f>
        <v>0.249315068493151</v>
      </c>
      <c r="EK6" s="58" t="n">
        <f aca="false">EK$5/Days_In_Year</f>
        <v>0.252054794520548</v>
      </c>
      <c r="EL6" s="58" t="n">
        <f aca="false">EL$5/Days_In_Year</f>
        <v>0.252054794520548</v>
      </c>
      <c r="EM6" s="58" t="n">
        <f aca="false">EM$5/Days_In_Year</f>
        <v>0.246575342465753</v>
      </c>
      <c r="EN6" s="58" t="n">
        <f aca="false">EN$5/Days_In_Year</f>
        <v>0.249315068493151</v>
      </c>
      <c r="EO6" s="58" t="n">
        <f aca="false">EO$5/Days_In_Year</f>
        <v>0.252054794520548</v>
      </c>
      <c r="EP6" s="58" t="n">
        <f aca="false">EP$5/Days_In_Year</f>
        <v>0.252054794520548</v>
      </c>
      <c r="EQ6" s="58" t="n">
        <f aca="false">EQ$5/Days_In_Year</f>
        <v>0.249315068493151</v>
      </c>
      <c r="ER6" s="58" t="n">
        <f aca="false">ER$5/Days_In_Year</f>
        <v>0.249315068493151</v>
      </c>
      <c r="ES6" s="58" t="n">
        <f aca="false">ES$5/Days_In_Year</f>
        <v>0.252054794520548</v>
      </c>
      <c r="ET6" s="58" t="n">
        <f aca="false">ET$5/Days_In_Year</f>
        <v>0.252054794520548</v>
      </c>
      <c r="EU6" s="58" t="n">
        <f aca="false">EU$5/Days_In_Year</f>
        <v>0.246575342465753</v>
      </c>
      <c r="EV6" s="58" t="n">
        <f aca="false">EV$5/Days_In_Year</f>
        <v>0.249315068493151</v>
      </c>
      <c r="EW6" s="58" t="n">
        <f aca="false">EW$5/Days_In_Year</f>
        <v>0.252054794520548</v>
      </c>
      <c r="EX6" s="58" t="n">
        <f aca="false">EX$5/Days_In_Year</f>
        <v>0.252054794520548</v>
      </c>
      <c r="EY6" s="58" t="n">
        <f aca="false">EY$5/Days_In_Year</f>
        <v>0.246575342465753</v>
      </c>
      <c r="EZ6" s="58" t="n">
        <f aca="false">EZ$5/Days_In_Year</f>
        <v>0.249315068493151</v>
      </c>
      <c r="FA6" s="58" t="n">
        <f aca="false">FA$5/Days_In_Year</f>
        <v>0.252054794520548</v>
      </c>
      <c r="FB6" s="58" t="n">
        <f aca="false">FB$5/Days_In_Year</f>
        <v>0.252054794520548</v>
      </c>
      <c r="FC6" s="58" t="n">
        <f aca="false">FC$5/Days_In_Year</f>
        <v>0.246575342465753</v>
      </c>
      <c r="FD6" s="58" t="n">
        <f aca="false">FD$5/Days_In_Year</f>
        <v>0.249315068493151</v>
      </c>
      <c r="FE6" s="58" t="n">
        <f aca="false">FE$5/Days_In_Year</f>
        <v>0.252054794520548</v>
      </c>
      <c r="FF6" s="58" t="n">
        <f aca="false">FF$5/Days_In_Year</f>
        <v>0.252054794520548</v>
      </c>
      <c r="FG6" s="58" t="n">
        <f aca="false">FG$5/Days_In_Year</f>
        <v>0.249315068493151</v>
      </c>
      <c r="FH6" s="58" t="n">
        <f aca="false">FH$5/Days_In_Year</f>
        <v>0.249315068493151</v>
      </c>
    </row>
    <row r="7" customFormat="false" ht="15" hidden="false" customHeight="false" outlineLevel="0" collapsed="false">
      <c r="C7" s="0" t="s">
        <v>519</v>
      </c>
      <c r="D7" s="11" t="s">
        <v>327</v>
      </c>
      <c r="J7" s="35" t="n">
        <f aca="false">YEAR(J$4)</f>
        <v>2025</v>
      </c>
      <c r="K7" s="35" t="n">
        <f aca="false">YEAR(K$4)</f>
        <v>2026</v>
      </c>
      <c r="L7" s="35" t="n">
        <f aca="false">YEAR(L$4)</f>
        <v>2026</v>
      </c>
      <c r="M7" s="35" t="n">
        <f aca="false">YEAR(M$4)</f>
        <v>2026</v>
      </c>
      <c r="N7" s="35" t="n">
        <f aca="false">YEAR(N$4)</f>
        <v>2026</v>
      </c>
      <c r="O7" s="35" t="n">
        <f aca="false">YEAR(O$4)</f>
        <v>2027</v>
      </c>
      <c r="P7" s="35" t="n">
        <f aca="false">YEAR(P$4)</f>
        <v>2027</v>
      </c>
      <c r="Q7" s="35" t="n">
        <f aca="false">YEAR(Q$4)</f>
        <v>2027</v>
      </c>
      <c r="R7" s="35" t="n">
        <f aca="false">YEAR(R$4)</f>
        <v>2027</v>
      </c>
      <c r="S7" s="35" t="n">
        <f aca="false">YEAR(S$4)</f>
        <v>2028</v>
      </c>
      <c r="T7" s="35" t="n">
        <f aca="false">YEAR(T$4)</f>
        <v>2028</v>
      </c>
      <c r="U7" s="35" t="n">
        <f aca="false">YEAR(U$4)</f>
        <v>2028</v>
      </c>
      <c r="V7" s="35" t="n">
        <f aca="false">YEAR(V$4)</f>
        <v>2028</v>
      </c>
      <c r="W7" s="35" t="n">
        <f aca="false">YEAR(W$4)</f>
        <v>2029</v>
      </c>
      <c r="X7" s="35" t="n">
        <f aca="false">YEAR(X$4)</f>
        <v>2029</v>
      </c>
      <c r="Y7" s="35" t="n">
        <f aca="false">YEAR(Y$4)</f>
        <v>2029</v>
      </c>
      <c r="Z7" s="35" t="n">
        <f aca="false">YEAR(Z$4)</f>
        <v>2029</v>
      </c>
      <c r="AA7" s="35" t="n">
        <f aca="false">YEAR(AA$4)</f>
        <v>2030</v>
      </c>
      <c r="AB7" s="35" t="n">
        <f aca="false">YEAR(AB$4)</f>
        <v>2030</v>
      </c>
      <c r="AC7" s="35" t="n">
        <f aca="false">YEAR(AC$4)</f>
        <v>2030</v>
      </c>
      <c r="AD7" s="35" t="n">
        <f aca="false">YEAR(AD$4)</f>
        <v>2030</v>
      </c>
      <c r="AE7" s="35" t="n">
        <f aca="false">YEAR(AE$4)</f>
        <v>2031</v>
      </c>
      <c r="AF7" s="35" t="n">
        <f aca="false">YEAR(AF$4)</f>
        <v>2031</v>
      </c>
      <c r="AG7" s="35" t="n">
        <f aca="false">YEAR(AG$4)</f>
        <v>2031</v>
      </c>
      <c r="AH7" s="35" t="n">
        <f aca="false">YEAR(AH$4)</f>
        <v>2031</v>
      </c>
      <c r="AI7" s="35" t="n">
        <f aca="false">YEAR(AI$4)</f>
        <v>2032</v>
      </c>
      <c r="AJ7" s="35" t="n">
        <f aca="false">YEAR(AJ$4)</f>
        <v>2032</v>
      </c>
      <c r="AK7" s="35" t="n">
        <f aca="false">YEAR(AK$4)</f>
        <v>2032</v>
      </c>
      <c r="AL7" s="35" t="n">
        <f aca="false">YEAR(AL$4)</f>
        <v>2032</v>
      </c>
      <c r="AM7" s="35" t="n">
        <f aca="false">YEAR(AM$4)</f>
        <v>2033</v>
      </c>
      <c r="AN7" s="35" t="n">
        <f aca="false">YEAR(AN$4)</f>
        <v>2033</v>
      </c>
      <c r="AO7" s="35" t="n">
        <f aca="false">YEAR(AO$4)</f>
        <v>2033</v>
      </c>
      <c r="AP7" s="35" t="n">
        <f aca="false">YEAR(AP$4)</f>
        <v>2033</v>
      </c>
      <c r="AQ7" s="35" t="n">
        <f aca="false">YEAR(AQ$4)</f>
        <v>2034</v>
      </c>
      <c r="AR7" s="35" t="n">
        <f aca="false">YEAR(AR$4)</f>
        <v>2034</v>
      </c>
      <c r="AS7" s="35" t="n">
        <f aca="false">YEAR(AS$4)</f>
        <v>2034</v>
      </c>
      <c r="AT7" s="35" t="n">
        <f aca="false">YEAR(AT$4)</f>
        <v>2034</v>
      </c>
      <c r="AU7" s="35" t="n">
        <f aca="false">YEAR(AU$4)</f>
        <v>2035</v>
      </c>
      <c r="AV7" s="35" t="n">
        <f aca="false">YEAR(AV$4)</f>
        <v>2035</v>
      </c>
      <c r="AW7" s="35" t="n">
        <f aca="false">YEAR(AW$4)</f>
        <v>2035</v>
      </c>
      <c r="AX7" s="35" t="n">
        <f aca="false">YEAR(AX$4)</f>
        <v>2035</v>
      </c>
      <c r="AY7" s="35" t="n">
        <f aca="false">YEAR(AY$4)</f>
        <v>2036</v>
      </c>
      <c r="AZ7" s="35" t="n">
        <f aca="false">YEAR(AZ$4)</f>
        <v>2036</v>
      </c>
      <c r="BA7" s="35" t="n">
        <f aca="false">YEAR(BA$4)</f>
        <v>2036</v>
      </c>
      <c r="BB7" s="35" t="n">
        <f aca="false">YEAR(BB$4)</f>
        <v>2036</v>
      </c>
      <c r="BC7" s="35" t="n">
        <f aca="false">YEAR(BC$4)</f>
        <v>2037</v>
      </c>
      <c r="BD7" s="35" t="n">
        <f aca="false">YEAR(BD$4)</f>
        <v>2037</v>
      </c>
      <c r="BE7" s="35" t="n">
        <f aca="false">YEAR(BE$4)</f>
        <v>2037</v>
      </c>
      <c r="BF7" s="35" t="n">
        <f aca="false">YEAR(BF$4)</f>
        <v>2037</v>
      </c>
      <c r="BG7" s="35" t="n">
        <f aca="false">YEAR(BG$4)</f>
        <v>2038</v>
      </c>
      <c r="BH7" s="35" t="n">
        <f aca="false">YEAR(BH$4)</f>
        <v>2038</v>
      </c>
      <c r="BI7" s="35" t="n">
        <f aca="false">YEAR(BI$4)</f>
        <v>2038</v>
      </c>
      <c r="BJ7" s="35" t="n">
        <f aca="false">YEAR(BJ$4)</f>
        <v>2038</v>
      </c>
      <c r="BK7" s="35" t="n">
        <f aca="false">YEAR(BK$4)</f>
        <v>2039</v>
      </c>
      <c r="BL7" s="35" t="n">
        <f aca="false">YEAR(BL$4)</f>
        <v>2039</v>
      </c>
      <c r="BM7" s="35" t="n">
        <f aca="false">YEAR(BM$4)</f>
        <v>2039</v>
      </c>
      <c r="BN7" s="35" t="n">
        <f aca="false">YEAR(BN$4)</f>
        <v>2039</v>
      </c>
      <c r="BO7" s="35" t="n">
        <f aca="false">YEAR(BO$4)</f>
        <v>2040</v>
      </c>
      <c r="BP7" s="35" t="n">
        <f aca="false">YEAR(BP$4)</f>
        <v>2040</v>
      </c>
      <c r="BQ7" s="35" t="n">
        <f aca="false">YEAR(BQ$4)</f>
        <v>2040</v>
      </c>
      <c r="BR7" s="35" t="n">
        <f aca="false">YEAR(BR$4)</f>
        <v>2040</v>
      </c>
      <c r="BS7" s="35" t="n">
        <f aca="false">YEAR(BS$4)</f>
        <v>2041</v>
      </c>
      <c r="BT7" s="35" t="n">
        <f aca="false">YEAR(BT$4)</f>
        <v>2041</v>
      </c>
      <c r="BU7" s="35" t="n">
        <f aca="false">YEAR(BU$4)</f>
        <v>2041</v>
      </c>
      <c r="BV7" s="35" t="n">
        <f aca="false">YEAR(BV$4)</f>
        <v>2041</v>
      </c>
      <c r="BW7" s="35" t="n">
        <f aca="false">YEAR(BW$4)</f>
        <v>2042</v>
      </c>
      <c r="BX7" s="35" t="n">
        <f aca="false">YEAR(BX$4)</f>
        <v>2042</v>
      </c>
      <c r="BY7" s="35" t="n">
        <f aca="false">YEAR(BY$4)</f>
        <v>2042</v>
      </c>
      <c r="BZ7" s="35" t="n">
        <f aca="false">YEAR(BZ$4)</f>
        <v>2042</v>
      </c>
      <c r="CA7" s="35" t="n">
        <f aca="false">YEAR(CA$4)</f>
        <v>2043</v>
      </c>
      <c r="CB7" s="35" t="n">
        <f aca="false">YEAR(CB$4)</f>
        <v>2043</v>
      </c>
      <c r="CC7" s="35" t="n">
        <f aca="false">YEAR(CC$4)</f>
        <v>2043</v>
      </c>
      <c r="CD7" s="35" t="n">
        <f aca="false">YEAR(CD$4)</f>
        <v>2043</v>
      </c>
      <c r="CE7" s="35" t="n">
        <f aca="false">YEAR(CE$4)</f>
        <v>2044</v>
      </c>
      <c r="CF7" s="35" t="n">
        <f aca="false">YEAR(CF$4)</f>
        <v>2044</v>
      </c>
      <c r="CG7" s="35" t="n">
        <f aca="false">YEAR(CG$4)</f>
        <v>2044</v>
      </c>
      <c r="CH7" s="35" t="n">
        <f aca="false">YEAR(CH$4)</f>
        <v>2044</v>
      </c>
      <c r="CI7" s="35" t="n">
        <f aca="false">YEAR(CI$4)</f>
        <v>2045</v>
      </c>
      <c r="CJ7" s="35" t="n">
        <f aca="false">YEAR(CJ$4)</f>
        <v>2045</v>
      </c>
      <c r="CK7" s="35" t="n">
        <f aca="false">YEAR(CK$4)</f>
        <v>2045</v>
      </c>
      <c r="CL7" s="35" t="n">
        <f aca="false">YEAR(CL$4)</f>
        <v>2045</v>
      </c>
      <c r="CM7" s="35" t="n">
        <f aca="false">YEAR(CM$4)</f>
        <v>2046</v>
      </c>
      <c r="CN7" s="35" t="n">
        <f aca="false">YEAR(CN$4)</f>
        <v>2046</v>
      </c>
      <c r="CO7" s="35" t="n">
        <f aca="false">YEAR(CO$4)</f>
        <v>2046</v>
      </c>
      <c r="CP7" s="35" t="n">
        <f aca="false">YEAR(CP$4)</f>
        <v>2046</v>
      </c>
      <c r="CQ7" s="35" t="n">
        <f aca="false">YEAR(CQ$4)</f>
        <v>2047</v>
      </c>
      <c r="CR7" s="35" t="n">
        <f aca="false">YEAR(CR$4)</f>
        <v>2047</v>
      </c>
      <c r="CS7" s="35" t="n">
        <f aca="false">YEAR(CS$4)</f>
        <v>2047</v>
      </c>
      <c r="CT7" s="35" t="n">
        <f aca="false">YEAR(CT$4)</f>
        <v>2047</v>
      </c>
      <c r="CU7" s="35" t="n">
        <f aca="false">YEAR(CU$4)</f>
        <v>2048</v>
      </c>
      <c r="CV7" s="35" t="n">
        <f aca="false">YEAR(CV$4)</f>
        <v>2048</v>
      </c>
      <c r="CW7" s="35" t="n">
        <f aca="false">YEAR(CW$4)</f>
        <v>2048</v>
      </c>
      <c r="CX7" s="35" t="n">
        <f aca="false">YEAR(CX$4)</f>
        <v>2048</v>
      </c>
      <c r="CY7" s="35" t="n">
        <f aca="false">YEAR(CY$4)</f>
        <v>2049</v>
      </c>
      <c r="CZ7" s="35" t="n">
        <f aca="false">YEAR(CZ$4)</f>
        <v>2049</v>
      </c>
      <c r="DA7" s="35" t="n">
        <f aca="false">YEAR(DA$4)</f>
        <v>2049</v>
      </c>
      <c r="DB7" s="35" t="n">
        <f aca="false">YEAR(DB$4)</f>
        <v>2049</v>
      </c>
      <c r="DC7" s="35" t="n">
        <f aca="false">YEAR(DC$4)</f>
        <v>2050</v>
      </c>
      <c r="DD7" s="35" t="n">
        <f aca="false">YEAR(DD$4)</f>
        <v>2050</v>
      </c>
      <c r="DE7" s="35" t="n">
        <f aca="false">YEAR(DE$4)</f>
        <v>2050</v>
      </c>
      <c r="DF7" s="35" t="n">
        <f aca="false">YEAR(DF$4)</f>
        <v>2050</v>
      </c>
      <c r="DG7" s="35" t="n">
        <f aca="false">YEAR(DG$4)</f>
        <v>2051</v>
      </c>
      <c r="DH7" s="35" t="n">
        <f aca="false">YEAR(DH$4)</f>
        <v>2051</v>
      </c>
      <c r="DI7" s="35" t="n">
        <f aca="false">YEAR(DI$4)</f>
        <v>2051</v>
      </c>
      <c r="DJ7" s="35" t="n">
        <f aca="false">YEAR(DJ$4)</f>
        <v>2051</v>
      </c>
      <c r="DK7" s="35" t="n">
        <f aca="false">YEAR(DK$4)</f>
        <v>2052</v>
      </c>
      <c r="DL7" s="35" t="n">
        <f aca="false">YEAR(DL$4)</f>
        <v>2052</v>
      </c>
      <c r="DM7" s="35" t="n">
        <f aca="false">YEAR(DM$4)</f>
        <v>2052</v>
      </c>
      <c r="DN7" s="35" t="n">
        <f aca="false">YEAR(DN$4)</f>
        <v>2052</v>
      </c>
      <c r="DO7" s="35" t="n">
        <f aca="false">YEAR(DO$4)</f>
        <v>2053</v>
      </c>
      <c r="DP7" s="35" t="n">
        <f aca="false">YEAR(DP$4)</f>
        <v>2053</v>
      </c>
      <c r="DQ7" s="35" t="n">
        <f aca="false">YEAR(DQ$4)</f>
        <v>2053</v>
      </c>
      <c r="DR7" s="35" t="n">
        <f aca="false">YEAR(DR$4)</f>
        <v>2053</v>
      </c>
      <c r="DS7" s="35" t="n">
        <f aca="false">YEAR(DS$4)</f>
        <v>2054</v>
      </c>
      <c r="DT7" s="35" t="n">
        <f aca="false">YEAR(DT$4)</f>
        <v>2054</v>
      </c>
      <c r="DU7" s="35" t="n">
        <f aca="false">YEAR(DU$4)</f>
        <v>2054</v>
      </c>
      <c r="DV7" s="35" t="n">
        <f aca="false">YEAR(DV$4)</f>
        <v>2054</v>
      </c>
      <c r="DW7" s="35" t="n">
        <f aca="false">YEAR(DW$4)</f>
        <v>2055</v>
      </c>
      <c r="DX7" s="35" t="n">
        <f aca="false">YEAR(DX$4)</f>
        <v>2055</v>
      </c>
      <c r="DY7" s="35" t="n">
        <f aca="false">YEAR(DY$4)</f>
        <v>2055</v>
      </c>
      <c r="DZ7" s="35" t="n">
        <f aca="false">YEAR(DZ$4)</f>
        <v>2055</v>
      </c>
      <c r="EA7" s="35" t="n">
        <f aca="false">YEAR(EA$4)</f>
        <v>2056</v>
      </c>
      <c r="EB7" s="35" t="n">
        <f aca="false">YEAR(EB$4)</f>
        <v>2056</v>
      </c>
      <c r="EC7" s="35" t="n">
        <f aca="false">YEAR(EC$4)</f>
        <v>2056</v>
      </c>
      <c r="ED7" s="35" t="n">
        <f aca="false">YEAR(ED$4)</f>
        <v>2056</v>
      </c>
      <c r="EE7" s="35" t="n">
        <f aca="false">YEAR(EE$4)</f>
        <v>2057</v>
      </c>
      <c r="EF7" s="35" t="n">
        <f aca="false">YEAR(EF$4)</f>
        <v>2057</v>
      </c>
      <c r="EG7" s="35" t="n">
        <f aca="false">YEAR(EG$4)</f>
        <v>2057</v>
      </c>
      <c r="EH7" s="35" t="n">
        <f aca="false">YEAR(EH$4)</f>
        <v>2057</v>
      </c>
      <c r="EI7" s="35" t="n">
        <f aca="false">YEAR(EI$4)</f>
        <v>2058</v>
      </c>
      <c r="EJ7" s="35" t="n">
        <f aca="false">YEAR(EJ$4)</f>
        <v>2058</v>
      </c>
      <c r="EK7" s="35" t="n">
        <f aca="false">YEAR(EK$4)</f>
        <v>2058</v>
      </c>
      <c r="EL7" s="35" t="n">
        <f aca="false">YEAR(EL$4)</f>
        <v>2058</v>
      </c>
      <c r="EM7" s="35" t="n">
        <f aca="false">YEAR(EM$4)</f>
        <v>2059</v>
      </c>
      <c r="EN7" s="35" t="n">
        <f aca="false">YEAR(EN$4)</f>
        <v>2059</v>
      </c>
      <c r="EO7" s="35" t="n">
        <f aca="false">YEAR(EO$4)</f>
        <v>2059</v>
      </c>
      <c r="EP7" s="35" t="n">
        <f aca="false">YEAR(EP$4)</f>
        <v>2059</v>
      </c>
      <c r="EQ7" s="35" t="n">
        <f aca="false">YEAR(EQ$4)</f>
        <v>2060</v>
      </c>
      <c r="ER7" s="35" t="n">
        <f aca="false">YEAR(ER$4)</f>
        <v>2060</v>
      </c>
      <c r="ES7" s="35" t="n">
        <f aca="false">YEAR(ES$4)</f>
        <v>2060</v>
      </c>
      <c r="ET7" s="35" t="n">
        <f aca="false">YEAR(ET$4)</f>
        <v>2060</v>
      </c>
      <c r="EU7" s="35" t="n">
        <f aca="false">YEAR(EU$4)</f>
        <v>2061</v>
      </c>
      <c r="EV7" s="35" t="n">
        <f aca="false">YEAR(EV$4)</f>
        <v>2061</v>
      </c>
      <c r="EW7" s="35" t="n">
        <f aca="false">YEAR(EW$4)</f>
        <v>2061</v>
      </c>
      <c r="EX7" s="35" t="n">
        <f aca="false">YEAR(EX$4)</f>
        <v>2061</v>
      </c>
      <c r="EY7" s="35" t="n">
        <f aca="false">YEAR(EY$4)</f>
        <v>2062</v>
      </c>
      <c r="EZ7" s="35" t="n">
        <f aca="false">YEAR(EZ$4)</f>
        <v>2062</v>
      </c>
      <c r="FA7" s="35" t="n">
        <f aca="false">YEAR(FA$4)</f>
        <v>2062</v>
      </c>
      <c r="FB7" s="35" t="n">
        <f aca="false">YEAR(FB$4)</f>
        <v>2062</v>
      </c>
      <c r="FC7" s="35" t="n">
        <f aca="false">YEAR(FC$4)</f>
        <v>2063</v>
      </c>
      <c r="FD7" s="35" t="n">
        <f aca="false">YEAR(FD$4)</f>
        <v>2063</v>
      </c>
      <c r="FE7" s="35" t="n">
        <f aca="false">YEAR(FE$4)</f>
        <v>2063</v>
      </c>
      <c r="FF7" s="35" t="n">
        <f aca="false">YEAR(FF$4)</f>
        <v>2063</v>
      </c>
      <c r="FG7" s="35" t="n">
        <f aca="false">YEAR(FG$4)</f>
        <v>2064</v>
      </c>
      <c r="FH7" s="35" t="n">
        <f aca="false">YEAR(FH$4)</f>
        <v>2064</v>
      </c>
    </row>
    <row r="8" customFormat="false" ht="15" hidden="false" customHeight="false" outlineLevel="0" collapsed="false">
      <c r="C8" s="0" t="s">
        <v>670</v>
      </c>
      <c r="D8" s="11" t="s">
        <v>86</v>
      </c>
      <c r="J8" s="35" t="n">
        <f aca="false">I$8+1</f>
        <v>1</v>
      </c>
      <c r="K8" s="35" t="n">
        <f aca="false">J$8+1</f>
        <v>2</v>
      </c>
      <c r="L8" s="35" t="n">
        <f aca="false">K$8+1</f>
        <v>3</v>
      </c>
      <c r="M8" s="35" t="n">
        <f aca="false">L$8+1</f>
        <v>4</v>
      </c>
      <c r="N8" s="35" t="n">
        <f aca="false">M$8+1</f>
        <v>5</v>
      </c>
      <c r="O8" s="35" t="n">
        <f aca="false">N$8+1</f>
        <v>6</v>
      </c>
      <c r="P8" s="35" t="n">
        <f aca="false">O$8+1</f>
        <v>7</v>
      </c>
      <c r="Q8" s="35" t="n">
        <f aca="false">P$8+1</f>
        <v>8</v>
      </c>
      <c r="R8" s="35" t="n">
        <f aca="false">Q$8+1</f>
        <v>9</v>
      </c>
      <c r="S8" s="35" t="n">
        <f aca="false">R$8+1</f>
        <v>10</v>
      </c>
      <c r="T8" s="35" t="n">
        <f aca="false">S$8+1</f>
        <v>11</v>
      </c>
      <c r="U8" s="35" t="n">
        <f aca="false">T$8+1</f>
        <v>12</v>
      </c>
      <c r="V8" s="35" t="n">
        <f aca="false">U$8+1</f>
        <v>13</v>
      </c>
      <c r="W8" s="35" t="n">
        <f aca="false">V$8+1</f>
        <v>14</v>
      </c>
      <c r="X8" s="35" t="n">
        <f aca="false">W$8+1</f>
        <v>15</v>
      </c>
      <c r="Y8" s="35" t="n">
        <f aca="false">X$8+1</f>
        <v>16</v>
      </c>
      <c r="Z8" s="35" t="n">
        <f aca="false">Y$8+1</f>
        <v>17</v>
      </c>
      <c r="AA8" s="35" t="n">
        <f aca="false">Z$8+1</f>
        <v>18</v>
      </c>
      <c r="AB8" s="35" t="n">
        <f aca="false">AA$8+1</f>
        <v>19</v>
      </c>
      <c r="AC8" s="35" t="n">
        <f aca="false">AB$8+1</f>
        <v>20</v>
      </c>
      <c r="AD8" s="35" t="n">
        <f aca="false">AC$8+1</f>
        <v>21</v>
      </c>
      <c r="AE8" s="35" t="n">
        <f aca="false">AD$8+1</f>
        <v>22</v>
      </c>
      <c r="AF8" s="35" t="n">
        <f aca="false">AE$8+1</f>
        <v>23</v>
      </c>
      <c r="AG8" s="35" t="n">
        <f aca="false">AF$8+1</f>
        <v>24</v>
      </c>
      <c r="AH8" s="35" t="n">
        <f aca="false">AG$8+1</f>
        <v>25</v>
      </c>
      <c r="AI8" s="35" t="n">
        <f aca="false">AH$8+1</f>
        <v>26</v>
      </c>
      <c r="AJ8" s="35" t="n">
        <f aca="false">AI$8+1</f>
        <v>27</v>
      </c>
      <c r="AK8" s="35" t="n">
        <f aca="false">AJ$8+1</f>
        <v>28</v>
      </c>
      <c r="AL8" s="35" t="n">
        <f aca="false">AK$8+1</f>
        <v>29</v>
      </c>
      <c r="AM8" s="35" t="n">
        <f aca="false">AL$8+1</f>
        <v>30</v>
      </c>
      <c r="AN8" s="35" t="n">
        <f aca="false">AM$8+1</f>
        <v>31</v>
      </c>
      <c r="AO8" s="35" t="n">
        <f aca="false">AN$8+1</f>
        <v>32</v>
      </c>
      <c r="AP8" s="35" t="n">
        <f aca="false">AO$8+1</f>
        <v>33</v>
      </c>
      <c r="AQ8" s="35" t="n">
        <f aca="false">AP$8+1</f>
        <v>34</v>
      </c>
      <c r="AR8" s="35" t="n">
        <f aca="false">AQ$8+1</f>
        <v>35</v>
      </c>
      <c r="AS8" s="35" t="n">
        <f aca="false">AR$8+1</f>
        <v>36</v>
      </c>
      <c r="AT8" s="35" t="n">
        <f aca="false">AS$8+1</f>
        <v>37</v>
      </c>
      <c r="AU8" s="35" t="n">
        <f aca="false">AT$8+1</f>
        <v>38</v>
      </c>
      <c r="AV8" s="35" t="n">
        <f aca="false">AU$8+1</f>
        <v>39</v>
      </c>
      <c r="AW8" s="35" t="n">
        <f aca="false">AV$8+1</f>
        <v>40</v>
      </c>
      <c r="AX8" s="35" t="n">
        <f aca="false">AW$8+1</f>
        <v>41</v>
      </c>
      <c r="AY8" s="35" t="n">
        <f aca="false">AX$8+1</f>
        <v>42</v>
      </c>
      <c r="AZ8" s="35" t="n">
        <f aca="false">AY$8+1</f>
        <v>43</v>
      </c>
      <c r="BA8" s="35" t="n">
        <f aca="false">AZ$8+1</f>
        <v>44</v>
      </c>
      <c r="BB8" s="35" t="n">
        <f aca="false">BA$8+1</f>
        <v>45</v>
      </c>
      <c r="BC8" s="35" t="n">
        <f aca="false">BB$8+1</f>
        <v>46</v>
      </c>
      <c r="BD8" s="35" t="n">
        <f aca="false">BC$8+1</f>
        <v>47</v>
      </c>
      <c r="BE8" s="35" t="n">
        <f aca="false">BD$8+1</f>
        <v>48</v>
      </c>
      <c r="BF8" s="35" t="n">
        <f aca="false">BE$8+1</f>
        <v>49</v>
      </c>
      <c r="BG8" s="35" t="n">
        <f aca="false">BF$8+1</f>
        <v>50</v>
      </c>
      <c r="BH8" s="35" t="n">
        <f aca="false">BG$8+1</f>
        <v>51</v>
      </c>
      <c r="BI8" s="35" t="n">
        <f aca="false">BH$8+1</f>
        <v>52</v>
      </c>
      <c r="BJ8" s="35" t="n">
        <f aca="false">BI$8+1</f>
        <v>53</v>
      </c>
      <c r="BK8" s="35" t="n">
        <f aca="false">BJ$8+1</f>
        <v>54</v>
      </c>
      <c r="BL8" s="35" t="n">
        <f aca="false">BK$8+1</f>
        <v>55</v>
      </c>
      <c r="BM8" s="35" t="n">
        <f aca="false">BL$8+1</f>
        <v>56</v>
      </c>
      <c r="BN8" s="35" t="n">
        <f aca="false">BM$8+1</f>
        <v>57</v>
      </c>
      <c r="BO8" s="35" t="n">
        <f aca="false">BN$8+1</f>
        <v>58</v>
      </c>
      <c r="BP8" s="35" t="n">
        <f aca="false">BO$8+1</f>
        <v>59</v>
      </c>
      <c r="BQ8" s="35" t="n">
        <f aca="false">BP$8+1</f>
        <v>60</v>
      </c>
      <c r="BR8" s="35" t="n">
        <f aca="false">BQ$8+1</f>
        <v>61</v>
      </c>
      <c r="BS8" s="35" t="n">
        <f aca="false">BR$8+1</f>
        <v>62</v>
      </c>
      <c r="BT8" s="35" t="n">
        <f aca="false">BS$8+1</f>
        <v>63</v>
      </c>
      <c r="BU8" s="35" t="n">
        <f aca="false">BT$8+1</f>
        <v>64</v>
      </c>
      <c r="BV8" s="35" t="n">
        <f aca="false">BU$8+1</f>
        <v>65</v>
      </c>
      <c r="BW8" s="35" t="n">
        <f aca="false">BV$8+1</f>
        <v>66</v>
      </c>
      <c r="BX8" s="35" t="n">
        <f aca="false">BW$8+1</f>
        <v>67</v>
      </c>
      <c r="BY8" s="35" t="n">
        <f aca="false">BX$8+1</f>
        <v>68</v>
      </c>
      <c r="BZ8" s="35" t="n">
        <f aca="false">BY$8+1</f>
        <v>69</v>
      </c>
      <c r="CA8" s="35" t="n">
        <f aca="false">BZ$8+1</f>
        <v>70</v>
      </c>
      <c r="CB8" s="35" t="n">
        <f aca="false">CA$8+1</f>
        <v>71</v>
      </c>
      <c r="CC8" s="35" t="n">
        <f aca="false">CB$8+1</f>
        <v>72</v>
      </c>
      <c r="CD8" s="35" t="n">
        <f aca="false">CC$8+1</f>
        <v>73</v>
      </c>
      <c r="CE8" s="35" t="n">
        <f aca="false">CD$8+1</f>
        <v>74</v>
      </c>
      <c r="CF8" s="35" t="n">
        <f aca="false">CE$8+1</f>
        <v>75</v>
      </c>
      <c r="CG8" s="35" t="n">
        <f aca="false">CF$8+1</f>
        <v>76</v>
      </c>
      <c r="CH8" s="35" t="n">
        <f aca="false">CG$8+1</f>
        <v>77</v>
      </c>
      <c r="CI8" s="35" t="n">
        <f aca="false">CH$8+1</f>
        <v>78</v>
      </c>
      <c r="CJ8" s="35" t="n">
        <f aca="false">CI$8+1</f>
        <v>79</v>
      </c>
      <c r="CK8" s="35" t="n">
        <f aca="false">CJ$8+1</f>
        <v>80</v>
      </c>
      <c r="CL8" s="35" t="n">
        <f aca="false">CK$8+1</f>
        <v>81</v>
      </c>
      <c r="CM8" s="35" t="n">
        <f aca="false">CL$8+1</f>
        <v>82</v>
      </c>
      <c r="CN8" s="35" t="n">
        <f aca="false">CM$8+1</f>
        <v>83</v>
      </c>
      <c r="CO8" s="35" t="n">
        <f aca="false">CN$8+1</f>
        <v>84</v>
      </c>
      <c r="CP8" s="35" t="n">
        <f aca="false">CO$8+1</f>
        <v>85</v>
      </c>
      <c r="CQ8" s="35" t="n">
        <f aca="false">CP$8+1</f>
        <v>86</v>
      </c>
      <c r="CR8" s="35" t="n">
        <f aca="false">CQ$8+1</f>
        <v>87</v>
      </c>
      <c r="CS8" s="35" t="n">
        <f aca="false">CR$8+1</f>
        <v>88</v>
      </c>
      <c r="CT8" s="35" t="n">
        <f aca="false">CS$8+1</f>
        <v>89</v>
      </c>
      <c r="CU8" s="35" t="n">
        <f aca="false">CT$8+1</f>
        <v>90</v>
      </c>
      <c r="CV8" s="35" t="n">
        <f aca="false">CU$8+1</f>
        <v>91</v>
      </c>
      <c r="CW8" s="35" t="n">
        <f aca="false">CV$8+1</f>
        <v>92</v>
      </c>
      <c r="CX8" s="35" t="n">
        <f aca="false">CW$8+1</f>
        <v>93</v>
      </c>
      <c r="CY8" s="35" t="n">
        <f aca="false">CX$8+1</f>
        <v>94</v>
      </c>
      <c r="CZ8" s="35" t="n">
        <f aca="false">CY$8+1</f>
        <v>95</v>
      </c>
      <c r="DA8" s="35" t="n">
        <f aca="false">CZ$8+1</f>
        <v>96</v>
      </c>
      <c r="DB8" s="35" t="n">
        <f aca="false">DA$8+1</f>
        <v>97</v>
      </c>
      <c r="DC8" s="35" t="n">
        <f aca="false">DB$8+1</f>
        <v>98</v>
      </c>
      <c r="DD8" s="35" t="n">
        <f aca="false">DC$8+1</f>
        <v>99</v>
      </c>
      <c r="DE8" s="35" t="n">
        <f aca="false">DD$8+1</f>
        <v>100</v>
      </c>
      <c r="DF8" s="35" t="n">
        <f aca="false">DE$8+1</f>
        <v>101</v>
      </c>
      <c r="DG8" s="35" t="n">
        <f aca="false">DF$8+1</f>
        <v>102</v>
      </c>
      <c r="DH8" s="35" t="n">
        <f aca="false">DG$8+1</f>
        <v>103</v>
      </c>
      <c r="DI8" s="35" t="n">
        <f aca="false">DH$8+1</f>
        <v>104</v>
      </c>
      <c r="DJ8" s="35" t="n">
        <f aca="false">DI$8+1</f>
        <v>105</v>
      </c>
      <c r="DK8" s="35" t="n">
        <f aca="false">DJ$8+1</f>
        <v>106</v>
      </c>
      <c r="DL8" s="35" t="n">
        <f aca="false">DK$8+1</f>
        <v>107</v>
      </c>
      <c r="DM8" s="35" t="n">
        <f aca="false">DL$8+1</f>
        <v>108</v>
      </c>
      <c r="DN8" s="35" t="n">
        <f aca="false">DM$8+1</f>
        <v>109</v>
      </c>
      <c r="DO8" s="35" t="n">
        <f aca="false">DN$8+1</f>
        <v>110</v>
      </c>
      <c r="DP8" s="35" t="n">
        <f aca="false">DO$8+1</f>
        <v>111</v>
      </c>
      <c r="DQ8" s="35" t="n">
        <f aca="false">DP$8+1</f>
        <v>112</v>
      </c>
      <c r="DR8" s="35" t="n">
        <f aca="false">DQ$8+1</f>
        <v>113</v>
      </c>
      <c r="DS8" s="35" t="n">
        <f aca="false">DR$8+1</f>
        <v>114</v>
      </c>
      <c r="DT8" s="35" t="n">
        <f aca="false">DS$8+1</f>
        <v>115</v>
      </c>
      <c r="DU8" s="35" t="n">
        <f aca="false">DT$8+1</f>
        <v>116</v>
      </c>
      <c r="DV8" s="35" t="n">
        <f aca="false">DU$8+1</f>
        <v>117</v>
      </c>
      <c r="DW8" s="35" t="n">
        <f aca="false">DV$8+1</f>
        <v>118</v>
      </c>
      <c r="DX8" s="35" t="n">
        <f aca="false">DW$8+1</f>
        <v>119</v>
      </c>
      <c r="DY8" s="35" t="n">
        <f aca="false">DX$8+1</f>
        <v>120</v>
      </c>
      <c r="DZ8" s="35" t="n">
        <f aca="false">DY$8+1</f>
        <v>121</v>
      </c>
      <c r="EA8" s="35" t="n">
        <f aca="false">DZ$8+1</f>
        <v>122</v>
      </c>
      <c r="EB8" s="35" t="n">
        <f aca="false">EA$8+1</f>
        <v>123</v>
      </c>
      <c r="EC8" s="35" t="n">
        <f aca="false">EB$8+1</f>
        <v>124</v>
      </c>
      <c r="ED8" s="35" t="n">
        <f aca="false">EC$8+1</f>
        <v>125</v>
      </c>
      <c r="EE8" s="35" t="n">
        <f aca="false">ED$8+1</f>
        <v>126</v>
      </c>
      <c r="EF8" s="35" t="n">
        <f aca="false">EE$8+1</f>
        <v>127</v>
      </c>
      <c r="EG8" s="35" t="n">
        <f aca="false">EF$8+1</f>
        <v>128</v>
      </c>
      <c r="EH8" s="35" t="n">
        <f aca="false">EG$8+1</f>
        <v>129</v>
      </c>
      <c r="EI8" s="35" t="n">
        <f aca="false">EH$8+1</f>
        <v>130</v>
      </c>
      <c r="EJ8" s="35" t="n">
        <f aca="false">EI$8+1</f>
        <v>131</v>
      </c>
      <c r="EK8" s="35" t="n">
        <f aca="false">EJ$8+1</f>
        <v>132</v>
      </c>
      <c r="EL8" s="35" t="n">
        <f aca="false">EK$8+1</f>
        <v>133</v>
      </c>
      <c r="EM8" s="35" t="n">
        <f aca="false">EL$8+1</f>
        <v>134</v>
      </c>
      <c r="EN8" s="35" t="n">
        <f aca="false">EM$8+1</f>
        <v>135</v>
      </c>
      <c r="EO8" s="35" t="n">
        <f aca="false">EN$8+1</f>
        <v>136</v>
      </c>
      <c r="EP8" s="35" t="n">
        <f aca="false">EO$8+1</f>
        <v>137</v>
      </c>
      <c r="EQ8" s="35" t="n">
        <f aca="false">EP$8+1</f>
        <v>138</v>
      </c>
      <c r="ER8" s="35" t="n">
        <f aca="false">EQ$8+1</f>
        <v>139</v>
      </c>
      <c r="ES8" s="35" t="n">
        <f aca="false">ER$8+1</f>
        <v>140</v>
      </c>
      <c r="ET8" s="35" t="n">
        <f aca="false">ES$8+1</f>
        <v>141</v>
      </c>
      <c r="EU8" s="35" t="n">
        <f aca="false">ET$8+1</f>
        <v>142</v>
      </c>
      <c r="EV8" s="35" t="n">
        <f aca="false">EU$8+1</f>
        <v>143</v>
      </c>
      <c r="EW8" s="35" t="n">
        <f aca="false">EV$8+1</f>
        <v>144</v>
      </c>
      <c r="EX8" s="35" t="n">
        <f aca="false">EW$8+1</f>
        <v>145</v>
      </c>
      <c r="EY8" s="35" t="n">
        <f aca="false">EX$8+1</f>
        <v>146</v>
      </c>
      <c r="EZ8" s="35" t="n">
        <f aca="false">EY$8+1</f>
        <v>147</v>
      </c>
      <c r="FA8" s="35" t="n">
        <f aca="false">EZ$8+1</f>
        <v>148</v>
      </c>
      <c r="FB8" s="35" t="n">
        <f aca="false">FA$8+1</f>
        <v>149</v>
      </c>
      <c r="FC8" s="35" t="n">
        <f aca="false">FB$8+1</f>
        <v>150</v>
      </c>
      <c r="FD8" s="35" t="n">
        <f aca="false">FC$8+1</f>
        <v>151</v>
      </c>
      <c r="FE8" s="35" t="n">
        <f aca="false">FD$8+1</f>
        <v>152</v>
      </c>
      <c r="FF8" s="35" t="n">
        <f aca="false">FE$8+1</f>
        <v>153</v>
      </c>
      <c r="FG8" s="35" t="n">
        <f aca="false">FF$8+1</f>
        <v>154</v>
      </c>
      <c r="FH8" s="35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671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672</v>
      </c>
      <c r="D12" s="11" t="s">
        <v>17</v>
      </c>
      <c r="E12" s="14" t="str">
        <f aca="false">INDEX(Dash_Case,1,$A$1)</f>
        <v>B</v>
      </c>
      <c r="F12" s="35" t="n">
        <f aca="false">MATCH($E12,Case_Names,0)</f>
        <v>2</v>
      </c>
    </row>
    <row r="13" customFormat="false" ht="15" hidden="false" customHeight="false" outlineLevel="0" collapsed="false">
      <c r="C13" s="0" t="s">
        <v>673</v>
      </c>
      <c r="D13" s="11" t="s">
        <v>37</v>
      </c>
      <c r="E13" s="18" t="n">
        <f aca="false">INDEX(Case_MWp,1,$F12)</f>
        <v>63</v>
      </c>
      <c r="F13" s="18" t="n">
        <f aca="false">INDEX(Case_MVA,1,$F12)</f>
        <v>49.9</v>
      </c>
    </row>
    <row r="14" customFormat="false" ht="15" hidden="false" customHeight="false" outlineLevel="0" collapsed="false">
      <c r="C14" s="0" t="s">
        <v>674</v>
      </c>
      <c r="D14" s="11" t="s">
        <v>44</v>
      </c>
      <c r="E14" s="20" t="n">
        <f aca="false">INDEX(Case_Yield,1,$F12)</f>
        <v>1265</v>
      </c>
      <c r="F14" s="20" t="n">
        <f aca="false">$E14*(1+In_Yield_Adj)</f>
        <v>1265</v>
      </c>
    </row>
    <row r="15" customFormat="false" ht="15" hidden="false" customHeight="false" outlineLevel="0" collapsed="false">
      <c r="C15" s="0" t="s">
        <v>675</v>
      </c>
      <c r="D15" s="11" t="s">
        <v>79</v>
      </c>
      <c r="E15" s="44" t="n">
        <f aca="false">INDEX(Case_RtB,1,$F12)</f>
        <v>46387</v>
      </c>
      <c r="F15" s="44" t="n">
        <f aca="false">INDEX(Case_Exit,1,$F12)</f>
        <v>46477</v>
      </c>
    </row>
    <row r="16" customFormat="false" ht="15" hidden="false" customHeight="false" outlineLevel="0" collapsed="false">
      <c r="C16" s="0" t="s">
        <v>676</v>
      </c>
      <c r="D16" s="11" t="s">
        <v>79</v>
      </c>
      <c r="E16" s="44" t="n">
        <f aca="false">INDEX(Case_NTP,1,$F12)</f>
        <v>46568</v>
      </c>
      <c r="F16" s="44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677</v>
      </c>
      <c r="D17" s="11" t="s">
        <v>32</v>
      </c>
      <c r="E17" s="22" t="n">
        <f aca="false">INDEX(Case_Clip,1,$F12)</f>
        <v>0</v>
      </c>
    </row>
    <row r="18" customFormat="false" ht="15" hidden="false" customHeight="false" outlineLevel="0" collapsed="false">
      <c r="C18" s="0" t="s">
        <v>678</v>
      </c>
      <c r="D18" s="11" t="s">
        <v>37</v>
      </c>
      <c r="E18" s="18" t="n">
        <f aca="false">In_BESS_MW*In_BESS_On</f>
        <v>50</v>
      </c>
      <c r="F18" s="18" t="n">
        <f aca="false">$E18*In_BESS_Hours</f>
        <v>200</v>
      </c>
    </row>
    <row r="19" customFormat="false" ht="15" hidden="false" customHeight="false" outlineLevel="0" collapsed="false">
      <c r="C19" s="0" t="s">
        <v>679</v>
      </c>
      <c r="D19" s="11" t="s">
        <v>34</v>
      </c>
      <c r="E19" s="30" t="n">
        <f aca="false">In_Acq</f>
        <v>45991</v>
      </c>
      <c r="I19" s="17" t="n">
        <f aca="false">SUM(J19:FH19)</f>
        <v>1</v>
      </c>
      <c r="J19" s="17" t="n">
        <f aca="false">N(AND(J$3&lt;=$E19,J$4&gt;=$E19))</f>
        <v>1</v>
      </c>
      <c r="K19" s="17" t="n">
        <f aca="false">N(AND(K$3&lt;=$E19,K$4&gt;=$E19))</f>
        <v>0</v>
      </c>
      <c r="L19" s="17" t="n">
        <f aca="false">N(AND(L$3&lt;=$E19,L$4&gt;=$E19))</f>
        <v>0</v>
      </c>
      <c r="M19" s="17" t="n">
        <f aca="false">N(AND(M$3&lt;=$E19,M$4&gt;=$E19))</f>
        <v>0</v>
      </c>
      <c r="N19" s="17" t="n">
        <f aca="false">N(AND(N$3&lt;=$E19,N$4&gt;=$E19))</f>
        <v>0</v>
      </c>
      <c r="O19" s="17" t="n">
        <f aca="false">N(AND(O$3&lt;=$E19,O$4&gt;=$E19))</f>
        <v>0</v>
      </c>
      <c r="P19" s="17" t="n">
        <f aca="false">N(AND(P$3&lt;=$E19,P$4&gt;=$E19))</f>
        <v>0</v>
      </c>
      <c r="Q19" s="17" t="n">
        <f aca="false">N(AND(Q$3&lt;=$E19,Q$4&gt;=$E19))</f>
        <v>0</v>
      </c>
      <c r="R19" s="17" t="n">
        <f aca="false">N(AND(R$3&lt;=$E19,R$4&gt;=$E19))</f>
        <v>0</v>
      </c>
      <c r="S19" s="17" t="n">
        <f aca="false">N(AND(S$3&lt;=$E19,S$4&gt;=$E19))</f>
        <v>0</v>
      </c>
      <c r="T19" s="17" t="n">
        <f aca="false">N(AND(T$3&lt;=$E19,T$4&gt;=$E19))</f>
        <v>0</v>
      </c>
      <c r="U19" s="17" t="n">
        <f aca="false">N(AND(U$3&lt;=$E19,U$4&gt;=$E19))</f>
        <v>0</v>
      </c>
      <c r="V19" s="17" t="n">
        <f aca="false">N(AND(V$3&lt;=$E19,V$4&gt;=$E19))</f>
        <v>0</v>
      </c>
      <c r="W19" s="17" t="n">
        <f aca="false">N(AND(W$3&lt;=$E19,W$4&gt;=$E19))</f>
        <v>0</v>
      </c>
      <c r="X19" s="17" t="n">
        <f aca="false">N(AND(X$3&lt;=$E19,X$4&gt;=$E19))</f>
        <v>0</v>
      </c>
      <c r="Y19" s="17" t="n">
        <f aca="false">N(AND(Y$3&lt;=$E19,Y$4&gt;=$E19))</f>
        <v>0</v>
      </c>
      <c r="Z19" s="17" t="n">
        <f aca="false">N(AND(Z$3&lt;=$E19,Z$4&gt;=$E19))</f>
        <v>0</v>
      </c>
      <c r="AA19" s="17" t="n">
        <f aca="false">N(AND(AA$3&lt;=$E19,AA$4&gt;=$E19))</f>
        <v>0</v>
      </c>
      <c r="AB19" s="17" t="n">
        <f aca="false">N(AND(AB$3&lt;=$E19,AB$4&gt;=$E19))</f>
        <v>0</v>
      </c>
      <c r="AC19" s="17" t="n">
        <f aca="false">N(AND(AC$3&lt;=$E19,AC$4&gt;=$E19))</f>
        <v>0</v>
      </c>
      <c r="AD19" s="17" t="n">
        <f aca="false">N(AND(AD$3&lt;=$E19,AD$4&gt;=$E19))</f>
        <v>0</v>
      </c>
      <c r="AE19" s="17" t="n">
        <f aca="false">N(AND(AE$3&lt;=$E19,AE$4&gt;=$E19))</f>
        <v>0</v>
      </c>
      <c r="AF19" s="17" t="n">
        <f aca="false">N(AND(AF$3&lt;=$E19,AF$4&gt;=$E19))</f>
        <v>0</v>
      </c>
      <c r="AG19" s="17" t="n">
        <f aca="false">N(AND(AG$3&lt;=$E19,AG$4&gt;=$E19))</f>
        <v>0</v>
      </c>
      <c r="AH19" s="17" t="n">
        <f aca="false">N(AND(AH$3&lt;=$E19,AH$4&gt;=$E19))</f>
        <v>0</v>
      </c>
      <c r="AI19" s="17" t="n">
        <f aca="false">N(AND(AI$3&lt;=$E19,AI$4&gt;=$E19))</f>
        <v>0</v>
      </c>
      <c r="AJ19" s="17" t="n">
        <f aca="false">N(AND(AJ$3&lt;=$E19,AJ$4&gt;=$E19))</f>
        <v>0</v>
      </c>
      <c r="AK19" s="17" t="n">
        <f aca="false">N(AND(AK$3&lt;=$E19,AK$4&gt;=$E19))</f>
        <v>0</v>
      </c>
      <c r="AL19" s="17" t="n">
        <f aca="false">N(AND(AL$3&lt;=$E19,AL$4&gt;=$E19))</f>
        <v>0</v>
      </c>
      <c r="AM19" s="17" t="n">
        <f aca="false">N(AND(AM$3&lt;=$E19,AM$4&gt;=$E19))</f>
        <v>0</v>
      </c>
      <c r="AN19" s="17" t="n">
        <f aca="false">N(AND(AN$3&lt;=$E19,AN$4&gt;=$E19))</f>
        <v>0</v>
      </c>
      <c r="AO19" s="17" t="n">
        <f aca="false">N(AND(AO$3&lt;=$E19,AO$4&gt;=$E19))</f>
        <v>0</v>
      </c>
      <c r="AP19" s="17" t="n">
        <f aca="false">N(AND(AP$3&lt;=$E19,AP$4&gt;=$E19))</f>
        <v>0</v>
      </c>
      <c r="AQ19" s="17" t="n">
        <f aca="false">N(AND(AQ$3&lt;=$E19,AQ$4&gt;=$E19))</f>
        <v>0</v>
      </c>
      <c r="AR19" s="17" t="n">
        <f aca="false">N(AND(AR$3&lt;=$E19,AR$4&gt;=$E19))</f>
        <v>0</v>
      </c>
      <c r="AS19" s="17" t="n">
        <f aca="false">N(AND(AS$3&lt;=$E19,AS$4&gt;=$E19))</f>
        <v>0</v>
      </c>
      <c r="AT19" s="17" t="n">
        <f aca="false">N(AND(AT$3&lt;=$E19,AT$4&gt;=$E19))</f>
        <v>0</v>
      </c>
      <c r="AU19" s="17" t="n">
        <f aca="false">N(AND(AU$3&lt;=$E19,AU$4&gt;=$E19))</f>
        <v>0</v>
      </c>
      <c r="AV19" s="17" t="n">
        <f aca="false">N(AND(AV$3&lt;=$E19,AV$4&gt;=$E19))</f>
        <v>0</v>
      </c>
      <c r="AW19" s="17" t="n">
        <f aca="false">N(AND(AW$3&lt;=$E19,AW$4&gt;=$E19))</f>
        <v>0</v>
      </c>
      <c r="AX19" s="17" t="n">
        <f aca="false">N(AND(AX$3&lt;=$E19,AX$4&gt;=$E19))</f>
        <v>0</v>
      </c>
      <c r="AY19" s="17" t="n">
        <f aca="false">N(AND(AY$3&lt;=$E19,AY$4&gt;=$E19))</f>
        <v>0</v>
      </c>
      <c r="AZ19" s="17" t="n">
        <f aca="false">N(AND(AZ$3&lt;=$E19,AZ$4&gt;=$E19))</f>
        <v>0</v>
      </c>
      <c r="BA19" s="17" t="n">
        <f aca="false">N(AND(BA$3&lt;=$E19,BA$4&gt;=$E19))</f>
        <v>0</v>
      </c>
      <c r="BB19" s="17" t="n">
        <f aca="false">N(AND(BB$3&lt;=$E19,BB$4&gt;=$E19))</f>
        <v>0</v>
      </c>
      <c r="BC19" s="17" t="n">
        <f aca="false">N(AND(BC$3&lt;=$E19,BC$4&gt;=$E19))</f>
        <v>0</v>
      </c>
      <c r="BD19" s="17" t="n">
        <f aca="false">N(AND(BD$3&lt;=$E19,BD$4&gt;=$E19))</f>
        <v>0</v>
      </c>
      <c r="BE19" s="17" t="n">
        <f aca="false">N(AND(BE$3&lt;=$E19,BE$4&gt;=$E19))</f>
        <v>0</v>
      </c>
      <c r="BF19" s="17" t="n">
        <f aca="false">N(AND(BF$3&lt;=$E19,BF$4&gt;=$E19))</f>
        <v>0</v>
      </c>
      <c r="BG19" s="17" t="n">
        <f aca="false">N(AND(BG$3&lt;=$E19,BG$4&gt;=$E19))</f>
        <v>0</v>
      </c>
      <c r="BH19" s="17" t="n">
        <f aca="false">N(AND(BH$3&lt;=$E19,BH$4&gt;=$E19))</f>
        <v>0</v>
      </c>
      <c r="BI19" s="17" t="n">
        <f aca="false">N(AND(BI$3&lt;=$E19,BI$4&gt;=$E19))</f>
        <v>0</v>
      </c>
      <c r="BJ19" s="17" t="n">
        <f aca="false">N(AND(BJ$3&lt;=$E19,BJ$4&gt;=$E19))</f>
        <v>0</v>
      </c>
      <c r="BK19" s="17" t="n">
        <f aca="false">N(AND(BK$3&lt;=$E19,BK$4&gt;=$E19))</f>
        <v>0</v>
      </c>
      <c r="BL19" s="17" t="n">
        <f aca="false">N(AND(BL$3&lt;=$E19,BL$4&gt;=$E19))</f>
        <v>0</v>
      </c>
      <c r="BM19" s="17" t="n">
        <f aca="false">N(AND(BM$3&lt;=$E19,BM$4&gt;=$E19))</f>
        <v>0</v>
      </c>
      <c r="BN19" s="17" t="n">
        <f aca="false">N(AND(BN$3&lt;=$E19,BN$4&gt;=$E19))</f>
        <v>0</v>
      </c>
      <c r="BO19" s="17" t="n">
        <f aca="false">N(AND(BO$3&lt;=$E19,BO$4&gt;=$E19))</f>
        <v>0</v>
      </c>
      <c r="BP19" s="17" t="n">
        <f aca="false">N(AND(BP$3&lt;=$E19,BP$4&gt;=$E19))</f>
        <v>0</v>
      </c>
      <c r="BQ19" s="17" t="n">
        <f aca="false">N(AND(BQ$3&lt;=$E19,BQ$4&gt;=$E19))</f>
        <v>0</v>
      </c>
      <c r="BR19" s="17" t="n">
        <f aca="false">N(AND(BR$3&lt;=$E19,BR$4&gt;=$E19))</f>
        <v>0</v>
      </c>
      <c r="BS19" s="17" t="n">
        <f aca="false">N(AND(BS$3&lt;=$E19,BS$4&gt;=$E19))</f>
        <v>0</v>
      </c>
      <c r="BT19" s="17" t="n">
        <f aca="false">N(AND(BT$3&lt;=$E19,BT$4&gt;=$E19))</f>
        <v>0</v>
      </c>
      <c r="BU19" s="17" t="n">
        <f aca="false">N(AND(BU$3&lt;=$E19,BU$4&gt;=$E19))</f>
        <v>0</v>
      </c>
      <c r="BV19" s="17" t="n">
        <f aca="false">N(AND(BV$3&lt;=$E19,BV$4&gt;=$E19))</f>
        <v>0</v>
      </c>
      <c r="BW19" s="17" t="n">
        <f aca="false">N(AND(BW$3&lt;=$E19,BW$4&gt;=$E19))</f>
        <v>0</v>
      </c>
      <c r="BX19" s="17" t="n">
        <f aca="false">N(AND(BX$3&lt;=$E19,BX$4&gt;=$E19))</f>
        <v>0</v>
      </c>
      <c r="BY19" s="17" t="n">
        <f aca="false">N(AND(BY$3&lt;=$E19,BY$4&gt;=$E19))</f>
        <v>0</v>
      </c>
      <c r="BZ19" s="17" t="n">
        <f aca="false">N(AND(BZ$3&lt;=$E19,BZ$4&gt;=$E19))</f>
        <v>0</v>
      </c>
      <c r="CA19" s="17" t="n">
        <f aca="false">N(AND(CA$3&lt;=$E19,CA$4&gt;=$E19))</f>
        <v>0</v>
      </c>
      <c r="CB19" s="17" t="n">
        <f aca="false">N(AND(CB$3&lt;=$E19,CB$4&gt;=$E19))</f>
        <v>0</v>
      </c>
      <c r="CC19" s="17" t="n">
        <f aca="false">N(AND(CC$3&lt;=$E19,CC$4&gt;=$E19))</f>
        <v>0</v>
      </c>
      <c r="CD19" s="17" t="n">
        <f aca="false">N(AND(CD$3&lt;=$E19,CD$4&gt;=$E19))</f>
        <v>0</v>
      </c>
      <c r="CE19" s="17" t="n">
        <f aca="false">N(AND(CE$3&lt;=$E19,CE$4&gt;=$E19))</f>
        <v>0</v>
      </c>
      <c r="CF19" s="17" t="n">
        <f aca="false">N(AND(CF$3&lt;=$E19,CF$4&gt;=$E19))</f>
        <v>0</v>
      </c>
      <c r="CG19" s="17" t="n">
        <f aca="false">N(AND(CG$3&lt;=$E19,CG$4&gt;=$E19))</f>
        <v>0</v>
      </c>
      <c r="CH19" s="17" t="n">
        <f aca="false">N(AND(CH$3&lt;=$E19,CH$4&gt;=$E19))</f>
        <v>0</v>
      </c>
      <c r="CI19" s="17" t="n">
        <f aca="false">N(AND(CI$3&lt;=$E19,CI$4&gt;=$E19))</f>
        <v>0</v>
      </c>
      <c r="CJ19" s="17" t="n">
        <f aca="false">N(AND(CJ$3&lt;=$E19,CJ$4&gt;=$E19))</f>
        <v>0</v>
      </c>
      <c r="CK19" s="17" t="n">
        <f aca="false">N(AND(CK$3&lt;=$E19,CK$4&gt;=$E19))</f>
        <v>0</v>
      </c>
      <c r="CL19" s="17" t="n">
        <f aca="false">N(AND(CL$3&lt;=$E19,CL$4&gt;=$E19))</f>
        <v>0</v>
      </c>
      <c r="CM19" s="17" t="n">
        <f aca="false">N(AND(CM$3&lt;=$E19,CM$4&gt;=$E19))</f>
        <v>0</v>
      </c>
      <c r="CN19" s="17" t="n">
        <f aca="false">N(AND(CN$3&lt;=$E19,CN$4&gt;=$E19))</f>
        <v>0</v>
      </c>
      <c r="CO19" s="17" t="n">
        <f aca="false">N(AND(CO$3&lt;=$E19,CO$4&gt;=$E19))</f>
        <v>0</v>
      </c>
      <c r="CP19" s="17" t="n">
        <f aca="false">N(AND(CP$3&lt;=$E19,CP$4&gt;=$E19))</f>
        <v>0</v>
      </c>
      <c r="CQ19" s="17" t="n">
        <f aca="false">N(AND(CQ$3&lt;=$E19,CQ$4&gt;=$E19))</f>
        <v>0</v>
      </c>
      <c r="CR19" s="17" t="n">
        <f aca="false">N(AND(CR$3&lt;=$E19,CR$4&gt;=$E19))</f>
        <v>0</v>
      </c>
      <c r="CS19" s="17" t="n">
        <f aca="false">N(AND(CS$3&lt;=$E19,CS$4&gt;=$E19))</f>
        <v>0</v>
      </c>
      <c r="CT19" s="17" t="n">
        <f aca="false">N(AND(CT$3&lt;=$E19,CT$4&gt;=$E19))</f>
        <v>0</v>
      </c>
      <c r="CU19" s="17" t="n">
        <f aca="false">N(AND(CU$3&lt;=$E19,CU$4&gt;=$E19))</f>
        <v>0</v>
      </c>
      <c r="CV19" s="17" t="n">
        <f aca="false">N(AND(CV$3&lt;=$E19,CV$4&gt;=$E19))</f>
        <v>0</v>
      </c>
      <c r="CW19" s="17" t="n">
        <f aca="false">N(AND(CW$3&lt;=$E19,CW$4&gt;=$E19))</f>
        <v>0</v>
      </c>
      <c r="CX19" s="17" t="n">
        <f aca="false">N(AND(CX$3&lt;=$E19,CX$4&gt;=$E19))</f>
        <v>0</v>
      </c>
      <c r="CY19" s="17" t="n">
        <f aca="false">N(AND(CY$3&lt;=$E19,CY$4&gt;=$E19))</f>
        <v>0</v>
      </c>
      <c r="CZ19" s="17" t="n">
        <f aca="false">N(AND(CZ$3&lt;=$E19,CZ$4&gt;=$E19))</f>
        <v>0</v>
      </c>
      <c r="DA19" s="17" t="n">
        <f aca="false">N(AND(DA$3&lt;=$E19,DA$4&gt;=$E19))</f>
        <v>0</v>
      </c>
      <c r="DB19" s="17" t="n">
        <f aca="false">N(AND(DB$3&lt;=$E19,DB$4&gt;=$E19))</f>
        <v>0</v>
      </c>
      <c r="DC19" s="17" t="n">
        <f aca="false">N(AND(DC$3&lt;=$E19,DC$4&gt;=$E19))</f>
        <v>0</v>
      </c>
      <c r="DD19" s="17" t="n">
        <f aca="false">N(AND(DD$3&lt;=$E19,DD$4&gt;=$E19))</f>
        <v>0</v>
      </c>
      <c r="DE19" s="17" t="n">
        <f aca="false">N(AND(DE$3&lt;=$E19,DE$4&gt;=$E19))</f>
        <v>0</v>
      </c>
      <c r="DF19" s="17" t="n">
        <f aca="false">N(AND(DF$3&lt;=$E19,DF$4&gt;=$E19))</f>
        <v>0</v>
      </c>
      <c r="DG19" s="17" t="n">
        <f aca="false">N(AND(DG$3&lt;=$E19,DG$4&gt;=$E19))</f>
        <v>0</v>
      </c>
      <c r="DH19" s="17" t="n">
        <f aca="false">N(AND(DH$3&lt;=$E19,DH$4&gt;=$E19))</f>
        <v>0</v>
      </c>
      <c r="DI19" s="17" t="n">
        <f aca="false">N(AND(DI$3&lt;=$E19,DI$4&gt;=$E19))</f>
        <v>0</v>
      </c>
      <c r="DJ19" s="17" t="n">
        <f aca="false">N(AND(DJ$3&lt;=$E19,DJ$4&gt;=$E19))</f>
        <v>0</v>
      </c>
      <c r="DK19" s="17" t="n">
        <f aca="false">N(AND(DK$3&lt;=$E19,DK$4&gt;=$E19))</f>
        <v>0</v>
      </c>
      <c r="DL19" s="17" t="n">
        <f aca="false">N(AND(DL$3&lt;=$E19,DL$4&gt;=$E19))</f>
        <v>0</v>
      </c>
      <c r="DM19" s="17" t="n">
        <f aca="false">N(AND(DM$3&lt;=$E19,DM$4&gt;=$E19))</f>
        <v>0</v>
      </c>
      <c r="DN19" s="17" t="n">
        <f aca="false">N(AND(DN$3&lt;=$E19,DN$4&gt;=$E19))</f>
        <v>0</v>
      </c>
      <c r="DO19" s="17" t="n">
        <f aca="false">N(AND(DO$3&lt;=$E19,DO$4&gt;=$E19))</f>
        <v>0</v>
      </c>
      <c r="DP19" s="17" t="n">
        <f aca="false">N(AND(DP$3&lt;=$E19,DP$4&gt;=$E19))</f>
        <v>0</v>
      </c>
      <c r="DQ19" s="17" t="n">
        <f aca="false">N(AND(DQ$3&lt;=$E19,DQ$4&gt;=$E19))</f>
        <v>0</v>
      </c>
      <c r="DR19" s="17" t="n">
        <f aca="false">N(AND(DR$3&lt;=$E19,DR$4&gt;=$E19))</f>
        <v>0</v>
      </c>
      <c r="DS19" s="17" t="n">
        <f aca="false">N(AND(DS$3&lt;=$E19,DS$4&gt;=$E19))</f>
        <v>0</v>
      </c>
      <c r="DT19" s="17" t="n">
        <f aca="false">N(AND(DT$3&lt;=$E19,DT$4&gt;=$E19))</f>
        <v>0</v>
      </c>
      <c r="DU19" s="17" t="n">
        <f aca="false">N(AND(DU$3&lt;=$E19,DU$4&gt;=$E19))</f>
        <v>0</v>
      </c>
      <c r="DV19" s="17" t="n">
        <f aca="false">N(AND(DV$3&lt;=$E19,DV$4&gt;=$E19))</f>
        <v>0</v>
      </c>
      <c r="DW19" s="17" t="n">
        <f aca="false">N(AND(DW$3&lt;=$E19,DW$4&gt;=$E19))</f>
        <v>0</v>
      </c>
      <c r="DX19" s="17" t="n">
        <f aca="false">N(AND(DX$3&lt;=$E19,DX$4&gt;=$E19))</f>
        <v>0</v>
      </c>
      <c r="DY19" s="17" t="n">
        <f aca="false">N(AND(DY$3&lt;=$E19,DY$4&gt;=$E19))</f>
        <v>0</v>
      </c>
      <c r="DZ19" s="17" t="n">
        <f aca="false">N(AND(DZ$3&lt;=$E19,DZ$4&gt;=$E19))</f>
        <v>0</v>
      </c>
      <c r="EA19" s="17" t="n">
        <f aca="false">N(AND(EA$3&lt;=$E19,EA$4&gt;=$E19))</f>
        <v>0</v>
      </c>
      <c r="EB19" s="17" t="n">
        <f aca="false">N(AND(EB$3&lt;=$E19,EB$4&gt;=$E19))</f>
        <v>0</v>
      </c>
      <c r="EC19" s="17" t="n">
        <f aca="false">N(AND(EC$3&lt;=$E19,EC$4&gt;=$E19))</f>
        <v>0</v>
      </c>
      <c r="ED19" s="17" t="n">
        <f aca="false">N(AND(ED$3&lt;=$E19,ED$4&gt;=$E19))</f>
        <v>0</v>
      </c>
      <c r="EE19" s="17" t="n">
        <f aca="false">N(AND(EE$3&lt;=$E19,EE$4&gt;=$E19))</f>
        <v>0</v>
      </c>
      <c r="EF19" s="17" t="n">
        <f aca="false">N(AND(EF$3&lt;=$E19,EF$4&gt;=$E19))</f>
        <v>0</v>
      </c>
      <c r="EG19" s="17" t="n">
        <f aca="false">N(AND(EG$3&lt;=$E19,EG$4&gt;=$E19))</f>
        <v>0</v>
      </c>
      <c r="EH19" s="17" t="n">
        <f aca="false">N(AND(EH$3&lt;=$E19,EH$4&gt;=$E19))</f>
        <v>0</v>
      </c>
      <c r="EI19" s="17" t="n">
        <f aca="false">N(AND(EI$3&lt;=$E19,EI$4&gt;=$E19))</f>
        <v>0</v>
      </c>
      <c r="EJ19" s="17" t="n">
        <f aca="false">N(AND(EJ$3&lt;=$E19,EJ$4&gt;=$E19))</f>
        <v>0</v>
      </c>
      <c r="EK19" s="17" t="n">
        <f aca="false">N(AND(EK$3&lt;=$E19,EK$4&gt;=$E19))</f>
        <v>0</v>
      </c>
      <c r="EL19" s="17" t="n">
        <f aca="false">N(AND(EL$3&lt;=$E19,EL$4&gt;=$E19))</f>
        <v>0</v>
      </c>
      <c r="EM19" s="17" t="n">
        <f aca="false">N(AND(EM$3&lt;=$E19,EM$4&gt;=$E19))</f>
        <v>0</v>
      </c>
      <c r="EN19" s="17" t="n">
        <f aca="false">N(AND(EN$3&lt;=$E19,EN$4&gt;=$E19))</f>
        <v>0</v>
      </c>
      <c r="EO19" s="17" t="n">
        <f aca="false">N(AND(EO$3&lt;=$E19,EO$4&gt;=$E19))</f>
        <v>0</v>
      </c>
      <c r="EP19" s="17" t="n">
        <f aca="false">N(AND(EP$3&lt;=$E19,EP$4&gt;=$E19))</f>
        <v>0</v>
      </c>
      <c r="EQ19" s="17" t="n">
        <f aca="false">N(AND(EQ$3&lt;=$E19,EQ$4&gt;=$E19))</f>
        <v>0</v>
      </c>
      <c r="ER19" s="17" t="n">
        <f aca="false">N(AND(ER$3&lt;=$E19,ER$4&gt;=$E19))</f>
        <v>0</v>
      </c>
      <c r="ES19" s="17" t="n">
        <f aca="false">N(AND(ES$3&lt;=$E19,ES$4&gt;=$E19))</f>
        <v>0</v>
      </c>
      <c r="ET19" s="17" t="n">
        <f aca="false">N(AND(ET$3&lt;=$E19,ET$4&gt;=$E19))</f>
        <v>0</v>
      </c>
      <c r="EU19" s="17" t="n">
        <f aca="false">N(AND(EU$3&lt;=$E19,EU$4&gt;=$E19))</f>
        <v>0</v>
      </c>
      <c r="EV19" s="17" t="n">
        <f aca="false">N(AND(EV$3&lt;=$E19,EV$4&gt;=$E19))</f>
        <v>0</v>
      </c>
      <c r="EW19" s="17" t="n">
        <f aca="false">N(AND(EW$3&lt;=$E19,EW$4&gt;=$E19))</f>
        <v>0</v>
      </c>
      <c r="EX19" s="17" t="n">
        <f aca="false">N(AND(EX$3&lt;=$E19,EX$4&gt;=$E19))</f>
        <v>0</v>
      </c>
      <c r="EY19" s="17" t="n">
        <f aca="false">N(AND(EY$3&lt;=$E19,EY$4&gt;=$E19))</f>
        <v>0</v>
      </c>
      <c r="EZ19" s="17" t="n">
        <f aca="false">N(AND(EZ$3&lt;=$E19,EZ$4&gt;=$E19))</f>
        <v>0</v>
      </c>
      <c r="FA19" s="17" t="n">
        <f aca="false">N(AND(FA$3&lt;=$E19,FA$4&gt;=$E19))</f>
        <v>0</v>
      </c>
      <c r="FB19" s="17" t="n">
        <f aca="false">N(AND(FB$3&lt;=$E19,FB$4&gt;=$E19))</f>
        <v>0</v>
      </c>
      <c r="FC19" s="17" t="n">
        <f aca="false">N(AND(FC$3&lt;=$E19,FC$4&gt;=$E19))</f>
        <v>0</v>
      </c>
      <c r="FD19" s="17" t="n">
        <f aca="false">N(AND(FD$3&lt;=$E19,FD$4&gt;=$E19))</f>
        <v>0</v>
      </c>
      <c r="FE19" s="17" t="n">
        <f aca="false">N(AND(FE$3&lt;=$E19,FE$4&gt;=$E19))</f>
        <v>0</v>
      </c>
      <c r="FF19" s="17" t="n">
        <f aca="false">N(AND(FF$3&lt;=$E19,FF$4&gt;=$E19))</f>
        <v>0</v>
      </c>
      <c r="FG19" s="17" t="n">
        <f aca="false">N(AND(FG$3&lt;=$E19,FG$4&gt;=$E19))</f>
        <v>0</v>
      </c>
      <c r="FH19" s="17" t="n">
        <f aca="false">N(AND(FH$3&lt;=$E19,FH$4&gt;=$E19))</f>
        <v>0</v>
      </c>
    </row>
    <row r="20" customFormat="false" ht="15" hidden="false" customHeight="false" outlineLevel="0" collapsed="false">
      <c r="C20" s="0" t="s">
        <v>680</v>
      </c>
      <c r="D20" s="11" t="s">
        <v>34</v>
      </c>
      <c r="E20" s="44" t="n">
        <f aca="false">$F15</f>
        <v>46477</v>
      </c>
      <c r="I20" s="17" t="n">
        <f aca="false">SUM(J20:FH20)</f>
        <v>1</v>
      </c>
      <c r="J20" s="17" t="n">
        <f aca="false">N(AND(J$3&lt;=$E20,J$4&gt;=$E20))</f>
        <v>0</v>
      </c>
      <c r="K20" s="17" t="n">
        <f aca="false">N(AND(K$3&lt;=$E20,K$4&gt;=$E20))</f>
        <v>0</v>
      </c>
      <c r="L20" s="17" t="n">
        <f aca="false">N(AND(L$3&lt;=$E20,L$4&gt;=$E20))</f>
        <v>0</v>
      </c>
      <c r="M20" s="17" t="n">
        <f aca="false">N(AND(M$3&lt;=$E20,M$4&gt;=$E20))</f>
        <v>0</v>
      </c>
      <c r="N20" s="17" t="n">
        <f aca="false">N(AND(N$3&lt;=$E20,N$4&gt;=$E20))</f>
        <v>0</v>
      </c>
      <c r="O20" s="17" t="n">
        <f aca="false">N(AND(O$3&lt;=$E20,O$4&gt;=$E20))</f>
        <v>1</v>
      </c>
      <c r="P20" s="17" t="n">
        <f aca="false">N(AND(P$3&lt;=$E20,P$4&gt;=$E20))</f>
        <v>0</v>
      </c>
      <c r="Q20" s="17" t="n">
        <f aca="false">N(AND(Q$3&lt;=$E20,Q$4&gt;=$E20))</f>
        <v>0</v>
      </c>
      <c r="R20" s="17" t="n">
        <f aca="false">N(AND(R$3&lt;=$E20,R$4&gt;=$E20))</f>
        <v>0</v>
      </c>
      <c r="S20" s="17" t="n">
        <f aca="false">N(AND(S$3&lt;=$E20,S$4&gt;=$E20))</f>
        <v>0</v>
      </c>
      <c r="T20" s="17" t="n">
        <f aca="false">N(AND(T$3&lt;=$E20,T$4&gt;=$E20))</f>
        <v>0</v>
      </c>
      <c r="U20" s="17" t="n">
        <f aca="false">N(AND(U$3&lt;=$E20,U$4&gt;=$E20))</f>
        <v>0</v>
      </c>
      <c r="V20" s="17" t="n">
        <f aca="false">N(AND(V$3&lt;=$E20,V$4&gt;=$E20))</f>
        <v>0</v>
      </c>
      <c r="W20" s="17" t="n">
        <f aca="false">N(AND(W$3&lt;=$E20,W$4&gt;=$E20))</f>
        <v>0</v>
      </c>
      <c r="X20" s="17" t="n">
        <f aca="false">N(AND(X$3&lt;=$E20,X$4&gt;=$E20))</f>
        <v>0</v>
      </c>
      <c r="Y20" s="17" t="n">
        <f aca="false">N(AND(Y$3&lt;=$E20,Y$4&gt;=$E20))</f>
        <v>0</v>
      </c>
      <c r="Z20" s="17" t="n">
        <f aca="false">N(AND(Z$3&lt;=$E20,Z$4&gt;=$E20))</f>
        <v>0</v>
      </c>
      <c r="AA20" s="17" t="n">
        <f aca="false">N(AND(AA$3&lt;=$E20,AA$4&gt;=$E20))</f>
        <v>0</v>
      </c>
      <c r="AB20" s="17" t="n">
        <f aca="false">N(AND(AB$3&lt;=$E20,AB$4&gt;=$E20))</f>
        <v>0</v>
      </c>
      <c r="AC20" s="17" t="n">
        <f aca="false">N(AND(AC$3&lt;=$E20,AC$4&gt;=$E20))</f>
        <v>0</v>
      </c>
      <c r="AD20" s="17" t="n">
        <f aca="false">N(AND(AD$3&lt;=$E20,AD$4&gt;=$E20))</f>
        <v>0</v>
      </c>
      <c r="AE20" s="17" t="n">
        <f aca="false">N(AND(AE$3&lt;=$E20,AE$4&gt;=$E20))</f>
        <v>0</v>
      </c>
      <c r="AF20" s="17" t="n">
        <f aca="false">N(AND(AF$3&lt;=$E20,AF$4&gt;=$E20))</f>
        <v>0</v>
      </c>
      <c r="AG20" s="17" t="n">
        <f aca="false">N(AND(AG$3&lt;=$E20,AG$4&gt;=$E20))</f>
        <v>0</v>
      </c>
      <c r="AH20" s="17" t="n">
        <f aca="false">N(AND(AH$3&lt;=$E20,AH$4&gt;=$E20))</f>
        <v>0</v>
      </c>
      <c r="AI20" s="17" t="n">
        <f aca="false">N(AND(AI$3&lt;=$E20,AI$4&gt;=$E20))</f>
        <v>0</v>
      </c>
      <c r="AJ20" s="17" t="n">
        <f aca="false">N(AND(AJ$3&lt;=$E20,AJ$4&gt;=$E20))</f>
        <v>0</v>
      </c>
      <c r="AK20" s="17" t="n">
        <f aca="false">N(AND(AK$3&lt;=$E20,AK$4&gt;=$E20))</f>
        <v>0</v>
      </c>
      <c r="AL20" s="17" t="n">
        <f aca="false">N(AND(AL$3&lt;=$E20,AL$4&gt;=$E20))</f>
        <v>0</v>
      </c>
      <c r="AM20" s="17" t="n">
        <f aca="false">N(AND(AM$3&lt;=$E20,AM$4&gt;=$E20))</f>
        <v>0</v>
      </c>
      <c r="AN20" s="17" t="n">
        <f aca="false">N(AND(AN$3&lt;=$E20,AN$4&gt;=$E20))</f>
        <v>0</v>
      </c>
      <c r="AO20" s="17" t="n">
        <f aca="false">N(AND(AO$3&lt;=$E20,AO$4&gt;=$E20))</f>
        <v>0</v>
      </c>
      <c r="AP20" s="17" t="n">
        <f aca="false">N(AND(AP$3&lt;=$E20,AP$4&gt;=$E20))</f>
        <v>0</v>
      </c>
      <c r="AQ20" s="17" t="n">
        <f aca="false">N(AND(AQ$3&lt;=$E20,AQ$4&gt;=$E20))</f>
        <v>0</v>
      </c>
      <c r="AR20" s="17" t="n">
        <f aca="false">N(AND(AR$3&lt;=$E20,AR$4&gt;=$E20))</f>
        <v>0</v>
      </c>
      <c r="AS20" s="17" t="n">
        <f aca="false">N(AND(AS$3&lt;=$E20,AS$4&gt;=$E20))</f>
        <v>0</v>
      </c>
      <c r="AT20" s="17" t="n">
        <f aca="false">N(AND(AT$3&lt;=$E20,AT$4&gt;=$E20))</f>
        <v>0</v>
      </c>
      <c r="AU20" s="17" t="n">
        <f aca="false">N(AND(AU$3&lt;=$E20,AU$4&gt;=$E20))</f>
        <v>0</v>
      </c>
      <c r="AV20" s="17" t="n">
        <f aca="false">N(AND(AV$3&lt;=$E20,AV$4&gt;=$E20))</f>
        <v>0</v>
      </c>
      <c r="AW20" s="17" t="n">
        <f aca="false">N(AND(AW$3&lt;=$E20,AW$4&gt;=$E20))</f>
        <v>0</v>
      </c>
      <c r="AX20" s="17" t="n">
        <f aca="false">N(AND(AX$3&lt;=$E20,AX$4&gt;=$E20))</f>
        <v>0</v>
      </c>
      <c r="AY20" s="17" t="n">
        <f aca="false">N(AND(AY$3&lt;=$E20,AY$4&gt;=$E20))</f>
        <v>0</v>
      </c>
      <c r="AZ20" s="17" t="n">
        <f aca="false">N(AND(AZ$3&lt;=$E20,AZ$4&gt;=$E20))</f>
        <v>0</v>
      </c>
      <c r="BA20" s="17" t="n">
        <f aca="false">N(AND(BA$3&lt;=$E20,BA$4&gt;=$E20))</f>
        <v>0</v>
      </c>
      <c r="BB20" s="17" t="n">
        <f aca="false">N(AND(BB$3&lt;=$E20,BB$4&gt;=$E20))</f>
        <v>0</v>
      </c>
      <c r="BC20" s="17" t="n">
        <f aca="false">N(AND(BC$3&lt;=$E20,BC$4&gt;=$E20))</f>
        <v>0</v>
      </c>
      <c r="BD20" s="17" t="n">
        <f aca="false">N(AND(BD$3&lt;=$E20,BD$4&gt;=$E20))</f>
        <v>0</v>
      </c>
      <c r="BE20" s="17" t="n">
        <f aca="false">N(AND(BE$3&lt;=$E20,BE$4&gt;=$E20))</f>
        <v>0</v>
      </c>
      <c r="BF20" s="17" t="n">
        <f aca="false">N(AND(BF$3&lt;=$E20,BF$4&gt;=$E20))</f>
        <v>0</v>
      </c>
      <c r="BG20" s="17" t="n">
        <f aca="false">N(AND(BG$3&lt;=$E20,BG$4&gt;=$E20))</f>
        <v>0</v>
      </c>
      <c r="BH20" s="17" t="n">
        <f aca="false">N(AND(BH$3&lt;=$E20,BH$4&gt;=$E20))</f>
        <v>0</v>
      </c>
      <c r="BI20" s="17" t="n">
        <f aca="false">N(AND(BI$3&lt;=$E20,BI$4&gt;=$E20))</f>
        <v>0</v>
      </c>
      <c r="BJ20" s="17" t="n">
        <f aca="false">N(AND(BJ$3&lt;=$E20,BJ$4&gt;=$E20))</f>
        <v>0</v>
      </c>
      <c r="BK20" s="17" t="n">
        <f aca="false">N(AND(BK$3&lt;=$E20,BK$4&gt;=$E20))</f>
        <v>0</v>
      </c>
      <c r="BL20" s="17" t="n">
        <f aca="false">N(AND(BL$3&lt;=$E20,BL$4&gt;=$E20))</f>
        <v>0</v>
      </c>
      <c r="BM20" s="17" t="n">
        <f aca="false">N(AND(BM$3&lt;=$E20,BM$4&gt;=$E20))</f>
        <v>0</v>
      </c>
      <c r="BN20" s="17" t="n">
        <f aca="false">N(AND(BN$3&lt;=$E20,BN$4&gt;=$E20))</f>
        <v>0</v>
      </c>
      <c r="BO20" s="17" t="n">
        <f aca="false">N(AND(BO$3&lt;=$E20,BO$4&gt;=$E20))</f>
        <v>0</v>
      </c>
      <c r="BP20" s="17" t="n">
        <f aca="false">N(AND(BP$3&lt;=$E20,BP$4&gt;=$E20))</f>
        <v>0</v>
      </c>
      <c r="BQ20" s="17" t="n">
        <f aca="false">N(AND(BQ$3&lt;=$E20,BQ$4&gt;=$E20))</f>
        <v>0</v>
      </c>
      <c r="BR20" s="17" t="n">
        <f aca="false">N(AND(BR$3&lt;=$E20,BR$4&gt;=$E20))</f>
        <v>0</v>
      </c>
      <c r="BS20" s="17" t="n">
        <f aca="false">N(AND(BS$3&lt;=$E20,BS$4&gt;=$E20))</f>
        <v>0</v>
      </c>
      <c r="BT20" s="17" t="n">
        <f aca="false">N(AND(BT$3&lt;=$E20,BT$4&gt;=$E20))</f>
        <v>0</v>
      </c>
      <c r="BU20" s="17" t="n">
        <f aca="false">N(AND(BU$3&lt;=$E20,BU$4&gt;=$E20))</f>
        <v>0</v>
      </c>
      <c r="BV20" s="17" t="n">
        <f aca="false">N(AND(BV$3&lt;=$E20,BV$4&gt;=$E20))</f>
        <v>0</v>
      </c>
      <c r="BW20" s="17" t="n">
        <f aca="false">N(AND(BW$3&lt;=$E20,BW$4&gt;=$E20))</f>
        <v>0</v>
      </c>
      <c r="BX20" s="17" t="n">
        <f aca="false">N(AND(BX$3&lt;=$E20,BX$4&gt;=$E20))</f>
        <v>0</v>
      </c>
      <c r="BY20" s="17" t="n">
        <f aca="false">N(AND(BY$3&lt;=$E20,BY$4&gt;=$E20))</f>
        <v>0</v>
      </c>
      <c r="BZ20" s="17" t="n">
        <f aca="false">N(AND(BZ$3&lt;=$E20,BZ$4&gt;=$E20))</f>
        <v>0</v>
      </c>
      <c r="CA20" s="17" t="n">
        <f aca="false">N(AND(CA$3&lt;=$E20,CA$4&gt;=$E20))</f>
        <v>0</v>
      </c>
      <c r="CB20" s="17" t="n">
        <f aca="false">N(AND(CB$3&lt;=$E20,CB$4&gt;=$E20))</f>
        <v>0</v>
      </c>
      <c r="CC20" s="17" t="n">
        <f aca="false">N(AND(CC$3&lt;=$E20,CC$4&gt;=$E20))</f>
        <v>0</v>
      </c>
      <c r="CD20" s="17" t="n">
        <f aca="false">N(AND(CD$3&lt;=$E20,CD$4&gt;=$E20))</f>
        <v>0</v>
      </c>
      <c r="CE20" s="17" t="n">
        <f aca="false">N(AND(CE$3&lt;=$E20,CE$4&gt;=$E20))</f>
        <v>0</v>
      </c>
      <c r="CF20" s="17" t="n">
        <f aca="false">N(AND(CF$3&lt;=$E20,CF$4&gt;=$E20))</f>
        <v>0</v>
      </c>
      <c r="CG20" s="17" t="n">
        <f aca="false">N(AND(CG$3&lt;=$E20,CG$4&gt;=$E20))</f>
        <v>0</v>
      </c>
      <c r="CH20" s="17" t="n">
        <f aca="false">N(AND(CH$3&lt;=$E20,CH$4&gt;=$E20))</f>
        <v>0</v>
      </c>
      <c r="CI20" s="17" t="n">
        <f aca="false">N(AND(CI$3&lt;=$E20,CI$4&gt;=$E20))</f>
        <v>0</v>
      </c>
      <c r="CJ20" s="17" t="n">
        <f aca="false">N(AND(CJ$3&lt;=$E20,CJ$4&gt;=$E20))</f>
        <v>0</v>
      </c>
      <c r="CK20" s="17" t="n">
        <f aca="false">N(AND(CK$3&lt;=$E20,CK$4&gt;=$E20))</f>
        <v>0</v>
      </c>
      <c r="CL20" s="17" t="n">
        <f aca="false">N(AND(CL$3&lt;=$E20,CL$4&gt;=$E20))</f>
        <v>0</v>
      </c>
      <c r="CM20" s="17" t="n">
        <f aca="false">N(AND(CM$3&lt;=$E20,CM$4&gt;=$E20))</f>
        <v>0</v>
      </c>
      <c r="CN20" s="17" t="n">
        <f aca="false">N(AND(CN$3&lt;=$E20,CN$4&gt;=$E20))</f>
        <v>0</v>
      </c>
      <c r="CO20" s="17" t="n">
        <f aca="false">N(AND(CO$3&lt;=$E20,CO$4&gt;=$E20))</f>
        <v>0</v>
      </c>
      <c r="CP20" s="17" t="n">
        <f aca="false">N(AND(CP$3&lt;=$E20,CP$4&gt;=$E20))</f>
        <v>0</v>
      </c>
      <c r="CQ20" s="17" t="n">
        <f aca="false">N(AND(CQ$3&lt;=$E20,CQ$4&gt;=$E20))</f>
        <v>0</v>
      </c>
      <c r="CR20" s="17" t="n">
        <f aca="false">N(AND(CR$3&lt;=$E20,CR$4&gt;=$E20))</f>
        <v>0</v>
      </c>
      <c r="CS20" s="17" t="n">
        <f aca="false">N(AND(CS$3&lt;=$E20,CS$4&gt;=$E20))</f>
        <v>0</v>
      </c>
      <c r="CT20" s="17" t="n">
        <f aca="false">N(AND(CT$3&lt;=$E20,CT$4&gt;=$E20))</f>
        <v>0</v>
      </c>
      <c r="CU20" s="17" t="n">
        <f aca="false">N(AND(CU$3&lt;=$E20,CU$4&gt;=$E20))</f>
        <v>0</v>
      </c>
      <c r="CV20" s="17" t="n">
        <f aca="false">N(AND(CV$3&lt;=$E20,CV$4&gt;=$E20))</f>
        <v>0</v>
      </c>
      <c r="CW20" s="17" t="n">
        <f aca="false">N(AND(CW$3&lt;=$E20,CW$4&gt;=$E20))</f>
        <v>0</v>
      </c>
      <c r="CX20" s="17" t="n">
        <f aca="false">N(AND(CX$3&lt;=$E20,CX$4&gt;=$E20))</f>
        <v>0</v>
      </c>
      <c r="CY20" s="17" t="n">
        <f aca="false">N(AND(CY$3&lt;=$E20,CY$4&gt;=$E20))</f>
        <v>0</v>
      </c>
      <c r="CZ20" s="17" t="n">
        <f aca="false">N(AND(CZ$3&lt;=$E20,CZ$4&gt;=$E20))</f>
        <v>0</v>
      </c>
      <c r="DA20" s="17" t="n">
        <f aca="false">N(AND(DA$3&lt;=$E20,DA$4&gt;=$E20))</f>
        <v>0</v>
      </c>
      <c r="DB20" s="17" t="n">
        <f aca="false">N(AND(DB$3&lt;=$E20,DB$4&gt;=$E20))</f>
        <v>0</v>
      </c>
      <c r="DC20" s="17" t="n">
        <f aca="false">N(AND(DC$3&lt;=$E20,DC$4&gt;=$E20))</f>
        <v>0</v>
      </c>
      <c r="DD20" s="17" t="n">
        <f aca="false">N(AND(DD$3&lt;=$E20,DD$4&gt;=$E20))</f>
        <v>0</v>
      </c>
      <c r="DE20" s="17" t="n">
        <f aca="false">N(AND(DE$3&lt;=$E20,DE$4&gt;=$E20))</f>
        <v>0</v>
      </c>
      <c r="DF20" s="17" t="n">
        <f aca="false">N(AND(DF$3&lt;=$E20,DF$4&gt;=$E20))</f>
        <v>0</v>
      </c>
      <c r="DG20" s="17" t="n">
        <f aca="false">N(AND(DG$3&lt;=$E20,DG$4&gt;=$E20))</f>
        <v>0</v>
      </c>
      <c r="DH20" s="17" t="n">
        <f aca="false">N(AND(DH$3&lt;=$E20,DH$4&gt;=$E20))</f>
        <v>0</v>
      </c>
      <c r="DI20" s="17" t="n">
        <f aca="false">N(AND(DI$3&lt;=$E20,DI$4&gt;=$E20))</f>
        <v>0</v>
      </c>
      <c r="DJ20" s="17" t="n">
        <f aca="false">N(AND(DJ$3&lt;=$E20,DJ$4&gt;=$E20))</f>
        <v>0</v>
      </c>
      <c r="DK20" s="17" t="n">
        <f aca="false">N(AND(DK$3&lt;=$E20,DK$4&gt;=$E20))</f>
        <v>0</v>
      </c>
      <c r="DL20" s="17" t="n">
        <f aca="false">N(AND(DL$3&lt;=$E20,DL$4&gt;=$E20))</f>
        <v>0</v>
      </c>
      <c r="DM20" s="17" t="n">
        <f aca="false">N(AND(DM$3&lt;=$E20,DM$4&gt;=$E20))</f>
        <v>0</v>
      </c>
      <c r="DN20" s="17" t="n">
        <f aca="false">N(AND(DN$3&lt;=$E20,DN$4&gt;=$E20))</f>
        <v>0</v>
      </c>
      <c r="DO20" s="17" t="n">
        <f aca="false">N(AND(DO$3&lt;=$E20,DO$4&gt;=$E20))</f>
        <v>0</v>
      </c>
      <c r="DP20" s="17" t="n">
        <f aca="false">N(AND(DP$3&lt;=$E20,DP$4&gt;=$E20))</f>
        <v>0</v>
      </c>
      <c r="DQ20" s="17" t="n">
        <f aca="false">N(AND(DQ$3&lt;=$E20,DQ$4&gt;=$E20))</f>
        <v>0</v>
      </c>
      <c r="DR20" s="17" t="n">
        <f aca="false">N(AND(DR$3&lt;=$E20,DR$4&gt;=$E20))</f>
        <v>0</v>
      </c>
      <c r="DS20" s="17" t="n">
        <f aca="false">N(AND(DS$3&lt;=$E20,DS$4&gt;=$E20))</f>
        <v>0</v>
      </c>
      <c r="DT20" s="17" t="n">
        <f aca="false">N(AND(DT$3&lt;=$E20,DT$4&gt;=$E20))</f>
        <v>0</v>
      </c>
      <c r="DU20" s="17" t="n">
        <f aca="false">N(AND(DU$3&lt;=$E20,DU$4&gt;=$E20))</f>
        <v>0</v>
      </c>
      <c r="DV20" s="17" t="n">
        <f aca="false">N(AND(DV$3&lt;=$E20,DV$4&gt;=$E20))</f>
        <v>0</v>
      </c>
      <c r="DW20" s="17" t="n">
        <f aca="false">N(AND(DW$3&lt;=$E20,DW$4&gt;=$E20))</f>
        <v>0</v>
      </c>
      <c r="DX20" s="17" t="n">
        <f aca="false">N(AND(DX$3&lt;=$E20,DX$4&gt;=$E20))</f>
        <v>0</v>
      </c>
      <c r="DY20" s="17" t="n">
        <f aca="false">N(AND(DY$3&lt;=$E20,DY$4&gt;=$E20))</f>
        <v>0</v>
      </c>
      <c r="DZ20" s="17" t="n">
        <f aca="false">N(AND(DZ$3&lt;=$E20,DZ$4&gt;=$E20))</f>
        <v>0</v>
      </c>
      <c r="EA20" s="17" t="n">
        <f aca="false">N(AND(EA$3&lt;=$E20,EA$4&gt;=$E20))</f>
        <v>0</v>
      </c>
      <c r="EB20" s="17" t="n">
        <f aca="false">N(AND(EB$3&lt;=$E20,EB$4&gt;=$E20))</f>
        <v>0</v>
      </c>
      <c r="EC20" s="17" t="n">
        <f aca="false">N(AND(EC$3&lt;=$E20,EC$4&gt;=$E20))</f>
        <v>0</v>
      </c>
      <c r="ED20" s="17" t="n">
        <f aca="false">N(AND(ED$3&lt;=$E20,ED$4&gt;=$E20))</f>
        <v>0</v>
      </c>
      <c r="EE20" s="17" t="n">
        <f aca="false">N(AND(EE$3&lt;=$E20,EE$4&gt;=$E20))</f>
        <v>0</v>
      </c>
      <c r="EF20" s="17" t="n">
        <f aca="false">N(AND(EF$3&lt;=$E20,EF$4&gt;=$E20))</f>
        <v>0</v>
      </c>
      <c r="EG20" s="17" t="n">
        <f aca="false">N(AND(EG$3&lt;=$E20,EG$4&gt;=$E20))</f>
        <v>0</v>
      </c>
      <c r="EH20" s="17" t="n">
        <f aca="false">N(AND(EH$3&lt;=$E20,EH$4&gt;=$E20))</f>
        <v>0</v>
      </c>
      <c r="EI20" s="17" t="n">
        <f aca="false">N(AND(EI$3&lt;=$E20,EI$4&gt;=$E20))</f>
        <v>0</v>
      </c>
      <c r="EJ20" s="17" t="n">
        <f aca="false">N(AND(EJ$3&lt;=$E20,EJ$4&gt;=$E20))</f>
        <v>0</v>
      </c>
      <c r="EK20" s="17" t="n">
        <f aca="false">N(AND(EK$3&lt;=$E20,EK$4&gt;=$E20))</f>
        <v>0</v>
      </c>
      <c r="EL20" s="17" t="n">
        <f aca="false">N(AND(EL$3&lt;=$E20,EL$4&gt;=$E20))</f>
        <v>0</v>
      </c>
      <c r="EM20" s="17" t="n">
        <f aca="false">N(AND(EM$3&lt;=$E20,EM$4&gt;=$E20))</f>
        <v>0</v>
      </c>
      <c r="EN20" s="17" t="n">
        <f aca="false">N(AND(EN$3&lt;=$E20,EN$4&gt;=$E20))</f>
        <v>0</v>
      </c>
      <c r="EO20" s="17" t="n">
        <f aca="false">N(AND(EO$3&lt;=$E20,EO$4&gt;=$E20))</f>
        <v>0</v>
      </c>
      <c r="EP20" s="17" t="n">
        <f aca="false">N(AND(EP$3&lt;=$E20,EP$4&gt;=$E20))</f>
        <v>0</v>
      </c>
      <c r="EQ20" s="17" t="n">
        <f aca="false">N(AND(EQ$3&lt;=$E20,EQ$4&gt;=$E20))</f>
        <v>0</v>
      </c>
      <c r="ER20" s="17" t="n">
        <f aca="false">N(AND(ER$3&lt;=$E20,ER$4&gt;=$E20))</f>
        <v>0</v>
      </c>
      <c r="ES20" s="17" t="n">
        <f aca="false">N(AND(ES$3&lt;=$E20,ES$4&gt;=$E20))</f>
        <v>0</v>
      </c>
      <c r="ET20" s="17" t="n">
        <f aca="false">N(AND(ET$3&lt;=$E20,ET$4&gt;=$E20))</f>
        <v>0</v>
      </c>
      <c r="EU20" s="17" t="n">
        <f aca="false">N(AND(EU$3&lt;=$E20,EU$4&gt;=$E20))</f>
        <v>0</v>
      </c>
      <c r="EV20" s="17" t="n">
        <f aca="false">N(AND(EV$3&lt;=$E20,EV$4&gt;=$E20))</f>
        <v>0</v>
      </c>
      <c r="EW20" s="17" t="n">
        <f aca="false">N(AND(EW$3&lt;=$E20,EW$4&gt;=$E20))</f>
        <v>0</v>
      </c>
      <c r="EX20" s="17" t="n">
        <f aca="false">N(AND(EX$3&lt;=$E20,EX$4&gt;=$E20))</f>
        <v>0</v>
      </c>
      <c r="EY20" s="17" t="n">
        <f aca="false">N(AND(EY$3&lt;=$E20,EY$4&gt;=$E20))</f>
        <v>0</v>
      </c>
      <c r="EZ20" s="17" t="n">
        <f aca="false">N(AND(EZ$3&lt;=$E20,EZ$4&gt;=$E20))</f>
        <v>0</v>
      </c>
      <c r="FA20" s="17" t="n">
        <f aca="false">N(AND(FA$3&lt;=$E20,FA$4&gt;=$E20))</f>
        <v>0</v>
      </c>
      <c r="FB20" s="17" t="n">
        <f aca="false">N(AND(FB$3&lt;=$E20,FB$4&gt;=$E20))</f>
        <v>0</v>
      </c>
      <c r="FC20" s="17" t="n">
        <f aca="false">N(AND(FC$3&lt;=$E20,FC$4&gt;=$E20))</f>
        <v>0</v>
      </c>
      <c r="FD20" s="17" t="n">
        <f aca="false">N(AND(FD$3&lt;=$E20,FD$4&gt;=$E20))</f>
        <v>0</v>
      </c>
      <c r="FE20" s="17" t="n">
        <f aca="false">N(AND(FE$3&lt;=$E20,FE$4&gt;=$E20))</f>
        <v>0</v>
      </c>
      <c r="FF20" s="17" t="n">
        <f aca="false">N(AND(FF$3&lt;=$E20,FF$4&gt;=$E20))</f>
        <v>0</v>
      </c>
      <c r="FG20" s="17" t="n">
        <f aca="false">N(AND(FG$3&lt;=$E20,FG$4&gt;=$E20))</f>
        <v>0</v>
      </c>
      <c r="FH20" s="17" t="n">
        <f aca="false">N(AND(FH$3&lt;=$E20,FH$4&gt;=$E20))</f>
        <v>0</v>
      </c>
    </row>
    <row r="21" customFormat="false" ht="15" hidden="false" customHeight="false" outlineLevel="0" collapsed="false">
      <c r="C21" s="0" t="s">
        <v>681</v>
      </c>
      <c r="D21" s="11" t="s">
        <v>34</v>
      </c>
      <c r="E21" s="44" t="n">
        <f aca="false">$E16</f>
        <v>46568</v>
      </c>
      <c r="I21" s="17" t="n">
        <f aca="false">SUM(J21:FH21)</f>
        <v>1</v>
      </c>
      <c r="J21" s="17" t="n">
        <f aca="false">N(AND(J$3&lt;=$E21,J$4&gt;=$E21))</f>
        <v>0</v>
      </c>
      <c r="K21" s="17" t="n">
        <f aca="false">N(AND(K$3&lt;=$E21,K$4&gt;=$E21))</f>
        <v>0</v>
      </c>
      <c r="L21" s="17" t="n">
        <f aca="false">N(AND(L$3&lt;=$E21,L$4&gt;=$E21))</f>
        <v>0</v>
      </c>
      <c r="M21" s="17" t="n">
        <f aca="false">N(AND(M$3&lt;=$E21,M$4&gt;=$E21))</f>
        <v>0</v>
      </c>
      <c r="N21" s="17" t="n">
        <f aca="false">N(AND(N$3&lt;=$E21,N$4&gt;=$E21))</f>
        <v>0</v>
      </c>
      <c r="O21" s="17" t="n">
        <f aca="false">N(AND(O$3&lt;=$E21,O$4&gt;=$E21))</f>
        <v>0</v>
      </c>
      <c r="P21" s="17" t="n">
        <f aca="false">N(AND(P$3&lt;=$E21,P$4&gt;=$E21))</f>
        <v>1</v>
      </c>
      <c r="Q21" s="17" t="n">
        <f aca="false">N(AND(Q$3&lt;=$E21,Q$4&gt;=$E21))</f>
        <v>0</v>
      </c>
      <c r="R21" s="17" t="n">
        <f aca="false">N(AND(R$3&lt;=$E21,R$4&gt;=$E21))</f>
        <v>0</v>
      </c>
      <c r="S21" s="17" t="n">
        <f aca="false">N(AND(S$3&lt;=$E21,S$4&gt;=$E21))</f>
        <v>0</v>
      </c>
      <c r="T21" s="17" t="n">
        <f aca="false">N(AND(T$3&lt;=$E21,T$4&gt;=$E21))</f>
        <v>0</v>
      </c>
      <c r="U21" s="17" t="n">
        <f aca="false">N(AND(U$3&lt;=$E21,U$4&gt;=$E21))</f>
        <v>0</v>
      </c>
      <c r="V21" s="17" t="n">
        <f aca="false">N(AND(V$3&lt;=$E21,V$4&gt;=$E21))</f>
        <v>0</v>
      </c>
      <c r="W21" s="17" t="n">
        <f aca="false">N(AND(W$3&lt;=$E21,W$4&gt;=$E21))</f>
        <v>0</v>
      </c>
      <c r="X21" s="17" t="n">
        <f aca="false">N(AND(X$3&lt;=$E21,X$4&gt;=$E21))</f>
        <v>0</v>
      </c>
      <c r="Y21" s="17" t="n">
        <f aca="false">N(AND(Y$3&lt;=$E21,Y$4&gt;=$E21))</f>
        <v>0</v>
      </c>
      <c r="Z21" s="17" t="n">
        <f aca="false">N(AND(Z$3&lt;=$E21,Z$4&gt;=$E21))</f>
        <v>0</v>
      </c>
      <c r="AA21" s="17" t="n">
        <f aca="false">N(AND(AA$3&lt;=$E21,AA$4&gt;=$E21))</f>
        <v>0</v>
      </c>
      <c r="AB21" s="17" t="n">
        <f aca="false">N(AND(AB$3&lt;=$E21,AB$4&gt;=$E21))</f>
        <v>0</v>
      </c>
      <c r="AC21" s="17" t="n">
        <f aca="false">N(AND(AC$3&lt;=$E21,AC$4&gt;=$E21))</f>
        <v>0</v>
      </c>
      <c r="AD21" s="17" t="n">
        <f aca="false">N(AND(AD$3&lt;=$E21,AD$4&gt;=$E21))</f>
        <v>0</v>
      </c>
      <c r="AE21" s="17" t="n">
        <f aca="false">N(AND(AE$3&lt;=$E21,AE$4&gt;=$E21))</f>
        <v>0</v>
      </c>
      <c r="AF21" s="17" t="n">
        <f aca="false">N(AND(AF$3&lt;=$E21,AF$4&gt;=$E21))</f>
        <v>0</v>
      </c>
      <c r="AG21" s="17" t="n">
        <f aca="false">N(AND(AG$3&lt;=$E21,AG$4&gt;=$E21))</f>
        <v>0</v>
      </c>
      <c r="AH21" s="17" t="n">
        <f aca="false">N(AND(AH$3&lt;=$E21,AH$4&gt;=$E21))</f>
        <v>0</v>
      </c>
      <c r="AI21" s="17" t="n">
        <f aca="false">N(AND(AI$3&lt;=$E21,AI$4&gt;=$E21))</f>
        <v>0</v>
      </c>
      <c r="AJ21" s="17" t="n">
        <f aca="false">N(AND(AJ$3&lt;=$E21,AJ$4&gt;=$E21))</f>
        <v>0</v>
      </c>
      <c r="AK21" s="17" t="n">
        <f aca="false">N(AND(AK$3&lt;=$E21,AK$4&gt;=$E21))</f>
        <v>0</v>
      </c>
      <c r="AL21" s="17" t="n">
        <f aca="false">N(AND(AL$3&lt;=$E21,AL$4&gt;=$E21))</f>
        <v>0</v>
      </c>
      <c r="AM21" s="17" t="n">
        <f aca="false">N(AND(AM$3&lt;=$E21,AM$4&gt;=$E21))</f>
        <v>0</v>
      </c>
      <c r="AN21" s="17" t="n">
        <f aca="false">N(AND(AN$3&lt;=$E21,AN$4&gt;=$E21))</f>
        <v>0</v>
      </c>
      <c r="AO21" s="17" t="n">
        <f aca="false">N(AND(AO$3&lt;=$E21,AO$4&gt;=$E21))</f>
        <v>0</v>
      </c>
      <c r="AP21" s="17" t="n">
        <f aca="false">N(AND(AP$3&lt;=$E21,AP$4&gt;=$E21))</f>
        <v>0</v>
      </c>
      <c r="AQ21" s="17" t="n">
        <f aca="false">N(AND(AQ$3&lt;=$E21,AQ$4&gt;=$E21))</f>
        <v>0</v>
      </c>
      <c r="AR21" s="17" t="n">
        <f aca="false">N(AND(AR$3&lt;=$E21,AR$4&gt;=$E21))</f>
        <v>0</v>
      </c>
      <c r="AS21" s="17" t="n">
        <f aca="false">N(AND(AS$3&lt;=$E21,AS$4&gt;=$E21))</f>
        <v>0</v>
      </c>
      <c r="AT21" s="17" t="n">
        <f aca="false">N(AND(AT$3&lt;=$E21,AT$4&gt;=$E21))</f>
        <v>0</v>
      </c>
      <c r="AU21" s="17" t="n">
        <f aca="false">N(AND(AU$3&lt;=$E21,AU$4&gt;=$E21))</f>
        <v>0</v>
      </c>
      <c r="AV21" s="17" t="n">
        <f aca="false">N(AND(AV$3&lt;=$E21,AV$4&gt;=$E21))</f>
        <v>0</v>
      </c>
      <c r="AW21" s="17" t="n">
        <f aca="false">N(AND(AW$3&lt;=$E21,AW$4&gt;=$E21))</f>
        <v>0</v>
      </c>
      <c r="AX21" s="17" t="n">
        <f aca="false">N(AND(AX$3&lt;=$E21,AX$4&gt;=$E21))</f>
        <v>0</v>
      </c>
      <c r="AY21" s="17" t="n">
        <f aca="false">N(AND(AY$3&lt;=$E21,AY$4&gt;=$E21))</f>
        <v>0</v>
      </c>
      <c r="AZ21" s="17" t="n">
        <f aca="false">N(AND(AZ$3&lt;=$E21,AZ$4&gt;=$E21))</f>
        <v>0</v>
      </c>
      <c r="BA21" s="17" t="n">
        <f aca="false">N(AND(BA$3&lt;=$E21,BA$4&gt;=$E21))</f>
        <v>0</v>
      </c>
      <c r="BB21" s="17" t="n">
        <f aca="false">N(AND(BB$3&lt;=$E21,BB$4&gt;=$E21))</f>
        <v>0</v>
      </c>
      <c r="BC21" s="17" t="n">
        <f aca="false">N(AND(BC$3&lt;=$E21,BC$4&gt;=$E21))</f>
        <v>0</v>
      </c>
      <c r="BD21" s="17" t="n">
        <f aca="false">N(AND(BD$3&lt;=$E21,BD$4&gt;=$E21))</f>
        <v>0</v>
      </c>
      <c r="BE21" s="17" t="n">
        <f aca="false">N(AND(BE$3&lt;=$E21,BE$4&gt;=$E21))</f>
        <v>0</v>
      </c>
      <c r="BF21" s="17" t="n">
        <f aca="false">N(AND(BF$3&lt;=$E21,BF$4&gt;=$E21))</f>
        <v>0</v>
      </c>
      <c r="BG21" s="17" t="n">
        <f aca="false">N(AND(BG$3&lt;=$E21,BG$4&gt;=$E21))</f>
        <v>0</v>
      </c>
      <c r="BH21" s="17" t="n">
        <f aca="false">N(AND(BH$3&lt;=$E21,BH$4&gt;=$E21))</f>
        <v>0</v>
      </c>
      <c r="BI21" s="17" t="n">
        <f aca="false">N(AND(BI$3&lt;=$E21,BI$4&gt;=$E21))</f>
        <v>0</v>
      </c>
      <c r="BJ21" s="17" t="n">
        <f aca="false">N(AND(BJ$3&lt;=$E21,BJ$4&gt;=$E21))</f>
        <v>0</v>
      </c>
      <c r="BK21" s="17" t="n">
        <f aca="false">N(AND(BK$3&lt;=$E21,BK$4&gt;=$E21))</f>
        <v>0</v>
      </c>
      <c r="BL21" s="17" t="n">
        <f aca="false">N(AND(BL$3&lt;=$E21,BL$4&gt;=$E21))</f>
        <v>0</v>
      </c>
      <c r="BM21" s="17" t="n">
        <f aca="false">N(AND(BM$3&lt;=$E21,BM$4&gt;=$E21))</f>
        <v>0</v>
      </c>
      <c r="BN21" s="17" t="n">
        <f aca="false">N(AND(BN$3&lt;=$E21,BN$4&gt;=$E21))</f>
        <v>0</v>
      </c>
      <c r="BO21" s="17" t="n">
        <f aca="false">N(AND(BO$3&lt;=$E21,BO$4&gt;=$E21))</f>
        <v>0</v>
      </c>
      <c r="BP21" s="17" t="n">
        <f aca="false">N(AND(BP$3&lt;=$E21,BP$4&gt;=$E21))</f>
        <v>0</v>
      </c>
      <c r="BQ21" s="17" t="n">
        <f aca="false">N(AND(BQ$3&lt;=$E21,BQ$4&gt;=$E21))</f>
        <v>0</v>
      </c>
      <c r="BR21" s="17" t="n">
        <f aca="false">N(AND(BR$3&lt;=$E21,BR$4&gt;=$E21))</f>
        <v>0</v>
      </c>
      <c r="BS21" s="17" t="n">
        <f aca="false">N(AND(BS$3&lt;=$E21,BS$4&gt;=$E21))</f>
        <v>0</v>
      </c>
      <c r="BT21" s="17" t="n">
        <f aca="false">N(AND(BT$3&lt;=$E21,BT$4&gt;=$E21))</f>
        <v>0</v>
      </c>
      <c r="BU21" s="17" t="n">
        <f aca="false">N(AND(BU$3&lt;=$E21,BU$4&gt;=$E21))</f>
        <v>0</v>
      </c>
      <c r="BV21" s="17" t="n">
        <f aca="false">N(AND(BV$3&lt;=$E21,BV$4&gt;=$E21))</f>
        <v>0</v>
      </c>
      <c r="BW21" s="17" t="n">
        <f aca="false">N(AND(BW$3&lt;=$E21,BW$4&gt;=$E21))</f>
        <v>0</v>
      </c>
      <c r="BX21" s="17" t="n">
        <f aca="false">N(AND(BX$3&lt;=$E21,BX$4&gt;=$E21))</f>
        <v>0</v>
      </c>
      <c r="BY21" s="17" t="n">
        <f aca="false">N(AND(BY$3&lt;=$E21,BY$4&gt;=$E21))</f>
        <v>0</v>
      </c>
      <c r="BZ21" s="17" t="n">
        <f aca="false">N(AND(BZ$3&lt;=$E21,BZ$4&gt;=$E21))</f>
        <v>0</v>
      </c>
      <c r="CA21" s="17" t="n">
        <f aca="false">N(AND(CA$3&lt;=$E21,CA$4&gt;=$E21))</f>
        <v>0</v>
      </c>
      <c r="CB21" s="17" t="n">
        <f aca="false">N(AND(CB$3&lt;=$E21,CB$4&gt;=$E21))</f>
        <v>0</v>
      </c>
      <c r="CC21" s="17" t="n">
        <f aca="false">N(AND(CC$3&lt;=$E21,CC$4&gt;=$E21))</f>
        <v>0</v>
      </c>
      <c r="CD21" s="17" t="n">
        <f aca="false">N(AND(CD$3&lt;=$E21,CD$4&gt;=$E21))</f>
        <v>0</v>
      </c>
      <c r="CE21" s="17" t="n">
        <f aca="false">N(AND(CE$3&lt;=$E21,CE$4&gt;=$E21))</f>
        <v>0</v>
      </c>
      <c r="CF21" s="17" t="n">
        <f aca="false">N(AND(CF$3&lt;=$E21,CF$4&gt;=$E21))</f>
        <v>0</v>
      </c>
      <c r="CG21" s="17" t="n">
        <f aca="false">N(AND(CG$3&lt;=$E21,CG$4&gt;=$E21))</f>
        <v>0</v>
      </c>
      <c r="CH21" s="17" t="n">
        <f aca="false">N(AND(CH$3&lt;=$E21,CH$4&gt;=$E21))</f>
        <v>0</v>
      </c>
      <c r="CI21" s="17" t="n">
        <f aca="false">N(AND(CI$3&lt;=$E21,CI$4&gt;=$E21))</f>
        <v>0</v>
      </c>
      <c r="CJ21" s="17" t="n">
        <f aca="false">N(AND(CJ$3&lt;=$E21,CJ$4&gt;=$E21))</f>
        <v>0</v>
      </c>
      <c r="CK21" s="17" t="n">
        <f aca="false">N(AND(CK$3&lt;=$E21,CK$4&gt;=$E21))</f>
        <v>0</v>
      </c>
      <c r="CL21" s="17" t="n">
        <f aca="false">N(AND(CL$3&lt;=$E21,CL$4&gt;=$E21))</f>
        <v>0</v>
      </c>
      <c r="CM21" s="17" t="n">
        <f aca="false">N(AND(CM$3&lt;=$E21,CM$4&gt;=$E21))</f>
        <v>0</v>
      </c>
      <c r="CN21" s="17" t="n">
        <f aca="false">N(AND(CN$3&lt;=$E21,CN$4&gt;=$E21))</f>
        <v>0</v>
      </c>
      <c r="CO21" s="17" t="n">
        <f aca="false">N(AND(CO$3&lt;=$E21,CO$4&gt;=$E21))</f>
        <v>0</v>
      </c>
      <c r="CP21" s="17" t="n">
        <f aca="false">N(AND(CP$3&lt;=$E21,CP$4&gt;=$E21))</f>
        <v>0</v>
      </c>
      <c r="CQ21" s="17" t="n">
        <f aca="false">N(AND(CQ$3&lt;=$E21,CQ$4&gt;=$E21))</f>
        <v>0</v>
      </c>
      <c r="CR21" s="17" t="n">
        <f aca="false">N(AND(CR$3&lt;=$E21,CR$4&gt;=$E21))</f>
        <v>0</v>
      </c>
      <c r="CS21" s="17" t="n">
        <f aca="false">N(AND(CS$3&lt;=$E21,CS$4&gt;=$E21))</f>
        <v>0</v>
      </c>
      <c r="CT21" s="17" t="n">
        <f aca="false">N(AND(CT$3&lt;=$E21,CT$4&gt;=$E21))</f>
        <v>0</v>
      </c>
      <c r="CU21" s="17" t="n">
        <f aca="false">N(AND(CU$3&lt;=$E21,CU$4&gt;=$E21))</f>
        <v>0</v>
      </c>
      <c r="CV21" s="17" t="n">
        <f aca="false">N(AND(CV$3&lt;=$E21,CV$4&gt;=$E21))</f>
        <v>0</v>
      </c>
      <c r="CW21" s="17" t="n">
        <f aca="false">N(AND(CW$3&lt;=$E21,CW$4&gt;=$E21))</f>
        <v>0</v>
      </c>
      <c r="CX21" s="17" t="n">
        <f aca="false">N(AND(CX$3&lt;=$E21,CX$4&gt;=$E21))</f>
        <v>0</v>
      </c>
      <c r="CY21" s="17" t="n">
        <f aca="false">N(AND(CY$3&lt;=$E21,CY$4&gt;=$E21))</f>
        <v>0</v>
      </c>
      <c r="CZ21" s="17" t="n">
        <f aca="false">N(AND(CZ$3&lt;=$E21,CZ$4&gt;=$E21))</f>
        <v>0</v>
      </c>
      <c r="DA21" s="17" t="n">
        <f aca="false">N(AND(DA$3&lt;=$E21,DA$4&gt;=$E21))</f>
        <v>0</v>
      </c>
      <c r="DB21" s="17" t="n">
        <f aca="false">N(AND(DB$3&lt;=$E21,DB$4&gt;=$E21))</f>
        <v>0</v>
      </c>
      <c r="DC21" s="17" t="n">
        <f aca="false">N(AND(DC$3&lt;=$E21,DC$4&gt;=$E21))</f>
        <v>0</v>
      </c>
      <c r="DD21" s="17" t="n">
        <f aca="false">N(AND(DD$3&lt;=$E21,DD$4&gt;=$E21))</f>
        <v>0</v>
      </c>
      <c r="DE21" s="17" t="n">
        <f aca="false">N(AND(DE$3&lt;=$E21,DE$4&gt;=$E21))</f>
        <v>0</v>
      </c>
      <c r="DF21" s="17" t="n">
        <f aca="false">N(AND(DF$3&lt;=$E21,DF$4&gt;=$E21))</f>
        <v>0</v>
      </c>
      <c r="DG21" s="17" t="n">
        <f aca="false">N(AND(DG$3&lt;=$E21,DG$4&gt;=$E21))</f>
        <v>0</v>
      </c>
      <c r="DH21" s="17" t="n">
        <f aca="false">N(AND(DH$3&lt;=$E21,DH$4&gt;=$E21))</f>
        <v>0</v>
      </c>
      <c r="DI21" s="17" t="n">
        <f aca="false">N(AND(DI$3&lt;=$E21,DI$4&gt;=$E21))</f>
        <v>0</v>
      </c>
      <c r="DJ21" s="17" t="n">
        <f aca="false">N(AND(DJ$3&lt;=$E21,DJ$4&gt;=$E21))</f>
        <v>0</v>
      </c>
      <c r="DK21" s="17" t="n">
        <f aca="false">N(AND(DK$3&lt;=$E21,DK$4&gt;=$E21))</f>
        <v>0</v>
      </c>
      <c r="DL21" s="17" t="n">
        <f aca="false">N(AND(DL$3&lt;=$E21,DL$4&gt;=$E21))</f>
        <v>0</v>
      </c>
      <c r="DM21" s="17" t="n">
        <f aca="false">N(AND(DM$3&lt;=$E21,DM$4&gt;=$E21))</f>
        <v>0</v>
      </c>
      <c r="DN21" s="17" t="n">
        <f aca="false">N(AND(DN$3&lt;=$E21,DN$4&gt;=$E21))</f>
        <v>0</v>
      </c>
      <c r="DO21" s="17" t="n">
        <f aca="false">N(AND(DO$3&lt;=$E21,DO$4&gt;=$E21))</f>
        <v>0</v>
      </c>
      <c r="DP21" s="17" t="n">
        <f aca="false">N(AND(DP$3&lt;=$E21,DP$4&gt;=$E21))</f>
        <v>0</v>
      </c>
      <c r="DQ21" s="17" t="n">
        <f aca="false">N(AND(DQ$3&lt;=$E21,DQ$4&gt;=$E21))</f>
        <v>0</v>
      </c>
      <c r="DR21" s="17" t="n">
        <f aca="false">N(AND(DR$3&lt;=$E21,DR$4&gt;=$E21))</f>
        <v>0</v>
      </c>
      <c r="DS21" s="17" t="n">
        <f aca="false">N(AND(DS$3&lt;=$E21,DS$4&gt;=$E21))</f>
        <v>0</v>
      </c>
      <c r="DT21" s="17" t="n">
        <f aca="false">N(AND(DT$3&lt;=$E21,DT$4&gt;=$E21))</f>
        <v>0</v>
      </c>
      <c r="DU21" s="17" t="n">
        <f aca="false">N(AND(DU$3&lt;=$E21,DU$4&gt;=$E21))</f>
        <v>0</v>
      </c>
      <c r="DV21" s="17" t="n">
        <f aca="false">N(AND(DV$3&lt;=$E21,DV$4&gt;=$E21))</f>
        <v>0</v>
      </c>
      <c r="DW21" s="17" t="n">
        <f aca="false">N(AND(DW$3&lt;=$E21,DW$4&gt;=$E21))</f>
        <v>0</v>
      </c>
      <c r="DX21" s="17" t="n">
        <f aca="false">N(AND(DX$3&lt;=$E21,DX$4&gt;=$E21))</f>
        <v>0</v>
      </c>
      <c r="DY21" s="17" t="n">
        <f aca="false">N(AND(DY$3&lt;=$E21,DY$4&gt;=$E21))</f>
        <v>0</v>
      </c>
      <c r="DZ21" s="17" t="n">
        <f aca="false">N(AND(DZ$3&lt;=$E21,DZ$4&gt;=$E21))</f>
        <v>0</v>
      </c>
      <c r="EA21" s="17" t="n">
        <f aca="false">N(AND(EA$3&lt;=$E21,EA$4&gt;=$E21))</f>
        <v>0</v>
      </c>
      <c r="EB21" s="17" t="n">
        <f aca="false">N(AND(EB$3&lt;=$E21,EB$4&gt;=$E21))</f>
        <v>0</v>
      </c>
      <c r="EC21" s="17" t="n">
        <f aca="false">N(AND(EC$3&lt;=$E21,EC$4&gt;=$E21))</f>
        <v>0</v>
      </c>
      <c r="ED21" s="17" t="n">
        <f aca="false">N(AND(ED$3&lt;=$E21,ED$4&gt;=$E21))</f>
        <v>0</v>
      </c>
      <c r="EE21" s="17" t="n">
        <f aca="false">N(AND(EE$3&lt;=$E21,EE$4&gt;=$E21))</f>
        <v>0</v>
      </c>
      <c r="EF21" s="17" t="n">
        <f aca="false">N(AND(EF$3&lt;=$E21,EF$4&gt;=$E21))</f>
        <v>0</v>
      </c>
      <c r="EG21" s="17" t="n">
        <f aca="false">N(AND(EG$3&lt;=$E21,EG$4&gt;=$E21))</f>
        <v>0</v>
      </c>
      <c r="EH21" s="17" t="n">
        <f aca="false">N(AND(EH$3&lt;=$E21,EH$4&gt;=$E21))</f>
        <v>0</v>
      </c>
      <c r="EI21" s="17" t="n">
        <f aca="false">N(AND(EI$3&lt;=$E21,EI$4&gt;=$E21))</f>
        <v>0</v>
      </c>
      <c r="EJ21" s="17" t="n">
        <f aca="false">N(AND(EJ$3&lt;=$E21,EJ$4&gt;=$E21))</f>
        <v>0</v>
      </c>
      <c r="EK21" s="17" t="n">
        <f aca="false">N(AND(EK$3&lt;=$E21,EK$4&gt;=$E21))</f>
        <v>0</v>
      </c>
      <c r="EL21" s="17" t="n">
        <f aca="false">N(AND(EL$3&lt;=$E21,EL$4&gt;=$E21))</f>
        <v>0</v>
      </c>
      <c r="EM21" s="17" t="n">
        <f aca="false">N(AND(EM$3&lt;=$E21,EM$4&gt;=$E21))</f>
        <v>0</v>
      </c>
      <c r="EN21" s="17" t="n">
        <f aca="false">N(AND(EN$3&lt;=$E21,EN$4&gt;=$E21))</f>
        <v>0</v>
      </c>
      <c r="EO21" s="17" t="n">
        <f aca="false">N(AND(EO$3&lt;=$E21,EO$4&gt;=$E21))</f>
        <v>0</v>
      </c>
      <c r="EP21" s="17" t="n">
        <f aca="false">N(AND(EP$3&lt;=$E21,EP$4&gt;=$E21))</f>
        <v>0</v>
      </c>
      <c r="EQ21" s="17" t="n">
        <f aca="false">N(AND(EQ$3&lt;=$E21,EQ$4&gt;=$E21))</f>
        <v>0</v>
      </c>
      <c r="ER21" s="17" t="n">
        <f aca="false">N(AND(ER$3&lt;=$E21,ER$4&gt;=$E21))</f>
        <v>0</v>
      </c>
      <c r="ES21" s="17" t="n">
        <f aca="false">N(AND(ES$3&lt;=$E21,ES$4&gt;=$E21))</f>
        <v>0</v>
      </c>
      <c r="ET21" s="17" t="n">
        <f aca="false">N(AND(ET$3&lt;=$E21,ET$4&gt;=$E21))</f>
        <v>0</v>
      </c>
      <c r="EU21" s="17" t="n">
        <f aca="false">N(AND(EU$3&lt;=$E21,EU$4&gt;=$E21))</f>
        <v>0</v>
      </c>
      <c r="EV21" s="17" t="n">
        <f aca="false">N(AND(EV$3&lt;=$E21,EV$4&gt;=$E21))</f>
        <v>0</v>
      </c>
      <c r="EW21" s="17" t="n">
        <f aca="false">N(AND(EW$3&lt;=$E21,EW$4&gt;=$E21))</f>
        <v>0</v>
      </c>
      <c r="EX21" s="17" t="n">
        <f aca="false">N(AND(EX$3&lt;=$E21,EX$4&gt;=$E21))</f>
        <v>0</v>
      </c>
      <c r="EY21" s="17" t="n">
        <f aca="false">N(AND(EY$3&lt;=$E21,EY$4&gt;=$E21))</f>
        <v>0</v>
      </c>
      <c r="EZ21" s="17" t="n">
        <f aca="false">N(AND(EZ$3&lt;=$E21,EZ$4&gt;=$E21))</f>
        <v>0</v>
      </c>
      <c r="FA21" s="17" t="n">
        <f aca="false">N(AND(FA$3&lt;=$E21,FA$4&gt;=$E21))</f>
        <v>0</v>
      </c>
      <c r="FB21" s="17" t="n">
        <f aca="false">N(AND(FB$3&lt;=$E21,FB$4&gt;=$E21))</f>
        <v>0</v>
      </c>
      <c r="FC21" s="17" t="n">
        <f aca="false">N(AND(FC$3&lt;=$E21,FC$4&gt;=$E21))</f>
        <v>0</v>
      </c>
      <c r="FD21" s="17" t="n">
        <f aca="false">N(AND(FD$3&lt;=$E21,FD$4&gt;=$E21))</f>
        <v>0</v>
      </c>
      <c r="FE21" s="17" t="n">
        <f aca="false">N(AND(FE$3&lt;=$E21,FE$4&gt;=$E21))</f>
        <v>0</v>
      </c>
      <c r="FF21" s="17" t="n">
        <f aca="false">N(AND(FF$3&lt;=$E21,FF$4&gt;=$E21))</f>
        <v>0</v>
      </c>
      <c r="FG21" s="17" t="n">
        <f aca="false">N(AND(FG$3&lt;=$E21,FG$4&gt;=$E21))</f>
        <v>0</v>
      </c>
      <c r="FH21" s="17" t="n">
        <f aca="false">N(AND(FH$3&lt;=$E21,FH$4&gt;=$E21))</f>
        <v>0</v>
      </c>
    </row>
    <row r="22" customFormat="false" ht="15" hidden="false" customHeight="false" outlineLevel="0" collapsed="false">
      <c r="C22" s="0" t="s">
        <v>682</v>
      </c>
      <c r="D22" s="11" t="s">
        <v>34</v>
      </c>
      <c r="E22" s="44" t="n">
        <f aca="false">$F16</f>
        <v>46843</v>
      </c>
      <c r="I22" s="17" t="n">
        <f aca="false">SUM(J22:FH22)</f>
        <v>1</v>
      </c>
      <c r="J22" s="17" t="n">
        <f aca="false">N(AND(J$3&lt;=$E22,J$4&gt;=$E22))</f>
        <v>0</v>
      </c>
      <c r="K22" s="17" t="n">
        <f aca="false">N(AND(K$3&lt;=$E22,K$4&gt;=$E22))</f>
        <v>0</v>
      </c>
      <c r="L22" s="17" t="n">
        <f aca="false">N(AND(L$3&lt;=$E22,L$4&gt;=$E22))</f>
        <v>0</v>
      </c>
      <c r="M22" s="17" t="n">
        <f aca="false">N(AND(M$3&lt;=$E22,M$4&gt;=$E22))</f>
        <v>0</v>
      </c>
      <c r="N22" s="17" t="n">
        <f aca="false">N(AND(N$3&lt;=$E22,N$4&gt;=$E22))</f>
        <v>0</v>
      </c>
      <c r="O22" s="17" t="n">
        <f aca="false">N(AND(O$3&lt;=$E22,O$4&gt;=$E22))</f>
        <v>0</v>
      </c>
      <c r="P22" s="17" t="n">
        <f aca="false">N(AND(P$3&lt;=$E22,P$4&gt;=$E22))</f>
        <v>0</v>
      </c>
      <c r="Q22" s="17" t="n">
        <f aca="false">N(AND(Q$3&lt;=$E22,Q$4&gt;=$E22))</f>
        <v>0</v>
      </c>
      <c r="R22" s="17" t="n">
        <f aca="false">N(AND(R$3&lt;=$E22,R$4&gt;=$E22))</f>
        <v>0</v>
      </c>
      <c r="S22" s="17" t="n">
        <f aca="false">N(AND(S$3&lt;=$E22,S$4&gt;=$E22))</f>
        <v>1</v>
      </c>
      <c r="T22" s="17" t="n">
        <f aca="false">N(AND(T$3&lt;=$E22,T$4&gt;=$E22))</f>
        <v>0</v>
      </c>
      <c r="U22" s="17" t="n">
        <f aca="false">N(AND(U$3&lt;=$E22,U$4&gt;=$E22))</f>
        <v>0</v>
      </c>
      <c r="V22" s="17" t="n">
        <f aca="false">N(AND(V$3&lt;=$E22,V$4&gt;=$E22))</f>
        <v>0</v>
      </c>
      <c r="W22" s="17" t="n">
        <f aca="false">N(AND(W$3&lt;=$E22,W$4&gt;=$E22))</f>
        <v>0</v>
      </c>
      <c r="X22" s="17" t="n">
        <f aca="false">N(AND(X$3&lt;=$E22,X$4&gt;=$E22))</f>
        <v>0</v>
      </c>
      <c r="Y22" s="17" t="n">
        <f aca="false">N(AND(Y$3&lt;=$E22,Y$4&gt;=$E22))</f>
        <v>0</v>
      </c>
      <c r="Z22" s="17" t="n">
        <f aca="false">N(AND(Z$3&lt;=$E22,Z$4&gt;=$E22))</f>
        <v>0</v>
      </c>
      <c r="AA22" s="17" t="n">
        <f aca="false">N(AND(AA$3&lt;=$E22,AA$4&gt;=$E22))</f>
        <v>0</v>
      </c>
      <c r="AB22" s="17" t="n">
        <f aca="false">N(AND(AB$3&lt;=$E22,AB$4&gt;=$E22))</f>
        <v>0</v>
      </c>
      <c r="AC22" s="17" t="n">
        <f aca="false">N(AND(AC$3&lt;=$E22,AC$4&gt;=$E22))</f>
        <v>0</v>
      </c>
      <c r="AD22" s="17" t="n">
        <f aca="false">N(AND(AD$3&lt;=$E22,AD$4&gt;=$E22))</f>
        <v>0</v>
      </c>
      <c r="AE22" s="17" t="n">
        <f aca="false">N(AND(AE$3&lt;=$E22,AE$4&gt;=$E22))</f>
        <v>0</v>
      </c>
      <c r="AF22" s="17" t="n">
        <f aca="false">N(AND(AF$3&lt;=$E22,AF$4&gt;=$E22))</f>
        <v>0</v>
      </c>
      <c r="AG22" s="17" t="n">
        <f aca="false">N(AND(AG$3&lt;=$E22,AG$4&gt;=$E22))</f>
        <v>0</v>
      </c>
      <c r="AH22" s="17" t="n">
        <f aca="false">N(AND(AH$3&lt;=$E22,AH$4&gt;=$E22))</f>
        <v>0</v>
      </c>
      <c r="AI22" s="17" t="n">
        <f aca="false">N(AND(AI$3&lt;=$E22,AI$4&gt;=$E22))</f>
        <v>0</v>
      </c>
      <c r="AJ22" s="17" t="n">
        <f aca="false">N(AND(AJ$3&lt;=$E22,AJ$4&gt;=$E22))</f>
        <v>0</v>
      </c>
      <c r="AK22" s="17" t="n">
        <f aca="false">N(AND(AK$3&lt;=$E22,AK$4&gt;=$E22))</f>
        <v>0</v>
      </c>
      <c r="AL22" s="17" t="n">
        <f aca="false">N(AND(AL$3&lt;=$E22,AL$4&gt;=$E22))</f>
        <v>0</v>
      </c>
      <c r="AM22" s="17" t="n">
        <f aca="false">N(AND(AM$3&lt;=$E22,AM$4&gt;=$E22))</f>
        <v>0</v>
      </c>
      <c r="AN22" s="17" t="n">
        <f aca="false">N(AND(AN$3&lt;=$E22,AN$4&gt;=$E22))</f>
        <v>0</v>
      </c>
      <c r="AO22" s="17" t="n">
        <f aca="false">N(AND(AO$3&lt;=$E22,AO$4&gt;=$E22))</f>
        <v>0</v>
      </c>
      <c r="AP22" s="17" t="n">
        <f aca="false">N(AND(AP$3&lt;=$E22,AP$4&gt;=$E22))</f>
        <v>0</v>
      </c>
      <c r="AQ22" s="17" t="n">
        <f aca="false">N(AND(AQ$3&lt;=$E22,AQ$4&gt;=$E22))</f>
        <v>0</v>
      </c>
      <c r="AR22" s="17" t="n">
        <f aca="false">N(AND(AR$3&lt;=$E22,AR$4&gt;=$E22))</f>
        <v>0</v>
      </c>
      <c r="AS22" s="17" t="n">
        <f aca="false">N(AND(AS$3&lt;=$E22,AS$4&gt;=$E22))</f>
        <v>0</v>
      </c>
      <c r="AT22" s="17" t="n">
        <f aca="false">N(AND(AT$3&lt;=$E22,AT$4&gt;=$E22))</f>
        <v>0</v>
      </c>
      <c r="AU22" s="17" t="n">
        <f aca="false">N(AND(AU$3&lt;=$E22,AU$4&gt;=$E22))</f>
        <v>0</v>
      </c>
      <c r="AV22" s="17" t="n">
        <f aca="false">N(AND(AV$3&lt;=$E22,AV$4&gt;=$E22))</f>
        <v>0</v>
      </c>
      <c r="AW22" s="17" t="n">
        <f aca="false">N(AND(AW$3&lt;=$E22,AW$4&gt;=$E22))</f>
        <v>0</v>
      </c>
      <c r="AX22" s="17" t="n">
        <f aca="false">N(AND(AX$3&lt;=$E22,AX$4&gt;=$E22))</f>
        <v>0</v>
      </c>
      <c r="AY22" s="17" t="n">
        <f aca="false">N(AND(AY$3&lt;=$E22,AY$4&gt;=$E22))</f>
        <v>0</v>
      </c>
      <c r="AZ22" s="17" t="n">
        <f aca="false">N(AND(AZ$3&lt;=$E22,AZ$4&gt;=$E22))</f>
        <v>0</v>
      </c>
      <c r="BA22" s="17" t="n">
        <f aca="false">N(AND(BA$3&lt;=$E22,BA$4&gt;=$E22))</f>
        <v>0</v>
      </c>
      <c r="BB22" s="17" t="n">
        <f aca="false">N(AND(BB$3&lt;=$E22,BB$4&gt;=$E22))</f>
        <v>0</v>
      </c>
      <c r="BC22" s="17" t="n">
        <f aca="false">N(AND(BC$3&lt;=$E22,BC$4&gt;=$E22))</f>
        <v>0</v>
      </c>
      <c r="BD22" s="17" t="n">
        <f aca="false">N(AND(BD$3&lt;=$E22,BD$4&gt;=$E22))</f>
        <v>0</v>
      </c>
      <c r="BE22" s="17" t="n">
        <f aca="false">N(AND(BE$3&lt;=$E22,BE$4&gt;=$E22))</f>
        <v>0</v>
      </c>
      <c r="BF22" s="17" t="n">
        <f aca="false">N(AND(BF$3&lt;=$E22,BF$4&gt;=$E22))</f>
        <v>0</v>
      </c>
      <c r="BG22" s="17" t="n">
        <f aca="false">N(AND(BG$3&lt;=$E22,BG$4&gt;=$E22))</f>
        <v>0</v>
      </c>
      <c r="BH22" s="17" t="n">
        <f aca="false">N(AND(BH$3&lt;=$E22,BH$4&gt;=$E22))</f>
        <v>0</v>
      </c>
      <c r="BI22" s="17" t="n">
        <f aca="false">N(AND(BI$3&lt;=$E22,BI$4&gt;=$E22))</f>
        <v>0</v>
      </c>
      <c r="BJ22" s="17" t="n">
        <f aca="false">N(AND(BJ$3&lt;=$E22,BJ$4&gt;=$E22))</f>
        <v>0</v>
      </c>
      <c r="BK22" s="17" t="n">
        <f aca="false">N(AND(BK$3&lt;=$E22,BK$4&gt;=$E22))</f>
        <v>0</v>
      </c>
      <c r="BL22" s="17" t="n">
        <f aca="false">N(AND(BL$3&lt;=$E22,BL$4&gt;=$E22))</f>
        <v>0</v>
      </c>
      <c r="BM22" s="17" t="n">
        <f aca="false">N(AND(BM$3&lt;=$E22,BM$4&gt;=$E22))</f>
        <v>0</v>
      </c>
      <c r="BN22" s="17" t="n">
        <f aca="false">N(AND(BN$3&lt;=$E22,BN$4&gt;=$E22))</f>
        <v>0</v>
      </c>
      <c r="BO22" s="17" t="n">
        <f aca="false">N(AND(BO$3&lt;=$E22,BO$4&gt;=$E22))</f>
        <v>0</v>
      </c>
      <c r="BP22" s="17" t="n">
        <f aca="false">N(AND(BP$3&lt;=$E22,BP$4&gt;=$E22))</f>
        <v>0</v>
      </c>
      <c r="BQ22" s="17" t="n">
        <f aca="false">N(AND(BQ$3&lt;=$E22,BQ$4&gt;=$E22))</f>
        <v>0</v>
      </c>
      <c r="BR22" s="17" t="n">
        <f aca="false">N(AND(BR$3&lt;=$E22,BR$4&gt;=$E22))</f>
        <v>0</v>
      </c>
      <c r="BS22" s="17" t="n">
        <f aca="false">N(AND(BS$3&lt;=$E22,BS$4&gt;=$E22))</f>
        <v>0</v>
      </c>
      <c r="BT22" s="17" t="n">
        <f aca="false">N(AND(BT$3&lt;=$E22,BT$4&gt;=$E22))</f>
        <v>0</v>
      </c>
      <c r="BU22" s="17" t="n">
        <f aca="false">N(AND(BU$3&lt;=$E22,BU$4&gt;=$E22))</f>
        <v>0</v>
      </c>
      <c r="BV22" s="17" t="n">
        <f aca="false">N(AND(BV$3&lt;=$E22,BV$4&gt;=$E22))</f>
        <v>0</v>
      </c>
      <c r="BW22" s="17" t="n">
        <f aca="false">N(AND(BW$3&lt;=$E22,BW$4&gt;=$E22))</f>
        <v>0</v>
      </c>
      <c r="BX22" s="17" t="n">
        <f aca="false">N(AND(BX$3&lt;=$E22,BX$4&gt;=$E22))</f>
        <v>0</v>
      </c>
      <c r="BY22" s="17" t="n">
        <f aca="false">N(AND(BY$3&lt;=$E22,BY$4&gt;=$E22))</f>
        <v>0</v>
      </c>
      <c r="BZ22" s="17" t="n">
        <f aca="false">N(AND(BZ$3&lt;=$E22,BZ$4&gt;=$E22))</f>
        <v>0</v>
      </c>
      <c r="CA22" s="17" t="n">
        <f aca="false">N(AND(CA$3&lt;=$E22,CA$4&gt;=$E22))</f>
        <v>0</v>
      </c>
      <c r="CB22" s="17" t="n">
        <f aca="false">N(AND(CB$3&lt;=$E22,CB$4&gt;=$E22))</f>
        <v>0</v>
      </c>
      <c r="CC22" s="17" t="n">
        <f aca="false">N(AND(CC$3&lt;=$E22,CC$4&gt;=$E22))</f>
        <v>0</v>
      </c>
      <c r="CD22" s="17" t="n">
        <f aca="false">N(AND(CD$3&lt;=$E22,CD$4&gt;=$E22))</f>
        <v>0</v>
      </c>
      <c r="CE22" s="17" t="n">
        <f aca="false">N(AND(CE$3&lt;=$E22,CE$4&gt;=$E22))</f>
        <v>0</v>
      </c>
      <c r="CF22" s="17" t="n">
        <f aca="false">N(AND(CF$3&lt;=$E22,CF$4&gt;=$E22))</f>
        <v>0</v>
      </c>
      <c r="CG22" s="17" t="n">
        <f aca="false">N(AND(CG$3&lt;=$E22,CG$4&gt;=$E22))</f>
        <v>0</v>
      </c>
      <c r="CH22" s="17" t="n">
        <f aca="false">N(AND(CH$3&lt;=$E22,CH$4&gt;=$E22))</f>
        <v>0</v>
      </c>
      <c r="CI22" s="17" t="n">
        <f aca="false">N(AND(CI$3&lt;=$E22,CI$4&gt;=$E22))</f>
        <v>0</v>
      </c>
      <c r="CJ22" s="17" t="n">
        <f aca="false">N(AND(CJ$3&lt;=$E22,CJ$4&gt;=$E22))</f>
        <v>0</v>
      </c>
      <c r="CK22" s="17" t="n">
        <f aca="false">N(AND(CK$3&lt;=$E22,CK$4&gt;=$E22))</f>
        <v>0</v>
      </c>
      <c r="CL22" s="17" t="n">
        <f aca="false">N(AND(CL$3&lt;=$E22,CL$4&gt;=$E22))</f>
        <v>0</v>
      </c>
      <c r="CM22" s="17" t="n">
        <f aca="false">N(AND(CM$3&lt;=$E22,CM$4&gt;=$E22))</f>
        <v>0</v>
      </c>
      <c r="CN22" s="17" t="n">
        <f aca="false">N(AND(CN$3&lt;=$E22,CN$4&gt;=$E22))</f>
        <v>0</v>
      </c>
      <c r="CO22" s="17" t="n">
        <f aca="false">N(AND(CO$3&lt;=$E22,CO$4&gt;=$E22))</f>
        <v>0</v>
      </c>
      <c r="CP22" s="17" t="n">
        <f aca="false">N(AND(CP$3&lt;=$E22,CP$4&gt;=$E22))</f>
        <v>0</v>
      </c>
      <c r="CQ22" s="17" t="n">
        <f aca="false">N(AND(CQ$3&lt;=$E22,CQ$4&gt;=$E22))</f>
        <v>0</v>
      </c>
      <c r="CR22" s="17" t="n">
        <f aca="false">N(AND(CR$3&lt;=$E22,CR$4&gt;=$E22))</f>
        <v>0</v>
      </c>
      <c r="CS22" s="17" t="n">
        <f aca="false">N(AND(CS$3&lt;=$E22,CS$4&gt;=$E22))</f>
        <v>0</v>
      </c>
      <c r="CT22" s="17" t="n">
        <f aca="false">N(AND(CT$3&lt;=$E22,CT$4&gt;=$E22))</f>
        <v>0</v>
      </c>
      <c r="CU22" s="17" t="n">
        <f aca="false">N(AND(CU$3&lt;=$E22,CU$4&gt;=$E22))</f>
        <v>0</v>
      </c>
      <c r="CV22" s="17" t="n">
        <f aca="false">N(AND(CV$3&lt;=$E22,CV$4&gt;=$E22))</f>
        <v>0</v>
      </c>
      <c r="CW22" s="17" t="n">
        <f aca="false">N(AND(CW$3&lt;=$E22,CW$4&gt;=$E22))</f>
        <v>0</v>
      </c>
      <c r="CX22" s="17" t="n">
        <f aca="false">N(AND(CX$3&lt;=$E22,CX$4&gt;=$E22))</f>
        <v>0</v>
      </c>
      <c r="CY22" s="17" t="n">
        <f aca="false">N(AND(CY$3&lt;=$E22,CY$4&gt;=$E22))</f>
        <v>0</v>
      </c>
      <c r="CZ22" s="17" t="n">
        <f aca="false">N(AND(CZ$3&lt;=$E22,CZ$4&gt;=$E22))</f>
        <v>0</v>
      </c>
      <c r="DA22" s="17" t="n">
        <f aca="false">N(AND(DA$3&lt;=$E22,DA$4&gt;=$E22))</f>
        <v>0</v>
      </c>
      <c r="DB22" s="17" t="n">
        <f aca="false">N(AND(DB$3&lt;=$E22,DB$4&gt;=$E22))</f>
        <v>0</v>
      </c>
      <c r="DC22" s="17" t="n">
        <f aca="false">N(AND(DC$3&lt;=$E22,DC$4&gt;=$E22))</f>
        <v>0</v>
      </c>
      <c r="DD22" s="17" t="n">
        <f aca="false">N(AND(DD$3&lt;=$E22,DD$4&gt;=$E22))</f>
        <v>0</v>
      </c>
      <c r="DE22" s="17" t="n">
        <f aca="false">N(AND(DE$3&lt;=$E22,DE$4&gt;=$E22))</f>
        <v>0</v>
      </c>
      <c r="DF22" s="17" t="n">
        <f aca="false">N(AND(DF$3&lt;=$E22,DF$4&gt;=$E22))</f>
        <v>0</v>
      </c>
      <c r="DG22" s="17" t="n">
        <f aca="false">N(AND(DG$3&lt;=$E22,DG$4&gt;=$E22))</f>
        <v>0</v>
      </c>
      <c r="DH22" s="17" t="n">
        <f aca="false">N(AND(DH$3&lt;=$E22,DH$4&gt;=$E22))</f>
        <v>0</v>
      </c>
      <c r="DI22" s="17" t="n">
        <f aca="false">N(AND(DI$3&lt;=$E22,DI$4&gt;=$E22))</f>
        <v>0</v>
      </c>
      <c r="DJ22" s="17" t="n">
        <f aca="false">N(AND(DJ$3&lt;=$E22,DJ$4&gt;=$E22))</f>
        <v>0</v>
      </c>
      <c r="DK22" s="17" t="n">
        <f aca="false">N(AND(DK$3&lt;=$E22,DK$4&gt;=$E22))</f>
        <v>0</v>
      </c>
      <c r="DL22" s="17" t="n">
        <f aca="false">N(AND(DL$3&lt;=$E22,DL$4&gt;=$E22))</f>
        <v>0</v>
      </c>
      <c r="DM22" s="17" t="n">
        <f aca="false">N(AND(DM$3&lt;=$E22,DM$4&gt;=$E22))</f>
        <v>0</v>
      </c>
      <c r="DN22" s="17" t="n">
        <f aca="false">N(AND(DN$3&lt;=$E22,DN$4&gt;=$E22))</f>
        <v>0</v>
      </c>
      <c r="DO22" s="17" t="n">
        <f aca="false">N(AND(DO$3&lt;=$E22,DO$4&gt;=$E22))</f>
        <v>0</v>
      </c>
      <c r="DP22" s="17" t="n">
        <f aca="false">N(AND(DP$3&lt;=$E22,DP$4&gt;=$E22))</f>
        <v>0</v>
      </c>
      <c r="DQ22" s="17" t="n">
        <f aca="false">N(AND(DQ$3&lt;=$E22,DQ$4&gt;=$E22))</f>
        <v>0</v>
      </c>
      <c r="DR22" s="17" t="n">
        <f aca="false">N(AND(DR$3&lt;=$E22,DR$4&gt;=$E22))</f>
        <v>0</v>
      </c>
      <c r="DS22" s="17" t="n">
        <f aca="false">N(AND(DS$3&lt;=$E22,DS$4&gt;=$E22))</f>
        <v>0</v>
      </c>
      <c r="DT22" s="17" t="n">
        <f aca="false">N(AND(DT$3&lt;=$E22,DT$4&gt;=$E22))</f>
        <v>0</v>
      </c>
      <c r="DU22" s="17" t="n">
        <f aca="false">N(AND(DU$3&lt;=$E22,DU$4&gt;=$E22))</f>
        <v>0</v>
      </c>
      <c r="DV22" s="17" t="n">
        <f aca="false">N(AND(DV$3&lt;=$E22,DV$4&gt;=$E22))</f>
        <v>0</v>
      </c>
      <c r="DW22" s="17" t="n">
        <f aca="false">N(AND(DW$3&lt;=$E22,DW$4&gt;=$E22))</f>
        <v>0</v>
      </c>
      <c r="DX22" s="17" t="n">
        <f aca="false">N(AND(DX$3&lt;=$E22,DX$4&gt;=$E22))</f>
        <v>0</v>
      </c>
      <c r="DY22" s="17" t="n">
        <f aca="false">N(AND(DY$3&lt;=$E22,DY$4&gt;=$E22))</f>
        <v>0</v>
      </c>
      <c r="DZ22" s="17" t="n">
        <f aca="false">N(AND(DZ$3&lt;=$E22,DZ$4&gt;=$E22))</f>
        <v>0</v>
      </c>
      <c r="EA22" s="17" t="n">
        <f aca="false">N(AND(EA$3&lt;=$E22,EA$4&gt;=$E22))</f>
        <v>0</v>
      </c>
      <c r="EB22" s="17" t="n">
        <f aca="false">N(AND(EB$3&lt;=$E22,EB$4&gt;=$E22))</f>
        <v>0</v>
      </c>
      <c r="EC22" s="17" t="n">
        <f aca="false">N(AND(EC$3&lt;=$E22,EC$4&gt;=$E22))</f>
        <v>0</v>
      </c>
      <c r="ED22" s="17" t="n">
        <f aca="false">N(AND(ED$3&lt;=$E22,ED$4&gt;=$E22))</f>
        <v>0</v>
      </c>
      <c r="EE22" s="17" t="n">
        <f aca="false">N(AND(EE$3&lt;=$E22,EE$4&gt;=$E22))</f>
        <v>0</v>
      </c>
      <c r="EF22" s="17" t="n">
        <f aca="false">N(AND(EF$3&lt;=$E22,EF$4&gt;=$E22))</f>
        <v>0</v>
      </c>
      <c r="EG22" s="17" t="n">
        <f aca="false">N(AND(EG$3&lt;=$E22,EG$4&gt;=$E22))</f>
        <v>0</v>
      </c>
      <c r="EH22" s="17" t="n">
        <f aca="false">N(AND(EH$3&lt;=$E22,EH$4&gt;=$E22))</f>
        <v>0</v>
      </c>
      <c r="EI22" s="17" t="n">
        <f aca="false">N(AND(EI$3&lt;=$E22,EI$4&gt;=$E22))</f>
        <v>0</v>
      </c>
      <c r="EJ22" s="17" t="n">
        <f aca="false">N(AND(EJ$3&lt;=$E22,EJ$4&gt;=$E22))</f>
        <v>0</v>
      </c>
      <c r="EK22" s="17" t="n">
        <f aca="false">N(AND(EK$3&lt;=$E22,EK$4&gt;=$E22))</f>
        <v>0</v>
      </c>
      <c r="EL22" s="17" t="n">
        <f aca="false">N(AND(EL$3&lt;=$E22,EL$4&gt;=$E22))</f>
        <v>0</v>
      </c>
      <c r="EM22" s="17" t="n">
        <f aca="false">N(AND(EM$3&lt;=$E22,EM$4&gt;=$E22))</f>
        <v>0</v>
      </c>
      <c r="EN22" s="17" t="n">
        <f aca="false">N(AND(EN$3&lt;=$E22,EN$4&gt;=$E22))</f>
        <v>0</v>
      </c>
      <c r="EO22" s="17" t="n">
        <f aca="false">N(AND(EO$3&lt;=$E22,EO$4&gt;=$E22))</f>
        <v>0</v>
      </c>
      <c r="EP22" s="17" t="n">
        <f aca="false">N(AND(EP$3&lt;=$E22,EP$4&gt;=$E22))</f>
        <v>0</v>
      </c>
      <c r="EQ22" s="17" t="n">
        <f aca="false">N(AND(EQ$3&lt;=$E22,EQ$4&gt;=$E22))</f>
        <v>0</v>
      </c>
      <c r="ER22" s="17" t="n">
        <f aca="false">N(AND(ER$3&lt;=$E22,ER$4&gt;=$E22))</f>
        <v>0</v>
      </c>
      <c r="ES22" s="17" t="n">
        <f aca="false">N(AND(ES$3&lt;=$E22,ES$4&gt;=$E22))</f>
        <v>0</v>
      </c>
      <c r="ET22" s="17" t="n">
        <f aca="false">N(AND(ET$3&lt;=$E22,ET$4&gt;=$E22))</f>
        <v>0</v>
      </c>
      <c r="EU22" s="17" t="n">
        <f aca="false">N(AND(EU$3&lt;=$E22,EU$4&gt;=$E22))</f>
        <v>0</v>
      </c>
      <c r="EV22" s="17" t="n">
        <f aca="false">N(AND(EV$3&lt;=$E22,EV$4&gt;=$E22))</f>
        <v>0</v>
      </c>
      <c r="EW22" s="17" t="n">
        <f aca="false">N(AND(EW$3&lt;=$E22,EW$4&gt;=$E22))</f>
        <v>0</v>
      </c>
      <c r="EX22" s="17" t="n">
        <f aca="false">N(AND(EX$3&lt;=$E22,EX$4&gt;=$E22))</f>
        <v>0</v>
      </c>
      <c r="EY22" s="17" t="n">
        <f aca="false">N(AND(EY$3&lt;=$E22,EY$4&gt;=$E22))</f>
        <v>0</v>
      </c>
      <c r="EZ22" s="17" t="n">
        <f aca="false">N(AND(EZ$3&lt;=$E22,EZ$4&gt;=$E22))</f>
        <v>0</v>
      </c>
      <c r="FA22" s="17" t="n">
        <f aca="false">N(AND(FA$3&lt;=$E22,FA$4&gt;=$E22))</f>
        <v>0</v>
      </c>
      <c r="FB22" s="17" t="n">
        <f aca="false">N(AND(FB$3&lt;=$E22,FB$4&gt;=$E22))</f>
        <v>0</v>
      </c>
      <c r="FC22" s="17" t="n">
        <f aca="false">N(AND(FC$3&lt;=$E22,FC$4&gt;=$E22))</f>
        <v>0</v>
      </c>
      <c r="FD22" s="17" t="n">
        <f aca="false">N(AND(FD$3&lt;=$E22,FD$4&gt;=$E22))</f>
        <v>0</v>
      </c>
      <c r="FE22" s="17" t="n">
        <f aca="false">N(AND(FE$3&lt;=$E22,FE$4&gt;=$E22))</f>
        <v>0</v>
      </c>
      <c r="FF22" s="17" t="n">
        <f aca="false">N(AND(FF$3&lt;=$E22,FF$4&gt;=$E22))</f>
        <v>0</v>
      </c>
      <c r="FG22" s="17" t="n">
        <f aca="false">N(AND(FG$3&lt;=$E22,FG$4&gt;=$E22))</f>
        <v>0</v>
      </c>
      <c r="FH22" s="17" t="n">
        <f aca="false">N(AND(FH$3&lt;=$E22,FH$4&gt;=$E22))</f>
        <v>0</v>
      </c>
    </row>
    <row r="23" customFormat="false" ht="15" hidden="false" customHeight="false" outlineLevel="0" collapsed="false">
      <c r="C23" s="0" t="s">
        <v>683</v>
      </c>
      <c r="D23" s="11" t="s">
        <v>86</v>
      </c>
      <c r="E23" s="35" t="n">
        <f aca="false">MATCH($E20-1,$J$4:$FH$4,1)+1</f>
        <v>6</v>
      </c>
    </row>
    <row r="24" customFormat="false" ht="15" hidden="false" customHeight="false" outlineLevel="0" collapsed="false">
      <c r="C24" s="0" t="s">
        <v>684</v>
      </c>
      <c r="D24" s="11" t="s">
        <v>86</v>
      </c>
      <c r="E24" s="35" t="n">
        <f aca="false">MATCH($E22,$J$4:$FH$4,0)</f>
        <v>10</v>
      </c>
    </row>
    <row r="25" customFormat="false" ht="15" hidden="false" customHeight="false" outlineLevel="0" collapsed="false">
      <c r="C25" s="0" t="s">
        <v>685</v>
      </c>
      <c r="D25" s="11" t="s">
        <v>34</v>
      </c>
      <c r="J25" s="17" t="n">
        <f aca="false">N(J$3&gt;$E20)</f>
        <v>0</v>
      </c>
      <c r="K25" s="17" t="n">
        <f aca="false">N(K$3&gt;$E20)</f>
        <v>0</v>
      </c>
      <c r="L25" s="17" t="n">
        <f aca="false">N(L$3&gt;$E20)</f>
        <v>0</v>
      </c>
      <c r="M25" s="17" t="n">
        <f aca="false">N(M$3&gt;$E20)</f>
        <v>0</v>
      </c>
      <c r="N25" s="17" t="n">
        <f aca="false">N(N$3&gt;$E20)</f>
        <v>0</v>
      </c>
      <c r="O25" s="17" t="n">
        <f aca="false">N(O$3&gt;$E20)</f>
        <v>0</v>
      </c>
      <c r="P25" s="17" t="n">
        <f aca="false">N(P$3&gt;$E20)</f>
        <v>1</v>
      </c>
      <c r="Q25" s="17" t="n">
        <f aca="false">N(Q$3&gt;$E20)</f>
        <v>1</v>
      </c>
      <c r="R25" s="17" t="n">
        <f aca="false">N(R$3&gt;$E20)</f>
        <v>1</v>
      </c>
      <c r="S25" s="17" t="n">
        <f aca="false">N(S$3&gt;$E20)</f>
        <v>1</v>
      </c>
      <c r="T25" s="17" t="n">
        <f aca="false">N(T$3&gt;$E20)</f>
        <v>1</v>
      </c>
      <c r="U25" s="17" t="n">
        <f aca="false">N(U$3&gt;$E20)</f>
        <v>1</v>
      </c>
      <c r="V25" s="17" t="n">
        <f aca="false">N(V$3&gt;$E20)</f>
        <v>1</v>
      </c>
      <c r="W25" s="17" t="n">
        <f aca="false">N(W$3&gt;$E20)</f>
        <v>1</v>
      </c>
      <c r="X25" s="17" t="n">
        <f aca="false">N(X$3&gt;$E20)</f>
        <v>1</v>
      </c>
      <c r="Y25" s="17" t="n">
        <f aca="false">N(Y$3&gt;$E20)</f>
        <v>1</v>
      </c>
      <c r="Z25" s="17" t="n">
        <f aca="false">N(Z$3&gt;$E20)</f>
        <v>1</v>
      </c>
      <c r="AA25" s="17" t="n">
        <f aca="false">N(AA$3&gt;$E20)</f>
        <v>1</v>
      </c>
      <c r="AB25" s="17" t="n">
        <f aca="false">N(AB$3&gt;$E20)</f>
        <v>1</v>
      </c>
      <c r="AC25" s="17" t="n">
        <f aca="false">N(AC$3&gt;$E20)</f>
        <v>1</v>
      </c>
      <c r="AD25" s="17" t="n">
        <f aca="false">N(AD$3&gt;$E20)</f>
        <v>1</v>
      </c>
      <c r="AE25" s="17" t="n">
        <f aca="false">N(AE$3&gt;$E20)</f>
        <v>1</v>
      </c>
      <c r="AF25" s="17" t="n">
        <f aca="false">N(AF$3&gt;$E20)</f>
        <v>1</v>
      </c>
      <c r="AG25" s="17" t="n">
        <f aca="false">N(AG$3&gt;$E20)</f>
        <v>1</v>
      </c>
      <c r="AH25" s="17" t="n">
        <f aca="false">N(AH$3&gt;$E20)</f>
        <v>1</v>
      </c>
      <c r="AI25" s="17" t="n">
        <f aca="false">N(AI$3&gt;$E20)</f>
        <v>1</v>
      </c>
      <c r="AJ25" s="17" t="n">
        <f aca="false">N(AJ$3&gt;$E20)</f>
        <v>1</v>
      </c>
      <c r="AK25" s="17" t="n">
        <f aca="false">N(AK$3&gt;$E20)</f>
        <v>1</v>
      </c>
      <c r="AL25" s="17" t="n">
        <f aca="false">N(AL$3&gt;$E20)</f>
        <v>1</v>
      </c>
      <c r="AM25" s="17" t="n">
        <f aca="false">N(AM$3&gt;$E20)</f>
        <v>1</v>
      </c>
      <c r="AN25" s="17" t="n">
        <f aca="false">N(AN$3&gt;$E20)</f>
        <v>1</v>
      </c>
      <c r="AO25" s="17" t="n">
        <f aca="false">N(AO$3&gt;$E20)</f>
        <v>1</v>
      </c>
      <c r="AP25" s="17" t="n">
        <f aca="false">N(AP$3&gt;$E20)</f>
        <v>1</v>
      </c>
      <c r="AQ25" s="17" t="n">
        <f aca="false">N(AQ$3&gt;$E20)</f>
        <v>1</v>
      </c>
      <c r="AR25" s="17" t="n">
        <f aca="false">N(AR$3&gt;$E20)</f>
        <v>1</v>
      </c>
      <c r="AS25" s="17" t="n">
        <f aca="false">N(AS$3&gt;$E20)</f>
        <v>1</v>
      </c>
      <c r="AT25" s="17" t="n">
        <f aca="false">N(AT$3&gt;$E20)</f>
        <v>1</v>
      </c>
      <c r="AU25" s="17" t="n">
        <f aca="false">N(AU$3&gt;$E20)</f>
        <v>1</v>
      </c>
      <c r="AV25" s="17" t="n">
        <f aca="false">N(AV$3&gt;$E20)</f>
        <v>1</v>
      </c>
      <c r="AW25" s="17" t="n">
        <f aca="false">N(AW$3&gt;$E20)</f>
        <v>1</v>
      </c>
      <c r="AX25" s="17" t="n">
        <f aca="false">N(AX$3&gt;$E20)</f>
        <v>1</v>
      </c>
      <c r="AY25" s="17" t="n">
        <f aca="false">N(AY$3&gt;$E20)</f>
        <v>1</v>
      </c>
      <c r="AZ25" s="17" t="n">
        <f aca="false">N(AZ$3&gt;$E20)</f>
        <v>1</v>
      </c>
      <c r="BA25" s="17" t="n">
        <f aca="false">N(BA$3&gt;$E20)</f>
        <v>1</v>
      </c>
      <c r="BB25" s="17" t="n">
        <f aca="false">N(BB$3&gt;$E20)</f>
        <v>1</v>
      </c>
      <c r="BC25" s="17" t="n">
        <f aca="false">N(BC$3&gt;$E20)</f>
        <v>1</v>
      </c>
      <c r="BD25" s="17" t="n">
        <f aca="false">N(BD$3&gt;$E20)</f>
        <v>1</v>
      </c>
      <c r="BE25" s="17" t="n">
        <f aca="false">N(BE$3&gt;$E20)</f>
        <v>1</v>
      </c>
      <c r="BF25" s="17" t="n">
        <f aca="false">N(BF$3&gt;$E20)</f>
        <v>1</v>
      </c>
      <c r="BG25" s="17" t="n">
        <f aca="false">N(BG$3&gt;$E20)</f>
        <v>1</v>
      </c>
      <c r="BH25" s="17" t="n">
        <f aca="false">N(BH$3&gt;$E20)</f>
        <v>1</v>
      </c>
      <c r="BI25" s="17" t="n">
        <f aca="false">N(BI$3&gt;$E20)</f>
        <v>1</v>
      </c>
      <c r="BJ25" s="17" t="n">
        <f aca="false">N(BJ$3&gt;$E20)</f>
        <v>1</v>
      </c>
      <c r="BK25" s="17" t="n">
        <f aca="false">N(BK$3&gt;$E20)</f>
        <v>1</v>
      </c>
      <c r="BL25" s="17" t="n">
        <f aca="false">N(BL$3&gt;$E20)</f>
        <v>1</v>
      </c>
      <c r="BM25" s="17" t="n">
        <f aca="false">N(BM$3&gt;$E20)</f>
        <v>1</v>
      </c>
      <c r="BN25" s="17" t="n">
        <f aca="false">N(BN$3&gt;$E20)</f>
        <v>1</v>
      </c>
      <c r="BO25" s="17" t="n">
        <f aca="false">N(BO$3&gt;$E20)</f>
        <v>1</v>
      </c>
      <c r="BP25" s="17" t="n">
        <f aca="false">N(BP$3&gt;$E20)</f>
        <v>1</v>
      </c>
      <c r="BQ25" s="17" t="n">
        <f aca="false">N(BQ$3&gt;$E20)</f>
        <v>1</v>
      </c>
      <c r="BR25" s="17" t="n">
        <f aca="false">N(BR$3&gt;$E20)</f>
        <v>1</v>
      </c>
      <c r="BS25" s="17" t="n">
        <f aca="false">N(BS$3&gt;$E20)</f>
        <v>1</v>
      </c>
      <c r="BT25" s="17" t="n">
        <f aca="false">N(BT$3&gt;$E20)</f>
        <v>1</v>
      </c>
      <c r="BU25" s="17" t="n">
        <f aca="false">N(BU$3&gt;$E20)</f>
        <v>1</v>
      </c>
      <c r="BV25" s="17" t="n">
        <f aca="false">N(BV$3&gt;$E20)</f>
        <v>1</v>
      </c>
      <c r="BW25" s="17" t="n">
        <f aca="false">N(BW$3&gt;$E20)</f>
        <v>1</v>
      </c>
      <c r="BX25" s="17" t="n">
        <f aca="false">N(BX$3&gt;$E20)</f>
        <v>1</v>
      </c>
      <c r="BY25" s="17" t="n">
        <f aca="false">N(BY$3&gt;$E20)</f>
        <v>1</v>
      </c>
      <c r="BZ25" s="17" t="n">
        <f aca="false">N(BZ$3&gt;$E20)</f>
        <v>1</v>
      </c>
      <c r="CA25" s="17" t="n">
        <f aca="false">N(CA$3&gt;$E20)</f>
        <v>1</v>
      </c>
      <c r="CB25" s="17" t="n">
        <f aca="false">N(CB$3&gt;$E20)</f>
        <v>1</v>
      </c>
      <c r="CC25" s="17" t="n">
        <f aca="false">N(CC$3&gt;$E20)</f>
        <v>1</v>
      </c>
      <c r="CD25" s="17" t="n">
        <f aca="false">N(CD$3&gt;$E20)</f>
        <v>1</v>
      </c>
      <c r="CE25" s="17" t="n">
        <f aca="false">N(CE$3&gt;$E20)</f>
        <v>1</v>
      </c>
      <c r="CF25" s="17" t="n">
        <f aca="false">N(CF$3&gt;$E20)</f>
        <v>1</v>
      </c>
      <c r="CG25" s="17" t="n">
        <f aca="false">N(CG$3&gt;$E20)</f>
        <v>1</v>
      </c>
      <c r="CH25" s="17" t="n">
        <f aca="false">N(CH$3&gt;$E20)</f>
        <v>1</v>
      </c>
      <c r="CI25" s="17" t="n">
        <f aca="false">N(CI$3&gt;$E20)</f>
        <v>1</v>
      </c>
      <c r="CJ25" s="17" t="n">
        <f aca="false">N(CJ$3&gt;$E20)</f>
        <v>1</v>
      </c>
      <c r="CK25" s="17" t="n">
        <f aca="false">N(CK$3&gt;$E20)</f>
        <v>1</v>
      </c>
      <c r="CL25" s="17" t="n">
        <f aca="false">N(CL$3&gt;$E20)</f>
        <v>1</v>
      </c>
      <c r="CM25" s="17" t="n">
        <f aca="false">N(CM$3&gt;$E20)</f>
        <v>1</v>
      </c>
      <c r="CN25" s="17" t="n">
        <f aca="false">N(CN$3&gt;$E20)</f>
        <v>1</v>
      </c>
      <c r="CO25" s="17" t="n">
        <f aca="false">N(CO$3&gt;$E20)</f>
        <v>1</v>
      </c>
      <c r="CP25" s="17" t="n">
        <f aca="false">N(CP$3&gt;$E20)</f>
        <v>1</v>
      </c>
      <c r="CQ25" s="17" t="n">
        <f aca="false">N(CQ$3&gt;$E20)</f>
        <v>1</v>
      </c>
      <c r="CR25" s="17" t="n">
        <f aca="false">N(CR$3&gt;$E20)</f>
        <v>1</v>
      </c>
      <c r="CS25" s="17" t="n">
        <f aca="false">N(CS$3&gt;$E20)</f>
        <v>1</v>
      </c>
      <c r="CT25" s="17" t="n">
        <f aca="false">N(CT$3&gt;$E20)</f>
        <v>1</v>
      </c>
      <c r="CU25" s="17" t="n">
        <f aca="false">N(CU$3&gt;$E20)</f>
        <v>1</v>
      </c>
      <c r="CV25" s="17" t="n">
        <f aca="false">N(CV$3&gt;$E20)</f>
        <v>1</v>
      </c>
      <c r="CW25" s="17" t="n">
        <f aca="false">N(CW$3&gt;$E20)</f>
        <v>1</v>
      </c>
      <c r="CX25" s="17" t="n">
        <f aca="false">N(CX$3&gt;$E20)</f>
        <v>1</v>
      </c>
      <c r="CY25" s="17" t="n">
        <f aca="false">N(CY$3&gt;$E20)</f>
        <v>1</v>
      </c>
      <c r="CZ25" s="17" t="n">
        <f aca="false">N(CZ$3&gt;$E20)</f>
        <v>1</v>
      </c>
      <c r="DA25" s="17" t="n">
        <f aca="false">N(DA$3&gt;$E20)</f>
        <v>1</v>
      </c>
      <c r="DB25" s="17" t="n">
        <f aca="false">N(DB$3&gt;$E20)</f>
        <v>1</v>
      </c>
      <c r="DC25" s="17" t="n">
        <f aca="false">N(DC$3&gt;$E20)</f>
        <v>1</v>
      </c>
      <c r="DD25" s="17" t="n">
        <f aca="false">N(DD$3&gt;$E20)</f>
        <v>1</v>
      </c>
      <c r="DE25" s="17" t="n">
        <f aca="false">N(DE$3&gt;$E20)</f>
        <v>1</v>
      </c>
      <c r="DF25" s="17" t="n">
        <f aca="false">N(DF$3&gt;$E20)</f>
        <v>1</v>
      </c>
      <c r="DG25" s="17" t="n">
        <f aca="false">N(DG$3&gt;$E20)</f>
        <v>1</v>
      </c>
      <c r="DH25" s="17" t="n">
        <f aca="false">N(DH$3&gt;$E20)</f>
        <v>1</v>
      </c>
      <c r="DI25" s="17" t="n">
        <f aca="false">N(DI$3&gt;$E20)</f>
        <v>1</v>
      </c>
      <c r="DJ25" s="17" t="n">
        <f aca="false">N(DJ$3&gt;$E20)</f>
        <v>1</v>
      </c>
      <c r="DK25" s="17" t="n">
        <f aca="false">N(DK$3&gt;$E20)</f>
        <v>1</v>
      </c>
      <c r="DL25" s="17" t="n">
        <f aca="false">N(DL$3&gt;$E20)</f>
        <v>1</v>
      </c>
      <c r="DM25" s="17" t="n">
        <f aca="false">N(DM$3&gt;$E20)</f>
        <v>1</v>
      </c>
      <c r="DN25" s="17" t="n">
        <f aca="false">N(DN$3&gt;$E20)</f>
        <v>1</v>
      </c>
      <c r="DO25" s="17" t="n">
        <f aca="false">N(DO$3&gt;$E20)</f>
        <v>1</v>
      </c>
      <c r="DP25" s="17" t="n">
        <f aca="false">N(DP$3&gt;$E20)</f>
        <v>1</v>
      </c>
      <c r="DQ25" s="17" t="n">
        <f aca="false">N(DQ$3&gt;$E20)</f>
        <v>1</v>
      </c>
      <c r="DR25" s="17" t="n">
        <f aca="false">N(DR$3&gt;$E20)</f>
        <v>1</v>
      </c>
      <c r="DS25" s="17" t="n">
        <f aca="false">N(DS$3&gt;$E20)</f>
        <v>1</v>
      </c>
      <c r="DT25" s="17" t="n">
        <f aca="false">N(DT$3&gt;$E20)</f>
        <v>1</v>
      </c>
      <c r="DU25" s="17" t="n">
        <f aca="false">N(DU$3&gt;$E20)</f>
        <v>1</v>
      </c>
      <c r="DV25" s="17" t="n">
        <f aca="false">N(DV$3&gt;$E20)</f>
        <v>1</v>
      </c>
      <c r="DW25" s="17" t="n">
        <f aca="false">N(DW$3&gt;$E20)</f>
        <v>1</v>
      </c>
      <c r="DX25" s="17" t="n">
        <f aca="false">N(DX$3&gt;$E20)</f>
        <v>1</v>
      </c>
      <c r="DY25" s="17" t="n">
        <f aca="false">N(DY$3&gt;$E20)</f>
        <v>1</v>
      </c>
      <c r="DZ25" s="17" t="n">
        <f aca="false">N(DZ$3&gt;$E20)</f>
        <v>1</v>
      </c>
      <c r="EA25" s="17" t="n">
        <f aca="false">N(EA$3&gt;$E20)</f>
        <v>1</v>
      </c>
      <c r="EB25" s="17" t="n">
        <f aca="false">N(EB$3&gt;$E20)</f>
        <v>1</v>
      </c>
      <c r="EC25" s="17" t="n">
        <f aca="false">N(EC$3&gt;$E20)</f>
        <v>1</v>
      </c>
      <c r="ED25" s="17" t="n">
        <f aca="false">N(ED$3&gt;$E20)</f>
        <v>1</v>
      </c>
      <c r="EE25" s="17" t="n">
        <f aca="false">N(EE$3&gt;$E20)</f>
        <v>1</v>
      </c>
      <c r="EF25" s="17" t="n">
        <f aca="false">N(EF$3&gt;$E20)</f>
        <v>1</v>
      </c>
      <c r="EG25" s="17" t="n">
        <f aca="false">N(EG$3&gt;$E20)</f>
        <v>1</v>
      </c>
      <c r="EH25" s="17" t="n">
        <f aca="false">N(EH$3&gt;$E20)</f>
        <v>1</v>
      </c>
      <c r="EI25" s="17" t="n">
        <f aca="false">N(EI$3&gt;$E20)</f>
        <v>1</v>
      </c>
      <c r="EJ25" s="17" t="n">
        <f aca="false">N(EJ$3&gt;$E20)</f>
        <v>1</v>
      </c>
      <c r="EK25" s="17" t="n">
        <f aca="false">N(EK$3&gt;$E20)</f>
        <v>1</v>
      </c>
      <c r="EL25" s="17" t="n">
        <f aca="false">N(EL$3&gt;$E20)</f>
        <v>1</v>
      </c>
      <c r="EM25" s="17" t="n">
        <f aca="false">N(EM$3&gt;$E20)</f>
        <v>1</v>
      </c>
      <c r="EN25" s="17" t="n">
        <f aca="false">N(EN$3&gt;$E20)</f>
        <v>1</v>
      </c>
      <c r="EO25" s="17" t="n">
        <f aca="false">N(EO$3&gt;$E20)</f>
        <v>1</v>
      </c>
      <c r="EP25" s="17" t="n">
        <f aca="false">N(EP$3&gt;$E20)</f>
        <v>1</v>
      </c>
      <c r="EQ25" s="17" t="n">
        <f aca="false">N(EQ$3&gt;$E20)</f>
        <v>1</v>
      </c>
      <c r="ER25" s="17" t="n">
        <f aca="false">N(ER$3&gt;$E20)</f>
        <v>1</v>
      </c>
      <c r="ES25" s="17" t="n">
        <f aca="false">N(ES$3&gt;$E20)</f>
        <v>1</v>
      </c>
      <c r="ET25" s="17" t="n">
        <f aca="false">N(ET$3&gt;$E20)</f>
        <v>1</v>
      </c>
      <c r="EU25" s="17" t="n">
        <f aca="false">N(EU$3&gt;$E20)</f>
        <v>1</v>
      </c>
      <c r="EV25" s="17" t="n">
        <f aca="false">N(EV$3&gt;$E20)</f>
        <v>1</v>
      </c>
      <c r="EW25" s="17" t="n">
        <f aca="false">N(EW$3&gt;$E20)</f>
        <v>1</v>
      </c>
      <c r="EX25" s="17" t="n">
        <f aca="false">N(EX$3&gt;$E20)</f>
        <v>1</v>
      </c>
      <c r="EY25" s="17" t="n">
        <f aca="false">N(EY$3&gt;$E20)</f>
        <v>1</v>
      </c>
      <c r="EZ25" s="17" t="n">
        <f aca="false">N(EZ$3&gt;$E20)</f>
        <v>1</v>
      </c>
      <c r="FA25" s="17" t="n">
        <f aca="false">N(FA$3&gt;$E20)</f>
        <v>1</v>
      </c>
      <c r="FB25" s="17" t="n">
        <f aca="false">N(FB$3&gt;$E20)</f>
        <v>1</v>
      </c>
      <c r="FC25" s="17" t="n">
        <f aca="false">N(FC$3&gt;$E20)</f>
        <v>1</v>
      </c>
      <c r="FD25" s="17" t="n">
        <f aca="false">N(FD$3&gt;$E20)</f>
        <v>1</v>
      </c>
      <c r="FE25" s="17" t="n">
        <f aca="false">N(FE$3&gt;$E20)</f>
        <v>1</v>
      </c>
      <c r="FF25" s="17" t="n">
        <f aca="false">N(FF$3&gt;$E20)</f>
        <v>1</v>
      </c>
      <c r="FG25" s="17" t="n">
        <f aca="false">N(FG$3&gt;$E20)</f>
        <v>1</v>
      </c>
      <c r="FH25" s="17" t="n">
        <f aca="false">N(FH$3&gt;$E20)</f>
        <v>1</v>
      </c>
    </row>
    <row r="26" customFormat="false" ht="15" hidden="false" customHeight="false" outlineLevel="0" collapsed="false">
      <c r="C26" s="0" t="s">
        <v>686</v>
      </c>
      <c r="D26" s="11" t="s">
        <v>34</v>
      </c>
      <c r="J26" s="17" t="n">
        <f aca="false">N(J$4&gt;$E22)</f>
        <v>0</v>
      </c>
      <c r="K26" s="17" t="n">
        <f aca="false">N(K$4&gt;$E22)</f>
        <v>0</v>
      </c>
      <c r="L26" s="17" t="n">
        <f aca="false">N(L$4&gt;$E22)</f>
        <v>0</v>
      </c>
      <c r="M26" s="17" t="n">
        <f aca="false">N(M$4&gt;$E22)</f>
        <v>0</v>
      </c>
      <c r="N26" s="17" t="n">
        <f aca="false">N(N$4&gt;$E22)</f>
        <v>0</v>
      </c>
      <c r="O26" s="17" t="n">
        <f aca="false">N(O$4&gt;$E22)</f>
        <v>0</v>
      </c>
      <c r="P26" s="17" t="n">
        <f aca="false">N(P$4&gt;$E22)</f>
        <v>0</v>
      </c>
      <c r="Q26" s="17" t="n">
        <f aca="false">N(Q$4&gt;$E22)</f>
        <v>0</v>
      </c>
      <c r="R26" s="17" t="n">
        <f aca="false">N(R$4&gt;$E22)</f>
        <v>0</v>
      </c>
      <c r="S26" s="17" t="n">
        <f aca="false">N(S$4&gt;$E22)</f>
        <v>0</v>
      </c>
      <c r="T26" s="17" t="n">
        <f aca="false">N(T$4&gt;$E22)</f>
        <v>1</v>
      </c>
      <c r="U26" s="17" t="n">
        <f aca="false">N(U$4&gt;$E22)</f>
        <v>1</v>
      </c>
      <c r="V26" s="17" t="n">
        <f aca="false">N(V$4&gt;$E22)</f>
        <v>1</v>
      </c>
      <c r="W26" s="17" t="n">
        <f aca="false">N(W$4&gt;$E22)</f>
        <v>1</v>
      </c>
      <c r="X26" s="17" t="n">
        <f aca="false">N(X$4&gt;$E22)</f>
        <v>1</v>
      </c>
      <c r="Y26" s="17" t="n">
        <f aca="false">N(Y$4&gt;$E22)</f>
        <v>1</v>
      </c>
      <c r="Z26" s="17" t="n">
        <f aca="false">N(Z$4&gt;$E22)</f>
        <v>1</v>
      </c>
      <c r="AA26" s="17" t="n">
        <f aca="false">N(AA$4&gt;$E22)</f>
        <v>1</v>
      </c>
      <c r="AB26" s="17" t="n">
        <f aca="false">N(AB$4&gt;$E22)</f>
        <v>1</v>
      </c>
      <c r="AC26" s="17" t="n">
        <f aca="false">N(AC$4&gt;$E22)</f>
        <v>1</v>
      </c>
      <c r="AD26" s="17" t="n">
        <f aca="false">N(AD$4&gt;$E22)</f>
        <v>1</v>
      </c>
      <c r="AE26" s="17" t="n">
        <f aca="false">N(AE$4&gt;$E22)</f>
        <v>1</v>
      </c>
      <c r="AF26" s="17" t="n">
        <f aca="false">N(AF$4&gt;$E22)</f>
        <v>1</v>
      </c>
      <c r="AG26" s="17" t="n">
        <f aca="false">N(AG$4&gt;$E22)</f>
        <v>1</v>
      </c>
      <c r="AH26" s="17" t="n">
        <f aca="false">N(AH$4&gt;$E22)</f>
        <v>1</v>
      </c>
      <c r="AI26" s="17" t="n">
        <f aca="false">N(AI$4&gt;$E22)</f>
        <v>1</v>
      </c>
      <c r="AJ26" s="17" t="n">
        <f aca="false">N(AJ$4&gt;$E22)</f>
        <v>1</v>
      </c>
      <c r="AK26" s="17" t="n">
        <f aca="false">N(AK$4&gt;$E22)</f>
        <v>1</v>
      </c>
      <c r="AL26" s="17" t="n">
        <f aca="false">N(AL$4&gt;$E22)</f>
        <v>1</v>
      </c>
      <c r="AM26" s="17" t="n">
        <f aca="false">N(AM$4&gt;$E22)</f>
        <v>1</v>
      </c>
      <c r="AN26" s="17" t="n">
        <f aca="false">N(AN$4&gt;$E22)</f>
        <v>1</v>
      </c>
      <c r="AO26" s="17" t="n">
        <f aca="false">N(AO$4&gt;$E22)</f>
        <v>1</v>
      </c>
      <c r="AP26" s="17" t="n">
        <f aca="false">N(AP$4&gt;$E22)</f>
        <v>1</v>
      </c>
      <c r="AQ26" s="17" t="n">
        <f aca="false">N(AQ$4&gt;$E22)</f>
        <v>1</v>
      </c>
      <c r="AR26" s="17" t="n">
        <f aca="false">N(AR$4&gt;$E22)</f>
        <v>1</v>
      </c>
      <c r="AS26" s="17" t="n">
        <f aca="false">N(AS$4&gt;$E22)</f>
        <v>1</v>
      </c>
      <c r="AT26" s="17" t="n">
        <f aca="false">N(AT$4&gt;$E22)</f>
        <v>1</v>
      </c>
      <c r="AU26" s="17" t="n">
        <f aca="false">N(AU$4&gt;$E22)</f>
        <v>1</v>
      </c>
      <c r="AV26" s="17" t="n">
        <f aca="false">N(AV$4&gt;$E22)</f>
        <v>1</v>
      </c>
      <c r="AW26" s="17" t="n">
        <f aca="false">N(AW$4&gt;$E22)</f>
        <v>1</v>
      </c>
      <c r="AX26" s="17" t="n">
        <f aca="false">N(AX$4&gt;$E22)</f>
        <v>1</v>
      </c>
      <c r="AY26" s="17" t="n">
        <f aca="false">N(AY$4&gt;$E22)</f>
        <v>1</v>
      </c>
      <c r="AZ26" s="17" t="n">
        <f aca="false">N(AZ$4&gt;$E22)</f>
        <v>1</v>
      </c>
      <c r="BA26" s="17" t="n">
        <f aca="false">N(BA$4&gt;$E22)</f>
        <v>1</v>
      </c>
      <c r="BB26" s="17" t="n">
        <f aca="false">N(BB$4&gt;$E22)</f>
        <v>1</v>
      </c>
      <c r="BC26" s="17" t="n">
        <f aca="false">N(BC$4&gt;$E22)</f>
        <v>1</v>
      </c>
      <c r="BD26" s="17" t="n">
        <f aca="false">N(BD$4&gt;$E22)</f>
        <v>1</v>
      </c>
      <c r="BE26" s="17" t="n">
        <f aca="false">N(BE$4&gt;$E22)</f>
        <v>1</v>
      </c>
      <c r="BF26" s="17" t="n">
        <f aca="false">N(BF$4&gt;$E22)</f>
        <v>1</v>
      </c>
      <c r="BG26" s="17" t="n">
        <f aca="false">N(BG$4&gt;$E22)</f>
        <v>1</v>
      </c>
      <c r="BH26" s="17" t="n">
        <f aca="false">N(BH$4&gt;$E22)</f>
        <v>1</v>
      </c>
      <c r="BI26" s="17" t="n">
        <f aca="false">N(BI$4&gt;$E22)</f>
        <v>1</v>
      </c>
      <c r="BJ26" s="17" t="n">
        <f aca="false">N(BJ$4&gt;$E22)</f>
        <v>1</v>
      </c>
      <c r="BK26" s="17" t="n">
        <f aca="false">N(BK$4&gt;$E22)</f>
        <v>1</v>
      </c>
      <c r="BL26" s="17" t="n">
        <f aca="false">N(BL$4&gt;$E22)</f>
        <v>1</v>
      </c>
      <c r="BM26" s="17" t="n">
        <f aca="false">N(BM$4&gt;$E22)</f>
        <v>1</v>
      </c>
      <c r="BN26" s="17" t="n">
        <f aca="false">N(BN$4&gt;$E22)</f>
        <v>1</v>
      </c>
      <c r="BO26" s="17" t="n">
        <f aca="false">N(BO$4&gt;$E22)</f>
        <v>1</v>
      </c>
      <c r="BP26" s="17" t="n">
        <f aca="false">N(BP$4&gt;$E22)</f>
        <v>1</v>
      </c>
      <c r="BQ26" s="17" t="n">
        <f aca="false">N(BQ$4&gt;$E22)</f>
        <v>1</v>
      </c>
      <c r="BR26" s="17" t="n">
        <f aca="false">N(BR$4&gt;$E22)</f>
        <v>1</v>
      </c>
      <c r="BS26" s="17" t="n">
        <f aca="false">N(BS$4&gt;$E22)</f>
        <v>1</v>
      </c>
      <c r="BT26" s="17" t="n">
        <f aca="false">N(BT$4&gt;$E22)</f>
        <v>1</v>
      </c>
      <c r="BU26" s="17" t="n">
        <f aca="false">N(BU$4&gt;$E22)</f>
        <v>1</v>
      </c>
      <c r="BV26" s="17" t="n">
        <f aca="false">N(BV$4&gt;$E22)</f>
        <v>1</v>
      </c>
      <c r="BW26" s="17" t="n">
        <f aca="false">N(BW$4&gt;$E22)</f>
        <v>1</v>
      </c>
      <c r="BX26" s="17" t="n">
        <f aca="false">N(BX$4&gt;$E22)</f>
        <v>1</v>
      </c>
      <c r="BY26" s="17" t="n">
        <f aca="false">N(BY$4&gt;$E22)</f>
        <v>1</v>
      </c>
      <c r="BZ26" s="17" t="n">
        <f aca="false">N(BZ$4&gt;$E22)</f>
        <v>1</v>
      </c>
      <c r="CA26" s="17" t="n">
        <f aca="false">N(CA$4&gt;$E22)</f>
        <v>1</v>
      </c>
      <c r="CB26" s="17" t="n">
        <f aca="false">N(CB$4&gt;$E22)</f>
        <v>1</v>
      </c>
      <c r="CC26" s="17" t="n">
        <f aca="false">N(CC$4&gt;$E22)</f>
        <v>1</v>
      </c>
      <c r="CD26" s="17" t="n">
        <f aca="false">N(CD$4&gt;$E22)</f>
        <v>1</v>
      </c>
      <c r="CE26" s="17" t="n">
        <f aca="false">N(CE$4&gt;$E22)</f>
        <v>1</v>
      </c>
      <c r="CF26" s="17" t="n">
        <f aca="false">N(CF$4&gt;$E22)</f>
        <v>1</v>
      </c>
      <c r="CG26" s="17" t="n">
        <f aca="false">N(CG$4&gt;$E22)</f>
        <v>1</v>
      </c>
      <c r="CH26" s="17" t="n">
        <f aca="false">N(CH$4&gt;$E22)</f>
        <v>1</v>
      </c>
      <c r="CI26" s="17" t="n">
        <f aca="false">N(CI$4&gt;$E22)</f>
        <v>1</v>
      </c>
      <c r="CJ26" s="17" t="n">
        <f aca="false">N(CJ$4&gt;$E22)</f>
        <v>1</v>
      </c>
      <c r="CK26" s="17" t="n">
        <f aca="false">N(CK$4&gt;$E22)</f>
        <v>1</v>
      </c>
      <c r="CL26" s="17" t="n">
        <f aca="false">N(CL$4&gt;$E22)</f>
        <v>1</v>
      </c>
      <c r="CM26" s="17" t="n">
        <f aca="false">N(CM$4&gt;$E22)</f>
        <v>1</v>
      </c>
      <c r="CN26" s="17" t="n">
        <f aca="false">N(CN$4&gt;$E22)</f>
        <v>1</v>
      </c>
      <c r="CO26" s="17" t="n">
        <f aca="false">N(CO$4&gt;$E22)</f>
        <v>1</v>
      </c>
      <c r="CP26" s="17" t="n">
        <f aca="false">N(CP$4&gt;$E22)</f>
        <v>1</v>
      </c>
      <c r="CQ26" s="17" t="n">
        <f aca="false">N(CQ$4&gt;$E22)</f>
        <v>1</v>
      </c>
      <c r="CR26" s="17" t="n">
        <f aca="false">N(CR$4&gt;$E22)</f>
        <v>1</v>
      </c>
      <c r="CS26" s="17" t="n">
        <f aca="false">N(CS$4&gt;$E22)</f>
        <v>1</v>
      </c>
      <c r="CT26" s="17" t="n">
        <f aca="false">N(CT$4&gt;$E22)</f>
        <v>1</v>
      </c>
      <c r="CU26" s="17" t="n">
        <f aca="false">N(CU$4&gt;$E22)</f>
        <v>1</v>
      </c>
      <c r="CV26" s="17" t="n">
        <f aca="false">N(CV$4&gt;$E22)</f>
        <v>1</v>
      </c>
      <c r="CW26" s="17" t="n">
        <f aca="false">N(CW$4&gt;$E22)</f>
        <v>1</v>
      </c>
      <c r="CX26" s="17" t="n">
        <f aca="false">N(CX$4&gt;$E22)</f>
        <v>1</v>
      </c>
      <c r="CY26" s="17" t="n">
        <f aca="false">N(CY$4&gt;$E22)</f>
        <v>1</v>
      </c>
      <c r="CZ26" s="17" t="n">
        <f aca="false">N(CZ$4&gt;$E22)</f>
        <v>1</v>
      </c>
      <c r="DA26" s="17" t="n">
        <f aca="false">N(DA$4&gt;$E22)</f>
        <v>1</v>
      </c>
      <c r="DB26" s="17" t="n">
        <f aca="false">N(DB$4&gt;$E22)</f>
        <v>1</v>
      </c>
      <c r="DC26" s="17" t="n">
        <f aca="false">N(DC$4&gt;$E22)</f>
        <v>1</v>
      </c>
      <c r="DD26" s="17" t="n">
        <f aca="false">N(DD$4&gt;$E22)</f>
        <v>1</v>
      </c>
      <c r="DE26" s="17" t="n">
        <f aca="false">N(DE$4&gt;$E22)</f>
        <v>1</v>
      </c>
      <c r="DF26" s="17" t="n">
        <f aca="false">N(DF$4&gt;$E22)</f>
        <v>1</v>
      </c>
      <c r="DG26" s="17" t="n">
        <f aca="false">N(DG$4&gt;$E22)</f>
        <v>1</v>
      </c>
      <c r="DH26" s="17" t="n">
        <f aca="false">N(DH$4&gt;$E22)</f>
        <v>1</v>
      </c>
      <c r="DI26" s="17" t="n">
        <f aca="false">N(DI$4&gt;$E22)</f>
        <v>1</v>
      </c>
      <c r="DJ26" s="17" t="n">
        <f aca="false">N(DJ$4&gt;$E22)</f>
        <v>1</v>
      </c>
      <c r="DK26" s="17" t="n">
        <f aca="false">N(DK$4&gt;$E22)</f>
        <v>1</v>
      </c>
      <c r="DL26" s="17" t="n">
        <f aca="false">N(DL$4&gt;$E22)</f>
        <v>1</v>
      </c>
      <c r="DM26" s="17" t="n">
        <f aca="false">N(DM$4&gt;$E22)</f>
        <v>1</v>
      </c>
      <c r="DN26" s="17" t="n">
        <f aca="false">N(DN$4&gt;$E22)</f>
        <v>1</v>
      </c>
      <c r="DO26" s="17" t="n">
        <f aca="false">N(DO$4&gt;$E22)</f>
        <v>1</v>
      </c>
      <c r="DP26" s="17" t="n">
        <f aca="false">N(DP$4&gt;$E22)</f>
        <v>1</v>
      </c>
      <c r="DQ26" s="17" t="n">
        <f aca="false">N(DQ$4&gt;$E22)</f>
        <v>1</v>
      </c>
      <c r="DR26" s="17" t="n">
        <f aca="false">N(DR$4&gt;$E22)</f>
        <v>1</v>
      </c>
      <c r="DS26" s="17" t="n">
        <f aca="false">N(DS$4&gt;$E22)</f>
        <v>1</v>
      </c>
      <c r="DT26" s="17" t="n">
        <f aca="false">N(DT$4&gt;$E22)</f>
        <v>1</v>
      </c>
      <c r="DU26" s="17" t="n">
        <f aca="false">N(DU$4&gt;$E22)</f>
        <v>1</v>
      </c>
      <c r="DV26" s="17" t="n">
        <f aca="false">N(DV$4&gt;$E22)</f>
        <v>1</v>
      </c>
      <c r="DW26" s="17" t="n">
        <f aca="false">N(DW$4&gt;$E22)</f>
        <v>1</v>
      </c>
      <c r="DX26" s="17" t="n">
        <f aca="false">N(DX$4&gt;$E22)</f>
        <v>1</v>
      </c>
      <c r="DY26" s="17" t="n">
        <f aca="false">N(DY$4&gt;$E22)</f>
        <v>1</v>
      </c>
      <c r="DZ26" s="17" t="n">
        <f aca="false">N(DZ$4&gt;$E22)</f>
        <v>1</v>
      </c>
      <c r="EA26" s="17" t="n">
        <f aca="false">N(EA$4&gt;$E22)</f>
        <v>1</v>
      </c>
      <c r="EB26" s="17" t="n">
        <f aca="false">N(EB$4&gt;$E22)</f>
        <v>1</v>
      </c>
      <c r="EC26" s="17" t="n">
        <f aca="false">N(EC$4&gt;$E22)</f>
        <v>1</v>
      </c>
      <c r="ED26" s="17" t="n">
        <f aca="false">N(ED$4&gt;$E22)</f>
        <v>1</v>
      </c>
      <c r="EE26" s="17" t="n">
        <f aca="false">N(EE$4&gt;$E22)</f>
        <v>1</v>
      </c>
      <c r="EF26" s="17" t="n">
        <f aca="false">N(EF$4&gt;$E22)</f>
        <v>1</v>
      </c>
      <c r="EG26" s="17" t="n">
        <f aca="false">N(EG$4&gt;$E22)</f>
        <v>1</v>
      </c>
      <c r="EH26" s="17" t="n">
        <f aca="false">N(EH$4&gt;$E22)</f>
        <v>1</v>
      </c>
      <c r="EI26" s="17" t="n">
        <f aca="false">N(EI$4&gt;$E22)</f>
        <v>1</v>
      </c>
      <c r="EJ26" s="17" t="n">
        <f aca="false">N(EJ$4&gt;$E22)</f>
        <v>1</v>
      </c>
      <c r="EK26" s="17" t="n">
        <f aca="false">N(EK$4&gt;$E22)</f>
        <v>1</v>
      </c>
      <c r="EL26" s="17" t="n">
        <f aca="false">N(EL$4&gt;$E22)</f>
        <v>1</v>
      </c>
      <c r="EM26" s="17" t="n">
        <f aca="false">N(EM$4&gt;$E22)</f>
        <v>1</v>
      </c>
      <c r="EN26" s="17" t="n">
        <f aca="false">N(EN$4&gt;$E22)</f>
        <v>1</v>
      </c>
      <c r="EO26" s="17" t="n">
        <f aca="false">N(EO$4&gt;$E22)</f>
        <v>1</v>
      </c>
      <c r="EP26" s="17" t="n">
        <f aca="false">N(EP$4&gt;$E22)</f>
        <v>1</v>
      </c>
      <c r="EQ26" s="17" t="n">
        <f aca="false">N(EQ$4&gt;$E22)</f>
        <v>1</v>
      </c>
      <c r="ER26" s="17" t="n">
        <f aca="false">N(ER$4&gt;$E22)</f>
        <v>1</v>
      </c>
      <c r="ES26" s="17" t="n">
        <f aca="false">N(ES$4&gt;$E22)</f>
        <v>1</v>
      </c>
      <c r="ET26" s="17" t="n">
        <f aca="false">N(ET$4&gt;$E22)</f>
        <v>1</v>
      </c>
      <c r="EU26" s="17" t="n">
        <f aca="false">N(EU$4&gt;$E22)</f>
        <v>1</v>
      </c>
      <c r="EV26" s="17" t="n">
        <f aca="false">N(EV$4&gt;$E22)</f>
        <v>1</v>
      </c>
      <c r="EW26" s="17" t="n">
        <f aca="false">N(EW$4&gt;$E22)</f>
        <v>1</v>
      </c>
      <c r="EX26" s="17" t="n">
        <f aca="false">N(EX$4&gt;$E22)</f>
        <v>1</v>
      </c>
      <c r="EY26" s="17" t="n">
        <f aca="false">N(EY$4&gt;$E22)</f>
        <v>1</v>
      </c>
      <c r="EZ26" s="17" t="n">
        <f aca="false">N(EZ$4&gt;$E22)</f>
        <v>1</v>
      </c>
      <c r="FA26" s="17" t="n">
        <f aca="false">N(FA$4&gt;$E22)</f>
        <v>1</v>
      </c>
      <c r="FB26" s="17" t="n">
        <f aca="false">N(FB$4&gt;$E22)</f>
        <v>1</v>
      </c>
      <c r="FC26" s="17" t="n">
        <f aca="false">N(FC$4&gt;$E22)</f>
        <v>1</v>
      </c>
      <c r="FD26" s="17" t="n">
        <f aca="false">N(FD$4&gt;$E22)</f>
        <v>1</v>
      </c>
      <c r="FE26" s="17" t="n">
        <f aca="false">N(FE$4&gt;$E22)</f>
        <v>1</v>
      </c>
      <c r="FF26" s="17" t="n">
        <f aca="false">N(FF$4&gt;$E22)</f>
        <v>1</v>
      </c>
      <c r="FG26" s="17" t="n">
        <f aca="false">N(FG$4&gt;$E22)</f>
        <v>1</v>
      </c>
      <c r="FH26" s="17" t="n">
        <f aca="false">N(FH$4&gt;$E22)</f>
        <v>1</v>
      </c>
    </row>
    <row r="27" customFormat="false" ht="15" hidden="false" customHeight="false" outlineLevel="0" collapsed="false">
      <c r="C27" s="0" t="s">
        <v>687</v>
      </c>
      <c r="D27" s="11" t="s">
        <v>556</v>
      </c>
      <c r="E27" s="44" t="n">
        <f aca="false">$E16+1</f>
        <v>46569</v>
      </c>
      <c r="F27" s="44" t="n">
        <f aca="false">$F16</f>
        <v>46843</v>
      </c>
      <c r="I27" s="58" t="n">
        <f aca="false">SUM(J27:FH27)</f>
        <v>1</v>
      </c>
      <c r="J27" s="58" t="n">
        <f aca="false">MAX(0,MIN($F27,J$4)-MAX($E27,J$3)+1)/($F27-$E27+1)</f>
        <v>0</v>
      </c>
      <c r="K27" s="58" t="n">
        <f aca="false">MAX(0,MIN($F27,K$4)-MAX($E27,K$3)+1)/($F27-$E27+1)</f>
        <v>0</v>
      </c>
      <c r="L27" s="58" t="n">
        <f aca="false">MAX(0,MIN($F27,L$4)-MAX($E27,L$3)+1)/($F27-$E27+1)</f>
        <v>0</v>
      </c>
      <c r="M27" s="58" t="n">
        <f aca="false">MAX(0,MIN($F27,M$4)-MAX($E27,M$3)+1)/($F27-$E27+1)</f>
        <v>0</v>
      </c>
      <c r="N27" s="58" t="n">
        <f aca="false">MAX(0,MIN($F27,N$4)-MAX($E27,N$3)+1)/($F27-$E27+1)</f>
        <v>0</v>
      </c>
      <c r="O27" s="58" t="n">
        <f aca="false">MAX(0,MIN($F27,O$4)-MAX($E27,O$3)+1)/($F27-$E27+1)</f>
        <v>0</v>
      </c>
      <c r="P27" s="58" t="n">
        <f aca="false">MAX(0,MIN($F27,P$4)-MAX($E27,P$3)+1)/($F27-$E27+1)</f>
        <v>0</v>
      </c>
      <c r="Q27" s="58" t="n">
        <f aca="false">MAX(0,MIN($F27,Q$4)-MAX($E27,Q$3)+1)/($F27-$E27+1)</f>
        <v>0.334545454545455</v>
      </c>
      <c r="R27" s="58" t="n">
        <f aca="false">MAX(0,MIN($F27,R$4)-MAX($E27,R$3)+1)/($F27-$E27+1)</f>
        <v>0.334545454545455</v>
      </c>
      <c r="S27" s="58" t="n">
        <f aca="false">MAX(0,MIN($F27,S$4)-MAX($E27,S$3)+1)/($F27-$E27+1)</f>
        <v>0.330909090909091</v>
      </c>
      <c r="T27" s="58" t="n">
        <f aca="false">MAX(0,MIN($F27,T$4)-MAX($E27,T$3)+1)/($F27-$E27+1)</f>
        <v>0</v>
      </c>
      <c r="U27" s="58" t="n">
        <f aca="false">MAX(0,MIN($F27,U$4)-MAX($E27,U$3)+1)/($F27-$E27+1)</f>
        <v>0</v>
      </c>
      <c r="V27" s="58" t="n">
        <f aca="false">MAX(0,MIN($F27,V$4)-MAX($E27,V$3)+1)/($F27-$E27+1)</f>
        <v>0</v>
      </c>
      <c r="W27" s="58" t="n">
        <f aca="false">MAX(0,MIN($F27,W$4)-MAX($E27,W$3)+1)/($F27-$E27+1)</f>
        <v>0</v>
      </c>
      <c r="X27" s="58" t="n">
        <f aca="false">MAX(0,MIN($F27,X$4)-MAX($E27,X$3)+1)/($F27-$E27+1)</f>
        <v>0</v>
      </c>
      <c r="Y27" s="58" t="n">
        <f aca="false">MAX(0,MIN($F27,Y$4)-MAX($E27,Y$3)+1)/($F27-$E27+1)</f>
        <v>0</v>
      </c>
      <c r="Z27" s="58" t="n">
        <f aca="false">MAX(0,MIN($F27,Z$4)-MAX($E27,Z$3)+1)/($F27-$E27+1)</f>
        <v>0</v>
      </c>
      <c r="AA27" s="58" t="n">
        <f aca="false">MAX(0,MIN($F27,AA$4)-MAX($E27,AA$3)+1)/($F27-$E27+1)</f>
        <v>0</v>
      </c>
      <c r="AB27" s="58" t="n">
        <f aca="false">MAX(0,MIN($F27,AB$4)-MAX($E27,AB$3)+1)/($F27-$E27+1)</f>
        <v>0</v>
      </c>
      <c r="AC27" s="58" t="n">
        <f aca="false">MAX(0,MIN($F27,AC$4)-MAX($E27,AC$3)+1)/($F27-$E27+1)</f>
        <v>0</v>
      </c>
      <c r="AD27" s="58" t="n">
        <f aca="false">MAX(0,MIN($F27,AD$4)-MAX($E27,AD$3)+1)/($F27-$E27+1)</f>
        <v>0</v>
      </c>
      <c r="AE27" s="58" t="n">
        <f aca="false">MAX(0,MIN($F27,AE$4)-MAX($E27,AE$3)+1)/($F27-$E27+1)</f>
        <v>0</v>
      </c>
      <c r="AF27" s="58" t="n">
        <f aca="false">MAX(0,MIN($F27,AF$4)-MAX($E27,AF$3)+1)/($F27-$E27+1)</f>
        <v>0</v>
      </c>
      <c r="AG27" s="58" t="n">
        <f aca="false">MAX(0,MIN($F27,AG$4)-MAX($E27,AG$3)+1)/($F27-$E27+1)</f>
        <v>0</v>
      </c>
      <c r="AH27" s="58" t="n">
        <f aca="false">MAX(0,MIN($F27,AH$4)-MAX($E27,AH$3)+1)/($F27-$E27+1)</f>
        <v>0</v>
      </c>
      <c r="AI27" s="58" t="n">
        <f aca="false">MAX(0,MIN($F27,AI$4)-MAX($E27,AI$3)+1)/($F27-$E27+1)</f>
        <v>0</v>
      </c>
      <c r="AJ27" s="58" t="n">
        <f aca="false">MAX(0,MIN($F27,AJ$4)-MAX($E27,AJ$3)+1)/($F27-$E27+1)</f>
        <v>0</v>
      </c>
      <c r="AK27" s="58" t="n">
        <f aca="false">MAX(0,MIN($F27,AK$4)-MAX($E27,AK$3)+1)/($F27-$E27+1)</f>
        <v>0</v>
      </c>
      <c r="AL27" s="58" t="n">
        <f aca="false">MAX(0,MIN($F27,AL$4)-MAX($E27,AL$3)+1)/($F27-$E27+1)</f>
        <v>0</v>
      </c>
      <c r="AM27" s="58" t="n">
        <f aca="false">MAX(0,MIN($F27,AM$4)-MAX($E27,AM$3)+1)/($F27-$E27+1)</f>
        <v>0</v>
      </c>
      <c r="AN27" s="58" t="n">
        <f aca="false">MAX(0,MIN($F27,AN$4)-MAX($E27,AN$3)+1)/($F27-$E27+1)</f>
        <v>0</v>
      </c>
      <c r="AO27" s="58" t="n">
        <f aca="false">MAX(0,MIN($F27,AO$4)-MAX($E27,AO$3)+1)/($F27-$E27+1)</f>
        <v>0</v>
      </c>
      <c r="AP27" s="58" t="n">
        <f aca="false">MAX(0,MIN($F27,AP$4)-MAX($E27,AP$3)+1)/($F27-$E27+1)</f>
        <v>0</v>
      </c>
      <c r="AQ27" s="58" t="n">
        <f aca="false">MAX(0,MIN($F27,AQ$4)-MAX($E27,AQ$3)+1)/($F27-$E27+1)</f>
        <v>0</v>
      </c>
      <c r="AR27" s="58" t="n">
        <f aca="false">MAX(0,MIN($F27,AR$4)-MAX($E27,AR$3)+1)/($F27-$E27+1)</f>
        <v>0</v>
      </c>
      <c r="AS27" s="58" t="n">
        <f aca="false">MAX(0,MIN($F27,AS$4)-MAX($E27,AS$3)+1)/($F27-$E27+1)</f>
        <v>0</v>
      </c>
      <c r="AT27" s="58" t="n">
        <f aca="false">MAX(0,MIN($F27,AT$4)-MAX($E27,AT$3)+1)/($F27-$E27+1)</f>
        <v>0</v>
      </c>
      <c r="AU27" s="58" t="n">
        <f aca="false">MAX(0,MIN($F27,AU$4)-MAX($E27,AU$3)+1)/($F27-$E27+1)</f>
        <v>0</v>
      </c>
      <c r="AV27" s="58" t="n">
        <f aca="false">MAX(0,MIN($F27,AV$4)-MAX($E27,AV$3)+1)/($F27-$E27+1)</f>
        <v>0</v>
      </c>
      <c r="AW27" s="58" t="n">
        <f aca="false">MAX(0,MIN($F27,AW$4)-MAX($E27,AW$3)+1)/($F27-$E27+1)</f>
        <v>0</v>
      </c>
      <c r="AX27" s="58" t="n">
        <f aca="false">MAX(0,MIN($F27,AX$4)-MAX($E27,AX$3)+1)/($F27-$E27+1)</f>
        <v>0</v>
      </c>
      <c r="AY27" s="58" t="n">
        <f aca="false">MAX(0,MIN($F27,AY$4)-MAX($E27,AY$3)+1)/($F27-$E27+1)</f>
        <v>0</v>
      </c>
      <c r="AZ27" s="58" t="n">
        <f aca="false">MAX(0,MIN($F27,AZ$4)-MAX($E27,AZ$3)+1)/($F27-$E27+1)</f>
        <v>0</v>
      </c>
      <c r="BA27" s="58" t="n">
        <f aca="false">MAX(0,MIN($F27,BA$4)-MAX($E27,BA$3)+1)/($F27-$E27+1)</f>
        <v>0</v>
      </c>
      <c r="BB27" s="58" t="n">
        <f aca="false">MAX(0,MIN($F27,BB$4)-MAX($E27,BB$3)+1)/($F27-$E27+1)</f>
        <v>0</v>
      </c>
      <c r="BC27" s="58" t="n">
        <f aca="false">MAX(0,MIN($F27,BC$4)-MAX($E27,BC$3)+1)/($F27-$E27+1)</f>
        <v>0</v>
      </c>
      <c r="BD27" s="58" t="n">
        <f aca="false">MAX(0,MIN($F27,BD$4)-MAX($E27,BD$3)+1)/($F27-$E27+1)</f>
        <v>0</v>
      </c>
      <c r="BE27" s="58" t="n">
        <f aca="false">MAX(0,MIN($F27,BE$4)-MAX($E27,BE$3)+1)/($F27-$E27+1)</f>
        <v>0</v>
      </c>
      <c r="BF27" s="58" t="n">
        <f aca="false">MAX(0,MIN($F27,BF$4)-MAX($E27,BF$3)+1)/($F27-$E27+1)</f>
        <v>0</v>
      </c>
      <c r="BG27" s="58" t="n">
        <f aca="false">MAX(0,MIN($F27,BG$4)-MAX($E27,BG$3)+1)/($F27-$E27+1)</f>
        <v>0</v>
      </c>
      <c r="BH27" s="58" t="n">
        <f aca="false">MAX(0,MIN($F27,BH$4)-MAX($E27,BH$3)+1)/($F27-$E27+1)</f>
        <v>0</v>
      </c>
      <c r="BI27" s="58" t="n">
        <f aca="false">MAX(0,MIN($F27,BI$4)-MAX($E27,BI$3)+1)/($F27-$E27+1)</f>
        <v>0</v>
      </c>
      <c r="BJ27" s="58" t="n">
        <f aca="false">MAX(0,MIN($F27,BJ$4)-MAX($E27,BJ$3)+1)/($F27-$E27+1)</f>
        <v>0</v>
      </c>
      <c r="BK27" s="58" t="n">
        <f aca="false">MAX(0,MIN($F27,BK$4)-MAX($E27,BK$3)+1)/($F27-$E27+1)</f>
        <v>0</v>
      </c>
      <c r="BL27" s="58" t="n">
        <f aca="false">MAX(0,MIN($F27,BL$4)-MAX($E27,BL$3)+1)/($F27-$E27+1)</f>
        <v>0</v>
      </c>
      <c r="BM27" s="58" t="n">
        <f aca="false">MAX(0,MIN($F27,BM$4)-MAX($E27,BM$3)+1)/($F27-$E27+1)</f>
        <v>0</v>
      </c>
      <c r="BN27" s="58" t="n">
        <f aca="false">MAX(0,MIN($F27,BN$4)-MAX($E27,BN$3)+1)/($F27-$E27+1)</f>
        <v>0</v>
      </c>
      <c r="BO27" s="58" t="n">
        <f aca="false">MAX(0,MIN($F27,BO$4)-MAX($E27,BO$3)+1)/($F27-$E27+1)</f>
        <v>0</v>
      </c>
      <c r="BP27" s="58" t="n">
        <f aca="false">MAX(0,MIN($F27,BP$4)-MAX($E27,BP$3)+1)/($F27-$E27+1)</f>
        <v>0</v>
      </c>
      <c r="BQ27" s="58" t="n">
        <f aca="false">MAX(0,MIN($F27,BQ$4)-MAX($E27,BQ$3)+1)/($F27-$E27+1)</f>
        <v>0</v>
      </c>
      <c r="BR27" s="58" t="n">
        <f aca="false">MAX(0,MIN($F27,BR$4)-MAX($E27,BR$3)+1)/($F27-$E27+1)</f>
        <v>0</v>
      </c>
      <c r="BS27" s="58" t="n">
        <f aca="false">MAX(0,MIN($F27,BS$4)-MAX($E27,BS$3)+1)/($F27-$E27+1)</f>
        <v>0</v>
      </c>
      <c r="BT27" s="58" t="n">
        <f aca="false">MAX(0,MIN($F27,BT$4)-MAX($E27,BT$3)+1)/($F27-$E27+1)</f>
        <v>0</v>
      </c>
      <c r="BU27" s="58" t="n">
        <f aca="false">MAX(0,MIN($F27,BU$4)-MAX($E27,BU$3)+1)/($F27-$E27+1)</f>
        <v>0</v>
      </c>
      <c r="BV27" s="58" t="n">
        <f aca="false">MAX(0,MIN($F27,BV$4)-MAX($E27,BV$3)+1)/($F27-$E27+1)</f>
        <v>0</v>
      </c>
      <c r="BW27" s="58" t="n">
        <f aca="false">MAX(0,MIN($F27,BW$4)-MAX($E27,BW$3)+1)/($F27-$E27+1)</f>
        <v>0</v>
      </c>
      <c r="BX27" s="58" t="n">
        <f aca="false">MAX(0,MIN($F27,BX$4)-MAX($E27,BX$3)+1)/($F27-$E27+1)</f>
        <v>0</v>
      </c>
      <c r="BY27" s="58" t="n">
        <f aca="false">MAX(0,MIN($F27,BY$4)-MAX($E27,BY$3)+1)/($F27-$E27+1)</f>
        <v>0</v>
      </c>
      <c r="BZ27" s="58" t="n">
        <f aca="false">MAX(0,MIN($F27,BZ$4)-MAX($E27,BZ$3)+1)/($F27-$E27+1)</f>
        <v>0</v>
      </c>
      <c r="CA27" s="58" t="n">
        <f aca="false">MAX(0,MIN($F27,CA$4)-MAX($E27,CA$3)+1)/($F27-$E27+1)</f>
        <v>0</v>
      </c>
      <c r="CB27" s="58" t="n">
        <f aca="false">MAX(0,MIN($F27,CB$4)-MAX($E27,CB$3)+1)/($F27-$E27+1)</f>
        <v>0</v>
      </c>
      <c r="CC27" s="58" t="n">
        <f aca="false">MAX(0,MIN($F27,CC$4)-MAX($E27,CC$3)+1)/($F27-$E27+1)</f>
        <v>0</v>
      </c>
      <c r="CD27" s="58" t="n">
        <f aca="false">MAX(0,MIN($F27,CD$4)-MAX($E27,CD$3)+1)/($F27-$E27+1)</f>
        <v>0</v>
      </c>
      <c r="CE27" s="58" t="n">
        <f aca="false">MAX(0,MIN($F27,CE$4)-MAX($E27,CE$3)+1)/($F27-$E27+1)</f>
        <v>0</v>
      </c>
      <c r="CF27" s="58" t="n">
        <f aca="false">MAX(0,MIN($F27,CF$4)-MAX($E27,CF$3)+1)/($F27-$E27+1)</f>
        <v>0</v>
      </c>
      <c r="CG27" s="58" t="n">
        <f aca="false">MAX(0,MIN($F27,CG$4)-MAX($E27,CG$3)+1)/($F27-$E27+1)</f>
        <v>0</v>
      </c>
      <c r="CH27" s="58" t="n">
        <f aca="false">MAX(0,MIN($F27,CH$4)-MAX($E27,CH$3)+1)/($F27-$E27+1)</f>
        <v>0</v>
      </c>
      <c r="CI27" s="58" t="n">
        <f aca="false">MAX(0,MIN($F27,CI$4)-MAX($E27,CI$3)+1)/($F27-$E27+1)</f>
        <v>0</v>
      </c>
      <c r="CJ27" s="58" t="n">
        <f aca="false">MAX(0,MIN($F27,CJ$4)-MAX($E27,CJ$3)+1)/($F27-$E27+1)</f>
        <v>0</v>
      </c>
      <c r="CK27" s="58" t="n">
        <f aca="false">MAX(0,MIN($F27,CK$4)-MAX($E27,CK$3)+1)/($F27-$E27+1)</f>
        <v>0</v>
      </c>
      <c r="CL27" s="58" t="n">
        <f aca="false">MAX(0,MIN($F27,CL$4)-MAX($E27,CL$3)+1)/($F27-$E27+1)</f>
        <v>0</v>
      </c>
      <c r="CM27" s="58" t="n">
        <f aca="false">MAX(0,MIN($F27,CM$4)-MAX($E27,CM$3)+1)/($F27-$E27+1)</f>
        <v>0</v>
      </c>
      <c r="CN27" s="58" t="n">
        <f aca="false">MAX(0,MIN($F27,CN$4)-MAX($E27,CN$3)+1)/($F27-$E27+1)</f>
        <v>0</v>
      </c>
      <c r="CO27" s="58" t="n">
        <f aca="false">MAX(0,MIN($F27,CO$4)-MAX($E27,CO$3)+1)/($F27-$E27+1)</f>
        <v>0</v>
      </c>
      <c r="CP27" s="58" t="n">
        <f aca="false">MAX(0,MIN($F27,CP$4)-MAX($E27,CP$3)+1)/($F27-$E27+1)</f>
        <v>0</v>
      </c>
      <c r="CQ27" s="58" t="n">
        <f aca="false">MAX(0,MIN($F27,CQ$4)-MAX($E27,CQ$3)+1)/($F27-$E27+1)</f>
        <v>0</v>
      </c>
      <c r="CR27" s="58" t="n">
        <f aca="false">MAX(0,MIN($F27,CR$4)-MAX($E27,CR$3)+1)/($F27-$E27+1)</f>
        <v>0</v>
      </c>
      <c r="CS27" s="58" t="n">
        <f aca="false">MAX(0,MIN($F27,CS$4)-MAX($E27,CS$3)+1)/($F27-$E27+1)</f>
        <v>0</v>
      </c>
      <c r="CT27" s="58" t="n">
        <f aca="false">MAX(0,MIN($F27,CT$4)-MAX($E27,CT$3)+1)/($F27-$E27+1)</f>
        <v>0</v>
      </c>
      <c r="CU27" s="58" t="n">
        <f aca="false">MAX(0,MIN($F27,CU$4)-MAX($E27,CU$3)+1)/($F27-$E27+1)</f>
        <v>0</v>
      </c>
      <c r="CV27" s="58" t="n">
        <f aca="false">MAX(0,MIN($F27,CV$4)-MAX($E27,CV$3)+1)/($F27-$E27+1)</f>
        <v>0</v>
      </c>
      <c r="CW27" s="58" t="n">
        <f aca="false">MAX(0,MIN($F27,CW$4)-MAX($E27,CW$3)+1)/($F27-$E27+1)</f>
        <v>0</v>
      </c>
      <c r="CX27" s="58" t="n">
        <f aca="false">MAX(0,MIN($F27,CX$4)-MAX($E27,CX$3)+1)/($F27-$E27+1)</f>
        <v>0</v>
      </c>
      <c r="CY27" s="58" t="n">
        <f aca="false">MAX(0,MIN($F27,CY$4)-MAX($E27,CY$3)+1)/($F27-$E27+1)</f>
        <v>0</v>
      </c>
      <c r="CZ27" s="58" t="n">
        <f aca="false">MAX(0,MIN($F27,CZ$4)-MAX($E27,CZ$3)+1)/($F27-$E27+1)</f>
        <v>0</v>
      </c>
      <c r="DA27" s="58" t="n">
        <f aca="false">MAX(0,MIN($F27,DA$4)-MAX($E27,DA$3)+1)/($F27-$E27+1)</f>
        <v>0</v>
      </c>
      <c r="DB27" s="58" t="n">
        <f aca="false">MAX(0,MIN($F27,DB$4)-MAX($E27,DB$3)+1)/($F27-$E27+1)</f>
        <v>0</v>
      </c>
      <c r="DC27" s="58" t="n">
        <f aca="false">MAX(0,MIN($F27,DC$4)-MAX($E27,DC$3)+1)/($F27-$E27+1)</f>
        <v>0</v>
      </c>
      <c r="DD27" s="58" t="n">
        <f aca="false">MAX(0,MIN($F27,DD$4)-MAX($E27,DD$3)+1)/($F27-$E27+1)</f>
        <v>0</v>
      </c>
      <c r="DE27" s="58" t="n">
        <f aca="false">MAX(0,MIN($F27,DE$4)-MAX($E27,DE$3)+1)/($F27-$E27+1)</f>
        <v>0</v>
      </c>
      <c r="DF27" s="58" t="n">
        <f aca="false">MAX(0,MIN($F27,DF$4)-MAX($E27,DF$3)+1)/($F27-$E27+1)</f>
        <v>0</v>
      </c>
      <c r="DG27" s="58" t="n">
        <f aca="false">MAX(0,MIN($F27,DG$4)-MAX($E27,DG$3)+1)/($F27-$E27+1)</f>
        <v>0</v>
      </c>
      <c r="DH27" s="58" t="n">
        <f aca="false">MAX(0,MIN($F27,DH$4)-MAX($E27,DH$3)+1)/($F27-$E27+1)</f>
        <v>0</v>
      </c>
      <c r="DI27" s="58" t="n">
        <f aca="false">MAX(0,MIN($F27,DI$4)-MAX($E27,DI$3)+1)/($F27-$E27+1)</f>
        <v>0</v>
      </c>
      <c r="DJ27" s="58" t="n">
        <f aca="false">MAX(0,MIN($F27,DJ$4)-MAX($E27,DJ$3)+1)/($F27-$E27+1)</f>
        <v>0</v>
      </c>
      <c r="DK27" s="58" t="n">
        <f aca="false">MAX(0,MIN($F27,DK$4)-MAX($E27,DK$3)+1)/($F27-$E27+1)</f>
        <v>0</v>
      </c>
      <c r="DL27" s="58" t="n">
        <f aca="false">MAX(0,MIN($F27,DL$4)-MAX($E27,DL$3)+1)/($F27-$E27+1)</f>
        <v>0</v>
      </c>
      <c r="DM27" s="58" t="n">
        <f aca="false">MAX(0,MIN($F27,DM$4)-MAX($E27,DM$3)+1)/($F27-$E27+1)</f>
        <v>0</v>
      </c>
      <c r="DN27" s="58" t="n">
        <f aca="false">MAX(0,MIN($F27,DN$4)-MAX($E27,DN$3)+1)/($F27-$E27+1)</f>
        <v>0</v>
      </c>
      <c r="DO27" s="58" t="n">
        <f aca="false">MAX(0,MIN($F27,DO$4)-MAX($E27,DO$3)+1)/($F27-$E27+1)</f>
        <v>0</v>
      </c>
      <c r="DP27" s="58" t="n">
        <f aca="false">MAX(0,MIN($F27,DP$4)-MAX($E27,DP$3)+1)/($F27-$E27+1)</f>
        <v>0</v>
      </c>
      <c r="DQ27" s="58" t="n">
        <f aca="false">MAX(0,MIN($F27,DQ$4)-MAX($E27,DQ$3)+1)/($F27-$E27+1)</f>
        <v>0</v>
      </c>
      <c r="DR27" s="58" t="n">
        <f aca="false">MAX(0,MIN($F27,DR$4)-MAX($E27,DR$3)+1)/($F27-$E27+1)</f>
        <v>0</v>
      </c>
      <c r="DS27" s="58" t="n">
        <f aca="false">MAX(0,MIN($F27,DS$4)-MAX($E27,DS$3)+1)/($F27-$E27+1)</f>
        <v>0</v>
      </c>
      <c r="DT27" s="58" t="n">
        <f aca="false">MAX(0,MIN($F27,DT$4)-MAX($E27,DT$3)+1)/($F27-$E27+1)</f>
        <v>0</v>
      </c>
      <c r="DU27" s="58" t="n">
        <f aca="false">MAX(0,MIN($F27,DU$4)-MAX($E27,DU$3)+1)/($F27-$E27+1)</f>
        <v>0</v>
      </c>
      <c r="DV27" s="58" t="n">
        <f aca="false">MAX(0,MIN($F27,DV$4)-MAX($E27,DV$3)+1)/($F27-$E27+1)</f>
        <v>0</v>
      </c>
      <c r="DW27" s="58" t="n">
        <f aca="false">MAX(0,MIN($F27,DW$4)-MAX($E27,DW$3)+1)/($F27-$E27+1)</f>
        <v>0</v>
      </c>
      <c r="DX27" s="58" t="n">
        <f aca="false">MAX(0,MIN($F27,DX$4)-MAX($E27,DX$3)+1)/($F27-$E27+1)</f>
        <v>0</v>
      </c>
      <c r="DY27" s="58" t="n">
        <f aca="false">MAX(0,MIN($F27,DY$4)-MAX($E27,DY$3)+1)/($F27-$E27+1)</f>
        <v>0</v>
      </c>
      <c r="DZ27" s="58" t="n">
        <f aca="false">MAX(0,MIN($F27,DZ$4)-MAX($E27,DZ$3)+1)/($F27-$E27+1)</f>
        <v>0</v>
      </c>
      <c r="EA27" s="58" t="n">
        <f aca="false">MAX(0,MIN($F27,EA$4)-MAX($E27,EA$3)+1)/($F27-$E27+1)</f>
        <v>0</v>
      </c>
      <c r="EB27" s="58" t="n">
        <f aca="false">MAX(0,MIN($F27,EB$4)-MAX($E27,EB$3)+1)/($F27-$E27+1)</f>
        <v>0</v>
      </c>
      <c r="EC27" s="58" t="n">
        <f aca="false">MAX(0,MIN($F27,EC$4)-MAX($E27,EC$3)+1)/($F27-$E27+1)</f>
        <v>0</v>
      </c>
      <c r="ED27" s="58" t="n">
        <f aca="false">MAX(0,MIN($F27,ED$4)-MAX($E27,ED$3)+1)/($F27-$E27+1)</f>
        <v>0</v>
      </c>
      <c r="EE27" s="58" t="n">
        <f aca="false">MAX(0,MIN($F27,EE$4)-MAX($E27,EE$3)+1)/($F27-$E27+1)</f>
        <v>0</v>
      </c>
      <c r="EF27" s="58" t="n">
        <f aca="false">MAX(0,MIN($F27,EF$4)-MAX($E27,EF$3)+1)/($F27-$E27+1)</f>
        <v>0</v>
      </c>
      <c r="EG27" s="58" t="n">
        <f aca="false">MAX(0,MIN($F27,EG$4)-MAX($E27,EG$3)+1)/($F27-$E27+1)</f>
        <v>0</v>
      </c>
      <c r="EH27" s="58" t="n">
        <f aca="false">MAX(0,MIN($F27,EH$4)-MAX($E27,EH$3)+1)/($F27-$E27+1)</f>
        <v>0</v>
      </c>
      <c r="EI27" s="58" t="n">
        <f aca="false">MAX(0,MIN($F27,EI$4)-MAX($E27,EI$3)+1)/($F27-$E27+1)</f>
        <v>0</v>
      </c>
      <c r="EJ27" s="58" t="n">
        <f aca="false">MAX(0,MIN($F27,EJ$4)-MAX($E27,EJ$3)+1)/($F27-$E27+1)</f>
        <v>0</v>
      </c>
      <c r="EK27" s="58" t="n">
        <f aca="false">MAX(0,MIN($F27,EK$4)-MAX($E27,EK$3)+1)/($F27-$E27+1)</f>
        <v>0</v>
      </c>
      <c r="EL27" s="58" t="n">
        <f aca="false">MAX(0,MIN($F27,EL$4)-MAX($E27,EL$3)+1)/($F27-$E27+1)</f>
        <v>0</v>
      </c>
      <c r="EM27" s="58" t="n">
        <f aca="false">MAX(0,MIN($F27,EM$4)-MAX($E27,EM$3)+1)/($F27-$E27+1)</f>
        <v>0</v>
      </c>
      <c r="EN27" s="58" t="n">
        <f aca="false">MAX(0,MIN($F27,EN$4)-MAX($E27,EN$3)+1)/($F27-$E27+1)</f>
        <v>0</v>
      </c>
      <c r="EO27" s="58" t="n">
        <f aca="false">MAX(0,MIN($F27,EO$4)-MAX($E27,EO$3)+1)/($F27-$E27+1)</f>
        <v>0</v>
      </c>
      <c r="EP27" s="58" t="n">
        <f aca="false">MAX(0,MIN($F27,EP$4)-MAX($E27,EP$3)+1)/($F27-$E27+1)</f>
        <v>0</v>
      </c>
      <c r="EQ27" s="58" t="n">
        <f aca="false">MAX(0,MIN($F27,EQ$4)-MAX($E27,EQ$3)+1)/($F27-$E27+1)</f>
        <v>0</v>
      </c>
      <c r="ER27" s="58" t="n">
        <f aca="false">MAX(0,MIN($F27,ER$4)-MAX($E27,ER$3)+1)/($F27-$E27+1)</f>
        <v>0</v>
      </c>
      <c r="ES27" s="58" t="n">
        <f aca="false">MAX(0,MIN($F27,ES$4)-MAX($E27,ES$3)+1)/($F27-$E27+1)</f>
        <v>0</v>
      </c>
      <c r="ET27" s="58" t="n">
        <f aca="false">MAX(0,MIN($F27,ET$4)-MAX($E27,ET$3)+1)/($F27-$E27+1)</f>
        <v>0</v>
      </c>
      <c r="EU27" s="58" t="n">
        <f aca="false">MAX(0,MIN($F27,EU$4)-MAX($E27,EU$3)+1)/($F27-$E27+1)</f>
        <v>0</v>
      </c>
      <c r="EV27" s="58" t="n">
        <f aca="false">MAX(0,MIN($F27,EV$4)-MAX($E27,EV$3)+1)/($F27-$E27+1)</f>
        <v>0</v>
      </c>
      <c r="EW27" s="58" t="n">
        <f aca="false">MAX(0,MIN($F27,EW$4)-MAX($E27,EW$3)+1)/($F27-$E27+1)</f>
        <v>0</v>
      </c>
      <c r="EX27" s="58" t="n">
        <f aca="false">MAX(0,MIN($F27,EX$4)-MAX($E27,EX$3)+1)/($F27-$E27+1)</f>
        <v>0</v>
      </c>
      <c r="EY27" s="58" t="n">
        <f aca="false">MAX(0,MIN($F27,EY$4)-MAX($E27,EY$3)+1)/($F27-$E27+1)</f>
        <v>0</v>
      </c>
      <c r="EZ27" s="58" t="n">
        <f aca="false">MAX(0,MIN($F27,EZ$4)-MAX($E27,EZ$3)+1)/($F27-$E27+1)</f>
        <v>0</v>
      </c>
      <c r="FA27" s="58" t="n">
        <f aca="false">MAX(0,MIN($F27,FA$4)-MAX($E27,FA$3)+1)/($F27-$E27+1)</f>
        <v>0</v>
      </c>
      <c r="FB27" s="58" t="n">
        <f aca="false">MAX(0,MIN($F27,FB$4)-MAX($E27,FB$3)+1)/($F27-$E27+1)</f>
        <v>0</v>
      </c>
      <c r="FC27" s="58" t="n">
        <f aca="false">MAX(0,MIN($F27,FC$4)-MAX($E27,FC$3)+1)/($F27-$E27+1)</f>
        <v>0</v>
      </c>
      <c r="FD27" s="58" t="n">
        <f aca="false">MAX(0,MIN($F27,FD$4)-MAX($E27,FD$3)+1)/($F27-$E27+1)</f>
        <v>0</v>
      </c>
      <c r="FE27" s="58" t="n">
        <f aca="false">MAX(0,MIN($F27,FE$4)-MAX($E27,FE$3)+1)/($F27-$E27+1)</f>
        <v>0</v>
      </c>
      <c r="FF27" s="58" t="n">
        <f aca="false">MAX(0,MIN($F27,FF$4)-MAX($E27,FF$3)+1)/($F27-$E27+1)</f>
        <v>0</v>
      </c>
      <c r="FG27" s="58" t="n">
        <f aca="false">MAX(0,MIN($F27,FG$4)-MAX($E27,FG$3)+1)/($F27-$E27+1)</f>
        <v>0</v>
      </c>
      <c r="FH27" s="58" t="n">
        <f aca="false">MAX(0,MIN($F27,FH$4)-MAX($E27,FH$3)+1)/($F27-$E27+1)</f>
        <v>0</v>
      </c>
    </row>
    <row r="28" customFormat="false" ht="15" hidden="false" customHeight="false" outlineLevel="0" collapsed="false">
      <c r="C28" s="0" t="s">
        <v>688</v>
      </c>
      <c r="D28" s="11" t="s">
        <v>34</v>
      </c>
      <c r="E28" s="44" t="n">
        <f aca="false">$F16+1</f>
        <v>46844</v>
      </c>
      <c r="F28" s="44" t="n">
        <f aca="false">EDATE($F16,In_Life*Months_In_Year)</f>
        <v>59626</v>
      </c>
      <c r="J28" s="58" t="n">
        <f aca="false">MAX(0,(MIN($F28,J$4)-MAX($E28,J$3)+1)/J$5)</f>
        <v>0</v>
      </c>
      <c r="K28" s="58" t="n">
        <f aca="false">MAX(0,(MIN($F28,K$4)-MAX($E28,K$3)+1)/K$5)</f>
        <v>0</v>
      </c>
      <c r="L28" s="58" t="n">
        <f aca="false">MAX(0,(MIN($F28,L$4)-MAX($E28,L$3)+1)/L$5)</f>
        <v>0</v>
      </c>
      <c r="M28" s="58" t="n">
        <f aca="false">MAX(0,(MIN($F28,M$4)-MAX($E28,M$3)+1)/M$5)</f>
        <v>0</v>
      </c>
      <c r="N28" s="58" t="n">
        <f aca="false">MAX(0,(MIN($F28,N$4)-MAX($E28,N$3)+1)/N$5)</f>
        <v>0</v>
      </c>
      <c r="O28" s="58" t="n">
        <f aca="false">MAX(0,(MIN($F28,O$4)-MAX($E28,O$3)+1)/O$5)</f>
        <v>0</v>
      </c>
      <c r="P28" s="58" t="n">
        <f aca="false">MAX(0,(MIN($F28,P$4)-MAX($E28,P$3)+1)/P$5)</f>
        <v>0</v>
      </c>
      <c r="Q28" s="58" t="n">
        <f aca="false">MAX(0,(MIN($F28,Q$4)-MAX($E28,Q$3)+1)/Q$5)</f>
        <v>0</v>
      </c>
      <c r="R28" s="58" t="n">
        <f aca="false">MAX(0,(MIN($F28,R$4)-MAX($E28,R$3)+1)/R$5)</f>
        <v>0</v>
      </c>
      <c r="S28" s="58" t="n">
        <f aca="false">MAX(0,(MIN($F28,S$4)-MAX($E28,S$3)+1)/S$5)</f>
        <v>0</v>
      </c>
      <c r="T28" s="58" t="n">
        <f aca="false">MAX(0,(MIN($F28,T$4)-MAX($E28,T$3)+1)/T$5)</f>
        <v>1</v>
      </c>
      <c r="U28" s="58" t="n">
        <f aca="false">MAX(0,(MIN($F28,U$4)-MAX($E28,U$3)+1)/U$5)</f>
        <v>1</v>
      </c>
      <c r="V28" s="58" t="n">
        <f aca="false">MAX(0,(MIN($F28,V$4)-MAX($E28,V$3)+1)/V$5)</f>
        <v>1</v>
      </c>
      <c r="W28" s="58" t="n">
        <f aca="false">MAX(0,(MIN($F28,W$4)-MAX($E28,W$3)+1)/W$5)</f>
        <v>1</v>
      </c>
      <c r="X28" s="58" t="n">
        <f aca="false">MAX(0,(MIN($F28,X$4)-MAX($E28,X$3)+1)/X$5)</f>
        <v>1</v>
      </c>
      <c r="Y28" s="58" t="n">
        <f aca="false">MAX(0,(MIN($F28,Y$4)-MAX($E28,Y$3)+1)/Y$5)</f>
        <v>1</v>
      </c>
      <c r="Z28" s="58" t="n">
        <f aca="false">MAX(0,(MIN($F28,Z$4)-MAX($E28,Z$3)+1)/Z$5)</f>
        <v>1</v>
      </c>
      <c r="AA28" s="58" t="n">
        <f aca="false">MAX(0,(MIN($F28,AA$4)-MAX($E28,AA$3)+1)/AA$5)</f>
        <v>1</v>
      </c>
      <c r="AB28" s="58" t="n">
        <f aca="false">MAX(0,(MIN($F28,AB$4)-MAX($E28,AB$3)+1)/AB$5)</f>
        <v>1</v>
      </c>
      <c r="AC28" s="58" t="n">
        <f aca="false">MAX(0,(MIN($F28,AC$4)-MAX($E28,AC$3)+1)/AC$5)</f>
        <v>1</v>
      </c>
      <c r="AD28" s="58" t="n">
        <f aca="false">MAX(0,(MIN($F28,AD$4)-MAX($E28,AD$3)+1)/AD$5)</f>
        <v>1</v>
      </c>
      <c r="AE28" s="58" t="n">
        <f aca="false">MAX(0,(MIN($F28,AE$4)-MAX($E28,AE$3)+1)/AE$5)</f>
        <v>1</v>
      </c>
      <c r="AF28" s="58" t="n">
        <f aca="false">MAX(0,(MIN($F28,AF$4)-MAX($E28,AF$3)+1)/AF$5)</f>
        <v>1</v>
      </c>
      <c r="AG28" s="58" t="n">
        <f aca="false">MAX(0,(MIN($F28,AG$4)-MAX($E28,AG$3)+1)/AG$5)</f>
        <v>1</v>
      </c>
      <c r="AH28" s="58" t="n">
        <f aca="false">MAX(0,(MIN($F28,AH$4)-MAX($E28,AH$3)+1)/AH$5)</f>
        <v>1</v>
      </c>
      <c r="AI28" s="58" t="n">
        <f aca="false">MAX(0,(MIN($F28,AI$4)-MAX($E28,AI$3)+1)/AI$5)</f>
        <v>1</v>
      </c>
      <c r="AJ28" s="58" t="n">
        <f aca="false">MAX(0,(MIN($F28,AJ$4)-MAX($E28,AJ$3)+1)/AJ$5)</f>
        <v>1</v>
      </c>
      <c r="AK28" s="58" t="n">
        <f aca="false">MAX(0,(MIN($F28,AK$4)-MAX($E28,AK$3)+1)/AK$5)</f>
        <v>1</v>
      </c>
      <c r="AL28" s="58" t="n">
        <f aca="false">MAX(0,(MIN($F28,AL$4)-MAX($E28,AL$3)+1)/AL$5)</f>
        <v>1</v>
      </c>
      <c r="AM28" s="58" t="n">
        <f aca="false">MAX(0,(MIN($F28,AM$4)-MAX($E28,AM$3)+1)/AM$5)</f>
        <v>1</v>
      </c>
      <c r="AN28" s="58" t="n">
        <f aca="false">MAX(0,(MIN($F28,AN$4)-MAX($E28,AN$3)+1)/AN$5)</f>
        <v>1</v>
      </c>
      <c r="AO28" s="58" t="n">
        <f aca="false">MAX(0,(MIN($F28,AO$4)-MAX($E28,AO$3)+1)/AO$5)</f>
        <v>1</v>
      </c>
      <c r="AP28" s="58" t="n">
        <f aca="false">MAX(0,(MIN($F28,AP$4)-MAX($E28,AP$3)+1)/AP$5)</f>
        <v>1</v>
      </c>
      <c r="AQ28" s="58" t="n">
        <f aca="false">MAX(0,(MIN($F28,AQ$4)-MAX($E28,AQ$3)+1)/AQ$5)</f>
        <v>1</v>
      </c>
      <c r="AR28" s="58" t="n">
        <f aca="false">MAX(0,(MIN($F28,AR$4)-MAX($E28,AR$3)+1)/AR$5)</f>
        <v>1</v>
      </c>
      <c r="AS28" s="58" t="n">
        <f aca="false">MAX(0,(MIN($F28,AS$4)-MAX($E28,AS$3)+1)/AS$5)</f>
        <v>1</v>
      </c>
      <c r="AT28" s="58" t="n">
        <f aca="false">MAX(0,(MIN($F28,AT$4)-MAX($E28,AT$3)+1)/AT$5)</f>
        <v>1</v>
      </c>
      <c r="AU28" s="58" t="n">
        <f aca="false">MAX(0,(MIN($F28,AU$4)-MAX($E28,AU$3)+1)/AU$5)</f>
        <v>1</v>
      </c>
      <c r="AV28" s="58" t="n">
        <f aca="false">MAX(0,(MIN($F28,AV$4)-MAX($E28,AV$3)+1)/AV$5)</f>
        <v>1</v>
      </c>
      <c r="AW28" s="58" t="n">
        <f aca="false">MAX(0,(MIN($F28,AW$4)-MAX($E28,AW$3)+1)/AW$5)</f>
        <v>1</v>
      </c>
      <c r="AX28" s="58" t="n">
        <f aca="false">MAX(0,(MIN($F28,AX$4)-MAX($E28,AX$3)+1)/AX$5)</f>
        <v>1</v>
      </c>
      <c r="AY28" s="58" t="n">
        <f aca="false">MAX(0,(MIN($F28,AY$4)-MAX($E28,AY$3)+1)/AY$5)</f>
        <v>1</v>
      </c>
      <c r="AZ28" s="58" t="n">
        <f aca="false">MAX(0,(MIN($F28,AZ$4)-MAX($E28,AZ$3)+1)/AZ$5)</f>
        <v>1</v>
      </c>
      <c r="BA28" s="58" t="n">
        <f aca="false">MAX(0,(MIN($F28,BA$4)-MAX($E28,BA$3)+1)/BA$5)</f>
        <v>1</v>
      </c>
      <c r="BB28" s="58" t="n">
        <f aca="false">MAX(0,(MIN($F28,BB$4)-MAX($E28,BB$3)+1)/BB$5)</f>
        <v>1</v>
      </c>
      <c r="BC28" s="58" t="n">
        <f aca="false">MAX(0,(MIN($F28,BC$4)-MAX($E28,BC$3)+1)/BC$5)</f>
        <v>1</v>
      </c>
      <c r="BD28" s="58" t="n">
        <f aca="false">MAX(0,(MIN($F28,BD$4)-MAX($E28,BD$3)+1)/BD$5)</f>
        <v>1</v>
      </c>
      <c r="BE28" s="58" t="n">
        <f aca="false">MAX(0,(MIN($F28,BE$4)-MAX($E28,BE$3)+1)/BE$5)</f>
        <v>1</v>
      </c>
      <c r="BF28" s="58" t="n">
        <f aca="false">MAX(0,(MIN($F28,BF$4)-MAX($E28,BF$3)+1)/BF$5)</f>
        <v>1</v>
      </c>
      <c r="BG28" s="58" t="n">
        <f aca="false">MAX(0,(MIN($F28,BG$4)-MAX($E28,BG$3)+1)/BG$5)</f>
        <v>1</v>
      </c>
      <c r="BH28" s="58" t="n">
        <f aca="false">MAX(0,(MIN($F28,BH$4)-MAX($E28,BH$3)+1)/BH$5)</f>
        <v>1</v>
      </c>
      <c r="BI28" s="58" t="n">
        <f aca="false">MAX(0,(MIN($F28,BI$4)-MAX($E28,BI$3)+1)/BI$5)</f>
        <v>1</v>
      </c>
      <c r="BJ28" s="58" t="n">
        <f aca="false">MAX(0,(MIN($F28,BJ$4)-MAX($E28,BJ$3)+1)/BJ$5)</f>
        <v>1</v>
      </c>
      <c r="BK28" s="58" t="n">
        <f aca="false">MAX(0,(MIN($F28,BK$4)-MAX($E28,BK$3)+1)/BK$5)</f>
        <v>1</v>
      </c>
      <c r="BL28" s="58" t="n">
        <f aca="false">MAX(0,(MIN($F28,BL$4)-MAX($E28,BL$3)+1)/BL$5)</f>
        <v>1</v>
      </c>
      <c r="BM28" s="58" t="n">
        <f aca="false">MAX(0,(MIN($F28,BM$4)-MAX($E28,BM$3)+1)/BM$5)</f>
        <v>1</v>
      </c>
      <c r="BN28" s="58" t="n">
        <f aca="false">MAX(0,(MIN($F28,BN$4)-MAX($E28,BN$3)+1)/BN$5)</f>
        <v>1</v>
      </c>
      <c r="BO28" s="58" t="n">
        <f aca="false">MAX(0,(MIN($F28,BO$4)-MAX($E28,BO$3)+1)/BO$5)</f>
        <v>1</v>
      </c>
      <c r="BP28" s="58" t="n">
        <f aca="false">MAX(0,(MIN($F28,BP$4)-MAX($E28,BP$3)+1)/BP$5)</f>
        <v>1</v>
      </c>
      <c r="BQ28" s="58" t="n">
        <f aca="false">MAX(0,(MIN($F28,BQ$4)-MAX($E28,BQ$3)+1)/BQ$5)</f>
        <v>1</v>
      </c>
      <c r="BR28" s="58" t="n">
        <f aca="false">MAX(0,(MIN($F28,BR$4)-MAX($E28,BR$3)+1)/BR$5)</f>
        <v>1</v>
      </c>
      <c r="BS28" s="58" t="n">
        <f aca="false">MAX(0,(MIN($F28,BS$4)-MAX($E28,BS$3)+1)/BS$5)</f>
        <v>1</v>
      </c>
      <c r="BT28" s="58" t="n">
        <f aca="false">MAX(0,(MIN($F28,BT$4)-MAX($E28,BT$3)+1)/BT$5)</f>
        <v>1</v>
      </c>
      <c r="BU28" s="58" t="n">
        <f aca="false">MAX(0,(MIN($F28,BU$4)-MAX($E28,BU$3)+1)/BU$5)</f>
        <v>1</v>
      </c>
      <c r="BV28" s="58" t="n">
        <f aca="false">MAX(0,(MIN($F28,BV$4)-MAX($E28,BV$3)+1)/BV$5)</f>
        <v>1</v>
      </c>
      <c r="BW28" s="58" t="n">
        <f aca="false">MAX(0,(MIN($F28,BW$4)-MAX($E28,BW$3)+1)/BW$5)</f>
        <v>1</v>
      </c>
      <c r="BX28" s="58" t="n">
        <f aca="false">MAX(0,(MIN($F28,BX$4)-MAX($E28,BX$3)+1)/BX$5)</f>
        <v>1</v>
      </c>
      <c r="BY28" s="58" t="n">
        <f aca="false">MAX(0,(MIN($F28,BY$4)-MAX($E28,BY$3)+1)/BY$5)</f>
        <v>1</v>
      </c>
      <c r="BZ28" s="58" t="n">
        <f aca="false">MAX(0,(MIN($F28,BZ$4)-MAX($E28,BZ$3)+1)/BZ$5)</f>
        <v>1</v>
      </c>
      <c r="CA28" s="58" t="n">
        <f aca="false">MAX(0,(MIN($F28,CA$4)-MAX($E28,CA$3)+1)/CA$5)</f>
        <v>1</v>
      </c>
      <c r="CB28" s="58" t="n">
        <f aca="false">MAX(0,(MIN($F28,CB$4)-MAX($E28,CB$3)+1)/CB$5)</f>
        <v>1</v>
      </c>
      <c r="CC28" s="58" t="n">
        <f aca="false">MAX(0,(MIN($F28,CC$4)-MAX($E28,CC$3)+1)/CC$5)</f>
        <v>1</v>
      </c>
      <c r="CD28" s="58" t="n">
        <f aca="false">MAX(0,(MIN($F28,CD$4)-MAX($E28,CD$3)+1)/CD$5)</f>
        <v>1</v>
      </c>
      <c r="CE28" s="58" t="n">
        <f aca="false">MAX(0,(MIN($F28,CE$4)-MAX($E28,CE$3)+1)/CE$5)</f>
        <v>1</v>
      </c>
      <c r="CF28" s="58" t="n">
        <f aca="false">MAX(0,(MIN($F28,CF$4)-MAX($E28,CF$3)+1)/CF$5)</f>
        <v>1</v>
      </c>
      <c r="CG28" s="58" t="n">
        <f aca="false">MAX(0,(MIN($F28,CG$4)-MAX($E28,CG$3)+1)/CG$5)</f>
        <v>1</v>
      </c>
      <c r="CH28" s="58" t="n">
        <f aca="false">MAX(0,(MIN($F28,CH$4)-MAX($E28,CH$3)+1)/CH$5)</f>
        <v>1</v>
      </c>
      <c r="CI28" s="58" t="n">
        <f aca="false">MAX(0,(MIN($F28,CI$4)-MAX($E28,CI$3)+1)/CI$5)</f>
        <v>1</v>
      </c>
      <c r="CJ28" s="58" t="n">
        <f aca="false">MAX(0,(MIN($F28,CJ$4)-MAX($E28,CJ$3)+1)/CJ$5)</f>
        <v>1</v>
      </c>
      <c r="CK28" s="58" t="n">
        <f aca="false">MAX(0,(MIN($F28,CK$4)-MAX($E28,CK$3)+1)/CK$5)</f>
        <v>1</v>
      </c>
      <c r="CL28" s="58" t="n">
        <f aca="false">MAX(0,(MIN($F28,CL$4)-MAX($E28,CL$3)+1)/CL$5)</f>
        <v>1</v>
      </c>
      <c r="CM28" s="58" t="n">
        <f aca="false">MAX(0,(MIN($F28,CM$4)-MAX($E28,CM$3)+1)/CM$5)</f>
        <v>1</v>
      </c>
      <c r="CN28" s="58" t="n">
        <f aca="false">MAX(0,(MIN($F28,CN$4)-MAX($E28,CN$3)+1)/CN$5)</f>
        <v>1</v>
      </c>
      <c r="CO28" s="58" t="n">
        <f aca="false">MAX(0,(MIN($F28,CO$4)-MAX($E28,CO$3)+1)/CO$5)</f>
        <v>1</v>
      </c>
      <c r="CP28" s="58" t="n">
        <f aca="false">MAX(0,(MIN($F28,CP$4)-MAX($E28,CP$3)+1)/CP$5)</f>
        <v>1</v>
      </c>
      <c r="CQ28" s="58" t="n">
        <f aca="false">MAX(0,(MIN($F28,CQ$4)-MAX($E28,CQ$3)+1)/CQ$5)</f>
        <v>1</v>
      </c>
      <c r="CR28" s="58" t="n">
        <f aca="false">MAX(0,(MIN($F28,CR$4)-MAX($E28,CR$3)+1)/CR$5)</f>
        <v>1</v>
      </c>
      <c r="CS28" s="58" t="n">
        <f aca="false">MAX(0,(MIN($F28,CS$4)-MAX($E28,CS$3)+1)/CS$5)</f>
        <v>1</v>
      </c>
      <c r="CT28" s="58" t="n">
        <f aca="false">MAX(0,(MIN($F28,CT$4)-MAX($E28,CT$3)+1)/CT$5)</f>
        <v>1</v>
      </c>
      <c r="CU28" s="58" t="n">
        <f aca="false">MAX(0,(MIN($F28,CU$4)-MAX($E28,CU$3)+1)/CU$5)</f>
        <v>1</v>
      </c>
      <c r="CV28" s="58" t="n">
        <f aca="false">MAX(0,(MIN($F28,CV$4)-MAX($E28,CV$3)+1)/CV$5)</f>
        <v>1</v>
      </c>
      <c r="CW28" s="58" t="n">
        <f aca="false">MAX(0,(MIN($F28,CW$4)-MAX($E28,CW$3)+1)/CW$5)</f>
        <v>1</v>
      </c>
      <c r="CX28" s="58" t="n">
        <f aca="false">MAX(0,(MIN($F28,CX$4)-MAX($E28,CX$3)+1)/CX$5)</f>
        <v>1</v>
      </c>
      <c r="CY28" s="58" t="n">
        <f aca="false">MAX(0,(MIN($F28,CY$4)-MAX($E28,CY$3)+1)/CY$5)</f>
        <v>1</v>
      </c>
      <c r="CZ28" s="58" t="n">
        <f aca="false">MAX(0,(MIN($F28,CZ$4)-MAX($E28,CZ$3)+1)/CZ$5)</f>
        <v>1</v>
      </c>
      <c r="DA28" s="58" t="n">
        <f aca="false">MAX(0,(MIN($F28,DA$4)-MAX($E28,DA$3)+1)/DA$5)</f>
        <v>1</v>
      </c>
      <c r="DB28" s="58" t="n">
        <f aca="false">MAX(0,(MIN($F28,DB$4)-MAX($E28,DB$3)+1)/DB$5)</f>
        <v>1</v>
      </c>
      <c r="DC28" s="58" t="n">
        <f aca="false">MAX(0,(MIN($F28,DC$4)-MAX($E28,DC$3)+1)/DC$5)</f>
        <v>1</v>
      </c>
      <c r="DD28" s="58" t="n">
        <f aca="false">MAX(0,(MIN($F28,DD$4)-MAX($E28,DD$3)+1)/DD$5)</f>
        <v>1</v>
      </c>
      <c r="DE28" s="58" t="n">
        <f aca="false">MAX(0,(MIN($F28,DE$4)-MAX($E28,DE$3)+1)/DE$5)</f>
        <v>1</v>
      </c>
      <c r="DF28" s="58" t="n">
        <f aca="false">MAX(0,(MIN($F28,DF$4)-MAX($E28,DF$3)+1)/DF$5)</f>
        <v>1</v>
      </c>
      <c r="DG28" s="58" t="n">
        <f aca="false">MAX(0,(MIN($F28,DG$4)-MAX($E28,DG$3)+1)/DG$5)</f>
        <v>1</v>
      </c>
      <c r="DH28" s="58" t="n">
        <f aca="false">MAX(0,(MIN($F28,DH$4)-MAX($E28,DH$3)+1)/DH$5)</f>
        <v>1</v>
      </c>
      <c r="DI28" s="58" t="n">
        <f aca="false">MAX(0,(MIN($F28,DI$4)-MAX($E28,DI$3)+1)/DI$5)</f>
        <v>1</v>
      </c>
      <c r="DJ28" s="58" t="n">
        <f aca="false">MAX(0,(MIN($F28,DJ$4)-MAX($E28,DJ$3)+1)/DJ$5)</f>
        <v>1</v>
      </c>
      <c r="DK28" s="58" t="n">
        <f aca="false">MAX(0,(MIN($F28,DK$4)-MAX($E28,DK$3)+1)/DK$5)</f>
        <v>1</v>
      </c>
      <c r="DL28" s="58" t="n">
        <f aca="false">MAX(0,(MIN($F28,DL$4)-MAX($E28,DL$3)+1)/DL$5)</f>
        <v>1</v>
      </c>
      <c r="DM28" s="58" t="n">
        <f aca="false">MAX(0,(MIN($F28,DM$4)-MAX($E28,DM$3)+1)/DM$5)</f>
        <v>1</v>
      </c>
      <c r="DN28" s="58" t="n">
        <f aca="false">MAX(0,(MIN($F28,DN$4)-MAX($E28,DN$3)+1)/DN$5)</f>
        <v>1</v>
      </c>
      <c r="DO28" s="58" t="n">
        <f aca="false">MAX(0,(MIN($F28,DO$4)-MAX($E28,DO$3)+1)/DO$5)</f>
        <v>1</v>
      </c>
      <c r="DP28" s="58" t="n">
        <f aca="false">MAX(0,(MIN($F28,DP$4)-MAX($E28,DP$3)+1)/DP$5)</f>
        <v>1</v>
      </c>
      <c r="DQ28" s="58" t="n">
        <f aca="false">MAX(0,(MIN($F28,DQ$4)-MAX($E28,DQ$3)+1)/DQ$5)</f>
        <v>1</v>
      </c>
      <c r="DR28" s="58" t="n">
        <f aca="false">MAX(0,(MIN($F28,DR$4)-MAX($E28,DR$3)+1)/DR$5)</f>
        <v>1</v>
      </c>
      <c r="DS28" s="58" t="n">
        <f aca="false">MAX(0,(MIN($F28,DS$4)-MAX($E28,DS$3)+1)/DS$5)</f>
        <v>1</v>
      </c>
      <c r="DT28" s="58" t="n">
        <f aca="false">MAX(0,(MIN($F28,DT$4)-MAX($E28,DT$3)+1)/DT$5)</f>
        <v>1</v>
      </c>
      <c r="DU28" s="58" t="n">
        <f aca="false">MAX(0,(MIN($F28,DU$4)-MAX($E28,DU$3)+1)/DU$5)</f>
        <v>1</v>
      </c>
      <c r="DV28" s="58" t="n">
        <f aca="false">MAX(0,(MIN($F28,DV$4)-MAX($E28,DV$3)+1)/DV$5)</f>
        <v>1</v>
      </c>
      <c r="DW28" s="58" t="n">
        <f aca="false">MAX(0,(MIN($F28,DW$4)-MAX($E28,DW$3)+1)/DW$5)</f>
        <v>1</v>
      </c>
      <c r="DX28" s="58" t="n">
        <f aca="false">MAX(0,(MIN($F28,DX$4)-MAX($E28,DX$3)+1)/DX$5)</f>
        <v>1</v>
      </c>
      <c r="DY28" s="58" t="n">
        <f aca="false">MAX(0,(MIN($F28,DY$4)-MAX($E28,DY$3)+1)/DY$5)</f>
        <v>1</v>
      </c>
      <c r="DZ28" s="58" t="n">
        <f aca="false">MAX(0,(MIN($F28,DZ$4)-MAX($E28,DZ$3)+1)/DZ$5)</f>
        <v>1</v>
      </c>
      <c r="EA28" s="58" t="n">
        <f aca="false">MAX(0,(MIN($F28,EA$4)-MAX($E28,EA$3)+1)/EA$5)</f>
        <v>1</v>
      </c>
      <c r="EB28" s="58" t="n">
        <f aca="false">MAX(0,(MIN($F28,EB$4)-MAX($E28,EB$3)+1)/EB$5)</f>
        <v>1</v>
      </c>
      <c r="EC28" s="58" t="n">
        <f aca="false">MAX(0,(MIN($F28,EC$4)-MAX($E28,EC$3)+1)/EC$5)</f>
        <v>1</v>
      </c>
      <c r="ED28" s="58" t="n">
        <f aca="false">MAX(0,(MIN($F28,ED$4)-MAX($E28,ED$3)+1)/ED$5)</f>
        <v>1</v>
      </c>
      <c r="EE28" s="58" t="n">
        <f aca="false">MAX(0,(MIN($F28,EE$4)-MAX($E28,EE$3)+1)/EE$5)</f>
        <v>1</v>
      </c>
      <c r="EF28" s="58" t="n">
        <f aca="false">MAX(0,(MIN($F28,EF$4)-MAX($E28,EF$3)+1)/EF$5)</f>
        <v>1</v>
      </c>
      <c r="EG28" s="58" t="n">
        <f aca="false">MAX(0,(MIN($F28,EG$4)-MAX($E28,EG$3)+1)/EG$5)</f>
        <v>1</v>
      </c>
      <c r="EH28" s="58" t="n">
        <f aca="false">MAX(0,(MIN($F28,EH$4)-MAX($E28,EH$3)+1)/EH$5)</f>
        <v>1</v>
      </c>
      <c r="EI28" s="58" t="n">
        <f aca="false">MAX(0,(MIN($F28,EI$4)-MAX($E28,EI$3)+1)/EI$5)</f>
        <v>1</v>
      </c>
      <c r="EJ28" s="58" t="n">
        <f aca="false">MAX(0,(MIN($F28,EJ$4)-MAX($E28,EJ$3)+1)/EJ$5)</f>
        <v>1</v>
      </c>
      <c r="EK28" s="58" t="n">
        <f aca="false">MAX(0,(MIN($F28,EK$4)-MAX($E28,EK$3)+1)/EK$5)</f>
        <v>1</v>
      </c>
      <c r="EL28" s="58" t="n">
        <f aca="false">MAX(0,(MIN($F28,EL$4)-MAX($E28,EL$3)+1)/EL$5)</f>
        <v>1</v>
      </c>
      <c r="EM28" s="58" t="n">
        <f aca="false">MAX(0,(MIN($F28,EM$4)-MAX($E28,EM$3)+1)/EM$5)</f>
        <v>1</v>
      </c>
      <c r="EN28" s="58" t="n">
        <f aca="false">MAX(0,(MIN($F28,EN$4)-MAX($E28,EN$3)+1)/EN$5)</f>
        <v>1</v>
      </c>
      <c r="EO28" s="58" t="n">
        <f aca="false">MAX(0,(MIN($F28,EO$4)-MAX($E28,EO$3)+1)/EO$5)</f>
        <v>1</v>
      </c>
      <c r="EP28" s="58" t="n">
        <f aca="false">MAX(0,(MIN($F28,EP$4)-MAX($E28,EP$3)+1)/EP$5)</f>
        <v>1</v>
      </c>
      <c r="EQ28" s="58" t="n">
        <f aca="false">MAX(0,(MIN($F28,EQ$4)-MAX($E28,EQ$3)+1)/EQ$5)</f>
        <v>1</v>
      </c>
      <c r="ER28" s="58" t="n">
        <f aca="false">MAX(0,(MIN($F28,ER$4)-MAX($E28,ER$3)+1)/ER$5)</f>
        <v>1</v>
      </c>
      <c r="ES28" s="58" t="n">
        <f aca="false">MAX(0,(MIN($F28,ES$4)-MAX($E28,ES$3)+1)/ES$5)</f>
        <v>1</v>
      </c>
      <c r="ET28" s="58" t="n">
        <f aca="false">MAX(0,(MIN($F28,ET$4)-MAX($E28,ET$3)+1)/ET$5)</f>
        <v>1</v>
      </c>
      <c r="EU28" s="58" t="n">
        <f aca="false">MAX(0,(MIN($F28,EU$4)-MAX($E28,EU$3)+1)/EU$5)</f>
        <v>1</v>
      </c>
      <c r="EV28" s="58" t="n">
        <f aca="false">MAX(0,(MIN($F28,EV$4)-MAX($E28,EV$3)+1)/EV$5)</f>
        <v>1</v>
      </c>
      <c r="EW28" s="58" t="n">
        <f aca="false">MAX(0,(MIN($F28,EW$4)-MAX($E28,EW$3)+1)/EW$5)</f>
        <v>1</v>
      </c>
      <c r="EX28" s="58" t="n">
        <f aca="false">MAX(0,(MIN($F28,EX$4)-MAX($E28,EX$3)+1)/EX$5)</f>
        <v>1</v>
      </c>
      <c r="EY28" s="58" t="n">
        <f aca="false">MAX(0,(MIN($F28,EY$4)-MAX($E28,EY$3)+1)/EY$5)</f>
        <v>1</v>
      </c>
      <c r="EZ28" s="58" t="n">
        <f aca="false">MAX(0,(MIN($F28,EZ$4)-MAX($E28,EZ$3)+1)/EZ$5)</f>
        <v>1</v>
      </c>
      <c r="FA28" s="58" t="n">
        <f aca="false">MAX(0,(MIN($F28,FA$4)-MAX($E28,FA$3)+1)/FA$5)</f>
        <v>1</v>
      </c>
      <c r="FB28" s="58" t="n">
        <f aca="false">MAX(0,(MIN($F28,FB$4)-MAX($E28,FB$3)+1)/FB$5)</f>
        <v>1</v>
      </c>
      <c r="FC28" s="58" t="n">
        <f aca="false">MAX(0,(MIN($F28,FC$4)-MAX($E28,FC$3)+1)/FC$5)</f>
        <v>1</v>
      </c>
      <c r="FD28" s="58" t="n">
        <f aca="false">MAX(0,(MIN($F28,FD$4)-MAX($E28,FD$3)+1)/FD$5)</f>
        <v>0</v>
      </c>
      <c r="FE28" s="58" t="n">
        <f aca="false">MAX(0,(MIN($F28,FE$4)-MAX($E28,FE$3)+1)/FE$5)</f>
        <v>0</v>
      </c>
      <c r="FF28" s="58" t="n">
        <f aca="false">MAX(0,(MIN($F28,FF$4)-MAX($E28,FF$3)+1)/FF$5)</f>
        <v>0</v>
      </c>
      <c r="FG28" s="58" t="n">
        <f aca="false">MAX(0,(MIN($F28,FG$4)-MAX($E28,FG$3)+1)/FG$5)</f>
        <v>0</v>
      </c>
      <c r="FH28" s="58" t="n">
        <f aca="false">MAX(0,(MIN($F28,FH$4)-MAX($E28,FH$3)+1)/FH$5)</f>
        <v>0</v>
      </c>
    </row>
    <row r="29" customFormat="false" ht="15" hidden="false" customHeight="false" outlineLevel="0" collapsed="false">
      <c r="C29" s="0" t="s">
        <v>689</v>
      </c>
      <c r="D29" s="11" t="s">
        <v>282</v>
      </c>
      <c r="J29" s="58" t="n">
        <f aca="false">MAX(0,J$3-1-$F16)/Days_In_Year</f>
        <v>0</v>
      </c>
      <c r="K29" s="58" t="n">
        <f aca="false">MAX(0,K$3-1-$F16)/Days_In_Year</f>
        <v>0</v>
      </c>
      <c r="L29" s="58" t="n">
        <f aca="false">MAX(0,L$3-1-$F16)/Days_In_Year</f>
        <v>0</v>
      </c>
      <c r="M29" s="58" t="n">
        <f aca="false">MAX(0,M$3-1-$F16)/Days_In_Year</f>
        <v>0</v>
      </c>
      <c r="N29" s="58" t="n">
        <f aca="false">MAX(0,N$3-1-$F16)/Days_In_Year</f>
        <v>0</v>
      </c>
      <c r="O29" s="58" t="n">
        <f aca="false">MAX(0,O$3-1-$F16)/Days_In_Year</f>
        <v>0</v>
      </c>
      <c r="P29" s="58" t="n">
        <f aca="false">MAX(0,P$3-1-$F16)/Days_In_Year</f>
        <v>0</v>
      </c>
      <c r="Q29" s="58" t="n">
        <f aca="false">MAX(0,Q$3-1-$F16)/Days_In_Year</f>
        <v>0</v>
      </c>
      <c r="R29" s="58" t="n">
        <f aca="false">MAX(0,R$3-1-$F16)/Days_In_Year</f>
        <v>0</v>
      </c>
      <c r="S29" s="58" t="n">
        <f aca="false">MAX(0,S$3-1-$F16)/Days_In_Year</f>
        <v>0</v>
      </c>
      <c r="T29" s="58" t="n">
        <f aca="false">MAX(0,T$3-1-$F16)/Days_In_Year</f>
        <v>0</v>
      </c>
      <c r="U29" s="58" t="n">
        <f aca="false">MAX(0,U$3-1-$F16)/Days_In_Year</f>
        <v>0.249315068493151</v>
      </c>
      <c r="V29" s="58" t="n">
        <f aca="false">MAX(0,V$3-1-$F16)/Days_In_Year</f>
        <v>0.501369863013699</v>
      </c>
      <c r="W29" s="58" t="n">
        <f aca="false">MAX(0,W$3-1-$F16)/Days_In_Year</f>
        <v>0.753424657534247</v>
      </c>
      <c r="X29" s="58" t="n">
        <f aca="false">MAX(0,X$3-1-$F16)/Days_In_Year</f>
        <v>1</v>
      </c>
      <c r="Y29" s="58" t="n">
        <f aca="false">MAX(0,Y$3-1-$F16)/Days_In_Year</f>
        <v>1.24931506849315</v>
      </c>
      <c r="Z29" s="58" t="n">
        <f aca="false">MAX(0,Z$3-1-$F16)/Days_In_Year</f>
        <v>1.5013698630137</v>
      </c>
      <c r="AA29" s="58" t="n">
        <f aca="false">MAX(0,AA$3-1-$F16)/Days_In_Year</f>
        <v>1.75342465753425</v>
      </c>
      <c r="AB29" s="58" t="n">
        <f aca="false">MAX(0,AB$3-1-$F16)/Days_In_Year</f>
        <v>2</v>
      </c>
      <c r="AC29" s="58" t="n">
        <f aca="false">MAX(0,AC$3-1-$F16)/Days_In_Year</f>
        <v>2.24931506849315</v>
      </c>
      <c r="AD29" s="58" t="n">
        <f aca="false">MAX(0,AD$3-1-$F16)/Days_In_Year</f>
        <v>2.5013698630137</v>
      </c>
      <c r="AE29" s="58" t="n">
        <f aca="false">MAX(0,AE$3-1-$F16)/Days_In_Year</f>
        <v>2.75342465753425</v>
      </c>
      <c r="AF29" s="58" t="n">
        <f aca="false">MAX(0,AF$3-1-$F16)/Days_In_Year</f>
        <v>3</v>
      </c>
      <c r="AG29" s="58" t="n">
        <f aca="false">MAX(0,AG$3-1-$F16)/Days_In_Year</f>
        <v>3.24931506849315</v>
      </c>
      <c r="AH29" s="58" t="n">
        <f aca="false">MAX(0,AH$3-1-$F16)/Days_In_Year</f>
        <v>3.5013698630137</v>
      </c>
      <c r="AI29" s="58" t="n">
        <f aca="false">MAX(0,AI$3-1-$F16)/Days_In_Year</f>
        <v>3.75342465753425</v>
      </c>
      <c r="AJ29" s="58" t="n">
        <f aca="false">MAX(0,AJ$3-1-$F16)/Days_In_Year</f>
        <v>4.0027397260274</v>
      </c>
      <c r="AK29" s="58" t="n">
        <f aca="false">MAX(0,AK$3-1-$F16)/Days_In_Year</f>
        <v>4.25205479452055</v>
      </c>
      <c r="AL29" s="58" t="n">
        <f aca="false">MAX(0,AL$3-1-$F16)/Days_In_Year</f>
        <v>4.5041095890411</v>
      </c>
      <c r="AM29" s="58" t="n">
        <f aca="false">MAX(0,AM$3-1-$F16)/Days_In_Year</f>
        <v>4.75616438356164</v>
      </c>
      <c r="AN29" s="58" t="n">
        <f aca="false">MAX(0,AN$3-1-$F16)/Days_In_Year</f>
        <v>5.0027397260274</v>
      </c>
      <c r="AO29" s="58" t="n">
        <f aca="false">MAX(0,AO$3-1-$F16)/Days_In_Year</f>
        <v>5.25205479452055</v>
      </c>
      <c r="AP29" s="58" t="n">
        <f aca="false">MAX(0,AP$3-1-$F16)/Days_In_Year</f>
        <v>5.5041095890411</v>
      </c>
      <c r="AQ29" s="58" t="n">
        <f aca="false">MAX(0,AQ$3-1-$F16)/Days_In_Year</f>
        <v>5.75616438356164</v>
      </c>
      <c r="AR29" s="58" t="n">
        <f aca="false">MAX(0,AR$3-1-$F16)/Days_In_Year</f>
        <v>6.0027397260274</v>
      </c>
      <c r="AS29" s="58" t="n">
        <f aca="false">MAX(0,AS$3-1-$F16)/Days_In_Year</f>
        <v>6.25205479452055</v>
      </c>
      <c r="AT29" s="58" t="n">
        <f aca="false">MAX(0,AT$3-1-$F16)/Days_In_Year</f>
        <v>6.5041095890411</v>
      </c>
      <c r="AU29" s="58" t="n">
        <f aca="false">MAX(0,AU$3-1-$F16)/Days_In_Year</f>
        <v>6.75616438356164</v>
      </c>
      <c r="AV29" s="58" t="n">
        <f aca="false">MAX(0,AV$3-1-$F16)/Days_In_Year</f>
        <v>7.0027397260274</v>
      </c>
      <c r="AW29" s="58" t="n">
        <f aca="false">MAX(0,AW$3-1-$F16)/Days_In_Year</f>
        <v>7.25205479452055</v>
      </c>
      <c r="AX29" s="58" t="n">
        <f aca="false">MAX(0,AX$3-1-$F16)/Days_In_Year</f>
        <v>7.5041095890411</v>
      </c>
      <c r="AY29" s="58" t="n">
        <f aca="false">MAX(0,AY$3-1-$F16)/Days_In_Year</f>
        <v>7.75616438356164</v>
      </c>
      <c r="AZ29" s="58" t="n">
        <f aca="false">MAX(0,AZ$3-1-$F16)/Days_In_Year</f>
        <v>8.0054794520548</v>
      </c>
      <c r="BA29" s="58" t="n">
        <f aca="false">MAX(0,BA$3-1-$F16)/Days_In_Year</f>
        <v>8.25479452054795</v>
      </c>
      <c r="BB29" s="58" t="n">
        <f aca="false">MAX(0,BB$3-1-$F16)/Days_In_Year</f>
        <v>8.50684931506849</v>
      </c>
      <c r="BC29" s="58" t="n">
        <f aca="false">MAX(0,BC$3-1-$F16)/Days_In_Year</f>
        <v>8.75890410958904</v>
      </c>
      <c r="BD29" s="58" t="n">
        <f aca="false">MAX(0,BD$3-1-$F16)/Days_In_Year</f>
        <v>9.0054794520548</v>
      </c>
      <c r="BE29" s="58" t="n">
        <f aca="false">MAX(0,BE$3-1-$F16)/Days_In_Year</f>
        <v>9.25479452054795</v>
      </c>
      <c r="BF29" s="58" t="n">
        <f aca="false">MAX(0,BF$3-1-$F16)/Days_In_Year</f>
        <v>9.50684931506849</v>
      </c>
      <c r="BG29" s="58" t="n">
        <f aca="false">MAX(0,BG$3-1-$F16)/Days_In_Year</f>
        <v>9.75890410958904</v>
      </c>
      <c r="BH29" s="58" t="n">
        <f aca="false">MAX(0,BH$3-1-$F16)/Days_In_Year</f>
        <v>10.0054794520548</v>
      </c>
      <c r="BI29" s="58" t="n">
        <f aca="false">MAX(0,BI$3-1-$F16)/Days_In_Year</f>
        <v>10.2547945205479</v>
      </c>
      <c r="BJ29" s="58" t="n">
        <f aca="false">MAX(0,BJ$3-1-$F16)/Days_In_Year</f>
        <v>10.5068493150685</v>
      </c>
      <c r="BK29" s="58" t="n">
        <f aca="false">MAX(0,BK$3-1-$F16)/Days_In_Year</f>
        <v>10.758904109589</v>
      </c>
      <c r="BL29" s="58" t="n">
        <f aca="false">MAX(0,BL$3-1-$F16)/Days_In_Year</f>
        <v>11.0054794520548</v>
      </c>
      <c r="BM29" s="58" t="n">
        <f aca="false">MAX(0,BM$3-1-$F16)/Days_In_Year</f>
        <v>11.2547945205479</v>
      </c>
      <c r="BN29" s="58" t="n">
        <f aca="false">MAX(0,BN$3-1-$F16)/Days_In_Year</f>
        <v>11.5068493150685</v>
      </c>
      <c r="BO29" s="58" t="n">
        <f aca="false">MAX(0,BO$3-1-$F16)/Days_In_Year</f>
        <v>11.758904109589</v>
      </c>
      <c r="BP29" s="58" t="n">
        <f aca="false">MAX(0,BP$3-1-$F16)/Days_In_Year</f>
        <v>12.0082191780822</v>
      </c>
      <c r="BQ29" s="58" t="n">
        <f aca="false">MAX(0,BQ$3-1-$F16)/Days_In_Year</f>
        <v>12.2575342465753</v>
      </c>
      <c r="BR29" s="58" t="n">
        <f aca="false">MAX(0,BR$3-1-$F16)/Days_In_Year</f>
        <v>12.5095890410959</v>
      </c>
      <c r="BS29" s="58" t="n">
        <f aca="false">MAX(0,BS$3-1-$F16)/Days_In_Year</f>
        <v>12.7616438356164</v>
      </c>
      <c r="BT29" s="58" t="n">
        <f aca="false">MAX(0,BT$3-1-$F16)/Days_In_Year</f>
        <v>13.0082191780822</v>
      </c>
      <c r="BU29" s="58" t="n">
        <f aca="false">MAX(0,BU$3-1-$F16)/Days_In_Year</f>
        <v>13.2575342465753</v>
      </c>
      <c r="BV29" s="58" t="n">
        <f aca="false">MAX(0,BV$3-1-$F16)/Days_In_Year</f>
        <v>13.5095890410959</v>
      </c>
      <c r="BW29" s="58" t="n">
        <f aca="false">MAX(0,BW$3-1-$F16)/Days_In_Year</f>
        <v>13.7616438356164</v>
      </c>
      <c r="BX29" s="58" t="n">
        <f aca="false">MAX(0,BX$3-1-$F16)/Days_In_Year</f>
        <v>14.0082191780822</v>
      </c>
      <c r="BY29" s="58" t="n">
        <f aca="false">MAX(0,BY$3-1-$F16)/Days_In_Year</f>
        <v>14.2575342465753</v>
      </c>
      <c r="BZ29" s="58" t="n">
        <f aca="false">MAX(0,BZ$3-1-$F16)/Days_In_Year</f>
        <v>14.5095890410959</v>
      </c>
      <c r="CA29" s="58" t="n">
        <f aca="false">MAX(0,CA$3-1-$F16)/Days_In_Year</f>
        <v>14.7616438356164</v>
      </c>
      <c r="CB29" s="58" t="n">
        <f aca="false">MAX(0,CB$3-1-$F16)/Days_In_Year</f>
        <v>15.0082191780822</v>
      </c>
      <c r="CC29" s="58" t="n">
        <f aca="false">MAX(0,CC$3-1-$F16)/Days_In_Year</f>
        <v>15.2575342465753</v>
      </c>
      <c r="CD29" s="58" t="n">
        <f aca="false">MAX(0,CD$3-1-$F16)/Days_In_Year</f>
        <v>15.5095890410959</v>
      </c>
      <c r="CE29" s="58" t="n">
        <f aca="false">MAX(0,CE$3-1-$F16)/Days_In_Year</f>
        <v>15.7616438356164</v>
      </c>
      <c r="CF29" s="58" t="n">
        <f aca="false">MAX(0,CF$3-1-$F16)/Days_In_Year</f>
        <v>16.0109589041096</v>
      </c>
      <c r="CG29" s="58" t="n">
        <f aca="false">MAX(0,CG$3-1-$F16)/Days_In_Year</f>
        <v>16.2602739726027</v>
      </c>
      <c r="CH29" s="58" t="n">
        <f aca="false">MAX(0,CH$3-1-$F16)/Days_In_Year</f>
        <v>16.5123287671233</v>
      </c>
      <c r="CI29" s="58" t="n">
        <f aca="false">MAX(0,CI$3-1-$F16)/Days_In_Year</f>
        <v>16.7643835616438</v>
      </c>
      <c r="CJ29" s="58" t="n">
        <f aca="false">MAX(0,CJ$3-1-$F16)/Days_In_Year</f>
        <v>17.0109589041096</v>
      </c>
      <c r="CK29" s="58" t="n">
        <f aca="false">MAX(0,CK$3-1-$F16)/Days_In_Year</f>
        <v>17.2602739726027</v>
      </c>
      <c r="CL29" s="58" t="n">
        <f aca="false">MAX(0,CL$3-1-$F16)/Days_In_Year</f>
        <v>17.5123287671233</v>
      </c>
      <c r="CM29" s="58" t="n">
        <f aca="false">MAX(0,CM$3-1-$F16)/Days_In_Year</f>
        <v>17.7643835616438</v>
      </c>
      <c r="CN29" s="58" t="n">
        <f aca="false">MAX(0,CN$3-1-$F16)/Days_In_Year</f>
        <v>18.0109589041096</v>
      </c>
      <c r="CO29" s="58" t="n">
        <f aca="false">MAX(0,CO$3-1-$F16)/Days_In_Year</f>
        <v>18.2602739726027</v>
      </c>
      <c r="CP29" s="58" t="n">
        <f aca="false">MAX(0,CP$3-1-$F16)/Days_In_Year</f>
        <v>18.5123287671233</v>
      </c>
      <c r="CQ29" s="58" t="n">
        <f aca="false">MAX(0,CQ$3-1-$F16)/Days_In_Year</f>
        <v>18.7643835616438</v>
      </c>
      <c r="CR29" s="58" t="n">
        <f aca="false">MAX(0,CR$3-1-$F16)/Days_In_Year</f>
        <v>19.0109589041096</v>
      </c>
      <c r="CS29" s="58" t="n">
        <f aca="false">MAX(0,CS$3-1-$F16)/Days_In_Year</f>
        <v>19.2602739726027</v>
      </c>
      <c r="CT29" s="58" t="n">
        <f aca="false">MAX(0,CT$3-1-$F16)/Days_In_Year</f>
        <v>19.5123287671233</v>
      </c>
      <c r="CU29" s="58" t="n">
        <f aca="false">MAX(0,CU$3-1-$F16)/Days_In_Year</f>
        <v>19.7643835616438</v>
      </c>
      <c r="CV29" s="58" t="n">
        <f aca="false">MAX(0,CV$3-1-$F16)/Days_In_Year</f>
        <v>20.013698630137</v>
      </c>
      <c r="CW29" s="58" t="n">
        <f aca="false">MAX(0,CW$3-1-$F16)/Days_In_Year</f>
        <v>20.2630136986301</v>
      </c>
      <c r="CX29" s="58" t="n">
        <f aca="false">MAX(0,CX$3-1-$F16)/Days_In_Year</f>
        <v>20.5150684931507</v>
      </c>
      <c r="CY29" s="58" t="n">
        <f aca="false">MAX(0,CY$3-1-$F16)/Days_In_Year</f>
        <v>20.7671232876712</v>
      </c>
      <c r="CZ29" s="58" t="n">
        <f aca="false">MAX(0,CZ$3-1-$F16)/Days_In_Year</f>
        <v>21.013698630137</v>
      </c>
      <c r="DA29" s="58" t="n">
        <f aca="false">MAX(0,DA$3-1-$F16)/Days_In_Year</f>
        <v>21.2630136986301</v>
      </c>
      <c r="DB29" s="58" t="n">
        <f aca="false">MAX(0,DB$3-1-$F16)/Days_In_Year</f>
        <v>21.5150684931507</v>
      </c>
      <c r="DC29" s="58" t="n">
        <f aca="false">MAX(0,DC$3-1-$F16)/Days_In_Year</f>
        <v>21.7671232876712</v>
      </c>
      <c r="DD29" s="58" t="n">
        <f aca="false">MAX(0,DD$3-1-$F16)/Days_In_Year</f>
        <v>22.013698630137</v>
      </c>
      <c r="DE29" s="58" t="n">
        <f aca="false">MAX(0,DE$3-1-$F16)/Days_In_Year</f>
        <v>22.2630136986301</v>
      </c>
      <c r="DF29" s="58" t="n">
        <f aca="false">MAX(0,DF$3-1-$F16)/Days_In_Year</f>
        <v>22.5150684931507</v>
      </c>
      <c r="DG29" s="58" t="n">
        <f aca="false">MAX(0,DG$3-1-$F16)/Days_In_Year</f>
        <v>22.7671232876712</v>
      </c>
      <c r="DH29" s="58" t="n">
        <f aca="false">MAX(0,DH$3-1-$F16)/Days_In_Year</f>
        <v>23.013698630137</v>
      </c>
      <c r="DI29" s="58" t="n">
        <f aca="false">MAX(0,DI$3-1-$F16)/Days_In_Year</f>
        <v>23.2630136986301</v>
      </c>
      <c r="DJ29" s="58" t="n">
        <f aca="false">MAX(0,DJ$3-1-$F16)/Days_In_Year</f>
        <v>23.5150684931507</v>
      </c>
      <c r="DK29" s="58" t="n">
        <f aca="false">MAX(0,DK$3-1-$F16)/Days_In_Year</f>
        <v>23.7671232876712</v>
      </c>
      <c r="DL29" s="58" t="n">
        <f aca="false">MAX(0,DL$3-1-$F16)/Days_In_Year</f>
        <v>24.0164383561644</v>
      </c>
      <c r="DM29" s="58" t="n">
        <f aca="false">MAX(0,DM$3-1-$F16)/Days_In_Year</f>
        <v>24.2657534246575</v>
      </c>
      <c r="DN29" s="58" t="n">
        <f aca="false">MAX(0,DN$3-1-$F16)/Days_In_Year</f>
        <v>24.5178082191781</v>
      </c>
      <c r="DO29" s="58" t="n">
        <f aca="false">MAX(0,DO$3-1-$F16)/Days_In_Year</f>
        <v>24.7698630136986</v>
      </c>
      <c r="DP29" s="58" t="n">
        <f aca="false">MAX(0,DP$3-1-$F16)/Days_In_Year</f>
        <v>25.0164383561644</v>
      </c>
      <c r="DQ29" s="58" t="n">
        <f aca="false">MAX(0,DQ$3-1-$F16)/Days_In_Year</f>
        <v>25.2657534246575</v>
      </c>
      <c r="DR29" s="58" t="n">
        <f aca="false">MAX(0,DR$3-1-$F16)/Days_In_Year</f>
        <v>25.5178082191781</v>
      </c>
      <c r="DS29" s="58" t="n">
        <f aca="false">MAX(0,DS$3-1-$F16)/Days_In_Year</f>
        <v>25.7698630136986</v>
      </c>
      <c r="DT29" s="58" t="n">
        <f aca="false">MAX(0,DT$3-1-$F16)/Days_In_Year</f>
        <v>26.0164383561644</v>
      </c>
      <c r="DU29" s="58" t="n">
        <f aca="false">MAX(0,DU$3-1-$F16)/Days_In_Year</f>
        <v>26.2657534246575</v>
      </c>
      <c r="DV29" s="58" t="n">
        <f aca="false">MAX(0,DV$3-1-$F16)/Days_In_Year</f>
        <v>26.5178082191781</v>
      </c>
      <c r="DW29" s="58" t="n">
        <f aca="false">MAX(0,DW$3-1-$F16)/Days_In_Year</f>
        <v>26.7698630136986</v>
      </c>
      <c r="DX29" s="58" t="n">
        <f aca="false">MAX(0,DX$3-1-$F16)/Days_In_Year</f>
        <v>27.0164383561644</v>
      </c>
      <c r="DY29" s="58" t="n">
        <f aca="false">MAX(0,DY$3-1-$F16)/Days_In_Year</f>
        <v>27.2657534246575</v>
      </c>
      <c r="DZ29" s="58" t="n">
        <f aca="false">MAX(0,DZ$3-1-$F16)/Days_In_Year</f>
        <v>27.5178082191781</v>
      </c>
      <c r="EA29" s="58" t="n">
        <f aca="false">MAX(0,EA$3-1-$F16)/Days_In_Year</f>
        <v>27.7698630136986</v>
      </c>
      <c r="EB29" s="58" t="n">
        <f aca="false">MAX(0,EB$3-1-$F16)/Days_In_Year</f>
        <v>28.0191780821918</v>
      </c>
      <c r="EC29" s="58" t="n">
        <f aca="false">MAX(0,EC$3-1-$F16)/Days_In_Year</f>
        <v>28.2684931506849</v>
      </c>
      <c r="ED29" s="58" t="n">
        <f aca="false">MAX(0,ED$3-1-$F16)/Days_In_Year</f>
        <v>28.5205479452055</v>
      </c>
      <c r="EE29" s="58" t="n">
        <f aca="false">MAX(0,EE$3-1-$F16)/Days_In_Year</f>
        <v>28.772602739726</v>
      </c>
      <c r="EF29" s="58" t="n">
        <f aca="false">MAX(0,EF$3-1-$F16)/Days_In_Year</f>
        <v>29.0191780821918</v>
      </c>
      <c r="EG29" s="58" t="n">
        <f aca="false">MAX(0,EG$3-1-$F16)/Days_In_Year</f>
        <v>29.2684931506849</v>
      </c>
      <c r="EH29" s="58" t="n">
        <f aca="false">MAX(0,EH$3-1-$F16)/Days_In_Year</f>
        <v>29.5205479452055</v>
      </c>
      <c r="EI29" s="58" t="n">
        <f aca="false">MAX(0,EI$3-1-$F16)/Days_In_Year</f>
        <v>29.772602739726</v>
      </c>
      <c r="EJ29" s="58" t="n">
        <f aca="false">MAX(0,EJ$3-1-$F16)/Days_In_Year</f>
        <v>30.0191780821918</v>
      </c>
      <c r="EK29" s="58" t="n">
        <f aca="false">MAX(0,EK$3-1-$F16)/Days_In_Year</f>
        <v>30.2684931506849</v>
      </c>
      <c r="EL29" s="58" t="n">
        <f aca="false">MAX(0,EL$3-1-$F16)/Days_In_Year</f>
        <v>30.5205479452055</v>
      </c>
      <c r="EM29" s="58" t="n">
        <f aca="false">MAX(0,EM$3-1-$F16)/Days_In_Year</f>
        <v>30.772602739726</v>
      </c>
      <c r="EN29" s="58" t="n">
        <f aca="false">MAX(0,EN$3-1-$F16)/Days_In_Year</f>
        <v>31.0191780821918</v>
      </c>
      <c r="EO29" s="58" t="n">
        <f aca="false">MAX(0,EO$3-1-$F16)/Days_In_Year</f>
        <v>31.2684931506849</v>
      </c>
      <c r="EP29" s="58" t="n">
        <f aca="false">MAX(0,EP$3-1-$F16)/Days_In_Year</f>
        <v>31.5205479452055</v>
      </c>
      <c r="EQ29" s="58" t="n">
        <f aca="false">MAX(0,EQ$3-1-$F16)/Days_In_Year</f>
        <v>31.772602739726</v>
      </c>
      <c r="ER29" s="58" t="n">
        <f aca="false">MAX(0,ER$3-1-$F16)/Days_In_Year</f>
        <v>32.0219178082192</v>
      </c>
      <c r="ES29" s="58" t="n">
        <f aca="false">MAX(0,ES$3-1-$F16)/Days_In_Year</f>
        <v>32.2712328767123</v>
      </c>
      <c r="ET29" s="58" t="n">
        <f aca="false">MAX(0,ET$3-1-$F16)/Days_In_Year</f>
        <v>32.5232876712329</v>
      </c>
      <c r="EU29" s="58" t="n">
        <f aca="false">MAX(0,EU$3-1-$F16)/Days_In_Year</f>
        <v>32.7753424657534</v>
      </c>
      <c r="EV29" s="58" t="n">
        <f aca="false">MAX(0,EV$3-1-$F16)/Days_In_Year</f>
        <v>33.0219178082192</v>
      </c>
      <c r="EW29" s="58" t="n">
        <f aca="false">MAX(0,EW$3-1-$F16)/Days_In_Year</f>
        <v>33.2712328767123</v>
      </c>
      <c r="EX29" s="58" t="n">
        <f aca="false">MAX(0,EX$3-1-$F16)/Days_In_Year</f>
        <v>33.5232876712329</v>
      </c>
      <c r="EY29" s="58" t="n">
        <f aca="false">MAX(0,EY$3-1-$F16)/Days_In_Year</f>
        <v>33.7753424657534</v>
      </c>
      <c r="EZ29" s="58" t="n">
        <f aca="false">MAX(0,EZ$3-1-$F16)/Days_In_Year</f>
        <v>34.0219178082192</v>
      </c>
      <c r="FA29" s="58" t="n">
        <f aca="false">MAX(0,FA$3-1-$F16)/Days_In_Year</f>
        <v>34.2712328767123</v>
      </c>
      <c r="FB29" s="58" t="n">
        <f aca="false">MAX(0,FB$3-1-$F16)/Days_In_Year</f>
        <v>34.5232876712329</v>
      </c>
      <c r="FC29" s="58" t="n">
        <f aca="false">MAX(0,FC$3-1-$F16)/Days_In_Year</f>
        <v>34.7753424657534</v>
      </c>
      <c r="FD29" s="58" t="n">
        <f aca="false">MAX(0,FD$3-1-$F16)/Days_In_Year</f>
        <v>35.0219178082192</v>
      </c>
      <c r="FE29" s="58" t="n">
        <f aca="false">MAX(0,FE$3-1-$F16)/Days_In_Year</f>
        <v>35.2712328767123</v>
      </c>
      <c r="FF29" s="58" t="n">
        <f aca="false">MAX(0,FF$3-1-$F16)/Days_In_Year</f>
        <v>35.5232876712329</v>
      </c>
      <c r="FG29" s="58" t="n">
        <f aca="false">MAX(0,FG$3-1-$F16)/Days_In_Year</f>
        <v>35.7753424657534</v>
      </c>
      <c r="FH29" s="58" t="n">
        <f aca="false">MAX(0,FH$3-1-$F16)/Days_In_Year</f>
        <v>36.0246575342466</v>
      </c>
    </row>
    <row r="30" customFormat="false" ht="15" hidden="false" customHeight="false" outlineLevel="0" collapsed="false">
      <c r="C30" s="0" t="s">
        <v>690</v>
      </c>
      <c r="D30" s="11" t="s">
        <v>556</v>
      </c>
      <c r="E30" s="44" t="n">
        <f aca="false">In_Acq+1</f>
        <v>45992</v>
      </c>
      <c r="F30" s="44" t="n">
        <f aca="false">$E15</f>
        <v>46387</v>
      </c>
      <c r="I30" s="58" t="n">
        <f aca="false">SUM(J30:FH30)</f>
        <v>1</v>
      </c>
      <c r="J30" s="58" t="n">
        <f aca="false">MAX(0,MIN($F30,J$4)-MAX($E30,J$3)+1)/($F30-$E30+1)</f>
        <v>0.0782828282828283</v>
      </c>
      <c r="K30" s="58" t="n">
        <f aca="false">MAX(0,MIN($F30,K$4)-MAX($E30,K$3)+1)/($F30-$E30+1)</f>
        <v>0.227272727272727</v>
      </c>
      <c r="L30" s="58" t="n">
        <f aca="false">MAX(0,MIN($F30,L$4)-MAX($E30,L$3)+1)/($F30-$E30+1)</f>
        <v>0.22979797979798</v>
      </c>
      <c r="M30" s="58" t="n">
        <f aca="false">MAX(0,MIN($F30,M$4)-MAX($E30,M$3)+1)/($F30-$E30+1)</f>
        <v>0.232323232323232</v>
      </c>
      <c r="N30" s="58" t="n">
        <f aca="false">MAX(0,MIN($F30,N$4)-MAX($E30,N$3)+1)/($F30-$E30+1)</f>
        <v>0.232323232323232</v>
      </c>
      <c r="O30" s="58" t="n">
        <f aca="false">MAX(0,MIN($F30,O$4)-MAX($E30,O$3)+1)/($F30-$E30+1)</f>
        <v>0</v>
      </c>
      <c r="P30" s="58" t="n">
        <f aca="false">MAX(0,MIN($F30,P$4)-MAX($E30,P$3)+1)/($F30-$E30+1)</f>
        <v>0</v>
      </c>
      <c r="Q30" s="58" t="n">
        <f aca="false">MAX(0,MIN($F30,Q$4)-MAX($E30,Q$3)+1)/($F30-$E30+1)</f>
        <v>0</v>
      </c>
      <c r="R30" s="58" t="n">
        <f aca="false">MAX(0,MIN($F30,R$4)-MAX($E30,R$3)+1)/($F30-$E30+1)</f>
        <v>0</v>
      </c>
      <c r="S30" s="58" t="n">
        <f aca="false">MAX(0,MIN($F30,S$4)-MAX($E30,S$3)+1)/($F30-$E30+1)</f>
        <v>0</v>
      </c>
      <c r="T30" s="58" t="n">
        <f aca="false">MAX(0,MIN($F30,T$4)-MAX($E30,T$3)+1)/($F30-$E30+1)</f>
        <v>0</v>
      </c>
      <c r="U30" s="58" t="n">
        <f aca="false">MAX(0,MIN($F30,U$4)-MAX($E30,U$3)+1)/($F30-$E30+1)</f>
        <v>0</v>
      </c>
      <c r="V30" s="58" t="n">
        <f aca="false">MAX(0,MIN($F30,V$4)-MAX($E30,V$3)+1)/($F30-$E30+1)</f>
        <v>0</v>
      </c>
      <c r="W30" s="58" t="n">
        <f aca="false">MAX(0,MIN($F30,W$4)-MAX($E30,W$3)+1)/($F30-$E30+1)</f>
        <v>0</v>
      </c>
      <c r="X30" s="58" t="n">
        <f aca="false">MAX(0,MIN($F30,X$4)-MAX($E30,X$3)+1)/($F30-$E30+1)</f>
        <v>0</v>
      </c>
      <c r="Y30" s="58" t="n">
        <f aca="false">MAX(0,MIN($F30,Y$4)-MAX($E30,Y$3)+1)/($F30-$E30+1)</f>
        <v>0</v>
      </c>
      <c r="Z30" s="58" t="n">
        <f aca="false">MAX(0,MIN($F30,Z$4)-MAX($E30,Z$3)+1)/($F30-$E30+1)</f>
        <v>0</v>
      </c>
      <c r="AA30" s="58" t="n">
        <f aca="false">MAX(0,MIN($F30,AA$4)-MAX($E30,AA$3)+1)/($F30-$E30+1)</f>
        <v>0</v>
      </c>
      <c r="AB30" s="58" t="n">
        <f aca="false">MAX(0,MIN($F30,AB$4)-MAX($E30,AB$3)+1)/($F30-$E30+1)</f>
        <v>0</v>
      </c>
      <c r="AC30" s="58" t="n">
        <f aca="false">MAX(0,MIN($F30,AC$4)-MAX($E30,AC$3)+1)/($F30-$E30+1)</f>
        <v>0</v>
      </c>
      <c r="AD30" s="58" t="n">
        <f aca="false">MAX(0,MIN($F30,AD$4)-MAX($E30,AD$3)+1)/($F30-$E30+1)</f>
        <v>0</v>
      </c>
      <c r="AE30" s="58" t="n">
        <f aca="false">MAX(0,MIN($F30,AE$4)-MAX($E30,AE$3)+1)/($F30-$E30+1)</f>
        <v>0</v>
      </c>
      <c r="AF30" s="58" t="n">
        <f aca="false">MAX(0,MIN($F30,AF$4)-MAX($E30,AF$3)+1)/($F30-$E30+1)</f>
        <v>0</v>
      </c>
      <c r="AG30" s="58" t="n">
        <f aca="false">MAX(0,MIN($F30,AG$4)-MAX($E30,AG$3)+1)/($F30-$E30+1)</f>
        <v>0</v>
      </c>
      <c r="AH30" s="58" t="n">
        <f aca="false">MAX(0,MIN($F30,AH$4)-MAX($E30,AH$3)+1)/($F30-$E30+1)</f>
        <v>0</v>
      </c>
      <c r="AI30" s="58" t="n">
        <f aca="false">MAX(0,MIN($F30,AI$4)-MAX($E30,AI$3)+1)/($F30-$E30+1)</f>
        <v>0</v>
      </c>
      <c r="AJ30" s="58" t="n">
        <f aca="false">MAX(0,MIN($F30,AJ$4)-MAX($E30,AJ$3)+1)/($F30-$E30+1)</f>
        <v>0</v>
      </c>
      <c r="AK30" s="58" t="n">
        <f aca="false">MAX(0,MIN($F30,AK$4)-MAX($E30,AK$3)+1)/($F30-$E30+1)</f>
        <v>0</v>
      </c>
      <c r="AL30" s="58" t="n">
        <f aca="false">MAX(0,MIN($F30,AL$4)-MAX($E30,AL$3)+1)/($F30-$E30+1)</f>
        <v>0</v>
      </c>
      <c r="AM30" s="58" t="n">
        <f aca="false">MAX(0,MIN($F30,AM$4)-MAX($E30,AM$3)+1)/($F30-$E30+1)</f>
        <v>0</v>
      </c>
      <c r="AN30" s="58" t="n">
        <f aca="false">MAX(0,MIN($F30,AN$4)-MAX($E30,AN$3)+1)/($F30-$E30+1)</f>
        <v>0</v>
      </c>
      <c r="AO30" s="58" t="n">
        <f aca="false">MAX(0,MIN($F30,AO$4)-MAX($E30,AO$3)+1)/($F30-$E30+1)</f>
        <v>0</v>
      </c>
      <c r="AP30" s="58" t="n">
        <f aca="false">MAX(0,MIN($F30,AP$4)-MAX($E30,AP$3)+1)/($F30-$E30+1)</f>
        <v>0</v>
      </c>
      <c r="AQ30" s="58" t="n">
        <f aca="false">MAX(0,MIN($F30,AQ$4)-MAX($E30,AQ$3)+1)/($F30-$E30+1)</f>
        <v>0</v>
      </c>
      <c r="AR30" s="58" t="n">
        <f aca="false">MAX(0,MIN($F30,AR$4)-MAX($E30,AR$3)+1)/($F30-$E30+1)</f>
        <v>0</v>
      </c>
      <c r="AS30" s="58" t="n">
        <f aca="false">MAX(0,MIN($F30,AS$4)-MAX($E30,AS$3)+1)/($F30-$E30+1)</f>
        <v>0</v>
      </c>
      <c r="AT30" s="58" t="n">
        <f aca="false">MAX(0,MIN($F30,AT$4)-MAX($E30,AT$3)+1)/($F30-$E30+1)</f>
        <v>0</v>
      </c>
      <c r="AU30" s="58" t="n">
        <f aca="false">MAX(0,MIN($F30,AU$4)-MAX($E30,AU$3)+1)/($F30-$E30+1)</f>
        <v>0</v>
      </c>
      <c r="AV30" s="58" t="n">
        <f aca="false">MAX(0,MIN($F30,AV$4)-MAX($E30,AV$3)+1)/($F30-$E30+1)</f>
        <v>0</v>
      </c>
      <c r="AW30" s="58" t="n">
        <f aca="false">MAX(0,MIN($F30,AW$4)-MAX($E30,AW$3)+1)/($F30-$E30+1)</f>
        <v>0</v>
      </c>
      <c r="AX30" s="58" t="n">
        <f aca="false">MAX(0,MIN($F30,AX$4)-MAX($E30,AX$3)+1)/($F30-$E30+1)</f>
        <v>0</v>
      </c>
      <c r="AY30" s="58" t="n">
        <f aca="false">MAX(0,MIN($F30,AY$4)-MAX($E30,AY$3)+1)/($F30-$E30+1)</f>
        <v>0</v>
      </c>
      <c r="AZ30" s="58" t="n">
        <f aca="false">MAX(0,MIN($F30,AZ$4)-MAX($E30,AZ$3)+1)/($F30-$E30+1)</f>
        <v>0</v>
      </c>
      <c r="BA30" s="58" t="n">
        <f aca="false">MAX(0,MIN($F30,BA$4)-MAX($E30,BA$3)+1)/($F30-$E30+1)</f>
        <v>0</v>
      </c>
      <c r="BB30" s="58" t="n">
        <f aca="false">MAX(0,MIN($F30,BB$4)-MAX($E30,BB$3)+1)/($F30-$E30+1)</f>
        <v>0</v>
      </c>
      <c r="BC30" s="58" t="n">
        <f aca="false">MAX(0,MIN($F30,BC$4)-MAX($E30,BC$3)+1)/($F30-$E30+1)</f>
        <v>0</v>
      </c>
      <c r="BD30" s="58" t="n">
        <f aca="false">MAX(0,MIN($F30,BD$4)-MAX($E30,BD$3)+1)/($F30-$E30+1)</f>
        <v>0</v>
      </c>
      <c r="BE30" s="58" t="n">
        <f aca="false">MAX(0,MIN($F30,BE$4)-MAX($E30,BE$3)+1)/($F30-$E30+1)</f>
        <v>0</v>
      </c>
      <c r="BF30" s="58" t="n">
        <f aca="false">MAX(0,MIN($F30,BF$4)-MAX($E30,BF$3)+1)/($F30-$E30+1)</f>
        <v>0</v>
      </c>
      <c r="BG30" s="58" t="n">
        <f aca="false">MAX(0,MIN($F30,BG$4)-MAX($E30,BG$3)+1)/($F30-$E30+1)</f>
        <v>0</v>
      </c>
      <c r="BH30" s="58" t="n">
        <f aca="false">MAX(0,MIN($F30,BH$4)-MAX($E30,BH$3)+1)/($F30-$E30+1)</f>
        <v>0</v>
      </c>
      <c r="BI30" s="58" t="n">
        <f aca="false">MAX(0,MIN($F30,BI$4)-MAX($E30,BI$3)+1)/($F30-$E30+1)</f>
        <v>0</v>
      </c>
      <c r="BJ30" s="58" t="n">
        <f aca="false">MAX(0,MIN($F30,BJ$4)-MAX($E30,BJ$3)+1)/($F30-$E30+1)</f>
        <v>0</v>
      </c>
      <c r="BK30" s="58" t="n">
        <f aca="false">MAX(0,MIN($F30,BK$4)-MAX($E30,BK$3)+1)/($F30-$E30+1)</f>
        <v>0</v>
      </c>
      <c r="BL30" s="58" t="n">
        <f aca="false">MAX(0,MIN($F30,BL$4)-MAX($E30,BL$3)+1)/($F30-$E30+1)</f>
        <v>0</v>
      </c>
      <c r="BM30" s="58" t="n">
        <f aca="false">MAX(0,MIN($F30,BM$4)-MAX($E30,BM$3)+1)/($F30-$E30+1)</f>
        <v>0</v>
      </c>
      <c r="BN30" s="58" t="n">
        <f aca="false">MAX(0,MIN($F30,BN$4)-MAX($E30,BN$3)+1)/($F30-$E30+1)</f>
        <v>0</v>
      </c>
      <c r="BO30" s="58" t="n">
        <f aca="false">MAX(0,MIN($F30,BO$4)-MAX($E30,BO$3)+1)/($F30-$E30+1)</f>
        <v>0</v>
      </c>
      <c r="BP30" s="58" t="n">
        <f aca="false">MAX(0,MIN($F30,BP$4)-MAX($E30,BP$3)+1)/($F30-$E30+1)</f>
        <v>0</v>
      </c>
      <c r="BQ30" s="58" t="n">
        <f aca="false">MAX(0,MIN($F30,BQ$4)-MAX($E30,BQ$3)+1)/($F30-$E30+1)</f>
        <v>0</v>
      </c>
      <c r="BR30" s="58" t="n">
        <f aca="false">MAX(0,MIN($F30,BR$4)-MAX($E30,BR$3)+1)/($F30-$E30+1)</f>
        <v>0</v>
      </c>
      <c r="BS30" s="58" t="n">
        <f aca="false">MAX(0,MIN($F30,BS$4)-MAX($E30,BS$3)+1)/($F30-$E30+1)</f>
        <v>0</v>
      </c>
      <c r="BT30" s="58" t="n">
        <f aca="false">MAX(0,MIN($F30,BT$4)-MAX($E30,BT$3)+1)/($F30-$E30+1)</f>
        <v>0</v>
      </c>
      <c r="BU30" s="58" t="n">
        <f aca="false">MAX(0,MIN($F30,BU$4)-MAX($E30,BU$3)+1)/($F30-$E30+1)</f>
        <v>0</v>
      </c>
      <c r="BV30" s="58" t="n">
        <f aca="false">MAX(0,MIN($F30,BV$4)-MAX($E30,BV$3)+1)/($F30-$E30+1)</f>
        <v>0</v>
      </c>
      <c r="BW30" s="58" t="n">
        <f aca="false">MAX(0,MIN($F30,BW$4)-MAX($E30,BW$3)+1)/($F30-$E30+1)</f>
        <v>0</v>
      </c>
      <c r="BX30" s="58" t="n">
        <f aca="false">MAX(0,MIN($F30,BX$4)-MAX($E30,BX$3)+1)/($F30-$E30+1)</f>
        <v>0</v>
      </c>
      <c r="BY30" s="58" t="n">
        <f aca="false">MAX(0,MIN($F30,BY$4)-MAX($E30,BY$3)+1)/($F30-$E30+1)</f>
        <v>0</v>
      </c>
      <c r="BZ30" s="58" t="n">
        <f aca="false">MAX(0,MIN($F30,BZ$4)-MAX($E30,BZ$3)+1)/($F30-$E30+1)</f>
        <v>0</v>
      </c>
      <c r="CA30" s="58" t="n">
        <f aca="false">MAX(0,MIN($F30,CA$4)-MAX($E30,CA$3)+1)/($F30-$E30+1)</f>
        <v>0</v>
      </c>
      <c r="CB30" s="58" t="n">
        <f aca="false">MAX(0,MIN($F30,CB$4)-MAX($E30,CB$3)+1)/($F30-$E30+1)</f>
        <v>0</v>
      </c>
      <c r="CC30" s="58" t="n">
        <f aca="false">MAX(0,MIN($F30,CC$4)-MAX($E30,CC$3)+1)/($F30-$E30+1)</f>
        <v>0</v>
      </c>
      <c r="CD30" s="58" t="n">
        <f aca="false">MAX(0,MIN($F30,CD$4)-MAX($E30,CD$3)+1)/($F30-$E30+1)</f>
        <v>0</v>
      </c>
      <c r="CE30" s="58" t="n">
        <f aca="false">MAX(0,MIN($F30,CE$4)-MAX($E30,CE$3)+1)/($F30-$E30+1)</f>
        <v>0</v>
      </c>
      <c r="CF30" s="58" t="n">
        <f aca="false">MAX(0,MIN($F30,CF$4)-MAX($E30,CF$3)+1)/($F30-$E30+1)</f>
        <v>0</v>
      </c>
      <c r="CG30" s="58" t="n">
        <f aca="false">MAX(0,MIN($F30,CG$4)-MAX($E30,CG$3)+1)/($F30-$E30+1)</f>
        <v>0</v>
      </c>
      <c r="CH30" s="58" t="n">
        <f aca="false">MAX(0,MIN($F30,CH$4)-MAX($E30,CH$3)+1)/($F30-$E30+1)</f>
        <v>0</v>
      </c>
      <c r="CI30" s="58" t="n">
        <f aca="false">MAX(0,MIN($F30,CI$4)-MAX($E30,CI$3)+1)/($F30-$E30+1)</f>
        <v>0</v>
      </c>
      <c r="CJ30" s="58" t="n">
        <f aca="false">MAX(0,MIN($F30,CJ$4)-MAX($E30,CJ$3)+1)/($F30-$E30+1)</f>
        <v>0</v>
      </c>
      <c r="CK30" s="58" t="n">
        <f aca="false">MAX(0,MIN($F30,CK$4)-MAX($E30,CK$3)+1)/($F30-$E30+1)</f>
        <v>0</v>
      </c>
      <c r="CL30" s="58" t="n">
        <f aca="false">MAX(0,MIN($F30,CL$4)-MAX($E30,CL$3)+1)/($F30-$E30+1)</f>
        <v>0</v>
      </c>
      <c r="CM30" s="58" t="n">
        <f aca="false">MAX(0,MIN($F30,CM$4)-MAX($E30,CM$3)+1)/($F30-$E30+1)</f>
        <v>0</v>
      </c>
      <c r="CN30" s="58" t="n">
        <f aca="false">MAX(0,MIN($F30,CN$4)-MAX($E30,CN$3)+1)/($F30-$E30+1)</f>
        <v>0</v>
      </c>
      <c r="CO30" s="58" t="n">
        <f aca="false">MAX(0,MIN($F30,CO$4)-MAX($E30,CO$3)+1)/($F30-$E30+1)</f>
        <v>0</v>
      </c>
      <c r="CP30" s="58" t="n">
        <f aca="false">MAX(0,MIN($F30,CP$4)-MAX($E30,CP$3)+1)/($F30-$E30+1)</f>
        <v>0</v>
      </c>
      <c r="CQ30" s="58" t="n">
        <f aca="false">MAX(0,MIN($F30,CQ$4)-MAX($E30,CQ$3)+1)/($F30-$E30+1)</f>
        <v>0</v>
      </c>
      <c r="CR30" s="58" t="n">
        <f aca="false">MAX(0,MIN($F30,CR$4)-MAX($E30,CR$3)+1)/($F30-$E30+1)</f>
        <v>0</v>
      </c>
      <c r="CS30" s="58" t="n">
        <f aca="false">MAX(0,MIN($F30,CS$4)-MAX($E30,CS$3)+1)/($F30-$E30+1)</f>
        <v>0</v>
      </c>
      <c r="CT30" s="58" t="n">
        <f aca="false">MAX(0,MIN($F30,CT$4)-MAX($E30,CT$3)+1)/($F30-$E30+1)</f>
        <v>0</v>
      </c>
      <c r="CU30" s="58" t="n">
        <f aca="false">MAX(0,MIN($F30,CU$4)-MAX($E30,CU$3)+1)/($F30-$E30+1)</f>
        <v>0</v>
      </c>
      <c r="CV30" s="58" t="n">
        <f aca="false">MAX(0,MIN($F30,CV$4)-MAX($E30,CV$3)+1)/($F30-$E30+1)</f>
        <v>0</v>
      </c>
      <c r="CW30" s="58" t="n">
        <f aca="false">MAX(0,MIN($F30,CW$4)-MAX($E30,CW$3)+1)/($F30-$E30+1)</f>
        <v>0</v>
      </c>
      <c r="CX30" s="58" t="n">
        <f aca="false">MAX(0,MIN($F30,CX$4)-MAX($E30,CX$3)+1)/($F30-$E30+1)</f>
        <v>0</v>
      </c>
      <c r="CY30" s="58" t="n">
        <f aca="false">MAX(0,MIN($F30,CY$4)-MAX($E30,CY$3)+1)/($F30-$E30+1)</f>
        <v>0</v>
      </c>
      <c r="CZ30" s="58" t="n">
        <f aca="false">MAX(0,MIN($F30,CZ$4)-MAX($E30,CZ$3)+1)/($F30-$E30+1)</f>
        <v>0</v>
      </c>
      <c r="DA30" s="58" t="n">
        <f aca="false">MAX(0,MIN($F30,DA$4)-MAX($E30,DA$3)+1)/($F30-$E30+1)</f>
        <v>0</v>
      </c>
      <c r="DB30" s="58" t="n">
        <f aca="false">MAX(0,MIN($F30,DB$4)-MAX($E30,DB$3)+1)/($F30-$E30+1)</f>
        <v>0</v>
      </c>
      <c r="DC30" s="58" t="n">
        <f aca="false">MAX(0,MIN($F30,DC$4)-MAX($E30,DC$3)+1)/($F30-$E30+1)</f>
        <v>0</v>
      </c>
      <c r="DD30" s="58" t="n">
        <f aca="false">MAX(0,MIN($F30,DD$4)-MAX($E30,DD$3)+1)/($F30-$E30+1)</f>
        <v>0</v>
      </c>
      <c r="DE30" s="58" t="n">
        <f aca="false">MAX(0,MIN($F30,DE$4)-MAX($E30,DE$3)+1)/($F30-$E30+1)</f>
        <v>0</v>
      </c>
      <c r="DF30" s="58" t="n">
        <f aca="false">MAX(0,MIN($F30,DF$4)-MAX($E30,DF$3)+1)/($F30-$E30+1)</f>
        <v>0</v>
      </c>
      <c r="DG30" s="58" t="n">
        <f aca="false">MAX(0,MIN($F30,DG$4)-MAX($E30,DG$3)+1)/($F30-$E30+1)</f>
        <v>0</v>
      </c>
      <c r="DH30" s="58" t="n">
        <f aca="false">MAX(0,MIN($F30,DH$4)-MAX($E30,DH$3)+1)/($F30-$E30+1)</f>
        <v>0</v>
      </c>
      <c r="DI30" s="58" t="n">
        <f aca="false">MAX(0,MIN($F30,DI$4)-MAX($E30,DI$3)+1)/($F30-$E30+1)</f>
        <v>0</v>
      </c>
      <c r="DJ30" s="58" t="n">
        <f aca="false">MAX(0,MIN($F30,DJ$4)-MAX($E30,DJ$3)+1)/($F30-$E30+1)</f>
        <v>0</v>
      </c>
      <c r="DK30" s="58" t="n">
        <f aca="false">MAX(0,MIN($F30,DK$4)-MAX($E30,DK$3)+1)/($F30-$E30+1)</f>
        <v>0</v>
      </c>
      <c r="DL30" s="58" t="n">
        <f aca="false">MAX(0,MIN($F30,DL$4)-MAX($E30,DL$3)+1)/($F30-$E30+1)</f>
        <v>0</v>
      </c>
      <c r="DM30" s="58" t="n">
        <f aca="false">MAX(0,MIN($F30,DM$4)-MAX($E30,DM$3)+1)/($F30-$E30+1)</f>
        <v>0</v>
      </c>
      <c r="DN30" s="58" t="n">
        <f aca="false">MAX(0,MIN($F30,DN$4)-MAX($E30,DN$3)+1)/($F30-$E30+1)</f>
        <v>0</v>
      </c>
      <c r="DO30" s="58" t="n">
        <f aca="false">MAX(0,MIN($F30,DO$4)-MAX($E30,DO$3)+1)/($F30-$E30+1)</f>
        <v>0</v>
      </c>
      <c r="DP30" s="58" t="n">
        <f aca="false">MAX(0,MIN($F30,DP$4)-MAX($E30,DP$3)+1)/($F30-$E30+1)</f>
        <v>0</v>
      </c>
      <c r="DQ30" s="58" t="n">
        <f aca="false">MAX(0,MIN($F30,DQ$4)-MAX($E30,DQ$3)+1)/($F30-$E30+1)</f>
        <v>0</v>
      </c>
      <c r="DR30" s="58" t="n">
        <f aca="false">MAX(0,MIN($F30,DR$4)-MAX($E30,DR$3)+1)/($F30-$E30+1)</f>
        <v>0</v>
      </c>
      <c r="DS30" s="58" t="n">
        <f aca="false">MAX(0,MIN($F30,DS$4)-MAX($E30,DS$3)+1)/($F30-$E30+1)</f>
        <v>0</v>
      </c>
      <c r="DT30" s="58" t="n">
        <f aca="false">MAX(0,MIN($F30,DT$4)-MAX($E30,DT$3)+1)/($F30-$E30+1)</f>
        <v>0</v>
      </c>
      <c r="DU30" s="58" t="n">
        <f aca="false">MAX(0,MIN($F30,DU$4)-MAX($E30,DU$3)+1)/($F30-$E30+1)</f>
        <v>0</v>
      </c>
      <c r="DV30" s="58" t="n">
        <f aca="false">MAX(0,MIN($F30,DV$4)-MAX($E30,DV$3)+1)/($F30-$E30+1)</f>
        <v>0</v>
      </c>
      <c r="DW30" s="58" t="n">
        <f aca="false">MAX(0,MIN($F30,DW$4)-MAX($E30,DW$3)+1)/($F30-$E30+1)</f>
        <v>0</v>
      </c>
      <c r="DX30" s="58" t="n">
        <f aca="false">MAX(0,MIN($F30,DX$4)-MAX($E30,DX$3)+1)/($F30-$E30+1)</f>
        <v>0</v>
      </c>
      <c r="DY30" s="58" t="n">
        <f aca="false">MAX(0,MIN($F30,DY$4)-MAX($E30,DY$3)+1)/($F30-$E30+1)</f>
        <v>0</v>
      </c>
      <c r="DZ30" s="58" t="n">
        <f aca="false">MAX(0,MIN($F30,DZ$4)-MAX($E30,DZ$3)+1)/($F30-$E30+1)</f>
        <v>0</v>
      </c>
      <c r="EA30" s="58" t="n">
        <f aca="false">MAX(0,MIN($F30,EA$4)-MAX($E30,EA$3)+1)/($F30-$E30+1)</f>
        <v>0</v>
      </c>
      <c r="EB30" s="58" t="n">
        <f aca="false">MAX(0,MIN($F30,EB$4)-MAX($E30,EB$3)+1)/($F30-$E30+1)</f>
        <v>0</v>
      </c>
      <c r="EC30" s="58" t="n">
        <f aca="false">MAX(0,MIN($F30,EC$4)-MAX($E30,EC$3)+1)/($F30-$E30+1)</f>
        <v>0</v>
      </c>
      <c r="ED30" s="58" t="n">
        <f aca="false">MAX(0,MIN($F30,ED$4)-MAX($E30,ED$3)+1)/($F30-$E30+1)</f>
        <v>0</v>
      </c>
      <c r="EE30" s="58" t="n">
        <f aca="false">MAX(0,MIN($F30,EE$4)-MAX($E30,EE$3)+1)/($F30-$E30+1)</f>
        <v>0</v>
      </c>
      <c r="EF30" s="58" t="n">
        <f aca="false">MAX(0,MIN($F30,EF$4)-MAX($E30,EF$3)+1)/($F30-$E30+1)</f>
        <v>0</v>
      </c>
      <c r="EG30" s="58" t="n">
        <f aca="false">MAX(0,MIN($F30,EG$4)-MAX($E30,EG$3)+1)/($F30-$E30+1)</f>
        <v>0</v>
      </c>
      <c r="EH30" s="58" t="n">
        <f aca="false">MAX(0,MIN($F30,EH$4)-MAX($E30,EH$3)+1)/($F30-$E30+1)</f>
        <v>0</v>
      </c>
      <c r="EI30" s="58" t="n">
        <f aca="false">MAX(0,MIN($F30,EI$4)-MAX($E30,EI$3)+1)/($F30-$E30+1)</f>
        <v>0</v>
      </c>
      <c r="EJ30" s="58" t="n">
        <f aca="false">MAX(0,MIN($F30,EJ$4)-MAX($E30,EJ$3)+1)/($F30-$E30+1)</f>
        <v>0</v>
      </c>
      <c r="EK30" s="58" t="n">
        <f aca="false">MAX(0,MIN($F30,EK$4)-MAX($E30,EK$3)+1)/($F30-$E30+1)</f>
        <v>0</v>
      </c>
      <c r="EL30" s="58" t="n">
        <f aca="false">MAX(0,MIN($F30,EL$4)-MAX($E30,EL$3)+1)/($F30-$E30+1)</f>
        <v>0</v>
      </c>
      <c r="EM30" s="58" t="n">
        <f aca="false">MAX(0,MIN($F30,EM$4)-MAX($E30,EM$3)+1)/($F30-$E30+1)</f>
        <v>0</v>
      </c>
      <c r="EN30" s="58" t="n">
        <f aca="false">MAX(0,MIN($F30,EN$4)-MAX($E30,EN$3)+1)/($F30-$E30+1)</f>
        <v>0</v>
      </c>
      <c r="EO30" s="58" t="n">
        <f aca="false">MAX(0,MIN($F30,EO$4)-MAX($E30,EO$3)+1)/($F30-$E30+1)</f>
        <v>0</v>
      </c>
      <c r="EP30" s="58" t="n">
        <f aca="false">MAX(0,MIN($F30,EP$4)-MAX($E30,EP$3)+1)/($F30-$E30+1)</f>
        <v>0</v>
      </c>
      <c r="EQ30" s="58" t="n">
        <f aca="false">MAX(0,MIN($F30,EQ$4)-MAX($E30,EQ$3)+1)/($F30-$E30+1)</f>
        <v>0</v>
      </c>
      <c r="ER30" s="58" t="n">
        <f aca="false">MAX(0,MIN($F30,ER$4)-MAX($E30,ER$3)+1)/($F30-$E30+1)</f>
        <v>0</v>
      </c>
      <c r="ES30" s="58" t="n">
        <f aca="false">MAX(0,MIN($F30,ES$4)-MAX($E30,ES$3)+1)/($F30-$E30+1)</f>
        <v>0</v>
      </c>
      <c r="ET30" s="58" t="n">
        <f aca="false">MAX(0,MIN($F30,ET$4)-MAX($E30,ET$3)+1)/($F30-$E30+1)</f>
        <v>0</v>
      </c>
      <c r="EU30" s="58" t="n">
        <f aca="false">MAX(0,MIN($F30,EU$4)-MAX($E30,EU$3)+1)/($F30-$E30+1)</f>
        <v>0</v>
      </c>
      <c r="EV30" s="58" t="n">
        <f aca="false">MAX(0,MIN($F30,EV$4)-MAX($E30,EV$3)+1)/($F30-$E30+1)</f>
        <v>0</v>
      </c>
      <c r="EW30" s="58" t="n">
        <f aca="false">MAX(0,MIN($F30,EW$4)-MAX($E30,EW$3)+1)/($F30-$E30+1)</f>
        <v>0</v>
      </c>
      <c r="EX30" s="58" t="n">
        <f aca="false">MAX(0,MIN($F30,EX$4)-MAX($E30,EX$3)+1)/($F30-$E30+1)</f>
        <v>0</v>
      </c>
      <c r="EY30" s="58" t="n">
        <f aca="false">MAX(0,MIN($F30,EY$4)-MAX($E30,EY$3)+1)/($F30-$E30+1)</f>
        <v>0</v>
      </c>
      <c r="EZ30" s="58" t="n">
        <f aca="false">MAX(0,MIN($F30,EZ$4)-MAX($E30,EZ$3)+1)/($F30-$E30+1)</f>
        <v>0</v>
      </c>
      <c r="FA30" s="58" t="n">
        <f aca="false">MAX(0,MIN($F30,FA$4)-MAX($E30,FA$3)+1)/($F30-$E30+1)</f>
        <v>0</v>
      </c>
      <c r="FB30" s="58" t="n">
        <f aca="false">MAX(0,MIN($F30,FB$4)-MAX($E30,FB$3)+1)/($F30-$E30+1)</f>
        <v>0</v>
      </c>
      <c r="FC30" s="58" t="n">
        <f aca="false">MAX(0,MIN($F30,FC$4)-MAX($E30,FC$3)+1)/($F30-$E30+1)</f>
        <v>0</v>
      </c>
      <c r="FD30" s="58" t="n">
        <f aca="false">MAX(0,MIN($F30,FD$4)-MAX($E30,FD$3)+1)/($F30-$E30+1)</f>
        <v>0</v>
      </c>
      <c r="FE30" s="58" t="n">
        <f aca="false">MAX(0,MIN($F30,FE$4)-MAX($E30,FE$3)+1)/($F30-$E30+1)</f>
        <v>0</v>
      </c>
      <c r="FF30" s="58" t="n">
        <f aca="false">MAX(0,MIN($F30,FF$4)-MAX($E30,FF$3)+1)/($F30-$E30+1)</f>
        <v>0</v>
      </c>
      <c r="FG30" s="58" t="n">
        <f aca="false">MAX(0,MIN($F30,FG$4)-MAX($E30,FG$3)+1)/($F30-$E30+1)</f>
        <v>0</v>
      </c>
      <c r="FH30" s="58" t="n">
        <f aca="false">MAX(0,MIN($F30,FH$4)-MAX($E30,FH$3)+1)/($F30-$E30+1)</f>
        <v>0</v>
      </c>
    </row>
    <row r="31" customFormat="false" ht="15" hidden="false" customHeight="false" outlineLevel="0" collapsed="false">
      <c r="C31" s="0" t="s">
        <v>691</v>
      </c>
      <c r="D31" s="11" t="s">
        <v>556</v>
      </c>
      <c r="E31" s="44" t="n">
        <f aca="false">EOMONTH(In_PreRtB_First,-1)+1</f>
        <v>46296</v>
      </c>
      <c r="F31" s="30" t="n">
        <f aca="false">In_PreRtB_Last</f>
        <v>46477</v>
      </c>
      <c r="I31" s="58" t="n">
        <f aca="false">SUM(J31:FH31)</f>
        <v>1</v>
      </c>
      <c r="J31" s="58" t="n">
        <f aca="false">MAX(0,MIN($F31,J$4)-MAX($E31,J$3)+1)/($F31-$E31+1)</f>
        <v>0</v>
      </c>
      <c r="K31" s="58" t="n">
        <f aca="false">MAX(0,MIN($F31,K$4)-MAX($E31,K$3)+1)/($F31-$E31+1)</f>
        <v>0</v>
      </c>
      <c r="L31" s="58" t="n">
        <f aca="false">MAX(0,MIN($F31,L$4)-MAX($E31,L$3)+1)/($F31-$E31+1)</f>
        <v>0</v>
      </c>
      <c r="M31" s="58" t="n">
        <f aca="false">MAX(0,MIN($F31,M$4)-MAX($E31,M$3)+1)/($F31-$E31+1)</f>
        <v>0</v>
      </c>
      <c r="N31" s="58" t="n">
        <f aca="false">MAX(0,MIN($F31,N$4)-MAX($E31,N$3)+1)/($F31-$E31+1)</f>
        <v>0.505494505494506</v>
      </c>
      <c r="O31" s="58" t="n">
        <f aca="false">MAX(0,MIN($F31,O$4)-MAX($E31,O$3)+1)/($F31-$E31+1)</f>
        <v>0.494505494505495</v>
      </c>
      <c r="P31" s="58" t="n">
        <f aca="false">MAX(0,MIN($F31,P$4)-MAX($E31,P$3)+1)/($F31-$E31+1)</f>
        <v>0</v>
      </c>
      <c r="Q31" s="58" t="n">
        <f aca="false">MAX(0,MIN($F31,Q$4)-MAX($E31,Q$3)+1)/($F31-$E31+1)</f>
        <v>0</v>
      </c>
      <c r="R31" s="58" t="n">
        <f aca="false">MAX(0,MIN($F31,R$4)-MAX($E31,R$3)+1)/($F31-$E31+1)</f>
        <v>0</v>
      </c>
      <c r="S31" s="58" t="n">
        <f aca="false">MAX(0,MIN($F31,S$4)-MAX($E31,S$3)+1)/($F31-$E31+1)</f>
        <v>0</v>
      </c>
      <c r="T31" s="58" t="n">
        <f aca="false">MAX(0,MIN($F31,T$4)-MAX($E31,T$3)+1)/($F31-$E31+1)</f>
        <v>0</v>
      </c>
      <c r="U31" s="58" t="n">
        <f aca="false">MAX(0,MIN($F31,U$4)-MAX($E31,U$3)+1)/($F31-$E31+1)</f>
        <v>0</v>
      </c>
      <c r="V31" s="58" t="n">
        <f aca="false">MAX(0,MIN($F31,V$4)-MAX($E31,V$3)+1)/($F31-$E31+1)</f>
        <v>0</v>
      </c>
      <c r="W31" s="58" t="n">
        <f aca="false">MAX(0,MIN($F31,W$4)-MAX($E31,W$3)+1)/($F31-$E31+1)</f>
        <v>0</v>
      </c>
      <c r="X31" s="58" t="n">
        <f aca="false">MAX(0,MIN($F31,X$4)-MAX($E31,X$3)+1)/($F31-$E31+1)</f>
        <v>0</v>
      </c>
      <c r="Y31" s="58" t="n">
        <f aca="false">MAX(0,MIN($F31,Y$4)-MAX($E31,Y$3)+1)/($F31-$E31+1)</f>
        <v>0</v>
      </c>
      <c r="Z31" s="58" t="n">
        <f aca="false">MAX(0,MIN($F31,Z$4)-MAX($E31,Z$3)+1)/($F31-$E31+1)</f>
        <v>0</v>
      </c>
      <c r="AA31" s="58" t="n">
        <f aca="false">MAX(0,MIN($F31,AA$4)-MAX($E31,AA$3)+1)/($F31-$E31+1)</f>
        <v>0</v>
      </c>
      <c r="AB31" s="58" t="n">
        <f aca="false">MAX(0,MIN($F31,AB$4)-MAX($E31,AB$3)+1)/($F31-$E31+1)</f>
        <v>0</v>
      </c>
      <c r="AC31" s="58" t="n">
        <f aca="false">MAX(0,MIN($F31,AC$4)-MAX($E31,AC$3)+1)/($F31-$E31+1)</f>
        <v>0</v>
      </c>
      <c r="AD31" s="58" t="n">
        <f aca="false">MAX(0,MIN($F31,AD$4)-MAX($E31,AD$3)+1)/($F31-$E31+1)</f>
        <v>0</v>
      </c>
      <c r="AE31" s="58" t="n">
        <f aca="false">MAX(0,MIN($F31,AE$4)-MAX($E31,AE$3)+1)/($F31-$E31+1)</f>
        <v>0</v>
      </c>
      <c r="AF31" s="58" t="n">
        <f aca="false">MAX(0,MIN($F31,AF$4)-MAX($E31,AF$3)+1)/($F31-$E31+1)</f>
        <v>0</v>
      </c>
      <c r="AG31" s="58" t="n">
        <f aca="false">MAX(0,MIN($F31,AG$4)-MAX($E31,AG$3)+1)/($F31-$E31+1)</f>
        <v>0</v>
      </c>
      <c r="AH31" s="58" t="n">
        <f aca="false">MAX(0,MIN($F31,AH$4)-MAX($E31,AH$3)+1)/($F31-$E31+1)</f>
        <v>0</v>
      </c>
      <c r="AI31" s="58" t="n">
        <f aca="false">MAX(0,MIN($F31,AI$4)-MAX($E31,AI$3)+1)/($F31-$E31+1)</f>
        <v>0</v>
      </c>
      <c r="AJ31" s="58" t="n">
        <f aca="false">MAX(0,MIN($F31,AJ$4)-MAX($E31,AJ$3)+1)/($F31-$E31+1)</f>
        <v>0</v>
      </c>
      <c r="AK31" s="58" t="n">
        <f aca="false">MAX(0,MIN($F31,AK$4)-MAX($E31,AK$3)+1)/($F31-$E31+1)</f>
        <v>0</v>
      </c>
      <c r="AL31" s="58" t="n">
        <f aca="false">MAX(0,MIN($F31,AL$4)-MAX($E31,AL$3)+1)/($F31-$E31+1)</f>
        <v>0</v>
      </c>
      <c r="AM31" s="58" t="n">
        <f aca="false">MAX(0,MIN($F31,AM$4)-MAX($E31,AM$3)+1)/($F31-$E31+1)</f>
        <v>0</v>
      </c>
      <c r="AN31" s="58" t="n">
        <f aca="false">MAX(0,MIN($F31,AN$4)-MAX($E31,AN$3)+1)/($F31-$E31+1)</f>
        <v>0</v>
      </c>
      <c r="AO31" s="58" t="n">
        <f aca="false">MAX(0,MIN($F31,AO$4)-MAX($E31,AO$3)+1)/($F31-$E31+1)</f>
        <v>0</v>
      </c>
      <c r="AP31" s="58" t="n">
        <f aca="false">MAX(0,MIN($F31,AP$4)-MAX($E31,AP$3)+1)/($F31-$E31+1)</f>
        <v>0</v>
      </c>
      <c r="AQ31" s="58" t="n">
        <f aca="false">MAX(0,MIN($F31,AQ$4)-MAX($E31,AQ$3)+1)/($F31-$E31+1)</f>
        <v>0</v>
      </c>
      <c r="AR31" s="58" t="n">
        <f aca="false">MAX(0,MIN($F31,AR$4)-MAX($E31,AR$3)+1)/($F31-$E31+1)</f>
        <v>0</v>
      </c>
      <c r="AS31" s="58" t="n">
        <f aca="false">MAX(0,MIN($F31,AS$4)-MAX($E31,AS$3)+1)/($F31-$E31+1)</f>
        <v>0</v>
      </c>
      <c r="AT31" s="58" t="n">
        <f aca="false">MAX(0,MIN($F31,AT$4)-MAX($E31,AT$3)+1)/($F31-$E31+1)</f>
        <v>0</v>
      </c>
      <c r="AU31" s="58" t="n">
        <f aca="false">MAX(0,MIN($F31,AU$4)-MAX($E31,AU$3)+1)/($F31-$E31+1)</f>
        <v>0</v>
      </c>
      <c r="AV31" s="58" t="n">
        <f aca="false">MAX(0,MIN($F31,AV$4)-MAX($E31,AV$3)+1)/($F31-$E31+1)</f>
        <v>0</v>
      </c>
      <c r="AW31" s="58" t="n">
        <f aca="false">MAX(0,MIN($F31,AW$4)-MAX($E31,AW$3)+1)/($F31-$E31+1)</f>
        <v>0</v>
      </c>
      <c r="AX31" s="58" t="n">
        <f aca="false">MAX(0,MIN($F31,AX$4)-MAX($E31,AX$3)+1)/($F31-$E31+1)</f>
        <v>0</v>
      </c>
      <c r="AY31" s="58" t="n">
        <f aca="false">MAX(0,MIN($F31,AY$4)-MAX($E31,AY$3)+1)/($F31-$E31+1)</f>
        <v>0</v>
      </c>
      <c r="AZ31" s="58" t="n">
        <f aca="false">MAX(0,MIN($F31,AZ$4)-MAX($E31,AZ$3)+1)/($F31-$E31+1)</f>
        <v>0</v>
      </c>
      <c r="BA31" s="58" t="n">
        <f aca="false">MAX(0,MIN($F31,BA$4)-MAX($E31,BA$3)+1)/($F31-$E31+1)</f>
        <v>0</v>
      </c>
      <c r="BB31" s="58" t="n">
        <f aca="false">MAX(0,MIN($F31,BB$4)-MAX($E31,BB$3)+1)/($F31-$E31+1)</f>
        <v>0</v>
      </c>
      <c r="BC31" s="58" t="n">
        <f aca="false">MAX(0,MIN($F31,BC$4)-MAX($E31,BC$3)+1)/($F31-$E31+1)</f>
        <v>0</v>
      </c>
      <c r="BD31" s="58" t="n">
        <f aca="false">MAX(0,MIN($F31,BD$4)-MAX($E31,BD$3)+1)/($F31-$E31+1)</f>
        <v>0</v>
      </c>
      <c r="BE31" s="58" t="n">
        <f aca="false">MAX(0,MIN($F31,BE$4)-MAX($E31,BE$3)+1)/($F31-$E31+1)</f>
        <v>0</v>
      </c>
      <c r="BF31" s="58" t="n">
        <f aca="false">MAX(0,MIN($F31,BF$4)-MAX($E31,BF$3)+1)/($F31-$E31+1)</f>
        <v>0</v>
      </c>
      <c r="BG31" s="58" t="n">
        <f aca="false">MAX(0,MIN($F31,BG$4)-MAX($E31,BG$3)+1)/($F31-$E31+1)</f>
        <v>0</v>
      </c>
      <c r="BH31" s="58" t="n">
        <f aca="false">MAX(0,MIN($F31,BH$4)-MAX($E31,BH$3)+1)/($F31-$E31+1)</f>
        <v>0</v>
      </c>
      <c r="BI31" s="58" t="n">
        <f aca="false">MAX(0,MIN($F31,BI$4)-MAX($E31,BI$3)+1)/($F31-$E31+1)</f>
        <v>0</v>
      </c>
      <c r="BJ31" s="58" t="n">
        <f aca="false">MAX(0,MIN($F31,BJ$4)-MAX($E31,BJ$3)+1)/($F31-$E31+1)</f>
        <v>0</v>
      </c>
      <c r="BK31" s="58" t="n">
        <f aca="false">MAX(0,MIN($F31,BK$4)-MAX($E31,BK$3)+1)/($F31-$E31+1)</f>
        <v>0</v>
      </c>
      <c r="BL31" s="58" t="n">
        <f aca="false">MAX(0,MIN($F31,BL$4)-MAX($E31,BL$3)+1)/($F31-$E31+1)</f>
        <v>0</v>
      </c>
      <c r="BM31" s="58" t="n">
        <f aca="false">MAX(0,MIN($F31,BM$4)-MAX($E31,BM$3)+1)/($F31-$E31+1)</f>
        <v>0</v>
      </c>
      <c r="BN31" s="58" t="n">
        <f aca="false">MAX(0,MIN($F31,BN$4)-MAX($E31,BN$3)+1)/($F31-$E31+1)</f>
        <v>0</v>
      </c>
      <c r="BO31" s="58" t="n">
        <f aca="false">MAX(0,MIN($F31,BO$4)-MAX($E31,BO$3)+1)/($F31-$E31+1)</f>
        <v>0</v>
      </c>
      <c r="BP31" s="58" t="n">
        <f aca="false">MAX(0,MIN($F31,BP$4)-MAX($E31,BP$3)+1)/($F31-$E31+1)</f>
        <v>0</v>
      </c>
      <c r="BQ31" s="58" t="n">
        <f aca="false">MAX(0,MIN($F31,BQ$4)-MAX($E31,BQ$3)+1)/($F31-$E31+1)</f>
        <v>0</v>
      </c>
      <c r="BR31" s="58" t="n">
        <f aca="false">MAX(0,MIN($F31,BR$4)-MAX($E31,BR$3)+1)/($F31-$E31+1)</f>
        <v>0</v>
      </c>
      <c r="BS31" s="58" t="n">
        <f aca="false">MAX(0,MIN($F31,BS$4)-MAX($E31,BS$3)+1)/($F31-$E31+1)</f>
        <v>0</v>
      </c>
      <c r="BT31" s="58" t="n">
        <f aca="false">MAX(0,MIN($F31,BT$4)-MAX($E31,BT$3)+1)/($F31-$E31+1)</f>
        <v>0</v>
      </c>
      <c r="BU31" s="58" t="n">
        <f aca="false">MAX(0,MIN($F31,BU$4)-MAX($E31,BU$3)+1)/($F31-$E31+1)</f>
        <v>0</v>
      </c>
      <c r="BV31" s="58" t="n">
        <f aca="false">MAX(0,MIN($F31,BV$4)-MAX($E31,BV$3)+1)/($F31-$E31+1)</f>
        <v>0</v>
      </c>
      <c r="BW31" s="58" t="n">
        <f aca="false">MAX(0,MIN($F31,BW$4)-MAX($E31,BW$3)+1)/($F31-$E31+1)</f>
        <v>0</v>
      </c>
      <c r="BX31" s="58" t="n">
        <f aca="false">MAX(0,MIN($F31,BX$4)-MAX($E31,BX$3)+1)/($F31-$E31+1)</f>
        <v>0</v>
      </c>
      <c r="BY31" s="58" t="n">
        <f aca="false">MAX(0,MIN($F31,BY$4)-MAX($E31,BY$3)+1)/($F31-$E31+1)</f>
        <v>0</v>
      </c>
      <c r="BZ31" s="58" t="n">
        <f aca="false">MAX(0,MIN($F31,BZ$4)-MAX($E31,BZ$3)+1)/($F31-$E31+1)</f>
        <v>0</v>
      </c>
      <c r="CA31" s="58" t="n">
        <f aca="false">MAX(0,MIN($F31,CA$4)-MAX($E31,CA$3)+1)/($F31-$E31+1)</f>
        <v>0</v>
      </c>
      <c r="CB31" s="58" t="n">
        <f aca="false">MAX(0,MIN($F31,CB$4)-MAX($E31,CB$3)+1)/($F31-$E31+1)</f>
        <v>0</v>
      </c>
      <c r="CC31" s="58" t="n">
        <f aca="false">MAX(0,MIN($F31,CC$4)-MAX($E31,CC$3)+1)/($F31-$E31+1)</f>
        <v>0</v>
      </c>
      <c r="CD31" s="58" t="n">
        <f aca="false">MAX(0,MIN($F31,CD$4)-MAX($E31,CD$3)+1)/($F31-$E31+1)</f>
        <v>0</v>
      </c>
      <c r="CE31" s="58" t="n">
        <f aca="false">MAX(0,MIN($F31,CE$4)-MAX($E31,CE$3)+1)/($F31-$E31+1)</f>
        <v>0</v>
      </c>
      <c r="CF31" s="58" t="n">
        <f aca="false">MAX(0,MIN($F31,CF$4)-MAX($E31,CF$3)+1)/($F31-$E31+1)</f>
        <v>0</v>
      </c>
      <c r="CG31" s="58" t="n">
        <f aca="false">MAX(0,MIN($F31,CG$4)-MAX($E31,CG$3)+1)/($F31-$E31+1)</f>
        <v>0</v>
      </c>
      <c r="CH31" s="58" t="n">
        <f aca="false">MAX(0,MIN($F31,CH$4)-MAX($E31,CH$3)+1)/($F31-$E31+1)</f>
        <v>0</v>
      </c>
      <c r="CI31" s="58" t="n">
        <f aca="false">MAX(0,MIN($F31,CI$4)-MAX($E31,CI$3)+1)/($F31-$E31+1)</f>
        <v>0</v>
      </c>
      <c r="CJ31" s="58" t="n">
        <f aca="false">MAX(0,MIN($F31,CJ$4)-MAX($E31,CJ$3)+1)/($F31-$E31+1)</f>
        <v>0</v>
      </c>
      <c r="CK31" s="58" t="n">
        <f aca="false">MAX(0,MIN($F31,CK$4)-MAX($E31,CK$3)+1)/($F31-$E31+1)</f>
        <v>0</v>
      </c>
      <c r="CL31" s="58" t="n">
        <f aca="false">MAX(0,MIN($F31,CL$4)-MAX($E31,CL$3)+1)/($F31-$E31+1)</f>
        <v>0</v>
      </c>
      <c r="CM31" s="58" t="n">
        <f aca="false">MAX(0,MIN($F31,CM$4)-MAX($E31,CM$3)+1)/($F31-$E31+1)</f>
        <v>0</v>
      </c>
      <c r="CN31" s="58" t="n">
        <f aca="false">MAX(0,MIN($F31,CN$4)-MAX($E31,CN$3)+1)/($F31-$E31+1)</f>
        <v>0</v>
      </c>
      <c r="CO31" s="58" t="n">
        <f aca="false">MAX(0,MIN($F31,CO$4)-MAX($E31,CO$3)+1)/($F31-$E31+1)</f>
        <v>0</v>
      </c>
      <c r="CP31" s="58" t="n">
        <f aca="false">MAX(0,MIN($F31,CP$4)-MAX($E31,CP$3)+1)/($F31-$E31+1)</f>
        <v>0</v>
      </c>
      <c r="CQ31" s="58" t="n">
        <f aca="false">MAX(0,MIN($F31,CQ$4)-MAX($E31,CQ$3)+1)/($F31-$E31+1)</f>
        <v>0</v>
      </c>
      <c r="CR31" s="58" t="n">
        <f aca="false">MAX(0,MIN($F31,CR$4)-MAX($E31,CR$3)+1)/($F31-$E31+1)</f>
        <v>0</v>
      </c>
      <c r="CS31" s="58" t="n">
        <f aca="false">MAX(0,MIN($F31,CS$4)-MAX($E31,CS$3)+1)/($F31-$E31+1)</f>
        <v>0</v>
      </c>
      <c r="CT31" s="58" t="n">
        <f aca="false">MAX(0,MIN($F31,CT$4)-MAX($E31,CT$3)+1)/($F31-$E31+1)</f>
        <v>0</v>
      </c>
      <c r="CU31" s="58" t="n">
        <f aca="false">MAX(0,MIN($F31,CU$4)-MAX($E31,CU$3)+1)/($F31-$E31+1)</f>
        <v>0</v>
      </c>
      <c r="CV31" s="58" t="n">
        <f aca="false">MAX(0,MIN($F31,CV$4)-MAX($E31,CV$3)+1)/($F31-$E31+1)</f>
        <v>0</v>
      </c>
      <c r="CW31" s="58" t="n">
        <f aca="false">MAX(0,MIN($F31,CW$4)-MAX($E31,CW$3)+1)/($F31-$E31+1)</f>
        <v>0</v>
      </c>
      <c r="CX31" s="58" t="n">
        <f aca="false">MAX(0,MIN($F31,CX$4)-MAX($E31,CX$3)+1)/($F31-$E31+1)</f>
        <v>0</v>
      </c>
      <c r="CY31" s="58" t="n">
        <f aca="false">MAX(0,MIN($F31,CY$4)-MAX($E31,CY$3)+1)/($F31-$E31+1)</f>
        <v>0</v>
      </c>
      <c r="CZ31" s="58" t="n">
        <f aca="false">MAX(0,MIN($F31,CZ$4)-MAX($E31,CZ$3)+1)/($F31-$E31+1)</f>
        <v>0</v>
      </c>
      <c r="DA31" s="58" t="n">
        <f aca="false">MAX(0,MIN($F31,DA$4)-MAX($E31,DA$3)+1)/($F31-$E31+1)</f>
        <v>0</v>
      </c>
      <c r="DB31" s="58" t="n">
        <f aca="false">MAX(0,MIN($F31,DB$4)-MAX($E31,DB$3)+1)/($F31-$E31+1)</f>
        <v>0</v>
      </c>
      <c r="DC31" s="58" t="n">
        <f aca="false">MAX(0,MIN($F31,DC$4)-MAX($E31,DC$3)+1)/($F31-$E31+1)</f>
        <v>0</v>
      </c>
      <c r="DD31" s="58" t="n">
        <f aca="false">MAX(0,MIN($F31,DD$4)-MAX($E31,DD$3)+1)/($F31-$E31+1)</f>
        <v>0</v>
      </c>
      <c r="DE31" s="58" t="n">
        <f aca="false">MAX(0,MIN($F31,DE$4)-MAX($E31,DE$3)+1)/($F31-$E31+1)</f>
        <v>0</v>
      </c>
      <c r="DF31" s="58" t="n">
        <f aca="false">MAX(0,MIN($F31,DF$4)-MAX($E31,DF$3)+1)/($F31-$E31+1)</f>
        <v>0</v>
      </c>
      <c r="DG31" s="58" t="n">
        <f aca="false">MAX(0,MIN($F31,DG$4)-MAX($E31,DG$3)+1)/($F31-$E31+1)</f>
        <v>0</v>
      </c>
      <c r="DH31" s="58" t="n">
        <f aca="false">MAX(0,MIN($F31,DH$4)-MAX($E31,DH$3)+1)/($F31-$E31+1)</f>
        <v>0</v>
      </c>
      <c r="DI31" s="58" t="n">
        <f aca="false">MAX(0,MIN($F31,DI$4)-MAX($E31,DI$3)+1)/($F31-$E31+1)</f>
        <v>0</v>
      </c>
      <c r="DJ31" s="58" t="n">
        <f aca="false">MAX(0,MIN($F31,DJ$4)-MAX($E31,DJ$3)+1)/($F31-$E31+1)</f>
        <v>0</v>
      </c>
      <c r="DK31" s="58" t="n">
        <f aca="false">MAX(0,MIN($F31,DK$4)-MAX($E31,DK$3)+1)/($F31-$E31+1)</f>
        <v>0</v>
      </c>
      <c r="DL31" s="58" t="n">
        <f aca="false">MAX(0,MIN($F31,DL$4)-MAX($E31,DL$3)+1)/($F31-$E31+1)</f>
        <v>0</v>
      </c>
      <c r="DM31" s="58" t="n">
        <f aca="false">MAX(0,MIN($F31,DM$4)-MAX($E31,DM$3)+1)/($F31-$E31+1)</f>
        <v>0</v>
      </c>
      <c r="DN31" s="58" t="n">
        <f aca="false">MAX(0,MIN($F31,DN$4)-MAX($E31,DN$3)+1)/($F31-$E31+1)</f>
        <v>0</v>
      </c>
      <c r="DO31" s="58" t="n">
        <f aca="false">MAX(0,MIN($F31,DO$4)-MAX($E31,DO$3)+1)/($F31-$E31+1)</f>
        <v>0</v>
      </c>
      <c r="DP31" s="58" t="n">
        <f aca="false">MAX(0,MIN($F31,DP$4)-MAX($E31,DP$3)+1)/($F31-$E31+1)</f>
        <v>0</v>
      </c>
      <c r="DQ31" s="58" t="n">
        <f aca="false">MAX(0,MIN($F31,DQ$4)-MAX($E31,DQ$3)+1)/($F31-$E31+1)</f>
        <v>0</v>
      </c>
      <c r="DR31" s="58" t="n">
        <f aca="false">MAX(0,MIN($F31,DR$4)-MAX($E31,DR$3)+1)/($F31-$E31+1)</f>
        <v>0</v>
      </c>
      <c r="DS31" s="58" t="n">
        <f aca="false">MAX(0,MIN($F31,DS$4)-MAX($E31,DS$3)+1)/($F31-$E31+1)</f>
        <v>0</v>
      </c>
      <c r="DT31" s="58" t="n">
        <f aca="false">MAX(0,MIN($F31,DT$4)-MAX($E31,DT$3)+1)/($F31-$E31+1)</f>
        <v>0</v>
      </c>
      <c r="DU31" s="58" t="n">
        <f aca="false">MAX(0,MIN($F31,DU$4)-MAX($E31,DU$3)+1)/($F31-$E31+1)</f>
        <v>0</v>
      </c>
      <c r="DV31" s="58" t="n">
        <f aca="false">MAX(0,MIN($F31,DV$4)-MAX($E31,DV$3)+1)/($F31-$E31+1)</f>
        <v>0</v>
      </c>
      <c r="DW31" s="58" t="n">
        <f aca="false">MAX(0,MIN($F31,DW$4)-MAX($E31,DW$3)+1)/($F31-$E31+1)</f>
        <v>0</v>
      </c>
      <c r="DX31" s="58" t="n">
        <f aca="false">MAX(0,MIN($F31,DX$4)-MAX($E31,DX$3)+1)/($F31-$E31+1)</f>
        <v>0</v>
      </c>
      <c r="DY31" s="58" t="n">
        <f aca="false">MAX(0,MIN($F31,DY$4)-MAX($E31,DY$3)+1)/($F31-$E31+1)</f>
        <v>0</v>
      </c>
      <c r="DZ31" s="58" t="n">
        <f aca="false">MAX(0,MIN($F31,DZ$4)-MAX($E31,DZ$3)+1)/($F31-$E31+1)</f>
        <v>0</v>
      </c>
      <c r="EA31" s="58" t="n">
        <f aca="false">MAX(0,MIN($F31,EA$4)-MAX($E31,EA$3)+1)/($F31-$E31+1)</f>
        <v>0</v>
      </c>
      <c r="EB31" s="58" t="n">
        <f aca="false">MAX(0,MIN($F31,EB$4)-MAX($E31,EB$3)+1)/($F31-$E31+1)</f>
        <v>0</v>
      </c>
      <c r="EC31" s="58" t="n">
        <f aca="false">MAX(0,MIN($F31,EC$4)-MAX($E31,EC$3)+1)/($F31-$E31+1)</f>
        <v>0</v>
      </c>
      <c r="ED31" s="58" t="n">
        <f aca="false">MAX(0,MIN($F31,ED$4)-MAX($E31,ED$3)+1)/($F31-$E31+1)</f>
        <v>0</v>
      </c>
      <c r="EE31" s="58" t="n">
        <f aca="false">MAX(0,MIN($F31,EE$4)-MAX($E31,EE$3)+1)/($F31-$E31+1)</f>
        <v>0</v>
      </c>
      <c r="EF31" s="58" t="n">
        <f aca="false">MAX(0,MIN($F31,EF$4)-MAX($E31,EF$3)+1)/($F31-$E31+1)</f>
        <v>0</v>
      </c>
      <c r="EG31" s="58" t="n">
        <f aca="false">MAX(0,MIN($F31,EG$4)-MAX($E31,EG$3)+1)/($F31-$E31+1)</f>
        <v>0</v>
      </c>
      <c r="EH31" s="58" t="n">
        <f aca="false">MAX(0,MIN($F31,EH$4)-MAX($E31,EH$3)+1)/($F31-$E31+1)</f>
        <v>0</v>
      </c>
      <c r="EI31" s="58" t="n">
        <f aca="false">MAX(0,MIN($F31,EI$4)-MAX($E31,EI$3)+1)/($F31-$E31+1)</f>
        <v>0</v>
      </c>
      <c r="EJ31" s="58" t="n">
        <f aca="false">MAX(0,MIN($F31,EJ$4)-MAX($E31,EJ$3)+1)/($F31-$E31+1)</f>
        <v>0</v>
      </c>
      <c r="EK31" s="58" t="n">
        <f aca="false">MAX(0,MIN($F31,EK$4)-MAX($E31,EK$3)+1)/($F31-$E31+1)</f>
        <v>0</v>
      </c>
      <c r="EL31" s="58" t="n">
        <f aca="false">MAX(0,MIN($F31,EL$4)-MAX($E31,EL$3)+1)/($F31-$E31+1)</f>
        <v>0</v>
      </c>
      <c r="EM31" s="58" t="n">
        <f aca="false">MAX(0,MIN($F31,EM$4)-MAX($E31,EM$3)+1)/($F31-$E31+1)</f>
        <v>0</v>
      </c>
      <c r="EN31" s="58" t="n">
        <f aca="false">MAX(0,MIN($F31,EN$4)-MAX($E31,EN$3)+1)/($F31-$E31+1)</f>
        <v>0</v>
      </c>
      <c r="EO31" s="58" t="n">
        <f aca="false">MAX(0,MIN($F31,EO$4)-MAX($E31,EO$3)+1)/($F31-$E31+1)</f>
        <v>0</v>
      </c>
      <c r="EP31" s="58" t="n">
        <f aca="false">MAX(0,MIN($F31,EP$4)-MAX($E31,EP$3)+1)/($F31-$E31+1)</f>
        <v>0</v>
      </c>
      <c r="EQ31" s="58" t="n">
        <f aca="false">MAX(0,MIN($F31,EQ$4)-MAX($E31,EQ$3)+1)/($F31-$E31+1)</f>
        <v>0</v>
      </c>
      <c r="ER31" s="58" t="n">
        <f aca="false">MAX(0,MIN($F31,ER$4)-MAX($E31,ER$3)+1)/($F31-$E31+1)</f>
        <v>0</v>
      </c>
      <c r="ES31" s="58" t="n">
        <f aca="false">MAX(0,MIN($F31,ES$4)-MAX($E31,ES$3)+1)/($F31-$E31+1)</f>
        <v>0</v>
      </c>
      <c r="ET31" s="58" t="n">
        <f aca="false">MAX(0,MIN($F31,ET$4)-MAX($E31,ET$3)+1)/($F31-$E31+1)</f>
        <v>0</v>
      </c>
      <c r="EU31" s="58" t="n">
        <f aca="false">MAX(0,MIN($F31,EU$4)-MAX($E31,EU$3)+1)/($F31-$E31+1)</f>
        <v>0</v>
      </c>
      <c r="EV31" s="58" t="n">
        <f aca="false">MAX(0,MIN($F31,EV$4)-MAX($E31,EV$3)+1)/($F31-$E31+1)</f>
        <v>0</v>
      </c>
      <c r="EW31" s="58" t="n">
        <f aca="false">MAX(0,MIN($F31,EW$4)-MAX($E31,EW$3)+1)/($F31-$E31+1)</f>
        <v>0</v>
      </c>
      <c r="EX31" s="58" t="n">
        <f aca="false">MAX(0,MIN($F31,EX$4)-MAX($E31,EX$3)+1)/($F31-$E31+1)</f>
        <v>0</v>
      </c>
      <c r="EY31" s="58" t="n">
        <f aca="false">MAX(0,MIN($F31,EY$4)-MAX($E31,EY$3)+1)/($F31-$E31+1)</f>
        <v>0</v>
      </c>
      <c r="EZ31" s="58" t="n">
        <f aca="false">MAX(0,MIN($F31,EZ$4)-MAX($E31,EZ$3)+1)/($F31-$E31+1)</f>
        <v>0</v>
      </c>
      <c r="FA31" s="58" t="n">
        <f aca="false">MAX(0,MIN($F31,FA$4)-MAX($E31,FA$3)+1)/($F31-$E31+1)</f>
        <v>0</v>
      </c>
      <c r="FB31" s="58" t="n">
        <f aca="false">MAX(0,MIN($F31,FB$4)-MAX($E31,FB$3)+1)/($F31-$E31+1)</f>
        <v>0</v>
      </c>
      <c r="FC31" s="58" t="n">
        <f aca="false">MAX(0,MIN($F31,FC$4)-MAX($E31,FC$3)+1)/($F31-$E31+1)</f>
        <v>0</v>
      </c>
      <c r="FD31" s="58" t="n">
        <f aca="false">MAX(0,MIN($F31,FD$4)-MAX($E31,FD$3)+1)/($F31-$E31+1)</f>
        <v>0</v>
      </c>
      <c r="FE31" s="58" t="n">
        <f aca="false">MAX(0,MIN($F31,FE$4)-MAX($E31,FE$3)+1)/($F31-$E31+1)</f>
        <v>0</v>
      </c>
      <c r="FF31" s="58" t="n">
        <f aca="false">MAX(0,MIN($F31,FF$4)-MAX($E31,FF$3)+1)/($F31-$E31+1)</f>
        <v>0</v>
      </c>
      <c r="FG31" s="58" t="n">
        <f aca="false">MAX(0,MIN($F31,FG$4)-MAX($E31,FG$3)+1)/($F31-$E31+1)</f>
        <v>0</v>
      </c>
      <c r="FH31" s="58" t="n">
        <f aca="false">MAX(0,MIN($F31,FH$4)-MAX($E31,FH$3)+1)/($F31-$E31+1)</f>
        <v>0</v>
      </c>
    </row>
    <row r="32" customFormat="false" ht="15" hidden="false" customHeight="false" outlineLevel="0" collapsed="false">
      <c r="C32" s="0" t="s">
        <v>692</v>
      </c>
      <c r="D32" s="11" t="s">
        <v>34</v>
      </c>
      <c r="E32" s="44" t="n">
        <f aca="false">$F16+1</f>
        <v>46844</v>
      </c>
      <c r="F32" s="44" t="n">
        <f aca="false">EDATE($F16,In_Debt_Tenor*Months_In_Year)</f>
        <v>52321</v>
      </c>
      <c r="J32" s="58" t="n">
        <f aca="false">MAX(0,(MIN($F32,J$4)-MAX($E32,J$3)+1)/J$5)</f>
        <v>0</v>
      </c>
      <c r="K32" s="58" t="n">
        <f aca="false">MAX(0,(MIN($F32,K$4)-MAX($E32,K$3)+1)/K$5)</f>
        <v>0</v>
      </c>
      <c r="L32" s="58" t="n">
        <f aca="false">MAX(0,(MIN($F32,L$4)-MAX($E32,L$3)+1)/L$5)</f>
        <v>0</v>
      </c>
      <c r="M32" s="58" t="n">
        <f aca="false">MAX(0,(MIN($F32,M$4)-MAX($E32,M$3)+1)/M$5)</f>
        <v>0</v>
      </c>
      <c r="N32" s="58" t="n">
        <f aca="false">MAX(0,(MIN($F32,N$4)-MAX($E32,N$3)+1)/N$5)</f>
        <v>0</v>
      </c>
      <c r="O32" s="58" t="n">
        <f aca="false">MAX(0,(MIN($F32,O$4)-MAX($E32,O$3)+1)/O$5)</f>
        <v>0</v>
      </c>
      <c r="P32" s="58" t="n">
        <f aca="false">MAX(0,(MIN($F32,P$4)-MAX($E32,P$3)+1)/P$5)</f>
        <v>0</v>
      </c>
      <c r="Q32" s="58" t="n">
        <f aca="false">MAX(0,(MIN($F32,Q$4)-MAX($E32,Q$3)+1)/Q$5)</f>
        <v>0</v>
      </c>
      <c r="R32" s="58" t="n">
        <f aca="false">MAX(0,(MIN($F32,R$4)-MAX($E32,R$3)+1)/R$5)</f>
        <v>0</v>
      </c>
      <c r="S32" s="58" t="n">
        <f aca="false">MAX(0,(MIN($F32,S$4)-MAX($E32,S$3)+1)/S$5)</f>
        <v>0</v>
      </c>
      <c r="T32" s="58" t="n">
        <f aca="false">MAX(0,(MIN($F32,T$4)-MAX($E32,T$3)+1)/T$5)</f>
        <v>1</v>
      </c>
      <c r="U32" s="58" t="n">
        <f aca="false">MAX(0,(MIN($F32,U$4)-MAX($E32,U$3)+1)/U$5)</f>
        <v>1</v>
      </c>
      <c r="V32" s="58" t="n">
        <f aca="false">MAX(0,(MIN($F32,V$4)-MAX($E32,V$3)+1)/V$5)</f>
        <v>1</v>
      </c>
      <c r="W32" s="58" t="n">
        <f aca="false">MAX(0,(MIN($F32,W$4)-MAX($E32,W$3)+1)/W$5)</f>
        <v>1</v>
      </c>
      <c r="X32" s="58" t="n">
        <f aca="false">MAX(0,(MIN($F32,X$4)-MAX($E32,X$3)+1)/X$5)</f>
        <v>1</v>
      </c>
      <c r="Y32" s="58" t="n">
        <f aca="false">MAX(0,(MIN($F32,Y$4)-MAX($E32,Y$3)+1)/Y$5)</f>
        <v>1</v>
      </c>
      <c r="Z32" s="58" t="n">
        <f aca="false">MAX(0,(MIN($F32,Z$4)-MAX($E32,Z$3)+1)/Z$5)</f>
        <v>1</v>
      </c>
      <c r="AA32" s="58" t="n">
        <f aca="false">MAX(0,(MIN($F32,AA$4)-MAX($E32,AA$3)+1)/AA$5)</f>
        <v>1</v>
      </c>
      <c r="AB32" s="58" t="n">
        <f aca="false">MAX(0,(MIN($F32,AB$4)-MAX($E32,AB$3)+1)/AB$5)</f>
        <v>1</v>
      </c>
      <c r="AC32" s="58" t="n">
        <f aca="false">MAX(0,(MIN($F32,AC$4)-MAX($E32,AC$3)+1)/AC$5)</f>
        <v>1</v>
      </c>
      <c r="AD32" s="58" t="n">
        <f aca="false">MAX(0,(MIN($F32,AD$4)-MAX($E32,AD$3)+1)/AD$5)</f>
        <v>1</v>
      </c>
      <c r="AE32" s="58" t="n">
        <f aca="false">MAX(0,(MIN($F32,AE$4)-MAX($E32,AE$3)+1)/AE$5)</f>
        <v>1</v>
      </c>
      <c r="AF32" s="58" t="n">
        <f aca="false">MAX(0,(MIN($F32,AF$4)-MAX($E32,AF$3)+1)/AF$5)</f>
        <v>1</v>
      </c>
      <c r="AG32" s="58" t="n">
        <f aca="false">MAX(0,(MIN($F32,AG$4)-MAX($E32,AG$3)+1)/AG$5)</f>
        <v>1</v>
      </c>
      <c r="AH32" s="58" t="n">
        <f aca="false">MAX(0,(MIN($F32,AH$4)-MAX($E32,AH$3)+1)/AH$5)</f>
        <v>1</v>
      </c>
      <c r="AI32" s="58" t="n">
        <f aca="false">MAX(0,(MIN($F32,AI$4)-MAX($E32,AI$3)+1)/AI$5)</f>
        <v>1</v>
      </c>
      <c r="AJ32" s="58" t="n">
        <f aca="false">MAX(0,(MIN($F32,AJ$4)-MAX($E32,AJ$3)+1)/AJ$5)</f>
        <v>1</v>
      </c>
      <c r="AK32" s="58" t="n">
        <f aca="false">MAX(0,(MIN($F32,AK$4)-MAX($E32,AK$3)+1)/AK$5)</f>
        <v>1</v>
      </c>
      <c r="AL32" s="58" t="n">
        <f aca="false">MAX(0,(MIN($F32,AL$4)-MAX($E32,AL$3)+1)/AL$5)</f>
        <v>1</v>
      </c>
      <c r="AM32" s="58" t="n">
        <f aca="false">MAX(0,(MIN($F32,AM$4)-MAX($E32,AM$3)+1)/AM$5)</f>
        <v>1</v>
      </c>
      <c r="AN32" s="58" t="n">
        <f aca="false">MAX(0,(MIN($F32,AN$4)-MAX($E32,AN$3)+1)/AN$5)</f>
        <v>1</v>
      </c>
      <c r="AO32" s="58" t="n">
        <f aca="false">MAX(0,(MIN($F32,AO$4)-MAX($E32,AO$3)+1)/AO$5)</f>
        <v>1</v>
      </c>
      <c r="AP32" s="58" t="n">
        <f aca="false">MAX(0,(MIN($F32,AP$4)-MAX($E32,AP$3)+1)/AP$5)</f>
        <v>1</v>
      </c>
      <c r="AQ32" s="58" t="n">
        <f aca="false">MAX(0,(MIN($F32,AQ$4)-MAX($E32,AQ$3)+1)/AQ$5)</f>
        <v>1</v>
      </c>
      <c r="AR32" s="58" t="n">
        <f aca="false">MAX(0,(MIN($F32,AR$4)-MAX($E32,AR$3)+1)/AR$5)</f>
        <v>1</v>
      </c>
      <c r="AS32" s="58" t="n">
        <f aca="false">MAX(0,(MIN($F32,AS$4)-MAX($E32,AS$3)+1)/AS$5)</f>
        <v>1</v>
      </c>
      <c r="AT32" s="58" t="n">
        <f aca="false">MAX(0,(MIN($F32,AT$4)-MAX($E32,AT$3)+1)/AT$5)</f>
        <v>1</v>
      </c>
      <c r="AU32" s="58" t="n">
        <f aca="false">MAX(0,(MIN($F32,AU$4)-MAX($E32,AU$3)+1)/AU$5)</f>
        <v>1</v>
      </c>
      <c r="AV32" s="58" t="n">
        <f aca="false">MAX(0,(MIN($F32,AV$4)-MAX($E32,AV$3)+1)/AV$5)</f>
        <v>1</v>
      </c>
      <c r="AW32" s="58" t="n">
        <f aca="false">MAX(0,(MIN($F32,AW$4)-MAX($E32,AW$3)+1)/AW$5)</f>
        <v>1</v>
      </c>
      <c r="AX32" s="58" t="n">
        <f aca="false">MAX(0,(MIN($F32,AX$4)-MAX($E32,AX$3)+1)/AX$5)</f>
        <v>1</v>
      </c>
      <c r="AY32" s="58" t="n">
        <f aca="false">MAX(0,(MIN($F32,AY$4)-MAX($E32,AY$3)+1)/AY$5)</f>
        <v>1</v>
      </c>
      <c r="AZ32" s="58" t="n">
        <f aca="false">MAX(0,(MIN($F32,AZ$4)-MAX($E32,AZ$3)+1)/AZ$5)</f>
        <v>1</v>
      </c>
      <c r="BA32" s="58" t="n">
        <f aca="false">MAX(0,(MIN($F32,BA$4)-MAX($E32,BA$3)+1)/BA$5)</f>
        <v>1</v>
      </c>
      <c r="BB32" s="58" t="n">
        <f aca="false">MAX(0,(MIN($F32,BB$4)-MAX($E32,BB$3)+1)/BB$5)</f>
        <v>1</v>
      </c>
      <c r="BC32" s="58" t="n">
        <f aca="false">MAX(0,(MIN($F32,BC$4)-MAX($E32,BC$3)+1)/BC$5)</f>
        <v>1</v>
      </c>
      <c r="BD32" s="58" t="n">
        <f aca="false">MAX(0,(MIN($F32,BD$4)-MAX($E32,BD$3)+1)/BD$5)</f>
        <v>1</v>
      </c>
      <c r="BE32" s="58" t="n">
        <f aca="false">MAX(0,(MIN($F32,BE$4)-MAX($E32,BE$3)+1)/BE$5)</f>
        <v>1</v>
      </c>
      <c r="BF32" s="58" t="n">
        <f aca="false">MAX(0,(MIN($F32,BF$4)-MAX($E32,BF$3)+1)/BF$5)</f>
        <v>1</v>
      </c>
      <c r="BG32" s="58" t="n">
        <f aca="false">MAX(0,(MIN($F32,BG$4)-MAX($E32,BG$3)+1)/BG$5)</f>
        <v>1</v>
      </c>
      <c r="BH32" s="58" t="n">
        <f aca="false">MAX(0,(MIN($F32,BH$4)-MAX($E32,BH$3)+1)/BH$5)</f>
        <v>1</v>
      </c>
      <c r="BI32" s="58" t="n">
        <f aca="false">MAX(0,(MIN($F32,BI$4)-MAX($E32,BI$3)+1)/BI$5)</f>
        <v>1</v>
      </c>
      <c r="BJ32" s="58" t="n">
        <f aca="false">MAX(0,(MIN($F32,BJ$4)-MAX($E32,BJ$3)+1)/BJ$5)</f>
        <v>1</v>
      </c>
      <c r="BK32" s="58" t="n">
        <f aca="false">MAX(0,(MIN($F32,BK$4)-MAX($E32,BK$3)+1)/BK$5)</f>
        <v>1</v>
      </c>
      <c r="BL32" s="58" t="n">
        <f aca="false">MAX(0,(MIN($F32,BL$4)-MAX($E32,BL$3)+1)/BL$5)</f>
        <v>1</v>
      </c>
      <c r="BM32" s="58" t="n">
        <f aca="false">MAX(0,(MIN($F32,BM$4)-MAX($E32,BM$3)+1)/BM$5)</f>
        <v>1</v>
      </c>
      <c r="BN32" s="58" t="n">
        <f aca="false">MAX(0,(MIN($F32,BN$4)-MAX($E32,BN$3)+1)/BN$5)</f>
        <v>1</v>
      </c>
      <c r="BO32" s="58" t="n">
        <f aca="false">MAX(0,(MIN($F32,BO$4)-MAX($E32,BO$3)+1)/BO$5)</f>
        <v>1</v>
      </c>
      <c r="BP32" s="58" t="n">
        <f aca="false">MAX(0,(MIN($F32,BP$4)-MAX($E32,BP$3)+1)/BP$5)</f>
        <v>1</v>
      </c>
      <c r="BQ32" s="58" t="n">
        <f aca="false">MAX(0,(MIN($F32,BQ$4)-MAX($E32,BQ$3)+1)/BQ$5)</f>
        <v>1</v>
      </c>
      <c r="BR32" s="58" t="n">
        <f aca="false">MAX(0,(MIN($F32,BR$4)-MAX($E32,BR$3)+1)/BR$5)</f>
        <v>1</v>
      </c>
      <c r="BS32" s="58" t="n">
        <f aca="false">MAX(0,(MIN($F32,BS$4)-MAX($E32,BS$3)+1)/BS$5)</f>
        <v>1</v>
      </c>
      <c r="BT32" s="58" t="n">
        <f aca="false">MAX(0,(MIN($F32,BT$4)-MAX($E32,BT$3)+1)/BT$5)</f>
        <v>1</v>
      </c>
      <c r="BU32" s="58" t="n">
        <f aca="false">MAX(0,(MIN($F32,BU$4)-MAX($E32,BU$3)+1)/BU$5)</f>
        <v>1</v>
      </c>
      <c r="BV32" s="58" t="n">
        <f aca="false">MAX(0,(MIN($F32,BV$4)-MAX($E32,BV$3)+1)/BV$5)</f>
        <v>1</v>
      </c>
      <c r="BW32" s="58" t="n">
        <f aca="false">MAX(0,(MIN($F32,BW$4)-MAX($E32,BW$3)+1)/BW$5)</f>
        <v>1</v>
      </c>
      <c r="BX32" s="58" t="n">
        <f aca="false">MAX(0,(MIN($F32,BX$4)-MAX($E32,BX$3)+1)/BX$5)</f>
        <v>1</v>
      </c>
      <c r="BY32" s="58" t="n">
        <f aca="false">MAX(0,(MIN($F32,BY$4)-MAX($E32,BY$3)+1)/BY$5)</f>
        <v>1</v>
      </c>
      <c r="BZ32" s="58" t="n">
        <f aca="false">MAX(0,(MIN($F32,BZ$4)-MAX($E32,BZ$3)+1)/BZ$5)</f>
        <v>1</v>
      </c>
      <c r="CA32" s="58" t="n">
        <f aca="false">MAX(0,(MIN($F32,CA$4)-MAX($E32,CA$3)+1)/CA$5)</f>
        <v>1</v>
      </c>
      <c r="CB32" s="58" t="n">
        <f aca="false">MAX(0,(MIN($F32,CB$4)-MAX($E32,CB$3)+1)/CB$5)</f>
        <v>0</v>
      </c>
      <c r="CC32" s="58" t="n">
        <f aca="false">MAX(0,(MIN($F32,CC$4)-MAX($E32,CC$3)+1)/CC$5)</f>
        <v>0</v>
      </c>
      <c r="CD32" s="58" t="n">
        <f aca="false">MAX(0,(MIN($F32,CD$4)-MAX($E32,CD$3)+1)/CD$5)</f>
        <v>0</v>
      </c>
      <c r="CE32" s="58" t="n">
        <f aca="false">MAX(0,(MIN($F32,CE$4)-MAX($E32,CE$3)+1)/CE$5)</f>
        <v>0</v>
      </c>
      <c r="CF32" s="58" t="n">
        <f aca="false">MAX(0,(MIN($F32,CF$4)-MAX($E32,CF$3)+1)/CF$5)</f>
        <v>0</v>
      </c>
      <c r="CG32" s="58" t="n">
        <f aca="false">MAX(0,(MIN($F32,CG$4)-MAX($E32,CG$3)+1)/CG$5)</f>
        <v>0</v>
      </c>
      <c r="CH32" s="58" t="n">
        <f aca="false">MAX(0,(MIN($F32,CH$4)-MAX($E32,CH$3)+1)/CH$5)</f>
        <v>0</v>
      </c>
      <c r="CI32" s="58" t="n">
        <f aca="false">MAX(0,(MIN($F32,CI$4)-MAX($E32,CI$3)+1)/CI$5)</f>
        <v>0</v>
      </c>
      <c r="CJ32" s="58" t="n">
        <f aca="false">MAX(0,(MIN($F32,CJ$4)-MAX($E32,CJ$3)+1)/CJ$5)</f>
        <v>0</v>
      </c>
      <c r="CK32" s="58" t="n">
        <f aca="false">MAX(0,(MIN($F32,CK$4)-MAX($E32,CK$3)+1)/CK$5)</f>
        <v>0</v>
      </c>
      <c r="CL32" s="58" t="n">
        <f aca="false">MAX(0,(MIN($F32,CL$4)-MAX($E32,CL$3)+1)/CL$5)</f>
        <v>0</v>
      </c>
      <c r="CM32" s="58" t="n">
        <f aca="false">MAX(0,(MIN($F32,CM$4)-MAX($E32,CM$3)+1)/CM$5)</f>
        <v>0</v>
      </c>
      <c r="CN32" s="58" t="n">
        <f aca="false">MAX(0,(MIN($F32,CN$4)-MAX($E32,CN$3)+1)/CN$5)</f>
        <v>0</v>
      </c>
      <c r="CO32" s="58" t="n">
        <f aca="false">MAX(0,(MIN($F32,CO$4)-MAX($E32,CO$3)+1)/CO$5)</f>
        <v>0</v>
      </c>
      <c r="CP32" s="58" t="n">
        <f aca="false">MAX(0,(MIN($F32,CP$4)-MAX($E32,CP$3)+1)/CP$5)</f>
        <v>0</v>
      </c>
      <c r="CQ32" s="58" t="n">
        <f aca="false">MAX(0,(MIN($F32,CQ$4)-MAX($E32,CQ$3)+1)/CQ$5)</f>
        <v>0</v>
      </c>
      <c r="CR32" s="58" t="n">
        <f aca="false">MAX(0,(MIN($F32,CR$4)-MAX($E32,CR$3)+1)/CR$5)</f>
        <v>0</v>
      </c>
      <c r="CS32" s="58" t="n">
        <f aca="false">MAX(0,(MIN($F32,CS$4)-MAX($E32,CS$3)+1)/CS$5)</f>
        <v>0</v>
      </c>
      <c r="CT32" s="58" t="n">
        <f aca="false">MAX(0,(MIN($F32,CT$4)-MAX($E32,CT$3)+1)/CT$5)</f>
        <v>0</v>
      </c>
      <c r="CU32" s="58" t="n">
        <f aca="false">MAX(0,(MIN($F32,CU$4)-MAX($E32,CU$3)+1)/CU$5)</f>
        <v>0</v>
      </c>
      <c r="CV32" s="58" t="n">
        <f aca="false">MAX(0,(MIN($F32,CV$4)-MAX($E32,CV$3)+1)/CV$5)</f>
        <v>0</v>
      </c>
      <c r="CW32" s="58" t="n">
        <f aca="false">MAX(0,(MIN($F32,CW$4)-MAX($E32,CW$3)+1)/CW$5)</f>
        <v>0</v>
      </c>
      <c r="CX32" s="58" t="n">
        <f aca="false">MAX(0,(MIN($F32,CX$4)-MAX($E32,CX$3)+1)/CX$5)</f>
        <v>0</v>
      </c>
      <c r="CY32" s="58" t="n">
        <f aca="false">MAX(0,(MIN($F32,CY$4)-MAX($E32,CY$3)+1)/CY$5)</f>
        <v>0</v>
      </c>
      <c r="CZ32" s="58" t="n">
        <f aca="false">MAX(0,(MIN($F32,CZ$4)-MAX($E32,CZ$3)+1)/CZ$5)</f>
        <v>0</v>
      </c>
      <c r="DA32" s="58" t="n">
        <f aca="false">MAX(0,(MIN($F32,DA$4)-MAX($E32,DA$3)+1)/DA$5)</f>
        <v>0</v>
      </c>
      <c r="DB32" s="58" t="n">
        <f aca="false">MAX(0,(MIN($F32,DB$4)-MAX($E32,DB$3)+1)/DB$5)</f>
        <v>0</v>
      </c>
      <c r="DC32" s="58" t="n">
        <f aca="false">MAX(0,(MIN($F32,DC$4)-MAX($E32,DC$3)+1)/DC$5)</f>
        <v>0</v>
      </c>
      <c r="DD32" s="58" t="n">
        <f aca="false">MAX(0,(MIN($F32,DD$4)-MAX($E32,DD$3)+1)/DD$5)</f>
        <v>0</v>
      </c>
      <c r="DE32" s="58" t="n">
        <f aca="false">MAX(0,(MIN($F32,DE$4)-MAX($E32,DE$3)+1)/DE$5)</f>
        <v>0</v>
      </c>
      <c r="DF32" s="58" t="n">
        <f aca="false">MAX(0,(MIN($F32,DF$4)-MAX($E32,DF$3)+1)/DF$5)</f>
        <v>0</v>
      </c>
      <c r="DG32" s="58" t="n">
        <f aca="false">MAX(0,(MIN($F32,DG$4)-MAX($E32,DG$3)+1)/DG$5)</f>
        <v>0</v>
      </c>
      <c r="DH32" s="58" t="n">
        <f aca="false">MAX(0,(MIN($F32,DH$4)-MAX($E32,DH$3)+1)/DH$5)</f>
        <v>0</v>
      </c>
      <c r="DI32" s="58" t="n">
        <f aca="false">MAX(0,(MIN($F32,DI$4)-MAX($E32,DI$3)+1)/DI$5)</f>
        <v>0</v>
      </c>
      <c r="DJ32" s="58" t="n">
        <f aca="false">MAX(0,(MIN($F32,DJ$4)-MAX($E32,DJ$3)+1)/DJ$5)</f>
        <v>0</v>
      </c>
      <c r="DK32" s="58" t="n">
        <f aca="false">MAX(0,(MIN($F32,DK$4)-MAX($E32,DK$3)+1)/DK$5)</f>
        <v>0</v>
      </c>
      <c r="DL32" s="58" t="n">
        <f aca="false">MAX(0,(MIN($F32,DL$4)-MAX($E32,DL$3)+1)/DL$5)</f>
        <v>0</v>
      </c>
      <c r="DM32" s="58" t="n">
        <f aca="false">MAX(0,(MIN($F32,DM$4)-MAX($E32,DM$3)+1)/DM$5)</f>
        <v>0</v>
      </c>
      <c r="DN32" s="58" t="n">
        <f aca="false">MAX(0,(MIN($F32,DN$4)-MAX($E32,DN$3)+1)/DN$5)</f>
        <v>0</v>
      </c>
      <c r="DO32" s="58" t="n">
        <f aca="false">MAX(0,(MIN($F32,DO$4)-MAX($E32,DO$3)+1)/DO$5)</f>
        <v>0</v>
      </c>
      <c r="DP32" s="58" t="n">
        <f aca="false">MAX(0,(MIN($F32,DP$4)-MAX($E32,DP$3)+1)/DP$5)</f>
        <v>0</v>
      </c>
      <c r="DQ32" s="58" t="n">
        <f aca="false">MAX(0,(MIN($F32,DQ$4)-MAX($E32,DQ$3)+1)/DQ$5)</f>
        <v>0</v>
      </c>
      <c r="DR32" s="58" t="n">
        <f aca="false">MAX(0,(MIN($F32,DR$4)-MAX($E32,DR$3)+1)/DR$5)</f>
        <v>0</v>
      </c>
      <c r="DS32" s="58" t="n">
        <f aca="false">MAX(0,(MIN($F32,DS$4)-MAX($E32,DS$3)+1)/DS$5)</f>
        <v>0</v>
      </c>
      <c r="DT32" s="58" t="n">
        <f aca="false">MAX(0,(MIN($F32,DT$4)-MAX($E32,DT$3)+1)/DT$5)</f>
        <v>0</v>
      </c>
      <c r="DU32" s="58" t="n">
        <f aca="false">MAX(0,(MIN($F32,DU$4)-MAX($E32,DU$3)+1)/DU$5)</f>
        <v>0</v>
      </c>
      <c r="DV32" s="58" t="n">
        <f aca="false">MAX(0,(MIN($F32,DV$4)-MAX($E32,DV$3)+1)/DV$5)</f>
        <v>0</v>
      </c>
      <c r="DW32" s="58" t="n">
        <f aca="false">MAX(0,(MIN($F32,DW$4)-MAX($E32,DW$3)+1)/DW$5)</f>
        <v>0</v>
      </c>
      <c r="DX32" s="58" t="n">
        <f aca="false">MAX(0,(MIN($F32,DX$4)-MAX($E32,DX$3)+1)/DX$5)</f>
        <v>0</v>
      </c>
      <c r="DY32" s="58" t="n">
        <f aca="false">MAX(0,(MIN($F32,DY$4)-MAX($E32,DY$3)+1)/DY$5)</f>
        <v>0</v>
      </c>
      <c r="DZ32" s="58" t="n">
        <f aca="false">MAX(0,(MIN($F32,DZ$4)-MAX($E32,DZ$3)+1)/DZ$5)</f>
        <v>0</v>
      </c>
      <c r="EA32" s="58" t="n">
        <f aca="false">MAX(0,(MIN($F32,EA$4)-MAX($E32,EA$3)+1)/EA$5)</f>
        <v>0</v>
      </c>
      <c r="EB32" s="58" t="n">
        <f aca="false">MAX(0,(MIN($F32,EB$4)-MAX($E32,EB$3)+1)/EB$5)</f>
        <v>0</v>
      </c>
      <c r="EC32" s="58" t="n">
        <f aca="false">MAX(0,(MIN($F32,EC$4)-MAX($E32,EC$3)+1)/EC$5)</f>
        <v>0</v>
      </c>
      <c r="ED32" s="58" t="n">
        <f aca="false">MAX(0,(MIN($F32,ED$4)-MAX($E32,ED$3)+1)/ED$5)</f>
        <v>0</v>
      </c>
      <c r="EE32" s="58" t="n">
        <f aca="false">MAX(0,(MIN($F32,EE$4)-MAX($E32,EE$3)+1)/EE$5)</f>
        <v>0</v>
      </c>
      <c r="EF32" s="58" t="n">
        <f aca="false">MAX(0,(MIN($F32,EF$4)-MAX($E32,EF$3)+1)/EF$5)</f>
        <v>0</v>
      </c>
      <c r="EG32" s="58" t="n">
        <f aca="false">MAX(0,(MIN($F32,EG$4)-MAX($E32,EG$3)+1)/EG$5)</f>
        <v>0</v>
      </c>
      <c r="EH32" s="58" t="n">
        <f aca="false">MAX(0,(MIN($F32,EH$4)-MAX($E32,EH$3)+1)/EH$5)</f>
        <v>0</v>
      </c>
      <c r="EI32" s="58" t="n">
        <f aca="false">MAX(0,(MIN($F32,EI$4)-MAX($E32,EI$3)+1)/EI$5)</f>
        <v>0</v>
      </c>
      <c r="EJ32" s="58" t="n">
        <f aca="false">MAX(0,(MIN($F32,EJ$4)-MAX($E32,EJ$3)+1)/EJ$5)</f>
        <v>0</v>
      </c>
      <c r="EK32" s="58" t="n">
        <f aca="false">MAX(0,(MIN($F32,EK$4)-MAX($E32,EK$3)+1)/EK$5)</f>
        <v>0</v>
      </c>
      <c r="EL32" s="58" t="n">
        <f aca="false">MAX(0,(MIN($F32,EL$4)-MAX($E32,EL$3)+1)/EL$5)</f>
        <v>0</v>
      </c>
      <c r="EM32" s="58" t="n">
        <f aca="false">MAX(0,(MIN($F32,EM$4)-MAX($E32,EM$3)+1)/EM$5)</f>
        <v>0</v>
      </c>
      <c r="EN32" s="58" t="n">
        <f aca="false">MAX(0,(MIN($F32,EN$4)-MAX($E32,EN$3)+1)/EN$5)</f>
        <v>0</v>
      </c>
      <c r="EO32" s="58" t="n">
        <f aca="false">MAX(0,(MIN($F32,EO$4)-MAX($E32,EO$3)+1)/EO$5)</f>
        <v>0</v>
      </c>
      <c r="EP32" s="58" t="n">
        <f aca="false">MAX(0,(MIN($F32,EP$4)-MAX($E32,EP$3)+1)/EP$5)</f>
        <v>0</v>
      </c>
      <c r="EQ32" s="58" t="n">
        <f aca="false">MAX(0,(MIN($F32,EQ$4)-MAX($E32,EQ$3)+1)/EQ$5)</f>
        <v>0</v>
      </c>
      <c r="ER32" s="58" t="n">
        <f aca="false">MAX(0,(MIN($F32,ER$4)-MAX($E32,ER$3)+1)/ER$5)</f>
        <v>0</v>
      </c>
      <c r="ES32" s="58" t="n">
        <f aca="false">MAX(0,(MIN($F32,ES$4)-MAX($E32,ES$3)+1)/ES$5)</f>
        <v>0</v>
      </c>
      <c r="ET32" s="58" t="n">
        <f aca="false">MAX(0,(MIN($F32,ET$4)-MAX($E32,ET$3)+1)/ET$5)</f>
        <v>0</v>
      </c>
      <c r="EU32" s="58" t="n">
        <f aca="false">MAX(0,(MIN($F32,EU$4)-MAX($E32,EU$3)+1)/EU$5)</f>
        <v>0</v>
      </c>
      <c r="EV32" s="58" t="n">
        <f aca="false">MAX(0,(MIN($F32,EV$4)-MAX($E32,EV$3)+1)/EV$5)</f>
        <v>0</v>
      </c>
      <c r="EW32" s="58" t="n">
        <f aca="false">MAX(0,(MIN($F32,EW$4)-MAX($E32,EW$3)+1)/EW$5)</f>
        <v>0</v>
      </c>
      <c r="EX32" s="58" t="n">
        <f aca="false">MAX(0,(MIN($F32,EX$4)-MAX($E32,EX$3)+1)/EX$5)</f>
        <v>0</v>
      </c>
      <c r="EY32" s="58" t="n">
        <f aca="false">MAX(0,(MIN($F32,EY$4)-MAX($E32,EY$3)+1)/EY$5)</f>
        <v>0</v>
      </c>
      <c r="EZ32" s="58" t="n">
        <f aca="false">MAX(0,(MIN($F32,EZ$4)-MAX($E32,EZ$3)+1)/EZ$5)</f>
        <v>0</v>
      </c>
      <c r="FA32" s="58" t="n">
        <f aca="false">MAX(0,(MIN($F32,FA$4)-MAX($E32,FA$3)+1)/FA$5)</f>
        <v>0</v>
      </c>
      <c r="FB32" s="58" t="n">
        <f aca="false">MAX(0,(MIN($F32,FB$4)-MAX($E32,FB$3)+1)/FB$5)</f>
        <v>0</v>
      </c>
      <c r="FC32" s="58" t="n">
        <f aca="false">MAX(0,(MIN($F32,FC$4)-MAX($E32,FC$3)+1)/FC$5)</f>
        <v>0</v>
      </c>
      <c r="FD32" s="58" t="n">
        <f aca="false">MAX(0,(MIN($F32,FD$4)-MAX($E32,FD$3)+1)/FD$5)</f>
        <v>0</v>
      </c>
      <c r="FE32" s="58" t="n">
        <f aca="false">MAX(0,(MIN($F32,FE$4)-MAX($E32,FE$3)+1)/FE$5)</f>
        <v>0</v>
      </c>
      <c r="FF32" s="58" t="n">
        <f aca="false">MAX(0,(MIN($F32,FF$4)-MAX($E32,FF$3)+1)/FF$5)</f>
        <v>0</v>
      </c>
      <c r="FG32" s="58" t="n">
        <f aca="false">MAX(0,(MIN($F32,FG$4)-MAX($E32,FG$3)+1)/FG$5)</f>
        <v>0</v>
      </c>
      <c r="FH32" s="58" t="n">
        <f aca="false">MAX(0,(MIN($F32,FH$4)-MAX($E32,FH$3)+1)/FH$5)</f>
        <v>0</v>
      </c>
    </row>
    <row r="33" customFormat="false" ht="15" hidden="false" customHeight="false" outlineLevel="0" collapsed="false">
      <c r="C33" s="0" t="s">
        <v>693</v>
      </c>
      <c r="D33" s="11" t="s">
        <v>34</v>
      </c>
      <c r="E33" s="44" t="n">
        <f aca="false">EDATE($F16,In_Debt_Tenor*Months_In_Year)</f>
        <v>52321</v>
      </c>
      <c r="I33" s="17" t="n">
        <f aca="false">SUM(J33:FH33)</f>
        <v>1</v>
      </c>
      <c r="J33" s="17" t="n">
        <f aca="false">N(AND(J$3&lt;=$E33,J$4&gt;=$E33))</f>
        <v>0</v>
      </c>
      <c r="K33" s="17" t="n">
        <f aca="false">N(AND(K$3&lt;=$E33,K$4&gt;=$E33))</f>
        <v>0</v>
      </c>
      <c r="L33" s="17" t="n">
        <f aca="false">N(AND(L$3&lt;=$E33,L$4&gt;=$E33))</f>
        <v>0</v>
      </c>
      <c r="M33" s="17" t="n">
        <f aca="false">N(AND(M$3&lt;=$E33,M$4&gt;=$E33))</f>
        <v>0</v>
      </c>
      <c r="N33" s="17" t="n">
        <f aca="false">N(AND(N$3&lt;=$E33,N$4&gt;=$E33))</f>
        <v>0</v>
      </c>
      <c r="O33" s="17" t="n">
        <f aca="false">N(AND(O$3&lt;=$E33,O$4&gt;=$E33))</f>
        <v>0</v>
      </c>
      <c r="P33" s="17" t="n">
        <f aca="false">N(AND(P$3&lt;=$E33,P$4&gt;=$E33))</f>
        <v>0</v>
      </c>
      <c r="Q33" s="17" t="n">
        <f aca="false">N(AND(Q$3&lt;=$E33,Q$4&gt;=$E33))</f>
        <v>0</v>
      </c>
      <c r="R33" s="17" t="n">
        <f aca="false">N(AND(R$3&lt;=$E33,R$4&gt;=$E33))</f>
        <v>0</v>
      </c>
      <c r="S33" s="17" t="n">
        <f aca="false">N(AND(S$3&lt;=$E33,S$4&gt;=$E33))</f>
        <v>0</v>
      </c>
      <c r="T33" s="17" t="n">
        <f aca="false">N(AND(T$3&lt;=$E33,T$4&gt;=$E33))</f>
        <v>0</v>
      </c>
      <c r="U33" s="17" t="n">
        <f aca="false">N(AND(U$3&lt;=$E33,U$4&gt;=$E33))</f>
        <v>0</v>
      </c>
      <c r="V33" s="17" t="n">
        <f aca="false">N(AND(V$3&lt;=$E33,V$4&gt;=$E33))</f>
        <v>0</v>
      </c>
      <c r="W33" s="17" t="n">
        <f aca="false">N(AND(W$3&lt;=$E33,W$4&gt;=$E33))</f>
        <v>0</v>
      </c>
      <c r="X33" s="17" t="n">
        <f aca="false">N(AND(X$3&lt;=$E33,X$4&gt;=$E33))</f>
        <v>0</v>
      </c>
      <c r="Y33" s="17" t="n">
        <f aca="false">N(AND(Y$3&lt;=$E33,Y$4&gt;=$E33))</f>
        <v>0</v>
      </c>
      <c r="Z33" s="17" t="n">
        <f aca="false">N(AND(Z$3&lt;=$E33,Z$4&gt;=$E33))</f>
        <v>0</v>
      </c>
      <c r="AA33" s="17" t="n">
        <f aca="false">N(AND(AA$3&lt;=$E33,AA$4&gt;=$E33))</f>
        <v>0</v>
      </c>
      <c r="AB33" s="17" t="n">
        <f aca="false">N(AND(AB$3&lt;=$E33,AB$4&gt;=$E33))</f>
        <v>0</v>
      </c>
      <c r="AC33" s="17" t="n">
        <f aca="false">N(AND(AC$3&lt;=$E33,AC$4&gt;=$E33))</f>
        <v>0</v>
      </c>
      <c r="AD33" s="17" t="n">
        <f aca="false">N(AND(AD$3&lt;=$E33,AD$4&gt;=$E33))</f>
        <v>0</v>
      </c>
      <c r="AE33" s="17" t="n">
        <f aca="false">N(AND(AE$3&lt;=$E33,AE$4&gt;=$E33))</f>
        <v>0</v>
      </c>
      <c r="AF33" s="17" t="n">
        <f aca="false">N(AND(AF$3&lt;=$E33,AF$4&gt;=$E33))</f>
        <v>0</v>
      </c>
      <c r="AG33" s="17" t="n">
        <f aca="false">N(AND(AG$3&lt;=$E33,AG$4&gt;=$E33))</f>
        <v>0</v>
      </c>
      <c r="AH33" s="17" t="n">
        <f aca="false">N(AND(AH$3&lt;=$E33,AH$4&gt;=$E33))</f>
        <v>0</v>
      </c>
      <c r="AI33" s="17" t="n">
        <f aca="false">N(AND(AI$3&lt;=$E33,AI$4&gt;=$E33))</f>
        <v>0</v>
      </c>
      <c r="AJ33" s="17" t="n">
        <f aca="false">N(AND(AJ$3&lt;=$E33,AJ$4&gt;=$E33))</f>
        <v>0</v>
      </c>
      <c r="AK33" s="17" t="n">
        <f aca="false">N(AND(AK$3&lt;=$E33,AK$4&gt;=$E33))</f>
        <v>0</v>
      </c>
      <c r="AL33" s="17" t="n">
        <f aca="false">N(AND(AL$3&lt;=$E33,AL$4&gt;=$E33))</f>
        <v>0</v>
      </c>
      <c r="AM33" s="17" t="n">
        <f aca="false">N(AND(AM$3&lt;=$E33,AM$4&gt;=$E33))</f>
        <v>0</v>
      </c>
      <c r="AN33" s="17" t="n">
        <f aca="false">N(AND(AN$3&lt;=$E33,AN$4&gt;=$E33))</f>
        <v>0</v>
      </c>
      <c r="AO33" s="17" t="n">
        <f aca="false">N(AND(AO$3&lt;=$E33,AO$4&gt;=$E33))</f>
        <v>0</v>
      </c>
      <c r="AP33" s="17" t="n">
        <f aca="false">N(AND(AP$3&lt;=$E33,AP$4&gt;=$E33))</f>
        <v>0</v>
      </c>
      <c r="AQ33" s="17" t="n">
        <f aca="false">N(AND(AQ$3&lt;=$E33,AQ$4&gt;=$E33))</f>
        <v>0</v>
      </c>
      <c r="AR33" s="17" t="n">
        <f aca="false">N(AND(AR$3&lt;=$E33,AR$4&gt;=$E33))</f>
        <v>0</v>
      </c>
      <c r="AS33" s="17" t="n">
        <f aca="false">N(AND(AS$3&lt;=$E33,AS$4&gt;=$E33))</f>
        <v>0</v>
      </c>
      <c r="AT33" s="17" t="n">
        <f aca="false">N(AND(AT$3&lt;=$E33,AT$4&gt;=$E33))</f>
        <v>0</v>
      </c>
      <c r="AU33" s="17" t="n">
        <f aca="false">N(AND(AU$3&lt;=$E33,AU$4&gt;=$E33))</f>
        <v>0</v>
      </c>
      <c r="AV33" s="17" t="n">
        <f aca="false">N(AND(AV$3&lt;=$E33,AV$4&gt;=$E33))</f>
        <v>0</v>
      </c>
      <c r="AW33" s="17" t="n">
        <f aca="false">N(AND(AW$3&lt;=$E33,AW$4&gt;=$E33))</f>
        <v>0</v>
      </c>
      <c r="AX33" s="17" t="n">
        <f aca="false">N(AND(AX$3&lt;=$E33,AX$4&gt;=$E33))</f>
        <v>0</v>
      </c>
      <c r="AY33" s="17" t="n">
        <f aca="false">N(AND(AY$3&lt;=$E33,AY$4&gt;=$E33))</f>
        <v>0</v>
      </c>
      <c r="AZ33" s="17" t="n">
        <f aca="false">N(AND(AZ$3&lt;=$E33,AZ$4&gt;=$E33))</f>
        <v>0</v>
      </c>
      <c r="BA33" s="17" t="n">
        <f aca="false">N(AND(BA$3&lt;=$E33,BA$4&gt;=$E33))</f>
        <v>0</v>
      </c>
      <c r="BB33" s="17" t="n">
        <f aca="false">N(AND(BB$3&lt;=$E33,BB$4&gt;=$E33))</f>
        <v>0</v>
      </c>
      <c r="BC33" s="17" t="n">
        <f aca="false">N(AND(BC$3&lt;=$E33,BC$4&gt;=$E33))</f>
        <v>0</v>
      </c>
      <c r="BD33" s="17" t="n">
        <f aca="false">N(AND(BD$3&lt;=$E33,BD$4&gt;=$E33))</f>
        <v>0</v>
      </c>
      <c r="BE33" s="17" t="n">
        <f aca="false">N(AND(BE$3&lt;=$E33,BE$4&gt;=$E33))</f>
        <v>0</v>
      </c>
      <c r="BF33" s="17" t="n">
        <f aca="false">N(AND(BF$3&lt;=$E33,BF$4&gt;=$E33))</f>
        <v>0</v>
      </c>
      <c r="BG33" s="17" t="n">
        <f aca="false">N(AND(BG$3&lt;=$E33,BG$4&gt;=$E33))</f>
        <v>0</v>
      </c>
      <c r="BH33" s="17" t="n">
        <f aca="false">N(AND(BH$3&lt;=$E33,BH$4&gt;=$E33))</f>
        <v>0</v>
      </c>
      <c r="BI33" s="17" t="n">
        <f aca="false">N(AND(BI$3&lt;=$E33,BI$4&gt;=$E33))</f>
        <v>0</v>
      </c>
      <c r="BJ33" s="17" t="n">
        <f aca="false">N(AND(BJ$3&lt;=$E33,BJ$4&gt;=$E33))</f>
        <v>0</v>
      </c>
      <c r="BK33" s="17" t="n">
        <f aca="false">N(AND(BK$3&lt;=$E33,BK$4&gt;=$E33))</f>
        <v>0</v>
      </c>
      <c r="BL33" s="17" t="n">
        <f aca="false">N(AND(BL$3&lt;=$E33,BL$4&gt;=$E33))</f>
        <v>0</v>
      </c>
      <c r="BM33" s="17" t="n">
        <f aca="false">N(AND(BM$3&lt;=$E33,BM$4&gt;=$E33))</f>
        <v>0</v>
      </c>
      <c r="BN33" s="17" t="n">
        <f aca="false">N(AND(BN$3&lt;=$E33,BN$4&gt;=$E33))</f>
        <v>0</v>
      </c>
      <c r="BO33" s="17" t="n">
        <f aca="false">N(AND(BO$3&lt;=$E33,BO$4&gt;=$E33))</f>
        <v>0</v>
      </c>
      <c r="BP33" s="17" t="n">
        <f aca="false">N(AND(BP$3&lt;=$E33,BP$4&gt;=$E33))</f>
        <v>0</v>
      </c>
      <c r="BQ33" s="17" t="n">
        <f aca="false">N(AND(BQ$3&lt;=$E33,BQ$4&gt;=$E33))</f>
        <v>0</v>
      </c>
      <c r="BR33" s="17" t="n">
        <f aca="false">N(AND(BR$3&lt;=$E33,BR$4&gt;=$E33))</f>
        <v>0</v>
      </c>
      <c r="BS33" s="17" t="n">
        <f aca="false">N(AND(BS$3&lt;=$E33,BS$4&gt;=$E33))</f>
        <v>0</v>
      </c>
      <c r="BT33" s="17" t="n">
        <f aca="false">N(AND(BT$3&lt;=$E33,BT$4&gt;=$E33))</f>
        <v>0</v>
      </c>
      <c r="BU33" s="17" t="n">
        <f aca="false">N(AND(BU$3&lt;=$E33,BU$4&gt;=$E33))</f>
        <v>0</v>
      </c>
      <c r="BV33" s="17" t="n">
        <f aca="false">N(AND(BV$3&lt;=$E33,BV$4&gt;=$E33))</f>
        <v>0</v>
      </c>
      <c r="BW33" s="17" t="n">
        <f aca="false">N(AND(BW$3&lt;=$E33,BW$4&gt;=$E33))</f>
        <v>0</v>
      </c>
      <c r="BX33" s="17" t="n">
        <f aca="false">N(AND(BX$3&lt;=$E33,BX$4&gt;=$E33))</f>
        <v>0</v>
      </c>
      <c r="BY33" s="17" t="n">
        <f aca="false">N(AND(BY$3&lt;=$E33,BY$4&gt;=$E33))</f>
        <v>0</v>
      </c>
      <c r="BZ33" s="17" t="n">
        <f aca="false">N(AND(BZ$3&lt;=$E33,BZ$4&gt;=$E33))</f>
        <v>0</v>
      </c>
      <c r="CA33" s="17" t="n">
        <f aca="false">N(AND(CA$3&lt;=$E33,CA$4&gt;=$E33))</f>
        <v>1</v>
      </c>
      <c r="CB33" s="17" t="n">
        <f aca="false">N(AND(CB$3&lt;=$E33,CB$4&gt;=$E33))</f>
        <v>0</v>
      </c>
      <c r="CC33" s="17" t="n">
        <f aca="false">N(AND(CC$3&lt;=$E33,CC$4&gt;=$E33))</f>
        <v>0</v>
      </c>
      <c r="CD33" s="17" t="n">
        <f aca="false">N(AND(CD$3&lt;=$E33,CD$4&gt;=$E33))</f>
        <v>0</v>
      </c>
      <c r="CE33" s="17" t="n">
        <f aca="false">N(AND(CE$3&lt;=$E33,CE$4&gt;=$E33))</f>
        <v>0</v>
      </c>
      <c r="CF33" s="17" t="n">
        <f aca="false">N(AND(CF$3&lt;=$E33,CF$4&gt;=$E33))</f>
        <v>0</v>
      </c>
      <c r="CG33" s="17" t="n">
        <f aca="false">N(AND(CG$3&lt;=$E33,CG$4&gt;=$E33))</f>
        <v>0</v>
      </c>
      <c r="CH33" s="17" t="n">
        <f aca="false">N(AND(CH$3&lt;=$E33,CH$4&gt;=$E33))</f>
        <v>0</v>
      </c>
      <c r="CI33" s="17" t="n">
        <f aca="false">N(AND(CI$3&lt;=$E33,CI$4&gt;=$E33))</f>
        <v>0</v>
      </c>
      <c r="CJ33" s="17" t="n">
        <f aca="false">N(AND(CJ$3&lt;=$E33,CJ$4&gt;=$E33))</f>
        <v>0</v>
      </c>
      <c r="CK33" s="17" t="n">
        <f aca="false">N(AND(CK$3&lt;=$E33,CK$4&gt;=$E33))</f>
        <v>0</v>
      </c>
      <c r="CL33" s="17" t="n">
        <f aca="false">N(AND(CL$3&lt;=$E33,CL$4&gt;=$E33))</f>
        <v>0</v>
      </c>
      <c r="CM33" s="17" t="n">
        <f aca="false">N(AND(CM$3&lt;=$E33,CM$4&gt;=$E33))</f>
        <v>0</v>
      </c>
      <c r="CN33" s="17" t="n">
        <f aca="false">N(AND(CN$3&lt;=$E33,CN$4&gt;=$E33))</f>
        <v>0</v>
      </c>
      <c r="CO33" s="17" t="n">
        <f aca="false">N(AND(CO$3&lt;=$E33,CO$4&gt;=$E33))</f>
        <v>0</v>
      </c>
      <c r="CP33" s="17" t="n">
        <f aca="false">N(AND(CP$3&lt;=$E33,CP$4&gt;=$E33))</f>
        <v>0</v>
      </c>
      <c r="CQ33" s="17" t="n">
        <f aca="false">N(AND(CQ$3&lt;=$E33,CQ$4&gt;=$E33))</f>
        <v>0</v>
      </c>
      <c r="CR33" s="17" t="n">
        <f aca="false">N(AND(CR$3&lt;=$E33,CR$4&gt;=$E33))</f>
        <v>0</v>
      </c>
      <c r="CS33" s="17" t="n">
        <f aca="false">N(AND(CS$3&lt;=$E33,CS$4&gt;=$E33))</f>
        <v>0</v>
      </c>
      <c r="CT33" s="17" t="n">
        <f aca="false">N(AND(CT$3&lt;=$E33,CT$4&gt;=$E33))</f>
        <v>0</v>
      </c>
      <c r="CU33" s="17" t="n">
        <f aca="false">N(AND(CU$3&lt;=$E33,CU$4&gt;=$E33))</f>
        <v>0</v>
      </c>
      <c r="CV33" s="17" t="n">
        <f aca="false">N(AND(CV$3&lt;=$E33,CV$4&gt;=$E33))</f>
        <v>0</v>
      </c>
      <c r="CW33" s="17" t="n">
        <f aca="false">N(AND(CW$3&lt;=$E33,CW$4&gt;=$E33))</f>
        <v>0</v>
      </c>
      <c r="CX33" s="17" t="n">
        <f aca="false">N(AND(CX$3&lt;=$E33,CX$4&gt;=$E33))</f>
        <v>0</v>
      </c>
      <c r="CY33" s="17" t="n">
        <f aca="false">N(AND(CY$3&lt;=$E33,CY$4&gt;=$E33))</f>
        <v>0</v>
      </c>
      <c r="CZ33" s="17" t="n">
        <f aca="false">N(AND(CZ$3&lt;=$E33,CZ$4&gt;=$E33))</f>
        <v>0</v>
      </c>
      <c r="DA33" s="17" t="n">
        <f aca="false">N(AND(DA$3&lt;=$E33,DA$4&gt;=$E33))</f>
        <v>0</v>
      </c>
      <c r="DB33" s="17" t="n">
        <f aca="false">N(AND(DB$3&lt;=$E33,DB$4&gt;=$E33))</f>
        <v>0</v>
      </c>
      <c r="DC33" s="17" t="n">
        <f aca="false">N(AND(DC$3&lt;=$E33,DC$4&gt;=$E33))</f>
        <v>0</v>
      </c>
      <c r="DD33" s="17" t="n">
        <f aca="false">N(AND(DD$3&lt;=$E33,DD$4&gt;=$E33))</f>
        <v>0</v>
      </c>
      <c r="DE33" s="17" t="n">
        <f aca="false">N(AND(DE$3&lt;=$E33,DE$4&gt;=$E33))</f>
        <v>0</v>
      </c>
      <c r="DF33" s="17" t="n">
        <f aca="false">N(AND(DF$3&lt;=$E33,DF$4&gt;=$E33))</f>
        <v>0</v>
      </c>
      <c r="DG33" s="17" t="n">
        <f aca="false">N(AND(DG$3&lt;=$E33,DG$4&gt;=$E33))</f>
        <v>0</v>
      </c>
      <c r="DH33" s="17" t="n">
        <f aca="false">N(AND(DH$3&lt;=$E33,DH$4&gt;=$E33))</f>
        <v>0</v>
      </c>
      <c r="DI33" s="17" t="n">
        <f aca="false">N(AND(DI$3&lt;=$E33,DI$4&gt;=$E33))</f>
        <v>0</v>
      </c>
      <c r="DJ33" s="17" t="n">
        <f aca="false">N(AND(DJ$3&lt;=$E33,DJ$4&gt;=$E33))</f>
        <v>0</v>
      </c>
      <c r="DK33" s="17" t="n">
        <f aca="false">N(AND(DK$3&lt;=$E33,DK$4&gt;=$E33))</f>
        <v>0</v>
      </c>
      <c r="DL33" s="17" t="n">
        <f aca="false">N(AND(DL$3&lt;=$E33,DL$4&gt;=$E33))</f>
        <v>0</v>
      </c>
      <c r="DM33" s="17" t="n">
        <f aca="false">N(AND(DM$3&lt;=$E33,DM$4&gt;=$E33))</f>
        <v>0</v>
      </c>
      <c r="DN33" s="17" t="n">
        <f aca="false">N(AND(DN$3&lt;=$E33,DN$4&gt;=$E33))</f>
        <v>0</v>
      </c>
      <c r="DO33" s="17" t="n">
        <f aca="false">N(AND(DO$3&lt;=$E33,DO$4&gt;=$E33))</f>
        <v>0</v>
      </c>
      <c r="DP33" s="17" t="n">
        <f aca="false">N(AND(DP$3&lt;=$E33,DP$4&gt;=$E33))</f>
        <v>0</v>
      </c>
      <c r="DQ33" s="17" t="n">
        <f aca="false">N(AND(DQ$3&lt;=$E33,DQ$4&gt;=$E33))</f>
        <v>0</v>
      </c>
      <c r="DR33" s="17" t="n">
        <f aca="false">N(AND(DR$3&lt;=$E33,DR$4&gt;=$E33))</f>
        <v>0</v>
      </c>
      <c r="DS33" s="17" t="n">
        <f aca="false">N(AND(DS$3&lt;=$E33,DS$4&gt;=$E33))</f>
        <v>0</v>
      </c>
      <c r="DT33" s="17" t="n">
        <f aca="false">N(AND(DT$3&lt;=$E33,DT$4&gt;=$E33))</f>
        <v>0</v>
      </c>
      <c r="DU33" s="17" t="n">
        <f aca="false">N(AND(DU$3&lt;=$E33,DU$4&gt;=$E33))</f>
        <v>0</v>
      </c>
      <c r="DV33" s="17" t="n">
        <f aca="false">N(AND(DV$3&lt;=$E33,DV$4&gt;=$E33))</f>
        <v>0</v>
      </c>
      <c r="DW33" s="17" t="n">
        <f aca="false">N(AND(DW$3&lt;=$E33,DW$4&gt;=$E33))</f>
        <v>0</v>
      </c>
      <c r="DX33" s="17" t="n">
        <f aca="false">N(AND(DX$3&lt;=$E33,DX$4&gt;=$E33))</f>
        <v>0</v>
      </c>
      <c r="DY33" s="17" t="n">
        <f aca="false">N(AND(DY$3&lt;=$E33,DY$4&gt;=$E33))</f>
        <v>0</v>
      </c>
      <c r="DZ33" s="17" t="n">
        <f aca="false">N(AND(DZ$3&lt;=$E33,DZ$4&gt;=$E33))</f>
        <v>0</v>
      </c>
      <c r="EA33" s="17" t="n">
        <f aca="false">N(AND(EA$3&lt;=$E33,EA$4&gt;=$E33))</f>
        <v>0</v>
      </c>
      <c r="EB33" s="17" t="n">
        <f aca="false">N(AND(EB$3&lt;=$E33,EB$4&gt;=$E33))</f>
        <v>0</v>
      </c>
      <c r="EC33" s="17" t="n">
        <f aca="false">N(AND(EC$3&lt;=$E33,EC$4&gt;=$E33))</f>
        <v>0</v>
      </c>
      <c r="ED33" s="17" t="n">
        <f aca="false">N(AND(ED$3&lt;=$E33,ED$4&gt;=$E33))</f>
        <v>0</v>
      </c>
      <c r="EE33" s="17" t="n">
        <f aca="false">N(AND(EE$3&lt;=$E33,EE$4&gt;=$E33))</f>
        <v>0</v>
      </c>
      <c r="EF33" s="17" t="n">
        <f aca="false">N(AND(EF$3&lt;=$E33,EF$4&gt;=$E33))</f>
        <v>0</v>
      </c>
      <c r="EG33" s="17" t="n">
        <f aca="false">N(AND(EG$3&lt;=$E33,EG$4&gt;=$E33))</f>
        <v>0</v>
      </c>
      <c r="EH33" s="17" t="n">
        <f aca="false">N(AND(EH$3&lt;=$E33,EH$4&gt;=$E33))</f>
        <v>0</v>
      </c>
      <c r="EI33" s="17" t="n">
        <f aca="false">N(AND(EI$3&lt;=$E33,EI$4&gt;=$E33))</f>
        <v>0</v>
      </c>
      <c r="EJ33" s="17" t="n">
        <f aca="false">N(AND(EJ$3&lt;=$E33,EJ$4&gt;=$E33))</f>
        <v>0</v>
      </c>
      <c r="EK33" s="17" t="n">
        <f aca="false">N(AND(EK$3&lt;=$E33,EK$4&gt;=$E33))</f>
        <v>0</v>
      </c>
      <c r="EL33" s="17" t="n">
        <f aca="false">N(AND(EL$3&lt;=$E33,EL$4&gt;=$E33))</f>
        <v>0</v>
      </c>
      <c r="EM33" s="17" t="n">
        <f aca="false">N(AND(EM$3&lt;=$E33,EM$4&gt;=$E33))</f>
        <v>0</v>
      </c>
      <c r="EN33" s="17" t="n">
        <f aca="false">N(AND(EN$3&lt;=$E33,EN$4&gt;=$E33))</f>
        <v>0</v>
      </c>
      <c r="EO33" s="17" t="n">
        <f aca="false">N(AND(EO$3&lt;=$E33,EO$4&gt;=$E33))</f>
        <v>0</v>
      </c>
      <c r="EP33" s="17" t="n">
        <f aca="false">N(AND(EP$3&lt;=$E33,EP$4&gt;=$E33))</f>
        <v>0</v>
      </c>
      <c r="EQ33" s="17" t="n">
        <f aca="false">N(AND(EQ$3&lt;=$E33,EQ$4&gt;=$E33))</f>
        <v>0</v>
      </c>
      <c r="ER33" s="17" t="n">
        <f aca="false">N(AND(ER$3&lt;=$E33,ER$4&gt;=$E33))</f>
        <v>0</v>
      </c>
      <c r="ES33" s="17" t="n">
        <f aca="false">N(AND(ES$3&lt;=$E33,ES$4&gt;=$E33))</f>
        <v>0</v>
      </c>
      <c r="ET33" s="17" t="n">
        <f aca="false">N(AND(ET$3&lt;=$E33,ET$4&gt;=$E33))</f>
        <v>0</v>
      </c>
      <c r="EU33" s="17" t="n">
        <f aca="false">N(AND(EU$3&lt;=$E33,EU$4&gt;=$E33))</f>
        <v>0</v>
      </c>
      <c r="EV33" s="17" t="n">
        <f aca="false">N(AND(EV$3&lt;=$E33,EV$4&gt;=$E33))</f>
        <v>0</v>
      </c>
      <c r="EW33" s="17" t="n">
        <f aca="false">N(AND(EW$3&lt;=$E33,EW$4&gt;=$E33))</f>
        <v>0</v>
      </c>
      <c r="EX33" s="17" t="n">
        <f aca="false">N(AND(EX$3&lt;=$E33,EX$4&gt;=$E33))</f>
        <v>0</v>
      </c>
      <c r="EY33" s="17" t="n">
        <f aca="false">N(AND(EY$3&lt;=$E33,EY$4&gt;=$E33))</f>
        <v>0</v>
      </c>
      <c r="EZ33" s="17" t="n">
        <f aca="false">N(AND(EZ$3&lt;=$E33,EZ$4&gt;=$E33))</f>
        <v>0</v>
      </c>
      <c r="FA33" s="17" t="n">
        <f aca="false">N(AND(FA$3&lt;=$E33,FA$4&gt;=$E33))</f>
        <v>0</v>
      </c>
      <c r="FB33" s="17" t="n">
        <f aca="false">N(AND(FB$3&lt;=$E33,FB$4&gt;=$E33))</f>
        <v>0</v>
      </c>
      <c r="FC33" s="17" t="n">
        <f aca="false">N(AND(FC$3&lt;=$E33,FC$4&gt;=$E33))</f>
        <v>0</v>
      </c>
      <c r="FD33" s="17" t="n">
        <f aca="false">N(AND(FD$3&lt;=$E33,FD$4&gt;=$E33))</f>
        <v>0</v>
      </c>
      <c r="FE33" s="17" t="n">
        <f aca="false">N(AND(FE$3&lt;=$E33,FE$4&gt;=$E33))</f>
        <v>0</v>
      </c>
      <c r="FF33" s="17" t="n">
        <f aca="false">N(AND(FF$3&lt;=$E33,FF$4&gt;=$E33))</f>
        <v>0</v>
      </c>
      <c r="FG33" s="17" t="n">
        <f aca="false">N(AND(FG$3&lt;=$E33,FG$4&gt;=$E33))</f>
        <v>0</v>
      </c>
      <c r="FH33" s="17" t="n">
        <f aca="false">N(AND(FH$3&lt;=$E33,FH$4&gt;=$E33))</f>
        <v>0</v>
      </c>
    </row>
    <row r="34" customFormat="false" ht="15" hidden="false" customHeight="false" outlineLevel="0" collapsed="false">
      <c r="C34" s="0" t="s">
        <v>694</v>
      </c>
      <c r="D34" s="11" t="s">
        <v>556</v>
      </c>
      <c r="E34" s="44" t="n">
        <f aca="false">$F16+1</f>
        <v>46844</v>
      </c>
      <c r="F34" s="44" t="n">
        <f aca="false">EDATE($F16,In_Dep_Years*Months_In_Year)</f>
        <v>57800</v>
      </c>
      <c r="I34" s="58" t="n">
        <f aca="false">SUM(J34:FH34)</f>
        <v>1</v>
      </c>
      <c r="J34" s="58" t="n">
        <f aca="false">MAX(0,MIN($F34,J$4)-MAX($E34,J$3)+1)/($F34-$E34+1)</f>
        <v>0</v>
      </c>
      <c r="K34" s="58" t="n">
        <f aca="false">MAX(0,MIN($F34,K$4)-MAX($E34,K$3)+1)/($F34-$E34+1)</f>
        <v>0</v>
      </c>
      <c r="L34" s="58" t="n">
        <f aca="false">MAX(0,MIN($F34,L$4)-MAX($E34,L$3)+1)/($F34-$E34+1)</f>
        <v>0</v>
      </c>
      <c r="M34" s="58" t="n">
        <f aca="false">MAX(0,MIN($F34,M$4)-MAX($E34,M$3)+1)/($F34-$E34+1)</f>
        <v>0</v>
      </c>
      <c r="N34" s="58" t="n">
        <f aca="false">MAX(0,MIN($F34,N$4)-MAX($E34,N$3)+1)/($F34-$E34+1)</f>
        <v>0</v>
      </c>
      <c r="O34" s="58" t="n">
        <f aca="false">MAX(0,MIN($F34,O$4)-MAX($E34,O$3)+1)/($F34-$E34+1)</f>
        <v>0</v>
      </c>
      <c r="P34" s="58" t="n">
        <f aca="false">MAX(0,MIN($F34,P$4)-MAX($E34,P$3)+1)/($F34-$E34+1)</f>
        <v>0</v>
      </c>
      <c r="Q34" s="58" t="n">
        <f aca="false">MAX(0,MIN($F34,Q$4)-MAX($E34,Q$3)+1)/($F34-$E34+1)</f>
        <v>0</v>
      </c>
      <c r="R34" s="58" t="n">
        <f aca="false">MAX(0,MIN($F34,R$4)-MAX($E34,R$3)+1)/($F34-$E34+1)</f>
        <v>0</v>
      </c>
      <c r="S34" s="58" t="n">
        <f aca="false">MAX(0,MIN($F34,S$4)-MAX($E34,S$3)+1)/($F34-$E34+1)</f>
        <v>0</v>
      </c>
      <c r="T34" s="58" t="n">
        <f aca="false">MAX(0,MIN($F34,T$4)-MAX($E34,T$3)+1)/($F34-$E34+1)</f>
        <v>0.00830519302728849</v>
      </c>
      <c r="U34" s="58" t="n">
        <f aca="false">MAX(0,MIN($F34,U$4)-MAX($E34,U$3)+1)/($F34-$E34+1)</f>
        <v>0.00839645888473122</v>
      </c>
      <c r="V34" s="58" t="n">
        <f aca="false">MAX(0,MIN($F34,V$4)-MAX($E34,V$3)+1)/($F34-$E34+1)</f>
        <v>0.00839645888473122</v>
      </c>
      <c r="W34" s="58" t="n">
        <f aca="false">MAX(0,MIN($F34,W$4)-MAX($E34,W$3)+1)/($F34-$E34+1)</f>
        <v>0.00821392716984576</v>
      </c>
      <c r="X34" s="58" t="n">
        <f aca="false">MAX(0,MIN($F34,X$4)-MAX($E34,X$3)+1)/($F34-$E34+1)</f>
        <v>0.00830519302728849</v>
      </c>
      <c r="Y34" s="58" t="n">
        <f aca="false">MAX(0,MIN($F34,Y$4)-MAX($E34,Y$3)+1)/($F34-$E34+1)</f>
        <v>0.00839645888473122</v>
      </c>
      <c r="Z34" s="58" t="n">
        <f aca="false">MAX(0,MIN($F34,Z$4)-MAX($E34,Z$3)+1)/($F34-$E34+1)</f>
        <v>0.00839645888473122</v>
      </c>
      <c r="AA34" s="58" t="n">
        <f aca="false">MAX(0,MIN($F34,AA$4)-MAX($E34,AA$3)+1)/($F34-$E34+1)</f>
        <v>0.00821392716984576</v>
      </c>
      <c r="AB34" s="58" t="n">
        <f aca="false">MAX(0,MIN($F34,AB$4)-MAX($E34,AB$3)+1)/($F34-$E34+1)</f>
        <v>0.00830519302728849</v>
      </c>
      <c r="AC34" s="58" t="n">
        <f aca="false">MAX(0,MIN($F34,AC$4)-MAX($E34,AC$3)+1)/($F34-$E34+1)</f>
        <v>0.00839645888473122</v>
      </c>
      <c r="AD34" s="58" t="n">
        <f aca="false">MAX(0,MIN($F34,AD$4)-MAX($E34,AD$3)+1)/($F34-$E34+1)</f>
        <v>0.00839645888473122</v>
      </c>
      <c r="AE34" s="58" t="n">
        <f aca="false">MAX(0,MIN($F34,AE$4)-MAX($E34,AE$3)+1)/($F34-$E34+1)</f>
        <v>0.00821392716984576</v>
      </c>
      <c r="AF34" s="58" t="n">
        <f aca="false">MAX(0,MIN($F34,AF$4)-MAX($E34,AF$3)+1)/($F34-$E34+1)</f>
        <v>0.00830519302728849</v>
      </c>
      <c r="AG34" s="58" t="n">
        <f aca="false">MAX(0,MIN($F34,AG$4)-MAX($E34,AG$3)+1)/($F34-$E34+1)</f>
        <v>0.00839645888473122</v>
      </c>
      <c r="AH34" s="58" t="n">
        <f aca="false">MAX(0,MIN($F34,AH$4)-MAX($E34,AH$3)+1)/($F34-$E34+1)</f>
        <v>0.00839645888473122</v>
      </c>
      <c r="AI34" s="58" t="n">
        <f aca="false">MAX(0,MIN($F34,AI$4)-MAX($E34,AI$3)+1)/($F34-$E34+1)</f>
        <v>0.00830519302728849</v>
      </c>
      <c r="AJ34" s="58" t="n">
        <f aca="false">MAX(0,MIN($F34,AJ$4)-MAX($E34,AJ$3)+1)/($F34-$E34+1)</f>
        <v>0.00830519302728849</v>
      </c>
      <c r="AK34" s="58" t="n">
        <f aca="false">MAX(0,MIN($F34,AK$4)-MAX($E34,AK$3)+1)/($F34-$E34+1)</f>
        <v>0.00839645888473122</v>
      </c>
      <c r="AL34" s="58" t="n">
        <f aca="false">MAX(0,MIN($F34,AL$4)-MAX($E34,AL$3)+1)/($F34-$E34+1)</f>
        <v>0.00839645888473122</v>
      </c>
      <c r="AM34" s="58" t="n">
        <f aca="false">MAX(0,MIN($F34,AM$4)-MAX($E34,AM$3)+1)/($F34-$E34+1)</f>
        <v>0.00821392716984576</v>
      </c>
      <c r="AN34" s="58" t="n">
        <f aca="false">MAX(0,MIN($F34,AN$4)-MAX($E34,AN$3)+1)/($F34-$E34+1)</f>
        <v>0.00830519302728849</v>
      </c>
      <c r="AO34" s="58" t="n">
        <f aca="false">MAX(0,MIN($F34,AO$4)-MAX($E34,AO$3)+1)/($F34-$E34+1)</f>
        <v>0.00839645888473122</v>
      </c>
      <c r="AP34" s="58" t="n">
        <f aca="false">MAX(0,MIN($F34,AP$4)-MAX($E34,AP$3)+1)/($F34-$E34+1)</f>
        <v>0.00839645888473122</v>
      </c>
      <c r="AQ34" s="58" t="n">
        <f aca="false">MAX(0,MIN($F34,AQ$4)-MAX($E34,AQ$3)+1)/($F34-$E34+1)</f>
        <v>0.00821392716984576</v>
      </c>
      <c r="AR34" s="58" t="n">
        <f aca="false">MAX(0,MIN($F34,AR$4)-MAX($E34,AR$3)+1)/($F34-$E34+1)</f>
        <v>0.00830519302728849</v>
      </c>
      <c r="AS34" s="58" t="n">
        <f aca="false">MAX(0,MIN($F34,AS$4)-MAX($E34,AS$3)+1)/($F34-$E34+1)</f>
        <v>0.00839645888473122</v>
      </c>
      <c r="AT34" s="58" t="n">
        <f aca="false">MAX(0,MIN($F34,AT$4)-MAX($E34,AT$3)+1)/($F34-$E34+1)</f>
        <v>0.00839645888473122</v>
      </c>
      <c r="AU34" s="58" t="n">
        <f aca="false">MAX(0,MIN($F34,AU$4)-MAX($E34,AU$3)+1)/($F34-$E34+1)</f>
        <v>0.00821392716984576</v>
      </c>
      <c r="AV34" s="58" t="n">
        <f aca="false">MAX(0,MIN($F34,AV$4)-MAX($E34,AV$3)+1)/($F34-$E34+1)</f>
        <v>0.00830519302728849</v>
      </c>
      <c r="AW34" s="58" t="n">
        <f aca="false">MAX(0,MIN($F34,AW$4)-MAX($E34,AW$3)+1)/($F34-$E34+1)</f>
        <v>0.00839645888473122</v>
      </c>
      <c r="AX34" s="58" t="n">
        <f aca="false">MAX(0,MIN($F34,AX$4)-MAX($E34,AX$3)+1)/($F34-$E34+1)</f>
        <v>0.00839645888473122</v>
      </c>
      <c r="AY34" s="58" t="n">
        <f aca="false">MAX(0,MIN($F34,AY$4)-MAX($E34,AY$3)+1)/($F34-$E34+1)</f>
        <v>0.00830519302728849</v>
      </c>
      <c r="AZ34" s="58" t="n">
        <f aca="false">MAX(0,MIN($F34,AZ$4)-MAX($E34,AZ$3)+1)/($F34-$E34+1)</f>
        <v>0.00830519302728849</v>
      </c>
      <c r="BA34" s="58" t="n">
        <f aca="false">MAX(0,MIN($F34,BA$4)-MAX($E34,BA$3)+1)/($F34-$E34+1)</f>
        <v>0.00839645888473122</v>
      </c>
      <c r="BB34" s="58" t="n">
        <f aca="false">MAX(0,MIN($F34,BB$4)-MAX($E34,BB$3)+1)/($F34-$E34+1)</f>
        <v>0.00839645888473122</v>
      </c>
      <c r="BC34" s="58" t="n">
        <f aca="false">MAX(0,MIN($F34,BC$4)-MAX($E34,BC$3)+1)/($F34-$E34+1)</f>
        <v>0.00821392716984576</v>
      </c>
      <c r="BD34" s="58" t="n">
        <f aca="false">MAX(0,MIN($F34,BD$4)-MAX($E34,BD$3)+1)/($F34-$E34+1)</f>
        <v>0.00830519302728849</v>
      </c>
      <c r="BE34" s="58" t="n">
        <f aca="false">MAX(0,MIN($F34,BE$4)-MAX($E34,BE$3)+1)/($F34-$E34+1)</f>
        <v>0.00839645888473122</v>
      </c>
      <c r="BF34" s="58" t="n">
        <f aca="false">MAX(0,MIN($F34,BF$4)-MAX($E34,BF$3)+1)/($F34-$E34+1)</f>
        <v>0.00839645888473122</v>
      </c>
      <c r="BG34" s="58" t="n">
        <f aca="false">MAX(0,MIN($F34,BG$4)-MAX($E34,BG$3)+1)/($F34-$E34+1)</f>
        <v>0.00821392716984576</v>
      </c>
      <c r="BH34" s="58" t="n">
        <f aca="false">MAX(0,MIN($F34,BH$4)-MAX($E34,BH$3)+1)/($F34-$E34+1)</f>
        <v>0.00830519302728849</v>
      </c>
      <c r="BI34" s="58" t="n">
        <f aca="false">MAX(0,MIN($F34,BI$4)-MAX($E34,BI$3)+1)/($F34-$E34+1)</f>
        <v>0.00839645888473122</v>
      </c>
      <c r="BJ34" s="58" t="n">
        <f aca="false">MAX(0,MIN($F34,BJ$4)-MAX($E34,BJ$3)+1)/($F34-$E34+1)</f>
        <v>0.00839645888473122</v>
      </c>
      <c r="BK34" s="58" t="n">
        <f aca="false">MAX(0,MIN($F34,BK$4)-MAX($E34,BK$3)+1)/($F34-$E34+1)</f>
        <v>0.00821392716984576</v>
      </c>
      <c r="BL34" s="58" t="n">
        <f aca="false">MAX(0,MIN($F34,BL$4)-MAX($E34,BL$3)+1)/($F34-$E34+1)</f>
        <v>0.00830519302728849</v>
      </c>
      <c r="BM34" s="58" t="n">
        <f aca="false">MAX(0,MIN($F34,BM$4)-MAX($E34,BM$3)+1)/($F34-$E34+1)</f>
        <v>0.00839645888473122</v>
      </c>
      <c r="BN34" s="58" t="n">
        <f aca="false">MAX(0,MIN($F34,BN$4)-MAX($E34,BN$3)+1)/($F34-$E34+1)</f>
        <v>0.00839645888473122</v>
      </c>
      <c r="BO34" s="58" t="n">
        <f aca="false">MAX(0,MIN($F34,BO$4)-MAX($E34,BO$3)+1)/($F34-$E34+1)</f>
        <v>0.00830519302728849</v>
      </c>
      <c r="BP34" s="58" t="n">
        <f aca="false">MAX(0,MIN($F34,BP$4)-MAX($E34,BP$3)+1)/($F34-$E34+1)</f>
        <v>0.00830519302728849</v>
      </c>
      <c r="BQ34" s="58" t="n">
        <f aca="false">MAX(0,MIN($F34,BQ$4)-MAX($E34,BQ$3)+1)/($F34-$E34+1)</f>
        <v>0.00839645888473122</v>
      </c>
      <c r="BR34" s="58" t="n">
        <f aca="false">MAX(0,MIN($F34,BR$4)-MAX($E34,BR$3)+1)/($F34-$E34+1)</f>
        <v>0.00839645888473122</v>
      </c>
      <c r="BS34" s="58" t="n">
        <f aca="false">MAX(0,MIN($F34,BS$4)-MAX($E34,BS$3)+1)/($F34-$E34+1)</f>
        <v>0.00821392716984576</v>
      </c>
      <c r="BT34" s="58" t="n">
        <f aca="false">MAX(0,MIN($F34,BT$4)-MAX($E34,BT$3)+1)/($F34-$E34+1)</f>
        <v>0.00830519302728849</v>
      </c>
      <c r="BU34" s="58" t="n">
        <f aca="false">MAX(0,MIN($F34,BU$4)-MAX($E34,BU$3)+1)/($F34-$E34+1)</f>
        <v>0.00839645888473122</v>
      </c>
      <c r="BV34" s="58" t="n">
        <f aca="false">MAX(0,MIN($F34,BV$4)-MAX($E34,BV$3)+1)/($F34-$E34+1)</f>
        <v>0.00839645888473122</v>
      </c>
      <c r="BW34" s="58" t="n">
        <f aca="false">MAX(0,MIN($F34,BW$4)-MAX($E34,BW$3)+1)/($F34-$E34+1)</f>
        <v>0.00821392716984576</v>
      </c>
      <c r="BX34" s="58" t="n">
        <f aca="false">MAX(0,MIN($F34,BX$4)-MAX($E34,BX$3)+1)/($F34-$E34+1)</f>
        <v>0.00830519302728849</v>
      </c>
      <c r="BY34" s="58" t="n">
        <f aca="false">MAX(0,MIN($F34,BY$4)-MAX($E34,BY$3)+1)/($F34-$E34+1)</f>
        <v>0.00839645888473122</v>
      </c>
      <c r="BZ34" s="58" t="n">
        <f aca="false">MAX(0,MIN($F34,BZ$4)-MAX($E34,BZ$3)+1)/($F34-$E34+1)</f>
        <v>0.00839645888473122</v>
      </c>
      <c r="CA34" s="58" t="n">
        <f aca="false">MAX(0,MIN($F34,CA$4)-MAX($E34,CA$3)+1)/($F34-$E34+1)</f>
        <v>0.00821392716984576</v>
      </c>
      <c r="CB34" s="58" t="n">
        <f aca="false">MAX(0,MIN($F34,CB$4)-MAX($E34,CB$3)+1)/($F34-$E34+1)</f>
        <v>0.00830519302728849</v>
      </c>
      <c r="CC34" s="58" t="n">
        <f aca="false">MAX(0,MIN($F34,CC$4)-MAX($E34,CC$3)+1)/($F34-$E34+1)</f>
        <v>0.00839645888473122</v>
      </c>
      <c r="CD34" s="58" t="n">
        <f aca="false">MAX(0,MIN($F34,CD$4)-MAX($E34,CD$3)+1)/($F34-$E34+1)</f>
        <v>0.00839645888473122</v>
      </c>
      <c r="CE34" s="58" t="n">
        <f aca="false">MAX(0,MIN($F34,CE$4)-MAX($E34,CE$3)+1)/($F34-$E34+1)</f>
        <v>0.00830519302728849</v>
      </c>
      <c r="CF34" s="58" t="n">
        <f aca="false">MAX(0,MIN($F34,CF$4)-MAX($E34,CF$3)+1)/($F34-$E34+1)</f>
        <v>0.00830519302728849</v>
      </c>
      <c r="CG34" s="58" t="n">
        <f aca="false">MAX(0,MIN($F34,CG$4)-MAX($E34,CG$3)+1)/($F34-$E34+1)</f>
        <v>0.00839645888473122</v>
      </c>
      <c r="CH34" s="58" t="n">
        <f aca="false">MAX(0,MIN($F34,CH$4)-MAX($E34,CH$3)+1)/($F34-$E34+1)</f>
        <v>0.00839645888473122</v>
      </c>
      <c r="CI34" s="58" t="n">
        <f aca="false">MAX(0,MIN($F34,CI$4)-MAX($E34,CI$3)+1)/($F34-$E34+1)</f>
        <v>0.00821392716984576</v>
      </c>
      <c r="CJ34" s="58" t="n">
        <f aca="false">MAX(0,MIN($F34,CJ$4)-MAX($E34,CJ$3)+1)/($F34-$E34+1)</f>
        <v>0.00830519302728849</v>
      </c>
      <c r="CK34" s="58" t="n">
        <f aca="false">MAX(0,MIN($F34,CK$4)-MAX($E34,CK$3)+1)/($F34-$E34+1)</f>
        <v>0.00839645888473122</v>
      </c>
      <c r="CL34" s="58" t="n">
        <f aca="false">MAX(0,MIN($F34,CL$4)-MAX($E34,CL$3)+1)/($F34-$E34+1)</f>
        <v>0.00839645888473122</v>
      </c>
      <c r="CM34" s="58" t="n">
        <f aca="false">MAX(0,MIN($F34,CM$4)-MAX($E34,CM$3)+1)/($F34-$E34+1)</f>
        <v>0.00821392716984576</v>
      </c>
      <c r="CN34" s="58" t="n">
        <f aca="false">MAX(0,MIN($F34,CN$4)-MAX($E34,CN$3)+1)/($F34-$E34+1)</f>
        <v>0.00830519302728849</v>
      </c>
      <c r="CO34" s="58" t="n">
        <f aca="false">MAX(0,MIN($F34,CO$4)-MAX($E34,CO$3)+1)/($F34-$E34+1)</f>
        <v>0.00839645888473122</v>
      </c>
      <c r="CP34" s="58" t="n">
        <f aca="false">MAX(0,MIN($F34,CP$4)-MAX($E34,CP$3)+1)/($F34-$E34+1)</f>
        <v>0.00839645888473122</v>
      </c>
      <c r="CQ34" s="58" t="n">
        <f aca="false">MAX(0,MIN($F34,CQ$4)-MAX($E34,CQ$3)+1)/($F34-$E34+1)</f>
        <v>0.00821392716984576</v>
      </c>
      <c r="CR34" s="58" t="n">
        <f aca="false">MAX(0,MIN($F34,CR$4)-MAX($E34,CR$3)+1)/($F34-$E34+1)</f>
        <v>0.00830519302728849</v>
      </c>
      <c r="CS34" s="58" t="n">
        <f aca="false">MAX(0,MIN($F34,CS$4)-MAX($E34,CS$3)+1)/($F34-$E34+1)</f>
        <v>0.00839645888473122</v>
      </c>
      <c r="CT34" s="58" t="n">
        <f aca="false">MAX(0,MIN($F34,CT$4)-MAX($E34,CT$3)+1)/($F34-$E34+1)</f>
        <v>0.00839645888473122</v>
      </c>
      <c r="CU34" s="58" t="n">
        <f aca="false">MAX(0,MIN($F34,CU$4)-MAX($E34,CU$3)+1)/($F34-$E34+1)</f>
        <v>0.00830519302728849</v>
      </c>
      <c r="CV34" s="58" t="n">
        <f aca="false">MAX(0,MIN($F34,CV$4)-MAX($E34,CV$3)+1)/($F34-$E34+1)</f>
        <v>0.00830519302728849</v>
      </c>
      <c r="CW34" s="58" t="n">
        <f aca="false">MAX(0,MIN($F34,CW$4)-MAX($E34,CW$3)+1)/($F34-$E34+1)</f>
        <v>0.00839645888473122</v>
      </c>
      <c r="CX34" s="58" t="n">
        <f aca="false">MAX(0,MIN($F34,CX$4)-MAX($E34,CX$3)+1)/($F34-$E34+1)</f>
        <v>0.00839645888473122</v>
      </c>
      <c r="CY34" s="58" t="n">
        <f aca="false">MAX(0,MIN($F34,CY$4)-MAX($E34,CY$3)+1)/($F34-$E34+1)</f>
        <v>0.00821392716984576</v>
      </c>
      <c r="CZ34" s="58" t="n">
        <f aca="false">MAX(0,MIN($F34,CZ$4)-MAX($E34,CZ$3)+1)/($F34-$E34+1)</f>
        <v>0.00830519302728849</v>
      </c>
      <c r="DA34" s="58" t="n">
        <f aca="false">MAX(0,MIN($F34,DA$4)-MAX($E34,DA$3)+1)/($F34-$E34+1)</f>
        <v>0.00839645888473122</v>
      </c>
      <c r="DB34" s="58" t="n">
        <f aca="false">MAX(0,MIN($F34,DB$4)-MAX($E34,DB$3)+1)/($F34-$E34+1)</f>
        <v>0.00839645888473122</v>
      </c>
      <c r="DC34" s="58" t="n">
        <f aca="false">MAX(0,MIN($F34,DC$4)-MAX($E34,DC$3)+1)/($F34-$E34+1)</f>
        <v>0.00821392716984576</v>
      </c>
      <c r="DD34" s="58" t="n">
        <f aca="false">MAX(0,MIN($F34,DD$4)-MAX($E34,DD$3)+1)/($F34-$E34+1)</f>
        <v>0.00830519302728849</v>
      </c>
      <c r="DE34" s="58" t="n">
        <f aca="false">MAX(0,MIN($F34,DE$4)-MAX($E34,DE$3)+1)/($F34-$E34+1)</f>
        <v>0.00839645888473122</v>
      </c>
      <c r="DF34" s="58" t="n">
        <f aca="false">MAX(0,MIN($F34,DF$4)-MAX($E34,DF$3)+1)/($F34-$E34+1)</f>
        <v>0.00839645888473122</v>
      </c>
      <c r="DG34" s="58" t="n">
        <f aca="false">MAX(0,MIN($F34,DG$4)-MAX($E34,DG$3)+1)/($F34-$E34+1)</f>
        <v>0.00821392716984576</v>
      </c>
      <c r="DH34" s="58" t="n">
        <f aca="false">MAX(0,MIN($F34,DH$4)-MAX($E34,DH$3)+1)/($F34-$E34+1)</f>
        <v>0.00830519302728849</v>
      </c>
      <c r="DI34" s="58" t="n">
        <f aca="false">MAX(0,MIN($F34,DI$4)-MAX($E34,DI$3)+1)/($F34-$E34+1)</f>
        <v>0.00839645888473122</v>
      </c>
      <c r="DJ34" s="58" t="n">
        <f aca="false">MAX(0,MIN($F34,DJ$4)-MAX($E34,DJ$3)+1)/($F34-$E34+1)</f>
        <v>0.00839645888473122</v>
      </c>
      <c r="DK34" s="58" t="n">
        <f aca="false">MAX(0,MIN($F34,DK$4)-MAX($E34,DK$3)+1)/($F34-$E34+1)</f>
        <v>0.00830519302728849</v>
      </c>
      <c r="DL34" s="58" t="n">
        <f aca="false">MAX(0,MIN($F34,DL$4)-MAX($E34,DL$3)+1)/($F34-$E34+1)</f>
        <v>0.00830519302728849</v>
      </c>
      <c r="DM34" s="58" t="n">
        <f aca="false">MAX(0,MIN($F34,DM$4)-MAX($E34,DM$3)+1)/($F34-$E34+1)</f>
        <v>0.00839645888473122</v>
      </c>
      <c r="DN34" s="58" t="n">
        <f aca="false">MAX(0,MIN($F34,DN$4)-MAX($E34,DN$3)+1)/($F34-$E34+1)</f>
        <v>0.00839645888473122</v>
      </c>
      <c r="DO34" s="58" t="n">
        <f aca="false">MAX(0,MIN($F34,DO$4)-MAX($E34,DO$3)+1)/($F34-$E34+1)</f>
        <v>0.00821392716984576</v>
      </c>
      <c r="DP34" s="58" t="n">
        <f aca="false">MAX(0,MIN($F34,DP$4)-MAX($E34,DP$3)+1)/($F34-$E34+1)</f>
        <v>0.00830519302728849</v>
      </c>
      <c r="DQ34" s="58" t="n">
        <f aca="false">MAX(0,MIN($F34,DQ$4)-MAX($E34,DQ$3)+1)/($F34-$E34+1)</f>
        <v>0.00839645888473122</v>
      </c>
      <c r="DR34" s="58" t="n">
        <f aca="false">MAX(0,MIN($F34,DR$4)-MAX($E34,DR$3)+1)/($F34-$E34+1)</f>
        <v>0.00839645888473122</v>
      </c>
      <c r="DS34" s="58" t="n">
        <f aca="false">MAX(0,MIN($F34,DS$4)-MAX($E34,DS$3)+1)/($F34-$E34+1)</f>
        <v>0.00821392716984576</v>
      </c>
      <c r="DT34" s="58" t="n">
        <f aca="false">MAX(0,MIN($F34,DT$4)-MAX($E34,DT$3)+1)/($F34-$E34+1)</f>
        <v>0.00830519302728849</v>
      </c>
      <c r="DU34" s="58" t="n">
        <f aca="false">MAX(0,MIN($F34,DU$4)-MAX($E34,DU$3)+1)/($F34-$E34+1)</f>
        <v>0.00839645888473122</v>
      </c>
      <c r="DV34" s="58" t="n">
        <f aca="false">MAX(0,MIN($F34,DV$4)-MAX($E34,DV$3)+1)/($F34-$E34+1)</f>
        <v>0.00839645888473122</v>
      </c>
      <c r="DW34" s="58" t="n">
        <f aca="false">MAX(0,MIN($F34,DW$4)-MAX($E34,DW$3)+1)/($F34-$E34+1)</f>
        <v>0.00821392716984576</v>
      </c>
      <c r="DX34" s="58" t="n">
        <f aca="false">MAX(0,MIN($F34,DX$4)-MAX($E34,DX$3)+1)/($F34-$E34+1)</f>
        <v>0.00830519302728849</v>
      </c>
      <c r="DY34" s="58" t="n">
        <f aca="false">MAX(0,MIN($F34,DY$4)-MAX($E34,DY$3)+1)/($F34-$E34+1)</f>
        <v>0.00839645888473122</v>
      </c>
      <c r="DZ34" s="58" t="n">
        <f aca="false">MAX(0,MIN($F34,DZ$4)-MAX($E34,DZ$3)+1)/($F34-$E34+1)</f>
        <v>0.00839645888473122</v>
      </c>
      <c r="EA34" s="58" t="n">
        <f aca="false">MAX(0,MIN($F34,EA$4)-MAX($E34,EA$3)+1)/($F34-$E34+1)</f>
        <v>0.00830519302728849</v>
      </c>
      <c r="EB34" s="58" t="n">
        <f aca="false">MAX(0,MIN($F34,EB$4)-MAX($E34,EB$3)+1)/($F34-$E34+1)</f>
        <v>0.00830519302728849</v>
      </c>
      <c r="EC34" s="58" t="n">
        <f aca="false">MAX(0,MIN($F34,EC$4)-MAX($E34,EC$3)+1)/($F34-$E34+1)</f>
        <v>0.00839645888473122</v>
      </c>
      <c r="ED34" s="58" t="n">
        <f aca="false">MAX(0,MIN($F34,ED$4)-MAX($E34,ED$3)+1)/($F34-$E34+1)</f>
        <v>0.00839645888473122</v>
      </c>
      <c r="EE34" s="58" t="n">
        <f aca="false">MAX(0,MIN($F34,EE$4)-MAX($E34,EE$3)+1)/($F34-$E34+1)</f>
        <v>0.00821392716984576</v>
      </c>
      <c r="EF34" s="58" t="n">
        <f aca="false">MAX(0,MIN($F34,EF$4)-MAX($E34,EF$3)+1)/($F34-$E34+1)</f>
        <v>0.00830519302728849</v>
      </c>
      <c r="EG34" s="58" t="n">
        <f aca="false">MAX(0,MIN($F34,EG$4)-MAX($E34,EG$3)+1)/($F34-$E34+1)</f>
        <v>0.00839645888473122</v>
      </c>
      <c r="EH34" s="58" t="n">
        <f aca="false">MAX(0,MIN($F34,EH$4)-MAX($E34,EH$3)+1)/($F34-$E34+1)</f>
        <v>0.00839645888473122</v>
      </c>
      <c r="EI34" s="58" t="n">
        <f aca="false">MAX(0,MIN($F34,EI$4)-MAX($E34,EI$3)+1)/($F34-$E34+1)</f>
        <v>0.00821392716984576</v>
      </c>
      <c r="EJ34" s="58" t="n">
        <f aca="false">MAX(0,MIN($F34,EJ$4)-MAX($E34,EJ$3)+1)/($F34-$E34+1)</f>
        <v>0</v>
      </c>
      <c r="EK34" s="58" t="n">
        <f aca="false">MAX(0,MIN($F34,EK$4)-MAX($E34,EK$3)+1)/($F34-$E34+1)</f>
        <v>0</v>
      </c>
      <c r="EL34" s="58" t="n">
        <f aca="false">MAX(0,MIN($F34,EL$4)-MAX($E34,EL$3)+1)/($F34-$E34+1)</f>
        <v>0</v>
      </c>
      <c r="EM34" s="58" t="n">
        <f aca="false">MAX(0,MIN($F34,EM$4)-MAX($E34,EM$3)+1)/($F34-$E34+1)</f>
        <v>0</v>
      </c>
      <c r="EN34" s="58" t="n">
        <f aca="false">MAX(0,MIN($F34,EN$4)-MAX($E34,EN$3)+1)/($F34-$E34+1)</f>
        <v>0</v>
      </c>
      <c r="EO34" s="58" t="n">
        <f aca="false">MAX(0,MIN($F34,EO$4)-MAX($E34,EO$3)+1)/($F34-$E34+1)</f>
        <v>0</v>
      </c>
      <c r="EP34" s="58" t="n">
        <f aca="false">MAX(0,MIN($F34,EP$4)-MAX($E34,EP$3)+1)/($F34-$E34+1)</f>
        <v>0</v>
      </c>
      <c r="EQ34" s="58" t="n">
        <f aca="false">MAX(0,MIN($F34,EQ$4)-MAX($E34,EQ$3)+1)/($F34-$E34+1)</f>
        <v>0</v>
      </c>
      <c r="ER34" s="58" t="n">
        <f aca="false">MAX(0,MIN($F34,ER$4)-MAX($E34,ER$3)+1)/($F34-$E34+1)</f>
        <v>0</v>
      </c>
      <c r="ES34" s="58" t="n">
        <f aca="false">MAX(0,MIN($F34,ES$4)-MAX($E34,ES$3)+1)/($F34-$E34+1)</f>
        <v>0</v>
      </c>
      <c r="ET34" s="58" t="n">
        <f aca="false">MAX(0,MIN($F34,ET$4)-MAX($E34,ET$3)+1)/($F34-$E34+1)</f>
        <v>0</v>
      </c>
      <c r="EU34" s="58" t="n">
        <f aca="false">MAX(0,MIN($F34,EU$4)-MAX($E34,EU$3)+1)/($F34-$E34+1)</f>
        <v>0</v>
      </c>
      <c r="EV34" s="58" t="n">
        <f aca="false">MAX(0,MIN($F34,EV$4)-MAX($E34,EV$3)+1)/($F34-$E34+1)</f>
        <v>0</v>
      </c>
      <c r="EW34" s="58" t="n">
        <f aca="false">MAX(0,MIN($F34,EW$4)-MAX($E34,EW$3)+1)/($F34-$E34+1)</f>
        <v>0</v>
      </c>
      <c r="EX34" s="58" t="n">
        <f aca="false">MAX(0,MIN($F34,EX$4)-MAX($E34,EX$3)+1)/($F34-$E34+1)</f>
        <v>0</v>
      </c>
      <c r="EY34" s="58" t="n">
        <f aca="false">MAX(0,MIN($F34,EY$4)-MAX($E34,EY$3)+1)/($F34-$E34+1)</f>
        <v>0</v>
      </c>
      <c r="EZ34" s="58" t="n">
        <f aca="false">MAX(0,MIN($F34,EZ$4)-MAX($E34,EZ$3)+1)/($F34-$E34+1)</f>
        <v>0</v>
      </c>
      <c r="FA34" s="58" t="n">
        <f aca="false">MAX(0,MIN($F34,FA$4)-MAX($E34,FA$3)+1)/($F34-$E34+1)</f>
        <v>0</v>
      </c>
      <c r="FB34" s="58" t="n">
        <f aca="false">MAX(0,MIN($F34,FB$4)-MAX($E34,FB$3)+1)/($F34-$E34+1)</f>
        <v>0</v>
      </c>
      <c r="FC34" s="58" t="n">
        <f aca="false">MAX(0,MIN($F34,FC$4)-MAX($E34,FC$3)+1)/($F34-$E34+1)</f>
        <v>0</v>
      </c>
      <c r="FD34" s="58" t="n">
        <f aca="false">MAX(0,MIN($F34,FD$4)-MAX($E34,FD$3)+1)/($F34-$E34+1)</f>
        <v>0</v>
      </c>
      <c r="FE34" s="58" t="n">
        <f aca="false">MAX(0,MIN($F34,FE$4)-MAX($E34,FE$3)+1)/($F34-$E34+1)</f>
        <v>0</v>
      </c>
      <c r="FF34" s="58" t="n">
        <f aca="false">MAX(0,MIN($F34,FF$4)-MAX($E34,FF$3)+1)/($F34-$E34+1)</f>
        <v>0</v>
      </c>
      <c r="FG34" s="58" t="n">
        <f aca="false">MAX(0,MIN($F34,FG$4)-MAX($E34,FG$3)+1)/($F34-$E34+1)</f>
        <v>0</v>
      </c>
      <c r="FH34" s="58" t="n">
        <f aca="false">MAX(0,MIN($F34,FH$4)-MAX($E34,FH$3)+1)/($F34-$E34+1)</f>
        <v>0</v>
      </c>
    </row>
    <row r="35" customFormat="false" ht="15" hidden="false" customHeight="false" outlineLevel="0" collapsed="false">
      <c r="C35" s="0" t="s">
        <v>695</v>
      </c>
      <c r="D35" s="11" t="s">
        <v>556</v>
      </c>
      <c r="E35" s="44" t="n">
        <f aca="false">$F16+1</f>
        <v>46844</v>
      </c>
      <c r="F35" s="44" t="n">
        <f aca="false">EDATE($F16,In_Dep_BESS_Years*Months_In_Year)</f>
        <v>50495</v>
      </c>
      <c r="I35" s="58" t="n">
        <f aca="false">SUM(J35:FH35)</f>
        <v>1</v>
      </c>
      <c r="J35" s="58" t="n">
        <f aca="false">MAX(0,MIN($F35,J$4)-MAX($E35,J$3)+1)/($F35-$E35+1)</f>
        <v>0</v>
      </c>
      <c r="K35" s="58" t="n">
        <f aca="false">MAX(0,MIN($F35,K$4)-MAX($E35,K$3)+1)/($F35-$E35+1)</f>
        <v>0</v>
      </c>
      <c r="L35" s="58" t="n">
        <f aca="false">MAX(0,MIN($F35,L$4)-MAX($E35,L$3)+1)/($F35-$E35+1)</f>
        <v>0</v>
      </c>
      <c r="M35" s="58" t="n">
        <f aca="false">MAX(0,MIN($F35,M$4)-MAX($E35,M$3)+1)/($F35-$E35+1)</f>
        <v>0</v>
      </c>
      <c r="N35" s="58" t="n">
        <f aca="false">MAX(0,MIN($F35,N$4)-MAX($E35,N$3)+1)/($F35-$E35+1)</f>
        <v>0</v>
      </c>
      <c r="O35" s="58" t="n">
        <f aca="false">MAX(0,MIN($F35,O$4)-MAX($E35,O$3)+1)/($F35-$E35+1)</f>
        <v>0</v>
      </c>
      <c r="P35" s="58" t="n">
        <f aca="false">MAX(0,MIN($F35,P$4)-MAX($E35,P$3)+1)/($F35-$E35+1)</f>
        <v>0</v>
      </c>
      <c r="Q35" s="58" t="n">
        <f aca="false">MAX(0,MIN($F35,Q$4)-MAX($E35,Q$3)+1)/($F35-$E35+1)</f>
        <v>0</v>
      </c>
      <c r="R35" s="58" t="n">
        <f aca="false">MAX(0,MIN($F35,R$4)-MAX($E35,R$3)+1)/($F35-$E35+1)</f>
        <v>0</v>
      </c>
      <c r="S35" s="58" t="n">
        <f aca="false">MAX(0,MIN($F35,S$4)-MAX($E35,S$3)+1)/($F35-$E35+1)</f>
        <v>0</v>
      </c>
      <c r="T35" s="58" t="n">
        <f aca="false">MAX(0,MIN($F35,T$4)-MAX($E35,T$3)+1)/($F35-$E35+1)</f>
        <v>0.0249178532311062</v>
      </c>
      <c r="U35" s="58" t="n">
        <f aca="false">MAX(0,MIN($F35,U$4)-MAX($E35,U$3)+1)/($F35-$E35+1)</f>
        <v>0.0251916757940854</v>
      </c>
      <c r="V35" s="58" t="n">
        <f aca="false">MAX(0,MIN($F35,V$4)-MAX($E35,V$3)+1)/($F35-$E35+1)</f>
        <v>0.0251916757940854</v>
      </c>
      <c r="W35" s="58" t="n">
        <f aca="false">MAX(0,MIN($F35,W$4)-MAX($E35,W$3)+1)/($F35-$E35+1)</f>
        <v>0.0246440306681271</v>
      </c>
      <c r="X35" s="58" t="n">
        <f aca="false">MAX(0,MIN($F35,X$4)-MAX($E35,X$3)+1)/($F35-$E35+1)</f>
        <v>0.0249178532311062</v>
      </c>
      <c r="Y35" s="58" t="n">
        <f aca="false">MAX(0,MIN($F35,Y$4)-MAX($E35,Y$3)+1)/($F35-$E35+1)</f>
        <v>0.0251916757940854</v>
      </c>
      <c r="Z35" s="58" t="n">
        <f aca="false">MAX(0,MIN($F35,Z$4)-MAX($E35,Z$3)+1)/($F35-$E35+1)</f>
        <v>0.0251916757940854</v>
      </c>
      <c r="AA35" s="58" t="n">
        <f aca="false">MAX(0,MIN($F35,AA$4)-MAX($E35,AA$3)+1)/($F35-$E35+1)</f>
        <v>0.0246440306681271</v>
      </c>
      <c r="AB35" s="58" t="n">
        <f aca="false">MAX(0,MIN($F35,AB$4)-MAX($E35,AB$3)+1)/($F35-$E35+1)</f>
        <v>0.0249178532311062</v>
      </c>
      <c r="AC35" s="58" t="n">
        <f aca="false">MAX(0,MIN($F35,AC$4)-MAX($E35,AC$3)+1)/($F35-$E35+1)</f>
        <v>0.0251916757940854</v>
      </c>
      <c r="AD35" s="58" t="n">
        <f aca="false">MAX(0,MIN($F35,AD$4)-MAX($E35,AD$3)+1)/($F35-$E35+1)</f>
        <v>0.0251916757940854</v>
      </c>
      <c r="AE35" s="58" t="n">
        <f aca="false">MAX(0,MIN($F35,AE$4)-MAX($E35,AE$3)+1)/($F35-$E35+1)</f>
        <v>0.0246440306681271</v>
      </c>
      <c r="AF35" s="58" t="n">
        <f aca="false">MAX(0,MIN($F35,AF$4)-MAX($E35,AF$3)+1)/($F35-$E35+1)</f>
        <v>0.0249178532311062</v>
      </c>
      <c r="AG35" s="58" t="n">
        <f aca="false">MAX(0,MIN($F35,AG$4)-MAX($E35,AG$3)+1)/($F35-$E35+1)</f>
        <v>0.0251916757940854</v>
      </c>
      <c r="AH35" s="58" t="n">
        <f aca="false">MAX(0,MIN($F35,AH$4)-MAX($E35,AH$3)+1)/($F35-$E35+1)</f>
        <v>0.0251916757940854</v>
      </c>
      <c r="AI35" s="58" t="n">
        <f aca="false">MAX(0,MIN($F35,AI$4)-MAX($E35,AI$3)+1)/($F35-$E35+1)</f>
        <v>0.0249178532311062</v>
      </c>
      <c r="AJ35" s="58" t="n">
        <f aca="false">MAX(0,MIN($F35,AJ$4)-MAX($E35,AJ$3)+1)/($F35-$E35+1)</f>
        <v>0.0249178532311062</v>
      </c>
      <c r="AK35" s="58" t="n">
        <f aca="false">MAX(0,MIN($F35,AK$4)-MAX($E35,AK$3)+1)/($F35-$E35+1)</f>
        <v>0.0251916757940854</v>
      </c>
      <c r="AL35" s="58" t="n">
        <f aca="false">MAX(0,MIN($F35,AL$4)-MAX($E35,AL$3)+1)/($F35-$E35+1)</f>
        <v>0.0251916757940854</v>
      </c>
      <c r="AM35" s="58" t="n">
        <f aca="false">MAX(0,MIN($F35,AM$4)-MAX($E35,AM$3)+1)/($F35-$E35+1)</f>
        <v>0.0246440306681271</v>
      </c>
      <c r="AN35" s="58" t="n">
        <f aca="false">MAX(0,MIN($F35,AN$4)-MAX($E35,AN$3)+1)/($F35-$E35+1)</f>
        <v>0.0249178532311062</v>
      </c>
      <c r="AO35" s="58" t="n">
        <f aca="false">MAX(0,MIN($F35,AO$4)-MAX($E35,AO$3)+1)/($F35-$E35+1)</f>
        <v>0.0251916757940854</v>
      </c>
      <c r="AP35" s="58" t="n">
        <f aca="false">MAX(0,MIN($F35,AP$4)-MAX($E35,AP$3)+1)/($F35-$E35+1)</f>
        <v>0.0251916757940854</v>
      </c>
      <c r="AQ35" s="58" t="n">
        <f aca="false">MAX(0,MIN($F35,AQ$4)-MAX($E35,AQ$3)+1)/($F35-$E35+1)</f>
        <v>0.0246440306681271</v>
      </c>
      <c r="AR35" s="58" t="n">
        <f aca="false">MAX(0,MIN($F35,AR$4)-MAX($E35,AR$3)+1)/($F35-$E35+1)</f>
        <v>0.0249178532311062</v>
      </c>
      <c r="AS35" s="58" t="n">
        <f aca="false">MAX(0,MIN($F35,AS$4)-MAX($E35,AS$3)+1)/($F35-$E35+1)</f>
        <v>0.0251916757940854</v>
      </c>
      <c r="AT35" s="58" t="n">
        <f aca="false">MAX(0,MIN($F35,AT$4)-MAX($E35,AT$3)+1)/($F35-$E35+1)</f>
        <v>0.0251916757940854</v>
      </c>
      <c r="AU35" s="58" t="n">
        <f aca="false">MAX(0,MIN($F35,AU$4)-MAX($E35,AU$3)+1)/($F35-$E35+1)</f>
        <v>0.0246440306681271</v>
      </c>
      <c r="AV35" s="58" t="n">
        <f aca="false">MAX(0,MIN($F35,AV$4)-MAX($E35,AV$3)+1)/($F35-$E35+1)</f>
        <v>0.0249178532311062</v>
      </c>
      <c r="AW35" s="58" t="n">
        <f aca="false">MAX(0,MIN($F35,AW$4)-MAX($E35,AW$3)+1)/($F35-$E35+1)</f>
        <v>0.0251916757940854</v>
      </c>
      <c r="AX35" s="58" t="n">
        <f aca="false">MAX(0,MIN($F35,AX$4)-MAX($E35,AX$3)+1)/($F35-$E35+1)</f>
        <v>0.0251916757940854</v>
      </c>
      <c r="AY35" s="58" t="n">
        <f aca="false">MAX(0,MIN($F35,AY$4)-MAX($E35,AY$3)+1)/($F35-$E35+1)</f>
        <v>0.0249178532311062</v>
      </c>
      <c r="AZ35" s="58" t="n">
        <f aca="false">MAX(0,MIN($F35,AZ$4)-MAX($E35,AZ$3)+1)/($F35-$E35+1)</f>
        <v>0.0249178532311062</v>
      </c>
      <c r="BA35" s="58" t="n">
        <f aca="false">MAX(0,MIN($F35,BA$4)-MAX($E35,BA$3)+1)/($F35-$E35+1)</f>
        <v>0.0251916757940854</v>
      </c>
      <c r="BB35" s="58" t="n">
        <f aca="false">MAX(0,MIN($F35,BB$4)-MAX($E35,BB$3)+1)/($F35-$E35+1)</f>
        <v>0.0251916757940854</v>
      </c>
      <c r="BC35" s="58" t="n">
        <f aca="false">MAX(0,MIN($F35,BC$4)-MAX($E35,BC$3)+1)/($F35-$E35+1)</f>
        <v>0.0246440306681271</v>
      </c>
      <c r="BD35" s="58" t="n">
        <f aca="false">MAX(0,MIN($F35,BD$4)-MAX($E35,BD$3)+1)/($F35-$E35+1)</f>
        <v>0.0249178532311062</v>
      </c>
      <c r="BE35" s="58" t="n">
        <f aca="false">MAX(0,MIN($F35,BE$4)-MAX($E35,BE$3)+1)/($F35-$E35+1)</f>
        <v>0.0251916757940854</v>
      </c>
      <c r="BF35" s="58" t="n">
        <f aca="false">MAX(0,MIN($F35,BF$4)-MAX($E35,BF$3)+1)/($F35-$E35+1)</f>
        <v>0.0251916757940854</v>
      </c>
      <c r="BG35" s="58" t="n">
        <f aca="false">MAX(0,MIN($F35,BG$4)-MAX($E35,BG$3)+1)/($F35-$E35+1)</f>
        <v>0.0246440306681271</v>
      </c>
      <c r="BH35" s="58" t="n">
        <f aca="false">MAX(0,MIN($F35,BH$4)-MAX($E35,BH$3)+1)/($F35-$E35+1)</f>
        <v>0</v>
      </c>
      <c r="BI35" s="58" t="n">
        <f aca="false">MAX(0,MIN($F35,BI$4)-MAX($E35,BI$3)+1)/($F35-$E35+1)</f>
        <v>0</v>
      </c>
      <c r="BJ35" s="58" t="n">
        <f aca="false">MAX(0,MIN($F35,BJ$4)-MAX($E35,BJ$3)+1)/($F35-$E35+1)</f>
        <v>0</v>
      </c>
      <c r="BK35" s="58" t="n">
        <f aca="false">MAX(0,MIN($F35,BK$4)-MAX($E35,BK$3)+1)/($F35-$E35+1)</f>
        <v>0</v>
      </c>
      <c r="BL35" s="58" t="n">
        <f aca="false">MAX(0,MIN($F35,BL$4)-MAX($E35,BL$3)+1)/($F35-$E35+1)</f>
        <v>0</v>
      </c>
      <c r="BM35" s="58" t="n">
        <f aca="false">MAX(0,MIN($F35,BM$4)-MAX($E35,BM$3)+1)/($F35-$E35+1)</f>
        <v>0</v>
      </c>
      <c r="BN35" s="58" t="n">
        <f aca="false">MAX(0,MIN($F35,BN$4)-MAX($E35,BN$3)+1)/($F35-$E35+1)</f>
        <v>0</v>
      </c>
      <c r="BO35" s="58" t="n">
        <f aca="false">MAX(0,MIN($F35,BO$4)-MAX($E35,BO$3)+1)/($F35-$E35+1)</f>
        <v>0</v>
      </c>
      <c r="BP35" s="58" t="n">
        <f aca="false">MAX(0,MIN($F35,BP$4)-MAX($E35,BP$3)+1)/($F35-$E35+1)</f>
        <v>0</v>
      </c>
      <c r="BQ35" s="58" t="n">
        <f aca="false">MAX(0,MIN($F35,BQ$4)-MAX($E35,BQ$3)+1)/($F35-$E35+1)</f>
        <v>0</v>
      </c>
      <c r="BR35" s="58" t="n">
        <f aca="false">MAX(0,MIN($F35,BR$4)-MAX($E35,BR$3)+1)/($F35-$E35+1)</f>
        <v>0</v>
      </c>
      <c r="BS35" s="58" t="n">
        <f aca="false">MAX(0,MIN($F35,BS$4)-MAX($E35,BS$3)+1)/($F35-$E35+1)</f>
        <v>0</v>
      </c>
      <c r="BT35" s="58" t="n">
        <f aca="false">MAX(0,MIN($F35,BT$4)-MAX($E35,BT$3)+1)/($F35-$E35+1)</f>
        <v>0</v>
      </c>
      <c r="BU35" s="58" t="n">
        <f aca="false">MAX(0,MIN($F35,BU$4)-MAX($E35,BU$3)+1)/($F35-$E35+1)</f>
        <v>0</v>
      </c>
      <c r="BV35" s="58" t="n">
        <f aca="false">MAX(0,MIN($F35,BV$4)-MAX($E35,BV$3)+1)/($F35-$E35+1)</f>
        <v>0</v>
      </c>
      <c r="BW35" s="58" t="n">
        <f aca="false">MAX(0,MIN($F35,BW$4)-MAX($E35,BW$3)+1)/($F35-$E35+1)</f>
        <v>0</v>
      </c>
      <c r="BX35" s="58" t="n">
        <f aca="false">MAX(0,MIN($F35,BX$4)-MAX($E35,BX$3)+1)/($F35-$E35+1)</f>
        <v>0</v>
      </c>
      <c r="BY35" s="58" t="n">
        <f aca="false">MAX(0,MIN($F35,BY$4)-MAX($E35,BY$3)+1)/($F35-$E35+1)</f>
        <v>0</v>
      </c>
      <c r="BZ35" s="58" t="n">
        <f aca="false">MAX(0,MIN($F35,BZ$4)-MAX($E35,BZ$3)+1)/($F35-$E35+1)</f>
        <v>0</v>
      </c>
      <c r="CA35" s="58" t="n">
        <f aca="false">MAX(0,MIN($F35,CA$4)-MAX($E35,CA$3)+1)/($F35-$E35+1)</f>
        <v>0</v>
      </c>
      <c r="CB35" s="58" t="n">
        <f aca="false">MAX(0,MIN($F35,CB$4)-MAX($E35,CB$3)+1)/($F35-$E35+1)</f>
        <v>0</v>
      </c>
      <c r="CC35" s="58" t="n">
        <f aca="false">MAX(0,MIN($F35,CC$4)-MAX($E35,CC$3)+1)/($F35-$E35+1)</f>
        <v>0</v>
      </c>
      <c r="CD35" s="58" t="n">
        <f aca="false">MAX(0,MIN($F35,CD$4)-MAX($E35,CD$3)+1)/($F35-$E35+1)</f>
        <v>0</v>
      </c>
      <c r="CE35" s="58" t="n">
        <f aca="false">MAX(0,MIN($F35,CE$4)-MAX($E35,CE$3)+1)/($F35-$E35+1)</f>
        <v>0</v>
      </c>
      <c r="CF35" s="58" t="n">
        <f aca="false">MAX(0,MIN($F35,CF$4)-MAX($E35,CF$3)+1)/($F35-$E35+1)</f>
        <v>0</v>
      </c>
      <c r="CG35" s="58" t="n">
        <f aca="false">MAX(0,MIN($F35,CG$4)-MAX($E35,CG$3)+1)/($F35-$E35+1)</f>
        <v>0</v>
      </c>
      <c r="CH35" s="58" t="n">
        <f aca="false">MAX(0,MIN($F35,CH$4)-MAX($E35,CH$3)+1)/($F35-$E35+1)</f>
        <v>0</v>
      </c>
      <c r="CI35" s="58" t="n">
        <f aca="false">MAX(0,MIN($F35,CI$4)-MAX($E35,CI$3)+1)/($F35-$E35+1)</f>
        <v>0</v>
      </c>
      <c r="CJ35" s="58" t="n">
        <f aca="false">MAX(0,MIN($F35,CJ$4)-MAX($E35,CJ$3)+1)/($F35-$E35+1)</f>
        <v>0</v>
      </c>
      <c r="CK35" s="58" t="n">
        <f aca="false">MAX(0,MIN($F35,CK$4)-MAX($E35,CK$3)+1)/($F35-$E35+1)</f>
        <v>0</v>
      </c>
      <c r="CL35" s="58" t="n">
        <f aca="false">MAX(0,MIN($F35,CL$4)-MAX($E35,CL$3)+1)/($F35-$E35+1)</f>
        <v>0</v>
      </c>
      <c r="CM35" s="58" t="n">
        <f aca="false">MAX(0,MIN($F35,CM$4)-MAX($E35,CM$3)+1)/($F35-$E35+1)</f>
        <v>0</v>
      </c>
      <c r="CN35" s="58" t="n">
        <f aca="false">MAX(0,MIN($F35,CN$4)-MAX($E35,CN$3)+1)/($F35-$E35+1)</f>
        <v>0</v>
      </c>
      <c r="CO35" s="58" t="n">
        <f aca="false">MAX(0,MIN($F35,CO$4)-MAX($E35,CO$3)+1)/($F35-$E35+1)</f>
        <v>0</v>
      </c>
      <c r="CP35" s="58" t="n">
        <f aca="false">MAX(0,MIN($F35,CP$4)-MAX($E35,CP$3)+1)/($F35-$E35+1)</f>
        <v>0</v>
      </c>
      <c r="CQ35" s="58" t="n">
        <f aca="false">MAX(0,MIN($F35,CQ$4)-MAX($E35,CQ$3)+1)/($F35-$E35+1)</f>
        <v>0</v>
      </c>
      <c r="CR35" s="58" t="n">
        <f aca="false">MAX(0,MIN($F35,CR$4)-MAX($E35,CR$3)+1)/($F35-$E35+1)</f>
        <v>0</v>
      </c>
      <c r="CS35" s="58" t="n">
        <f aca="false">MAX(0,MIN($F35,CS$4)-MAX($E35,CS$3)+1)/($F35-$E35+1)</f>
        <v>0</v>
      </c>
      <c r="CT35" s="58" t="n">
        <f aca="false">MAX(0,MIN($F35,CT$4)-MAX($E35,CT$3)+1)/($F35-$E35+1)</f>
        <v>0</v>
      </c>
      <c r="CU35" s="58" t="n">
        <f aca="false">MAX(0,MIN($F35,CU$4)-MAX($E35,CU$3)+1)/($F35-$E35+1)</f>
        <v>0</v>
      </c>
      <c r="CV35" s="58" t="n">
        <f aca="false">MAX(0,MIN($F35,CV$4)-MAX($E35,CV$3)+1)/($F35-$E35+1)</f>
        <v>0</v>
      </c>
      <c r="CW35" s="58" t="n">
        <f aca="false">MAX(0,MIN($F35,CW$4)-MAX($E35,CW$3)+1)/($F35-$E35+1)</f>
        <v>0</v>
      </c>
      <c r="CX35" s="58" t="n">
        <f aca="false">MAX(0,MIN($F35,CX$4)-MAX($E35,CX$3)+1)/($F35-$E35+1)</f>
        <v>0</v>
      </c>
      <c r="CY35" s="58" t="n">
        <f aca="false">MAX(0,MIN($F35,CY$4)-MAX($E35,CY$3)+1)/($F35-$E35+1)</f>
        <v>0</v>
      </c>
      <c r="CZ35" s="58" t="n">
        <f aca="false">MAX(0,MIN($F35,CZ$4)-MAX($E35,CZ$3)+1)/($F35-$E35+1)</f>
        <v>0</v>
      </c>
      <c r="DA35" s="58" t="n">
        <f aca="false">MAX(0,MIN($F35,DA$4)-MAX($E35,DA$3)+1)/($F35-$E35+1)</f>
        <v>0</v>
      </c>
      <c r="DB35" s="58" t="n">
        <f aca="false">MAX(0,MIN($F35,DB$4)-MAX($E35,DB$3)+1)/($F35-$E35+1)</f>
        <v>0</v>
      </c>
      <c r="DC35" s="58" t="n">
        <f aca="false">MAX(0,MIN($F35,DC$4)-MAX($E35,DC$3)+1)/($F35-$E35+1)</f>
        <v>0</v>
      </c>
      <c r="DD35" s="58" t="n">
        <f aca="false">MAX(0,MIN($F35,DD$4)-MAX($E35,DD$3)+1)/($F35-$E35+1)</f>
        <v>0</v>
      </c>
      <c r="DE35" s="58" t="n">
        <f aca="false">MAX(0,MIN($F35,DE$4)-MAX($E35,DE$3)+1)/($F35-$E35+1)</f>
        <v>0</v>
      </c>
      <c r="DF35" s="58" t="n">
        <f aca="false">MAX(0,MIN($F35,DF$4)-MAX($E35,DF$3)+1)/($F35-$E35+1)</f>
        <v>0</v>
      </c>
      <c r="DG35" s="58" t="n">
        <f aca="false">MAX(0,MIN($F35,DG$4)-MAX($E35,DG$3)+1)/($F35-$E35+1)</f>
        <v>0</v>
      </c>
      <c r="DH35" s="58" t="n">
        <f aca="false">MAX(0,MIN($F35,DH$4)-MAX($E35,DH$3)+1)/($F35-$E35+1)</f>
        <v>0</v>
      </c>
      <c r="DI35" s="58" t="n">
        <f aca="false">MAX(0,MIN($F35,DI$4)-MAX($E35,DI$3)+1)/($F35-$E35+1)</f>
        <v>0</v>
      </c>
      <c r="DJ35" s="58" t="n">
        <f aca="false">MAX(0,MIN($F35,DJ$4)-MAX($E35,DJ$3)+1)/($F35-$E35+1)</f>
        <v>0</v>
      </c>
      <c r="DK35" s="58" t="n">
        <f aca="false">MAX(0,MIN($F35,DK$4)-MAX($E35,DK$3)+1)/($F35-$E35+1)</f>
        <v>0</v>
      </c>
      <c r="DL35" s="58" t="n">
        <f aca="false">MAX(0,MIN($F35,DL$4)-MAX($E35,DL$3)+1)/($F35-$E35+1)</f>
        <v>0</v>
      </c>
      <c r="DM35" s="58" t="n">
        <f aca="false">MAX(0,MIN($F35,DM$4)-MAX($E35,DM$3)+1)/($F35-$E35+1)</f>
        <v>0</v>
      </c>
      <c r="DN35" s="58" t="n">
        <f aca="false">MAX(0,MIN($F35,DN$4)-MAX($E35,DN$3)+1)/($F35-$E35+1)</f>
        <v>0</v>
      </c>
      <c r="DO35" s="58" t="n">
        <f aca="false">MAX(0,MIN($F35,DO$4)-MAX($E35,DO$3)+1)/($F35-$E35+1)</f>
        <v>0</v>
      </c>
      <c r="DP35" s="58" t="n">
        <f aca="false">MAX(0,MIN($F35,DP$4)-MAX($E35,DP$3)+1)/($F35-$E35+1)</f>
        <v>0</v>
      </c>
      <c r="DQ35" s="58" t="n">
        <f aca="false">MAX(0,MIN($F35,DQ$4)-MAX($E35,DQ$3)+1)/($F35-$E35+1)</f>
        <v>0</v>
      </c>
      <c r="DR35" s="58" t="n">
        <f aca="false">MAX(0,MIN($F35,DR$4)-MAX($E35,DR$3)+1)/($F35-$E35+1)</f>
        <v>0</v>
      </c>
      <c r="DS35" s="58" t="n">
        <f aca="false">MAX(0,MIN($F35,DS$4)-MAX($E35,DS$3)+1)/($F35-$E35+1)</f>
        <v>0</v>
      </c>
      <c r="DT35" s="58" t="n">
        <f aca="false">MAX(0,MIN($F35,DT$4)-MAX($E35,DT$3)+1)/($F35-$E35+1)</f>
        <v>0</v>
      </c>
      <c r="DU35" s="58" t="n">
        <f aca="false">MAX(0,MIN($F35,DU$4)-MAX($E35,DU$3)+1)/($F35-$E35+1)</f>
        <v>0</v>
      </c>
      <c r="DV35" s="58" t="n">
        <f aca="false">MAX(0,MIN($F35,DV$4)-MAX($E35,DV$3)+1)/($F35-$E35+1)</f>
        <v>0</v>
      </c>
      <c r="DW35" s="58" t="n">
        <f aca="false">MAX(0,MIN($F35,DW$4)-MAX($E35,DW$3)+1)/($F35-$E35+1)</f>
        <v>0</v>
      </c>
      <c r="DX35" s="58" t="n">
        <f aca="false">MAX(0,MIN($F35,DX$4)-MAX($E35,DX$3)+1)/($F35-$E35+1)</f>
        <v>0</v>
      </c>
      <c r="DY35" s="58" t="n">
        <f aca="false">MAX(0,MIN($F35,DY$4)-MAX($E35,DY$3)+1)/($F35-$E35+1)</f>
        <v>0</v>
      </c>
      <c r="DZ35" s="58" t="n">
        <f aca="false">MAX(0,MIN($F35,DZ$4)-MAX($E35,DZ$3)+1)/($F35-$E35+1)</f>
        <v>0</v>
      </c>
      <c r="EA35" s="58" t="n">
        <f aca="false">MAX(0,MIN($F35,EA$4)-MAX($E35,EA$3)+1)/($F35-$E35+1)</f>
        <v>0</v>
      </c>
      <c r="EB35" s="58" t="n">
        <f aca="false">MAX(0,MIN($F35,EB$4)-MAX($E35,EB$3)+1)/($F35-$E35+1)</f>
        <v>0</v>
      </c>
      <c r="EC35" s="58" t="n">
        <f aca="false">MAX(0,MIN($F35,EC$4)-MAX($E35,EC$3)+1)/($F35-$E35+1)</f>
        <v>0</v>
      </c>
      <c r="ED35" s="58" t="n">
        <f aca="false">MAX(0,MIN($F35,ED$4)-MAX($E35,ED$3)+1)/($F35-$E35+1)</f>
        <v>0</v>
      </c>
      <c r="EE35" s="58" t="n">
        <f aca="false">MAX(0,MIN($F35,EE$4)-MAX($E35,EE$3)+1)/($F35-$E35+1)</f>
        <v>0</v>
      </c>
      <c r="EF35" s="58" t="n">
        <f aca="false">MAX(0,MIN($F35,EF$4)-MAX($E35,EF$3)+1)/($F35-$E35+1)</f>
        <v>0</v>
      </c>
      <c r="EG35" s="58" t="n">
        <f aca="false">MAX(0,MIN($F35,EG$4)-MAX($E35,EG$3)+1)/($F35-$E35+1)</f>
        <v>0</v>
      </c>
      <c r="EH35" s="58" t="n">
        <f aca="false">MAX(0,MIN($F35,EH$4)-MAX($E35,EH$3)+1)/($F35-$E35+1)</f>
        <v>0</v>
      </c>
      <c r="EI35" s="58" t="n">
        <f aca="false">MAX(0,MIN($F35,EI$4)-MAX($E35,EI$3)+1)/($F35-$E35+1)</f>
        <v>0</v>
      </c>
      <c r="EJ35" s="58" t="n">
        <f aca="false">MAX(0,MIN($F35,EJ$4)-MAX($E35,EJ$3)+1)/($F35-$E35+1)</f>
        <v>0</v>
      </c>
      <c r="EK35" s="58" t="n">
        <f aca="false">MAX(0,MIN($F35,EK$4)-MAX($E35,EK$3)+1)/($F35-$E35+1)</f>
        <v>0</v>
      </c>
      <c r="EL35" s="58" t="n">
        <f aca="false">MAX(0,MIN($F35,EL$4)-MAX($E35,EL$3)+1)/($F35-$E35+1)</f>
        <v>0</v>
      </c>
      <c r="EM35" s="58" t="n">
        <f aca="false">MAX(0,MIN($F35,EM$4)-MAX($E35,EM$3)+1)/($F35-$E35+1)</f>
        <v>0</v>
      </c>
      <c r="EN35" s="58" t="n">
        <f aca="false">MAX(0,MIN($F35,EN$4)-MAX($E35,EN$3)+1)/($F35-$E35+1)</f>
        <v>0</v>
      </c>
      <c r="EO35" s="58" t="n">
        <f aca="false">MAX(0,MIN($F35,EO$4)-MAX($E35,EO$3)+1)/($F35-$E35+1)</f>
        <v>0</v>
      </c>
      <c r="EP35" s="58" t="n">
        <f aca="false">MAX(0,MIN($F35,EP$4)-MAX($E35,EP$3)+1)/($F35-$E35+1)</f>
        <v>0</v>
      </c>
      <c r="EQ35" s="58" t="n">
        <f aca="false">MAX(0,MIN($F35,EQ$4)-MAX($E35,EQ$3)+1)/($F35-$E35+1)</f>
        <v>0</v>
      </c>
      <c r="ER35" s="58" t="n">
        <f aca="false">MAX(0,MIN($F35,ER$4)-MAX($E35,ER$3)+1)/($F35-$E35+1)</f>
        <v>0</v>
      </c>
      <c r="ES35" s="58" t="n">
        <f aca="false">MAX(0,MIN($F35,ES$4)-MAX($E35,ES$3)+1)/($F35-$E35+1)</f>
        <v>0</v>
      </c>
      <c r="ET35" s="58" t="n">
        <f aca="false">MAX(0,MIN($F35,ET$4)-MAX($E35,ET$3)+1)/($F35-$E35+1)</f>
        <v>0</v>
      </c>
      <c r="EU35" s="58" t="n">
        <f aca="false">MAX(0,MIN($F35,EU$4)-MAX($E35,EU$3)+1)/($F35-$E35+1)</f>
        <v>0</v>
      </c>
      <c r="EV35" s="58" t="n">
        <f aca="false">MAX(0,MIN($F35,EV$4)-MAX($E35,EV$3)+1)/($F35-$E35+1)</f>
        <v>0</v>
      </c>
      <c r="EW35" s="58" t="n">
        <f aca="false">MAX(0,MIN($F35,EW$4)-MAX($E35,EW$3)+1)/($F35-$E35+1)</f>
        <v>0</v>
      </c>
      <c r="EX35" s="58" t="n">
        <f aca="false">MAX(0,MIN($F35,EX$4)-MAX($E35,EX$3)+1)/($F35-$E35+1)</f>
        <v>0</v>
      </c>
      <c r="EY35" s="58" t="n">
        <f aca="false">MAX(0,MIN($F35,EY$4)-MAX($E35,EY$3)+1)/($F35-$E35+1)</f>
        <v>0</v>
      </c>
      <c r="EZ35" s="58" t="n">
        <f aca="false">MAX(0,MIN($F35,EZ$4)-MAX($E35,EZ$3)+1)/($F35-$E35+1)</f>
        <v>0</v>
      </c>
      <c r="FA35" s="58" t="n">
        <f aca="false">MAX(0,MIN($F35,FA$4)-MAX($E35,FA$3)+1)/($F35-$E35+1)</f>
        <v>0</v>
      </c>
      <c r="FB35" s="58" t="n">
        <f aca="false">MAX(0,MIN($F35,FB$4)-MAX($E35,FB$3)+1)/($F35-$E35+1)</f>
        <v>0</v>
      </c>
      <c r="FC35" s="58" t="n">
        <f aca="false">MAX(0,MIN($F35,FC$4)-MAX($E35,FC$3)+1)/($F35-$E35+1)</f>
        <v>0</v>
      </c>
      <c r="FD35" s="58" t="n">
        <f aca="false">MAX(0,MIN($F35,FD$4)-MAX($E35,FD$3)+1)/($F35-$E35+1)</f>
        <v>0</v>
      </c>
      <c r="FE35" s="58" t="n">
        <f aca="false">MAX(0,MIN($F35,FE$4)-MAX($E35,FE$3)+1)/($F35-$E35+1)</f>
        <v>0</v>
      </c>
      <c r="FF35" s="58" t="n">
        <f aca="false">MAX(0,MIN($F35,FF$4)-MAX($E35,FF$3)+1)/($F35-$E35+1)</f>
        <v>0</v>
      </c>
      <c r="FG35" s="58" t="n">
        <f aca="false">MAX(0,MIN($F35,FG$4)-MAX($E35,FG$3)+1)/($F35-$E35+1)</f>
        <v>0</v>
      </c>
      <c r="FH35" s="58" t="n">
        <f aca="false">MAX(0,MIN($F35,FH$4)-MAX($E35,FH$3)+1)/($F35-$E35+1)</f>
        <v>0</v>
      </c>
    </row>
    <row r="36" customFormat="false" ht="15" hidden="false" customHeight="false" outlineLevel="0" collapsed="false">
      <c r="C36" s="0" t="s">
        <v>696</v>
      </c>
      <c r="D36" s="11" t="s">
        <v>556</v>
      </c>
      <c r="E36" s="58" t="n">
        <f aca="false">SUMIF($J$4:$FH$4,$F16,$J36:$FH36)</f>
        <v>1.13227082966426</v>
      </c>
      <c r="F36" s="61" t="n">
        <f aca="false">In_Debt_Rate*Months_Per_Period/Months_In_Year</f>
        <v>0.0125</v>
      </c>
      <c r="J36" s="58" t="n">
        <f aca="false">(1+$F36)^J$8</f>
        <v>1.0125</v>
      </c>
      <c r="K36" s="58" t="n">
        <f aca="false">(1+$F36)^K$8</f>
        <v>1.02515625</v>
      </c>
      <c r="L36" s="58" t="n">
        <f aca="false">(1+$F36)^L$8</f>
        <v>1.037970703125</v>
      </c>
      <c r="M36" s="58" t="n">
        <f aca="false">(1+$F36)^M$8</f>
        <v>1.05094533691406</v>
      </c>
      <c r="N36" s="58" t="n">
        <f aca="false">(1+$F36)^N$8</f>
        <v>1.06408215362549</v>
      </c>
      <c r="O36" s="58" t="n">
        <f aca="false">(1+$F36)^O$8</f>
        <v>1.07738318054581</v>
      </c>
      <c r="P36" s="58" t="n">
        <f aca="false">(1+$F36)^P$8</f>
        <v>1.09085047030263</v>
      </c>
      <c r="Q36" s="58" t="n">
        <f aca="false">(1+$F36)^Q$8</f>
        <v>1.10448610118141</v>
      </c>
      <c r="R36" s="58" t="n">
        <f aca="false">(1+$F36)^R$8</f>
        <v>1.11829217744618</v>
      </c>
      <c r="S36" s="58" t="n">
        <f aca="false">(1+$F36)^S$8</f>
        <v>1.13227082966426</v>
      </c>
      <c r="T36" s="58" t="n">
        <f aca="false">(1+$F36)^T$8</f>
        <v>1.14642421503506</v>
      </c>
      <c r="U36" s="58" t="n">
        <f aca="false">(1+$F36)^U$8</f>
        <v>1.160754517723</v>
      </c>
      <c r="V36" s="58" t="n">
        <f aca="false">(1+$F36)^V$8</f>
        <v>1.17526394919454</v>
      </c>
      <c r="W36" s="58" t="n">
        <f aca="false">(1+$F36)^W$8</f>
        <v>1.18995474855947</v>
      </c>
      <c r="X36" s="58" t="n">
        <f aca="false">(1+$F36)^X$8</f>
        <v>1.20482918291646</v>
      </c>
      <c r="Y36" s="58" t="n">
        <f aca="false">(1+$F36)^Y$8</f>
        <v>1.21988954770292</v>
      </c>
      <c r="Z36" s="58" t="n">
        <f aca="false">(1+$F36)^Z$8</f>
        <v>1.2351381670492</v>
      </c>
      <c r="AA36" s="58" t="n">
        <f aca="false">(1+$F36)^AA$8</f>
        <v>1.25057739413732</v>
      </c>
      <c r="AB36" s="58" t="n">
        <f aca="false">(1+$F36)^AB$8</f>
        <v>1.26620961156403</v>
      </c>
      <c r="AC36" s="58" t="n">
        <f aca="false">(1+$F36)^AC$8</f>
        <v>1.28203723170858</v>
      </c>
      <c r="AD36" s="58" t="n">
        <f aca="false">(1+$F36)^AD$8</f>
        <v>1.29806269710494</v>
      </c>
      <c r="AE36" s="58" t="n">
        <f aca="false">(1+$F36)^AE$8</f>
        <v>1.31428848081875</v>
      </c>
      <c r="AF36" s="58" t="n">
        <f aca="false">(1+$F36)^AF$8</f>
        <v>1.33071708682899</v>
      </c>
      <c r="AG36" s="58" t="n">
        <f aca="false">(1+$F36)^AG$8</f>
        <v>1.34735105041435</v>
      </c>
      <c r="AH36" s="58" t="n">
        <f aca="false">(1+$F36)^AH$8</f>
        <v>1.36419293854453</v>
      </c>
      <c r="AI36" s="58" t="n">
        <f aca="false">(1+$F36)^AI$8</f>
        <v>1.38124535027634</v>
      </c>
      <c r="AJ36" s="58" t="n">
        <f aca="false">(1+$F36)^AJ$8</f>
        <v>1.39851091715479</v>
      </c>
      <c r="AK36" s="58" t="n">
        <f aca="false">(1+$F36)^AK$8</f>
        <v>1.41599230361922</v>
      </c>
      <c r="AL36" s="58" t="n">
        <f aca="false">(1+$F36)^AL$8</f>
        <v>1.43369220741447</v>
      </c>
      <c r="AM36" s="58" t="n">
        <f aca="false">(1+$F36)^AM$8</f>
        <v>1.45161336000715</v>
      </c>
      <c r="AN36" s="58" t="n">
        <f aca="false">(1+$F36)^AN$8</f>
        <v>1.46975852700724</v>
      </c>
      <c r="AO36" s="58" t="n">
        <f aca="false">(1+$F36)^AO$8</f>
        <v>1.48813050859483</v>
      </c>
      <c r="AP36" s="58" t="n">
        <f aca="false">(1+$F36)^AP$8</f>
        <v>1.50673213995226</v>
      </c>
      <c r="AQ36" s="58" t="n">
        <f aca="false">(1+$F36)^AQ$8</f>
        <v>1.52556629170166</v>
      </c>
      <c r="AR36" s="58" t="n">
        <f aca="false">(1+$F36)^AR$8</f>
        <v>1.54463587034793</v>
      </c>
      <c r="AS36" s="58" t="n">
        <f aca="false">(1+$F36)^AS$8</f>
        <v>1.56394381872728</v>
      </c>
      <c r="AT36" s="58" t="n">
        <f aca="false">(1+$F36)^AT$8</f>
        <v>1.58349311646137</v>
      </c>
      <c r="AU36" s="58" t="n">
        <f aca="false">(1+$F36)^AU$8</f>
        <v>1.60328678041714</v>
      </c>
      <c r="AV36" s="58" t="n">
        <f aca="false">(1+$F36)^AV$8</f>
        <v>1.62332786517236</v>
      </c>
      <c r="AW36" s="58" t="n">
        <f aca="false">(1+$F36)^AW$8</f>
        <v>1.64361946348701</v>
      </c>
      <c r="AX36" s="58" t="n">
        <f aca="false">(1+$F36)^AX$8</f>
        <v>1.6641647067806</v>
      </c>
      <c r="AY36" s="58" t="n">
        <f aca="false">(1+$F36)^AY$8</f>
        <v>1.68496676561536</v>
      </c>
      <c r="AZ36" s="58" t="n">
        <f aca="false">(1+$F36)^AZ$8</f>
        <v>1.70602885018555</v>
      </c>
      <c r="BA36" s="58" t="n">
        <f aca="false">(1+$F36)^BA$8</f>
        <v>1.72735421081287</v>
      </c>
      <c r="BB36" s="58" t="n">
        <f aca="false">(1+$F36)^BB$8</f>
        <v>1.74894613844803</v>
      </c>
      <c r="BC36" s="58" t="n">
        <f aca="false">(1+$F36)^BC$8</f>
        <v>1.77080796517863</v>
      </c>
      <c r="BD36" s="58" t="n">
        <f aca="false">(1+$F36)^BD$8</f>
        <v>1.79294306474336</v>
      </c>
      <c r="BE36" s="58" t="n">
        <f aca="false">(1+$F36)^BE$8</f>
        <v>1.81535485305265</v>
      </c>
      <c r="BF36" s="58" t="n">
        <f aca="false">(1+$F36)^BF$8</f>
        <v>1.83804678871581</v>
      </c>
      <c r="BG36" s="58" t="n">
        <f aca="false">(1+$F36)^BG$8</f>
        <v>1.86102237357476</v>
      </c>
      <c r="BH36" s="58" t="n">
        <f aca="false">(1+$F36)^BH$8</f>
        <v>1.88428515324444</v>
      </c>
      <c r="BI36" s="58" t="n">
        <f aca="false">(1+$F36)^BI$8</f>
        <v>1.90783871766</v>
      </c>
      <c r="BJ36" s="58" t="n">
        <f aca="false">(1+$F36)^BJ$8</f>
        <v>1.93168670163075</v>
      </c>
      <c r="BK36" s="58" t="n">
        <f aca="false">(1+$F36)^BK$8</f>
        <v>1.95583278540113</v>
      </c>
      <c r="BL36" s="58" t="n">
        <f aca="false">(1+$F36)^BL$8</f>
        <v>1.98028069521865</v>
      </c>
      <c r="BM36" s="58" t="n">
        <f aca="false">(1+$F36)^BM$8</f>
        <v>2.00503420390888</v>
      </c>
      <c r="BN36" s="58" t="n">
        <f aca="false">(1+$F36)^BN$8</f>
        <v>2.03009713145774</v>
      </c>
      <c r="BO36" s="58" t="n">
        <f aca="false">(1+$F36)^BO$8</f>
        <v>2.05547334560096</v>
      </c>
      <c r="BP36" s="58" t="n">
        <f aca="false">(1+$F36)^BP$8</f>
        <v>2.08116676242097</v>
      </c>
      <c r="BQ36" s="58" t="n">
        <f aca="false">(1+$F36)^BQ$8</f>
        <v>2.10718134695124</v>
      </c>
      <c r="BR36" s="58" t="n">
        <f aca="false">(1+$F36)^BR$8</f>
        <v>2.13352111378813</v>
      </c>
      <c r="BS36" s="58" t="n">
        <f aca="false">(1+$F36)^BS$8</f>
        <v>2.16019012771048</v>
      </c>
      <c r="BT36" s="58" t="n">
        <f aca="false">(1+$F36)^BT$8</f>
        <v>2.18719250430686</v>
      </c>
      <c r="BU36" s="58" t="n">
        <f aca="false">(1+$F36)^BU$8</f>
        <v>2.21453241061069</v>
      </c>
      <c r="BV36" s="58" t="n">
        <f aca="false">(1+$F36)^BV$8</f>
        <v>2.24221406574333</v>
      </c>
      <c r="BW36" s="58" t="n">
        <f aca="false">(1+$F36)^BW$8</f>
        <v>2.27024174156512</v>
      </c>
      <c r="BX36" s="58" t="n">
        <f aca="false">(1+$F36)^BX$8</f>
        <v>2.29861976333468</v>
      </c>
      <c r="BY36" s="58" t="n">
        <f aca="false">(1+$F36)^BY$8</f>
        <v>2.32735251037637</v>
      </c>
      <c r="BZ36" s="58" t="n">
        <f aca="false">(1+$F36)^BZ$8</f>
        <v>2.35644441675607</v>
      </c>
      <c r="CA36" s="58" t="n">
        <f aca="false">(1+$F36)^CA$8</f>
        <v>2.38589997196552</v>
      </c>
      <c r="CB36" s="58" t="n">
        <f aca="false">(1+$F36)^CB$8</f>
        <v>2.41572372161509</v>
      </c>
      <c r="CC36" s="58" t="n">
        <f aca="false">(1+$F36)^CC$8</f>
        <v>2.44592026813528</v>
      </c>
      <c r="CD36" s="58" t="n">
        <f aca="false">(1+$F36)^CD$8</f>
        <v>2.47649427148697</v>
      </c>
      <c r="CE36" s="58" t="n">
        <f aca="false">(1+$F36)^CE$8</f>
        <v>2.50745044988056</v>
      </c>
      <c r="CF36" s="58" t="n">
        <f aca="false">(1+$F36)^CF$8</f>
        <v>2.53879358050406</v>
      </c>
      <c r="CG36" s="58" t="n">
        <f aca="false">(1+$F36)^CG$8</f>
        <v>2.57052850026036</v>
      </c>
      <c r="CH36" s="58" t="n">
        <f aca="false">(1+$F36)^CH$8</f>
        <v>2.60266010651362</v>
      </c>
      <c r="CI36" s="58" t="n">
        <f aca="false">(1+$F36)^CI$8</f>
        <v>2.63519335784504</v>
      </c>
      <c r="CJ36" s="58" t="n">
        <f aca="false">(1+$F36)^CJ$8</f>
        <v>2.6681332748181</v>
      </c>
      <c r="CK36" s="58" t="n">
        <f aca="false">(1+$F36)^CK$8</f>
        <v>2.70148494075333</v>
      </c>
      <c r="CL36" s="58" t="n">
        <f aca="false">(1+$F36)^CL$8</f>
        <v>2.73525350251274</v>
      </c>
      <c r="CM36" s="58" t="n">
        <f aca="false">(1+$F36)^CM$8</f>
        <v>2.76944417129415</v>
      </c>
      <c r="CN36" s="58" t="n">
        <f aca="false">(1+$F36)^CN$8</f>
        <v>2.80406222343533</v>
      </c>
      <c r="CO36" s="58" t="n">
        <f aca="false">(1+$F36)^CO$8</f>
        <v>2.83911300122827</v>
      </c>
      <c r="CP36" s="58" t="n">
        <f aca="false">(1+$F36)^CP$8</f>
        <v>2.87460191374363</v>
      </c>
      <c r="CQ36" s="58" t="n">
        <f aca="false">(1+$F36)^CQ$8</f>
        <v>2.91053443766542</v>
      </c>
      <c r="CR36" s="58" t="n">
        <f aca="false">(1+$F36)^CR$8</f>
        <v>2.94691611813624</v>
      </c>
      <c r="CS36" s="58" t="n">
        <f aca="false">(1+$F36)^CS$8</f>
        <v>2.98375256961294</v>
      </c>
      <c r="CT36" s="58" t="n">
        <f aca="false">(1+$F36)^CT$8</f>
        <v>3.0210494767331</v>
      </c>
      <c r="CU36" s="58" t="n">
        <f aca="false">(1+$F36)^CU$8</f>
        <v>3.05881259519227</v>
      </c>
      <c r="CV36" s="58" t="n">
        <f aca="false">(1+$F36)^CV$8</f>
        <v>3.09704775263217</v>
      </c>
      <c r="CW36" s="58" t="n">
        <f aca="false">(1+$F36)^CW$8</f>
        <v>3.13576084954007</v>
      </c>
      <c r="CX36" s="58" t="n">
        <f aca="false">(1+$F36)^CX$8</f>
        <v>3.17495786015932</v>
      </c>
      <c r="CY36" s="58" t="n">
        <f aca="false">(1+$F36)^CY$8</f>
        <v>3.21464483341131</v>
      </c>
      <c r="CZ36" s="58" t="n">
        <f aca="false">(1+$F36)^CZ$8</f>
        <v>3.25482789382895</v>
      </c>
      <c r="DA36" s="58" t="n">
        <f aca="false">(1+$F36)^DA$8</f>
        <v>3.29551324250182</v>
      </c>
      <c r="DB36" s="58" t="n">
        <f aca="false">(1+$F36)^DB$8</f>
        <v>3.33670715803309</v>
      </c>
      <c r="DC36" s="58" t="n">
        <f aca="false">(1+$F36)^DC$8</f>
        <v>3.3784159975085</v>
      </c>
      <c r="DD36" s="58" t="n">
        <f aca="false">(1+$F36)^DD$8</f>
        <v>3.42064619747736</v>
      </c>
      <c r="DE36" s="58" t="n">
        <f aca="false">(1+$F36)^DE$8</f>
        <v>3.46340427494583</v>
      </c>
      <c r="DF36" s="58" t="n">
        <f aca="false">(1+$F36)^DF$8</f>
        <v>3.50669682838265</v>
      </c>
      <c r="DG36" s="58" t="n">
        <f aca="false">(1+$F36)^DG$8</f>
        <v>3.55053053873743</v>
      </c>
      <c r="DH36" s="58" t="n">
        <f aca="false">(1+$F36)^DH$8</f>
        <v>3.59491217047165</v>
      </c>
      <c r="DI36" s="58" t="n">
        <f aca="false">(1+$F36)^DI$8</f>
        <v>3.63984857260254</v>
      </c>
      <c r="DJ36" s="58" t="n">
        <f aca="false">(1+$F36)^DJ$8</f>
        <v>3.68534667976008</v>
      </c>
      <c r="DK36" s="58" t="n">
        <f aca="false">(1+$F36)^DK$8</f>
        <v>3.73141351325708</v>
      </c>
      <c r="DL36" s="58" t="n">
        <f aca="false">(1+$F36)^DL$8</f>
        <v>3.77805618217279</v>
      </c>
      <c r="DM36" s="58" t="n">
        <f aca="false">(1+$F36)^DM$8</f>
        <v>3.82528188444995</v>
      </c>
      <c r="DN36" s="58" t="n">
        <f aca="false">(1+$F36)^DN$8</f>
        <v>3.87309790800557</v>
      </c>
      <c r="DO36" s="58" t="n">
        <f aca="false">(1+$F36)^DO$8</f>
        <v>3.92151163185564</v>
      </c>
      <c r="DP36" s="58" t="n">
        <f aca="false">(1+$F36)^DP$8</f>
        <v>3.97053052725384</v>
      </c>
      <c r="DQ36" s="58" t="n">
        <f aca="false">(1+$F36)^DQ$8</f>
        <v>4.02016215884451</v>
      </c>
      <c r="DR36" s="58" t="n">
        <f aca="false">(1+$F36)^DR$8</f>
        <v>4.07041418583007</v>
      </c>
      <c r="DS36" s="58" t="n">
        <f aca="false">(1+$F36)^DS$8</f>
        <v>4.12129436315294</v>
      </c>
      <c r="DT36" s="58" t="n">
        <f aca="false">(1+$F36)^DT$8</f>
        <v>4.17281054269235</v>
      </c>
      <c r="DU36" s="58" t="n">
        <f aca="false">(1+$F36)^DU$8</f>
        <v>4.22497067447601</v>
      </c>
      <c r="DV36" s="58" t="n">
        <f aca="false">(1+$F36)^DV$8</f>
        <v>4.27778280790696</v>
      </c>
      <c r="DW36" s="58" t="n">
        <f aca="false">(1+$F36)^DW$8</f>
        <v>4.3312550930058</v>
      </c>
      <c r="DX36" s="58" t="n">
        <f aca="false">(1+$F36)^DX$8</f>
        <v>4.38539578166837</v>
      </c>
      <c r="DY36" s="58" t="n">
        <f aca="false">(1+$F36)^DY$8</f>
        <v>4.44021322893922</v>
      </c>
      <c r="DZ36" s="58" t="n">
        <f aca="false">(1+$F36)^DZ$8</f>
        <v>4.49571589430096</v>
      </c>
      <c r="EA36" s="58" t="n">
        <f aca="false">(1+$F36)^EA$8</f>
        <v>4.55191234297972</v>
      </c>
      <c r="EB36" s="58" t="n">
        <f aca="false">(1+$F36)^EB$8</f>
        <v>4.60881124726697</v>
      </c>
      <c r="EC36" s="58" t="n">
        <f aca="false">(1+$F36)^EC$8</f>
        <v>4.66642138785781</v>
      </c>
      <c r="ED36" s="58" t="n">
        <f aca="false">(1+$F36)^ED$8</f>
        <v>4.72475165520603</v>
      </c>
      <c r="EE36" s="58" t="n">
        <f aca="false">(1+$F36)^EE$8</f>
        <v>4.78381105089611</v>
      </c>
      <c r="EF36" s="58" t="n">
        <f aca="false">(1+$F36)^EF$8</f>
        <v>4.84360868903231</v>
      </c>
      <c r="EG36" s="58" t="n">
        <f aca="false">(1+$F36)^EG$8</f>
        <v>4.90415379764521</v>
      </c>
      <c r="EH36" s="58" t="n">
        <f aca="false">(1+$F36)^EH$8</f>
        <v>4.96545572011577</v>
      </c>
      <c r="EI36" s="58" t="n">
        <f aca="false">(1+$F36)^EI$8</f>
        <v>5.02752391661722</v>
      </c>
      <c r="EJ36" s="58" t="n">
        <f aca="false">(1+$F36)^EJ$8</f>
        <v>5.09036796557494</v>
      </c>
      <c r="EK36" s="58" t="n">
        <f aca="false">(1+$F36)^EK$8</f>
        <v>5.15399756514462</v>
      </c>
      <c r="EL36" s="58" t="n">
        <f aca="false">(1+$F36)^EL$8</f>
        <v>5.21842253470893</v>
      </c>
      <c r="EM36" s="58" t="n">
        <f aca="false">(1+$F36)^EM$8</f>
        <v>5.28365281639279</v>
      </c>
      <c r="EN36" s="58" t="n">
        <f aca="false">(1+$F36)^EN$8</f>
        <v>5.3496984765977</v>
      </c>
      <c r="EO36" s="58" t="n">
        <f aca="false">(1+$F36)^EO$8</f>
        <v>5.41656970755517</v>
      </c>
      <c r="EP36" s="58" t="n">
        <f aca="false">(1+$F36)^EP$8</f>
        <v>5.48427682889961</v>
      </c>
      <c r="EQ36" s="58" t="n">
        <f aca="false">(1+$F36)^EQ$8</f>
        <v>5.55283028926086</v>
      </c>
      <c r="ER36" s="58" t="n">
        <f aca="false">(1+$F36)^ER$8</f>
        <v>5.62224066787662</v>
      </c>
      <c r="ES36" s="58" t="n">
        <f aca="false">(1+$F36)^ES$8</f>
        <v>5.69251867622508</v>
      </c>
      <c r="ET36" s="58" t="n">
        <f aca="false">(1+$F36)^ET$8</f>
        <v>5.76367515967789</v>
      </c>
      <c r="EU36" s="58" t="n">
        <f aca="false">(1+$F36)^EU$8</f>
        <v>5.83572109917386</v>
      </c>
      <c r="EV36" s="58" t="n">
        <f aca="false">(1+$F36)^EV$8</f>
        <v>5.90866761291353</v>
      </c>
      <c r="EW36" s="58" t="n">
        <f aca="false">(1+$F36)^EW$8</f>
        <v>5.98252595807495</v>
      </c>
      <c r="EX36" s="58" t="n">
        <f aca="false">(1+$F36)^EX$8</f>
        <v>6.05730753255089</v>
      </c>
      <c r="EY36" s="58" t="n">
        <f aca="false">(1+$F36)^EY$8</f>
        <v>6.13302387670778</v>
      </c>
      <c r="EZ36" s="58" t="n">
        <f aca="false">(1+$F36)^EZ$8</f>
        <v>6.20968667516662</v>
      </c>
      <c r="FA36" s="58" t="n">
        <f aca="false">(1+$F36)^FA$8</f>
        <v>6.28730775860621</v>
      </c>
      <c r="FB36" s="58" t="n">
        <f aca="false">(1+$F36)^FB$8</f>
        <v>6.36589910558878</v>
      </c>
      <c r="FC36" s="58" t="n">
        <f aca="false">(1+$F36)^FC$8</f>
        <v>6.44547284440864</v>
      </c>
      <c r="FD36" s="58" t="n">
        <f aca="false">(1+$F36)^FD$8</f>
        <v>6.52604125496375</v>
      </c>
      <c r="FE36" s="58" t="n">
        <f aca="false">(1+$F36)^FE$8</f>
        <v>6.6076167706508</v>
      </c>
      <c r="FF36" s="58" t="n">
        <f aca="false">(1+$F36)^FF$8</f>
        <v>6.69021198028393</v>
      </c>
      <c r="FG36" s="58" t="n">
        <f aca="false">(1+$F36)^FG$8</f>
        <v>6.77383963003748</v>
      </c>
      <c r="FH36" s="58" t="n">
        <f aca="false">(1+$F36)^FH$8</f>
        <v>6.85851262541295</v>
      </c>
    </row>
    <row r="37" customFormat="false" ht="15" hidden="false" customHeight="false" outlineLevel="0" collapsed="false">
      <c r="C37" s="0" t="s">
        <v>697</v>
      </c>
      <c r="D37" s="11" t="s">
        <v>34</v>
      </c>
      <c r="J37" s="17" t="n">
        <f aca="false">N(MONTH(J$4)=Months_In_Year)</f>
        <v>1</v>
      </c>
      <c r="K37" s="17" t="n">
        <f aca="false">N(MONTH(K$4)=Months_In_Year)</f>
        <v>0</v>
      </c>
      <c r="L37" s="17" t="n">
        <f aca="false">N(MONTH(L$4)=Months_In_Year)</f>
        <v>0</v>
      </c>
      <c r="M37" s="17" t="n">
        <f aca="false">N(MONTH(M$4)=Months_In_Year)</f>
        <v>0</v>
      </c>
      <c r="N37" s="17" t="n">
        <f aca="false">N(MONTH(N$4)=Months_In_Year)</f>
        <v>1</v>
      </c>
      <c r="O37" s="17" t="n">
        <f aca="false">N(MONTH(O$4)=Months_In_Year)</f>
        <v>0</v>
      </c>
      <c r="P37" s="17" t="n">
        <f aca="false">N(MONTH(P$4)=Months_In_Year)</f>
        <v>0</v>
      </c>
      <c r="Q37" s="17" t="n">
        <f aca="false">N(MONTH(Q$4)=Months_In_Year)</f>
        <v>0</v>
      </c>
      <c r="R37" s="17" t="n">
        <f aca="false">N(MONTH(R$4)=Months_In_Year)</f>
        <v>1</v>
      </c>
      <c r="S37" s="17" t="n">
        <f aca="false">N(MONTH(S$4)=Months_In_Year)</f>
        <v>0</v>
      </c>
      <c r="T37" s="17" t="n">
        <f aca="false">N(MONTH(T$4)=Months_In_Year)</f>
        <v>0</v>
      </c>
      <c r="U37" s="17" t="n">
        <f aca="false">N(MONTH(U$4)=Months_In_Year)</f>
        <v>0</v>
      </c>
      <c r="V37" s="17" t="n">
        <f aca="false">N(MONTH(V$4)=Months_In_Year)</f>
        <v>1</v>
      </c>
      <c r="W37" s="17" t="n">
        <f aca="false">N(MONTH(W$4)=Months_In_Year)</f>
        <v>0</v>
      </c>
      <c r="X37" s="17" t="n">
        <f aca="false">N(MONTH(X$4)=Months_In_Year)</f>
        <v>0</v>
      </c>
      <c r="Y37" s="17" t="n">
        <f aca="false">N(MONTH(Y$4)=Months_In_Year)</f>
        <v>0</v>
      </c>
      <c r="Z37" s="17" t="n">
        <f aca="false">N(MONTH(Z$4)=Months_In_Year)</f>
        <v>1</v>
      </c>
      <c r="AA37" s="17" t="n">
        <f aca="false">N(MONTH(AA$4)=Months_In_Year)</f>
        <v>0</v>
      </c>
      <c r="AB37" s="17" t="n">
        <f aca="false">N(MONTH(AB$4)=Months_In_Year)</f>
        <v>0</v>
      </c>
      <c r="AC37" s="17" t="n">
        <f aca="false">N(MONTH(AC$4)=Months_In_Year)</f>
        <v>0</v>
      </c>
      <c r="AD37" s="17" t="n">
        <f aca="false">N(MONTH(AD$4)=Months_In_Year)</f>
        <v>1</v>
      </c>
      <c r="AE37" s="17" t="n">
        <f aca="false">N(MONTH(AE$4)=Months_In_Year)</f>
        <v>0</v>
      </c>
      <c r="AF37" s="17" t="n">
        <f aca="false">N(MONTH(AF$4)=Months_In_Year)</f>
        <v>0</v>
      </c>
      <c r="AG37" s="17" t="n">
        <f aca="false">N(MONTH(AG$4)=Months_In_Year)</f>
        <v>0</v>
      </c>
      <c r="AH37" s="17" t="n">
        <f aca="false">N(MONTH(AH$4)=Months_In_Year)</f>
        <v>1</v>
      </c>
      <c r="AI37" s="17" t="n">
        <f aca="false">N(MONTH(AI$4)=Months_In_Year)</f>
        <v>0</v>
      </c>
      <c r="AJ37" s="17" t="n">
        <f aca="false">N(MONTH(AJ$4)=Months_In_Year)</f>
        <v>0</v>
      </c>
      <c r="AK37" s="17" t="n">
        <f aca="false">N(MONTH(AK$4)=Months_In_Year)</f>
        <v>0</v>
      </c>
      <c r="AL37" s="17" t="n">
        <f aca="false">N(MONTH(AL$4)=Months_In_Year)</f>
        <v>1</v>
      </c>
      <c r="AM37" s="17" t="n">
        <f aca="false">N(MONTH(AM$4)=Months_In_Year)</f>
        <v>0</v>
      </c>
      <c r="AN37" s="17" t="n">
        <f aca="false">N(MONTH(AN$4)=Months_In_Year)</f>
        <v>0</v>
      </c>
      <c r="AO37" s="17" t="n">
        <f aca="false">N(MONTH(AO$4)=Months_In_Year)</f>
        <v>0</v>
      </c>
      <c r="AP37" s="17" t="n">
        <f aca="false">N(MONTH(AP$4)=Months_In_Year)</f>
        <v>1</v>
      </c>
      <c r="AQ37" s="17" t="n">
        <f aca="false">N(MONTH(AQ$4)=Months_In_Year)</f>
        <v>0</v>
      </c>
      <c r="AR37" s="17" t="n">
        <f aca="false">N(MONTH(AR$4)=Months_In_Year)</f>
        <v>0</v>
      </c>
      <c r="AS37" s="17" t="n">
        <f aca="false">N(MONTH(AS$4)=Months_In_Year)</f>
        <v>0</v>
      </c>
      <c r="AT37" s="17" t="n">
        <f aca="false">N(MONTH(AT$4)=Months_In_Year)</f>
        <v>1</v>
      </c>
      <c r="AU37" s="17" t="n">
        <f aca="false">N(MONTH(AU$4)=Months_In_Year)</f>
        <v>0</v>
      </c>
      <c r="AV37" s="17" t="n">
        <f aca="false">N(MONTH(AV$4)=Months_In_Year)</f>
        <v>0</v>
      </c>
      <c r="AW37" s="17" t="n">
        <f aca="false">N(MONTH(AW$4)=Months_In_Year)</f>
        <v>0</v>
      </c>
      <c r="AX37" s="17" t="n">
        <f aca="false">N(MONTH(AX$4)=Months_In_Year)</f>
        <v>1</v>
      </c>
      <c r="AY37" s="17" t="n">
        <f aca="false">N(MONTH(AY$4)=Months_In_Year)</f>
        <v>0</v>
      </c>
      <c r="AZ37" s="17" t="n">
        <f aca="false">N(MONTH(AZ$4)=Months_In_Year)</f>
        <v>0</v>
      </c>
      <c r="BA37" s="17" t="n">
        <f aca="false">N(MONTH(BA$4)=Months_In_Year)</f>
        <v>0</v>
      </c>
      <c r="BB37" s="17" t="n">
        <f aca="false">N(MONTH(BB$4)=Months_In_Year)</f>
        <v>1</v>
      </c>
      <c r="BC37" s="17" t="n">
        <f aca="false">N(MONTH(BC$4)=Months_In_Year)</f>
        <v>0</v>
      </c>
      <c r="BD37" s="17" t="n">
        <f aca="false">N(MONTH(BD$4)=Months_In_Year)</f>
        <v>0</v>
      </c>
      <c r="BE37" s="17" t="n">
        <f aca="false">N(MONTH(BE$4)=Months_In_Year)</f>
        <v>0</v>
      </c>
      <c r="BF37" s="17" t="n">
        <f aca="false">N(MONTH(BF$4)=Months_In_Year)</f>
        <v>1</v>
      </c>
      <c r="BG37" s="17" t="n">
        <f aca="false">N(MONTH(BG$4)=Months_In_Year)</f>
        <v>0</v>
      </c>
      <c r="BH37" s="17" t="n">
        <f aca="false">N(MONTH(BH$4)=Months_In_Year)</f>
        <v>0</v>
      </c>
      <c r="BI37" s="17" t="n">
        <f aca="false">N(MONTH(BI$4)=Months_In_Year)</f>
        <v>0</v>
      </c>
      <c r="BJ37" s="17" t="n">
        <f aca="false">N(MONTH(BJ$4)=Months_In_Year)</f>
        <v>1</v>
      </c>
      <c r="BK37" s="17" t="n">
        <f aca="false">N(MONTH(BK$4)=Months_In_Year)</f>
        <v>0</v>
      </c>
      <c r="BL37" s="17" t="n">
        <f aca="false">N(MONTH(BL$4)=Months_In_Year)</f>
        <v>0</v>
      </c>
      <c r="BM37" s="17" t="n">
        <f aca="false">N(MONTH(BM$4)=Months_In_Year)</f>
        <v>0</v>
      </c>
      <c r="BN37" s="17" t="n">
        <f aca="false">N(MONTH(BN$4)=Months_In_Year)</f>
        <v>1</v>
      </c>
      <c r="BO37" s="17" t="n">
        <f aca="false">N(MONTH(BO$4)=Months_In_Year)</f>
        <v>0</v>
      </c>
      <c r="BP37" s="17" t="n">
        <f aca="false">N(MONTH(BP$4)=Months_In_Year)</f>
        <v>0</v>
      </c>
      <c r="BQ37" s="17" t="n">
        <f aca="false">N(MONTH(BQ$4)=Months_In_Year)</f>
        <v>0</v>
      </c>
      <c r="BR37" s="17" t="n">
        <f aca="false">N(MONTH(BR$4)=Months_In_Year)</f>
        <v>1</v>
      </c>
      <c r="BS37" s="17" t="n">
        <f aca="false">N(MONTH(BS$4)=Months_In_Year)</f>
        <v>0</v>
      </c>
      <c r="BT37" s="17" t="n">
        <f aca="false">N(MONTH(BT$4)=Months_In_Year)</f>
        <v>0</v>
      </c>
      <c r="BU37" s="17" t="n">
        <f aca="false">N(MONTH(BU$4)=Months_In_Year)</f>
        <v>0</v>
      </c>
      <c r="BV37" s="17" t="n">
        <f aca="false">N(MONTH(BV$4)=Months_In_Year)</f>
        <v>1</v>
      </c>
      <c r="BW37" s="17" t="n">
        <f aca="false">N(MONTH(BW$4)=Months_In_Year)</f>
        <v>0</v>
      </c>
      <c r="BX37" s="17" t="n">
        <f aca="false">N(MONTH(BX$4)=Months_In_Year)</f>
        <v>0</v>
      </c>
      <c r="BY37" s="17" t="n">
        <f aca="false">N(MONTH(BY$4)=Months_In_Year)</f>
        <v>0</v>
      </c>
      <c r="BZ37" s="17" t="n">
        <f aca="false">N(MONTH(BZ$4)=Months_In_Year)</f>
        <v>1</v>
      </c>
      <c r="CA37" s="17" t="n">
        <f aca="false">N(MONTH(CA$4)=Months_In_Year)</f>
        <v>0</v>
      </c>
      <c r="CB37" s="17" t="n">
        <f aca="false">N(MONTH(CB$4)=Months_In_Year)</f>
        <v>0</v>
      </c>
      <c r="CC37" s="17" t="n">
        <f aca="false">N(MONTH(CC$4)=Months_In_Year)</f>
        <v>0</v>
      </c>
      <c r="CD37" s="17" t="n">
        <f aca="false">N(MONTH(CD$4)=Months_In_Year)</f>
        <v>1</v>
      </c>
      <c r="CE37" s="17" t="n">
        <f aca="false">N(MONTH(CE$4)=Months_In_Year)</f>
        <v>0</v>
      </c>
      <c r="CF37" s="17" t="n">
        <f aca="false">N(MONTH(CF$4)=Months_In_Year)</f>
        <v>0</v>
      </c>
      <c r="CG37" s="17" t="n">
        <f aca="false">N(MONTH(CG$4)=Months_In_Year)</f>
        <v>0</v>
      </c>
      <c r="CH37" s="17" t="n">
        <f aca="false">N(MONTH(CH$4)=Months_In_Year)</f>
        <v>1</v>
      </c>
      <c r="CI37" s="17" t="n">
        <f aca="false">N(MONTH(CI$4)=Months_In_Year)</f>
        <v>0</v>
      </c>
      <c r="CJ37" s="17" t="n">
        <f aca="false">N(MONTH(CJ$4)=Months_In_Year)</f>
        <v>0</v>
      </c>
      <c r="CK37" s="17" t="n">
        <f aca="false">N(MONTH(CK$4)=Months_In_Year)</f>
        <v>0</v>
      </c>
      <c r="CL37" s="17" t="n">
        <f aca="false">N(MONTH(CL$4)=Months_In_Year)</f>
        <v>1</v>
      </c>
      <c r="CM37" s="17" t="n">
        <f aca="false">N(MONTH(CM$4)=Months_In_Year)</f>
        <v>0</v>
      </c>
      <c r="CN37" s="17" t="n">
        <f aca="false">N(MONTH(CN$4)=Months_In_Year)</f>
        <v>0</v>
      </c>
      <c r="CO37" s="17" t="n">
        <f aca="false">N(MONTH(CO$4)=Months_In_Year)</f>
        <v>0</v>
      </c>
      <c r="CP37" s="17" t="n">
        <f aca="false">N(MONTH(CP$4)=Months_In_Year)</f>
        <v>1</v>
      </c>
      <c r="CQ37" s="17" t="n">
        <f aca="false">N(MONTH(CQ$4)=Months_In_Year)</f>
        <v>0</v>
      </c>
      <c r="CR37" s="17" t="n">
        <f aca="false">N(MONTH(CR$4)=Months_In_Year)</f>
        <v>0</v>
      </c>
      <c r="CS37" s="17" t="n">
        <f aca="false">N(MONTH(CS$4)=Months_In_Year)</f>
        <v>0</v>
      </c>
      <c r="CT37" s="17" t="n">
        <f aca="false">N(MONTH(CT$4)=Months_In_Year)</f>
        <v>1</v>
      </c>
      <c r="CU37" s="17" t="n">
        <f aca="false">N(MONTH(CU$4)=Months_In_Year)</f>
        <v>0</v>
      </c>
      <c r="CV37" s="17" t="n">
        <f aca="false">N(MONTH(CV$4)=Months_In_Year)</f>
        <v>0</v>
      </c>
      <c r="CW37" s="17" t="n">
        <f aca="false">N(MONTH(CW$4)=Months_In_Year)</f>
        <v>0</v>
      </c>
      <c r="CX37" s="17" t="n">
        <f aca="false">N(MONTH(CX$4)=Months_In_Year)</f>
        <v>1</v>
      </c>
      <c r="CY37" s="17" t="n">
        <f aca="false">N(MONTH(CY$4)=Months_In_Year)</f>
        <v>0</v>
      </c>
      <c r="CZ37" s="17" t="n">
        <f aca="false">N(MONTH(CZ$4)=Months_In_Year)</f>
        <v>0</v>
      </c>
      <c r="DA37" s="17" t="n">
        <f aca="false">N(MONTH(DA$4)=Months_In_Year)</f>
        <v>0</v>
      </c>
      <c r="DB37" s="17" t="n">
        <f aca="false">N(MONTH(DB$4)=Months_In_Year)</f>
        <v>1</v>
      </c>
      <c r="DC37" s="17" t="n">
        <f aca="false">N(MONTH(DC$4)=Months_In_Year)</f>
        <v>0</v>
      </c>
      <c r="DD37" s="17" t="n">
        <f aca="false">N(MONTH(DD$4)=Months_In_Year)</f>
        <v>0</v>
      </c>
      <c r="DE37" s="17" t="n">
        <f aca="false">N(MONTH(DE$4)=Months_In_Year)</f>
        <v>0</v>
      </c>
      <c r="DF37" s="17" t="n">
        <f aca="false">N(MONTH(DF$4)=Months_In_Year)</f>
        <v>1</v>
      </c>
      <c r="DG37" s="17" t="n">
        <f aca="false">N(MONTH(DG$4)=Months_In_Year)</f>
        <v>0</v>
      </c>
      <c r="DH37" s="17" t="n">
        <f aca="false">N(MONTH(DH$4)=Months_In_Year)</f>
        <v>0</v>
      </c>
      <c r="DI37" s="17" t="n">
        <f aca="false">N(MONTH(DI$4)=Months_In_Year)</f>
        <v>0</v>
      </c>
      <c r="DJ37" s="17" t="n">
        <f aca="false">N(MONTH(DJ$4)=Months_In_Year)</f>
        <v>1</v>
      </c>
      <c r="DK37" s="17" t="n">
        <f aca="false">N(MONTH(DK$4)=Months_In_Year)</f>
        <v>0</v>
      </c>
      <c r="DL37" s="17" t="n">
        <f aca="false">N(MONTH(DL$4)=Months_In_Year)</f>
        <v>0</v>
      </c>
      <c r="DM37" s="17" t="n">
        <f aca="false">N(MONTH(DM$4)=Months_In_Year)</f>
        <v>0</v>
      </c>
      <c r="DN37" s="17" t="n">
        <f aca="false">N(MONTH(DN$4)=Months_In_Year)</f>
        <v>1</v>
      </c>
      <c r="DO37" s="17" t="n">
        <f aca="false">N(MONTH(DO$4)=Months_In_Year)</f>
        <v>0</v>
      </c>
      <c r="DP37" s="17" t="n">
        <f aca="false">N(MONTH(DP$4)=Months_In_Year)</f>
        <v>0</v>
      </c>
      <c r="DQ37" s="17" t="n">
        <f aca="false">N(MONTH(DQ$4)=Months_In_Year)</f>
        <v>0</v>
      </c>
      <c r="DR37" s="17" t="n">
        <f aca="false">N(MONTH(DR$4)=Months_In_Year)</f>
        <v>1</v>
      </c>
      <c r="DS37" s="17" t="n">
        <f aca="false">N(MONTH(DS$4)=Months_In_Year)</f>
        <v>0</v>
      </c>
      <c r="DT37" s="17" t="n">
        <f aca="false">N(MONTH(DT$4)=Months_In_Year)</f>
        <v>0</v>
      </c>
      <c r="DU37" s="17" t="n">
        <f aca="false">N(MONTH(DU$4)=Months_In_Year)</f>
        <v>0</v>
      </c>
      <c r="DV37" s="17" t="n">
        <f aca="false">N(MONTH(DV$4)=Months_In_Year)</f>
        <v>1</v>
      </c>
      <c r="DW37" s="17" t="n">
        <f aca="false">N(MONTH(DW$4)=Months_In_Year)</f>
        <v>0</v>
      </c>
      <c r="DX37" s="17" t="n">
        <f aca="false">N(MONTH(DX$4)=Months_In_Year)</f>
        <v>0</v>
      </c>
      <c r="DY37" s="17" t="n">
        <f aca="false">N(MONTH(DY$4)=Months_In_Year)</f>
        <v>0</v>
      </c>
      <c r="DZ37" s="17" t="n">
        <f aca="false">N(MONTH(DZ$4)=Months_In_Year)</f>
        <v>1</v>
      </c>
      <c r="EA37" s="17" t="n">
        <f aca="false">N(MONTH(EA$4)=Months_In_Year)</f>
        <v>0</v>
      </c>
      <c r="EB37" s="17" t="n">
        <f aca="false">N(MONTH(EB$4)=Months_In_Year)</f>
        <v>0</v>
      </c>
      <c r="EC37" s="17" t="n">
        <f aca="false">N(MONTH(EC$4)=Months_In_Year)</f>
        <v>0</v>
      </c>
      <c r="ED37" s="17" t="n">
        <f aca="false">N(MONTH(ED$4)=Months_In_Year)</f>
        <v>1</v>
      </c>
      <c r="EE37" s="17" t="n">
        <f aca="false">N(MONTH(EE$4)=Months_In_Year)</f>
        <v>0</v>
      </c>
      <c r="EF37" s="17" t="n">
        <f aca="false">N(MONTH(EF$4)=Months_In_Year)</f>
        <v>0</v>
      </c>
      <c r="EG37" s="17" t="n">
        <f aca="false">N(MONTH(EG$4)=Months_In_Year)</f>
        <v>0</v>
      </c>
      <c r="EH37" s="17" t="n">
        <f aca="false">N(MONTH(EH$4)=Months_In_Year)</f>
        <v>1</v>
      </c>
      <c r="EI37" s="17" t="n">
        <f aca="false">N(MONTH(EI$4)=Months_In_Year)</f>
        <v>0</v>
      </c>
      <c r="EJ37" s="17" t="n">
        <f aca="false">N(MONTH(EJ$4)=Months_In_Year)</f>
        <v>0</v>
      </c>
      <c r="EK37" s="17" t="n">
        <f aca="false">N(MONTH(EK$4)=Months_In_Year)</f>
        <v>0</v>
      </c>
      <c r="EL37" s="17" t="n">
        <f aca="false">N(MONTH(EL$4)=Months_In_Year)</f>
        <v>1</v>
      </c>
      <c r="EM37" s="17" t="n">
        <f aca="false">N(MONTH(EM$4)=Months_In_Year)</f>
        <v>0</v>
      </c>
      <c r="EN37" s="17" t="n">
        <f aca="false">N(MONTH(EN$4)=Months_In_Year)</f>
        <v>0</v>
      </c>
      <c r="EO37" s="17" t="n">
        <f aca="false">N(MONTH(EO$4)=Months_In_Year)</f>
        <v>0</v>
      </c>
      <c r="EP37" s="17" t="n">
        <f aca="false">N(MONTH(EP$4)=Months_In_Year)</f>
        <v>1</v>
      </c>
      <c r="EQ37" s="17" t="n">
        <f aca="false">N(MONTH(EQ$4)=Months_In_Year)</f>
        <v>0</v>
      </c>
      <c r="ER37" s="17" t="n">
        <f aca="false">N(MONTH(ER$4)=Months_In_Year)</f>
        <v>0</v>
      </c>
      <c r="ES37" s="17" t="n">
        <f aca="false">N(MONTH(ES$4)=Months_In_Year)</f>
        <v>0</v>
      </c>
      <c r="ET37" s="17" t="n">
        <f aca="false">N(MONTH(ET$4)=Months_In_Year)</f>
        <v>1</v>
      </c>
      <c r="EU37" s="17" t="n">
        <f aca="false">N(MONTH(EU$4)=Months_In_Year)</f>
        <v>0</v>
      </c>
      <c r="EV37" s="17" t="n">
        <f aca="false">N(MONTH(EV$4)=Months_In_Year)</f>
        <v>0</v>
      </c>
      <c r="EW37" s="17" t="n">
        <f aca="false">N(MONTH(EW$4)=Months_In_Year)</f>
        <v>0</v>
      </c>
      <c r="EX37" s="17" t="n">
        <f aca="false">N(MONTH(EX$4)=Months_In_Year)</f>
        <v>1</v>
      </c>
      <c r="EY37" s="17" t="n">
        <f aca="false">N(MONTH(EY$4)=Months_In_Year)</f>
        <v>0</v>
      </c>
      <c r="EZ37" s="17" t="n">
        <f aca="false">N(MONTH(EZ$4)=Months_In_Year)</f>
        <v>0</v>
      </c>
      <c r="FA37" s="17" t="n">
        <f aca="false">N(MONTH(FA$4)=Months_In_Year)</f>
        <v>0</v>
      </c>
      <c r="FB37" s="17" t="n">
        <f aca="false">N(MONTH(FB$4)=Months_In_Year)</f>
        <v>1</v>
      </c>
      <c r="FC37" s="17" t="n">
        <f aca="false">N(MONTH(FC$4)=Months_In_Year)</f>
        <v>0</v>
      </c>
      <c r="FD37" s="17" t="n">
        <f aca="false">N(MONTH(FD$4)=Months_In_Year)</f>
        <v>0</v>
      </c>
      <c r="FE37" s="17" t="n">
        <f aca="false">N(MONTH(FE$4)=Months_In_Year)</f>
        <v>0</v>
      </c>
      <c r="FF37" s="17" t="n">
        <f aca="false">N(MONTH(FF$4)=Months_In_Year)</f>
        <v>1</v>
      </c>
      <c r="FG37" s="17" t="n">
        <f aca="false">N(MONTH(FG$4)=Months_In_Year)</f>
        <v>0</v>
      </c>
      <c r="FH37" s="17" t="n">
        <f aca="false">N(MONTH(FH$4)=Months_In_Year)</f>
        <v>0</v>
      </c>
    </row>
    <row r="38" customFormat="false" ht="15" hidden="false" customHeight="false" outlineLevel="0" collapsed="false">
      <c r="C38" s="0" t="s">
        <v>698</v>
      </c>
      <c r="D38" s="11" t="s">
        <v>34</v>
      </c>
      <c r="J38" s="17" t="n">
        <f aca="false">N(MONTH(J$4)&lt;=Months_Per_Period)</f>
        <v>0</v>
      </c>
      <c r="K38" s="17" t="n">
        <f aca="false">N(MONTH(K$4)&lt;=Months_Per_Period)</f>
        <v>1</v>
      </c>
      <c r="L38" s="17" t="n">
        <f aca="false">N(MONTH(L$4)&lt;=Months_Per_Period)</f>
        <v>0</v>
      </c>
      <c r="M38" s="17" t="n">
        <f aca="false">N(MONTH(M$4)&lt;=Months_Per_Period)</f>
        <v>0</v>
      </c>
      <c r="N38" s="17" t="n">
        <f aca="false">N(MONTH(N$4)&lt;=Months_Per_Period)</f>
        <v>0</v>
      </c>
      <c r="O38" s="17" t="n">
        <f aca="false">N(MONTH(O$4)&lt;=Months_Per_Period)</f>
        <v>1</v>
      </c>
      <c r="P38" s="17" t="n">
        <f aca="false">N(MONTH(P$4)&lt;=Months_Per_Period)</f>
        <v>0</v>
      </c>
      <c r="Q38" s="17" t="n">
        <f aca="false">N(MONTH(Q$4)&lt;=Months_Per_Period)</f>
        <v>0</v>
      </c>
      <c r="R38" s="17" t="n">
        <f aca="false">N(MONTH(R$4)&lt;=Months_Per_Period)</f>
        <v>0</v>
      </c>
      <c r="S38" s="17" t="n">
        <f aca="false">N(MONTH(S$4)&lt;=Months_Per_Period)</f>
        <v>1</v>
      </c>
      <c r="T38" s="17" t="n">
        <f aca="false">N(MONTH(T$4)&lt;=Months_Per_Period)</f>
        <v>0</v>
      </c>
      <c r="U38" s="17" t="n">
        <f aca="false">N(MONTH(U$4)&lt;=Months_Per_Period)</f>
        <v>0</v>
      </c>
      <c r="V38" s="17" t="n">
        <f aca="false">N(MONTH(V$4)&lt;=Months_Per_Period)</f>
        <v>0</v>
      </c>
      <c r="W38" s="17" t="n">
        <f aca="false">N(MONTH(W$4)&lt;=Months_Per_Period)</f>
        <v>1</v>
      </c>
      <c r="X38" s="17" t="n">
        <f aca="false">N(MONTH(X$4)&lt;=Months_Per_Period)</f>
        <v>0</v>
      </c>
      <c r="Y38" s="17" t="n">
        <f aca="false">N(MONTH(Y$4)&lt;=Months_Per_Period)</f>
        <v>0</v>
      </c>
      <c r="Z38" s="17" t="n">
        <f aca="false">N(MONTH(Z$4)&lt;=Months_Per_Period)</f>
        <v>0</v>
      </c>
      <c r="AA38" s="17" t="n">
        <f aca="false">N(MONTH(AA$4)&lt;=Months_Per_Period)</f>
        <v>1</v>
      </c>
      <c r="AB38" s="17" t="n">
        <f aca="false">N(MONTH(AB$4)&lt;=Months_Per_Period)</f>
        <v>0</v>
      </c>
      <c r="AC38" s="17" t="n">
        <f aca="false">N(MONTH(AC$4)&lt;=Months_Per_Period)</f>
        <v>0</v>
      </c>
      <c r="AD38" s="17" t="n">
        <f aca="false">N(MONTH(AD$4)&lt;=Months_Per_Period)</f>
        <v>0</v>
      </c>
      <c r="AE38" s="17" t="n">
        <f aca="false">N(MONTH(AE$4)&lt;=Months_Per_Period)</f>
        <v>1</v>
      </c>
      <c r="AF38" s="17" t="n">
        <f aca="false">N(MONTH(AF$4)&lt;=Months_Per_Period)</f>
        <v>0</v>
      </c>
      <c r="AG38" s="17" t="n">
        <f aca="false">N(MONTH(AG$4)&lt;=Months_Per_Period)</f>
        <v>0</v>
      </c>
      <c r="AH38" s="17" t="n">
        <f aca="false">N(MONTH(AH$4)&lt;=Months_Per_Period)</f>
        <v>0</v>
      </c>
      <c r="AI38" s="17" t="n">
        <f aca="false">N(MONTH(AI$4)&lt;=Months_Per_Period)</f>
        <v>1</v>
      </c>
      <c r="AJ38" s="17" t="n">
        <f aca="false">N(MONTH(AJ$4)&lt;=Months_Per_Period)</f>
        <v>0</v>
      </c>
      <c r="AK38" s="17" t="n">
        <f aca="false">N(MONTH(AK$4)&lt;=Months_Per_Period)</f>
        <v>0</v>
      </c>
      <c r="AL38" s="17" t="n">
        <f aca="false">N(MONTH(AL$4)&lt;=Months_Per_Period)</f>
        <v>0</v>
      </c>
      <c r="AM38" s="17" t="n">
        <f aca="false">N(MONTH(AM$4)&lt;=Months_Per_Period)</f>
        <v>1</v>
      </c>
      <c r="AN38" s="17" t="n">
        <f aca="false">N(MONTH(AN$4)&lt;=Months_Per_Period)</f>
        <v>0</v>
      </c>
      <c r="AO38" s="17" t="n">
        <f aca="false">N(MONTH(AO$4)&lt;=Months_Per_Period)</f>
        <v>0</v>
      </c>
      <c r="AP38" s="17" t="n">
        <f aca="false">N(MONTH(AP$4)&lt;=Months_Per_Period)</f>
        <v>0</v>
      </c>
      <c r="AQ38" s="17" t="n">
        <f aca="false">N(MONTH(AQ$4)&lt;=Months_Per_Period)</f>
        <v>1</v>
      </c>
      <c r="AR38" s="17" t="n">
        <f aca="false">N(MONTH(AR$4)&lt;=Months_Per_Period)</f>
        <v>0</v>
      </c>
      <c r="AS38" s="17" t="n">
        <f aca="false">N(MONTH(AS$4)&lt;=Months_Per_Period)</f>
        <v>0</v>
      </c>
      <c r="AT38" s="17" t="n">
        <f aca="false">N(MONTH(AT$4)&lt;=Months_Per_Period)</f>
        <v>0</v>
      </c>
      <c r="AU38" s="17" t="n">
        <f aca="false">N(MONTH(AU$4)&lt;=Months_Per_Period)</f>
        <v>1</v>
      </c>
      <c r="AV38" s="17" t="n">
        <f aca="false">N(MONTH(AV$4)&lt;=Months_Per_Period)</f>
        <v>0</v>
      </c>
      <c r="AW38" s="17" t="n">
        <f aca="false">N(MONTH(AW$4)&lt;=Months_Per_Period)</f>
        <v>0</v>
      </c>
      <c r="AX38" s="17" t="n">
        <f aca="false">N(MONTH(AX$4)&lt;=Months_Per_Period)</f>
        <v>0</v>
      </c>
      <c r="AY38" s="17" t="n">
        <f aca="false">N(MONTH(AY$4)&lt;=Months_Per_Period)</f>
        <v>1</v>
      </c>
      <c r="AZ38" s="17" t="n">
        <f aca="false">N(MONTH(AZ$4)&lt;=Months_Per_Period)</f>
        <v>0</v>
      </c>
      <c r="BA38" s="17" t="n">
        <f aca="false">N(MONTH(BA$4)&lt;=Months_Per_Period)</f>
        <v>0</v>
      </c>
      <c r="BB38" s="17" t="n">
        <f aca="false">N(MONTH(BB$4)&lt;=Months_Per_Period)</f>
        <v>0</v>
      </c>
      <c r="BC38" s="17" t="n">
        <f aca="false">N(MONTH(BC$4)&lt;=Months_Per_Period)</f>
        <v>1</v>
      </c>
      <c r="BD38" s="17" t="n">
        <f aca="false">N(MONTH(BD$4)&lt;=Months_Per_Period)</f>
        <v>0</v>
      </c>
      <c r="BE38" s="17" t="n">
        <f aca="false">N(MONTH(BE$4)&lt;=Months_Per_Period)</f>
        <v>0</v>
      </c>
      <c r="BF38" s="17" t="n">
        <f aca="false">N(MONTH(BF$4)&lt;=Months_Per_Period)</f>
        <v>0</v>
      </c>
      <c r="BG38" s="17" t="n">
        <f aca="false">N(MONTH(BG$4)&lt;=Months_Per_Period)</f>
        <v>1</v>
      </c>
      <c r="BH38" s="17" t="n">
        <f aca="false">N(MONTH(BH$4)&lt;=Months_Per_Period)</f>
        <v>0</v>
      </c>
      <c r="BI38" s="17" t="n">
        <f aca="false">N(MONTH(BI$4)&lt;=Months_Per_Period)</f>
        <v>0</v>
      </c>
      <c r="BJ38" s="17" t="n">
        <f aca="false">N(MONTH(BJ$4)&lt;=Months_Per_Period)</f>
        <v>0</v>
      </c>
      <c r="BK38" s="17" t="n">
        <f aca="false">N(MONTH(BK$4)&lt;=Months_Per_Period)</f>
        <v>1</v>
      </c>
      <c r="BL38" s="17" t="n">
        <f aca="false">N(MONTH(BL$4)&lt;=Months_Per_Period)</f>
        <v>0</v>
      </c>
      <c r="BM38" s="17" t="n">
        <f aca="false">N(MONTH(BM$4)&lt;=Months_Per_Period)</f>
        <v>0</v>
      </c>
      <c r="BN38" s="17" t="n">
        <f aca="false">N(MONTH(BN$4)&lt;=Months_Per_Period)</f>
        <v>0</v>
      </c>
      <c r="BO38" s="17" t="n">
        <f aca="false">N(MONTH(BO$4)&lt;=Months_Per_Period)</f>
        <v>1</v>
      </c>
      <c r="BP38" s="17" t="n">
        <f aca="false">N(MONTH(BP$4)&lt;=Months_Per_Period)</f>
        <v>0</v>
      </c>
      <c r="BQ38" s="17" t="n">
        <f aca="false">N(MONTH(BQ$4)&lt;=Months_Per_Period)</f>
        <v>0</v>
      </c>
      <c r="BR38" s="17" t="n">
        <f aca="false">N(MONTH(BR$4)&lt;=Months_Per_Period)</f>
        <v>0</v>
      </c>
      <c r="BS38" s="17" t="n">
        <f aca="false">N(MONTH(BS$4)&lt;=Months_Per_Period)</f>
        <v>1</v>
      </c>
      <c r="BT38" s="17" t="n">
        <f aca="false">N(MONTH(BT$4)&lt;=Months_Per_Period)</f>
        <v>0</v>
      </c>
      <c r="BU38" s="17" t="n">
        <f aca="false">N(MONTH(BU$4)&lt;=Months_Per_Period)</f>
        <v>0</v>
      </c>
      <c r="BV38" s="17" t="n">
        <f aca="false">N(MONTH(BV$4)&lt;=Months_Per_Period)</f>
        <v>0</v>
      </c>
      <c r="BW38" s="17" t="n">
        <f aca="false">N(MONTH(BW$4)&lt;=Months_Per_Period)</f>
        <v>1</v>
      </c>
      <c r="BX38" s="17" t="n">
        <f aca="false">N(MONTH(BX$4)&lt;=Months_Per_Period)</f>
        <v>0</v>
      </c>
      <c r="BY38" s="17" t="n">
        <f aca="false">N(MONTH(BY$4)&lt;=Months_Per_Period)</f>
        <v>0</v>
      </c>
      <c r="BZ38" s="17" t="n">
        <f aca="false">N(MONTH(BZ$4)&lt;=Months_Per_Period)</f>
        <v>0</v>
      </c>
      <c r="CA38" s="17" t="n">
        <f aca="false">N(MONTH(CA$4)&lt;=Months_Per_Period)</f>
        <v>1</v>
      </c>
      <c r="CB38" s="17" t="n">
        <f aca="false">N(MONTH(CB$4)&lt;=Months_Per_Period)</f>
        <v>0</v>
      </c>
      <c r="CC38" s="17" t="n">
        <f aca="false">N(MONTH(CC$4)&lt;=Months_Per_Period)</f>
        <v>0</v>
      </c>
      <c r="CD38" s="17" t="n">
        <f aca="false">N(MONTH(CD$4)&lt;=Months_Per_Period)</f>
        <v>0</v>
      </c>
      <c r="CE38" s="17" t="n">
        <f aca="false">N(MONTH(CE$4)&lt;=Months_Per_Period)</f>
        <v>1</v>
      </c>
      <c r="CF38" s="17" t="n">
        <f aca="false">N(MONTH(CF$4)&lt;=Months_Per_Period)</f>
        <v>0</v>
      </c>
      <c r="CG38" s="17" t="n">
        <f aca="false">N(MONTH(CG$4)&lt;=Months_Per_Period)</f>
        <v>0</v>
      </c>
      <c r="CH38" s="17" t="n">
        <f aca="false">N(MONTH(CH$4)&lt;=Months_Per_Period)</f>
        <v>0</v>
      </c>
      <c r="CI38" s="17" t="n">
        <f aca="false">N(MONTH(CI$4)&lt;=Months_Per_Period)</f>
        <v>1</v>
      </c>
      <c r="CJ38" s="17" t="n">
        <f aca="false">N(MONTH(CJ$4)&lt;=Months_Per_Period)</f>
        <v>0</v>
      </c>
      <c r="CK38" s="17" t="n">
        <f aca="false">N(MONTH(CK$4)&lt;=Months_Per_Period)</f>
        <v>0</v>
      </c>
      <c r="CL38" s="17" t="n">
        <f aca="false">N(MONTH(CL$4)&lt;=Months_Per_Period)</f>
        <v>0</v>
      </c>
      <c r="CM38" s="17" t="n">
        <f aca="false">N(MONTH(CM$4)&lt;=Months_Per_Period)</f>
        <v>1</v>
      </c>
      <c r="CN38" s="17" t="n">
        <f aca="false">N(MONTH(CN$4)&lt;=Months_Per_Period)</f>
        <v>0</v>
      </c>
      <c r="CO38" s="17" t="n">
        <f aca="false">N(MONTH(CO$4)&lt;=Months_Per_Period)</f>
        <v>0</v>
      </c>
      <c r="CP38" s="17" t="n">
        <f aca="false">N(MONTH(CP$4)&lt;=Months_Per_Period)</f>
        <v>0</v>
      </c>
      <c r="CQ38" s="17" t="n">
        <f aca="false">N(MONTH(CQ$4)&lt;=Months_Per_Period)</f>
        <v>1</v>
      </c>
      <c r="CR38" s="17" t="n">
        <f aca="false">N(MONTH(CR$4)&lt;=Months_Per_Period)</f>
        <v>0</v>
      </c>
      <c r="CS38" s="17" t="n">
        <f aca="false">N(MONTH(CS$4)&lt;=Months_Per_Period)</f>
        <v>0</v>
      </c>
      <c r="CT38" s="17" t="n">
        <f aca="false">N(MONTH(CT$4)&lt;=Months_Per_Period)</f>
        <v>0</v>
      </c>
      <c r="CU38" s="17" t="n">
        <f aca="false">N(MONTH(CU$4)&lt;=Months_Per_Period)</f>
        <v>1</v>
      </c>
      <c r="CV38" s="17" t="n">
        <f aca="false">N(MONTH(CV$4)&lt;=Months_Per_Period)</f>
        <v>0</v>
      </c>
      <c r="CW38" s="17" t="n">
        <f aca="false">N(MONTH(CW$4)&lt;=Months_Per_Period)</f>
        <v>0</v>
      </c>
      <c r="CX38" s="17" t="n">
        <f aca="false">N(MONTH(CX$4)&lt;=Months_Per_Period)</f>
        <v>0</v>
      </c>
      <c r="CY38" s="17" t="n">
        <f aca="false">N(MONTH(CY$4)&lt;=Months_Per_Period)</f>
        <v>1</v>
      </c>
      <c r="CZ38" s="17" t="n">
        <f aca="false">N(MONTH(CZ$4)&lt;=Months_Per_Period)</f>
        <v>0</v>
      </c>
      <c r="DA38" s="17" t="n">
        <f aca="false">N(MONTH(DA$4)&lt;=Months_Per_Period)</f>
        <v>0</v>
      </c>
      <c r="DB38" s="17" t="n">
        <f aca="false">N(MONTH(DB$4)&lt;=Months_Per_Period)</f>
        <v>0</v>
      </c>
      <c r="DC38" s="17" t="n">
        <f aca="false">N(MONTH(DC$4)&lt;=Months_Per_Period)</f>
        <v>1</v>
      </c>
      <c r="DD38" s="17" t="n">
        <f aca="false">N(MONTH(DD$4)&lt;=Months_Per_Period)</f>
        <v>0</v>
      </c>
      <c r="DE38" s="17" t="n">
        <f aca="false">N(MONTH(DE$4)&lt;=Months_Per_Period)</f>
        <v>0</v>
      </c>
      <c r="DF38" s="17" t="n">
        <f aca="false">N(MONTH(DF$4)&lt;=Months_Per_Period)</f>
        <v>0</v>
      </c>
      <c r="DG38" s="17" t="n">
        <f aca="false">N(MONTH(DG$4)&lt;=Months_Per_Period)</f>
        <v>1</v>
      </c>
      <c r="DH38" s="17" t="n">
        <f aca="false">N(MONTH(DH$4)&lt;=Months_Per_Period)</f>
        <v>0</v>
      </c>
      <c r="DI38" s="17" t="n">
        <f aca="false">N(MONTH(DI$4)&lt;=Months_Per_Period)</f>
        <v>0</v>
      </c>
      <c r="DJ38" s="17" t="n">
        <f aca="false">N(MONTH(DJ$4)&lt;=Months_Per_Period)</f>
        <v>0</v>
      </c>
      <c r="DK38" s="17" t="n">
        <f aca="false">N(MONTH(DK$4)&lt;=Months_Per_Period)</f>
        <v>1</v>
      </c>
      <c r="DL38" s="17" t="n">
        <f aca="false">N(MONTH(DL$4)&lt;=Months_Per_Period)</f>
        <v>0</v>
      </c>
      <c r="DM38" s="17" t="n">
        <f aca="false">N(MONTH(DM$4)&lt;=Months_Per_Period)</f>
        <v>0</v>
      </c>
      <c r="DN38" s="17" t="n">
        <f aca="false">N(MONTH(DN$4)&lt;=Months_Per_Period)</f>
        <v>0</v>
      </c>
      <c r="DO38" s="17" t="n">
        <f aca="false">N(MONTH(DO$4)&lt;=Months_Per_Period)</f>
        <v>1</v>
      </c>
      <c r="DP38" s="17" t="n">
        <f aca="false">N(MONTH(DP$4)&lt;=Months_Per_Period)</f>
        <v>0</v>
      </c>
      <c r="DQ38" s="17" t="n">
        <f aca="false">N(MONTH(DQ$4)&lt;=Months_Per_Period)</f>
        <v>0</v>
      </c>
      <c r="DR38" s="17" t="n">
        <f aca="false">N(MONTH(DR$4)&lt;=Months_Per_Period)</f>
        <v>0</v>
      </c>
      <c r="DS38" s="17" t="n">
        <f aca="false">N(MONTH(DS$4)&lt;=Months_Per_Period)</f>
        <v>1</v>
      </c>
      <c r="DT38" s="17" t="n">
        <f aca="false">N(MONTH(DT$4)&lt;=Months_Per_Period)</f>
        <v>0</v>
      </c>
      <c r="DU38" s="17" t="n">
        <f aca="false">N(MONTH(DU$4)&lt;=Months_Per_Period)</f>
        <v>0</v>
      </c>
      <c r="DV38" s="17" t="n">
        <f aca="false">N(MONTH(DV$4)&lt;=Months_Per_Period)</f>
        <v>0</v>
      </c>
      <c r="DW38" s="17" t="n">
        <f aca="false">N(MONTH(DW$4)&lt;=Months_Per_Period)</f>
        <v>1</v>
      </c>
      <c r="DX38" s="17" t="n">
        <f aca="false">N(MONTH(DX$4)&lt;=Months_Per_Period)</f>
        <v>0</v>
      </c>
      <c r="DY38" s="17" t="n">
        <f aca="false">N(MONTH(DY$4)&lt;=Months_Per_Period)</f>
        <v>0</v>
      </c>
      <c r="DZ38" s="17" t="n">
        <f aca="false">N(MONTH(DZ$4)&lt;=Months_Per_Period)</f>
        <v>0</v>
      </c>
      <c r="EA38" s="17" t="n">
        <f aca="false">N(MONTH(EA$4)&lt;=Months_Per_Period)</f>
        <v>1</v>
      </c>
      <c r="EB38" s="17" t="n">
        <f aca="false">N(MONTH(EB$4)&lt;=Months_Per_Period)</f>
        <v>0</v>
      </c>
      <c r="EC38" s="17" t="n">
        <f aca="false">N(MONTH(EC$4)&lt;=Months_Per_Period)</f>
        <v>0</v>
      </c>
      <c r="ED38" s="17" t="n">
        <f aca="false">N(MONTH(ED$4)&lt;=Months_Per_Period)</f>
        <v>0</v>
      </c>
      <c r="EE38" s="17" t="n">
        <f aca="false">N(MONTH(EE$4)&lt;=Months_Per_Period)</f>
        <v>1</v>
      </c>
      <c r="EF38" s="17" t="n">
        <f aca="false">N(MONTH(EF$4)&lt;=Months_Per_Period)</f>
        <v>0</v>
      </c>
      <c r="EG38" s="17" t="n">
        <f aca="false">N(MONTH(EG$4)&lt;=Months_Per_Period)</f>
        <v>0</v>
      </c>
      <c r="EH38" s="17" t="n">
        <f aca="false">N(MONTH(EH$4)&lt;=Months_Per_Period)</f>
        <v>0</v>
      </c>
      <c r="EI38" s="17" t="n">
        <f aca="false">N(MONTH(EI$4)&lt;=Months_Per_Period)</f>
        <v>1</v>
      </c>
      <c r="EJ38" s="17" t="n">
        <f aca="false">N(MONTH(EJ$4)&lt;=Months_Per_Period)</f>
        <v>0</v>
      </c>
      <c r="EK38" s="17" t="n">
        <f aca="false">N(MONTH(EK$4)&lt;=Months_Per_Period)</f>
        <v>0</v>
      </c>
      <c r="EL38" s="17" t="n">
        <f aca="false">N(MONTH(EL$4)&lt;=Months_Per_Period)</f>
        <v>0</v>
      </c>
      <c r="EM38" s="17" t="n">
        <f aca="false">N(MONTH(EM$4)&lt;=Months_Per_Period)</f>
        <v>1</v>
      </c>
      <c r="EN38" s="17" t="n">
        <f aca="false">N(MONTH(EN$4)&lt;=Months_Per_Period)</f>
        <v>0</v>
      </c>
      <c r="EO38" s="17" t="n">
        <f aca="false">N(MONTH(EO$4)&lt;=Months_Per_Period)</f>
        <v>0</v>
      </c>
      <c r="EP38" s="17" t="n">
        <f aca="false">N(MONTH(EP$4)&lt;=Months_Per_Period)</f>
        <v>0</v>
      </c>
      <c r="EQ38" s="17" t="n">
        <f aca="false">N(MONTH(EQ$4)&lt;=Months_Per_Period)</f>
        <v>1</v>
      </c>
      <c r="ER38" s="17" t="n">
        <f aca="false">N(MONTH(ER$4)&lt;=Months_Per_Period)</f>
        <v>0</v>
      </c>
      <c r="ES38" s="17" t="n">
        <f aca="false">N(MONTH(ES$4)&lt;=Months_Per_Period)</f>
        <v>0</v>
      </c>
      <c r="ET38" s="17" t="n">
        <f aca="false">N(MONTH(ET$4)&lt;=Months_Per_Period)</f>
        <v>0</v>
      </c>
      <c r="EU38" s="17" t="n">
        <f aca="false">N(MONTH(EU$4)&lt;=Months_Per_Period)</f>
        <v>1</v>
      </c>
      <c r="EV38" s="17" t="n">
        <f aca="false">N(MONTH(EV$4)&lt;=Months_Per_Period)</f>
        <v>0</v>
      </c>
      <c r="EW38" s="17" t="n">
        <f aca="false">N(MONTH(EW$4)&lt;=Months_Per_Period)</f>
        <v>0</v>
      </c>
      <c r="EX38" s="17" t="n">
        <f aca="false">N(MONTH(EX$4)&lt;=Months_Per_Period)</f>
        <v>0</v>
      </c>
      <c r="EY38" s="17" t="n">
        <f aca="false">N(MONTH(EY$4)&lt;=Months_Per_Period)</f>
        <v>1</v>
      </c>
      <c r="EZ38" s="17" t="n">
        <f aca="false">N(MONTH(EZ$4)&lt;=Months_Per_Period)</f>
        <v>0</v>
      </c>
      <c r="FA38" s="17" t="n">
        <f aca="false">N(MONTH(FA$4)&lt;=Months_Per_Period)</f>
        <v>0</v>
      </c>
      <c r="FB38" s="17" t="n">
        <f aca="false">N(MONTH(FB$4)&lt;=Months_Per_Period)</f>
        <v>0</v>
      </c>
      <c r="FC38" s="17" t="n">
        <f aca="false">N(MONTH(FC$4)&lt;=Months_Per_Period)</f>
        <v>1</v>
      </c>
      <c r="FD38" s="17" t="n">
        <f aca="false">N(MONTH(FD$4)&lt;=Months_Per_Period)</f>
        <v>0</v>
      </c>
      <c r="FE38" s="17" t="n">
        <f aca="false">N(MONTH(FE$4)&lt;=Months_Per_Period)</f>
        <v>0</v>
      </c>
      <c r="FF38" s="17" t="n">
        <f aca="false">N(MONTH(FF$4)&lt;=Months_Per_Period)</f>
        <v>0</v>
      </c>
      <c r="FG38" s="17" t="n">
        <f aca="false">N(MONTH(FG$4)&lt;=Months_Per_Period)</f>
        <v>1</v>
      </c>
      <c r="FH38" s="17" t="n">
        <f aca="false">N(MONTH(FH$4)&lt;=Months_Per_Period)</f>
        <v>0</v>
      </c>
    </row>
    <row r="40" customFormat="false" ht="15" hidden="false" customHeight="false" outlineLevel="0" collapsed="false">
      <c r="A40" s="9" t="s">
        <v>14</v>
      </c>
      <c r="B40" s="9"/>
      <c r="C40" s="9" t="s">
        <v>699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</row>
    <row r="41" customFormat="false" ht="15" hidden="false" customHeight="false" outlineLevel="0" collapsed="false">
      <c r="C41" s="0" t="s">
        <v>700</v>
      </c>
      <c r="D41" s="11" t="s">
        <v>556</v>
      </c>
      <c r="J41" s="58" t="n">
        <f aca="false">INDEX(Euro_Index,MATCH(J$7,Price_Years,0))</f>
        <v>1</v>
      </c>
      <c r="K41" s="58" t="n">
        <f aca="false">INDEX(Euro_Index,MATCH(K$7,Price_Years,0))</f>
        <v>1.01897</v>
      </c>
      <c r="L41" s="58" t="n">
        <f aca="false">INDEX(Euro_Index,MATCH(L$7,Price_Years,0))</f>
        <v>1.01897</v>
      </c>
      <c r="M41" s="58" t="n">
        <f aca="false">INDEX(Euro_Index,MATCH(M$7,Price_Years,0))</f>
        <v>1.01897</v>
      </c>
      <c r="N41" s="58" t="n">
        <f aca="false">INDEX(Euro_Index,MATCH(N$7,Price_Years,0))</f>
        <v>1.01897</v>
      </c>
      <c r="O41" s="58" t="n">
        <f aca="false">INDEX(Euro_Index,MATCH(O$7,Price_Years,0))</f>
        <v>1.040399</v>
      </c>
      <c r="P41" s="58" t="n">
        <f aca="false">INDEX(Euro_Index,MATCH(P$7,Price_Years,0))</f>
        <v>1.040399</v>
      </c>
      <c r="Q41" s="58" t="n">
        <f aca="false">INDEX(Euro_Index,MATCH(Q$7,Price_Years,0))</f>
        <v>1.040399</v>
      </c>
      <c r="R41" s="58" t="n">
        <f aca="false">INDEX(Euro_Index,MATCH(R$7,Price_Years,0))</f>
        <v>1.040399</v>
      </c>
      <c r="S41" s="58" t="n">
        <f aca="false">INDEX(Euro_Index,MATCH(S$7,Price_Years,0))</f>
        <v>1.061363</v>
      </c>
      <c r="T41" s="58" t="n">
        <f aca="false">INDEX(Euro_Index,MATCH(T$7,Price_Years,0))</f>
        <v>1.061363</v>
      </c>
      <c r="U41" s="58" t="n">
        <f aca="false">INDEX(Euro_Index,MATCH(U$7,Price_Years,0))</f>
        <v>1.061363</v>
      </c>
      <c r="V41" s="58" t="n">
        <f aca="false">INDEX(Euro_Index,MATCH(V$7,Price_Years,0))</f>
        <v>1.061363</v>
      </c>
      <c r="W41" s="58" t="n">
        <f aca="false">INDEX(Euro_Index,MATCH(W$7,Price_Years,0))</f>
        <v>1.083026</v>
      </c>
      <c r="X41" s="58" t="n">
        <f aca="false">INDEX(Euro_Index,MATCH(X$7,Price_Years,0))</f>
        <v>1.083026</v>
      </c>
      <c r="Y41" s="58" t="n">
        <f aca="false">INDEX(Euro_Index,MATCH(Y$7,Price_Years,0))</f>
        <v>1.083026</v>
      </c>
      <c r="Z41" s="58" t="n">
        <f aca="false">INDEX(Euro_Index,MATCH(Z$7,Price_Years,0))</f>
        <v>1.083026</v>
      </c>
      <c r="AA41" s="58" t="n">
        <f aca="false">INDEX(Euro_Index,MATCH(AA$7,Price_Years,0))</f>
        <v>1.105173</v>
      </c>
      <c r="AB41" s="58" t="n">
        <f aca="false">INDEX(Euro_Index,MATCH(AB$7,Price_Years,0))</f>
        <v>1.105173</v>
      </c>
      <c r="AC41" s="58" t="n">
        <f aca="false">INDEX(Euro_Index,MATCH(AC$7,Price_Years,0))</f>
        <v>1.105173</v>
      </c>
      <c r="AD41" s="58" t="n">
        <f aca="false">INDEX(Euro_Index,MATCH(AD$7,Price_Years,0))</f>
        <v>1.105173</v>
      </c>
      <c r="AE41" s="58" t="n">
        <f aca="false">INDEX(Euro_Index,MATCH(AE$7,Price_Years,0))</f>
        <v>1.127276</v>
      </c>
      <c r="AF41" s="58" t="n">
        <f aca="false">INDEX(Euro_Index,MATCH(AF$7,Price_Years,0))</f>
        <v>1.127276</v>
      </c>
      <c r="AG41" s="58" t="n">
        <f aca="false">INDEX(Euro_Index,MATCH(AG$7,Price_Years,0))</f>
        <v>1.127276</v>
      </c>
      <c r="AH41" s="58" t="n">
        <f aca="false">INDEX(Euro_Index,MATCH(AH$7,Price_Years,0))</f>
        <v>1.127276</v>
      </c>
      <c r="AI41" s="58" t="n">
        <f aca="false">INDEX(Euro_Index,MATCH(AI$7,Price_Years,0))</f>
        <v>1.149822</v>
      </c>
      <c r="AJ41" s="58" t="n">
        <f aca="false">INDEX(Euro_Index,MATCH(AJ$7,Price_Years,0))</f>
        <v>1.149822</v>
      </c>
      <c r="AK41" s="58" t="n">
        <f aca="false">INDEX(Euro_Index,MATCH(AK$7,Price_Years,0))</f>
        <v>1.149822</v>
      </c>
      <c r="AL41" s="58" t="n">
        <f aca="false">INDEX(Euro_Index,MATCH(AL$7,Price_Years,0))</f>
        <v>1.149822</v>
      </c>
      <c r="AM41" s="58" t="n">
        <f aca="false">INDEX(Euro_Index,MATCH(AM$7,Price_Years,0))</f>
        <v>1.172818</v>
      </c>
      <c r="AN41" s="58" t="n">
        <f aca="false">INDEX(Euro_Index,MATCH(AN$7,Price_Years,0))</f>
        <v>1.172818</v>
      </c>
      <c r="AO41" s="58" t="n">
        <f aca="false">INDEX(Euro_Index,MATCH(AO$7,Price_Years,0))</f>
        <v>1.172818</v>
      </c>
      <c r="AP41" s="58" t="n">
        <f aca="false">INDEX(Euro_Index,MATCH(AP$7,Price_Years,0))</f>
        <v>1.172818</v>
      </c>
      <c r="AQ41" s="58" t="n">
        <f aca="false">INDEX(Euro_Index,MATCH(AQ$7,Price_Years,0))</f>
        <v>1.196275</v>
      </c>
      <c r="AR41" s="58" t="n">
        <f aca="false">INDEX(Euro_Index,MATCH(AR$7,Price_Years,0))</f>
        <v>1.196275</v>
      </c>
      <c r="AS41" s="58" t="n">
        <f aca="false">INDEX(Euro_Index,MATCH(AS$7,Price_Years,0))</f>
        <v>1.196275</v>
      </c>
      <c r="AT41" s="58" t="n">
        <f aca="false">INDEX(Euro_Index,MATCH(AT$7,Price_Years,0))</f>
        <v>1.196275</v>
      </c>
      <c r="AU41" s="58" t="n">
        <f aca="false">INDEX(Euro_Index,MATCH(AU$7,Price_Years,0))</f>
        <v>1.2202</v>
      </c>
      <c r="AV41" s="58" t="n">
        <f aca="false">INDEX(Euro_Index,MATCH(AV$7,Price_Years,0))</f>
        <v>1.2202</v>
      </c>
      <c r="AW41" s="58" t="n">
        <f aca="false">INDEX(Euro_Index,MATCH(AW$7,Price_Years,0))</f>
        <v>1.2202</v>
      </c>
      <c r="AX41" s="58" t="n">
        <f aca="false">INDEX(Euro_Index,MATCH(AX$7,Price_Years,0))</f>
        <v>1.2202</v>
      </c>
      <c r="AY41" s="58" t="n">
        <f aca="false">INDEX(Euro_Index,MATCH(AY$7,Price_Years,0))</f>
        <v>1.244604</v>
      </c>
      <c r="AZ41" s="58" t="n">
        <f aca="false">INDEX(Euro_Index,MATCH(AZ$7,Price_Years,0))</f>
        <v>1.244604</v>
      </c>
      <c r="BA41" s="58" t="n">
        <f aca="false">INDEX(Euro_Index,MATCH(BA$7,Price_Years,0))</f>
        <v>1.244604</v>
      </c>
      <c r="BB41" s="58" t="n">
        <f aca="false">INDEX(Euro_Index,MATCH(BB$7,Price_Years,0))</f>
        <v>1.244604</v>
      </c>
      <c r="BC41" s="58" t="n">
        <f aca="false">INDEX(Euro_Index,MATCH(BC$7,Price_Years,0))</f>
        <v>1.269496</v>
      </c>
      <c r="BD41" s="58" t="n">
        <f aca="false">INDEX(Euro_Index,MATCH(BD$7,Price_Years,0))</f>
        <v>1.269496</v>
      </c>
      <c r="BE41" s="58" t="n">
        <f aca="false">INDEX(Euro_Index,MATCH(BE$7,Price_Years,0))</f>
        <v>1.269496</v>
      </c>
      <c r="BF41" s="58" t="n">
        <f aca="false">INDEX(Euro_Index,MATCH(BF$7,Price_Years,0))</f>
        <v>1.269496</v>
      </c>
      <c r="BG41" s="58" t="n">
        <f aca="false">INDEX(Euro_Index,MATCH(BG$7,Price_Years,0))</f>
        <v>1.294886</v>
      </c>
      <c r="BH41" s="58" t="n">
        <f aca="false">INDEX(Euro_Index,MATCH(BH$7,Price_Years,0))</f>
        <v>1.294886</v>
      </c>
      <c r="BI41" s="58" t="n">
        <f aca="false">INDEX(Euro_Index,MATCH(BI$7,Price_Years,0))</f>
        <v>1.294886</v>
      </c>
      <c r="BJ41" s="58" t="n">
        <f aca="false">INDEX(Euro_Index,MATCH(BJ$7,Price_Years,0))</f>
        <v>1.294886</v>
      </c>
      <c r="BK41" s="58" t="n">
        <f aca="false">INDEX(Euro_Index,MATCH(BK$7,Price_Years,0))</f>
        <v>1.320784</v>
      </c>
      <c r="BL41" s="58" t="n">
        <f aca="false">INDEX(Euro_Index,MATCH(BL$7,Price_Years,0))</f>
        <v>1.320784</v>
      </c>
      <c r="BM41" s="58" t="n">
        <f aca="false">INDEX(Euro_Index,MATCH(BM$7,Price_Years,0))</f>
        <v>1.320784</v>
      </c>
      <c r="BN41" s="58" t="n">
        <f aca="false">INDEX(Euro_Index,MATCH(BN$7,Price_Years,0))</f>
        <v>1.320784</v>
      </c>
      <c r="BO41" s="58" t="n">
        <f aca="false">INDEX(Euro_Index,MATCH(BO$7,Price_Years,0))</f>
        <v>1.3472</v>
      </c>
      <c r="BP41" s="58" t="n">
        <f aca="false">INDEX(Euro_Index,MATCH(BP$7,Price_Years,0))</f>
        <v>1.3472</v>
      </c>
      <c r="BQ41" s="58" t="n">
        <f aca="false">INDEX(Euro_Index,MATCH(BQ$7,Price_Years,0))</f>
        <v>1.3472</v>
      </c>
      <c r="BR41" s="58" t="n">
        <f aca="false">INDEX(Euro_Index,MATCH(BR$7,Price_Years,0))</f>
        <v>1.3472</v>
      </c>
      <c r="BS41" s="58" t="n">
        <f aca="false">INDEX(Euro_Index,MATCH(BS$7,Price_Years,0))</f>
        <v>1.374144</v>
      </c>
      <c r="BT41" s="58" t="n">
        <f aca="false">INDEX(Euro_Index,MATCH(BT$7,Price_Years,0))</f>
        <v>1.374144</v>
      </c>
      <c r="BU41" s="58" t="n">
        <f aca="false">INDEX(Euro_Index,MATCH(BU$7,Price_Years,0))</f>
        <v>1.374144</v>
      </c>
      <c r="BV41" s="58" t="n">
        <f aca="false">INDEX(Euro_Index,MATCH(BV$7,Price_Years,0))</f>
        <v>1.374144</v>
      </c>
      <c r="BW41" s="58" t="n">
        <f aca="false">INDEX(Euro_Index,MATCH(BW$7,Price_Years,0))</f>
        <v>1.401627</v>
      </c>
      <c r="BX41" s="58" t="n">
        <f aca="false">INDEX(Euro_Index,MATCH(BX$7,Price_Years,0))</f>
        <v>1.401627</v>
      </c>
      <c r="BY41" s="58" t="n">
        <f aca="false">INDEX(Euro_Index,MATCH(BY$7,Price_Years,0))</f>
        <v>1.401627</v>
      </c>
      <c r="BZ41" s="58" t="n">
        <f aca="false">INDEX(Euro_Index,MATCH(BZ$7,Price_Years,0))</f>
        <v>1.401627</v>
      </c>
      <c r="CA41" s="58" t="n">
        <f aca="false">INDEX(Euro_Index,MATCH(CA$7,Price_Years,0))</f>
        <v>1.429659</v>
      </c>
      <c r="CB41" s="58" t="n">
        <f aca="false">INDEX(Euro_Index,MATCH(CB$7,Price_Years,0))</f>
        <v>1.429659</v>
      </c>
      <c r="CC41" s="58" t="n">
        <f aca="false">INDEX(Euro_Index,MATCH(CC$7,Price_Years,0))</f>
        <v>1.429659</v>
      </c>
      <c r="CD41" s="58" t="n">
        <f aca="false">INDEX(Euro_Index,MATCH(CD$7,Price_Years,0))</f>
        <v>1.429659</v>
      </c>
      <c r="CE41" s="58" t="n">
        <f aca="false">INDEX(Euro_Index,MATCH(CE$7,Price_Years,0))</f>
        <v>1.458252</v>
      </c>
      <c r="CF41" s="58" t="n">
        <f aca="false">INDEX(Euro_Index,MATCH(CF$7,Price_Years,0))</f>
        <v>1.458252</v>
      </c>
      <c r="CG41" s="58" t="n">
        <f aca="false">INDEX(Euro_Index,MATCH(CG$7,Price_Years,0))</f>
        <v>1.458252</v>
      </c>
      <c r="CH41" s="58" t="n">
        <f aca="false">INDEX(Euro_Index,MATCH(CH$7,Price_Years,0))</f>
        <v>1.458252</v>
      </c>
      <c r="CI41" s="58" t="n">
        <f aca="false">INDEX(Euro_Index,MATCH(CI$7,Price_Years,0))</f>
        <v>1.487417</v>
      </c>
      <c r="CJ41" s="58" t="n">
        <f aca="false">INDEX(Euro_Index,MATCH(CJ$7,Price_Years,0))</f>
        <v>1.487417</v>
      </c>
      <c r="CK41" s="58" t="n">
        <f aca="false">INDEX(Euro_Index,MATCH(CK$7,Price_Years,0))</f>
        <v>1.487417</v>
      </c>
      <c r="CL41" s="58" t="n">
        <f aca="false">INDEX(Euro_Index,MATCH(CL$7,Price_Years,0))</f>
        <v>1.487417</v>
      </c>
      <c r="CM41" s="58" t="n">
        <f aca="false">INDEX(Euro_Index,MATCH(CM$7,Price_Years,0))</f>
        <v>1.517166</v>
      </c>
      <c r="CN41" s="58" t="n">
        <f aca="false">INDEX(Euro_Index,MATCH(CN$7,Price_Years,0))</f>
        <v>1.517166</v>
      </c>
      <c r="CO41" s="58" t="n">
        <f aca="false">INDEX(Euro_Index,MATCH(CO$7,Price_Years,0))</f>
        <v>1.517166</v>
      </c>
      <c r="CP41" s="58" t="n">
        <f aca="false">INDEX(Euro_Index,MATCH(CP$7,Price_Years,0))</f>
        <v>1.517166</v>
      </c>
      <c r="CQ41" s="58" t="n">
        <f aca="false">INDEX(Euro_Index,MATCH(CQ$7,Price_Years,0))</f>
        <v>1.547509</v>
      </c>
      <c r="CR41" s="58" t="n">
        <f aca="false">INDEX(Euro_Index,MATCH(CR$7,Price_Years,0))</f>
        <v>1.547509</v>
      </c>
      <c r="CS41" s="58" t="n">
        <f aca="false">INDEX(Euro_Index,MATCH(CS$7,Price_Years,0))</f>
        <v>1.547509</v>
      </c>
      <c r="CT41" s="58" t="n">
        <f aca="false">INDEX(Euro_Index,MATCH(CT$7,Price_Years,0))</f>
        <v>1.547509</v>
      </c>
      <c r="CU41" s="58" t="n">
        <f aca="false">INDEX(Euro_Index,MATCH(CU$7,Price_Years,0))</f>
        <v>1.578459</v>
      </c>
      <c r="CV41" s="58" t="n">
        <f aca="false">INDEX(Euro_Index,MATCH(CV$7,Price_Years,0))</f>
        <v>1.578459</v>
      </c>
      <c r="CW41" s="58" t="n">
        <f aca="false">INDEX(Euro_Index,MATCH(CW$7,Price_Years,0))</f>
        <v>1.578459</v>
      </c>
      <c r="CX41" s="58" t="n">
        <f aca="false">INDEX(Euro_Index,MATCH(CX$7,Price_Years,0))</f>
        <v>1.578459</v>
      </c>
      <c r="CY41" s="58" t="n">
        <f aca="false">INDEX(Euro_Index,MATCH(CY$7,Price_Years,0))</f>
        <v>1.610028</v>
      </c>
      <c r="CZ41" s="58" t="n">
        <f aca="false">INDEX(Euro_Index,MATCH(CZ$7,Price_Years,0))</f>
        <v>1.610028</v>
      </c>
      <c r="DA41" s="58" t="n">
        <f aca="false">INDEX(Euro_Index,MATCH(DA$7,Price_Years,0))</f>
        <v>1.610028</v>
      </c>
      <c r="DB41" s="58" t="n">
        <f aca="false">INDEX(Euro_Index,MATCH(DB$7,Price_Years,0))</f>
        <v>1.610028</v>
      </c>
      <c r="DC41" s="58" t="n">
        <f aca="false">INDEX(Euro_Index,MATCH(DC$7,Price_Years,0))</f>
        <v>1.642229</v>
      </c>
      <c r="DD41" s="58" t="n">
        <f aca="false">INDEX(Euro_Index,MATCH(DD$7,Price_Years,0))</f>
        <v>1.642229</v>
      </c>
      <c r="DE41" s="58" t="n">
        <f aca="false">INDEX(Euro_Index,MATCH(DE$7,Price_Years,0))</f>
        <v>1.642229</v>
      </c>
      <c r="DF41" s="58" t="n">
        <f aca="false">INDEX(Euro_Index,MATCH(DF$7,Price_Years,0))</f>
        <v>1.642229</v>
      </c>
      <c r="DG41" s="58" t="n">
        <f aca="false">INDEX(Euro_Index,MATCH(DG$7,Price_Years,0))</f>
        <v>1.675074</v>
      </c>
      <c r="DH41" s="58" t="n">
        <f aca="false">INDEX(Euro_Index,MATCH(DH$7,Price_Years,0))</f>
        <v>1.675074</v>
      </c>
      <c r="DI41" s="58" t="n">
        <f aca="false">INDEX(Euro_Index,MATCH(DI$7,Price_Years,0))</f>
        <v>1.675074</v>
      </c>
      <c r="DJ41" s="58" t="n">
        <f aca="false">INDEX(Euro_Index,MATCH(DJ$7,Price_Years,0))</f>
        <v>1.675074</v>
      </c>
      <c r="DK41" s="58" t="n">
        <f aca="false">INDEX(Euro_Index,MATCH(DK$7,Price_Years,0))</f>
        <v>1.708575</v>
      </c>
      <c r="DL41" s="58" t="n">
        <f aca="false">INDEX(Euro_Index,MATCH(DL$7,Price_Years,0))</f>
        <v>1.708575</v>
      </c>
      <c r="DM41" s="58" t="n">
        <f aca="false">INDEX(Euro_Index,MATCH(DM$7,Price_Years,0))</f>
        <v>1.708575</v>
      </c>
      <c r="DN41" s="58" t="n">
        <f aca="false">INDEX(Euro_Index,MATCH(DN$7,Price_Years,0))</f>
        <v>1.708575</v>
      </c>
      <c r="DO41" s="58" t="n">
        <f aca="false">INDEX(Euro_Index,MATCH(DO$7,Price_Years,0))</f>
        <v>1.742746</v>
      </c>
      <c r="DP41" s="58" t="n">
        <f aca="false">INDEX(Euro_Index,MATCH(DP$7,Price_Years,0))</f>
        <v>1.742746</v>
      </c>
      <c r="DQ41" s="58" t="n">
        <f aca="false">INDEX(Euro_Index,MATCH(DQ$7,Price_Years,0))</f>
        <v>1.742746</v>
      </c>
      <c r="DR41" s="58" t="n">
        <f aca="false">INDEX(Euro_Index,MATCH(DR$7,Price_Years,0))</f>
        <v>1.742746</v>
      </c>
      <c r="DS41" s="58" t="n">
        <f aca="false">INDEX(Euro_Index,MATCH(DS$7,Price_Years,0))</f>
        <v>1.777601</v>
      </c>
      <c r="DT41" s="58" t="n">
        <f aca="false">INDEX(Euro_Index,MATCH(DT$7,Price_Years,0))</f>
        <v>1.777601</v>
      </c>
      <c r="DU41" s="58" t="n">
        <f aca="false">INDEX(Euro_Index,MATCH(DU$7,Price_Years,0))</f>
        <v>1.777601</v>
      </c>
      <c r="DV41" s="58" t="n">
        <f aca="false">INDEX(Euro_Index,MATCH(DV$7,Price_Years,0))</f>
        <v>1.777601</v>
      </c>
      <c r="DW41" s="58" t="n">
        <f aca="false">INDEX(Euro_Index,MATCH(DW$7,Price_Years,0))</f>
        <v>1.813153</v>
      </c>
      <c r="DX41" s="58" t="n">
        <f aca="false">INDEX(Euro_Index,MATCH(DX$7,Price_Years,0))</f>
        <v>1.813153</v>
      </c>
      <c r="DY41" s="58" t="n">
        <f aca="false">INDEX(Euro_Index,MATCH(DY$7,Price_Years,0))</f>
        <v>1.813153</v>
      </c>
      <c r="DZ41" s="58" t="n">
        <f aca="false">INDEX(Euro_Index,MATCH(DZ$7,Price_Years,0))</f>
        <v>1.813153</v>
      </c>
      <c r="EA41" s="58" t="n">
        <f aca="false">INDEX(Euro_Index,MATCH(EA$7,Price_Years,0))</f>
        <v>1.849417</v>
      </c>
      <c r="EB41" s="58" t="n">
        <f aca="false">INDEX(Euro_Index,MATCH(EB$7,Price_Years,0))</f>
        <v>1.849417</v>
      </c>
      <c r="EC41" s="58" t="n">
        <f aca="false">INDEX(Euro_Index,MATCH(EC$7,Price_Years,0))</f>
        <v>1.849417</v>
      </c>
      <c r="ED41" s="58" t="n">
        <f aca="false">INDEX(Euro_Index,MATCH(ED$7,Price_Years,0))</f>
        <v>1.849417</v>
      </c>
      <c r="EE41" s="58" t="n">
        <f aca="false">INDEX(Euro_Index,MATCH(EE$7,Price_Years,0))</f>
        <v>1.886405</v>
      </c>
      <c r="EF41" s="58" t="n">
        <f aca="false">INDEX(Euro_Index,MATCH(EF$7,Price_Years,0))</f>
        <v>1.886405</v>
      </c>
      <c r="EG41" s="58" t="n">
        <f aca="false">INDEX(Euro_Index,MATCH(EG$7,Price_Years,0))</f>
        <v>1.886405</v>
      </c>
      <c r="EH41" s="58" t="n">
        <f aca="false">INDEX(Euro_Index,MATCH(EH$7,Price_Years,0))</f>
        <v>1.886405</v>
      </c>
      <c r="EI41" s="58" t="n">
        <f aca="false">INDEX(Euro_Index,MATCH(EI$7,Price_Years,0))</f>
        <v>1.924133</v>
      </c>
      <c r="EJ41" s="58" t="n">
        <f aca="false">INDEX(Euro_Index,MATCH(EJ$7,Price_Years,0))</f>
        <v>1.924133</v>
      </c>
      <c r="EK41" s="58" t="n">
        <f aca="false">INDEX(Euro_Index,MATCH(EK$7,Price_Years,0))</f>
        <v>1.924133</v>
      </c>
      <c r="EL41" s="58" t="n">
        <f aca="false">INDEX(Euro_Index,MATCH(EL$7,Price_Years,0))</f>
        <v>1.924133</v>
      </c>
      <c r="EM41" s="58" t="n">
        <f aca="false">INDEX(Euro_Index,MATCH(EM$7,Price_Years,0))</f>
        <v>1.962616</v>
      </c>
      <c r="EN41" s="58" t="n">
        <f aca="false">INDEX(Euro_Index,MATCH(EN$7,Price_Years,0))</f>
        <v>1.962616</v>
      </c>
      <c r="EO41" s="58" t="n">
        <f aca="false">INDEX(Euro_Index,MATCH(EO$7,Price_Years,0))</f>
        <v>1.962616</v>
      </c>
      <c r="EP41" s="58" t="n">
        <f aca="false">INDEX(Euro_Index,MATCH(EP$7,Price_Years,0))</f>
        <v>1.962616</v>
      </c>
      <c r="EQ41" s="58" t="n">
        <f aca="false">INDEX(Euro_Index,MATCH(EQ$7,Price_Years,0))</f>
        <v>2.001868</v>
      </c>
      <c r="ER41" s="58" t="n">
        <f aca="false">INDEX(Euro_Index,MATCH(ER$7,Price_Years,0))</f>
        <v>2.001868</v>
      </c>
      <c r="ES41" s="58" t="n">
        <f aca="false">INDEX(Euro_Index,MATCH(ES$7,Price_Years,0))</f>
        <v>2.001868</v>
      </c>
      <c r="ET41" s="58" t="n">
        <f aca="false">INDEX(Euro_Index,MATCH(ET$7,Price_Years,0))</f>
        <v>2.001868</v>
      </c>
      <c r="EU41" s="58" t="n">
        <f aca="false">INDEX(Euro_Index,MATCH(EU$7,Price_Years,0))</f>
        <v>2.04190536</v>
      </c>
      <c r="EV41" s="58" t="n">
        <f aca="false">INDEX(Euro_Index,MATCH(EV$7,Price_Years,0))</f>
        <v>2.04190536</v>
      </c>
      <c r="EW41" s="58" t="n">
        <f aca="false">INDEX(Euro_Index,MATCH(EW$7,Price_Years,0))</f>
        <v>2.04190536</v>
      </c>
      <c r="EX41" s="58" t="n">
        <f aca="false">INDEX(Euro_Index,MATCH(EX$7,Price_Years,0))</f>
        <v>2.04190536</v>
      </c>
      <c r="EY41" s="58" t="n">
        <f aca="false">INDEX(Euro_Index,MATCH(EY$7,Price_Years,0))</f>
        <v>2.0827434672</v>
      </c>
      <c r="EZ41" s="58" t="n">
        <f aca="false">INDEX(Euro_Index,MATCH(EZ$7,Price_Years,0))</f>
        <v>2.0827434672</v>
      </c>
      <c r="FA41" s="58" t="n">
        <f aca="false">INDEX(Euro_Index,MATCH(FA$7,Price_Years,0))</f>
        <v>2.0827434672</v>
      </c>
      <c r="FB41" s="58" t="n">
        <f aca="false">INDEX(Euro_Index,MATCH(FB$7,Price_Years,0))</f>
        <v>2.0827434672</v>
      </c>
      <c r="FC41" s="58" t="n">
        <f aca="false">INDEX(Euro_Index,MATCH(FC$7,Price_Years,0))</f>
        <v>2.124398336544</v>
      </c>
      <c r="FD41" s="58" t="n">
        <f aca="false">INDEX(Euro_Index,MATCH(FD$7,Price_Years,0))</f>
        <v>2.124398336544</v>
      </c>
      <c r="FE41" s="58" t="n">
        <f aca="false">INDEX(Euro_Index,MATCH(FE$7,Price_Years,0))</f>
        <v>2.124398336544</v>
      </c>
      <c r="FF41" s="58" t="n">
        <f aca="false">INDEX(Euro_Index,MATCH(FF$7,Price_Years,0))</f>
        <v>2.124398336544</v>
      </c>
      <c r="FG41" s="58" t="n">
        <f aca="false">INDEX(Euro_Index,MATCH(FG$7,Price_Years,0))</f>
        <v>2.16688630327488</v>
      </c>
      <c r="FH41" s="58" t="n">
        <f aca="false">INDEX(Euro_Index,MATCH(FH$7,Price_Years,0))</f>
        <v>2.16688630327488</v>
      </c>
    </row>
    <row r="42" customFormat="false" ht="15" hidden="false" customHeight="false" outlineLevel="0" collapsed="false">
      <c r="C42" s="0" t="s">
        <v>701</v>
      </c>
      <c r="D42" s="11" t="s">
        <v>126</v>
      </c>
      <c r="E42" s="14" t="str">
        <f aca="false">INDEX(Case_PV_Curve,1,$F12)</f>
        <v>DC 4h direct</v>
      </c>
      <c r="J42" s="25" t="n">
        <f aca="false">INDEX(Price_Data,MATCH($E42,Price_Labels,0),MATCH(J$7,Price_Years,0))</f>
        <v>0</v>
      </c>
      <c r="K42" s="25" t="n">
        <f aca="false">INDEX(Price_Data,MATCH($E42,Price_Labels,0),MATCH(K$7,Price_Years,0))</f>
        <v>0</v>
      </c>
      <c r="L42" s="25" t="n">
        <f aca="false">INDEX(Price_Data,MATCH($E42,Price_Labels,0),MATCH(L$7,Price_Years,0))</f>
        <v>0</v>
      </c>
      <c r="M42" s="25" t="n">
        <f aca="false">INDEX(Price_Data,MATCH($E42,Price_Labels,0),MATCH(M$7,Price_Years,0))</f>
        <v>0</v>
      </c>
      <c r="N42" s="25" t="n">
        <f aca="false">INDEX(Price_Data,MATCH($E42,Price_Labels,0),MATCH(N$7,Price_Years,0))</f>
        <v>0</v>
      </c>
      <c r="O42" s="25" t="n">
        <f aca="false">INDEX(Price_Data,MATCH($E42,Price_Labels,0),MATCH(O$7,Price_Years,0))</f>
        <v>107.453981303106</v>
      </c>
      <c r="P42" s="25" t="n">
        <f aca="false">INDEX(Price_Data,MATCH($E42,Price_Labels,0),MATCH(P$7,Price_Years,0))</f>
        <v>107.453981303106</v>
      </c>
      <c r="Q42" s="25" t="n">
        <f aca="false">INDEX(Price_Data,MATCH($E42,Price_Labels,0),MATCH(Q$7,Price_Years,0))</f>
        <v>107.453981303106</v>
      </c>
      <c r="R42" s="25" t="n">
        <f aca="false">INDEX(Price_Data,MATCH($E42,Price_Labels,0),MATCH(R$7,Price_Years,0))</f>
        <v>107.453981303106</v>
      </c>
      <c r="S42" s="25" t="n">
        <f aca="false">INDEX(Price_Data,MATCH($E42,Price_Labels,0),MATCH(S$7,Price_Years,0))</f>
        <v>97.3855787615869</v>
      </c>
      <c r="T42" s="25" t="n">
        <f aca="false">INDEX(Price_Data,MATCH($E42,Price_Labels,0),MATCH(T$7,Price_Years,0))</f>
        <v>97.3855787615869</v>
      </c>
      <c r="U42" s="25" t="n">
        <f aca="false">INDEX(Price_Data,MATCH($E42,Price_Labels,0),MATCH(U$7,Price_Years,0))</f>
        <v>97.3855787615869</v>
      </c>
      <c r="V42" s="25" t="n">
        <f aca="false">INDEX(Price_Data,MATCH($E42,Price_Labels,0),MATCH(V$7,Price_Years,0))</f>
        <v>97.3855787615869</v>
      </c>
      <c r="W42" s="25" t="n">
        <f aca="false">INDEX(Price_Data,MATCH($E42,Price_Labels,0),MATCH(W$7,Price_Years,0))</f>
        <v>90.5760862833602</v>
      </c>
      <c r="X42" s="25" t="n">
        <f aca="false">INDEX(Price_Data,MATCH($E42,Price_Labels,0),MATCH(X$7,Price_Years,0))</f>
        <v>90.5760862833602</v>
      </c>
      <c r="Y42" s="25" t="n">
        <f aca="false">INDEX(Price_Data,MATCH($E42,Price_Labels,0),MATCH(Y$7,Price_Years,0))</f>
        <v>90.5760862833602</v>
      </c>
      <c r="Z42" s="25" t="n">
        <f aca="false">INDEX(Price_Data,MATCH($E42,Price_Labels,0),MATCH(Z$7,Price_Years,0))</f>
        <v>90.5760862833602</v>
      </c>
      <c r="AA42" s="25" t="n">
        <f aca="false">INDEX(Price_Data,MATCH($E42,Price_Labels,0),MATCH(AA$7,Price_Years,0))</f>
        <v>82.5179138882688</v>
      </c>
      <c r="AB42" s="25" t="n">
        <f aca="false">INDEX(Price_Data,MATCH($E42,Price_Labels,0),MATCH(AB$7,Price_Years,0))</f>
        <v>82.5179138882688</v>
      </c>
      <c r="AC42" s="25" t="n">
        <f aca="false">INDEX(Price_Data,MATCH($E42,Price_Labels,0),MATCH(AC$7,Price_Years,0))</f>
        <v>82.5179138882688</v>
      </c>
      <c r="AD42" s="25" t="n">
        <f aca="false">INDEX(Price_Data,MATCH($E42,Price_Labels,0),MATCH(AD$7,Price_Years,0))</f>
        <v>82.5179138882688</v>
      </c>
      <c r="AE42" s="25" t="n">
        <f aca="false">INDEX(Price_Data,MATCH($E42,Price_Labels,0),MATCH(AE$7,Price_Years,0))</f>
        <v>82.8205860340317</v>
      </c>
      <c r="AF42" s="25" t="n">
        <f aca="false">INDEX(Price_Data,MATCH($E42,Price_Labels,0),MATCH(AF$7,Price_Years,0))</f>
        <v>82.8205860340317</v>
      </c>
      <c r="AG42" s="25" t="n">
        <f aca="false">INDEX(Price_Data,MATCH($E42,Price_Labels,0),MATCH(AG$7,Price_Years,0))</f>
        <v>82.8205860340317</v>
      </c>
      <c r="AH42" s="25" t="n">
        <f aca="false">INDEX(Price_Data,MATCH($E42,Price_Labels,0),MATCH(AH$7,Price_Years,0))</f>
        <v>82.8205860340317</v>
      </c>
      <c r="AI42" s="25" t="n">
        <f aca="false">INDEX(Price_Data,MATCH($E42,Price_Labels,0),MATCH(AI$7,Price_Years,0))</f>
        <v>77.0899472845191</v>
      </c>
      <c r="AJ42" s="25" t="n">
        <f aca="false">INDEX(Price_Data,MATCH($E42,Price_Labels,0),MATCH(AJ$7,Price_Years,0))</f>
        <v>77.0899472845191</v>
      </c>
      <c r="AK42" s="25" t="n">
        <f aca="false">INDEX(Price_Data,MATCH($E42,Price_Labels,0),MATCH(AK$7,Price_Years,0))</f>
        <v>77.0899472845191</v>
      </c>
      <c r="AL42" s="25" t="n">
        <f aca="false">INDEX(Price_Data,MATCH($E42,Price_Labels,0),MATCH(AL$7,Price_Years,0))</f>
        <v>77.0899472845191</v>
      </c>
      <c r="AM42" s="25" t="n">
        <f aca="false">INDEX(Price_Data,MATCH($E42,Price_Labels,0),MATCH(AM$7,Price_Years,0))</f>
        <v>76.0438663191759</v>
      </c>
      <c r="AN42" s="25" t="n">
        <f aca="false">INDEX(Price_Data,MATCH($E42,Price_Labels,0),MATCH(AN$7,Price_Years,0))</f>
        <v>76.0438663191759</v>
      </c>
      <c r="AO42" s="25" t="n">
        <f aca="false">INDEX(Price_Data,MATCH($E42,Price_Labels,0),MATCH(AO$7,Price_Years,0))</f>
        <v>76.0438663191759</v>
      </c>
      <c r="AP42" s="25" t="n">
        <f aca="false">INDEX(Price_Data,MATCH($E42,Price_Labels,0),MATCH(AP$7,Price_Years,0))</f>
        <v>76.0438663191759</v>
      </c>
      <c r="AQ42" s="25" t="n">
        <f aca="false">INDEX(Price_Data,MATCH($E42,Price_Labels,0),MATCH(AQ$7,Price_Years,0))</f>
        <v>71.1067423274243</v>
      </c>
      <c r="AR42" s="25" t="n">
        <f aca="false">INDEX(Price_Data,MATCH($E42,Price_Labels,0),MATCH(AR$7,Price_Years,0))</f>
        <v>71.1067423274243</v>
      </c>
      <c r="AS42" s="25" t="n">
        <f aca="false">INDEX(Price_Data,MATCH($E42,Price_Labels,0),MATCH(AS$7,Price_Years,0))</f>
        <v>71.1067423274243</v>
      </c>
      <c r="AT42" s="25" t="n">
        <f aca="false">INDEX(Price_Data,MATCH($E42,Price_Labels,0),MATCH(AT$7,Price_Years,0))</f>
        <v>71.1067423274243</v>
      </c>
      <c r="AU42" s="25" t="n">
        <f aca="false">INDEX(Price_Data,MATCH($E42,Price_Labels,0),MATCH(AU$7,Price_Years,0))</f>
        <v>69.4358474949844</v>
      </c>
      <c r="AV42" s="25" t="n">
        <f aca="false">INDEX(Price_Data,MATCH($E42,Price_Labels,0),MATCH(AV$7,Price_Years,0))</f>
        <v>69.4358474949844</v>
      </c>
      <c r="AW42" s="25" t="n">
        <f aca="false">INDEX(Price_Data,MATCH($E42,Price_Labels,0),MATCH(AW$7,Price_Years,0))</f>
        <v>69.4358474949844</v>
      </c>
      <c r="AX42" s="25" t="n">
        <f aca="false">INDEX(Price_Data,MATCH($E42,Price_Labels,0),MATCH(AX$7,Price_Years,0))</f>
        <v>69.4358474949844</v>
      </c>
      <c r="AY42" s="25" t="n">
        <f aca="false">INDEX(Price_Data,MATCH($E42,Price_Labels,0),MATCH(AY$7,Price_Years,0))</f>
        <v>68.220039097328</v>
      </c>
      <c r="AZ42" s="25" t="n">
        <f aca="false">INDEX(Price_Data,MATCH($E42,Price_Labels,0),MATCH(AZ$7,Price_Years,0))</f>
        <v>68.220039097328</v>
      </c>
      <c r="BA42" s="25" t="n">
        <f aca="false">INDEX(Price_Data,MATCH($E42,Price_Labels,0),MATCH(BA$7,Price_Years,0))</f>
        <v>68.220039097328</v>
      </c>
      <c r="BB42" s="25" t="n">
        <f aca="false">INDEX(Price_Data,MATCH($E42,Price_Labels,0),MATCH(BB$7,Price_Years,0))</f>
        <v>68.220039097328</v>
      </c>
      <c r="BC42" s="25" t="n">
        <f aca="false">INDEX(Price_Data,MATCH($E42,Price_Labels,0),MATCH(BC$7,Price_Years,0))</f>
        <v>70.3868912618808</v>
      </c>
      <c r="BD42" s="25" t="n">
        <f aca="false">INDEX(Price_Data,MATCH($E42,Price_Labels,0),MATCH(BD$7,Price_Years,0))</f>
        <v>70.3868912618808</v>
      </c>
      <c r="BE42" s="25" t="n">
        <f aca="false">INDEX(Price_Data,MATCH($E42,Price_Labels,0),MATCH(BE$7,Price_Years,0))</f>
        <v>70.3868912618808</v>
      </c>
      <c r="BF42" s="25" t="n">
        <f aca="false">INDEX(Price_Data,MATCH($E42,Price_Labels,0),MATCH(BF$7,Price_Years,0))</f>
        <v>70.3868912618808</v>
      </c>
      <c r="BG42" s="25" t="n">
        <f aca="false">INDEX(Price_Data,MATCH($E42,Price_Labels,0),MATCH(BG$7,Price_Years,0))</f>
        <v>69.7856402784031</v>
      </c>
      <c r="BH42" s="25" t="n">
        <f aca="false">INDEX(Price_Data,MATCH($E42,Price_Labels,0),MATCH(BH$7,Price_Years,0))</f>
        <v>69.7856402784031</v>
      </c>
      <c r="BI42" s="25" t="n">
        <f aca="false">INDEX(Price_Data,MATCH($E42,Price_Labels,0),MATCH(BI$7,Price_Years,0))</f>
        <v>69.7856402784031</v>
      </c>
      <c r="BJ42" s="25" t="n">
        <f aca="false">INDEX(Price_Data,MATCH($E42,Price_Labels,0),MATCH(BJ$7,Price_Years,0))</f>
        <v>69.7856402784031</v>
      </c>
      <c r="BK42" s="25" t="n">
        <f aca="false">INDEX(Price_Data,MATCH($E42,Price_Labels,0),MATCH(BK$7,Price_Years,0))</f>
        <v>68.1024189160837</v>
      </c>
      <c r="BL42" s="25" t="n">
        <f aca="false">INDEX(Price_Data,MATCH($E42,Price_Labels,0),MATCH(BL$7,Price_Years,0))</f>
        <v>68.1024189160837</v>
      </c>
      <c r="BM42" s="25" t="n">
        <f aca="false">INDEX(Price_Data,MATCH($E42,Price_Labels,0),MATCH(BM$7,Price_Years,0))</f>
        <v>68.1024189160837</v>
      </c>
      <c r="BN42" s="25" t="n">
        <f aca="false">INDEX(Price_Data,MATCH($E42,Price_Labels,0),MATCH(BN$7,Price_Years,0))</f>
        <v>68.1024189160837</v>
      </c>
      <c r="BO42" s="25" t="n">
        <f aca="false">INDEX(Price_Data,MATCH($E42,Price_Labels,0),MATCH(BO$7,Price_Years,0))</f>
        <v>65.2510768233085</v>
      </c>
      <c r="BP42" s="25" t="n">
        <f aca="false">INDEX(Price_Data,MATCH($E42,Price_Labels,0),MATCH(BP$7,Price_Years,0))</f>
        <v>65.2510768233085</v>
      </c>
      <c r="BQ42" s="25" t="n">
        <f aca="false">INDEX(Price_Data,MATCH($E42,Price_Labels,0),MATCH(BQ$7,Price_Years,0))</f>
        <v>65.2510768233085</v>
      </c>
      <c r="BR42" s="25" t="n">
        <f aca="false">INDEX(Price_Data,MATCH($E42,Price_Labels,0),MATCH(BR$7,Price_Years,0))</f>
        <v>65.2510768233085</v>
      </c>
      <c r="BS42" s="25" t="n">
        <f aca="false">INDEX(Price_Data,MATCH($E42,Price_Labels,0),MATCH(BS$7,Price_Years,0))</f>
        <v>62.5209916469074</v>
      </c>
      <c r="BT42" s="25" t="n">
        <f aca="false">INDEX(Price_Data,MATCH($E42,Price_Labels,0),MATCH(BT$7,Price_Years,0))</f>
        <v>62.5209916469074</v>
      </c>
      <c r="BU42" s="25" t="n">
        <f aca="false">INDEX(Price_Data,MATCH($E42,Price_Labels,0),MATCH(BU$7,Price_Years,0))</f>
        <v>62.5209916469074</v>
      </c>
      <c r="BV42" s="25" t="n">
        <f aca="false">INDEX(Price_Data,MATCH($E42,Price_Labels,0),MATCH(BV$7,Price_Years,0))</f>
        <v>62.5209916469074</v>
      </c>
      <c r="BW42" s="25" t="n">
        <f aca="false">INDEX(Price_Data,MATCH($E42,Price_Labels,0),MATCH(BW$7,Price_Years,0))</f>
        <v>62.6573665222118</v>
      </c>
      <c r="BX42" s="25" t="n">
        <f aca="false">INDEX(Price_Data,MATCH($E42,Price_Labels,0),MATCH(BX$7,Price_Years,0))</f>
        <v>62.6573665222118</v>
      </c>
      <c r="BY42" s="25" t="n">
        <f aca="false">INDEX(Price_Data,MATCH($E42,Price_Labels,0),MATCH(BY$7,Price_Years,0))</f>
        <v>62.6573665222118</v>
      </c>
      <c r="BZ42" s="25" t="n">
        <f aca="false">INDEX(Price_Data,MATCH($E42,Price_Labels,0),MATCH(BZ$7,Price_Years,0))</f>
        <v>62.6573665222118</v>
      </c>
      <c r="CA42" s="25" t="n">
        <f aca="false">INDEX(Price_Data,MATCH($E42,Price_Labels,0),MATCH(CA$7,Price_Years,0))</f>
        <v>62.263383156327</v>
      </c>
      <c r="CB42" s="25" t="n">
        <f aca="false">INDEX(Price_Data,MATCH($E42,Price_Labels,0),MATCH(CB$7,Price_Years,0))</f>
        <v>62.263383156327</v>
      </c>
      <c r="CC42" s="25" t="n">
        <f aca="false">INDEX(Price_Data,MATCH($E42,Price_Labels,0),MATCH(CC$7,Price_Years,0))</f>
        <v>62.263383156327</v>
      </c>
      <c r="CD42" s="25" t="n">
        <f aca="false">INDEX(Price_Data,MATCH($E42,Price_Labels,0),MATCH(CD$7,Price_Years,0))</f>
        <v>62.263383156327</v>
      </c>
      <c r="CE42" s="25" t="n">
        <f aca="false">INDEX(Price_Data,MATCH($E42,Price_Labels,0),MATCH(CE$7,Price_Years,0))</f>
        <v>61.0063300471213</v>
      </c>
      <c r="CF42" s="25" t="n">
        <f aca="false">INDEX(Price_Data,MATCH($E42,Price_Labels,0),MATCH(CF$7,Price_Years,0))</f>
        <v>61.0063300471213</v>
      </c>
      <c r="CG42" s="25" t="n">
        <f aca="false">INDEX(Price_Data,MATCH($E42,Price_Labels,0),MATCH(CG$7,Price_Years,0))</f>
        <v>61.0063300471213</v>
      </c>
      <c r="CH42" s="25" t="n">
        <f aca="false">INDEX(Price_Data,MATCH($E42,Price_Labels,0),MATCH(CH$7,Price_Years,0))</f>
        <v>61.0063300471213</v>
      </c>
      <c r="CI42" s="25" t="n">
        <f aca="false">INDEX(Price_Data,MATCH($E42,Price_Labels,0),MATCH(CI$7,Price_Years,0))</f>
        <v>62.5756282407234</v>
      </c>
      <c r="CJ42" s="25" t="n">
        <f aca="false">INDEX(Price_Data,MATCH($E42,Price_Labels,0),MATCH(CJ$7,Price_Years,0))</f>
        <v>62.5756282407234</v>
      </c>
      <c r="CK42" s="25" t="n">
        <f aca="false">INDEX(Price_Data,MATCH($E42,Price_Labels,0),MATCH(CK$7,Price_Years,0))</f>
        <v>62.5756282407234</v>
      </c>
      <c r="CL42" s="25" t="n">
        <f aca="false">INDEX(Price_Data,MATCH($E42,Price_Labels,0),MATCH(CL$7,Price_Years,0))</f>
        <v>62.5756282407234</v>
      </c>
      <c r="CM42" s="25" t="n">
        <f aca="false">INDEX(Price_Data,MATCH($E42,Price_Labels,0),MATCH(CM$7,Price_Years,0))</f>
        <v>62.3782251494637</v>
      </c>
      <c r="CN42" s="25" t="n">
        <f aca="false">INDEX(Price_Data,MATCH($E42,Price_Labels,0),MATCH(CN$7,Price_Years,0))</f>
        <v>62.3782251494637</v>
      </c>
      <c r="CO42" s="25" t="n">
        <f aca="false">INDEX(Price_Data,MATCH($E42,Price_Labels,0),MATCH(CO$7,Price_Years,0))</f>
        <v>62.3782251494637</v>
      </c>
      <c r="CP42" s="25" t="n">
        <f aca="false">INDEX(Price_Data,MATCH($E42,Price_Labels,0),MATCH(CP$7,Price_Years,0))</f>
        <v>62.3782251494637</v>
      </c>
      <c r="CQ42" s="25" t="n">
        <f aca="false">INDEX(Price_Data,MATCH($E42,Price_Labels,0),MATCH(CQ$7,Price_Years,0))</f>
        <v>62.0202152093159</v>
      </c>
      <c r="CR42" s="25" t="n">
        <f aca="false">INDEX(Price_Data,MATCH($E42,Price_Labels,0),MATCH(CR$7,Price_Years,0))</f>
        <v>62.0202152093159</v>
      </c>
      <c r="CS42" s="25" t="n">
        <f aca="false">INDEX(Price_Data,MATCH($E42,Price_Labels,0),MATCH(CS$7,Price_Years,0))</f>
        <v>62.0202152093159</v>
      </c>
      <c r="CT42" s="25" t="n">
        <f aca="false">INDEX(Price_Data,MATCH($E42,Price_Labels,0),MATCH(CT$7,Price_Years,0))</f>
        <v>62.0202152093159</v>
      </c>
      <c r="CU42" s="25" t="n">
        <f aca="false">INDEX(Price_Data,MATCH($E42,Price_Labels,0),MATCH(CU$7,Price_Years,0))</f>
        <v>59.2422946563438</v>
      </c>
      <c r="CV42" s="25" t="n">
        <f aca="false">INDEX(Price_Data,MATCH($E42,Price_Labels,0),MATCH(CV$7,Price_Years,0))</f>
        <v>59.2422946563438</v>
      </c>
      <c r="CW42" s="25" t="n">
        <f aca="false">INDEX(Price_Data,MATCH($E42,Price_Labels,0),MATCH(CW$7,Price_Years,0))</f>
        <v>59.2422946563438</v>
      </c>
      <c r="CX42" s="25" t="n">
        <f aca="false">INDEX(Price_Data,MATCH($E42,Price_Labels,0),MATCH(CX$7,Price_Years,0))</f>
        <v>59.2422946563438</v>
      </c>
      <c r="CY42" s="25" t="n">
        <f aca="false">INDEX(Price_Data,MATCH($E42,Price_Labels,0),MATCH(CY$7,Price_Years,0))</f>
        <v>70.8269337086026</v>
      </c>
      <c r="CZ42" s="25" t="n">
        <f aca="false">INDEX(Price_Data,MATCH($E42,Price_Labels,0),MATCH(CZ$7,Price_Years,0))</f>
        <v>70.8269337086026</v>
      </c>
      <c r="DA42" s="25" t="n">
        <f aca="false">INDEX(Price_Data,MATCH($E42,Price_Labels,0),MATCH(DA$7,Price_Years,0))</f>
        <v>70.8269337086026</v>
      </c>
      <c r="DB42" s="25" t="n">
        <f aca="false">INDEX(Price_Data,MATCH($E42,Price_Labels,0),MATCH(DB$7,Price_Years,0))</f>
        <v>70.8269337086026</v>
      </c>
      <c r="DC42" s="25" t="n">
        <f aca="false">INDEX(Price_Data,MATCH($E42,Price_Labels,0),MATCH(DC$7,Price_Years,0))</f>
        <v>68.0892472783528</v>
      </c>
      <c r="DD42" s="25" t="n">
        <f aca="false">INDEX(Price_Data,MATCH($E42,Price_Labels,0),MATCH(DD$7,Price_Years,0))</f>
        <v>68.0892472783528</v>
      </c>
      <c r="DE42" s="25" t="n">
        <f aca="false">INDEX(Price_Data,MATCH($E42,Price_Labels,0),MATCH(DE$7,Price_Years,0))</f>
        <v>68.0892472783528</v>
      </c>
      <c r="DF42" s="25" t="n">
        <f aca="false">INDEX(Price_Data,MATCH($E42,Price_Labels,0),MATCH(DF$7,Price_Years,0))</f>
        <v>68.0892472783528</v>
      </c>
      <c r="DG42" s="25" t="n">
        <f aca="false">INDEX(Price_Data,MATCH($E42,Price_Labels,0),MATCH(DG$7,Price_Years,0))</f>
        <v>66.5775235329454</v>
      </c>
      <c r="DH42" s="25" t="n">
        <f aca="false">INDEX(Price_Data,MATCH($E42,Price_Labels,0),MATCH(DH$7,Price_Years,0))</f>
        <v>66.5775235329454</v>
      </c>
      <c r="DI42" s="25" t="n">
        <f aca="false">INDEX(Price_Data,MATCH($E42,Price_Labels,0),MATCH(DI$7,Price_Years,0))</f>
        <v>66.5775235329454</v>
      </c>
      <c r="DJ42" s="25" t="n">
        <f aca="false">INDEX(Price_Data,MATCH($E42,Price_Labels,0),MATCH(DJ$7,Price_Years,0))</f>
        <v>66.5775235329454</v>
      </c>
      <c r="DK42" s="25" t="n">
        <f aca="false">INDEX(Price_Data,MATCH($E42,Price_Labels,0),MATCH(DK$7,Price_Years,0))</f>
        <v>64.569188888932</v>
      </c>
      <c r="DL42" s="25" t="n">
        <f aca="false">INDEX(Price_Data,MATCH($E42,Price_Labels,0),MATCH(DL$7,Price_Years,0))</f>
        <v>64.569188888932</v>
      </c>
      <c r="DM42" s="25" t="n">
        <f aca="false">INDEX(Price_Data,MATCH($E42,Price_Labels,0),MATCH(DM$7,Price_Years,0))</f>
        <v>64.569188888932</v>
      </c>
      <c r="DN42" s="25" t="n">
        <f aca="false">INDEX(Price_Data,MATCH($E42,Price_Labels,0),MATCH(DN$7,Price_Years,0))</f>
        <v>64.569188888932</v>
      </c>
      <c r="DO42" s="25" t="n">
        <f aca="false">INDEX(Price_Data,MATCH($E42,Price_Labels,0),MATCH(DO$7,Price_Years,0))</f>
        <v>63.5251243750492</v>
      </c>
      <c r="DP42" s="25" t="n">
        <f aca="false">INDEX(Price_Data,MATCH($E42,Price_Labels,0),MATCH(DP$7,Price_Years,0))</f>
        <v>63.5251243750492</v>
      </c>
      <c r="DQ42" s="25" t="n">
        <f aca="false">INDEX(Price_Data,MATCH($E42,Price_Labels,0),MATCH(DQ$7,Price_Years,0))</f>
        <v>63.5251243750492</v>
      </c>
      <c r="DR42" s="25" t="n">
        <f aca="false">INDEX(Price_Data,MATCH($E42,Price_Labels,0),MATCH(DR$7,Price_Years,0))</f>
        <v>63.5251243750492</v>
      </c>
      <c r="DS42" s="25" t="n">
        <f aca="false">INDEX(Price_Data,MATCH($E42,Price_Labels,0),MATCH(DS$7,Price_Years,0))</f>
        <v>62.2032085928241</v>
      </c>
      <c r="DT42" s="25" t="n">
        <f aca="false">INDEX(Price_Data,MATCH($E42,Price_Labels,0),MATCH(DT$7,Price_Years,0))</f>
        <v>62.2032085928241</v>
      </c>
      <c r="DU42" s="25" t="n">
        <f aca="false">INDEX(Price_Data,MATCH($E42,Price_Labels,0),MATCH(DU$7,Price_Years,0))</f>
        <v>62.2032085928241</v>
      </c>
      <c r="DV42" s="25" t="n">
        <f aca="false">INDEX(Price_Data,MATCH($E42,Price_Labels,0),MATCH(DV$7,Price_Years,0))</f>
        <v>62.2032085928241</v>
      </c>
      <c r="DW42" s="25" t="n">
        <f aca="false">INDEX(Price_Data,MATCH($E42,Price_Labels,0),MATCH(DW$7,Price_Years,0))</f>
        <v>61.1448402943694</v>
      </c>
      <c r="DX42" s="25" t="n">
        <f aca="false">INDEX(Price_Data,MATCH($E42,Price_Labels,0),MATCH(DX$7,Price_Years,0))</f>
        <v>61.1448402943694</v>
      </c>
      <c r="DY42" s="25" t="n">
        <f aca="false">INDEX(Price_Data,MATCH($E42,Price_Labels,0),MATCH(DY$7,Price_Years,0))</f>
        <v>61.1448402943694</v>
      </c>
      <c r="DZ42" s="25" t="n">
        <f aca="false">INDEX(Price_Data,MATCH($E42,Price_Labels,0),MATCH(DZ$7,Price_Years,0))</f>
        <v>61.1448402943694</v>
      </c>
      <c r="EA42" s="25" t="n">
        <f aca="false">INDEX(Price_Data,MATCH($E42,Price_Labels,0),MATCH(EA$7,Price_Years,0))</f>
        <v>59.0410479410614</v>
      </c>
      <c r="EB42" s="25" t="n">
        <f aca="false">INDEX(Price_Data,MATCH($E42,Price_Labels,0),MATCH(EB$7,Price_Years,0))</f>
        <v>59.0410479410614</v>
      </c>
      <c r="EC42" s="25" t="n">
        <f aca="false">INDEX(Price_Data,MATCH($E42,Price_Labels,0),MATCH(EC$7,Price_Years,0))</f>
        <v>59.0410479410614</v>
      </c>
      <c r="ED42" s="25" t="n">
        <f aca="false">INDEX(Price_Data,MATCH($E42,Price_Labels,0),MATCH(ED$7,Price_Years,0))</f>
        <v>59.0410479410614</v>
      </c>
      <c r="EE42" s="25" t="n">
        <f aca="false">INDEX(Price_Data,MATCH($E42,Price_Labels,0),MATCH(EE$7,Price_Years,0))</f>
        <v>58.8771073820222</v>
      </c>
      <c r="EF42" s="25" t="n">
        <f aca="false">INDEX(Price_Data,MATCH($E42,Price_Labels,0),MATCH(EF$7,Price_Years,0))</f>
        <v>58.8771073820222</v>
      </c>
      <c r="EG42" s="25" t="n">
        <f aca="false">INDEX(Price_Data,MATCH($E42,Price_Labels,0),MATCH(EG$7,Price_Years,0))</f>
        <v>58.8771073820222</v>
      </c>
      <c r="EH42" s="25" t="n">
        <f aca="false">INDEX(Price_Data,MATCH($E42,Price_Labels,0),MATCH(EH$7,Price_Years,0))</f>
        <v>58.8771073820222</v>
      </c>
      <c r="EI42" s="25" t="n">
        <f aca="false">INDEX(Price_Data,MATCH($E42,Price_Labels,0),MATCH(EI$7,Price_Years,0))</f>
        <v>57.914744622477</v>
      </c>
      <c r="EJ42" s="25" t="n">
        <f aca="false">INDEX(Price_Data,MATCH($E42,Price_Labels,0),MATCH(EJ$7,Price_Years,0))</f>
        <v>57.914744622477</v>
      </c>
      <c r="EK42" s="25" t="n">
        <f aca="false">INDEX(Price_Data,MATCH($E42,Price_Labels,0),MATCH(EK$7,Price_Years,0))</f>
        <v>57.914744622477</v>
      </c>
      <c r="EL42" s="25" t="n">
        <f aca="false">INDEX(Price_Data,MATCH($E42,Price_Labels,0),MATCH(EL$7,Price_Years,0))</f>
        <v>57.914744622477</v>
      </c>
      <c r="EM42" s="25" t="n">
        <f aca="false">INDEX(Price_Data,MATCH($E42,Price_Labels,0),MATCH(EM$7,Price_Years,0))</f>
        <v>57.827100386551</v>
      </c>
      <c r="EN42" s="25" t="n">
        <f aca="false">INDEX(Price_Data,MATCH($E42,Price_Labels,0),MATCH(EN$7,Price_Years,0))</f>
        <v>57.827100386551</v>
      </c>
      <c r="EO42" s="25" t="n">
        <f aca="false">INDEX(Price_Data,MATCH($E42,Price_Labels,0),MATCH(EO$7,Price_Years,0))</f>
        <v>57.827100386551</v>
      </c>
      <c r="EP42" s="25" t="n">
        <f aca="false">INDEX(Price_Data,MATCH($E42,Price_Labels,0),MATCH(EP$7,Price_Years,0))</f>
        <v>57.827100386551</v>
      </c>
      <c r="EQ42" s="25" t="n">
        <f aca="false">INDEX(Price_Data,MATCH($E42,Price_Labels,0),MATCH(EQ$7,Price_Years,0))</f>
        <v>56.5852358538711</v>
      </c>
      <c r="ER42" s="25" t="n">
        <f aca="false">INDEX(Price_Data,MATCH($E42,Price_Labels,0),MATCH(ER$7,Price_Years,0))</f>
        <v>56.5852358538711</v>
      </c>
      <c r="ES42" s="25" t="n">
        <f aca="false">INDEX(Price_Data,MATCH($E42,Price_Labels,0),MATCH(ES$7,Price_Years,0))</f>
        <v>56.5852358538711</v>
      </c>
      <c r="ET42" s="25" t="n">
        <f aca="false">INDEX(Price_Data,MATCH($E42,Price_Labels,0),MATCH(ET$7,Price_Years,0))</f>
        <v>56.5852358538711</v>
      </c>
      <c r="EU42" s="25" t="n">
        <f aca="false">INDEX(Price_Data,MATCH($E42,Price_Labels,0),MATCH(EU$7,Price_Years,0))</f>
        <v>56.5852358538711</v>
      </c>
      <c r="EV42" s="25" t="n">
        <f aca="false">INDEX(Price_Data,MATCH($E42,Price_Labels,0),MATCH(EV$7,Price_Years,0))</f>
        <v>56.5852358538711</v>
      </c>
      <c r="EW42" s="25" t="n">
        <f aca="false">INDEX(Price_Data,MATCH($E42,Price_Labels,0),MATCH(EW$7,Price_Years,0))</f>
        <v>56.5852358538711</v>
      </c>
      <c r="EX42" s="25" t="n">
        <f aca="false">INDEX(Price_Data,MATCH($E42,Price_Labels,0),MATCH(EX$7,Price_Years,0))</f>
        <v>56.5852358538711</v>
      </c>
      <c r="EY42" s="25" t="n">
        <f aca="false">INDEX(Price_Data,MATCH($E42,Price_Labels,0),MATCH(EY$7,Price_Years,0))</f>
        <v>56.5852358538711</v>
      </c>
      <c r="EZ42" s="25" t="n">
        <f aca="false">INDEX(Price_Data,MATCH($E42,Price_Labels,0),MATCH(EZ$7,Price_Years,0))</f>
        <v>56.5852358538711</v>
      </c>
      <c r="FA42" s="25" t="n">
        <f aca="false">INDEX(Price_Data,MATCH($E42,Price_Labels,0),MATCH(FA$7,Price_Years,0))</f>
        <v>56.5852358538711</v>
      </c>
      <c r="FB42" s="25" t="n">
        <f aca="false">INDEX(Price_Data,MATCH($E42,Price_Labels,0),MATCH(FB$7,Price_Years,0))</f>
        <v>56.5852358538711</v>
      </c>
      <c r="FC42" s="25" t="n">
        <f aca="false">INDEX(Price_Data,MATCH($E42,Price_Labels,0),MATCH(FC$7,Price_Years,0))</f>
        <v>56.5852358538711</v>
      </c>
      <c r="FD42" s="25" t="n">
        <f aca="false">INDEX(Price_Data,MATCH($E42,Price_Labels,0),MATCH(FD$7,Price_Years,0))</f>
        <v>56.5852358538711</v>
      </c>
      <c r="FE42" s="25" t="n">
        <f aca="false">INDEX(Price_Data,MATCH($E42,Price_Labels,0),MATCH(FE$7,Price_Years,0))</f>
        <v>56.5852358538711</v>
      </c>
      <c r="FF42" s="25" t="n">
        <f aca="false">INDEX(Price_Data,MATCH($E42,Price_Labels,0),MATCH(FF$7,Price_Years,0))</f>
        <v>56.5852358538711</v>
      </c>
      <c r="FG42" s="25" t="n">
        <f aca="false">INDEX(Price_Data,MATCH($E42,Price_Labels,0),MATCH(FG$7,Price_Years,0))</f>
        <v>56.5852358538711</v>
      </c>
      <c r="FH42" s="25" t="n">
        <f aca="false">INDEX(Price_Data,MATCH($E42,Price_Labels,0),MATCH(FH$7,Price_Years,0))</f>
        <v>56.5852358538711</v>
      </c>
    </row>
    <row r="43" customFormat="false" ht="15" hidden="false" customHeight="false" outlineLevel="0" collapsed="false">
      <c r="C43" s="0" t="s">
        <v>702</v>
      </c>
      <c r="D43" s="11" t="s">
        <v>126</v>
      </c>
      <c r="E43" s="14" t="str">
        <f aca="false">INDEX(Case_PV_Transfer,1,$F12)</f>
        <v>DC 4h transfer</v>
      </c>
      <c r="J43" s="25" t="n">
        <f aca="false">INDEX(Price_Data,MATCH($E43,Price_Labels,0),MATCH(J$7,Price_Years,0))</f>
        <v>0</v>
      </c>
      <c r="K43" s="25" t="n">
        <f aca="false">INDEX(Price_Data,MATCH($E43,Price_Labels,0),MATCH(K$7,Price_Years,0))</f>
        <v>0</v>
      </c>
      <c r="L43" s="25" t="n">
        <f aca="false">INDEX(Price_Data,MATCH($E43,Price_Labels,0),MATCH(L$7,Price_Years,0))</f>
        <v>0</v>
      </c>
      <c r="M43" s="25" t="n">
        <f aca="false">INDEX(Price_Data,MATCH($E43,Price_Labels,0),MATCH(M$7,Price_Years,0))</f>
        <v>0</v>
      </c>
      <c r="N43" s="25" t="n">
        <f aca="false">INDEX(Price_Data,MATCH($E43,Price_Labels,0),MATCH(N$7,Price_Years,0))</f>
        <v>0</v>
      </c>
      <c r="O43" s="25" t="n">
        <f aca="false">INDEX(Price_Data,MATCH($E43,Price_Labels,0),MATCH(O$7,Price_Years,0))</f>
        <v>36.5514234269778</v>
      </c>
      <c r="P43" s="25" t="n">
        <f aca="false">INDEX(Price_Data,MATCH($E43,Price_Labels,0),MATCH(P$7,Price_Years,0))</f>
        <v>36.5514234269778</v>
      </c>
      <c r="Q43" s="25" t="n">
        <f aca="false">INDEX(Price_Data,MATCH($E43,Price_Labels,0),MATCH(Q$7,Price_Years,0))</f>
        <v>36.5514234269778</v>
      </c>
      <c r="R43" s="25" t="n">
        <f aca="false">INDEX(Price_Data,MATCH($E43,Price_Labels,0),MATCH(R$7,Price_Years,0))</f>
        <v>36.5514234269778</v>
      </c>
      <c r="S43" s="25" t="n">
        <f aca="false">INDEX(Price_Data,MATCH($E43,Price_Labels,0),MATCH(S$7,Price_Years,0))</f>
        <v>36.097356629191</v>
      </c>
      <c r="T43" s="25" t="n">
        <f aca="false">INDEX(Price_Data,MATCH($E43,Price_Labels,0),MATCH(T$7,Price_Years,0))</f>
        <v>36.097356629191</v>
      </c>
      <c r="U43" s="25" t="n">
        <f aca="false">INDEX(Price_Data,MATCH($E43,Price_Labels,0),MATCH(U$7,Price_Years,0))</f>
        <v>36.097356629191</v>
      </c>
      <c r="V43" s="25" t="n">
        <f aca="false">INDEX(Price_Data,MATCH($E43,Price_Labels,0),MATCH(V$7,Price_Years,0))</f>
        <v>36.097356629191</v>
      </c>
      <c r="W43" s="25" t="n">
        <f aca="false">INDEX(Price_Data,MATCH($E43,Price_Labels,0),MATCH(W$7,Price_Years,0))</f>
        <v>35.9963755730185</v>
      </c>
      <c r="X43" s="25" t="n">
        <f aca="false">INDEX(Price_Data,MATCH($E43,Price_Labels,0),MATCH(X$7,Price_Years,0))</f>
        <v>35.9963755730185</v>
      </c>
      <c r="Y43" s="25" t="n">
        <f aca="false">INDEX(Price_Data,MATCH($E43,Price_Labels,0),MATCH(Y$7,Price_Years,0))</f>
        <v>35.9963755730185</v>
      </c>
      <c r="Z43" s="25" t="n">
        <f aca="false">INDEX(Price_Data,MATCH($E43,Price_Labels,0),MATCH(Z$7,Price_Years,0))</f>
        <v>35.9963755730185</v>
      </c>
      <c r="AA43" s="25" t="n">
        <f aca="false">INDEX(Price_Data,MATCH($E43,Price_Labels,0),MATCH(AA$7,Price_Years,0))</f>
        <v>29.7770299934994</v>
      </c>
      <c r="AB43" s="25" t="n">
        <f aca="false">INDEX(Price_Data,MATCH($E43,Price_Labels,0),MATCH(AB$7,Price_Years,0))</f>
        <v>29.7770299934994</v>
      </c>
      <c r="AC43" s="25" t="n">
        <f aca="false">INDEX(Price_Data,MATCH($E43,Price_Labels,0),MATCH(AC$7,Price_Years,0))</f>
        <v>29.7770299934994</v>
      </c>
      <c r="AD43" s="25" t="n">
        <f aca="false">INDEX(Price_Data,MATCH($E43,Price_Labels,0),MATCH(AD$7,Price_Years,0))</f>
        <v>29.7770299934994</v>
      </c>
      <c r="AE43" s="25" t="n">
        <f aca="false">INDEX(Price_Data,MATCH($E43,Price_Labels,0),MATCH(AE$7,Price_Years,0))</f>
        <v>31.6361484415779</v>
      </c>
      <c r="AF43" s="25" t="n">
        <f aca="false">INDEX(Price_Data,MATCH($E43,Price_Labels,0),MATCH(AF$7,Price_Years,0))</f>
        <v>31.6361484415779</v>
      </c>
      <c r="AG43" s="25" t="n">
        <f aca="false">INDEX(Price_Data,MATCH($E43,Price_Labels,0),MATCH(AG$7,Price_Years,0))</f>
        <v>31.6361484415779</v>
      </c>
      <c r="AH43" s="25" t="n">
        <f aca="false">INDEX(Price_Data,MATCH($E43,Price_Labels,0),MATCH(AH$7,Price_Years,0))</f>
        <v>31.6361484415779</v>
      </c>
      <c r="AI43" s="25" t="n">
        <f aca="false">INDEX(Price_Data,MATCH($E43,Price_Labels,0),MATCH(AI$7,Price_Years,0))</f>
        <v>27.4285804111399</v>
      </c>
      <c r="AJ43" s="25" t="n">
        <f aca="false">INDEX(Price_Data,MATCH($E43,Price_Labels,0),MATCH(AJ$7,Price_Years,0))</f>
        <v>27.4285804111399</v>
      </c>
      <c r="AK43" s="25" t="n">
        <f aca="false">INDEX(Price_Data,MATCH($E43,Price_Labels,0),MATCH(AK$7,Price_Years,0))</f>
        <v>27.4285804111399</v>
      </c>
      <c r="AL43" s="25" t="n">
        <f aca="false">INDEX(Price_Data,MATCH($E43,Price_Labels,0),MATCH(AL$7,Price_Years,0))</f>
        <v>27.4285804111399</v>
      </c>
      <c r="AM43" s="25" t="n">
        <f aca="false">INDEX(Price_Data,MATCH($E43,Price_Labels,0),MATCH(AM$7,Price_Years,0))</f>
        <v>30.35248896678</v>
      </c>
      <c r="AN43" s="25" t="n">
        <f aca="false">INDEX(Price_Data,MATCH($E43,Price_Labels,0),MATCH(AN$7,Price_Years,0))</f>
        <v>30.35248896678</v>
      </c>
      <c r="AO43" s="25" t="n">
        <f aca="false">INDEX(Price_Data,MATCH($E43,Price_Labels,0),MATCH(AO$7,Price_Years,0))</f>
        <v>30.35248896678</v>
      </c>
      <c r="AP43" s="25" t="n">
        <f aca="false">INDEX(Price_Data,MATCH($E43,Price_Labels,0),MATCH(AP$7,Price_Years,0))</f>
        <v>30.35248896678</v>
      </c>
      <c r="AQ43" s="25" t="n">
        <f aca="false">INDEX(Price_Data,MATCH($E43,Price_Labels,0),MATCH(AQ$7,Price_Years,0))</f>
        <v>26.8130270575516</v>
      </c>
      <c r="AR43" s="25" t="n">
        <f aca="false">INDEX(Price_Data,MATCH($E43,Price_Labels,0),MATCH(AR$7,Price_Years,0))</f>
        <v>26.8130270575516</v>
      </c>
      <c r="AS43" s="25" t="n">
        <f aca="false">INDEX(Price_Data,MATCH($E43,Price_Labels,0),MATCH(AS$7,Price_Years,0))</f>
        <v>26.8130270575516</v>
      </c>
      <c r="AT43" s="25" t="n">
        <f aca="false">INDEX(Price_Data,MATCH($E43,Price_Labels,0),MATCH(AT$7,Price_Years,0))</f>
        <v>26.8130270575516</v>
      </c>
      <c r="AU43" s="25" t="n">
        <f aca="false">INDEX(Price_Data,MATCH($E43,Price_Labels,0),MATCH(AU$7,Price_Years,0))</f>
        <v>26.5965333581022</v>
      </c>
      <c r="AV43" s="25" t="n">
        <f aca="false">INDEX(Price_Data,MATCH($E43,Price_Labels,0),MATCH(AV$7,Price_Years,0))</f>
        <v>26.5965333581022</v>
      </c>
      <c r="AW43" s="25" t="n">
        <f aca="false">INDEX(Price_Data,MATCH($E43,Price_Labels,0),MATCH(AW$7,Price_Years,0))</f>
        <v>26.5965333581022</v>
      </c>
      <c r="AX43" s="25" t="n">
        <f aca="false">INDEX(Price_Data,MATCH($E43,Price_Labels,0),MATCH(AX$7,Price_Years,0))</f>
        <v>26.5965333581022</v>
      </c>
      <c r="AY43" s="25" t="n">
        <f aca="false">INDEX(Price_Data,MATCH($E43,Price_Labels,0),MATCH(AY$7,Price_Years,0))</f>
        <v>26.4609029459685</v>
      </c>
      <c r="AZ43" s="25" t="n">
        <f aca="false">INDEX(Price_Data,MATCH($E43,Price_Labels,0),MATCH(AZ$7,Price_Years,0))</f>
        <v>26.4609029459685</v>
      </c>
      <c r="BA43" s="25" t="n">
        <f aca="false">INDEX(Price_Data,MATCH($E43,Price_Labels,0),MATCH(BA$7,Price_Years,0))</f>
        <v>26.4609029459685</v>
      </c>
      <c r="BB43" s="25" t="n">
        <f aca="false">INDEX(Price_Data,MATCH($E43,Price_Labels,0),MATCH(BB$7,Price_Years,0))</f>
        <v>26.4609029459685</v>
      </c>
      <c r="BC43" s="25" t="n">
        <f aca="false">INDEX(Price_Data,MATCH($E43,Price_Labels,0),MATCH(BC$7,Price_Years,0))</f>
        <v>28.1634619544265</v>
      </c>
      <c r="BD43" s="25" t="n">
        <f aca="false">INDEX(Price_Data,MATCH($E43,Price_Labels,0),MATCH(BD$7,Price_Years,0))</f>
        <v>28.1634619544265</v>
      </c>
      <c r="BE43" s="25" t="n">
        <f aca="false">INDEX(Price_Data,MATCH($E43,Price_Labels,0),MATCH(BE$7,Price_Years,0))</f>
        <v>28.1634619544265</v>
      </c>
      <c r="BF43" s="25" t="n">
        <f aca="false">INDEX(Price_Data,MATCH($E43,Price_Labels,0),MATCH(BF$7,Price_Years,0))</f>
        <v>28.1634619544265</v>
      </c>
      <c r="BG43" s="25" t="n">
        <f aca="false">INDEX(Price_Data,MATCH($E43,Price_Labels,0),MATCH(BG$7,Price_Years,0))</f>
        <v>29.4927493537368</v>
      </c>
      <c r="BH43" s="25" t="n">
        <f aca="false">INDEX(Price_Data,MATCH($E43,Price_Labels,0),MATCH(BH$7,Price_Years,0))</f>
        <v>29.4927493537368</v>
      </c>
      <c r="BI43" s="25" t="n">
        <f aca="false">INDEX(Price_Data,MATCH($E43,Price_Labels,0),MATCH(BI$7,Price_Years,0))</f>
        <v>29.4927493537368</v>
      </c>
      <c r="BJ43" s="25" t="n">
        <f aca="false">INDEX(Price_Data,MATCH($E43,Price_Labels,0),MATCH(BJ$7,Price_Years,0))</f>
        <v>29.4927493537368</v>
      </c>
      <c r="BK43" s="25" t="n">
        <f aca="false">INDEX(Price_Data,MATCH($E43,Price_Labels,0),MATCH(BK$7,Price_Years,0))</f>
        <v>28.0371086035512</v>
      </c>
      <c r="BL43" s="25" t="n">
        <f aca="false">INDEX(Price_Data,MATCH($E43,Price_Labels,0),MATCH(BL$7,Price_Years,0))</f>
        <v>28.0371086035512</v>
      </c>
      <c r="BM43" s="25" t="n">
        <f aca="false">INDEX(Price_Data,MATCH($E43,Price_Labels,0),MATCH(BM$7,Price_Years,0))</f>
        <v>28.0371086035512</v>
      </c>
      <c r="BN43" s="25" t="n">
        <f aca="false">INDEX(Price_Data,MATCH($E43,Price_Labels,0),MATCH(BN$7,Price_Years,0))</f>
        <v>28.0371086035512</v>
      </c>
      <c r="BO43" s="25" t="n">
        <f aca="false">INDEX(Price_Data,MATCH($E43,Price_Labels,0),MATCH(BO$7,Price_Years,0))</f>
        <v>27.2332912779966</v>
      </c>
      <c r="BP43" s="25" t="n">
        <f aca="false">INDEX(Price_Data,MATCH($E43,Price_Labels,0),MATCH(BP$7,Price_Years,0))</f>
        <v>27.2332912779966</v>
      </c>
      <c r="BQ43" s="25" t="n">
        <f aca="false">INDEX(Price_Data,MATCH($E43,Price_Labels,0),MATCH(BQ$7,Price_Years,0))</f>
        <v>27.2332912779966</v>
      </c>
      <c r="BR43" s="25" t="n">
        <f aca="false">INDEX(Price_Data,MATCH($E43,Price_Labels,0),MATCH(BR$7,Price_Years,0))</f>
        <v>27.2332912779966</v>
      </c>
      <c r="BS43" s="25" t="n">
        <f aca="false">INDEX(Price_Data,MATCH($E43,Price_Labels,0),MATCH(BS$7,Price_Years,0))</f>
        <v>25.0666878927593</v>
      </c>
      <c r="BT43" s="25" t="n">
        <f aca="false">INDEX(Price_Data,MATCH($E43,Price_Labels,0),MATCH(BT$7,Price_Years,0))</f>
        <v>25.0666878927593</v>
      </c>
      <c r="BU43" s="25" t="n">
        <f aca="false">INDEX(Price_Data,MATCH($E43,Price_Labels,0),MATCH(BU$7,Price_Years,0))</f>
        <v>25.0666878927593</v>
      </c>
      <c r="BV43" s="25" t="n">
        <f aca="false">INDEX(Price_Data,MATCH($E43,Price_Labels,0),MATCH(BV$7,Price_Years,0))</f>
        <v>25.0666878927593</v>
      </c>
      <c r="BW43" s="25" t="n">
        <f aca="false">INDEX(Price_Data,MATCH($E43,Price_Labels,0),MATCH(BW$7,Price_Years,0))</f>
        <v>24.1913676468748</v>
      </c>
      <c r="BX43" s="25" t="n">
        <f aca="false">INDEX(Price_Data,MATCH($E43,Price_Labels,0),MATCH(BX$7,Price_Years,0))</f>
        <v>24.1913676468748</v>
      </c>
      <c r="BY43" s="25" t="n">
        <f aca="false">INDEX(Price_Data,MATCH($E43,Price_Labels,0),MATCH(BY$7,Price_Years,0))</f>
        <v>24.1913676468748</v>
      </c>
      <c r="BZ43" s="25" t="n">
        <f aca="false">INDEX(Price_Data,MATCH($E43,Price_Labels,0),MATCH(BZ$7,Price_Years,0))</f>
        <v>24.1913676468748</v>
      </c>
      <c r="CA43" s="25" t="n">
        <f aca="false">INDEX(Price_Data,MATCH($E43,Price_Labels,0),MATCH(CA$7,Price_Years,0))</f>
        <v>24.2165291576228</v>
      </c>
      <c r="CB43" s="25" t="n">
        <f aca="false">INDEX(Price_Data,MATCH($E43,Price_Labels,0),MATCH(CB$7,Price_Years,0))</f>
        <v>24.2165291576228</v>
      </c>
      <c r="CC43" s="25" t="n">
        <f aca="false">INDEX(Price_Data,MATCH($E43,Price_Labels,0),MATCH(CC$7,Price_Years,0))</f>
        <v>24.2165291576228</v>
      </c>
      <c r="CD43" s="25" t="n">
        <f aca="false">INDEX(Price_Data,MATCH($E43,Price_Labels,0),MATCH(CD$7,Price_Years,0))</f>
        <v>24.2165291576228</v>
      </c>
      <c r="CE43" s="25" t="n">
        <f aca="false">INDEX(Price_Data,MATCH($E43,Price_Labels,0),MATCH(CE$7,Price_Years,0))</f>
        <v>22.6253489325572</v>
      </c>
      <c r="CF43" s="25" t="n">
        <f aca="false">INDEX(Price_Data,MATCH($E43,Price_Labels,0),MATCH(CF$7,Price_Years,0))</f>
        <v>22.6253489325572</v>
      </c>
      <c r="CG43" s="25" t="n">
        <f aca="false">INDEX(Price_Data,MATCH($E43,Price_Labels,0),MATCH(CG$7,Price_Years,0))</f>
        <v>22.6253489325572</v>
      </c>
      <c r="CH43" s="25" t="n">
        <f aca="false">INDEX(Price_Data,MATCH($E43,Price_Labels,0),MATCH(CH$7,Price_Years,0))</f>
        <v>22.6253489325572</v>
      </c>
      <c r="CI43" s="25" t="n">
        <f aca="false">INDEX(Price_Data,MATCH($E43,Price_Labels,0),MATCH(CI$7,Price_Years,0))</f>
        <v>23.3824581879257</v>
      </c>
      <c r="CJ43" s="25" t="n">
        <f aca="false">INDEX(Price_Data,MATCH($E43,Price_Labels,0),MATCH(CJ$7,Price_Years,0))</f>
        <v>23.3824581879257</v>
      </c>
      <c r="CK43" s="25" t="n">
        <f aca="false">INDEX(Price_Data,MATCH($E43,Price_Labels,0),MATCH(CK$7,Price_Years,0))</f>
        <v>23.3824581879257</v>
      </c>
      <c r="CL43" s="25" t="n">
        <f aca="false">INDEX(Price_Data,MATCH($E43,Price_Labels,0),MATCH(CL$7,Price_Years,0))</f>
        <v>23.3824581879257</v>
      </c>
      <c r="CM43" s="25" t="n">
        <f aca="false">INDEX(Price_Data,MATCH($E43,Price_Labels,0),MATCH(CM$7,Price_Years,0))</f>
        <v>24.4624750053765</v>
      </c>
      <c r="CN43" s="25" t="n">
        <f aca="false">INDEX(Price_Data,MATCH($E43,Price_Labels,0),MATCH(CN$7,Price_Years,0))</f>
        <v>24.4624750053765</v>
      </c>
      <c r="CO43" s="25" t="n">
        <f aca="false">INDEX(Price_Data,MATCH($E43,Price_Labels,0),MATCH(CO$7,Price_Years,0))</f>
        <v>24.4624750053765</v>
      </c>
      <c r="CP43" s="25" t="n">
        <f aca="false">INDEX(Price_Data,MATCH($E43,Price_Labels,0),MATCH(CP$7,Price_Years,0))</f>
        <v>24.4624750053765</v>
      </c>
      <c r="CQ43" s="25" t="n">
        <f aca="false">INDEX(Price_Data,MATCH($E43,Price_Labels,0),MATCH(CQ$7,Price_Years,0))</f>
        <v>22.6290129583066</v>
      </c>
      <c r="CR43" s="25" t="n">
        <f aca="false">INDEX(Price_Data,MATCH($E43,Price_Labels,0),MATCH(CR$7,Price_Years,0))</f>
        <v>22.6290129583066</v>
      </c>
      <c r="CS43" s="25" t="n">
        <f aca="false">INDEX(Price_Data,MATCH($E43,Price_Labels,0),MATCH(CS$7,Price_Years,0))</f>
        <v>22.6290129583066</v>
      </c>
      <c r="CT43" s="25" t="n">
        <f aca="false">INDEX(Price_Data,MATCH($E43,Price_Labels,0),MATCH(CT$7,Price_Years,0))</f>
        <v>22.6290129583066</v>
      </c>
      <c r="CU43" s="25" t="n">
        <f aca="false">INDEX(Price_Data,MATCH($E43,Price_Labels,0),MATCH(CU$7,Price_Years,0))</f>
        <v>18.9153903280052</v>
      </c>
      <c r="CV43" s="25" t="n">
        <f aca="false">INDEX(Price_Data,MATCH($E43,Price_Labels,0),MATCH(CV$7,Price_Years,0))</f>
        <v>18.9153903280052</v>
      </c>
      <c r="CW43" s="25" t="n">
        <f aca="false">INDEX(Price_Data,MATCH($E43,Price_Labels,0),MATCH(CW$7,Price_Years,0))</f>
        <v>18.9153903280052</v>
      </c>
      <c r="CX43" s="25" t="n">
        <f aca="false">INDEX(Price_Data,MATCH($E43,Price_Labels,0),MATCH(CX$7,Price_Years,0))</f>
        <v>18.9153903280052</v>
      </c>
      <c r="CY43" s="25" t="n">
        <f aca="false">INDEX(Price_Data,MATCH($E43,Price_Labels,0),MATCH(CY$7,Price_Years,0))</f>
        <v>22.4667735848682</v>
      </c>
      <c r="CZ43" s="25" t="n">
        <f aca="false">INDEX(Price_Data,MATCH($E43,Price_Labels,0),MATCH(CZ$7,Price_Years,0))</f>
        <v>22.4667735848682</v>
      </c>
      <c r="DA43" s="25" t="n">
        <f aca="false">INDEX(Price_Data,MATCH($E43,Price_Labels,0),MATCH(DA$7,Price_Years,0))</f>
        <v>22.4667735848682</v>
      </c>
      <c r="DB43" s="25" t="n">
        <f aca="false">INDEX(Price_Data,MATCH($E43,Price_Labels,0),MATCH(DB$7,Price_Years,0))</f>
        <v>22.4667735848682</v>
      </c>
      <c r="DC43" s="25" t="n">
        <f aca="false">INDEX(Price_Data,MATCH($E43,Price_Labels,0),MATCH(DC$7,Price_Years,0))</f>
        <v>20.9732208447311</v>
      </c>
      <c r="DD43" s="25" t="n">
        <f aca="false">INDEX(Price_Data,MATCH($E43,Price_Labels,0),MATCH(DD$7,Price_Years,0))</f>
        <v>20.9732208447311</v>
      </c>
      <c r="DE43" s="25" t="n">
        <f aca="false">INDEX(Price_Data,MATCH($E43,Price_Labels,0),MATCH(DE$7,Price_Years,0))</f>
        <v>20.9732208447311</v>
      </c>
      <c r="DF43" s="25" t="n">
        <f aca="false">INDEX(Price_Data,MATCH($E43,Price_Labels,0),MATCH(DF$7,Price_Years,0))</f>
        <v>20.9732208447311</v>
      </c>
      <c r="DG43" s="25" t="n">
        <f aca="false">INDEX(Price_Data,MATCH($E43,Price_Labels,0),MATCH(DG$7,Price_Years,0))</f>
        <v>20.3422495862734</v>
      </c>
      <c r="DH43" s="25" t="n">
        <f aca="false">INDEX(Price_Data,MATCH($E43,Price_Labels,0),MATCH(DH$7,Price_Years,0))</f>
        <v>20.3422495862734</v>
      </c>
      <c r="DI43" s="25" t="n">
        <f aca="false">INDEX(Price_Data,MATCH($E43,Price_Labels,0),MATCH(DI$7,Price_Years,0))</f>
        <v>20.3422495862734</v>
      </c>
      <c r="DJ43" s="25" t="n">
        <f aca="false">INDEX(Price_Data,MATCH($E43,Price_Labels,0),MATCH(DJ$7,Price_Years,0))</f>
        <v>20.3422495862734</v>
      </c>
      <c r="DK43" s="25" t="n">
        <f aca="false">INDEX(Price_Data,MATCH($E43,Price_Labels,0),MATCH(DK$7,Price_Years,0))</f>
        <v>18.8502950413784</v>
      </c>
      <c r="DL43" s="25" t="n">
        <f aca="false">INDEX(Price_Data,MATCH($E43,Price_Labels,0),MATCH(DL$7,Price_Years,0))</f>
        <v>18.8502950413784</v>
      </c>
      <c r="DM43" s="25" t="n">
        <f aca="false">INDEX(Price_Data,MATCH($E43,Price_Labels,0),MATCH(DM$7,Price_Years,0))</f>
        <v>18.8502950413784</v>
      </c>
      <c r="DN43" s="25" t="n">
        <f aca="false">INDEX(Price_Data,MATCH($E43,Price_Labels,0),MATCH(DN$7,Price_Years,0))</f>
        <v>18.8502950413784</v>
      </c>
      <c r="DO43" s="25" t="n">
        <f aca="false">INDEX(Price_Data,MATCH($E43,Price_Labels,0),MATCH(DO$7,Price_Years,0))</f>
        <v>19.5502851296985</v>
      </c>
      <c r="DP43" s="25" t="n">
        <f aca="false">INDEX(Price_Data,MATCH($E43,Price_Labels,0),MATCH(DP$7,Price_Years,0))</f>
        <v>19.5502851296985</v>
      </c>
      <c r="DQ43" s="25" t="n">
        <f aca="false">INDEX(Price_Data,MATCH($E43,Price_Labels,0),MATCH(DQ$7,Price_Years,0))</f>
        <v>19.5502851296985</v>
      </c>
      <c r="DR43" s="25" t="n">
        <f aca="false">INDEX(Price_Data,MATCH($E43,Price_Labels,0),MATCH(DR$7,Price_Years,0))</f>
        <v>19.5502851296985</v>
      </c>
      <c r="DS43" s="25" t="n">
        <f aca="false">INDEX(Price_Data,MATCH($E43,Price_Labels,0),MATCH(DS$7,Price_Years,0))</f>
        <v>19.0554349884508</v>
      </c>
      <c r="DT43" s="25" t="n">
        <f aca="false">INDEX(Price_Data,MATCH($E43,Price_Labels,0),MATCH(DT$7,Price_Years,0))</f>
        <v>19.0554349884508</v>
      </c>
      <c r="DU43" s="25" t="n">
        <f aca="false">INDEX(Price_Data,MATCH($E43,Price_Labels,0),MATCH(DU$7,Price_Years,0))</f>
        <v>19.0554349884508</v>
      </c>
      <c r="DV43" s="25" t="n">
        <f aca="false">INDEX(Price_Data,MATCH($E43,Price_Labels,0),MATCH(DV$7,Price_Years,0))</f>
        <v>19.0554349884508</v>
      </c>
      <c r="DW43" s="25" t="n">
        <f aca="false">INDEX(Price_Data,MATCH($E43,Price_Labels,0),MATCH(DW$7,Price_Years,0))</f>
        <v>18.4011180405416</v>
      </c>
      <c r="DX43" s="25" t="n">
        <f aca="false">INDEX(Price_Data,MATCH($E43,Price_Labels,0),MATCH(DX$7,Price_Years,0))</f>
        <v>18.4011180405416</v>
      </c>
      <c r="DY43" s="25" t="n">
        <f aca="false">INDEX(Price_Data,MATCH($E43,Price_Labels,0),MATCH(DY$7,Price_Years,0))</f>
        <v>18.4011180405416</v>
      </c>
      <c r="DZ43" s="25" t="n">
        <f aca="false">INDEX(Price_Data,MATCH($E43,Price_Labels,0),MATCH(DZ$7,Price_Years,0))</f>
        <v>18.4011180405416</v>
      </c>
      <c r="EA43" s="25" t="n">
        <f aca="false">INDEX(Price_Data,MATCH($E43,Price_Labels,0),MATCH(EA$7,Price_Years,0))</f>
        <v>17.8000065414617</v>
      </c>
      <c r="EB43" s="25" t="n">
        <f aca="false">INDEX(Price_Data,MATCH($E43,Price_Labels,0),MATCH(EB$7,Price_Years,0))</f>
        <v>17.8000065414617</v>
      </c>
      <c r="EC43" s="25" t="n">
        <f aca="false">INDEX(Price_Data,MATCH($E43,Price_Labels,0),MATCH(EC$7,Price_Years,0))</f>
        <v>17.8000065414617</v>
      </c>
      <c r="ED43" s="25" t="n">
        <f aca="false">INDEX(Price_Data,MATCH($E43,Price_Labels,0),MATCH(ED$7,Price_Years,0))</f>
        <v>17.8000065414617</v>
      </c>
      <c r="EE43" s="25" t="n">
        <f aca="false">INDEX(Price_Data,MATCH($E43,Price_Labels,0),MATCH(EE$7,Price_Years,0))</f>
        <v>18.2655742589265</v>
      </c>
      <c r="EF43" s="25" t="n">
        <f aca="false">INDEX(Price_Data,MATCH($E43,Price_Labels,0),MATCH(EF$7,Price_Years,0))</f>
        <v>18.2655742589265</v>
      </c>
      <c r="EG43" s="25" t="n">
        <f aca="false">INDEX(Price_Data,MATCH($E43,Price_Labels,0),MATCH(EG$7,Price_Years,0))</f>
        <v>18.2655742589265</v>
      </c>
      <c r="EH43" s="25" t="n">
        <f aca="false">INDEX(Price_Data,MATCH($E43,Price_Labels,0),MATCH(EH$7,Price_Years,0))</f>
        <v>18.2655742589265</v>
      </c>
      <c r="EI43" s="25" t="n">
        <f aca="false">INDEX(Price_Data,MATCH($E43,Price_Labels,0),MATCH(EI$7,Price_Years,0))</f>
        <v>19.412634347445</v>
      </c>
      <c r="EJ43" s="25" t="n">
        <f aca="false">INDEX(Price_Data,MATCH($E43,Price_Labels,0),MATCH(EJ$7,Price_Years,0))</f>
        <v>19.412634347445</v>
      </c>
      <c r="EK43" s="25" t="n">
        <f aca="false">INDEX(Price_Data,MATCH($E43,Price_Labels,0),MATCH(EK$7,Price_Years,0))</f>
        <v>19.412634347445</v>
      </c>
      <c r="EL43" s="25" t="n">
        <f aca="false">INDEX(Price_Data,MATCH($E43,Price_Labels,0),MATCH(EL$7,Price_Years,0))</f>
        <v>19.412634347445</v>
      </c>
      <c r="EM43" s="25" t="n">
        <f aca="false">INDEX(Price_Data,MATCH($E43,Price_Labels,0),MATCH(EM$7,Price_Years,0))</f>
        <v>20.6359243014149</v>
      </c>
      <c r="EN43" s="25" t="n">
        <f aca="false">INDEX(Price_Data,MATCH($E43,Price_Labels,0),MATCH(EN$7,Price_Years,0))</f>
        <v>20.6359243014149</v>
      </c>
      <c r="EO43" s="25" t="n">
        <f aca="false">INDEX(Price_Data,MATCH($E43,Price_Labels,0),MATCH(EO$7,Price_Years,0))</f>
        <v>20.6359243014149</v>
      </c>
      <c r="EP43" s="25" t="n">
        <f aca="false">INDEX(Price_Data,MATCH($E43,Price_Labels,0),MATCH(EP$7,Price_Years,0))</f>
        <v>20.6359243014149</v>
      </c>
      <c r="EQ43" s="25" t="n">
        <f aca="false">INDEX(Price_Data,MATCH($E43,Price_Labels,0),MATCH(EQ$7,Price_Years,0))</f>
        <v>20.3404314250987</v>
      </c>
      <c r="ER43" s="25" t="n">
        <f aca="false">INDEX(Price_Data,MATCH($E43,Price_Labels,0),MATCH(ER$7,Price_Years,0))</f>
        <v>20.3404314250987</v>
      </c>
      <c r="ES43" s="25" t="n">
        <f aca="false">INDEX(Price_Data,MATCH($E43,Price_Labels,0),MATCH(ES$7,Price_Years,0))</f>
        <v>20.3404314250987</v>
      </c>
      <c r="ET43" s="25" t="n">
        <f aca="false">INDEX(Price_Data,MATCH($E43,Price_Labels,0),MATCH(ET$7,Price_Years,0))</f>
        <v>20.3404314250987</v>
      </c>
      <c r="EU43" s="25" t="n">
        <f aca="false">INDEX(Price_Data,MATCH($E43,Price_Labels,0),MATCH(EU$7,Price_Years,0))</f>
        <v>20.3404314250987</v>
      </c>
      <c r="EV43" s="25" t="n">
        <f aca="false">INDEX(Price_Data,MATCH($E43,Price_Labels,0),MATCH(EV$7,Price_Years,0))</f>
        <v>20.3404314250987</v>
      </c>
      <c r="EW43" s="25" t="n">
        <f aca="false">INDEX(Price_Data,MATCH($E43,Price_Labels,0),MATCH(EW$7,Price_Years,0))</f>
        <v>20.3404314250987</v>
      </c>
      <c r="EX43" s="25" t="n">
        <f aca="false">INDEX(Price_Data,MATCH($E43,Price_Labels,0),MATCH(EX$7,Price_Years,0))</f>
        <v>20.3404314250987</v>
      </c>
      <c r="EY43" s="25" t="n">
        <f aca="false">INDEX(Price_Data,MATCH($E43,Price_Labels,0),MATCH(EY$7,Price_Years,0))</f>
        <v>20.3404314250987</v>
      </c>
      <c r="EZ43" s="25" t="n">
        <f aca="false">INDEX(Price_Data,MATCH($E43,Price_Labels,0),MATCH(EZ$7,Price_Years,0))</f>
        <v>20.3404314250987</v>
      </c>
      <c r="FA43" s="25" t="n">
        <f aca="false">INDEX(Price_Data,MATCH($E43,Price_Labels,0),MATCH(FA$7,Price_Years,0))</f>
        <v>20.3404314250987</v>
      </c>
      <c r="FB43" s="25" t="n">
        <f aca="false">INDEX(Price_Data,MATCH($E43,Price_Labels,0),MATCH(FB$7,Price_Years,0))</f>
        <v>20.3404314250987</v>
      </c>
      <c r="FC43" s="25" t="n">
        <f aca="false">INDEX(Price_Data,MATCH($E43,Price_Labels,0),MATCH(FC$7,Price_Years,0))</f>
        <v>20.3404314250987</v>
      </c>
      <c r="FD43" s="25" t="n">
        <f aca="false">INDEX(Price_Data,MATCH($E43,Price_Labels,0),MATCH(FD$7,Price_Years,0))</f>
        <v>20.3404314250987</v>
      </c>
      <c r="FE43" s="25" t="n">
        <f aca="false">INDEX(Price_Data,MATCH($E43,Price_Labels,0),MATCH(FE$7,Price_Years,0))</f>
        <v>20.3404314250987</v>
      </c>
      <c r="FF43" s="25" t="n">
        <f aca="false">INDEX(Price_Data,MATCH($E43,Price_Labels,0),MATCH(FF$7,Price_Years,0))</f>
        <v>20.3404314250987</v>
      </c>
      <c r="FG43" s="25" t="n">
        <f aca="false">INDEX(Price_Data,MATCH($E43,Price_Labels,0),MATCH(FG$7,Price_Years,0))</f>
        <v>20.3404314250987</v>
      </c>
      <c r="FH43" s="25" t="n">
        <f aca="false">INDEX(Price_Data,MATCH($E43,Price_Labels,0),MATCH(FH$7,Price_Years,0))</f>
        <v>20.3404314250987</v>
      </c>
    </row>
    <row r="44" customFormat="false" ht="15" hidden="false" customHeight="false" outlineLevel="0" collapsed="false">
      <c r="C44" s="0" t="s">
        <v>703</v>
      </c>
      <c r="D44" s="11" t="s">
        <v>126</v>
      </c>
      <c r="J44" s="25" t="n">
        <f aca="false">J42*J41*(1+In_PV_Price_Adj)</f>
        <v>0</v>
      </c>
      <c r="K44" s="25" t="n">
        <f aca="false">K42*K41*(1+In_PV_Price_Adj)</f>
        <v>0</v>
      </c>
      <c r="L44" s="25" t="n">
        <f aca="false">L42*L41*(1+In_PV_Price_Adj)</f>
        <v>0</v>
      </c>
      <c r="M44" s="25" t="n">
        <f aca="false">M42*M41*(1+In_PV_Price_Adj)</f>
        <v>0</v>
      </c>
      <c r="N44" s="25" t="n">
        <f aca="false">N42*N41*(1+In_PV_Price_Adj)</f>
        <v>0</v>
      </c>
      <c r="O44" s="25" t="n">
        <f aca="false">O42*O41*(1+In_PV_Price_Adj)</f>
        <v>111.79501469377</v>
      </c>
      <c r="P44" s="25" t="n">
        <f aca="false">P42*P41*(1+In_PV_Price_Adj)</f>
        <v>111.79501469377</v>
      </c>
      <c r="Q44" s="25" t="n">
        <f aca="false">Q42*Q41*(1+In_PV_Price_Adj)</f>
        <v>111.79501469377</v>
      </c>
      <c r="R44" s="25" t="n">
        <f aca="false">R42*R41*(1+In_PV_Price_Adj)</f>
        <v>111.79501469377</v>
      </c>
      <c r="S44" s="25" t="n">
        <f aca="false">S42*S41*(1+In_PV_Price_Adj)</f>
        <v>103.361450031134</v>
      </c>
      <c r="T44" s="25" t="n">
        <f aca="false">T42*T41*(1+In_PV_Price_Adj)</f>
        <v>103.361450031134</v>
      </c>
      <c r="U44" s="25" t="n">
        <f aca="false">U42*U41*(1+In_PV_Price_Adj)</f>
        <v>103.361450031134</v>
      </c>
      <c r="V44" s="25" t="n">
        <f aca="false">V42*V41*(1+In_PV_Price_Adj)</f>
        <v>103.361450031134</v>
      </c>
      <c r="W44" s="25" t="n">
        <f aca="false">W42*W41*(1+In_PV_Price_Adj)</f>
        <v>98.0962564231225</v>
      </c>
      <c r="X44" s="25" t="n">
        <f aca="false">X42*X41*(1+In_PV_Price_Adj)</f>
        <v>98.0962564231225</v>
      </c>
      <c r="Y44" s="25" t="n">
        <f aca="false">Y42*Y41*(1+In_PV_Price_Adj)</f>
        <v>98.0962564231225</v>
      </c>
      <c r="Z44" s="25" t="n">
        <f aca="false">Z42*Z41*(1+In_PV_Price_Adj)</f>
        <v>98.0962564231225</v>
      </c>
      <c r="AA44" s="25" t="n">
        <f aca="false">AA42*AA41*(1+In_PV_Price_Adj)</f>
        <v>91.1965704456397</v>
      </c>
      <c r="AB44" s="25" t="n">
        <f aca="false">AB42*AB41*(1+In_PV_Price_Adj)</f>
        <v>91.1965704456397</v>
      </c>
      <c r="AC44" s="25" t="n">
        <f aca="false">AC42*AC41*(1+In_PV_Price_Adj)</f>
        <v>91.1965704456397</v>
      </c>
      <c r="AD44" s="25" t="n">
        <f aca="false">AD42*AD41*(1+In_PV_Price_Adj)</f>
        <v>91.1965704456397</v>
      </c>
      <c r="AE44" s="25" t="n">
        <f aca="false">AE42*AE41*(1+In_PV_Price_Adj)</f>
        <v>93.3616589420991</v>
      </c>
      <c r="AF44" s="25" t="n">
        <f aca="false">AF42*AF41*(1+In_PV_Price_Adj)</f>
        <v>93.3616589420991</v>
      </c>
      <c r="AG44" s="25" t="n">
        <f aca="false">AG42*AG41*(1+In_PV_Price_Adj)</f>
        <v>93.3616589420991</v>
      </c>
      <c r="AH44" s="25" t="n">
        <f aca="false">AH42*AH41*(1+In_PV_Price_Adj)</f>
        <v>93.3616589420991</v>
      </c>
      <c r="AI44" s="25" t="n">
        <f aca="false">AI42*AI41*(1+In_PV_Price_Adj)</f>
        <v>88.6397173665803</v>
      </c>
      <c r="AJ44" s="25" t="n">
        <f aca="false">AJ42*AJ41*(1+In_PV_Price_Adj)</f>
        <v>88.6397173665803</v>
      </c>
      <c r="AK44" s="25" t="n">
        <f aca="false">AK42*AK41*(1+In_PV_Price_Adj)</f>
        <v>88.6397173665803</v>
      </c>
      <c r="AL44" s="25" t="n">
        <f aca="false">AL42*AL41*(1+In_PV_Price_Adj)</f>
        <v>88.6397173665803</v>
      </c>
      <c r="AM44" s="25" t="n">
        <f aca="false">AM42*AM41*(1+In_PV_Price_Adj)</f>
        <v>89.1856152087233</v>
      </c>
      <c r="AN44" s="25" t="n">
        <f aca="false">AN42*AN41*(1+In_PV_Price_Adj)</f>
        <v>89.1856152087233</v>
      </c>
      <c r="AO44" s="25" t="n">
        <f aca="false">AO42*AO41*(1+In_PV_Price_Adj)</f>
        <v>89.1856152087233</v>
      </c>
      <c r="AP44" s="25" t="n">
        <f aca="false">AP42*AP41*(1+In_PV_Price_Adj)</f>
        <v>89.1856152087233</v>
      </c>
      <c r="AQ44" s="25" t="n">
        <f aca="false">AQ42*AQ41*(1+In_PV_Price_Adj)</f>
        <v>85.0632181777395</v>
      </c>
      <c r="AR44" s="25" t="n">
        <f aca="false">AR42*AR41*(1+In_PV_Price_Adj)</f>
        <v>85.0632181777395</v>
      </c>
      <c r="AS44" s="25" t="n">
        <f aca="false">AS42*AS41*(1+In_PV_Price_Adj)</f>
        <v>85.0632181777395</v>
      </c>
      <c r="AT44" s="25" t="n">
        <f aca="false">AT42*AT41*(1+In_PV_Price_Adj)</f>
        <v>85.0632181777395</v>
      </c>
      <c r="AU44" s="25" t="n">
        <f aca="false">AU42*AU41*(1+In_PV_Price_Adj)</f>
        <v>84.72562111338</v>
      </c>
      <c r="AV44" s="25" t="n">
        <f aca="false">AV42*AV41*(1+In_PV_Price_Adj)</f>
        <v>84.72562111338</v>
      </c>
      <c r="AW44" s="25" t="n">
        <f aca="false">AW42*AW41*(1+In_PV_Price_Adj)</f>
        <v>84.72562111338</v>
      </c>
      <c r="AX44" s="25" t="n">
        <f aca="false">AX42*AX41*(1+In_PV_Price_Adj)</f>
        <v>84.72562111338</v>
      </c>
      <c r="AY44" s="25" t="n">
        <f aca="false">AY42*AY41*(1+In_PV_Price_Adj)</f>
        <v>84.9069335406908</v>
      </c>
      <c r="AZ44" s="25" t="n">
        <f aca="false">AZ42*AZ41*(1+In_PV_Price_Adj)</f>
        <v>84.9069335406908</v>
      </c>
      <c r="BA44" s="25" t="n">
        <f aca="false">BA42*BA41*(1+In_PV_Price_Adj)</f>
        <v>84.9069335406908</v>
      </c>
      <c r="BB44" s="25" t="n">
        <f aca="false">BB42*BB41*(1+In_PV_Price_Adj)</f>
        <v>84.9069335406908</v>
      </c>
      <c r="BC44" s="25" t="n">
        <f aca="false">BC42*BC41*(1+In_PV_Price_Adj)</f>
        <v>89.3558769093926</v>
      </c>
      <c r="BD44" s="25" t="n">
        <f aca="false">BD42*BD41*(1+In_PV_Price_Adj)</f>
        <v>89.3558769093926</v>
      </c>
      <c r="BE44" s="25" t="n">
        <f aca="false">BE42*BE41*(1+In_PV_Price_Adj)</f>
        <v>89.3558769093926</v>
      </c>
      <c r="BF44" s="25" t="n">
        <f aca="false">BF42*BF41*(1+In_PV_Price_Adj)</f>
        <v>89.3558769093926</v>
      </c>
      <c r="BG44" s="25" t="n">
        <f aca="false">BG42*BG41*(1+In_PV_Price_Adj)</f>
        <v>90.3644485975403</v>
      </c>
      <c r="BH44" s="25" t="n">
        <f aca="false">BH42*BH41*(1+In_PV_Price_Adj)</f>
        <v>90.3644485975403</v>
      </c>
      <c r="BI44" s="25" t="n">
        <f aca="false">BI42*BI41*(1+In_PV_Price_Adj)</f>
        <v>90.3644485975403</v>
      </c>
      <c r="BJ44" s="25" t="n">
        <f aca="false">BJ42*BJ41*(1+In_PV_Price_Adj)</f>
        <v>90.3644485975403</v>
      </c>
      <c r="BK44" s="25" t="n">
        <f aca="false">BK42*BK41*(1+In_PV_Price_Adj)</f>
        <v>89.9485852656606</v>
      </c>
      <c r="BL44" s="25" t="n">
        <f aca="false">BL42*BL41*(1+In_PV_Price_Adj)</f>
        <v>89.9485852656606</v>
      </c>
      <c r="BM44" s="25" t="n">
        <f aca="false">BM42*BM41*(1+In_PV_Price_Adj)</f>
        <v>89.9485852656606</v>
      </c>
      <c r="BN44" s="25" t="n">
        <f aca="false">BN42*BN41*(1+In_PV_Price_Adj)</f>
        <v>89.9485852656606</v>
      </c>
      <c r="BO44" s="25" t="n">
        <f aca="false">BO42*BO41*(1+In_PV_Price_Adj)</f>
        <v>87.9062506963612</v>
      </c>
      <c r="BP44" s="25" t="n">
        <f aca="false">BP42*BP41*(1+In_PV_Price_Adj)</f>
        <v>87.9062506963612</v>
      </c>
      <c r="BQ44" s="25" t="n">
        <f aca="false">BQ42*BQ41*(1+In_PV_Price_Adj)</f>
        <v>87.9062506963612</v>
      </c>
      <c r="BR44" s="25" t="n">
        <f aca="false">BR42*BR41*(1+In_PV_Price_Adj)</f>
        <v>87.9062506963612</v>
      </c>
      <c r="BS44" s="25" t="n">
        <f aca="false">BS42*BS41*(1+In_PV_Price_Adj)</f>
        <v>85.9128455456479</v>
      </c>
      <c r="BT44" s="25" t="n">
        <f aca="false">BT42*BT41*(1+In_PV_Price_Adj)</f>
        <v>85.9128455456479</v>
      </c>
      <c r="BU44" s="25" t="n">
        <f aca="false">BU42*BU41*(1+In_PV_Price_Adj)</f>
        <v>85.9128455456479</v>
      </c>
      <c r="BV44" s="25" t="n">
        <f aca="false">BV42*BV41*(1+In_PV_Price_Adj)</f>
        <v>85.9128455456479</v>
      </c>
      <c r="BW44" s="25" t="n">
        <f aca="false">BW42*BW41*(1+In_PV_Price_Adj)</f>
        <v>87.8222566664282</v>
      </c>
      <c r="BX44" s="25" t="n">
        <f aca="false">BX42*BX41*(1+In_PV_Price_Adj)</f>
        <v>87.8222566664282</v>
      </c>
      <c r="BY44" s="25" t="n">
        <f aca="false">BY42*BY41*(1+In_PV_Price_Adj)</f>
        <v>87.8222566664282</v>
      </c>
      <c r="BZ44" s="25" t="n">
        <f aca="false">BZ42*BZ41*(1+In_PV_Price_Adj)</f>
        <v>87.8222566664282</v>
      </c>
      <c r="CA44" s="25" t="n">
        <f aca="false">CA42*CA41*(1+In_PV_Price_Adj)</f>
        <v>89.0154060998913</v>
      </c>
      <c r="CB44" s="25" t="n">
        <f aca="false">CB42*CB41*(1+In_PV_Price_Adj)</f>
        <v>89.0154060998913</v>
      </c>
      <c r="CC44" s="25" t="n">
        <f aca="false">CC42*CC41*(1+In_PV_Price_Adj)</f>
        <v>89.0154060998913</v>
      </c>
      <c r="CD44" s="25" t="n">
        <f aca="false">CD42*CD41*(1+In_PV_Price_Adj)</f>
        <v>89.0154060998913</v>
      </c>
      <c r="CE44" s="25" t="n">
        <f aca="false">CE42*CE41*(1+In_PV_Price_Adj)</f>
        <v>88.9626028038747</v>
      </c>
      <c r="CF44" s="25" t="n">
        <f aca="false">CF42*CF41*(1+In_PV_Price_Adj)</f>
        <v>88.9626028038747</v>
      </c>
      <c r="CG44" s="25" t="n">
        <f aca="false">CG42*CG41*(1+In_PV_Price_Adj)</f>
        <v>88.9626028038747</v>
      </c>
      <c r="CH44" s="25" t="n">
        <f aca="false">CH42*CH41*(1+In_PV_Price_Adj)</f>
        <v>88.9626028038747</v>
      </c>
      <c r="CI44" s="25" t="n">
        <f aca="false">CI42*CI41*(1+In_PV_Price_Adj)</f>
        <v>93.0760532309321</v>
      </c>
      <c r="CJ44" s="25" t="n">
        <f aca="false">CJ42*CJ41*(1+In_PV_Price_Adj)</f>
        <v>93.0760532309321</v>
      </c>
      <c r="CK44" s="25" t="n">
        <f aca="false">CK42*CK41*(1+In_PV_Price_Adj)</f>
        <v>93.0760532309321</v>
      </c>
      <c r="CL44" s="25" t="n">
        <f aca="false">CL42*CL41*(1+In_PV_Price_Adj)</f>
        <v>93.0760532309321</v>
      </c>
      <c r="CM44" s="25" t="n">
        <f aca="false">CM42*CM41*(1+In_PV_Price_Adj)</f>
        <v>94.6381223371113</v>
      </c>
      <c r="CN44" s="25" t="n">
        <f aca="false">CN42*CN41*(1+In_PV_Price_Adj)</f>
        <v>94.6381223371113</v>
      </c>
      <c r="CO44" s="25" t="n">
        <f aca="false">CO42*CO41*(1+In_PV_Price_Adj)</f>
        <v>94.6381223371113</v>
      </c>
      <c r="CP44" s="25" t="n">
        <f aca="false">CP42*CP41*(1+In_PV_Price_Adj)</f>
        <v>94.6381223371113</v>
      </c>
      <c r="CQ44" s="25" t="n">
        <f aca="false">CQ42*CQ41*(1+In_PV_Price_Adj)</f>
        <v>95.9768412183533</v>
      </c>
      <c r="CR44" s="25" t="n">
        <f aca="false">CR42*CR41*(1+In_PV_Price_Adj)</f>
        <v>95.9768412183533</v>
      </c>
      <c r="CS44" s="25" t="n">
        <f aca="false">CS42*CS41*(1+In_PV_Price_Adj)</f>
        <v>95.9768412183533</v>
      </c>
      <c r="CT44" s="25" t="n">
        <f aca="false">CT42*CT41*(1+In_PV_Price_Adj)</f>
        <v>95.9768412183533</v>
      </c>
      <c r="CU44" s="25" t="n">
        <f aca="false">CU42*CU41*(1+In_PV_Price_Adj)</f>
        <v>93.5115331809578</v>
      </c>
      <c r="CV44" s="25" t="n">
        <f aca="false">CV42*CV41*(1+In_PV_Price_Adj)</f>
        <v>93.5115331809578</v>
      </c>
      <c r="CW44" s="25" t="n">
        <f aca="false">CW42*CW41*(1+In_PV_Price_Adj)</f>
        <v>93.5115331809578</v>
      </c>
      <c r="CX44" s="25" t="n">
        <f aca="false">CX42*CX41*(1+In_PV_Price_Adj)</f>
        <v>93.5115331809578</v>
      </c>
      <c r="CY44" s="25" t="n">
        <f aca="false">CY42*CY41*(1+In_PV_Price_Adj)</f>
        <v>114.033346424994</v>
      </c>
      <c r="CZ44" s="25" t="n">
        <f aca="false">CZ42*CZ41*(1+In_PV_Price_Adj)</f>
        <v>114.033346424994</v>
      </c>
      <c r="DA44" s="25" t="n">
        <f aca="false">DA42*DA41*(1+In_PV_Price_Adj)</f>
        <v>114.033346424994</v>
      </c>
      <c r="DB44" s="25" t="n">
        <f aca="false">DB42*DB41*(1+In_PV_Price_Adj)</f>
        <v>114.033346424994</v>
      </c>
      <c r="DC44" s="25" t="n">
        <f aca="false">DC42*DC41*(1+In_PV_Price_Adj)</f>
        <v>111.818136468682</v>
      </c>
      <c r="DD44" s="25" t="n">
        <f aca="false">DD42*DD41*(1+In_PV_Price_Adj)</f>
        <v>111.818136468682</v>
      </c>
      <c r="DE44" s="25" t="n">
        <f aca="false">DE42*DE41*(1+In_PV_Price_Adj)</f>
        <v>111.818136468682</v>
      </c>
      <c r="DF44" s="25" t="n">
        <f aca="false">DF42*DF41*(1+In_PV_Price_Adj)</f>
        <v>111.818136468682</v>
      </c>
      <c r="DG44" s="25" t="n">
        <f aca="false">DG42*DG41*(1+In_PV_Price_Adj)</f>
        <v>111.522278654425</v>
      </c>
      <c r="DH44" s="25" t="n">
        <f aca="false">DH42*DH41*(1+In_PV_Price_Adj)</f>
        <v>111.522278654425</v>
      </c>
      <c r="DI44" s="25" t="n">
        <f aca="false">DI42*DI41*(1+In_PV_Price_Adj)</f>
        <v>111.522278654425</v>
      </c>
      <c r="DJ44" s="25" t="n">
        <f aca="false">DJ42*DJ41*(1+In_PV_Price_Adj)</f>
        <v>111.522278654425</v>
      </c>
      <c r="DK44" s="25" t="n">
        <f aca="false">DK42*DK41*(1+In_PV_Price_Adj)</f>
        <v>110.321301905907</v>
      </c>
      <c r="DL44" s="25" t="n">
        <f aca="false">DL42*DL41*(1+In_PV_Price_Adj)</f>
        <v>110.321301905907</v>
      </c>
      <c r="DM44" s="25" t="n">
        <f aca="false">DM42*DM41*(1+In_PV_Price_Adj)</f>
        <v>110.321301905907</v>
      </c>
      <c r="DN44" s="25" t="n">
        <f aca="false">DN42*DN41*(1+In_PV_Price_Adj)</f>
        <v>110.321301905907</v>
      </c>
      <c r="DO44" s="25" t="n">
        <f aca="false">DO42*DO41*(1+In_PV_Price_Adj)</f>
        <v>110.708156404119</v>
      </c>
      <c r="DP44" s="25" t="n">
        <f aca="false">DP42*DP41*(1+In_PV_Price_Adj)</f>
        <v>110.708156404119</v>
      </c>
      <c r="DQ44" s="25" t="n">
        <f aca="false">DQ42*DQ41*(1+In_PV_Price_Adj)</f>
        <v>110.708156404119</v>
      </c>
      <c r="DR44" s="25" t="n">
        <f aca="false">DR42*DR41*(1+In_PV_Price_Adj)</f>
        <v>110.708156404119</v>
      </c>
      <c r="DS44" s="25" t="n">
        <f aca="false">DS42*DS41*(1+In_PV_Price_Adj)</f>
        <v>110.572485797813</v>
      </c>
      <c r="DT44" s="25" t="n">
        <f aca="false">DT42*DT41*(1+In_PV_Price_Adj)</f>
        <v>110.572485797813</v>
      </c>
      <c r="DU44" s="25" t="n">
        <f aca="false">DU42*DU41*(1+In_PV_Price_Adj)</f>
        <v>110.572485797813</v>
      </c>
      <c r="DV44" s="25" t="n">
        <f aca="false">DV42*DV41*(1+In_PV_Price_Adj)</f>
        <v>110.572485797813</v>
      </c>
      <c r="DW44" s="25" t="n">
        <f aca="false">DW42*DW41*(1+In_PV_Price_Adj)</f>
        <v>110.864950614257</v>
      </c>
      <c r="DX44" s="25" t="n">
        <f aca="false">DX42*DX41*(1+In_PV_Price_Adj)</f>
        <v>110.864950614257</v>
      </c>
      <c r="DY44" s="25" t="n">
        <f aca="false">DY42*DY41*(1+In_PV_Price_Adj)</f>
        <v>110.864950614257</v>
      </c>
      <c r="DZ44" s="25" t="n">
        <f aca="false">DZ42*DZ41*(1+In_PV_Price_Adj)</f>
        <v>110.864950614257</v>
      </c>
      <c r="EA44" s="25" t="n">
        <f aca="false">EA42*EA41*(1+In_PV_Price_Adj)</f>
        <v>109.191517760014</v>
      </c>
      <c r="EB44" s="25" t="n">
        <f aca="false">EB42*EB41*(1+In_PV_Price_Adj)</f>
        <v>109.191517760014</v>
      </c>
      <c r="EC44" s="25" t="n">
        <f aca="false">EC42*EC41*(1+In_PV_Price_Adj)</f>
        <v>109.191517760014</v>
      </c>
      <c r="ED44" s="25" t="n">
        <f aca="false">ED42*ED41*(1+In_PV_Price_Adj)</f>
        <v>109.191517760014</v>
      </c>
      <c r="EE44" s="25" t="n">
        <f aca="false">EE42*EE41*(1+In_PV_Price_Adj)</f>
        <v>111.066069750984</v>
      </c>
      <c r="EF44" s="25" t="n">
        <f aca="false">EF42*EF41*(1+In_PV_Price_Adj)</f>
        <v>111.066069750984</v>
      </c>
      <c r="EG44" s="25" t="n">
        <f aca="false">EG42*EG41*(1+In_PV_Price_Adj)</f>
        <v>111.066069750984</v>
      </c>
      <c r="EH44" s="25" t="n">
        <f aca="false">EH42*EH41*(1+In_PV_Price_Adj)</f>
        <v>111.066069750984</v>
      </c>
      <c r="EI44" s="25" t="n">
        <f aca="false">EI42*EI41*(1+In_PV_Price_Adj)</f>
        <v>111.43567131468</v>
      </c>
      <c r="EJ44" s="25" t="n">
        <f aca="false">EJ42*EJ41*(1+In_PV_Price_Adj)</f>
        <v>111.43567131468</v>
      </c>
      <c r="EK44" s="25" t="n">
        <f aca="false">EK42*EK41*(1+In_PV_Price_Adj)</f>
        <v>111.43567131468</v>
      </c>
      <c r="EL44" s="25" t="n">
        <f aca="false">EL42*EL41*(1+In_PV_Price_Adj)</f>
        <v>111.43567131468</v>
      </c>
      <c r="EM44" s="25" t="n">
        <f aca="false">EM42*EM41*(1+In_PV_Price_Adj)</f>
        <v>113.492392452251</v>
      </c>
      <c r="EN44" s="25" t="n">
        <f aca="false">EN42*EN41*(1+In_PV_Price_Adj)</f>
        <v>113.492392452251</v>
      </c>
      <c r="EO44" s="25" t="n">
        <f aca="false">EO42*EO41*(1+In_PV_Price_Adj)</f>
        <v>113.492392452251</v>
      </c>
      <c r="EP44" s="25" t="n">
        <f aca="false">EP42*EP41*(1+In_PV_Price_Adj)</f>
        <v>113.492392452251</v>
      </c>
      <c r="EQ44" s="25" t="n">
        <f aca="false">EQ42*EQ41*(1+In_PV_Price_Adj)</f>
        <v>113.276172928317</v>
      </c>
      <c r="ER44" s="25" t="n">
        <f aca="false">ER42*ER41*(1+In_PV_Price_Adj)</f>
        <v>113.276172928317</v>
      </c>
      <c r="ES44" s="25" t="n">
        <f aca="false">ES42*ES41*(1+In_PV_Price_Adj)</f>
        <v>113.276172928317</v>
      </c>
      <c r="ET44" s="25" t="n">
        <f aca="false">ET42*ET41*(1+In_PV_Price_Adj)</f>
        <v>113.276172928317</v>
      </c>
      <c r="EU44" s="25" t="n">
        <f aca="false">EU42*EU41*(1+In_PV_Price_Adj)</f>
        <v>115.541696386884</v>
      </c>
      <c r="EV44" s="25" t="n">
        <f aca="false">EV42*EV41*(1+In_PV_Price_Adj)</f>
        <v>115.541696386884</v>
      </c>
      <c r="EW44" s="25" t="n">
        <f aca="false">EW42*EW41*(1+In_PV_Price_Adj)</f>
        <v>115.541696386884</v>
      </c>
      <c r="EX44" s="25" t="n">
        <f aca="false">EX42*EX41*(1+In_PV_Price_Adj)</f>
        <v>115.541696386884</v>
      </c>
      <c r="EY44" s="25" t="n">
        <f aca="false">EY42*EY41*(1+In_PV_Price_Adj)</f>
        <v>117.852530314621</v>
      </c>
      <c r="EZ44" s="25" t="n">
        <f aca="false">EZ42*EZ41*(1+In_PV_Price_Adj)</f>
        <v>117.852530314621</v>
      </c>
      <c r="FA44" s="25" t="n">
        <f aca="false">FA42*FA41*(1+In_PV_Price_Adj)</f>
        <v>117.852530314621</v>
      </c>
      <c r="FB44" s="25" t="n">
        <f aca="false">FB42*FB41*(1+In_PV_Price_Adj)</f>
        <v>117.852530314621</v>
      </c>
      <c r="FC44" s="25" t="n">
        <f aca="false">FC42*FC41*(1+In_PV_Price_Adj)</f>
        <v>120.209580920914</v>
      </c>
      <c r="FD44" s="25" t="n">
        <f aca="false">FD42*FD41*(1+In_PV_Price_Adj)</f>
        <v>120.209580920914</v>
      </c>
      <c r="FE44" s="25" t="n">
        <f aca="false">FE42*FE41*(1+In_PV_Price_Adj)</f>
        <v>120.209580920914</v>
      </c>
      <c r="FF44" s="25" t="n">
        <f aca="false">FF42*FF41*(1+In_PV_Price_Adj)</f>
        <v>120.209580920914</v>
      </c>
      <c r="FG44" s="25" t="n">
        <f aca="false">FG42*FG41*(1+In_PV_Price_Adj)</f>
        <v>122.613772539332</v>
      </c>
      <c r="FH44" s="25" t="n">
        <f aca="false">FH42*FH41*(1+In_PV_Price_Adj)</f>
        <v>122.613772539332</v>
      </c>
    </row>
    <row r="45" customFormat="false" ht="15" hidden="false" customHeight="false" outlineLevel="0" collapsed="false">
      <c r="C45" s="0" t="s">
        <v>704</v>
      </c>
      <c r="D45" s="11" t="s">
        <v>126</v>
      </c>
      <c r="J45" s="25" t="n">
        <f aca="false">J43*J41*(1+In_PV_Price_Adj)</f>
        <v>0</v>
      </c>
      <c r="K45" s="25" t="n">
        <f aca="false">K43*K41*(1+In_PV_Price_Adj)</f>
        <v>0</v>
      </c>
      <c r="L45" s="25" t="n">
        <f aca="false">L43*L41*(1+In_PV_Price_Adj)</f>
        <v>0</v>
      </c>
      <c r="M45" s="25" t="n">
        <f aca="false">M43*M41*(1+In_PV_Price_Adj)</f>
        <v>0</v>
      </c>
      <c r="N45" s="25" t="n">
        <f aca="false">N43*N41*(1+In_PV_Price_Adj)</f>
        <v>0</v>
      </c>
      <c r="O45" s="25" t="n">
        <f aca="false">O43*O41*(1+In_PV_Price_Adj)</f>
        <v>38.0280643820042</v>
      </c>
      <c r="P45" s="25" t="n">
        <f aca="false">P43*P41*(1+In_PV_Price_Adj)</f>
        <v>38.0280643820042</v>
      </c>
      <c r="Q45" s="25" t="n">
        <f aca="false">Q43*Q41*(1+In_PV_Price_Adj)</f>
        <v>38.0280643820042</v>
      </c>
      <c r="R45" s="25" t="n">
        <f aca="false">R43*R41*(1+In_PV_Price_Adj)</f>
        <v>38.0280643820042</v>
      </c>
      <c r="S45" s="25" t="n">
        <f aca="false">S43*S41*(1+In_PV_Price_Adj)</f>
        <v>38.312398724028</v>
      </c>
      <c r="T45" s="25" t="n">
        <f aca="false">T43*T41*(1+In_PV_Price_Adj)</f>
        <v>38.312398724028</v>
      </c>
      <c r="U45" s="25" t="n">
        <f aca="false">U43*U41*(1+In_PV_Price_Adj)</f>
        <v>38.312398724028</v>
      </c>
      <c r="V45" s="25" t="n">
        <f aca="false">V43*V41*(1+In_PV_Price_Adj)</f>
        <v>38.312398724028</v>
      </c>
      <c r="W45" s="25" t="n">
        <f aca="false">W43*W41*(1+In_PV_Price_Adj)</f>
        <v>38.9850106513439</v>
      </c>
      <c r="X45" s="25" t="n">
        <f aca="false">X43*X41*(1+In_PV_Price_Adj)</f>
        <v>38.9850106513439</v>
      </c>
      <c r="Y45" s="25" t="n">
        <f aca="false">Y43*Y41*(1+In_PV_Price_Adj)</f>
        <v>38.9850106513439</v>
      </c>
      <c r="Z45" s="25" t="n">
        <f aca="false">Z43*Z41*(1+In_PV_Price_Adj)</f>
        <v>38.9850106513439</v>
      </c>
      <c r="AA45" s="25" t="n">
        <f aca="false">AA43*AA41*(1+In_PV_Price_Adj)</f>
        <v>32.9087695690057</v>
      </c>
      <c r="AB45" s="25" t="n">
        <f aca="false">AB43*AB41*(1+In_PV_Price_Adj)</f>
        <v>32.9087695690057</v>
      </c>
      <c r="AC45" s="25" t="n">
        <f aca="false">AC43*AC41*(1+In_PV_Price_Adj)</f>
        <v>32.9087695690057</v>
      </c>
      <c r="AD45" s="25" t="n">
        <f aca="false">AD43*AD41*(1+In_PV_Price_Adj)</f>
        <v>32.9087695690057</v>
      </c>
      <c r="AE45" s="25" t="n">
        <f aca="false">AE43*AE41*(1+In_PV_Price_Adj)</f>
        <v>35.6626708706281</v>
      </c>
      <c r="AF45" s="25" t="n">
        <f aca="false">AF43*AF41*(1+In_PV_Price_Adj)</f>
        <v>35.6626708706281</v>
      </c>
      <c r="AG45" s="25" t="n">
        <f aca="false">AG43*AG41*(1+In_PV_Price_Adj)</f>
        <v>35.6626708706281</v>
      </c>
      <c r="AH45" s="25" t="n">
        <f aca="false">AH43*AH41*(1+In_PV_Price_Adj)</f>
        <v>35.6626708706281</v>
      </c>
      <c r="AI45" s="25" t="n">
        <f aca="false">AI43*AI41*(1+In_PV_Price_Adj)</f>
        <v>31.5379851854977</v>
      </c>
      <c r="AJ45" s="25" t="n">
        <f aca="false">AJ43*AJ41*(1+In_PV_Price_Adj)</f>
        <v>31.5379851854977</v>
      </c>
      <c r="AK45" s="25" t="n">
        <f aca="false">AK43*AK41*(1+In_PV_Price_Adj)</f>
        <v>31.5379851854977</v>
      </c>
      <c r="AL45" s="25" t="n">
        <f aca="false">AL43*AL41*(1+In_PV_Price_Adj)</f>
        <v>31.5379851854977</v>
      </c>
      <c r="AM45" s="25" t="n">
        <f aca="false">AM43*AM41*(1+In_PV_Price_Adj)</f>
        <v>35.597945405041</v>
      </c>
      <c r="AN45" s="25" t="n">
        <f aca="false">AN43*AN41*(1+In_PV_Price_Adj)</f>
        <v>35.597945405041</v>
      </c>
      <c r="AO45" s="25" t="n">
        <f aca="false">AO43*AO41*(1+In_PV_Price_Adj)</f>
        <v>35.597945405041</v>
      </c>
      <c r="AP45" s="25" t="n">
        <f aca="false">AP43*AP41*(1+In_PV_Price_Adj)</f>
        <v>35.597945405041</v>
      </c>
      <c r="AQ45" s="25" t="n">
        <f aca="false">AQ43*AQ41*(1+In_PV_Price_Adj)</f>
        <v>32.0757539432725</v>
      </c>
      <c r="AR45" s="25" t="n">
        <f aca="false">AR43*AR41*(1+In_PV_Price_Adj)</f>
        <v>32.0757539432725</v>
      </c>
      <c r="AS45" s="25" t="n">
        <f aca="false">AS43*AS41*(1+In_PV_Price_Adj)</f>
        <v>32.0757539432725</v>
      </c>
      <c r="AT45" s="25" t="n">
        <f aca="false">AT43*AT41*(1+In_PV_Price_Adj)</f>
        <v>32.0757539432725</v>
      </c>
      <c r="AU45" s="25" t="n">
        <f aca="false">AU43*AU41*(1+In_PV_Price_Adj)</f>
        <v>32.4530900035563</v>
      </c>
      <c r="AV45" s="25" t="n">
        <f aca="false">AV43*AV41*(1+In_PV_Price_Adj)</f>
        <v>32.4530900035563</v>
      </c>
      <c r="AW45" s="25" t="n">
        <f aca="false">AW43*AW41*(1+In_PV_Price_Adj)</f>
        <v>32.4530900035563</v>
      </c>
      <c r="AX45" s="25" t="n">
        <f aca="false">AX43*AX41*(1+In_PV_Price_Adj)</f>
        <v>32.4530900035563</v>
      </c>
      <c r="AY45" s="25" t="n">
        <f aca="false">AY43*AY41*(1+In_PV_Price_Adj)</f>
        <v>32.9333456501641</v>
      </c>
      <c r="AZ45" s="25" t="n">
        <f aca="false">AZ43*AZ41*(1+In_PV_Price_Adj)</f>
        <v>32.9333456501641</v>
      </c>
      <c r="BA45" s="25" t="n">
        <f aca="false">BA43*BA41*(1+In_PV_Price_Adj)</f>
        <v>32.9333456501641</v>
      </c>
      <c r="BB45" s="25" t="n">
        <f aca="false">BB43*BB41*(1+In_PV_Price_Adj)</f>
        <v>32.9333456501641</v>
      </c>
      <c r="BC45" s="25" t="n">
        <f aca="false">BC43*BC41*(1+In_PV_Price_Adj)</f>
        <v>35.7534022972967</v>
      </c>
      <c r="BD45" s="25" t="n">
        <f aca="false">BD43*BD41*(1+In_PV_Price_Adj)</f>
        <v>35.7534022972967</v>
      </c>
      <c r="BE45" s="25" t="n">
        <f aca="false">BE43*BE41*(1+In_PV_Price_Adj)</f>
        <v>35.7534022972967</v>
      </c>
      <c r="BF45" s="25" t="n">
        <f aca="false">BF43*BF41*(1+In_PV_Price_Adj)</f>
        <v>35.7534022972967</v>
      </c>
      <c r="BG45" s="25" t="n">
        <f aca="false">BG43*BG41*(1+In_PV_Price_Adj)</f>
        <v>38.1897482396628</v>
      </c>
      <c r="BH45" s="25" t="n">
        <f aca="false">BH43*BH41*(1+In_PV_Price_Adj)</f>
        <v>38.1897482396628</v>
      </c>
      <c r="BI45" s="25" t="n">
        <f aca="false">BI43*BI41*(1+In_PV_Price_Adj)</f>
        <v>38.1897482396628</v>
      </c>
      <c r="BJ45" s="25" t="n">
        <f aca="false">BJ43*BJ41*(1+In_PV_Price_Adj)</f>
        <v>38.1897482396628</v>
      </c>
      <c r="BK45" s="25" t="n">
        <f aca="false">BK43*BK41*(1+In_PV_Price_Adj)</f>
        <v>37.0309644498328</v>
      </c>
      <c r="BL45" s="25" t="n">
        <f aca="false">BL43*BL41*(1+In_PV_Price_Adj)</f>
        <v>37.0309644498328</v>
      </c>
      <c r="BM45" s="25" t="n">
        <f aca="false">BM43*BM41*(1+In_PV_Price_Adj)</f>
        <v>37.0309644498328</v>
      </c>
      <c r="BN45" s="25" t="n">
        <f aca="false">BN43*BN41*(1+In_PV_Price_Adj)</f>
        <v>37.0309644498328</v>
      </c>
      <c r="BO45" s="25" t="n">
        <f aca="false">BO43*BO41*(1+In_PV_Price_Adj)</f>
        <v>36.688690009717</v>
      </c>
      <c r="BP45" s="25" t="n">
        <f aca="false">BP43*BP41*(1+In_PV_Price_Adj)</f>
        <v>36.688690009717</v>
      </c>
      <c r="BQ45" s="25" t="n">
        <f aca="false">BQ43*BQ41*(1+In_PV_Price_Adj)</f>
        <v>36.688690009717</v>
      </c>
      <c r="BR45" s="25" t="n">
        <f aca="false">BR43*BR41*(1+In_PV_Price_Adj)</f>
        <v>36.688690009717</v>
      </c>
      <c r="BS45" s="25" t="n">
        <f aca="false">BS43*BS41*(1+In_PV_Price_Adj)</f>
        <v>34.4452387677079</v>
      </c>
      <c r="BT45" s="25" t="n">
        <f aca="false">BT43*BT41*(1+In_PV_Price_Adj)</f>
        <v>34.4452387677079</v>
      </c>
      <c r="BU45" s="25" t="n">
        <f aca="false">BU43*BU41*(1+In_PV_Price_Adj)</f>
        <v>34.4452387677079</v>
      </c>
      <c r="BV45" s="25" t="n">
        <f aca="false">BV43*BV41*(1+In_PV_Price_Adj)</f>
        <v>34.4452387677079</v>
      </c>
      <c r="BW45" s="25" t="n">
        <f aca="false">BW43*BW41*(1+In_PV_Price_Adj)</f>
        <v>33.9072740607862</v>
      </c>
      <c r="BX45" s="25" t="n">
        <f aca="false">BX43*BX41*(1+In_PV_Price_Adj)</f>
        <v>33.9072740607862</v>
      </c>
      <c r="BY45" s="25" t="n">
        <f aca="false">BY43*BY41*(1+In_PV_Price_Adj)</f>
        <v>33.9072740607862</v>
      </c>
      <c r="BZ45" s="25" t="n">
        <f aca="false">BZ43*BZ41*(1+In_PV_Price_Adj)</f>
        <v>33.9072740607862</v>
      </c>
      <c r="CA45" s="25" t="n">
        <f aca="false">CA43*CA41*(1+In_PV_Price_Adj)</f>
        <v>34.6213788589579</v>
      </c>
      <c r="CB45" s="25" t="n">
        <f aca="false">CB43*CB41*(1+In_PV_Price_Adj)</f>
        <v>34.6213788589579</v>
      </c>
      <c r="CC45" s="25" t="n">
        <f aca="false">CC43*CC41*(1+In_PV_Price_Adj)</f>
        <v>34.6213788589579</v>
      </c>
      <c r="CD45" s="25" t="n">
        <f aca="false">CD43*CD41*(1+In_PV_Price_Adj)</f>
        <v>34.6213788589579</v>
      </c>
      <c r="CE45" s="25" t="n">
        <f aca="false">CE43*CE41*(1+In_PV_Price_Adj)</f>
        <v>32.9934603315995</v>
      </c>
      <c r="CF45" s="25" t="n">
        <f aca="false">CF43*CF41*(1+In_PV_Price_Adj)</f>
        <v>32.9934603315995</v>
      </c>
      <c r="CG45" s="25" t="n">
        <f aca="false">CG43*CG41*(1+In_PV_Price_Adj)</f>
        <v>32.9934603315995</v>
      </c>
      <c r="CH45" s="25" t="n">
        <f aca="false">CH43*CH41*(1+In_PV_Price_Adj)</f>
        <v>32.9934603315995</v>
      </c>
      <c r="CI45" s="25" t="n">
        <f aca="false">CI43*CI41*(1+In_PV_Price_Adj)</f>
        <v>34.7794658105099</v>
      </c>
      <c r="CJ45" s="25" t="n">
        <f aca="false">CJ43*CJ41*(1+In_PV_Price_Adj)</f>
        <v>34.7794658105099</v>
      </c>
      <c r="CK45" s="25" t="n">
        <f aca="false">CK43*CK41*(1+In_PV_Price_Adj)</f>
        <v>34.7794658105099</v>
      </c>
      <c r="CL45" s="25" t="n">
        <f aca="false">CL43*CL41*(1+In_PV_Price_Adj)</f>
        <v>34.7794658105099</v>
      </c>
      <c r="CM45" s="25" t="n">
        <f aca="false">CM43*CM41*(1+In_PV_Price_Adj)</f>
        <v>37.1136353540071</v>
      </c>
      <c r="CN45" s="25" t="n">
        <f aca="false">CN43*CN41*(1+In_PV_Price_Adj)</f>
        <v>37.1136353540071</v>
      </c>
      <c r="CO45" s="25" t="n">
        <f aca="false">CO43*CO41*(1+In_PV_Price_Adj)</f>
        <v>37.1136353540071</v>
      </c>
      <c r="CP45" s="25" t="n">
        <f aca="false">CP43*CP41*(1+In_PV_Price_Adj)</f>
        <v>37.1136353540071</v>
      </c>
      <c r="CQ45" s="25" t="n">
        <f aca="false">CQ43*CQ41*(1+In_PV_Price_Adj)</f>
        <v>35.0186012140961</v>
      </c>
      <c r="CR45" s="25" t="n">
        <f aca="false">CR43*CR41*(1+In_PV_Price_Adj)</f>
        <v>35.0186012140961</v>
      </c>
      <c r="CS45" s="25" t="n">
        <f aca="false">CS43*CS41*(1+In_PV_Price_Adj)</f>
        <v>35.0186012140961</v>
      </c>
      <c r="CT45" s="25" t="n">
        <f aca="false">CT43*CT41*(1+In_PV_Price_Adj)</f>
        <v>35.0186012140961</v>
      </c>
      <c r="CU45" s="25" t="n">
        <f aca="false">CU43*CU41*(1+In_PV_Price_Adj)</f>
        <v>29.8571681017527</v>
      </c>
      <c r="CV45" s="25" t="n">
        <f aca="false">CV43*CV41*(1+In_PV_Price_Adj)</f>
        <v>29.8571681017527</v>
      </c>
      <c r="CW45" s="25" t="n">
        <f aca="false">CW43*CW41*(1+In_PV_Price_Adj)</f>
        <v>29.8571681017527</v>
      </c>
      <c r="CX45" s="25" t="n">
        <f aca="false">CX43*CX41*(1+In_PV_Price_Adj)</f>
        <v>29.8571681017527</v>
      </c>
      <c r="CY45" s="25" t="n">
        <f aca="false">CY43*CY41*(1+In_PV_Price_Adj)</f>
        <v>36.1721345412981</v>
      </c>
      <c r="CZ45" s="25" t="n">
        <f aca="false">CZ43*CZ41*(1+In_PV_Price_Adj)</f>
        <v>36.1721345412981</v>
      </c>
      <c r="DA45" s="25" t="n">
        <f aca="false">DA43*DA41*(1+In_PV_Price_Adj)</f>
        <v>36.1721345412981</v>
      </c>
      <c r="DB45" s="25" t="n">
        <f aca="false">DB43*DB41*(1+In_PV_Price_Adj)</f>
        <v>36.1721345412981</v>
      </c>
      <c r="DC45" s="25" t="n">
        <f aca="false">DC43*DC41*(1+In_PV_Price_Adj)</f>
        <v>34.4428314946219</v>
      </c>
      <c r="DD45" s="25" t="n">
        <f aca="false">DD43*DD41*(1+In_PV_Price_Adj)</f>
        <v>34.4428314946219</v>
      </c>
      <c r="DE45" s="25" t="n">
        <f aca="false">DE43*DE41*(1+In_PV_Price_Adj)</f>
        <v>34.4428314946219</v>
      </c>
      <c r="DF45" s="25" t="n">
        <f aca="false">DF43*DF41*(1+In_PV_Price_Adj)</f>
        <v>34.4428314946219</v>
      </c>
      <c r="DG45" s="25" t="n">
        <f aca="false">DG43*DG41*(1+In_PV_Price_Adj)</f>
        <v>34.0747733834773</v>
      </c>
      <c r="DH45" s="25" t="n">
        <f aca="false">DH43*DH41*(1+In_PV_Price_Adj)</f>
        <v>34.0747733834773</v>
      </c>
      <c r="DI45" s="25" t="n">
        <f aca="false">DI43*DI41*(1+In_PV_Price_Adj)</f>
        <v>34.0747733834773</v>
      </c>
      <c r="DJ45" s="25" t="n">
        <f aca="false">DJ43*DJ41*(1+In_PV_Price_Adj)</f>
        <v>34.0747733834773</v>
      </c>
      <c r="DK45" s="25" t="n">
        <f aca="false">DK43*DK41*(1+In_PV_Price_Adj)</f>
        <v>32.2071428503231</v>
      </c>
      <c r="DL45" s="25" t="n">
        <f aca="false">DL43*DL41*(1+In_PV_Price_Adj)</f>
        <v>32.2071428503231</v>
      </c>
      <c r="DM45" s="25" t="n">
        <f aca="false">DM43*DM41*(1+In_PV_Price_Adj)</f>
        <v>32.2071428503231</v>
      </c>
      <c r="DN45" s="25" t="n">
        <f aca="false">DN43*DN41*(1+In_PV_Price_Adj)</f>
        <v>32.2071428503231</v>
      </c>
      <c r="DO45" s="25" t="n">
        <f aca="false">DO43*DO41*(1+In_PV_Price_Adj)</f>
        <v>34.0711812086415</v>
      </c>
      <c r="DP45" s="25" t="n">
        <f aca="false">DP43*DP41*(1+In_PV_Price_Adj)</f>
        <v>34.0711812086415</v>
      </c>
      <c r="DQ45" s="25" t="n">
        <f aca="false">DQ43*DQ41*(1+In_PV_Price_Adj)</f>
        <v>34.0711812086415</v>
      </c>
      <c r="DR45" s="25" t="n">
        <f aca="false">DR43*DR41*(1+In_PV_Price_Adj)</f>
        <v>34.0711812086415</v>
      </c>
      <c r="DS45" s="25" t="n">
        <f aca="false">DS43*DS41*(1+In_PV_Price_Adj)</f>
        <v>33.8729602909051</v>
      </c>
      <c r="DT45" s="25" t="n">
        <f aca="false">DT43*DT41*(1+In_PV_Price_Adj)</f>
        <v>33.8729602909051</v>
      </c>
      <c r="DU45" s="25" t="n">
        <f aca="false">DU43*DU41*(1+In_PV_Price_Adj)</f>
        <v>33.8729602909051</v>
      </c>
      <c r="DV45" s="25" t="n">
        <f aca="false">DV43*DV41*(1+In_PV_Price_Adj)</f>
        <v>33.8729602909051</v>
      </c>
      <c r="DW45" s="25" t="n">
        <f aca="false">DW43*DW41*(1+In_PV_Price_Adj)</f>
        <v>33.3640423785622</v>
      </c>
      <c r="DX45" s="25" t="n">
        <f aca="false">DX43*DX41*(1+In_PV_Price_Adj)</f>
        <v>33.3640423785622</v>
      </c>
      <c r="DY45" s="25" t="n">
        <f aca="false">DY43*DY41*(1+In_PV_Price_Adj)</f>
        <v>33.3640423785622</v>
      </c>
      <c r="DZ45" s="25" t="n">
        <f aca="false">DZ43*DZ41*(1+In_PV_Price_Adj)</f>
        <v>33.3640423785622</v>
      </c>
      <c r="EA45" s="25" t="n">
        <f aca="false">EA43*EA41*(1+In_PV_Price_Adj)</f>
        <v>32.9196346978905</v>
      </c>
      <c r="EB45" s="25" t="n">
        <f aca="false">EB43*EB41*(1+In_PV_Price_Adj)</f>
        <v>32.9196346978905</v>
      </c>
      <c r="EC45" s="25" t="n">
        <f aca="false">EC43*EC41*(1+In_PV_Price_Adj)</f>
        <v>32.9196346978905</v>
      </c>
      <c r="ED45" s="25" t="n">
        <f aca="false">ED43*ED41*(1+In_PV_Price_Adj)</f>
        <v>32.9196346978905</v>
      </c>
      <c r="EE45" s="25" t="n">
        <f aca="false">EE43*EE41*(1+In_PV_Price_Adj)</f>
        <v>34.4562706099102</v>
      </c>
      <c r="EF45" s="25" t="n">
        <f aca="false">EF43*EF41*(1+In_PV_Price_Adj)</f>
        <v>34.4562706099102</v>
      </c>
      <c r="EG45" s="25" t="n">
        <f aca="false">EG43*EG41*(1+In_PV_Price_Adj)</f>
        <v>34.4562706099102</v>
      </c>
      <c r="EH45" s="25" t="n">
        <f aca="false">EH43*EH41*(1+In_PV_Price_Adj)</f>
        <v>34.4562706099102</v>
      </c>
      <c r="EI45" s="25" t="n">
        <f aca="false">EI43*EI41*(1+In_PV_Price_Adj)</f>
        <v>37.3524903648524</v>
      </c>
      <c r="EJ45" s="25" t="n">
        <f aca="false">EJ43*EJ41*(1+In_PV_Price_Adj)</f>
        <v>37.3524903648524</v>
      </c>
      <c r="EK45" s="25" t="n">
        <f aca="false">EK43*EK41*(1+In_PV_Price_Adj)</f>
        <v>37.3524903648524</v>
      </c>
      <c r="EL45" s="25" t="n">
        <f aca="false">EL43*EL41*(1+In_PV_Price_Adj)</f>
        <v>37.3524903648524</v>
      </c>
      <c r="EM45" s="25" t="n">
        <f aca="false">EM43*EM41*(1+In_PV_Price_Adj)</f>
        <v>40.5003952087456</v>
      </c>
      <c r="EN45" s="25" t="n">
        <f aca="false">EN43*EN41*(1+In_PV_Price_Adj)</f>
        <v>40.5003952087456</v>
      </c>
      <c r="EO45" s="25" t="n">
        <f aca="false">EO43*EO41*(1+In_PV_Price_Adj)</f>
        <v>40.5003952087456</v>
      </c>
      <c r="EP45" s="25" t="n">
        <f aca="false">EP43*EP41*(1+In_PV_Price_Adj)</f>
        <v>40.5003952087456</v>
      </c>
      <c r="EQ45" s="25" t="n">
        <f aca="false">EQ43*EQ41*(1+In_PV_Price_Adj)</f>
        <v>40.7188587760996</v>
      </c>
      <c r="ER45" s="25" t="n">
        <f aca="false">ER43*ER41*(1+In_PV_Price_Adj)</f>
        <v>40.7188587760996</v>
      </c>
      <c r="ES45" s="25" t="n">
        <f aca="false">ES43*ES41*(1+In_PV_Price_Adj)</f>
        <v>40.7188587760996</v>
      </c>
      <c r="ET45" s="25" t="n">
        <f aca="false">ET43*ET41*(1+In_PV_Price_Adj)</f>
        <v>40.7188587760996</v>
      </c>
      <c r="EU45" s="25" t="n">
        <f aca="false">EU43*EU41*(1+In_PV_Price_Adj)</f>
        <v>41.5332359516216</v>
      </c>
      <c r="EV45" s="25" t="n">
        <f aca="false">EV43*EV41*(1+In_PV_Price_Adj)</f>
        <v>41.5332359516216</v>
      </c>
      <c r="EW45" s="25" t="n">
        <f aca="false">EW43*EW41*(1+In_PV_Price_Adj)</f>
        <v>41.5332359516216</v>
      </c>
      <c r="EX45" s="25" t="n">
        <f aca="false">EX43*EX41*(1+In_PV_Price_Adj)</f>
        <v>41.5332359516216</v>
      </c>
      <c r="EY45" s="25" t="n">
        <f aca="false">EY43*EY41*(1+In_PV_Price_Adj)</f>
        <v>42.363900670654</v>
      </c>
      <c r="EZ45" s="25" t="n">
        <f aca="false">EZ43*EZ41*(1+In_PV_Price_Adj)</f>
        <v>42.363900670654</v>
      </c>
      <c r="FA45" s="25" t="n">
        <f aca="false">FA43*FA41*(1+In_PV_Price_Adj)</f>
        <v>42.363900670654</v>
      </c>
      <c r="FB45" s="25" t="n">
        <f aca="false">FB43*FB41*(1+In_PV_Price_Adj)</f>
        <v>42.363900670654</v>
      </c>
      <c r="FC45" s="25" t="n">
        <f aca="false">FC43*FC41*(1+In_PV_Price_Adj)</f>
        <v>43.2111786840671</v>
      </c>
      <c r="FD45" s="25" t="n">
        <f aca="false">FD43*FD41*(1+In_PV_Price_Adj)</f>
        <v>43.2111786840671</v>
      </c>
      <c r="FE45" s="25" t="n">
        <f aca="false">FE43*FE41*(1+In_PV_Price_Adj)</f>
        <v>43.2111786840671</v>
      </c>
      <c r="FF45" s="25" t="n">
        <f aca="false">FF43*FF41*(1+In_PV_Price_Adj)</f>
        <v>43.2111786840671</v>
      </c>
      <c r="FG45" s="25" t="n">
        <f aca="false">FG43*FG41*(1+In_PV_Price_Adj)</f>
        <v>44.0754022577484</v>
      </c>
      <c r="FH45" s="25" t="n">
        <f aca="false">FH43*FH41*(1+In_PV_Price_Adj)</f>
        <v>44.0754022577484</v>
      </c>
    </row>
    <row r="46" customFormat="false" ht="15" hidden="false" customHeight="false" outlineLevel="0" collapsed="false">
      <c r="C46" s="0" t="s">
        <v>705</v>
      </c>
      <c r="D46" s="11" t="s">
        <v>126</v>
      </c>
      <c r="J46" s="25" t="n">
        <f aca="false">In_GoO*J41</f>
        <v>1.75</v>
      </c>
      <c r="K46" s="25" t="n">
        <f aca="false">In_GoO*K41</f>
        <v>1.7831975</v>
      </c>
      <c r="L46" s="25" t="n">
        <f aca="false">In_GoO*L41</f>
        <v>1.7831975</v>
      </c>
      <c r="M46" s="25" t="n">
        <f aca="false">In_GoO*M41</f>
        <v>1.7831975</v>
      </c>
      <c r="N46" s="25" t="n">
        <f aca="false">In_GoO*N41</f>
        <v>1.7831975</v>
      </c>
      <c r="O46" s="25" t="n">
        <f aca="false">In_GoO*O41</f>
        <v>1.82069825</v>
      </c>
      <c r="P46" s="25" t="n">
        <f aca="false">In_GoO*P41</f>
        <v>1.82069825</v>
      </c>
      <c r="Q46" s="25" t="n">
        <f aca="false">In_GoO*Q41</f>
        <v>1.82069825</v>
      </c>
      <c r="R46" s="25" t="n">
        <f aca="false">In_GoO*R41</f>
        <v>1.82069825</v>
      </c>
      <c r="S46" s="25" t="n">
        <f aca="false">In_GoO*S41</f>
        <v>1.85738525</v>
      </c>
      <c r="T46" s="25" t="n">
        <f aca="false">In_GoO*T41</f>
        <v>1.85738525</v>
      </c>
      <c r="U46" s="25" t="n">
        <f aca="false">In_GoO*U41</f>
        <v>1.85738525</v>
      </c>
      <c r="V46" s="25" t="n">
        <f aca="false">In_GoO*V41</f>
        <v>1.85738525</v>
      </c>
      <c r="W46" s="25" t="n">
        <f aca="false">In_GoO*W41</f>
        <v>1.8952955</v>
      </c>
      <c r="X46" s="25" t="n">
        <f aca="false">In_GoO*X41</f>
        <v>1.8952955</v>
      </c>
      <c r="Y46" s="25" t="n">
        <f aca="false">In_GoO*Y41</f>
        <v>1.8952955</v>
      </c>
      <c r="Z46" s="25" t="n">
        <f aca="false">In_GoO*Z41</f>
        <v>1.8952955</v>
      </c>
      <c r="AA46" s="25" t="n">
        <f aca="false">In_GoO*AA41</f>
        <v>1.93405275</v>
      </c>
      <c r="AB46" s="25" t="n">
        <f aca="false">In_GoO*AB41</f>
        <v>1.93405275</v>
      </c>
      <c r="AC46" s="25" t="n">
        <f aca="false">In_GoO*AC41</f>
        <v>1.93405275</v>
      </c>
      <c r="AD46" s="25" t="n">
        <f aca="false">In_GoO*AD41</f>
        <v>1.93405275</v>
      </c>
      <c r="AE46" s="25" t="n">
        <f aca="false">In_GoO*AE41</f>
        <v>1.972733</v>
      </c>
      <c r="AF46" s="25" t="n">
        <f aca="false">In_GoO*AF41</f>
        <v>1.972733</v>
      </c>
      <c r="AG46" s="25" t="n">
        <f aca="false">In_GoO*AG41</f>
        <v>1.972733</v>
      </c>
      <c r="AH46" s="25" t="n">
        <f aca="false">In_GoO*AH41</f>
        <v>1.972733</v>
      </c>
      <c r="AI46" s="25" t="n">
        <f aca="false">In_GoO*AI41</f>
        <v>2.0121885</v>
      </c>
      <c r="AJ46" s="25" t="n">
        <f aca="false">In_GoO*AJ41</f>
        <v>2.0121885</v>
      </c>
      <c r="AK46" s="25" t="n">
        <f aca="false">In_GoO*AK41</f>
        <v>2.0121885</v>
      </c>
      <c r="AL46" s="25" t="n">
        <f aca="false">In_GoO*AL41</f>
        <v>2.0121885</v>
      </c>
      <c r="AM46" s="25" t="n">
        <f aca="false">In_GoO*AM41</f>
        <v>2.0524315</v>
      </c>
      <c r="AN46" s="25" t="n">
        <f aca="false">In_GoO*AN41</f>
        <v>2.0524315</v>
      </c>
      <c r="AO46" s="25" t="n">
        <f aca="false">In_GoO*AO41</f>
        <v>2.0524315</v>
      </c>
      <c r="AP46" s="25" t="n">
        <f aca="false">In_GoO*AP41</f>
        <v>2.0524315</v>
      </c>
      <c r="AQ46" s="25" t="n">
        <f aca="false">In_GoO*AQ41</f>
        <v>2.09348125</v>
      </c>
      <c r="AR46" s="25" t="n">
        <f aca="false">In_GoO*AR41</f>
        <v>2.09348125</v>
      </c>
      <c r="AS46" s="25" t="n">
        <f aca="false">In_GoO*AS41</f>
        <v>2.09348125</v>
      </c>
      <c r="AT46" s="25" t="n">
        <f aca="false">In_GoO*AT41</f>
        <v>2.09348125</v>
      </c>
      <c r="AU46" s="25" t="n">
        <f aca="false">In_GoO*AU41</f>
        <v>2.13535</v>
      </c>
      <c r="AV46" s="25" t="n">
        <f aca="false">In_GoO*AV41</f>
        <v>2.13535</v>
      </c>
      <c r="AW46" s="25" t="n">
        <f aca="false">In_GoO*AW41</f>
        <v>2.13535</v>
      </c>
      <c r="AX46" s="25" t="n">
        <f aca="false">In_GoO*AX41</f>
        <v>2.13535</v>
      </c>
      <c r="AY46" s="25" t="n">
        <f aca="false">In_GoO*AY41</f>
        <v>2.178057</v>
      </c>
      <c r="AZ46" s="25" t="n">
        <f aca="false">In_GoO*AZ41</f>
        <v>2.178057</v>
      </c>
      <c r="BA46" s="25" t="n">
        <f aca="false">In_GoO*BA41</f>
        <v>2.178057</v>
      </c>
      <c r="BB46" s="25" t="n">
        <f aca="false">In_GoO*BB41</f>
        <v>2.178057</v>
      </c>
      <c r="BC46" s="25" t="n">
        <f aca="false">In_GoO*BC41</f>
        <v>2.221618</v>
      </c>
      <c r="BD46" s="25" t="n">
        <f aca="false">In_GoO*BD41</f>
        <v>2.221618</v>
      </c>
      <c r="BE46" s="25" t="n">
        <f aca="false">In_GoO*BE41</f>
        <v>2.221618</v>
      </c>
      <c r="BF46" s="25" t="n">
        <f aca="false">In_GoO*BF41</f>
        <v>2.221618</v>
      </c>
      <c r="BG46" s="25" t="n">
        <f aca="false">In_GoO*BG41</f>
        <v>2.2660505</v>
      </c>
      <c r="BH46" s="25" t="n">
        <f aca="false">In_GoO*BH41</f>
        <v>2.2660505</v>
      </c>
      <c r="BI46" s="25" t="n">
        <f aca="false">In_GoO*BI41</f>
        <v>2.2660505</v>
      </c>
      <c r="BJ46" s="25" t="n">
        <f aca="false">In_GoO*BJ41</f>
        <v>2.2660505</v>
      </c>
      <c r="BK46" s="25" t="n">
        <f aca="false">In_GoO*BK41</f>
        <v>2.311372</v>
      </c>
      <c r="BL46" s="25" t="n">
        <f aca="false">In_GoO*BL41</f>
        <v>2.311372</v>
      </c>
      <c r="BM46" s="25" t="n">
        <f aca="false">In_GoO*BM41</f>
        <v>2.311372</v>
      </c>
      <c r="BN46" s="25" t="n">
        <f aca="false">In_GoO*BN41</f>
        <v>2.311372</v>
      </c>
      <c r="BO46" s="25" t="n">
        <f aca="false">In_GoO*BO41</f>
        <v>2.3576</v>
      </c>
      <c r="BP46" s="25" t="n">
        <f aca="false">In_GoO*BP41</f>
        <v>2.3576</v>
      </c>
      <c r="BQ46" s="25" t="n">
        <f aca="false">In_GoO*BQ41</f>
        <v>2.3576</v>
      </c>
      <c r="BR46" s="25" t="n">
        <f aca="false">In_GoO*BR41</f>
        <v>2.3576</v>
      </c>
      <c r="BS46" s="25" t="n">
        <f aca="false">In_GoO*BS41</f>
        <v>2.404752</v>
      </c>
      <c r="BT46" s="25" t="n">
        <f aca="false">In_GoO*BT41</f>
        <v>2.404752</v>
      </c>
      <c r="BU46" s="25" t="n">
        <f aca="false">In_GoO*BU41</f>
        <v>2.404752</v>
      </c>
      <c r="BV46" s="25" t="n">
        <f aca="false">In_GoO*BV41</f>
        <v>2.404752</v>
      </c>
      <c r="BW46" s="25" t="n">
        <f aca="false">In_GoO*BW41</f>
        <v>2.45284725</v>
      </c>
      <c r="BX46" s="25" t="n">
        <f aca="false">In_GoO*BX41</f>
        <v>2.45284725</v>
      </c>
      <c r="BY46" s="25" t="n">
        <f aca="false">In_GoO*BY41</f>
        <v>2.45284725</v>
      </c>
      <c r="BZ46" s="25" t="n">
        <f aca="false">In_GoO*BZ41</f>
        <v>2.45284725</v>
      </c>
      <c r="CA46" s="25" t="n">
        <f aca="false">In_GoO*CA41</f>
        <v>2.50190325</v>
      </c>
      <c r="CB46" s="25" t="n">
        <f aca="false">In_GoO*CB41</f>
        <v>2.50190325</v>
      </c>
      <c r="CC46" s="25" t="n">
        <f aca="false">In_GoO*CC41</f>
        <v>2.50190325</v>
      </c>
      <c r="CD46" s="25" t="n">
        <f aca="false">In_GoO*CD41</f>
        <v>2.50190325</v>
      </c>
      <c r="CE46" s="25" t="n">
        <f aca="false">In_GoO*CE41</f>
        <v>2.551941</v>
      </c>
      <c r="CF46" s="25" t="n">
        <f aca="false">In_GoO*CF41</f>
        <v>2.551941</v>
      </c>
      <c r="CG46" s="25" t="n">
        <f aca="false">In_GoO*CG41</f>
        <v>2.551941</v>
      </c>
      <c r="CH46" s="25" t="n">
        <f aca="false">In_GoO*CH41</f>
        <v>2.551941</v>
      </c>
      <c r="CI46" s="25" t="n">
        <f aca="false">In_GoO*CI41</f>
        <v>2.60297975</v>
      </c>
      <c r="CJ46" s="25" t="n">
        <f aca="false">In_GoO*CJ41</f>
        <v>2.60297975</v>
      </c>
      <c r="CK46" s="25" t="n">
        <f aca="false">In_GoO*CK41</f>
        <v>2.60297975</v>
      </c>
      <c r="CL46" s="25" t="n">
        <f aca="false">In_GoO*CL41</f>
        <v>2.60297975</v>
      </c>
      <c r="CM46" s="25" t="n">
        <f aca="false">In_GoO*CM41</f>
        <v>2.6550405</v>
      </c>
      <c r="CN46" s="25" t="n">
        <f aca="false">In_GoO*CN41</f>
        <v>2.6550405</v>
      </c>
      <c r="CO46" s="25" t="n">
        <f aca="false">In_GoO*CO41</f>
        <v>2.6550405</v>
      </c>
      <c r="CP46" s="25" t="n">
        <f aca="false">In_GoO*CP41</f>
        <v>2.6550405</v>
      </c>
      <c r="CQ46" s="25" t="n">
        <f aca="false">In_GoO*CQ41</f>
        <v>2.70814075</v>
      </c>
      <c r="CR46" s="25" t="n">
        <f aca="false">In_GoO*CR41</f>
        <v>2.70814075</v>
      </c>
      <c r="CS46" s="25" t="n">
        <f aca="false">In_GoO*CS41</f>
        <v>2.70814075</v>
      </c>
      <c r="CT46" s="25" t="n">
        <f aca="false">In_GoO*CT41</f>
        <v>2.70814075</v>
      </c>
      <c r="CU46" s="25" t="n">
        <f aca="false">In_GoO*CU41</f>
        <v>2.76230325</v>
      </c>
      <c r="CV46" s="25" t="n">
        <f aca="false">In_GoO*CV41</f>
        <v>2.76230325</v>
      </c>
      <c r="CW46" s="25" t="n">
        <f aca="false">In_GoO*CW41</f>
        <v>2.76230325</v>
      </c>
      <c r="CX46" s="25" t="n">
        <f aca="false">In_GoO*CX41</f>
        <v>2.76230325</v>
      </c>
      <c r="CY46" s="25" t="n">
        <f aca="false">In_GoO*CY41</f>
        <v>2.817549</v>
      </c>
      <c r="CZ46" s="25" t="n">
        <f aca="false">In_GoO*CZ41</f>
        <v>2.817549</v>
      </c>
      <c r="DA46" s="25" t="n">
        <f aca="false">In_GoO*DA41</f>
        <v>2.817549</v>
      </c>
      <c r="DB46" s="25" t="n">
        <f aca="false">In_GoO*DB41</f>
        <v>2.817549</v>
      </c>
      <c r="DC46" s="25" t="n">
        <f aca="false">In_GoO*DC41</f>
        <v>2.87390075</v>
      </c>
      <c r="DD46" s="25" t="n">
        <f aca="false">In_GoO*DD41</f>
        <v>2.87390075</v>
      </c>
      <c r="DE46" s="25" t="n">
        <f aca="false">In_GoO*DE41</f>
        <v>2.87390075</v>
      </c>
      <c r="DF46" s="25" t="n">
        <f aca="false">In_GoO*DF41</f>
        <v>2.87390075</v>
      </c>
      <c r="DG46" s="25" t="n">
        <f aca="false">In_GoO*DG41</f>
        <v>2.9313795</v>
      </c>
      <c r="DH46" s="25" t="n">
        <f aca="false">In_GoO*DH41</f>
        <v>2.9313795</v>
      </c>
      <c r="DI46" s="25" t="n">
        <f aca="false">In_GoO*DI41</f>
        <v>2.9313795</v>
      </c>
      <c r="DJ46" s="25" t="n">
        <f aca="false">In_GoO*DJ41</f>
        <v>2.9313795</v>
      </c>
      <c r="DK46" s="25" t="n">
        <f aca="false">In_GoO*DK41</f>
        <v>2.99000625</v>
      </c>
      <c r="DL46" s="25" t="n">
        <f aca="false">In_GoO*DL41</f>
        <v>2.99000625</v>
      </c>
      <c r="DM46" s="25" t="n">
        <f aca="false">In_GoO*DM41</f>
        <v>2.99000625</v>
      </c>
      <c r="DN46" s="25" t="n">
        <f aca="false">In_GoO*DN41</f>
        <v>2.99000625</v>
      </c>
      <c r="DO46" s="25" t="n">
        <f aca="false">In_GoO*DO41</f>
        <v>3.0498055</v>
      </c>
      <c r="DP46" s="25" t="n">
        <f aca="false">In_GoO*DP41</f>
        <v>3.0498055</v>
      </c>
      <c r="DQ46" s="25" t="n">
        <f aca="false">In_GoO*DQ41</f>
        <v>3.0498055</v>
      </c>
      <c r="DR46" s="25" t="n">
        <f aca="false">In_GoO*DR41</f>
        <v>3.0498055</v>
      </c>
      <c r="DS46" s="25" t="n">
        <f aca="false">In_GoO*DS41</f>
        <v>3.11080175</v>
      </c>
      <c r="DT46" s="25" t="n">
        <f aca="false">In_GoO*DT41</f>
        <v>3.11080175</v>
      </c>
      <c r="DU46" s="25" t="n">
        <f aca="false">In_GoO*DU41</f>
        <v>3.11080175</v>
      </c>
      <c r="DV46" s="25" t="n">
        <f aca="false">In_GoO*DV41</f>
        <v>3.11080175</v>
      </c>
      <c r="DW46" s="25" t="n">
        <f aca="false">In_GoO*DW41</f>
        <v>3.17301775</v>
      </c>
      <c r="DX46" s="25" t="n">
        <f aca="false">In_GoO*DX41</f>
        <v>3.17301775</v>
      </c>
      <c r="DY46" s="25" t="n">
        <f aca="false">In_GoO*DY41</f>
        <v>3.17301775</v>
      </c>
      <c r="DZ46" s="25" t="n">
        <f aca="false">In_GoO*DZ41</f>
        <v>3.17301775</v>
      </c>
      <c r="EA46" s="25" t="n">
        <f aca="false">In_GoO*EA41</f>
        <v>3.23647975</v>
      </c>
      <c r="EB46" s="25" t="n">
        <f aca="false">In_GoO*EB41</f>
        <v>3.23647975</v>
      </c>
      <c r="EC46" s="25" t="n">
        <f aca="false">In_GoO*EC41</f>
        <v>3.23647975</v>
      </c>
      <c r="ED46" s="25" t="n">
        <f aca="false">In_GoO*ED41</f>
        <v>3.23647975</v>
      </c>
      <c r="EE46" s="25" t="n">
        <f aca="false">In_GoO*EE41</f>
        <v>3.30120875</v>
      </c>
      <c r="EF46" s="25" t="n">
        <f aca="false">In_GoO*EF41</f>
        <v>3.30120875</v>
      </c>
      <c r="EG46" s="25" t="n">
        <f aca="false">In_GoO*EG41</f>
        <v>3.30120875</v>
      </c>
      <c r="EH46" s="25" t="n">
        <f aca="false">In_GoO*EH41</f>
        <v>3.30120875</v>
      </c>
      <c r="EI46" s="25" t="n">
        <f aca="false">In_GoO*EI41</f>
        <v>3.36723275</v>
      </c>
      <c r="EJ46" s="25" t="n">
        <f aca="false">In_GoO*EJ41</f>
        <v>3.36723275</v>
      </c>
      <c r="EK46" s="25" t="n">
        <f aca="false">In_GoO*EK41</f>
        <v>3.36723275</v>
      </c>
      <c r="EL46" s="25" t="n">
        <f aca="false">In_GoO*EL41</f>
        <v>3.36723275</v>
      </c>
      <c r="EM46" s="25" t="n">
        <f aca="false">In_GoO*EM41</f>
        <v>3.434578</v>
      </c>
      <c r="EN46" s="25" t="n">
        <f aca="false">In_GoO*EN41</f>
        <v>3.434578</v>
      </c>
      <c r="EO46" s="25" t="n">
        <f aca="false">In_GoO*EO41</f>
        <v>3.434578</v>
      </c>
      <c r="EP46" s="25" t="n">
        <f aca="false">In_GoO*EP41</f>
        <v>3.434578</v>
      </c>
      <c r="EQ46" s="25" t="n">
        <f aca="false">In_GoO*EQ41</f>
        <v>3.503269</v>
      </c>
      <c r="ER46" s="25" t="n">
        <f aca="false">In_GoO*ER41</f>
        <v>3.503269</v>
      </c>
      <c r="ES46" s="25" t="n">
        <f aca="false">In_GoO*ES41</f>
        <v>3.503269</v>
      </c>
      <c r="ET46" s="25" t="n">
        <f aca="false">In_GoO*ET41</f>
        <v>3.503269</v>
      </c>
      <c r="EU46" s="25" t="n">
        <f aca="false">In_GoO*EU41</f>
        <v>3.57333438</v>
      </c>
      <c r="EV46" s="25" t="n">
        <f aca="false">In_GoO*EV41</f>
        <v>3.57333438</v>
      </c>
      <c r="EW46" s="25" t="n">
        <f aca="false">In_GoO*EW41</f>
        <v>3.57333438</v>
      </c>
      <c r="EX46" s="25" t="n">
        <f aca="false">In_GoO*EX41</f>
        <v>3.57333438</v>
      </c>
      <c r="EY46" s="25" t="n">
        <f aca="false">In_GoO*EY41</f>
        <v>3.6448010676</v>
      </c>
      <c r="EZ46" s="25" t="n">
        <f aca="false">In_GoO*EZ41</f>
        <v>3.6448010676</v>
      </c>
      <c r="FA46" s="25" t="n">
        <f aca="false">In_GoO*FA41</f>
        <v>3.6448010676</v>
      </c>
      <c r="FB46" s="25" t="n">
        <f aca="false">In_GoO*FB41</f>
        <v>3.6448010676</v>
      </c>
      <c r="FC46" s="25" t="n">
        <f aca="false">In_GoO*FC41</f>
        <v>3.717697088952</v>
      </c>
      <c r="FD46" s="25" t="n">
        <f aca="false">In_GoO*FD41</f>
        <v>3.717697088952</v>
      </c>
      <c r="FE46" s="25" t="n">
        <f aca="false">In_GoO*FE41</f>
        <v>3.717697088952</v>
      </c>
      <c r="FF46" s="25" t="n">
        <f aca="false">In_GoO*FF41</f>
        <v>3.717697088952</v>
      </c>
      <c r="FG46" s="25" t="n">
        <f aca="false">In_GoO*FG41</f>
        <v>3.79205103073104</v>
      </c>
      <c r="FH46" s="25" t="n">
        <f aca="false">In_GoO*FH41</f>
        <v>3.79205103073104</v>
      </c>
    </row>
    <row r="47" customFormat="false" ht="15" hidden="false" customHeight="false" outlineLevel="0" collapsed="false">
      <c r="C47" s="0" t="s">
        <v>706</v>
      </c>
      <c r="D47" s="11" t="s">
        <v>321</v>
      </c>
      <c r="E47" s="14" t="str">
        <f aca="false">INDEX(Case_BESS_Curve,1,$F12)</f>
        <v>DC 4h</v>
      </c>
      <c r="J47" s="25" t="n">
        <f aca="false">INDEX(Stack_Data,MATCH($E47,Stack_Labels,0),MATCH(J$7,Stack_Years,0))</f>
        <v>0</v>
      </c>
      <c r="K47" s="25" t="n">
        <f aca="false">INDEX(Stack_Data,MATCH($E47,Stack_Labels,0),MATCH(K$7,Stack_Years,0))</f>
        <v>0</v>
      </c>
      <c r="L47" s="25" t="n">
        <f aca="false">INDEX(Stack_Data,MATCH($E47,Stack_Labels,0),MATCH(L$7,Stack_Years,0))</f>
        <v>0</v>
      </c>
      <c r="M47" s="25" t="n">
        <f aca="false">INDEX(Stack_Data,MATCH($E47,Stack_Labels,0),MATCH(M$7,Stack_Years,0))</f>
        <v>0</v>
      </c>
      <c r="N47" s="25" t="n">
        <f aca="false">INDEX(Stack_Data,MATCH($E47,Stack_Labels,0),MATCH(N$7,Stack_Years,0))</f>
        <v>0</v>
      </c>
      <c r="O47" s="25" t="n">
        <f aca="false">INDEX(Stack_Data,MATCH($E47,Stack_Labels,0),MATCH(O$7,Stack_Years,0))</f>
        <v>186.975077300524</v>
      </c>
      <c r="P47" s="25" t="n">
        <f aca="false">INDEX(Stack_Data,MATCH($E47,Stack_Labels,0),MATCH(P$7,Stack_Years,0))</f>
        <v>186.975077300524</v>
      </c>
      <c r="Q47" s="25" t="n">
        <f aca="false">INDEX(Stack_Data,MATCH($E47,Stack_Labels,0),MATCH(Q$7,Stack_Years,0))</f>
        <v>186.975077300524</v>
      </c>
      <c r="R47" s="25" t="n">
        <f aca="false">INDEX(Stack_Data,MATCH($E47,Stack_Labels,0),MATCH(R$7,Stack_Years,0))</f>
        <v>186.975077300524</v>
      </c>
      <c r="S47" s="25" t="n">
        <f aca="false">INDEX(Stack_Data,MATCH($E47,Stack_Labels,0),MATCH(S$7,Stack_Years,0))</f>
        <v>163.096384068453</v>
      </c>
      <c r="T47" s="25" t="n">
        <f aca="false">INDEX(Stack_Data,MATCH($E47,Stack_Labels,0),MATCH(T$7,Stack_Years,0))</f>
        <v>163.096384068453</v>
      </c>
      <c r="U47" s="25" t="n">
        <f aca="false">INDEX(Stack_Data,MATCH($E47,Stack_Labels,0),MATCH(U$7,Stack_Years,0))</f>
        <v>163.096384068453</v>
      </c>
      <c r="V47" s="25" t="n">
        <f aca="false">INDEX(Stack_Data,MATCH($E47,Stack_Labels,0),MATCH(V$7,Stack_Years,0))</f>
        <v>163.096384068453</v>
      </c>
      <c r="W47" s="25" t="n">
        <f aca="false">INDEX(Stack_Data,MATCH($E47,Stack_Labels,0),MATCH(W$7,Stack_Years,0))</f>
        <v>126.198708143009</v>
      </c>
      <c r="X47" s="25" t="n">
        <f aca="false">INDEX(Stack_Data,MATCH($E47,Stack_Labels,0),MATCH(X$7,Stack_Years,0))</f>
        <v>126.198708143009</v>
      </c>
      <c r="Y47" s="25" t="n">
        <f aca="false">INDEX(Stack_Data,MATCH($E47,Stack_Labels,0),MATCH(Y$7,Stack_Years,0))</f>
        <v>126.198708143009</v>
      </c>
      <c r="Z47" s="25" t="n">
        <f aca="false">INDEX(Stack_Data,MATCH($E47,Stack_Labels,0),MATCH(Z$7,Stack_Years,0))</f>
        <v>126.198708143009</v>
      </c>
      <c r="AA47" s="25" t="n">
        <f aca="false">INDEX(Stack_Data,MATCH($E47,Stack_Labels,0),MATCH(AA$7,Stack_Years,0))</f>
        <v>110.60631882972</v>
      </c>
      <c r="AB47" s="25" t="n">
        <f aca="false">INDEX(Stack_Data,MATCH($E47,Stack_Labels,0),MATCH(AB$7,Stack_Years,0))</f>
        <v>110.60631882972</v>
      </c>
      <c r="AC47" s="25" t="n">
        <f aca="false">INDEX(Stack_Data,MATCH($E47,Stack_Labels,0),MATCH(AC$7,Stack_Years,0))</f>
        <v>110.60631882972</v>
      </c>
      <c r="AD47" s="25" t="n">
        <f aca="false">INDEX(Stack_Data,MATCH($E47,Stack_Labels,0),MATCH(AD$7,Stack_Years,0))</f>
        <v>110.60631882972</v>
      </c>
      <c r="AE47" s="25" t="n">
        <f aca="false">INDEX(Stack_Data,MATCH($E47,Stack_Labels,0),MATCH(AE$7,Stack_Years,0))</f>
        <v>109.765179366436</v>
      </c>
      <c r="AF47" s="25" t="n">
        <f aca="false">INDEX(Stack_Data,MATCH($E47,Stack_Labels,0),MATCH(AF$7,Stack_Years,0))</f>
        <v>109.765179366436</v>
      </c>
      <c r="AG47" s="25" t="n">
        <f aca="false">INDEX(Stack_Data,MATCH($E47,Stack_Labels,0),MATCH(AG$7,Stack_Years,0))</f>
        <v>109.765179366436</v>
      </c>
      <c r="AH47" s="25" t="n">
        <f aca="false">INDEX(Stack_Data,MATCH($E47,Stack_Labels,0),MATCH(AH$7,Stack_Years,0))</f>
        <v>109.765179366436</v>
      </c>
      <c r="AI47" s="25" t="n">
        <f aca="false">INDEX(Stack_Data,MATCH($E47,Stack_Labels,0),MATCH(AI$7,Stack_Years,0))</f>
        <v>116.901628631418</v>
      </c>
      <c r="AJ47" s="25" t="n">
        <f aca="false">INDEX(Stack_Data,MATCH($E47,Stack_Labels,0),MATCH(AJ$7,Stack_Years,0))</f>
        <v>116.901628631418</v>
      </c>
      <c r="AK47" s="25" t="n">
        <f aca="false">INDEX(Stack_Data,MATCH($E47,Stack_Labels,0),MATCH(AK$7,Stack_Years,0))</f>
        <v>116.901628631418</v>
      </c>
      <c r="AL47" s="25" t="n">
        <f aca="false">INDEX(Stack_Data,MATCH($E47,Stack_Labels,0),MATCH(AL$7,Stack_Years,0))</f>
        <v>116.901628631418</v>
      </c>
      <c r="AM47" s="25" t="n">
        <f aca="false">INDEX(Stack_Data,MATCH($E47,Stack_Labels,0),MATCH(AM$7,Stack_Years,0))</f>
        <v>104.556949030564</v>
      </c>
      <c r="AN47" s="25" t="n">
        <f aca="false">INDEX(Stack_Data,MATCH($E47,Stack_Labels,0),MATCH(AN$7,Stack_Years,0))</f>
        <v>104.556949030564</v>
      </c>
      <c r="AO47" s="25" t="n">
        <f aca="false">INDEX(Stack_Data,MATCH($E47,Stack_Labels,0),MATCH(AO$7,Stack_Years,0))</f>
        <v>104.556949030564</v>
      </c>
      <c r="AP47" s="25" t="n">
        <f aca="false">INDEX(Stack_Data,MATCH($E47,Stack_Labels,0),MATCH(AP$7,Stack_Years,0))</f>
        <v>104.556949030564</v>
      </c>
      <c r="AQ47" s="25" t="n">
        <f aca="false">INDEX(Stack_Data,MATCH($E47,Stack_Labels,0),MATCH(AQ$7,Stack_Years,0))</f>
        <v>100.306006358989</v>
      </c>
      <c r="AR47" s="25" t="n">
        <f aca="false">INDEX(Stack_Data,MATCH($E47,Stack_Labels,0),MATCH(AR$7,Stack_Years,0))</f>
        <v>100.306006358989</v>
      </c>
      <c r="AS47" s="25" t="n">
        <f aca="false">INDEX(Stack_Data,MATCH($E47,Stack_Labels,0),MATCH(AS$7,Stack_Years,0))</f>
        <v>100.306006358989</v>
      </c>
      <c r="AT47" s="25" t="n">
        <f aca="false">INDEX(Stack_Data,MATCH($E47,Stack_Labels,0),MATCH(AT$7,Stack_Years,0))</f>
        <v>100.306006358989</v>
      </c>
      <c r="AU47" s="25" t="n">
        <f aca="false">INDEX(Stack_Data,MATCH($E47,Stack_Labels,0),MATCH(AU$7,Stack_Years,0))</f>
        <v>101.686266532968</v>
      </c>
      <c r="AV47" s="25" t="n">
        <f aca="false">INDEX(Stack_Data,MATCH($E47,Stack_Labels,0),MATCH(AV$7,Stack_Years,0))</f>
        <v>101.686266532968</v>
      </c>
      <c r="AW47" s="25" t="n">
        <f aca="false">INDEX(Stack_Data,MATCH($E47,Stack_Labels,0),MATCH(AW$7,Stack_Years,0))</f>
        <v>101.686266532968</v>
      </c>
      <c r="AX47" s="25" t="n">
        <f aca="false">INDEX(Stack_Data,MATCH($E47,Stack_Labels,0),MATCH(AX$7,Stack_Years,0))</f>
        <v>101.686266532968</v>
      </c>
      <c r="AY47" s="25" t="n">
        <f aca="false">INDEX(Stack_Data,MATCH($E47,Stack_Labels,0),MATCH(AY$7,Stack_Years,0))</f>
        <v>93.198379983609</v>
      </c>
      <c r="AZ47" s="25" t="n">
        <f aca="false">INDEX(Stack_Data,MATCH($E47,Stack_Labels,0),MATCH(AZ$7,Stack_Years,0))</f>
        <v>93.198379983609</v>
      </c>
      <c r="BA47" s="25" t="n">
        <f aca="false">INDEX(Stack_Data,MATCH($E47,Stack_Labels,0),MATCH(BA$7,Stack_Years,0))</f>
        <v>93.198379983609</v>
      </c>
      <c r="BB47" s="25" t="n">
        <f aca="false">INDEX(Stack_Data,MATCH($E47,Stack_Labels,0),MATCH(BB$7,Stack_Years,0))</f>
        <v>93.198379983609</v>
      </c>
      <c r="BC47" s="25" t="n">
        <f aca="false">INDEX(Stack_Data,MATCH($E47,Stack_Labels,0),MATCH(BC$7,Stack_Years,0))</f>
        <v>90.1415657629103</v>
      </c>
      <c r="BD47" s="25" t="n">
        <f aca="false">INDEX(Stack_Data,MATCH($E47,Stack_Labels,0),MATCH(BD$7,Stack_Years,0))</f>
        <v>90.1415657629103</v>
      </c>
      <c r="BE47" s="25" t="n">
        <f aca="false">INDEX(Stack_Data,MATCH($E47,Stack_Labels,0),MATCH(BE$7,Stack_Years,0))</f>
        <v>90.1415657629103</v>
      </c>
      <c r="BF47" s="25" t="n">
        <f aca="false">INDEX(Stack_Data,MATCH($E47,Stack_Labels,0),MATCH(BF$7,Stack_Years,0))</f>
        <v>90.1415657629103</v>
      </c>
      <c r="BG47" s="25" t="n">
        <f aca="false">INDEX(Stack_Data,MATCH($E47,Stack_Labels,0),MATCH(BG$7,Stack_Years,0))</f>
        <v>87.4807920441381</v>
      </c>
      <c r="BH47" s="25" t="n">
        <f aca="false">INDEX(Stack_Data,MATCH($E47,Stack_Labels,0),MATCH(BH$7,Stack_Years,0))</f>
        <v>87.4807920441381</v>
      </c>
      <c r="BI47" s="25" t="n">
        <f aca="false">INDEX(Stack_Data,MATCH($E47,Stack_Labels,0),MATCH(BI$7,Stack_Years,0))</f>
        <v>87.4807920441381</v>
      </c>
      <c r="BJ47" s="25" t="n">
        <f aca="false">INDEX(Stack_Data,MATCH($E47,Stack_Labels,0),MATCH(BJ$7,Stack_Years,0))</f>
        <v>87.4807920441381</v>
      </c>
      <c r="BK47" s="25" t="n">
        <f aca="false">INDEX(Stack_Data,MATCH($E47,Stack_Labels,0),MATCH(BK$7,Stack_Years,0))</f>
        <v>86.9300126365262</v>
      </c>
      <c r="BL47" s="25" t="n">
        <f aca="false">INDEX(Stack_Data,MATCH($E47,Stack_Labels,0),MATCH(BL$7,Stack_Years,0))</f>
        <v>86.9300126365262</v>
      </c>
      <c r="BM47" s="25" t="n">
        <f aca="false">INDEX(Stack_Data,MATCH($E47,Stack_Labels,0),MATCH(BM$7,Stack_Years,0))</f>
        <v>86.9300126365262</v>
      </c>
      <c r="BN47" s="25" t="n">
        <f aca="false">INDEX(Stack_Data,MATCH($E47,Stack_Labels,0),MATCH(BN$7,Stack_Years,0))</f>
        <v>86.9300126365262</v>
      </c>
      <c r="BO47" s="25" t="n">
        <f aca="false">INDEX(Stack_Data,MATCH($E47,Stack_Labels,0),MATCH(BO$7,Stack_Years,0))</f>
        <v>89.1014762780304</v>
      </c>
      <c r="BP47" s="25" t="n">
        <f aca="false">INDEX(Stack_Data,MATCH($E47,Stack_Labels,0),MATCH(BP$7,Stack_Years,0))</f>
        <v>89.1014762780304</v>
      </c>
      <c r="BQ47" s="25" t="n">
        <f aca="false">INDEX(Stack_Data,MATCH($E47,Stack_Labels,0),MATCH(BQ$7,Stack_Years,0))</f>
        <v>89.1014762780304</v>
      </c>
      <c r="BR47" s="25" t="n">
        <f aca="false">INDEX(Stack_Data,MATCH($E47,Stack_Labels,0),MATCH(BR$7,Stack_Years,0))</f>
        <v>89.1014762780304</v>
      </c>
      <c r="BS47" s="25" t="n">
        <f aca="false">INDEX(Stack_Data,MATCH($E47,Stack_Labels,0),MATCH(BS$7,Stack_Years,0))</f>
        <v>87.4713271880382</v>
      </c>
      <c r="BT47" s="25" t="n">
        <f aca="false">INDEX(Stack_Data,MATCH($E47,Stack_Labels,0),MATCH(BT$7,Stack_Years,0))</f>
        <v>87.4713271880382</v>
      </c>
      <c r="BU47" s="25" t="n">
        <f aca="false">INDEX(Stack_Data,MATCH($E47,Stack_Labels,0),MATCH(BU$7,Stack_Years,0))</f>
        <v>87.4713271880382</v>
      </c>
      <c r="BV47" s="25" t="n">
        <f aca="false">INDEX(Stack_Data,MATCH($E47,Stack_Labels,0),MATCH(BV$7,Stack_Years,0))</f>
        <v>87.4713271880382</v>
      </c>
      <c r="BW47" s="25" t="n">
        <f aca="false">INDEX(Stack_Data,MATCH($E47,Stack_Labels,0),MATCH(BW$7,Stack_Years,0))</f>
        <v>86.6951358598232</v>
      </c>
      <c r="BX47" s="25" t="n">
        <f aca="false">INDEX(Stack_Data,MATCH($E47,Stack_Labels,0),MATCH(BX$7,Stack_Years,0))</f>
        <v>86.6951358598232</v>
      </c>
      <c r="BY47" s="25" t="n">
        <f aca="false">INDEX(Stack_Data,MATCH($E47,Stack_Labels,0),MATCH(BY$7,Stack_Years,0))</f>
        <v>86.6951358598232</v>
      </c>
      <c r="BZ47" s="25" t="n">
        <f aca="false">INDEX(Stack_Data,MATCH($E47,Stack_Labels,0),MATCH(BZ$7,Stack_Years,0))</f>
        <v>86.6951358598232</v>
      </c>
      <c r="CA47" s="25" t="n">
        <f aca="false">INDEX(Stack_Data,MATCH($E47,Stack_Labels,0),MATCH(CA$7,Stack_Years,0))</f>
        <v>83.1561885553891</v>
      </c>
      <c r="CB47" s="25" t="n">
        <f aca="false">INDEX(Stack_Data,MATCH($E47,Stack_Labels,0),MATCH(CB$7,Stack_Years,0))</f>
        <v>83.1561885553891</v>
      </c>
      <c r="CC47" s="25" t="n">
        <f aca="false">INDEX(Stack_Data,MATCH($E47,Stack_Labels,0),MATCH(CC$7,Stack_Years,0))</f>
        <v>83.1561885553891</v>
      </c>
      <c r="CD47" s="25" t="n">
        <f aca="false">INDEX(Stack_Data,MATCH($E47,Stack_Labels,0),MATCH(CD$7,Stack_Years,0))</f>
        <v>83.1561885553891</v>
      </c>
      <c r="CE47" s="25" t="n">
        <f aca="false">INDEX(Stack_Data,MATCH($E47,Stack_Labels,0),MATCH(CE$7,Stack_Years,0))</f>
        <v>80.8571687406187</v>
      </c>
      <c r="CF47" s="25" t="n">
        <f aca="false">INDEX(Stack_Data,MATCH($E47,Stack_Labels,0),MATCH(CF$7,Stack_Years,0))</f>
        <v>80.8571687406187</v>
      </c>
      <c r="CG47" s="25" t="n">
        <f aca="false">INDEX(Stack_Data,MATCH($E47,Stack_Labels,0),MATCH(CG$7,Stack_Years,0))</f>
        <v>80.8571687406187</v>
      </c>
      <c r="CH47" s="25" t="n">
        <f aca="false">INDEX(Stack_Data,MATCH($E47,Stack_Labels,0),MATCH(CH$7,Stack_Years,0))</f>
        <v>80.8571687406187</v>
      </c>
      <c r="CI47" s="25" t="n">
        <f aca="false">INDEX(Stack_Data,MATCH($E47,Stack_Labels,0),MATCH(CI$7,Stack_Years,0))</f>
        <v>80.2517418029204</v>
      </c>
      <c r="CJ47" s="25" t="n">
        <f aca="false">INDEX(Stack_Data,MATCH($E47,Stack_Labels,0),MATCH(CJ$7,Stack_Years,0))</f>
        <v>80.2517418029204</v>
      </c>
      <c r="CK47" s="25" t="n">
        <f aca="false">INDEX(Stack_Data,MATCH($E47,Stack_Labels,0),MATCH(CK$7,Stack_Years,0))</f>
        <v>80.2517418029204</v>
      </c>
      <c r="CL47" s="25" t="n">
        <f aca="false">INDEX(Stack_Data,MATCH($E47,Stack_Labels,0),MATCH(CL$7,Stack_Years,0))</f>
        <v>80.2517418029204</v>
      </c>
      <c r="CM47" s="25" t="n">
        <f aca="false">INDEX(Stack_Data,MATCH($E47,Stack_Labels,0),MATCH(CM$7,Stack_Years,0))</f>
        <v>82.5953279268762</v>
      </c>
      <c r="CN47" s="25" t="n">
        <f aca="false">INDEX(Stack_Data,MATCH($E47,Stack_Labels,0),MATCH(CN$7,Stack_Years,0))</f>
        <v>82.5953279268762</v>
      </c>
      <c r="CO47" s="25" t="n">
        <f aca="false">INDEX(Stack_Data,MATCH($E47,Stack_Labels,0),MATCH(CO$7,Stack_Years,0))</f>
        <v>82.5953279268762</v>
      </c>
      <c r="CP47" s="25" t="n">
        <f aca="false">INDEX(Stack_Data,MATCH($E47,Stack_Labels,0),MATCH(CP$7,Stack_Years,0))</f>
        <v>82.5953279268762</v>
      </c>
      <c r="CQ47" s="25" t="n">
        <f aca="false">INDEX(Stack_Data,MATCH($E47,Stack_Labels,0),MATCH(CQ$7,Stack_Years,0))</f>
        <v>80.4917166478096</v>
      </c>
      <c r="CR47" s="25" t="n">
        <f aca="false">INDEX(Stack_Data,MATCH($E47,Stack_Labels,0),MATCH(CR$7,Stack_Years,0))</f>
        <v>80.4917166478096</v>
      </c>
      <c r="CS47" s="25" t="n">
        <f aca="false">INDEX(Stack_Data,MATCH($E47,Stack_Labels,0),MATCH(CS$7,Stack_Years,0))</f>
        <v>80.4917166478096</v>
      </c>
      <c r="CT47" s="25" t="n">
        <f aca="false">INDEX(Stack_Data,MATCH($E47,Stack_Labels,0),MATCH(CT$7,Stack_Years,0))</f>
        <v>80.4917166478096</v>
      </c>
      <c r="CU47" s="25" t="n">
        <f aca="false">INDEX(Stack_Data,MATCH($E47,Stack_Labels,0),MATCH(CU$7,Stack_Years,0))</f>
        <v>81.954987579591</v>
      </c>
      <c r="CV47" s="25" t="n">
        <f aca="false">INDEX(Stack_Data,MATCH($E47,Stack_Labels,0),MATCH(CV$7,Stack_Years,0))</f>
        <v>81.954987579591</v>
      </c>
      <c r="CW47" s="25" t="n">
        <f aca="false">INDEX(Stack_Data,MATCH($E47,Stack_Labels,0),MATCH(CW$7,Stack_Years,0))</f>
        <v>81.954987579591</v>
      </c>
      <c r="CX47" s="25" t="n">
        <f aca="false">INDEX(Stack_Data,MATCH($E47,Stack_Labels,0),MATCH(CX$7,Stack_Years,0))</f>
        <v>81.954987579591</v>
      </c>
      <c r="CY47" s="25" t="n">
        <f aca="false">INDEX(Stack_Data,MATCH($E47,Stack_Labels,0),MATCH(CY$7,Stack_Years,0))</f>
        <v>102.859605730379</v>
      </c>
      <c r="CZ47" s="25" t="n">
        <f aca="false">INDEX(Stack_Data,MATCH($E47,Stack_Labels,0),MATCH(CZ$7,Stack_Years,0))</f>
        <v>102.859605730379</v>
      </c>
      <c r="DA47" s="25" t="n">
        <f aca="false">INDEX(Stack_Data,MATCH($E47,Stack_Labels,0),MATCH(DA$7,Stack_Years,0))</f>
        <v>102.859605730379</v>
      </c>
      <c r="DB47" s="25" t="n">
        <f aca="false">INDEX(Stack_Data,MATCH($E47,Stack_Labels,0),MATCH(DB$7,Stack_Years,0))</f>
        <v>102.859605730379</v>
      </c>
      <c r="DC47" s="25" t="n">
        <f aca="false">INDEX(Stack_Data,MATCH($E47,Stack_Labels,0),MATCH(DC$7,Stack_Years,0))</f>
        <v>101.834914918668</v>
      </c>
      <c r="DD47" s="25" t="n">
        <f aca="false">INDEX(Stack_Data,MATCH($E47,Stack_Labels,0),MATCH(DD$7,Stack_Years,0))</f>
        <v>101.834914918668</v>
      </c>
      <c r="DE47" s="25" t="n">
        <f aca="false">INDEX(Stack_Data,MATCH($E47,Stack_Labels,0),MATCH(DE$7,Stack_Years,0))</f>
        <v>101.834914918668</v>
      </c>
      <c r="DF47" s="25" t="n">
        <f aca="false">INDEX(Stack_Data,MATCH($E47,Stack_Labels,0),MATCH(DF$7,Stack_Years,0))</f>
        <v>101.834914918668</v>
      </c>
      <c r="DG47" s="25" t="n">
        <f aca="false">INDEX(Stack_Data,MATCH($E47,Stack_Labels,0),MATCH(DG$7,Stack_Years,0))</f>
        <v>100.556448958638</v>
      </c>
      <c r="DH47" s="25" t="n">
        <f aca="false">INDEX(Stack_Data,MATCH($E47,Stack_Labels,0),MATCH(DH$7,Stack_Years,0))</f>
        <v>100.556448958638</v>
      </c>
      <c r="DI47" s="25" t="n">
        <f aca="false">INDEX(Stack_Data,MATCH($E47,Stack_Labels,0),MATCH(DI$7,Stack_Years,0))</f>
        <v>100.556448958638</v>
      </c>
      <c r="DJ47" s="25" t="n">
        <f aca="false">INDEX(Stack_Data,MATCH($E47,Stack_Labels,0),MATCH(DJ$7,Stack_Years,0))</f>
        <v>100.556448958638</v>
      </c>
      <c r="DK47" s="25" t="n">
        <f aca="false">INDEX(Stack_Data,MATCH($E47,Stack_Labels,0),MATCH(DK$7,Stack_Years,0))</f>
        <v>98.6447360699669</v>
      </c>
      <c r="DL47" s="25" t="n">
        <f aca="false">INDEX(Stack_Data,MATCH($E47,Stack_Labels,0),MATCH(DL$7,Stack_Years,0))</f>
        <v>98.6447360699669</v>
      </c>
      <c r="DM47" s="25" t="n">
        <f aca="false">INDEX(Stack_Data,MATCH($E47,Stack_Labels,0),MATCH(DM$7,Stack_Years,0))</f>
        <v>98.6447360699669</v>
      </c>
      <c r="DN47" s="25" t="n">
        <f aca="false">INDEX(Stack_Data,MATCH($E47,Stack_Labels,0),MATCH(DN$7,Stack_Years,0))</f>
        <v>98.6447360699669</v>
      </c>
      <c r="DO47" s="25" t="n">
        <f aca="false">INDEX(Stack_Data,MATCH($E47,Stack_Labels,0),MATCH(DO$7,Stack_Years,0))</f>
        <v>98.9139307851777</v>
      </c>
      <c r="DP47" s="25" t="n">
        <f aca="false">INDEX(Stack_Data,MATCH($E47,Stack_Labels,0),MATCH(DP$7,Stack_Years,0))</f>
        <v>98.9139307851777</v>
      </c>
      <c r="DQ47" s="25" t="n">
        <f aca="false">INDEX(Stack_Data,MATCH($E47,Stack_Labels,0),MATCH(DQ$7,Stack_Years,0))</f>
        <v>98.9139307851777</v>
      </c>
      <c r="DR47" s="25" t="n">
        <f aca="false">INDEX(Stack_Data,MATCH($E47,Stack_Labels,0),MATCH(DR$7,Stack_Years,0))</f>
        <v>98.9139307851777</v>
      </c>
      <c r="DS47" s="25" t="n">
        <f aca="false">INDEX(Stack_Data,MATCH($E47,Stack_Labels,0),MATCH(DS$7,Stack_Years,0))</f>
        <v>96.6052685176698</v>
      </c>
      <c r="DT47" s="25" t="n">
        <f aca="false">INDEX(Stack_Data,MATCH($E47,Stack_Labels,0),MATCH(DT$7,Stack_Years,0))</f>
        <v>96.6052685176698</v>
      </c>
      <c r="DU47" s="25" t="n">
        <f aca="false">INDEX(Stack_Data,MATCH($E47,Stack_Labels,0),MATCH(DU$7,Stack_Years,0))</f>
        <v>96.6052685176698</v>
      </c>
      <c r="DV47" s="25" t="n">
        <f aca="false">INDEX(Stack_Data,MATCH($E47,Stack_Labels,0),MATCH(DV$7,Stack_Years,0))</f>
        <v>96.6052685176698</v>
      </c>
      <c r="DW47" s="25" t="n">
        <f aca="false">INDEX(Stack_Data,MATCH($E47,Stack_Labels,0),MATCH(DW$7,Stack_Years,0))</f>
        <v>96.5951246156025</v>
      </c>
      <c r="DX47" s="25" t="n">
        <f aca="false">INDEX(Stack_Data,MATCH($E47,Stack_Labels,0),MATCH(DX$7,Stack_Years,0))</f>
        <v>96.5951246156025</v>
      </c>
      <c r="DY47" s="25" t="n">
        <f aca="false">INDEX(Stack_Data,MATCH($E47,Stack_Labels,0),MATCH(DY$7,Stack_Years,0))</f>
        <v>96.5951246156025</v>
      </c>
      <c r="DZ47" s="25" t="n">
        <f aca="false">INDEX(Stack_Data,MATCH($E47,Stack_Labels,0),MATCH(DZ$7,Stack_Years,0))</f>
        <v>96.5951246156025</v>
      </c>
      <c r="EA47" s="25" t="n">
        <f aca="false">INDEX(Stack_Data,MATCH($E47,Stack_Labels,0),MATCH(EA$7,Stack_Years,0))</f>
        <v>96.8796344290941</v>
      </c>
      <c r="EB47" s="25" t="n">
        <f aca="false">INDEX(Stack_Data,MATCH($E47,Stack_Labels,0),MATCH(EB$7,Stack_Years,0))</f>
        <v>96.8796344290941</v>
      </c>
      <c r="EC47" s="25" t="n">
        <f aca="false">INDEX(Stack_Data,MATCH($E47,Stack_Labels,0),MATCH(EC$7,Stack_Years,0))</f>
        <v>96.8796344290941</v>
      </c>
      <c r="ED47" s="25" t="n">
        <f aca="false">INDEX(Stack_Data,MATCH($E47,Stack_Labels,0),MATCH(ED$7,Stack_Years,0))</f>
        <v>96.8796344290941</v>
      </c>
      <c r="EE47" s="25" t="n">
        <f aca="false">INDEX(Stack_Data,MATCH($E47,Stack_Labels,0),MATCH(EE$7,Stack_Years,0))</f>
        <v>92.8973327890953</v>
      </c>
      <c r="EF47" s="25" t="n">
        <f aca="false">INDEX(Stack_Data,MATCH($E47,Stack_Labels,0),MATCH(EF$7,Stack_Years,0))</f>
        <v>92.8973327890953</v>
      </c>
      <c r="EG47" s="25" t="n">
        <f aca="false">INDEX(Stack_Data,MATCH($E47,Stack_Labels,0),MATCH(EG$7,Stack_Years,0))</f>
        <v>92.8973327890953</v>
      </c>
      <c r="EH47" s="25" t="n">
        <f aca="false">INDEX(Stack_Data,MATCH($E47,Stack_Labels,0),MATCH(EH$7,Stack_Years,0))</f>
        <v>92.8973327890953</v>
      </c>
      <c r="EI47" s="25" t="n">
        <f aca="false">INDEX(Stack_Data,MATCH($E47,Stack_Labels,0),MATCH(EI$7,Stack_Years,0))</f>
        <v>94.0855065291799</v>
      </c>
      <c r="EJ47" s="25" t="n">
        <f aca="false">INDEX(Stack_Data,MATCH($E47,Stack_Labels,0),MATCH(EJ$7,Stack_Years,0))</f>
        <v>94.0855065291799</v>
      </c>
      <c r="EK47" s="25" t="n">
        <f aca="false">INDEX(Stack_Data,MATCH($E47,Stack_Labels,0),MATCH(EK$7,Stack_Years,0))</f>
        <v>94.0855065291799</v>
      </c>
      <c r="EL47" s="25" t="n">
        <f aca="false">INDEX(Stack_Data,MATCH($E47,Stack_Labels,0),MATCH(EL$7,Stack_Years,0))</f>
        <v>94.0855065291799</v>
      </c>
      <c r="EM47" s="25" t="n">
        <f aca="false">INDEX(Stack_Data,MATCH($E47,Stack_Labels,0),MATCH(EM$7,Stack_Years,0))</f>
        <v>94.2925528680793</v>
      </c>
      <c r="EN47" s="25" t="n">
        <f aca="false">INDEX(Stack_Data,MATCH($E47,Stack_Labels,0),MATCH(EN$7,Stack_Years,0))</f>
        <v>94.2925528680793</v>
      </c>
      <c r="EO47" s="25" t="n">
        <f aca="false">INDEX(Stack_Data,MATCH($E47,Stack_Labels,0),MATCH(EO$7,Stack_Years,0))</f>
        <v>94.2925528680793</v>
      </c>
      <c r="EP47" s="25" t="n">
        <f aca="false">INDEX(Stack_Data,MATCH($E47,Stack_Labels,0),MATCH(EP$7,Stack_Years,0))</f>
        <v>94.2925528680793</v>
      </c>
      <c r="EQ47" s="25" t="n">
        <f aca="false">INDEX(Stack_Data,MATCH($E47,Stack_Labels,0),MATCH(EQ$7,Stack_Years,0))</f>
        <v>91.1489565727433</v>
      </c>
      <c r="ER47" s="25" t="n">
        <f aca="false">INDEX(Stack_Data,MATCH($E47,Stack_Labels,0),MATCH(ER$7,Stack_Years,0))</f>
        <v>91.1489565727433</v>
      </c>
      <c r="ES47" s="25" t="n">
        <f aca="false">INDEX(Stack_Data,MATCH($E47,Stack_Labels,0),MATCH(ES$7,Stack_Years,0))</f>
        <v>91.1489565727433</v>
      </c>
      <c r="ET47" s="25" t="n">
        <f aca="false">INDEX(Stack_Data,MATCH($E47,Stack_Labels,0),MATCH(ET$7,Stack_Years,0))</f>
        <v>91.1489565727433</v>
      </c>
      <c r="EU47" s="25" t="n">
        <f aca="false">INDEX(Stack_Data,MATCH($E47,Stack_Labels,0),MATCH(EU$7,Stack_Years,0))</f>
        <v>91.1489565727433</v>
      </c>
      <c r="EV47" s="25" t="n">
        <f aca="false">INDEX(Stack_Data,MATCH($E47,Stack_Labels,0),MATCH(EV$7,Stack_Years,0))</f>
        <v>91.1489565727433</v>
      </c>
      <c r="EW47" s="25" t="n">
        <f aca="false">INDEX(Stack_Data,MATCH($E47,Stack_Labels,0),MATCH(EW$7,Stack_Years,0))</f>
        <v>91.1489565727433</v>
      </c>
      <c r="EX47" s="25" t="n">
        <f aca="false">INDEX(Stack_Data,MATCH($E47,Stack_Labels,0),MATCH(EX$7,Stack_Years,0))</f>
        <v>91.1489565727433</v>
      </c>
      <c r="EY47" s="25" t="n">
        <f aca="false">INDEX(Stack_Data,MATCH($E47,Stack_Labels,0),MATCH(EY$7,Stack_Years,0))</f>
        <v>91.1489565727433</v>
      </c>
      <c r="EZ47" s="25" t="n">
        <f aca="false">INDEX(Stack_Data,MATCH($E47,Stack_Labels,0),MATCH(EZ$7,Stack_Years,0))</f>
        <v>91.1489565727433</v>
      </c>
      <c r="FA47" s="25" t="n">
        <f aca="false">INDEX(Stack_Data,MATCH($E47,Stack_Labels,0),MATCH(FA$7,Stack_Years,0))</f>
        <v>91.1489565727433</v>
      </c>
      <c r="FB47" s="25" t="n">
        <f aca="false">INDEX(Stack_Data,MATCH($E47,Stack_Labels,0),MATCH(FB$7,Stack_Years,0))</f>
        <v>91.1489565727433</v>
      </c>
      <c r="FC47" s="25" t="n">
        <f aca="false">INDEX(Stack_Data,MATCH($E47,Stack_Labels,0),MATCH(FC$7,Stack_Years,0))</f>
        <v>91.1489565727433</v>
      </c>
      <c r="FD47" s="25" t="n">
        <f aca="false">INDEX(Stack_Data,MATCH($E47,Stack_Labels,0),MATCH(FD$7,Stack_Years,0))</f>
        <v>91.1489565727433</v>
      </c>
      <c r="FE47" s="25" t="n">
        <f aca="false">INDEX(Stack_Data,MATCH($E47,Stack_Labels,0),MATCH(FE$7,Stack_Years,0))</f>
        <v>91.1489565727433</v>
      </c>
      <c r="FF47" s="25" t="n">
        <f aca="false">INDEX(Stack_Data,MATCH($E47,Stack_Labels,0),MATCH(FF$7,Stack_Years,0))</f>
        <v>91.1489565727433</v>
      </c>
      <c r="FG47" s="25" t="n">
        <f aca="false">INDEX(Stack_Data,MATCH($E47,Stack_Labels,0),MATCH(FG$7,Stack_Years,0))</f>
        <v>91.1489565727433</v>
      </c>
      <c r="FH47" s="25" t="n">
        <f aca="false">INDEX(Stack_Data,MATCH($E47,Stack_Labels,0),MATCH(FH$7,Stack_Years,0))</f>
        <v>91.1489565727433</v>
      </c>
    </row>
    <row r="48" customFormat="false" ht="15" hidden="false" customHeight="false" outlineLevel="0" collapsed="false">
      <c r="C48" s="0" t="s">
        <v>707</v>
      </c>
      <c r="D48" s="11" t="s">
        <v>556</v>
      </c>
      <c r="E48" s="14" t="str">
        <f aca="false">$E47</f>
        <v>DC 4h</v>
      </c>
      <c r="J48" s="58" t="n">
        <f aca="false">INDEX(ResShare_Data,MATCH($E48,ResShare_Labels,0),MATCH(J$7,ResShare_Years,0))</f>
        <v>1</v>
      </c>
      <c r="K48" s="58" t="n">
        <f aca="false">INDEX(ResShare_Data,MATCH($E48,ResShare_Labels,0),MATCH(K$7,ResShare_Years,0))</f>
        <v>1</v>
      </c>
      <c r="L48" s="58" t="n">
        <f aca="false">INDEX(ResShare_Data,MATCH($E48,ResShare_Labels,0),MATCH(L$7,ResShare_Years,0))</f>
        <v>1</v>
      </c>
      <c r="M48" s="58" t="n">
        <f aca="false">INDEX(ResShare_Data,MATCH($E48,ResShare_Labels,0),MATCH(M$7,ResShare_Years,0))</f>
        <v>1</v>
      </c>
      <c r="N48" s="58" t="n">
        <f aca="false">INDEX(ResShare_Data,MATCH($E48,ResShare_Labels,0),MATCH(N$7,ResShare_Years,0))</f>
        <v>1</v>
      </c>
      <c r="O48" s="58" t="n">
        <f aca="false">INDEX(ResShare_Data,MATCH($E48,ResShare_Labels,0),MATCH(O$7,ResShare_Years,0))</f>
        <v>0.5950132393026</v>
      </c>
      <c r="P48" s="58" t="n">
        <f aca="false">INDEX(ResShare_Data,MATCH($E48,ResShare_Labels,0),MATCH(P$7,ResShare_Years,0))</f>
        <v>0.5950132393026</v>
      </c>
      <c r="Q48" s="58" t="n">
        <f aca="false">INDEX(ResShare_Data,MATCH($E48,ResShare_Labels,0),MATCH(Q$7,ResShare_Years,0))</f>
        <v>0.5950132393026</v>
      </c>
      <c r="R48" s="58" t="n">
        <f aca="false">INDEX(ResShare_Data,MATCH($E48,ResShare_Labels,0),MATCH(R$7,ResShare_Years,0))</f>
        <v>0.5950132393026</v>
      </c>
      <c r="S48" s="58" t="n">
        <f aca="false">INDEX(ResShare_Data,MATCH($E48,ResShare_Labels,0),MATCH(S$7,ResShare_Years,0))</f>
        <v>0.633893372483526</v>
      </c>
      <c r="T48" s="58" t="n">
        <f aca="false">INDEX(ResShare_Data,MATCH($E48,ResShare_Labels,0),MATCH(T$7,ResShare_Years,0))</f>
        <v>0.633893372483526</v>
      </c>
      <c r="U48" s="58" t="n">
        <f aca="false">INDEX(ResShare_Data,MATCH($E48,ResShare_Labels,0),MATCH(U$7,ResShare_Years,0))</f>
        <v>0.633893372483526</v>
      </c>
      <c r="V48" s="58" t="n">
        <f aca="false">INDEX(ResShare_Data,MATCH($E48,ResShare_Labels,0),MATCH(V$7,ResShare_Years,0))</f>
        <v>0.633893372483526</v>
      </c>
      <c r="W48" s="58" t="n">
        <f aca="false">INDEX(ResShare_Data,MATCH($E48,ResShare_Labels,0),MATCH(W$7,ResShare_Years,0))</f>
        <v>0.649632495643151</v>
      </c>
      <c r="X48" s="58" t="n">
        <f aca="false">INDEX(ResShare_Data,MATCH($E48,ResShare_Labels,0),MATCH(X$7,ResShare_Years,0))</f>
        <v>0.649632495643151</v>
      </c>
      <c r="Y48" s="58" t="n">
        <f aca="false">INDEX(ResShare_Data,MATCH($E48,ResShare_Labels,0),MATCH(Y$7,ResShare_Years,0))</f>
        <v>0.649632495643151</v>
      </c>
      <c r="Z48" s="58" t="n">
        <f aca="false">INDEX(ResShare_Data,MATCH($E48,ResShare_Labels,0),MATCH(Z$7,ResShare_Years,0))</f>
        <v>0.649632495643151</v>
      </c>
      <c r="AA48" s="58" t="n">
        <f aca="false">INDEX(ResShare_Data,MATCH($E48,ResShare_Labels,0),MATCH(AA$7,ResShare_Years,0))</f>
        <v>0.660612618762016</v>
      </c>
      <c r="AB48" s="58" t="n">
        <f aca="false">INDEX(ResShare_Data,MATCH($E48,ResShare_Labels,0),MATCH(AB$7,ResShare_Years,0))</f>
        <v>0.660612618762016</v>
      </c>
      <c r="AC48" s="58" t="n">
        <f aca="false">INDEX(ResShare_Data,MATCH($E48,ResShare_Labels,0),MATCH(AC$7,ResShare_Years,0))</f>
        <v>0.660612618762016</v>
      </c>
      <c r="AD48" s="58" t="n">
        <f aca="false">INDEX(ResShare_Data,MATCH($E48,ResShare_Labels,0),MATCH(AD$7,ResShare_Years,0))</f>
        <v>0.660612618762016</v>
      </c>
      <c r="AE48" s="58" t="n">
        <f aca="false">INDEX(ResShare_Data,MATCH($E48,ResShare_Labels,0),MATCH(AE$7,ResShare_Years,0))</f>
        <v>0.660879423000248</v>
      </c>
      <c r="AF48" s="58" t="n">
        <f aca="false">INDEX(ResShare_Data,MATCH($E48,ResShare_Labels,0),MATCH(AF$7,ResShare_Years,0))</f>
        <v>0.660879423000248</v>
      </c>
      <c r="AG48" s="58" t="n">
        <f aca="false">INDEX(ResShare_Data,MATCH($E48,ResShare_Labels,0),MATCH(AG$7,ResShare_Years,0))</f>
        <v>0.660879423000248</v>
      </c>
      <c r="AH48" s="58" t="n">
        <f aca="false">INDEX(ResShare_Data,MATCH($E48,ResShare_Labels,0),MATCH(AH$7,ResShare_Years,0))</f>
        <v>0.660879423000248</v>
      </c>
      <c r="AI48" s="58" t="n">
        <f aca="false">INDEX(ResShare_Data,MATCH($E48,ResShare_Labels,0),MATCH(AI$7,ResShare_Years,0))</f>
        <v>0.657940259040904</v>
      </c>
      <c r="AJ48" s="58" t="n">
        <f aca="false">INDEX(ResShare_Data,MATCH($E48,ResShare_Labels,0),MATCH(AJ$7,ResShare_Years,0))</f>
        <v>0.657940259040904</v>
      </c>
      <c r="AK48" s="58" t="n">
        <f aca="false">INDEX(ResShare_Data,MATCH($E48,ResShare_Labels,0),MATCH(AK$7,ResShare_Years,0))</f>
        <v>0.657940259040904</v>
      </c>
      <c r="AL48" s="58" t="n">
        <f aca="false">INDEX(ResShare_Data,MATCH($E48,ResShare_Labels,0),MATCH(AL$7,ResShare_Years,0))</f>
        <v>0.657940259040904</v>
      </c>
      <c r="AM48" s="58" t="n">
        <f aca="false">INDEX(ResShare_Data,MATCH($E48,ResShare_Labels,0),MATCH(AM$7,ResShare_Years,0))</f>
        <v>0.675306529045194</v>
      </c>
      <c r="AN48" s="58" t="n">
        <f aca="false">INDEX(ResShare_Data,MATCH($E48,ResShare_Labels,0),MATCH(AN$7,ResShare_Years,0))</f>
        <v>0.675306529045194</v>
      </c>
      <c r="AO48" s="58" t="n">
        <f aca="false">INDEX(ResShare_Data,MATCH($E48,ResShare_Labels,0),MATCH(AO$7,ResShare_Years,0))</f>
        <v>0.675306529045194</v>
      </c>
      <c r="AP48" s="58" t="n">
        <f aca="false">INDEX(ResShare_Data,MATCH($E48,ResShare_Labels,0),MATCH(AP$7,ResShare_Years,0))</f>
        <v>0.675306529045194</v>
      </c>
      <c r="AQ48" s="58" t="n">
        <f aca="false">INDEX(ResShare_Data,MATCH($E48,ResShare_Labels,0),MATCH(AQ$7,ResShare_Years,0))</f>
        <v>0.682529287294791</v>
      </c>
      <c r="AR48" s="58" t="n">
        <f aca="false">INDEX(ResShare_Data,MATCH($E48,ResShare_Labels,0),MATCH(AR$7,ResShare_Years,0))</f>
        <v>0.682529287294791</v>
      </c>
      <c r="AS48" s="58" t="n">
        <f aca="false">INDEX(ResShare_Data,MATCH($E48,ResShare_Labels,0),MATCH(AS$7,ResShare_Years,0))</f>
        <v>0.682529287294791</v>
      </c>
      <c r="AT48" s="58" t="n">
        <f aca="false">INDEX(ResShare_Data,MATCH($E48,ResShare_Labels,0),MATCH(AT$7,ResShare_Years,0))</f>
        <v>0.682529287294791</v>
      </c>
      <c r="AU48" s="58" t="n">
        <f aca="false">INDEX(ResShare_Data,MATCH($E48,ResShare_Labels,0),MATCH(AU$7,ResShare_Years,0))</f>
        <v>0.690106505163284</v>
      </c>
      <c r="AV48" s="58" t="n">
        <f aca="false">INDEX(ResShare_Data,MATCH($E48,ResShare_Labels,0),MATCH(AV$7,ResShare_Years,0))</f>
        <v>0.690106505163284</v>
      </c>
      <c r="AW48" s="58" t="n">
        <f aca="false">INDEX(ResShare_Data,MATCH($E48,ResShare_Labels,0),MATCH(AW$7,ResShare_Years,0))</f>
        <v>0.690106505163284</v>
      </c>
      <c r="AX48" s="58" t="n">
        <f aca="false">INDEX(ResShare_Data,MATCH($E48,ResShare_Labels,0),MATCH(AX$7,ResShare_Years,0))</f>
        <v>0.690106505163284</v>
      </c>
      <c r="AY48" s="58" t="n">
        <f aca="false">INDEX(ResShare_Data,MATCH($E48,ResShare_Labels,0),MATCH(AY$7,ResShare_Years,0))</f>
        <v>0.686481370628331</v>
      </c>
      <c r="AZ48" s="58" t="n">
        <f aca="false">INDEX(ResShare_Data,MATCH($E48,ResShare_Labels,0),MATCH(AZ$7,ResShare_Years,0))</f>
        <v>0.686481370628331</v>
      </c>
      <c r="BA48" s="58" t="n">
        <f aca="false">INDEX(ResShare_Data,MATCH($E48,ResShare_Labels,0),MATCH(BA$7,ResShare_Years,0))</f>
        <v>0.686481370628331</v>
      </c>
      <c r="BB48" s="58" t="n">
        <f aca="false">INDEX(ResShare_Data,MATCH($E48,ResShare_Labels,0),MATCH(BB$7,ResShare_Years,0))</f>
        <v>0.686481370628331</v>
      </c>
      <c r="BC48" s="58" t="n">
        <f aca="false">INDEX(ResShare_Data,MATCH($E48,ResShare_Labels,0),MATCH(BC$7,ResShare_Years,0))</f>
        <v>0.668429793468251</v>
      </c>
      <c r="BD48" s="58" t="n">
        <f aca="false">INDEX(ResShare_Data,MATCH($E48,ResShare_Labels,0),MATCH(BD$7,ResShare_Years,0))</f>
        <v>0.668429793468251</v>
      </c>
      <c r="BE48" s="58" t="n">
        <f aca="false">INDEX(ResShare_Data,MATCH($E48,ResShare_Labels,0),MATCH(BE$7,ResShare_Years,0))</f>
        <v>0.668429793468251</v>
      </c>
      <c r="BF48" s="58" t="n">
        <f aca="false">INDEX(ResShare_Data,MATCH($E48,ResShare_Labels,0),MATCH(BF$7,ResShare_Years,0))</f>
        <v>0.668429793468251</v>
      </c>
      <c r="BG48" s="58" t="n">
        <f aca="false">INDEX(ResShare_Data,MATCH($E48,ResShare_Labels,0),MATCH(BG$7,ResShare_Years,0))</f>
        <v>0.685988740624966</v>
      </c>
      <c r="BH48" s="58" t="n">
        <f aca="false">INDEX(ResShare_Data,MATCH($E48,ResShare_Labels,0),MATCH(BH$7,ResShare_Years,0))</f>
        <v>0.685988740624966</v>
      </c>
      <c r="BI48" s="58" t="n">
        <f aca="false">INDEX(ResShare_Data,MATCH($E48,ResShare_Labels,0),MATCH(BI$7,ResShare_Years,0))</f>
        <v>0.685988740624966</v>
      </c>
      <c r="BJ48" s="58" t="n">
        <f aca="false">INDEX(ResShare_Data,MATCH($E48,ResShare_Labels,0),MATCH(BJ$7,ResShare_Years,0))</f>
        <v>0.685988740624966</v>
      </c>
      <c r="BK48" s="58" t="n">
        <f aca="false">INDEX(ResShare_Data,MATCH($E48,ResShare_Labels,0),MATCH(BK$7,ResShare_Years,0))</f>
        <v>0.671435905568451</v>
      </c>
      <c r="BL48" s="58" t="n">
        <f aca="false">INDEX(ResShare_Data,MATCH($E48,ResShare_Labels,0),MATCH(BL$7,ResShare_Years,0))</f>
        <v>0.671435905568451</v>
      </c>
      <c r="BM48" s="58" t="n">
        <f aca="false">INDEX(ResShare_Data,MATCH($E48,ResShare_Labels,0),MATCH(BM$7,ResShare_Years,0))</f>
        <v>0.671435905568451</v>
      </c>
      <c r="BN48" s="58" t="n">
        <f aca="false">INDEX(ResShare_Data,MATCH($E48,ResShare_Labels,0),MATCH(BN$7,ResShare_Years,0))</f>
        <v>0.671435905568451</v>
      </c>
      <c r="BO48" s="58" t="n">
        <f aca="false">INDEX(ResShare_Data,MATCH($E48,ResShare_Labels,0),MATCH(BO$7,ResShare_Years,0))</f>
        <v>0.677151895966925</v>
      </c>
      <c r="BP48" s="58" t="n">
        <f aca="false">INDEX(ResShare_Data,MATCH($E48,ResShare_Labels,0),MATCH(BP$7,ResShare_Years,0))</f>
        <v>0.677151895966925</v>
      </c>
      <c r="BQ48" s="58" t="n">
        <f aca="false">INDEX(ResShare_Data,MATCH($E48,ResShare_Labels,0),MATCH(BQ$7,ResShare_Years,0))</f>
        <v>0.677151895966925</v>
      </c>
      <c r="BR48" s="58" t="n">
        <f aca="false">INDEX(ResShare_Data,MATCH($E48,ResShare_Labels,0),MATCH(BR$7,ResShare_Years,0))</f>
        <v>0.677151895966925</v>
      </c>
      <c r="BS48" s="58" t="n">
        <f aca="false">INDEX(ResShare_Data,MATCH($E48,ResShare_Labels,0),MATCH(BS$7,ResShare_Years,0))</f>
        <v>0.68029591195489</v>
      </c>
      <c r="BT48" s="58" t="n">
        <f aca="false">INDEX(ResShare_Data,MATCH($E48,ResShare_Labels,0),MATCH(BT$7,ResShare_Years,0))</f>
        <v>0.68029591195489</v>
      </c>
      <c r="BU48" s="58" t="n">
        <f aca="false">INDEX(ResShare_Data,MATCH($E48,ResShare_Labels,0),MATCH(BU$7,ResShare_Years,0))</f>
        <v>0.68029591195489</v>
      </c>
      <c r="BV48" s="58" t="n">
        <f aca="false">INDEX(ResShare_Data,MATCH($E48,ResShare_Labels,0),MATCH(BV$7,ResShare_Years,0))</f>
        <v>0.68029591195489</v>
      </c>
      <c r="BW48" s="58" t="n">
        <f aca="false">INDEX(ResShare_Data,MATCH($E48,ResShare_Labels,0),MATCH(BW$7,ResShare_Years,0))</f>
        <v>0.666406581238316</v>
      </c>
      <c r="BX48" s="58" t="n">
        <f aca="false">INDEX(ResShare_Data,MATCH($E48,ResShare_Labels,0),MATCH(BX$7,ResShare_Years,0))</f>
        <v>0.666406581238316</v>
      </c>
      <c r="BY48" s="58" t="n">
        <f aca="false">INDEX(ResShare_Data,MATCH($E48,ResShare_Labels,0),MATCH(BY$7,ResShare_Years,0))</f>
        <v>0.666406581238316</v>
      </c>
      <c r="BZ48" s="58" t="n">
        <f aca="false">INDEX(ResShare_Data,MATCH($E48,ResShare_Labels,0),MATCH(BZ$7,ResShare_Years,0))</f>
        <v>0.666406581238316</v>
      </c>
      <c r="CA48" s="58" t="n">
        <f aca="false">INDEX(ResShare_Data,MATCH($E48,ResShare_Labels,0),MATCH(CA$7,ResShare_Years,0))</f>
        <v>0.670755054831086</v>
      </c>
      <c r="CB48" s="58" t="n">
        <f aca="false">INDEX(ResShare_Data,MATCH($E48,ResShare_Labels,0),MATCH(CB$7,ResShare_Years,0))</f>
        <v>0.670755054831086</v>
      </c>
      <c r="CC48" s="58" t="n">
        <f aca="false">INDEX(ResShare_Data,MATCH($E48,ResShare_Labels,0),MATCH(CC$7,ResShare_Years,0))</f>
        <v>0.670755054831086</v>
      </c>
      <c r="CD48" s="58" t="n">
        <f aca="false">INDEX(ResShare_Data,MATCH($E48,ResShare_Labels,0),MATCH(CD$7,ResShare_Years,0))</f>
        <v>0.670755054831086</v>
      </c>
      <c r="CE48" s="58" t="n">
        <f aca="false">INDEX(ResShare_Data,MATCH($E48,ResShare_Labels,0),MATCH(CE$7,ResShare_Years,0))</f>
        <v>0.664548068856519</v>
      </c>
      <c r="CF48" s="58" t="n">
        <f aca="false">INDEX(ResShare_Data,MATCH($E48,ResShare_Labels,0),MATCH(CF$7,ResShare_Years,0))</f>
        <v>0.664548068856519</v>
      </c>
      <c r="CG48" s="58" t="n">
        <f aca="false">INDEX(ResShare_Data,MATCH($E48,ResShare_Labels,0),MATCH(CG$7,ResShare_Years,0))</f>
        <v>0.664548068856519</v>
      </c>
      <c r="CH48" s="58" t="n">
        <f aca="false">INDEX(ResShare_Data,MATCH($E48,ResShare_Labels,0),MATCH(CH$7,ResShare_Years,0))</f>
        <v>0.664548068856519</v>
      </c>
      <c r="CI48" s="58" t="n">
        <f aca="false">INDEX(ResShare_Data,MATCH($E48,ResShare_Labels,0),MATCH(CI$7,ResShare_Years,0))</f>
        <v>0.657044866012614</v>
      </c>
      <c r="CJ48" s="58" t="n">
        <f aca="false">INDEX(ResShare_Data,MATCH($E48,ResShare_Labels,0),MATCH(CJ$7,ResShare_Years,0))</f>
        <v>0.657044866012614</v>
      </c>
      <c r="CK48" s="58" t="n">
        <f aca="false">INDEX(ResShare_Data,MATCH($E48,ResShare_Labels,0),MATCH(CK$7,ResShare_Years,0))</f>
        <v>0.657044866012614</v>
      </c>
      <c r="CL48" s="58" t="n">
        <f aca="false">INDEX(ResShare_Data,MATCH($E48,ResShare_Labels,0),MATCH(CL$7,ResShare_Years,0))</f>
        <v>0.657044866012614</v>
      </c>
      <c r="CM48" s="58" t="n">
        <f aca="false">INDEX(ResShare_Data,MATCH($E48,ResShare_Labels,0),MATCH(CM$7,ResShare_Years,0))</f>
        <v>0.655477909348638</v>
      </c>
      <c r="CN48" s="58" t="n">
        <f aca="false">INDEX(ResShare_Data,MATCH($E48,ResShare_Labels,0),MATCH(CN$7,ResShare_Years,0))</f>
        <v>0.655477909348638</v>
      </c>
      <c r="CO48" s="58" t="n">
        <f aca="false">INDEX(ResShare_Data,MATCH($E48,ResShare_Labels,0),MATCH(CO$7,ResShare_Years,0))</f>
        <v>0.655477909348638</v>
      </c>
      <c r="CP48" s="58" t="n">
        <f aca="false">INDEX(ResShare_Data,MATCH($E48,ResShare_Labels,0),MATCH(CP$7,ResShare_Years,0))</f>
        <v>0.655477909348638</v>
      </c>
      <c r="CQ48" s="58" t="n">
        <f aca="false">INDEX(ResShare_Data,MATCH($E48,ResShare_Labels,0),MATCH(CQ$7,ResShare_Years,0))</f>
        <v>0.637547529433221</v>
      </c>
      <c r="CR48" s="58" t="n">
        <f aca="false">INDEX(ResShare_Data,MATCH($E48,ResShare_Labels,0),MATCH(CR$7,ResShare_Years,0))</f>
        <v>0.637547529433221</v>
      </c>
      <c r="CS48" s="58" t="n">
        <f aca="false">INDEX(ResShare_Data,MATCH($E48,ResShare_Labels,0),MATCH(CS$7,ResShare_Years,0))</f>
        <v>0.637547529433221</v>
      </c>
      <c r="CT48" s="58" t="n">
        <f aca="false">INDEX(ResShare_Data,MATCH($E48,ResShare_Labels,0),MATCH(CT$7,ResShare_Years,0))</f>
        <v>0.637547529433221</v>
      </c>
      <c r="CU48" s="58" t="n">
        <f aca="false">INDEX(ResShare_Data,MATCH($E48,ResShare_Labels,0),MATCH(CU$7,ResShare_Years,0))</f>
        <v>0.610673366975734</v>
      </c>
      <c r="CV48" s="58" t="n">
        <f aca="false">INDEX(ResShare_Data,MATCH($E48,ResShare_Labels,0),MATCH(CV$7,ResShare_Years,0))</f>
        <v>0.610673366975734</v>
      </c>
      <c r="CW48" s="58" t="n">
        <f aca="false">INDEX(ResShare_Data,MATCH($E48,ResShare_Labels,0),MATCH(CW$7,ResShare_Years,0))</f>
        <v>0.610673366975734</v>
      </c>
      <c r="CX48" s="58" t="n">
        <f aca="false">INDEX(ResShare_Data,MATCH($E48,ResShare_Labels,0),MATCH(CX$7,ResShare_Years,0))</f>
        <v>0.610673366975734</v>
      </c>
      <c r="CY48" s="58" t="n">
        <f aca="false">INDEX(ResShare_Data,MATCH($E48,ResShare_Labels,0),MATCH(CY$7,ResShare_Years,0))</f>
        <v>0.62165547003582</v>
      </c>
      <c r="CZ48" s="58" t="n">
        <f aca="false">INDEX(ResShare_Data,MATCH($E48,ResShare_Labels,0),MATCH(CZ$7,ResShare_Years,0))</f>
        <v>0.62165547003582</v>
      </c>
      <c r="DA48" s="58" t="n">
        <f aca="false">INDEX(ResShare_Data,MATCH($E48,ResShare_Labels,0),MATCH(DA$7,ResShare_Years,0))</f>
        <v>0.62165547003582</v>
      </c>
      <c r="DB48" s="58" t="n">
        <f aca="false">INDEX(ResShare_Data,MATCH($E48,ResShare_Labels,0),MATCH(DB$7,ResShare_Years,0))</f>
        <v>0.62165547003582</v>
      </c>
      <c r="DC48" s="58" t="n">
        <f aca="false">INDEX(ResShare_Data,MATCH($E48,ResShare_Labels,0),MATCH(DC$7,ResShare_Years,0))</f>
        <v>0.617878366297402</v>
      </c>
      <c r="DD48" s="58" t="n">
        <f aca="false">INDEX(ResShare_Data,MATCH($E48,ResShare_Labels,0),MATCH(DD$7,ResShare_Years,0))</f>
        <v>0.617878366297402</v>
      </c>
      <c r="DE48" s="58" t="n">
        <f aca="false">INDEX(ResShare_Data,MATCH($E48,ResShare_Labels,0),MATCH(DE$7,ResShare_Years,0))</f>
        <v>0.617878366297402</v>
      </c>
      <c r="DF48" s="58" t="n">
        <f aca="false">INDEX(ResShare_Data,MATCH($E48,ResShare_Labels,0),MATCH(DF$7,ResShare_Years,0))</f>
        <v>0.617878366297402</v>
      </c>
      <c r="DG48" s="58" t="n">
        <f aca="false">INDEX(ResShare_Data,MATCH($E48,ResShare_Labels,0),MATCH(DG$7,ResShare_Years,0))</f>
        <v>0.617781794568872</v>
      </c>
      <c r="DH48" s="58" t="n">
        <f aca="false">INDEX(ResShare_Data,MATCH($E48,ResShare_Labels,0),MATCH(DH$7,ResShare_Years,0))</f>
        <v>0.617781794568872</v>
      </c>
      <c r="DI48" s="58" t="n">
        <f aca="false">INDEX(ResShare_Data,MATCH($E48,ResShare_Labels,0),MATCH(DI$7,ResShare_Years,0))</f>
        <v>0.617781794568872</v>
      </c>
      <c r="DJ48" s="58" t="n">
        <f aca="false">INDEX(ResShare_Data,MATCH($E48,ResShare_Labels,0),MATCH(DJ$7,ResShare_Years,0))</f>
        <v>0.617781794568872</v>
      </c>
      <c r="DK48" s="58" t="n">
        <f aca="false">INDEX(ResShare_Data,MATCH($E48,ResShare_Labels,0),MATCH(DK$7,ResShare_Years,0))</f>
        <v>0.605795231835284</v>
      </c>
      <c r="DL48" s="58" t="n">
        <f aca="false">INDEX(ResShare_Data,MATCH($E48,ResShare_Labels,0),MATCH(DL$7,ResShare_Years,0))</f>
        <v>0.605795231835284</v>
      </c>
      <c r="DM48" s="58" t="n">
        <f aca="false">INDEX(ResShare_Data,MATCH($E48,ResShare_Labels,0),MATCH(DM$7,ResShare_Years,0))</f>
        <v>0.605795231835284</v>
      </c>
      <c r="DN48" s="58" t="n">
        <f aca="false">INDEX(ResShare_Data,MATCH($E48,ResShare_Labels,0),MATCH(DN$7,ResShare_Years,0))</f>
        <v>0.605795231835284</v>
      </c>
      <c r="DO48" s="58" t="n">
        <f aca="false">INDEX(ResShare_Data,MATCH($E48,ResShare_Labels,0),MATCH(DO$7,ResShare_Years,0))</f>
        <v>0.619221441336775</v>
      </c>
      <c r="DP48" s="58" t="n">
        <f aca="false">INDEX(ResShare_Data,MATCH($E48,ResShare_Labels,0),MATCH(DP$7,ResShare_Years,0))</f>
        <v>0.619221441336775</v>
      </c>
      <c r="DQ48" s="58" t="n">
        <f aca="false">INDEX(ResShare_Data,MATCH($E48,ResShare_Labels,0),MATCH(DQ$7,ResShare_Years,0))</f>
        <v>0.619221441336775</v>
      </c>
      <c r="DR48" s="58" t="n">
        <f aca="false">INDEX(ResShare_Data,MATCH($E48,ResShare_Labels,0),MATCH(DR$7,ResShare_Years,0))</f>
        <v>0.619221441336775</v>
      </c>
      <c r="DS48" s="58" t="n">
        <f aca="false">INDEX(ResShare_Data,MATCH($E48,ResShare_Labels,0),MATCH(DS$7,ResShare_Years,0))</f>
        <v>0.620817290932417</v>
      </c>
      <c r="DT48" s="58" t="n">
        <f aca="false">INDEX(ResShare_Data,MATCH($E48,ResShare_Labels,0),MATCH(DT$7,ResShare_Years,0))</f>
        <v>0.620817290932417</v>
      </c>
      <c r="DU48" s="58" t="n">
        <f aca="false">INDEX(ResShare_Data,MATCH($E48,ResShare_Labels,0),MATCH(DU$7,ResShare_Years,0))</f>
        <v>0.620817290932417</v>
      </c>
      <c r="DV48" s="58" t="n">
        <f aca="false">INDEX(ResShare_Data,MATCH($E48,ResShare_Labels,0),MATCH(DV$7,ResShare_Years,0))</f>
        <v>0.620817290932417</v>
      </c>
      <c r="DW48" s="58" t="n">
        <f aca="false">INDEX(ResShare_Data,MATCH($E48,ResShare_Labels,0),MATCH(DW$7,ResShare_Years,0))</f>
        <v>0.615391654674061</v>
      </c>
      <c r="DX48" s="58" t="n">
        <f aca="false">INDEX(ResShare_Data,MATCH($E48,ResShare_Labels,0),MATCH(DX$7,ResShare_Years,0))</f>
        <v>0.615391654674061</v>
      </c>
      <c r="DY48" s="58" t="n">
        <f aca="false">INDEX(ResShare_Data,MATCH($E48,ResShare_Labels,0),MATCH(DY$7,ResShare_Years,0))</f>
        <v>0.615391654674061</v>
      </c>
      <c r="DZ48" s="58" t="n">
        <f aca="false">INDEX(ResShare_Data,MATCH($E48,ResShare_Labels,0),MATCH(DZ$7,ResShare_Years,0))</f>
        <v>0.615391654674061</v>
      </c>
      <c r="EA48" s="58" t="n">
        <f aca="false">INDEX(ResShare_Data,MATCH($E48,ResShare_Labels,0),MATCH(EA$7,ResShare_Years,0))</f>
        <v>0.610915466980603</v>
      </c>
      <c r="EB48" s="58" t="n">
        <f aca="false">INDEX(ResShare_Data,MATCH($E48,ResShare_Labels,0),MATCH(EB$7,ResShare_Years,0))</f>
        <v>0.610915466980603</v>
      </c>
      <c r="EC48" s="58" t="n">
        <f aca="false">INDEX(ResShare_Data,MATCH($E48,ResShare_Labels,0),MATCH(EC$7,ResShare_Years,0))</f>
        <v>0.610915466980603</v>
      </c>
      <c r="ED48" s="58" t="n">
        <f aca="false">INDEX(ResShare_Data,MATCH($E48,ResShare_Labels,0),MATCH(ED$7,ResShare_Years,0))</f>
        <v>0.610915466980603</v>
      </c>
      <c r="EE48" s="58" t="n">
        <f aca="false">INDEX(ResShare_Data,MATCH($E48,ResShare_Labels,0),MATCH(EE$7,ResShare_Years,0))</f>
        <v>0.617678949580523</v>
      </c>
      <c r="EF48" s="58" t="n">
        <f aca="false">INDEX(ResShare_Data,MATCH($E48,ResShare_Labels,0),MATCH(EF$7,ResShare_Years,0))</f>
        <v>0.617678949580523</v>
      </c>
      <c r="EG48" s="58" t="n">
        <f aca="false">INDEX(ResShare_Data,MATCH($E48,ResShare_Labels,0),MATCH(EG$7,ResShare_Years,0))</f>
        <v>0.617678949580523</v>
      </c>
      <c r="EH48" s="58" t="n">
        <f aca="false">INDEX(ResShare_Data,MATCH($E48,ResShare_Labels,0),MATCH(EH$7,ResShare_Years,0))</f>
        <v>0.617678949580523</v>
      </c>
      <c r="EI48" s="58" t="n">
        <f aca="false">INDEX(ResShare_Data,MATCH($E48,ResShare_Labels,0),MATCH(EI$7,ResShare_Years,0))</f>
        <v>0.631318512978855</v>
      </c>
      <c r="EJ48" s="58" t="n">
        <f aca="false">INDEX(ResShare_Data,MATCH($E48,ResShare_Labels,0),MATCH(EJ$7,ResShare_Years,0))</f>
        <v>0.631318512978855</v>
      </c>
      <c r="EK48" s="58" t="n">
        <f aca="false">INDEX(ResShare_Data,MATCH($E48,ResShare_Labels,0),MATCH(EK$7,ResShare_Years,0))</f>
        <v>0.631318512978855</v>
      </c>
      <c r="EL48" s="58" t="n">
        <f aca="false">INDEX(ResShare_Data,MATCH($E48,ResShare_Labels,0),MATCH(EL$7,ResShare_Years,0))</f>
        <v>0.631318512978855</v>
      </c>
      <c r="EM48" s="58" t="n">
        <f aca="false">INDEX(ResShare_Data,MATCH($E48,ResShare_Labels,0),MATCH(EM$7,ResShare_Years,0))</f>
        <v>0.632299199116987</v>
      </c>
      <c r="EN48" s="58" t="n">
        <f aca="false">INDEX(ResShare_Data,MATCH($E48,ResShare_Labels,0),MATCH(EN$7,ResShare_Years,0))</f>
        <v>0.632299199116987</v>
      </c>
      <c r="EO48" s="58" t="n">
        <f aca="false">INDEX(ResShare_Data,MATCH($E48,ResShare_Labels,0),MATCH(EO$7,ResShare_Years,0))</f>
        <v>0.632299199116987</v>
      </c>
      <c r="EP48" s="58" t="n">
        <f aca="false">INDEX(ResShare_Data,MATCH($E48,ResShare_Labels,0),MATCH(EP$7,ResShare_Years,0))</f>
        <v>0.632299199116987</v>
      </c>
      <c r="EQ48" s="58" t="n">
        <f aca="false">INDEX(ResShare_Data,MATCH($E48,ResShare_Labels,0),MATCH(EQ$7,ResShare_Years,0))</f>
        <v>0.628067461143997</v>
      </c>
      <c r="ER48" s="58" t="n">
        <f aca="false">INDEX(ResShare_Data,MATCH($E48,ResShare_Labels,0),MATCH(ER$7,ResShare_Years,0))</f>
        <v>0.628067461143997</v>
      </c>
      <c r="ES48" s="58" t="n">
        <f aca="false">INDEX(ResShare_Data,MATCH($E48,ResShare_Labels,0),MATCH(ES$7,ResShare_Years,0))</f>
        <v>0.628067461143997</v>
      </c>
      <c r="ET48" s="58" t="n">
        <f aca="false">INDEX(ResShare_Data,MATCH($E48,ResShare_Labels,0),MATCH(ET$7,ResShare_Years,0))</f>
        <v>0.628067461143997</v>
      </c>
      <c r="EU48" s="58" t="n">
        <f aca="false">INDEX(ResShare_Data,MATCH($E48,ResShare_Labels,0),MATCH(EU$7,ResShare_Years,0))</f>
        <v>0.628067461143997</v>
      </c>
      <c r="EV48" s="58" t="n">
        <f aca="false">INDEX(ResShare_Data,MATCH($E48,ResShare_Labels,0),MATCH(EV$7,ResShare_Years,0))</f>
        <v>0.628067461143997</v>
      </c>
      <c r="EW48" s="58" t="n">
        <f aca="false">INDEX(ResShare_Data,MATCH($E48,ResShare_Labels,0),MATCH(EW$7,ResShare_Years,0))</f>
        <v>0.628067461143997</v>
      </c>
      <c r="EX48" s="58" t="n">
        <f aca="false">INDEX(ResShare_Data,MATCH($E48,ResShare_Labels,0),MATCH(EX$7,ResShare_Years,0))</f>
        <v>0.628067461143997</v>
      </c>
      <c r="EY48" s="58" t="n">
        <f aca="false">INDEX(ResShare_Data,MATCH($E48,ResShare_Labels,0),MATCH(EY$7,ResShare_Years,0))</f>
        <v>0.628067461143997</v>
      </c>
      <c r="EZ48" s="58" t="n">
        <f aca="false">INDEX(ResShare_Data,MATCH($E48,ResShare_Labels,0),MATCH(EZ$7,ResShare_Years,0))</f>
        <v>0.628067461143997</v>
      </c>
      <c r="FA48" s="58" t="n">
        <f aca="false">INDEX(ResShare_Data,MATCH($E48,ResShare_Labels,0),MATCH(FA$7,ResShare_Years,0))</f>
        <v>0.628067461143997</v>
      </c>
      <c r="FB48" s="58" t="n">
        <f aca="false">INDEX(ResShare_Data,MATCH($E48,ResShare_Labels,0),MATCH(FB$7,ResShare_Years,0))</f>
        <v>0.628067461143997</v>
      </c>
      <c r="FC48" s="58" t="n">
        <f aca="false">INDEX(ResShare_Data,MATCH($E48,ResShare_Labels,0),MATCH(FC$7,ResShare_Years,0))</f>
        <v>0.628067461143997</v>
      </c>
      <c r="FD48" s="58" t="n">
        <f aca="false">INDEX(ResShare_Data,MATCH($E48,ResShare_Labels,0),MATCH(FD$7,ResShare_Years,0))</f>
        <v>0.628067461143997</v>
      </c>
      <c r="FE48" s="58" t="n">
        <f aca="false">INDEX(ResShare_Data,MATCH($E48,ResShare_Labels,0),MATCH(FE$7,ResShare_Years,0))</f>
        <v>0.628067461143997</v>
      </c>
      <c r="FF48" s="58" t="n">
        <f aca="false">INDEX(ResShare_Data,MATCH($E48,ResShare_Labels,0),MATCH(FF$7,ResShare_Years,0))</f>
        <v>0.628067461143997</v>
      </c>
      <c r="FG48" s="58" t="n">
        <f aca="false">INDEX(ResShare_Data,MATCH($E48,ResShare_Labels,0),MATCH(FG$7,ResShare_Years,0))</f>
        <v>0.628067461143997</v>
      </c>
      <c r="FH48" s="58" t="n">
        <f aca="false">INDEX(ResShare_Data,MATCH($E48,ResShare_Labels,0),MATCH(FH$7,ResShare_Years,0))</f>
        <v>0.628067461143997</v>
      </c>
    </row>
    <row r="49" customFormat="false" ht="15" hidden="false" customHeight="false" outlineLevel="0" collapsed="false">
      <c r="C49" s="0" t="s">
        <v>708</v>
      </c>
      <c r="D49" s="11" t="s">
        <v>32</v>
      </c>
      <c r="E49" s="22" t="n">
        <f aca="false">MIN(1,In_Grid_Import_MW/MAX(1,$E18))</f>
        <v>0</v>
      </c>
    </row>
    <row r="50" customFormat="false" ht="15" hidden="false" customHeight="false" outlineLevel="0" collapsed="false">
      <c r="C50" s="0" t="s">
        <v>709</v>
      </c>
      <c r="D50" s="11" t="s">
        <v>321</v>
      </c>
      <c r="J50" s="25" t="n">
        <f aca="false">J47*J41*(1-In_BESS_Haircut)*In_BESS_Avail/In_Aurora_Avail*(J48+(1-J48)*$E49)</f>
        <v>0</v>
      </c>
      <c r="K50" s="25" t="n">
        <f aca="false">K47*K41*(1-In_BESS_Haircut)*In_BESS_Avail/In_Aurora_Avail*(K48+(1-K48)*$E49)</f>
        <v>0</v>
      </c>
      <c r="L50" s="25" t="n">
        <f aca="false">L47*L41*(1-In_BESS_Haircut)*In_BESS_Avail/In_Aurora_Avail*(L48+(1-L48)*$E49)</f>
        <v>0</v>
      </c>
      <c r="M50" s="25" t="n">
        <f aca="false">M47*M41*(1-In_BESS_Haircut)*In_BESS_Avail/In_Aurora_Avail*(M48+(1-M48)*$E49)</f>
        <v>0</v>
      </c>
      <c r="N50" s="25" t="n">
        <f aca="false">N47*N41*(1-In_BESS_Haircut)*In_BESS_Avail/In_Aurora_Avail*(N48+(1-N48)*$E49)</f>
        <v>0</v>
      </c>
      <c r="O50" s="25" t="n">
        <f aca="false">O47*O41*(1-In_BESS_Haircut)*In_BESS_Avail/In_Aurora_Avail*(O48+(1-O48)*$E49)</f>
        <v>115.747142075895</v>
      </c>
      <c r="P50" s="25" t="n">
        <f aca="false">P47*P41*(1-In_BESS_Haircut)*In_BESS_Avail/In_Aurora_Avail*(P48+(1-P48)*$E49)</f>
        <v>115.747142075895</v>
      </c>
      <c r="Q50" s="25" t="n">
        <f aca="false">Q47*Q41*(1-In_BESS_Haircut)*In_BESS_Avail/In_Aurora_Avail*(Q48+(1-Q48)*$E49)</f>
        <v>115.747142075895</v>
      </c>
      <c r="R50" s="25" t="n">
        <f aca="false">R47*R41*(1-In_BESS_Haircut)*In_BESS_Avail/In_Aurora_Avail*(R48+(1-R48)*$E49)</f>
        <v>115.747142075895</v>
      </c>
      <c r="S50" s="25" t="n">
        <f aca="false">S47*S41*(1-In_BESS_Haircut)*In_BESS_Avail/In_Aurora_Avail*(S48+(1-S48)*$E49)</f>
        <v>109.729774685427</v>
      </c>
      <c r="T50" s="25" t="n">
        <f aca="false">T47*T41*(1-In_BESS_Haircut)*In_BESS_Avail/In_Aurora_Avail*(T48+(1-T48)*$E49)</f>
        <v>109.729774685427</v>
      </c>
      <c r="U50" s="25" t="n">
        <f aca="false">U47*U41*(1-In_BESS_Haircut)*In_BESS_Avail/In_Aurora_Avail*(U48+(1-U48)*$E49)</f>
        <v>109.729774685427</v>
      </c>
      <c r="V50" s="25" t="n">
        <f aca="false">V47*V41*(1-In_BESS_Haircut)*In_BESS_Avail/In_Aurora_Avail*(V48+(1-V48)*$E49)</f>
        <v>109.729774685427</v>
      </c>
      <c r="W50" s="25" t="n">
        <f aca="false">W47*W41*(1-In_BESS_Haircut)*In_BESS_Avail/In_Aurora_Avail*(W48+(1-W48)*$E49)</f>
        <v>88.7894841527937</v>
      </c>
      <c r="X50" s="25" t="n">
        <f aca="false">X47*X41*(1-In_BESS_Haircut)*In_BESS_Avail/In_Aurora_Avail*(X48+(1-X48)*$E49)</f>
        <v>88.7894841527937</v>
      </c>
      <c r="Y50" s="25" t="n">
        <f aca="false">Y47*Y41*(1-In_BESS_Haircut)*In_BESS_Avail/In_Aurora_Avail*(Y48+(1-Y48)*$E49)</f>
        <v>88.7894841527937</v>
      </c>
      <c r="Z50" s="25" t="n">
        <f aca="false">Z47*Z41*(1-In_BESS_Haircut)*In_BESS_Avail/In_Aurora_Avail*(Z48+(1-Z48)*$E49)</f>
        <v>88.7894841527937</v>
      </c>
      <c r="AA50" s="25" t="n">
        <f aca="false">AA47*AA41*(1-In_BESS_Haircut)*In_BESS_Avail/In_Aurora_Avail*(AA48+(1-AA48)*$E49)</f>
        <v>80.7527033286477</v>
      </c>
      <c r="AB50" s="25" t="n">
        <f aca="false">AB47*AB41*(1-In_BESS_Haircut)*In_BESS_Avail/In_Aurora_Avail*(AB48+(1-AB48)*$E49)</f>
        <v>80.7527033286477</v>
      </c>
      <c r="AC50" s="25" t="n">
        <f aca="false">AC47*AC41*(1-In_BESS_Haircut)*In_BESS_Avail/In_Aurora_Avail*(AC48+(1-AC48)*$E49)</f>
        <v>80.7527033286477</v>
      </c>
      <c r="AD50" s="25" t="n">
        <f aca="false">AD47*AD41*(1-In_BESS_Haircut)*In_BESS_Avail/In_Aurora_Avail*(AD48+(1-AD48)*$E49)</f>
        <v>80.7527033286477</v>
      </c>
      <c r="AE50" s="25" t="n">
        <f aca="false">AE47*AE41*(1-In_BESS_Haircut)*In_BESS_Avail/In_Aurora_Avail*(AE48+(1-AE48)*$E49)</f>
        <v>81.7743465200304</v>
      </c>
      <c r="AF50" s="25" t="n">
        <f aca="false">AF47*AF41*(1-In_BESS_Haircut)*In_BESS_Avail/In_Aurora_Avail*(AF48+(1-AF48)*$E49)</f>
        <v>81.7743465200304</v>
      </c>
      <c r="AG50" s="25" t="n">
        <f aca="false">AG47*AG41*(1-In_BESS_Haircut)*In_BESS_Avail/In_Aurora_Avail*(AG48+(1-AG48)*$E49)</f>
        <v>81.7743465200304</v>
      </c>
      <c r="AH50" s="25" t="n">
        <f aca="false">AH47*AH41*(1-In_BESS_Haircut)*In_BESS_Avail/In_Aurora_Avail*(AH48+(1-AH48)*$E49)</f>
        <v>81.7743465200304</v>
      </c>
      <c r="AI50" s="25" t="n">
        <f aca="false">AI47*AI41*(1-In_BESS_Haircut)*In_BESS_Avail/In_Aurora_Avail*(AI48+(1-AI48)*$E49)</f>
        <v>88.4377402544348</v>
      </c>
      <c r="AJ50" s="25" t="n">
        <f aca="false">AJ47*AJ41*(1-In_BESS_Haircut)*In_BESS_Avail/In_Aurora_Avail*(AJ48+(1-AJ48)*$E49)</f>
        <v>88.4377402544348</v>
      </c>
      <c r="AK50" s="25" t="n">
        <f aca="false">AK47*AK41*(1-In_BESS_Haircut)*In_BESS_Avail/In_Aurora_Avail*(AK48+(1-AK48)*$E49)</f>
        <v>88.4377402544348</v>
      </c>
      <c r="AL50" s="25" t="n">
        <f aca="false">AL47*AL41*(1-In_BESS_Haircut)*In_BESS_Avail/In_Aurora_Avail*(AL48+(1-AL48)*$E49)</f>
        <v>88.4377402544348</v>
      </c>
      <c r="AM50" s="25" t="n">
        <f aca="false">AM47*AM41*(1-In_BESS_Haircut)*In_BESS_Avail/In_Aurora_Avail*(AM48+(1-AM48)*$E49)</f>
        <v>82.8103220115117</v>
      </c>
      <c r="AN50" s="25" t="n">
        <f aca="false">AN47*AN41*(1-In_BESS_Haircut)*In_BESS_Avail/In_Aurora_Avail*(AN48+(1-AN48)*$E49)</f>
        <v>82.8103220115117</v>
      </c>
      <c r="AO50" s="25" t="n">
        <f aca="false">AO47*AO41*(1-In_BESS_Haircut)*In_BESS_Avail/In_Aurora_Avail*(AO48+(1-AO48)*$E49)</f>
        <v>82.8103220115117</v>
      </c>
      <c r="AP50" s="25" t="n">
        <f aca="false">AP47*AP41*(1-In_BESS_Haircut)*In_BESS_Avail/In_Aurora_Avail*(AP48+(1-AP48)*$E49)</f>
        <v>82.8103220115117</v>
      </c>
      <c r="AQ50" s="25" t="n">
        <f aca="false">AQ47*AQ41*(1-In_BESS_Haircut)*In_BESS_Avail/In_Aurora_Avail*(AQ48+(1-AQ48)*$E49)</f>
        <v>81.8991242812124</v>
      </c>
      <c r="AR50" s="25" t="n">
        <f aca="false">AR47*AR41*(1-In_BESS_Haircut)*In_BESS_Avail/In_Aurora_Avail*(AR48+(1-AR48)*$E49)</f>
        <v>81.8991242812124</v>
      </c>
      <c r="AS50" s="25" t="n">
        <f aca="false">AS47*AS41*(1-In_BESS_Haircut)*In_BESS_Avail/In_Aurora_Avail*(AS48+(1-AS48)*$E49)</f>
        <v>81.8991242812124</v>
      </c>
      <c r="AT50" s="25" t="n">
        <f aca="false">AT47*AT41*(1-In_BESS_Haircut)*In_BESS_Avail/In_Aurora_Avail*(AT48+(1-AT48)*$E49)</f>
        <v>81.8991242812124</v>
      </c>
      <c r="AU50" s="25" t="n">
        <f aca="false">AU47*AU41*(1-In_BESS_Haircut)*In_BESS_Avail/In_Aurora_Avail*(AU48+(1-AU48)*$E49)</f>
        <v>85.6267467754099</v>
      </c>
      <c r="AV50" s="25" t="n">
        <f aca="false">AV47*AV41*(1-In_BESS_Haircut)*In_BESS_Avail/In_Aurora_Avail*(AV48+(1-AV48)*$E49)</f>
        <v>85.6267467754099</v>
      </c>
      <c r="AW50" s="25" t="n">
        <f aca="false">AW47*AW41*(1-In_BESS_Haircut)*In_BESS_Avail/In_Aurora_Avail*(AW48+(1-AW48)*$E49)</f>
        <v>85.6267467754099</v>
      </c>
      <c r="AX50" s="25" t="n">
        <f aca="false">AX47*AX41*(1-In_BESS_Haircut)*In_BESS_Avail/In_Aurora_Avail*(AX48+(1-AX48)*$E49)</f>
        <v>85.6267467754099</v>
      </c>
      <c r="AY50" s="25" t="n">
        <f aca="false">AY47*AY41*(1-In_BESS_Haircut)*In_BESS_Avail/In_Aurora_Avail*(AY48+(1-AY48)*$E49)</f>
        <v>79.6284591163563</v>
      </c>
      <c r="AZ50" s="25" t="n">
        <f aca="false">AZ47*AZ41*(1-In_BESS_Haircut)*In_BESS_Avail/In_Aurora_Avail*(AZ48+(1-AZ48)*$E49)</f>
        <v>79.6284591163563</v>
      </c>
      <c r="BA50" s="25" t="n">
        <f aca="false">BA47*BA41*(1-In_BESS_Haircut)*In_BESS_Avail/In_Aurora_Avail*(BA48+(1-BA48)*$E49)</f>
        <v>79.6284591163563</v>
      </c>
      <c r="BB50" s="25" t="n">
        <f aca="false">BB47*BB41*(1-In_BESS_Haircut)*In_BESS_Avail/In_Aurora_Avail*(BB48+(1-BB48)*$E49)</f>
        <v>79.6284591163563</v>
      </c>
      <c r="BC50" s="25" t="n">
        <f aca="false">BC47*BC41*(1-In_BESS_Haircut)*In_BESS_Avail/In_Aurora_Avail*(BC48+(1-BC48)*$E49)</f>
        <v>76.4913337286491</v>
      </c>
      <c r="BD50" s="25" t="n">
        <f aca="false">BD47*BD41*(1-In_BESS_Haircut)*In_BESS_Avail/In_Aurora_Avail*(BD48+(1-BD48)*$E49)</f>
        <v>76.4913337286491</v>
      </c>
      <c r="BE50" s="25" t="n">
        <f aca="false">BE47*BE41*(1-In_BESS_Haircut)*In_BESS_Avail/In_Aurora_Avail*(BE48+(1-BE48)*$E49)</f>
        <v>76.4913337286491</v>
      </c>
      <c r="BF50" s="25" t="n">
        <f aca="false">BF47*BF41*(1-In_BESS_Haircut)*In_BESS_Avail/In_Aurora_Avail*(BF48+(1-BF48)*$E49)</f>
        <v>76.4913337286491</v>
      </c>
      <c r="BG50" s="25" t="n">
        <f aca="false">BG47*BG41*(1-In_BESS_Haircut)*In_BESS_Avail/In_Aurora_Avail*(BG48+(1-BG48)*$E49)</f>
        <v>77.7071944448131</v>
      </c>
      <c r="BH50" s="25" t="n">
        <f aca="false">BH47*BH41*(1-In_BESS_Haircut)*In_BESS_Avail/In_Aurora_Avail*(BH48+(1-BH48)*$E49)</f>
        <v>77.7071944448131</v>
      </c>
      <c r="BI50" s="25" t="n">
        <f aca="false">BI47*BI41*(1-In_BESS_Haircut)*In_BESS_Avail/In_Aurora_Avail*(BI48+(1-BI48)*$E49)</f>
        <v>77.7071944448131</v>
      </c>
      <c r="BJ50" s="25" t="n">
        <f aca="false">BJ47*BJ41*(1-In_BESS_Haircut)*In_BESS_Avail/In_Aurora_Avail*(BJ48+(1-BJ48)*$E49)</f>
        <v>77.7071944448131</v>
      </c>
      <c r="BK50" s="25" t="n">
        <f aca="false">BK47*BK41*(1-In_BESS_Haircut)*In_BESS_Avail/In_Aurora_Avail*(BK48+(1-BK48)*$E49)</f>
        <v>77.0914303759978</v>
      </c>
      <c r="BL50" s="25" t="n">
        <f aca="false">BL47*BL41*(1-In_BESS_Haircut)*In_BESS_Avail/In_Aurora_Avail*(BL48+(1-BL48)*$E49)</f>
        <v>77.0914303759978</v>
      </c>
      <c r="BM50" s="25" t="n">
        <f aca="false">BM47*BM41*(1-In_BESS_Haircut)*In_BESS_Avail/In_Aurora_Avail*(BM48+(1-BM48)*$E49)</f>
        <v>77.0914303759978</v>
      </c>
      <c r="BN50" s="25" t="n">
        <f aca="false">BN47*BN41*(1-In_BESS_Haircut)*In_BESS_Avail/In_Aurora_Avail*(BN48+(1-BN48)*$E49)</f>
        <v>77.0914303759978</v>
      </c>
      <c r="BO50" s="25" t="n">
        <f aca="false">BO47*BO41*(1-In_BESS_Haircut)*In_BESS_Avail/In_Aurora_Avail*(BO48+(1-BO48)*$E49)</f>
        <v>81.283626699346</v>
      </c>
      <c r="BP50" s="25" t="n">
        <f aca="false">BP47*BP41*(1-In_BESS_Haircut)*In_BESS_Avail/In_Aurora_Avail*(BP48+(1-BP48)*$E49)</f>
        <v>81.283626699346</v>
      </c>
      <c r="BQ50" s="25" t="n">
        <f aca="false">BQ47*BQ41*(1-In_BESS_Haircut)*In_BESS_Avail/In_Aurora_Avail*(BQ48+(1-BQ48)*$E49)</f>
        <v>81.283626699346</v>
      </c>
      <c r="BR50" s="25" t="n">
        <f aca="false">BR47*BR41*(1-In_BESS_Haircut)*In_BESS_Avail/In_Aurora_Avail*(BR48+(1-BR48)*$E49)</f>
        <v>81.283626699346</v>
      </c>
      <c r="BS50" s="25" t="n">
        <f aca="false">BS47*BS41*(1-In_BESS_Haircut)*In_BESS_Avail/In_Aurora_Avail*(BS48+(1-BS48)*$E49)</f>
        <v>81.770343694853</v>
      </c>
      <c r="BT50" s="25" t="n">
        <f aca="false">BT47*BT41*(1-In_BESS_Haircut)*In_BESS_Avail/In_Aurora_Avail*(BT48+(1-BT48)*$E49)</f>
        <v>81.770343694853</v>
      </c>
      <c r="BU50" s="25" t="n">
        <f aca="false">BU47*BU41*(1-In_BESS_Haircut)*In_BESS_Avail/In_Aurora_Avail*(BU48+(1-BU48)*$E49)</f>
        <v>81.770343694853</v>
      </c>
      <c r="BV50" s="25" t="n">
        <f aca="false">BV47*BV41*(1-In_BESS_Haircut)*In_BESS_Avail/In_Aurora_Avail*(BV48+(1-BV48)*$E49)</f>
        <v>81.770343694853</v>
      </c>
      <c r="BW50" s="25" t="n">
        <f aca="false">BW47*BW41*(1-In_BESS_Haircut)*In_BESS_Avail/In_Aurora_Avail*(BW48+(1-BW48)*$E49)</f>
        <v>80.9778913758736</v>
      </c>
      <c r="BX50" s="25" t="n">
        <f aca="false">BX47*BX41*(1-In_BESS_Haircut)*In_BESS_Avail/In_Aurora_Avail*(BX48+(1-BX48)*$E49)</f>
        <v>80.9778913758736</v>
      </c>
      <c r="BY50" s="25" t="n">
        <f aca="false">BY47*BY41*(1-In_BESS_Haircut)*In_BESS_Avail/In_Aurora_Avail*(BY48+(1-BY48)*$E49)</f>
        <v>80.9778913758736</v>
      </c>
      <c r="BZ50" s="25" t="n">
        <f aca="false">BZ47*BZ41*(1-In_BESS_Haircut)*In_BESS_Avail/In_Aurora_Avail*(BZ48+(1-BZ48)*$E49)</f>
        <v>80.9778913758736</v>
      </c>
      <c r="CA50" s="25" t="n">
        <f aca="false">CA47*CA41*(1-In_BESS_Haircut)*In_BESS_Avail/In_Aurora_Avail*(CA48+(1-CA48)*$E49)</f>
        <v>79.7427102491096</v>
      </c>
      <c r="CB50" s="25" t="n">
        <f aca="false">CB47*CB41*(1-In_BESS_Haircut)*In_BESS_Avail/In_Aurora_Avail*(CB48+(1-CB48)*$E49)</f>
        <v>79.7427102491096</v>
      </c>
      <c r="CC50" s="25" t="n">
        <f aca="false">CC47*CC41*(1-In_BESS_Haircut)*In_BESS_Avail/In_Aurora_Avail*(CC48+(1-CC48)*$E49)</f>
        <v>79.7427102491096</v>
      </c>
      <c r="CD50" s="25" t="n">
        <f aca="false">CD47*CD41*(1-In_BESS_Haircut)*In_BESS_Avail/In_Aurora_Avail*(CD48+(1-CD48)*$E49)</f>
        <v>79.7427102491096</v>
      </c>
      <c r="CE50" s="25" t="n">
        <f aca="false">CE47*CE41*(1-In_BESS_Haircut)*In_BESS_Avail/In_Aurora_Avail*(CE48+(1-CE48)*$E49)</f>
        <v>78.3569478811905</v>
      </c>
      <c r="CF50" s="25" t="n">
        <f aca="false">CF47*CF41*(1-In_BESS_Haircut)*In_BESS_Avail/In_Aurora_Avail*(CF48+(1-CF48)*$E49)</f>
        <v>78.3569478811905</v>
      </c>
      <c r="CG50" s="25" t="n">
        <f aca="false">CG47*CG41*(1-In_BESS_Haircut)*In_BESS_Avail/In_Aurora_Avail*(CG48+(1-CG48)*$E49)</f>
        <v>78.3569478811905</v>
      </c>
      <c r="CH50" s="25" t="n">
        <f aca="false">CH47*CH41*(1-In_BESS_Haircut)*In_BESS_Avail/In_Aurora_Avail*(CH48+(1-CH48)*$E49)</f>
        <v>78.3569478811905</v>
      </c>
      <c r="CI50" s="25" t="n">
        <f aca="false">CI47*CI41*(1-In_BESS_Haircut)*In_BESS_Avail/In_Aurora_Avail*(CI48+(1-CI48)*$E49)</f>
        <v>78.4300034669358</v>
      </c>
      <c r="CJ50" s="25" t="n">
        <f aca="false">CJ47*CJ41*(1-In_BESS_Haircut)*In_BESS_Avail/In_Aurora_Avail*(CJ48+(1-CJ48)*$E49)</f>
        <v>78.4300034669358</v>
      </c>
      <c r="CK50" s="25" t="n">
        <f aca="false">CK47*CK41*(1-In_BESS_Haircut)*In_BESS_Avail/In_Aurora_Avail*(CK48+(1-CK48)*$E49)</f>
        <v>78.4300034669358</v>
      </c>
      <c r="CL50" s="25" t="n">
        <f aca="false">CL47*CL41*(1-In_BESS_Haircut)*In_BESS_Avail/In_Aurora_Avail*(CL48+(1-CL48)*$E49)</f>
        <v>78.4300034669358</v>
      </c>
      <c r="CM50" s="25" t="n">
        <f aca="false">CM47*CM41*(1-In_BESS_Haircut)*In_BESS_Avail/In_Aurora_Avail*(CM48+(1-CM48)*$E49)</f>
        <v>82.1384764685627</v>
      </c>
      <c r="CN50" s="25" t="n">
        <f aca="false">CN47*CN41*(1-In_BESS_Haircut)*In_BESS_Avail/In_Aurora_Avail*(CN48+(1-CN48)*$E49)</f>
        <v>82.1384764685627</v>
      </c>
      <c r="CO50" s="25" t="n">
        <f aca="false">CO47*CO41*(1-In_BESS_Haircut)*In_BESS_Avail/In_Aurora_Avail*(CO48+(1-CO48)*$E49)</f>
        <v>82.1384764685627</v>
      </c>
      <c r="CP50" s="25" t="n">
        <f aca="false">CP47*CP41*(1-In_BESS_Haircut)*In_BESS_Avail/In_Aurora_Avail*(CP48+(1-CP48)*$E49)</f>
        <v>82.1384764685627</v>
      </c>
      <c r="CQ50" s="25" t="n">
        <f aca="false">CQ47*CQ41*(1-In_BESS_Haircut)*In_BESS_Avail/In_Aurora_Avail*(CQ48+(1-CQ48)*$E49)</f>
        <v>79.4139760053415</v>
      </c>
      <c r="CR50" s="25" t="n">
        <f aca="false">CR47*CR41*(1-In_BESS_Haircut)*In_BESS_Avail/In_Aurora_Avail*(CR48+(1-CR48)*$E49)</f>
        <v>79.4139760053415</v>
      </c>
      <c r="CS50" s="25" t="n">
        <f aca="false">CS47*CS41*(1-In_BESS_Haircut)*In_BESS_Avail/In_Aurora_Avail*(CS48+(1-CS48)*$E49)</f>
        <v>79.4139760053415</v>
      </c>
      <c r="CT50" s="25" t="n">
        <f aca="false">CT47*CT41*(1-In_BESS_Haircut)*In_BESS_Avail/In_Aurora_Avail*(CT48+(1-CT48)*$E49)</f>
        <v>79.4139760053415</v>
      </c>
      <c r="CU50" s="25" t="n">
        <f aca="false">CU47*CU41*(1-In_BESS_Haircut)*In_BESS_Avail/In_Aurora_Avail*(CU48+(1-CU48)*$E49)</f>
        <v>78.9982870158147</v>
      </c>
      <c r="CV50" s="25" t="n">
        <f aca="false">CV47*CV41*(1-In_BESS_Haircut)*In_BESS_Avail/In_Aurora_Avail*(CV48+(1-CV48)*$E49)</f>
        <v>78.9982870158147</v>
      </c>
      <c r="CW50" s="25" t="n">
        <f aca="false">CW47*CW41*(1-In_BESS_Haircut)*In_BESS_Avail/In_Aurora_Avail*(CW48+(1-CW48)*$E49)</f>
        <v>78.9982870158147</v>
      </c>
      <c r="CX50" s="25" t="n">
        <f aca="false">CX47*CX41*(1-In_BESS_Haircut)*In_BESS_Avail/In_Aurora_Avail*(CX48+(1-CX48)*$E49)</f>
        <v>78.9982870158147</v>
      </c>
      <c r="CY50" s="25" t="n">
        <f aca="false">CY47*CY41*(1-In_BESS_Haircut)*In_BESS_Avail/In_Aurora_Avail*(CY48+(1-CY48)*$E49)</f>
        <v>102.950401252932</v>
      </c>
      <c r="CZ50" s="25" t="n">
        <f aca="false">CZ47*CZ41*(1-In_BESS_Haircut)*In_BESS_Avail/In_Aurora_Avail*(CZ48+(1-CZ48)*$E49)</f>
        <v>102.950401252932</v>
      </c>
      <c r="DA50" s="25" t="n">
        <f aca="false">DA47*DA41*(1-In_BESS_Haircut)*In_BESS_Avail/In_Aurora_Avail*(DA48+(1-DA48)*$E49)</f>
        <v>102.950401252932</v>
      </c>
      <c r="DB50" s="25" t="n">
        <f aca="false">DB47*DB41*(1-In_BESS_Haircut)*In_BESS_Avail/In_Aurora_Avail*(DB48+(1-DB48)*$E49)</f>
        <v>102.950401252932</v>
      </c>
      <c r="DC50" s="25" t="n">
        <f aca="false">DC47*DC41*(1-In_BESS_Haircut)*In_BESS_Avail/In_Aurora_Avail*(DC48+(1-DC48)*$E49)</f>
        <v>103.331661239681</v>
      </c>
      <c r="DD50" s="25" t="n">
        <f aca="false">DD47*DD41*(1-In_BESS_Haircut)*In_BESS_Avail/In_Aurora_Avail*(DD48+(1-DD48)*$E49)</f>
        <v>103.331661239681</v>
      </c>
      <c r="DE50" s="25" t="n">
        <f aca="false">DE47*DE41*(1-In_BESS_Haircut)*In_BESS_Avail/In_Aurora_Avail*(DE48+(1-DE48)*$E49)</f>
        <v>103.331661239681</v>
      </c>
      <c r="DF50" s="25" t="n">
        <f aca="false">DF47*DF41*(1-In_BESS_Haircut)*In_BESS_Avail/In_Aurora_Avail*(DF48+(1-DF48)*$E49)</f>
        <v>103.331661239681</v>
      </c>
      <c r="DG50" s="25" t="n">
        <f aca="false">DG47*DG41*(1-In_BESS_Haircut)*In_BESS_Avail/In_Aurora_Avail*(DG48+(1-DG48)*$E49)</f>
        <v>104.058852374829</v>
      </c>
      <c r="DH50" s="25" t="n">
        <f aca="false">DH47*DH41*(1-In_BESS_Haircut)*In_BESS_Avail/In_Aurora_Avail*(DH48+(1-DH48)*$E49)</f>
        <v>104.058852374829</v>
      </c>
      <c r="DI50" s="25" t="n">
        <f aca="false">DI47*DI41*(1-In_BESS_Haircut)*In_BESS_Avail/In_Aurora_Avail*(DI48+(1-DI48)*$E49)</f>
        <v>104.058852374829</v>
      </c>
      <c r="DJ50" s="25" t="n">
        <f aca="false">DJ47*DJ41*(1-In_BESS_Haircut)*In_BESS_Avail/In_Aurora_Avail*(DJ48+(1-DJ48)*$E49)</f>
        <v>104.058852374829</v>
      </c>
      <c r="DK50" s="25" t="n">
        <f aca="false">DK47*DK41*(1-In_BESS_Haircut)*In_BESS_Avail/In_Aurora_Avail*(DK48+(1-DK48)*$E49)</f>
        <v>102.101897516361</v>
      </c>
      <c r="DL50" s="25" t="n">
        <f aca="false">DL47*DL41*(1-In_BESS_Haircut)*In_BESS_Avail/In_Aurora_Avail*(DL48+(1-DL48)*$E49)</f>
        <v>102.101897516361</v>
      </c>
      <c r="DM50" s="25" t="n">
        <f aca="false">DM47*DM41*(1-In_BESS_Haircut)*In_BESS_Avail/In_Aurora_Avail*(DM48+(1-DM48)*$E49)</f>
        <v>102.101897516361</v>
      </c>
      <c r="DN50" s="25" t="n">
        <f aca="false">DN47*DN41*(1-In_BESS_Haircut)*In_BESS_Avail/In_Aurora_Avail*(DN48+(1-DN48)*$E49)</f>
        <v>102.101897516361</v>
      </c>
      <c r="DO50" s="25" t="n">
        <f aca="false">DO47*DO41*(1-In_BESS_Haircut)*In_BESS_Avail/In_Aurora_Avail*(DO48+(1-DO48)*$E49)</f>
        <v>106.742542088169</v>
      </c>
      <c r="DP50" s="25" t="n">
        <f aca="false">DP47*DP41*(1-In_BESS_Haircut)*In_BESS_Avail/In_Aurora_Avail*(DP48+(1-DP48)*$E49)</f>
        <v>106.742542088169</v>
      </c>
      <c r="DQ50" s="25" t="n">
        <f aca="false">DQ47*DQ41*(1-In_BESS_Haircut)*In_BESS_Avail/In_Aurora_Avail*(DQ48+(1-DQ48)*$E49)</f>
        <v>106.742542088169</v>
      </c>
      <c r="DR50" s="25" t="n">
        <f aca="false">DR47*DR41*(1-In_BESS_Haircut)*In_BESS_Avail/In_Aurora_Avail*(DR48+(1-DR48)*$E49)</f>
        <v>106.742542088169</v>
      </c>
      <c r="DS50" s="25" t="n">
        <f aca="false">DS47*DS41*(1-In_BESS_Haircut)*In_BESS_Avail/In_Aurora_Avail*(DS48+(1-DS48)*$E49)</f>
        <v>106.610235385473</v>
      </c>
      <c r="DT50" s="25" t="n">
        <f aca="false">DT47*DT41*(1-In_BESS_Haircut)*In_BESS_Avail/In_Aurora_Avail*(DT48+(1-DT48)*$E49)</f>
        <v>106.610235385473</v>
      </c>
      <c r="DU50" s="25" t="n">
        <f aca="false">DU47*DU41*(1-In_BESS_Haircut)*In_BESS_Avail/In_Aurora_Avail*(DU48+(1-DU48)*$E49)</f>
        <v>106.610235385473</v>
      </c>
      <c r="DV50" s="25" t="n">
        <f aca="false">DV47*DV41*(1-In_BESS_Haircut)*In_BESS_Avail/In_Aurora_Avail*(DV48+(1-DV48)*$E49)</f>
        <v>106.610235385473</v>
      </c>
      <c r="DW50" s="25" t="n">
        <f aca="false">DW47*DW41*(1-In_BESS_Haircut)*In_BESS_Avail/In_Aurora_Avail*(DW48+(1-DW48)*$E49)</f>
        <v>107.780765170112</v>
      </c>
      <c r="DX50" s="25" t="n">
        <f aca="false">DX47*DX41*(1-In_BESS_Haircut)*In_BESS_Avail/In_Aurora_Avail*(DX48+(1-DX48)*$E49)</f>
        <v>107.780765170112</v>
      </c>
      <c r="DY50" s="25" t="n">
        <f aca="false">DY47*DY41*(1-In_BESS_Haircut)*In_BESS_Avail/In_Aurora_Avail*(DY48+(1-DY48)*$E49)</f>
        <v>107.780765170112</v>
      </c>
      <c r="DZ50" s="25" t="n">
        <f aca="false">DZ47*DZ41*(1-In_BESS_Haircut)*In_BESS_Avail/In_Aurora_Avail*(DZ48+(1-DZ48)*$E49)</f>
        <v>107.780765170112</v>
      </c>
      <c r="EA50" s="25" t="n">
        <f aca="false">EA47*EA41*(1-In_BESS_Haircut)*In_BESS_Avail/In_Aurora_Avail*(EA48+(1-EA48)*$E49)</f>
        <v>109.458239139372</v>
      </c>
      <c r="EB50" s="25" t="n">
        <f aca="false">EB47*EB41*(1-In_BESS_Haircut)*In_BESS_Avail/In_Aurora_Avail*(EB48+(1-EB48)*$E49)</f>
        <v>109.458239139372</v>
      </c>
      <c r="EC50" s="25" t="n">
        <f aca="false">EC47*EC41*(1-In_BESS_Haircut)*In_BESS_Avail/In_Aurora_Avail*(EC48+(1-EC48)*$E49)</f>
        <v>109.458239139372</v>
      </c>
      <c r="ED50" s="25" t="n">
        <f aca="false">ED47*ED41*(1-In_BESS_Haircut)*In_BESS_Avail/In_Aurora_Avail*(ED48+(1-ED48)*$E49)</f>
        <v>109.458239139372</v>
      </c>
      <c r="EE50" s="25" t="n">
        <f aca="false">EE47*EE41*(1-In_BESS_Haircut)*In_BESS_Avail/In_Aurora_Avail*(EE48+(1-EE48)*$E49)</f>
        <v>108.243290195706</v>
      </c>
      <c r="EF50" s="25" t="n">
        <f aca="false">EF47*EF41*(1-In_BESS_Haircut)*In_BESS_Avail/In_Aurora_Avail*(EF48+(1-EF48)*$E49)</f>
        <v>108.243290195706</v>
      </c>
      <c r="EG50" s="25" t="n">
        <f aca="false">EG47*EG41*(1-In_BESS_Haircut)*In_BESS_Avail/In_Aurora_Avail*(EG48+(1-EG48)*$E49)</f>
        <v>108.243290195706</v>
      </c>
      <c r="EH50" s="25" t="n">
        <f aca="false">EH47*EH41*(1-In_BESS_Haircut)*In_BESS_Avail/In_Aurora_Avail*(EH48+(1-EH48)*$E49)</f>
        <v>108.243290195706</v>
      </c>
      <c r="EI50" s="25" t="n">
        <f aca="false">EI47*EI41*(1-In_BESS_Haircut)*In_BESS_Avail/In_Aurora_Avail*(EI48+(1-EI48)*$E49)</f>
        <v>114.289501995675</v>
      </c>
      <c r="EJ50" s="25" t="n">
        <f aca="false">EJ47*EJ41*(1-In_BESS_Haircut)*In_BESS_Avail/In_Aurora_Avail*(EJ48+(1-EJ48)*$E49)</f>
        <v>114.289501995675</v>
      </c>
      <c r="EK50" s="25" t="n">
        <f aca="false">EK47*EK41*(1-In_BESS_Haircut)*In_BESS_Avail/In_Aurora_Avail*(EK48+(1-EK48)*$E49)</f>
        <v>114.289501995675</v>
      </c>
      <c r="EL50" s="25" t="n">
        <f aca="false">EL47*EL41*(1-In_BESS_Haircut)*In_BESS_Avail/In_Aurora_Avail*(EL48+(1-EL48)*$E49)</f>
        <v>114.289501995675</v>
      </c>
      <c r="EM50" s="25" t="n">
        <f aca="false">EM47*EM41*(1-In_BESS_Haircut)*In_BESS_Avail/In_Aurora_Avail*(EM48+(1-EM48)*$E49)</f>
        <v>117.013335908328</v>
      </c>
      <c r="EN50" s="25" t="n">
        <f aca="false">EN47*EN41*(1-In_BESS_Haircut)*In_BESS_Avail/In_Aurora_Avail*(EN48+(1-EN48)*$E49)</f>
        <v>117.013335908328</v>
      </c>
      <c r="EO50" s="25" t="n">
        <f aca="false">EO47*EO41*(1-In_BESS_Haircut)*In_BESS_Avail/In_Aurora_Avail*(EO48+(1-EO48)*$E49)</f>
        <v>117.013335908328</v>
      </c>
      <c r="EP50" s="25" t="n">
        <f aca="false">EP47*EP41*(1-In_BESS_Haircut)*In_BESS_Avail/In_Aurora_Avail*(EP48+(1-EP48)*$E49)</f>
        <v>117.013335908328</v>
      </c>
      <c r="EQ50" s="25" t="n">
        <f aca="false">EQ47*EQ41*(1-In_BESS_Haircut)*In_BESS_Avail/In_Aurora_Avail*(EQ48+(1-EQ48)*$E49)</f>
        <v>114.602326173042</v>
      </c>
      <c r="ER50" s="25" t="n">
        <f aca="false">ER47*ER41*(1-In_BESS_Haircut)*In_BESS_Avail/In_Aurora_Avail*(ER48+(1-ER48)*$E49)</f>
        <v>114.602326173042</v>
      </c>
      <c r="ES50" s="25" t="n">
        <f aca="false">ES47*ES41*(1-In_BESS_Haircut)*In_BESS_Avail/In_Aurora_Avail*(ES48+(1-ES48)*$E49)</f>
        <v>114.602326173042</v>
      </c>
      <c r="ET50" s="25" t="n">
        <f aca="false">ET47*ET41*(1-In_BESS_Haircut)*In_BESS_Avail/In_Aurora_Avail*(ET48+(1-ET48)*$E49)</f>
        <v>114.602326173042</v>
      </c>
      <c r="EU50" s="25" t="n">
        <f aca="false">EU47*EU41*(1-In_BESS_Haircut)*In_BESS_Avail/In_Aurora_Avail*(EU48+(1-EU48)*$E49)</f>
        <v>116.894372696503</v>
      </c>
      <c r="EV50" s="25" t="n">
        <f aca="false">EV47*EV41*(1-In_BESS_Haircut)*In_BESS_Avail/In_Aurora_Avail*(EV48+(1-EV48)*$E49)</f>
        <v>116.894372696503</v>
      </c>
      <c r="EW50" s="25" t="n">
        <f aca="false">EW47*EW41*(1-In_BESS_Haircut)*In_BESS_Avail/In_Aurora_Avail*(EW48+(1-EW48)*$E49)</f>
        <v>116.894372696503</v>
      </c>
      <c r="EX50" s="25" t="n">
        <f aca="false">EX47*EX41*(1-In_BESS_Haircut)*In_BESS_Avail/In_Aurora_Avail*(EX48+(1-EX48)*$E49)</f>
        <v>116.894372696503</v>
      </c>
      <c r="EY50" s="25" t="n">
        <f aca="false">EY47*EY41*(1-In_BESS_Haircut)*In_BESS_Avail/In_Aurora_Avail*(EY48+(1-EY48)*$E49)</f>
        <v>119.232260150433</v>
      </c>
      <c r="EZ50" s="25" t="n">
        <f aca="false">EZ47*EZ41*(1-In_BESS_Haircut)*In_BESS_Avail/In_Aurora_Avail*(EZ48+(1-EZ48)*$E49)</f>
        <v>119.232260150433</v>
      </c>
      <c r="FA50" s="25" t="n">
        <f aca="false">FA47*FA41*(1-In_BESS_Haircut)*In_BESS_Avail/In_Aurora_Avail*(FA48+(1-FA48)*$E49)</f>
        <v>119.232260150433</v>
      </c>
      <c r="FB50" s="25" t="n">
        <f aca="false">FB47*FB41*(1-In_BESS_Haircut)*In_BESS_Avail/In_Aurora_Avail*(FB48+(1-FB48)*$E49)</f>
        <v>119.232260150433</v>
      </c>
      <c r="FC50" s="25" t="n">
        <f aca="false">FC47*FC41*(1-In_BESS_Haircut)*In_BESS_Avail/In_Aurora_Avail*(FC48+(1-FC48)*$E49)</f>
        <v>121.616905353442</v>
      </c>
      <c r="FD50" s="25" t="n">
        <f aca="false">FD47*FD41*(1-In_BESS_Haircut)*In_BESS_Avail/In_Aurora_Avail*(FD48+(1-FD48)*$E49)</f>
        <v>121.616905353442</v>
      </c>
      <c r="FE50" s="25" t="n">
        <f aca="false">FE47*FE41*(1-In_BESS_Haircut)*In_BESS_Avail/In_Aurora_Avail*(FE48+(1-FE48)*$E49)</f>
        <v>121.616905353442</v>
      </c>
      <c r="FF50" s="25" t="n">
        <f aca="false">FF47*FF41*(1-In_BESS_Haircut)*In_BESS_Avail/In_Aurora_Avail*(FF48+(1-FF48)*$E49)</f>
        <v>121.616905353442</v>
      </c>
      <c r="FG50" s="25" t="n">
        <f aca="false">FG47*FG41*(1-In_BESS_Haircut)*In_BESS_Avail/In_Aurora_Avail*(FG48+(1-FG48)*$E49)</f>
        <v>124.04924346051</v>
      </c>
      <c r="FH50" s="25" t="n">
        <f aca="false">FH47*FH41*(1-In_BESS_Haircut)*In_BESS_Avail/In_Aurora_Avail*(FH48+(1-FH48)*$E49)</f>
        <v>124.04924346051</v>
      </c>
    </row>
    <row r="51" customFormat="false" ht="15" hidden="false" customHeight="false" outlineLevel="0" collapsed="false">
      <c r="C51" s="0" t="s">
        <v>710</v>
      </c>
      <c r="D51" s="11" t="s">
        <v>327</v>
      </c>
      <c r="E51" s="35" t="n">
        <f aca="false">IF(In_Fix_Augment=0,In_Augment_Year_v3,IF(In_Augment_Year&gt;0,In_Augment_Year,$F51))</f>
        <v>2048</v>
      </c>
      <c r="F51" s="35" t="n">
        <f aca="false">INDEX(Block_Repower,MATCH($E47,Block_Names,0))</f>
        <v>2048</v>
      </c>
    </row>
    <row r="52" customFormat="false" ht="15" hidden="false" customHeight="false" outlineLevel="0" collapsed="false">
      <c r="C52" s="0" t="s">
        <v>711</v>
      </c>
      <c r="D52" s="11" t="s">
        <v>34</v>
      </c>
      <c r="J52" s="17" t="n">
        <f aca="false">1-(1-In_Repower)*(J$7&gt;=$E51)</f>
        <v>1</v>
      </c>
      <c r="K52" s="17" t="n">
        <f aca="false">1-(1-In_Repower)*(K$7&gt;=$E51)</f>
        <v>1</v>
      </c>
      <c r="L52" s="17" t="n">
        <f aca="false">1-(1-In_Repower)*(L$7&gt;=$E51)</f>
        <v>1</v>
      </c>
      <c r="M52" s="17" t="n">
        <f aca="false">1-(1-In_Repower)*(M$7&gt;=$E51)</f>
        <v>1</v>
      </c>
      <c r="N52" s="17" t="n">
        <f aca="false">1-(1-In_Repower)*(N$7&gt;=$E51)</f>
        <v>1</v>
      </c>
      <c r="O52" s="17" t="n">
        <f aca="false">1-(1-In_Repower)*(O$7&gt;=$E51)</f>
        <v>1</v>
      </c>
      <c r="P52" s="17" t="n">
        <f aca="false">1-(1-In_Repower)*(P$7&gt;=$E51)</f>
        <v>1</v>
      </c>
      <c r="Q52" s="17" t="n">
        <f aca="false">1-(1-In_Repower)*(Q$7&gt;=$E51)</f>
        <v>1</v>
      </c>
      <c r="R52" s="17" t="n">
        <f aca="false">1-(1-In_Repower)*(R$7&gt;=$E51)</f>
        <v>1</v>
      </c>
      <c r="S52" s="17" t="n">
        <f aca="false">1-(1-In_Repower)*(S$7&gt;=$E51)</f>
        <v>1</v>
      </c>
      <c r="T52" s="17" t="n">
        <f aca="false">1-(1-In_Repower)*(T$7&gt;=$E51)</f>
        <v>1</v>
      </c>
      <c r="U52" s="17" t="n">
        <f aca="false">1-(1-In_Repower)*(U$7&gt;=$E51)</f>
        <v>1</v>
      </c>
      <c r="V52" s="17" t="n">
        <f aca="false">1-(1-In_Repower)*(V$7&gt;=$E51)</f>
        <v>1</v>
      </c>
      <c r="W52" s="17" t="n">
        <f aca="false">1-(1-In_Repower)*(W$7&gt;=$E51)</f>
        <v>1</v>
      </c>
      <c r="X52" s="17" t="n">
        <f aca="false">1-(1-In_Repower)*(X$7&gt;=$E51)</f>
        <v>1</v>
      </c>
      <c r="Y52" s="17" t="n">
        <f aca="false">1-(1-In_Repower)*(Y$7&gt;=$E51)</f>
        <v>1</v>
      </c>
      <c r="Z52" s="17" t="n">
        <f aca="false">1-(1-In_Repower)*(Z$7&gt;=$E51)</f>
        <v>1</v>
      </c>
      <c r="AA52" s="17" t="n">
        <f aca="false">1-(1-In_Repower)*(AA$7&gt;=$E51)</f>
        <v>1</v>
      </c>
      <c r="AB52" s="17" t="n">
        <f aca="false">1-(1-In_Repower)*(AB$7&gt;=$E51)</f>
        <v>1</v>
      </c>
      <c r="AC52" s="17" t="n">
        <f aca="false">1-(1-In_Repower)*(AC$7&gt;=$E51)</f>
        <v>1</v>
      </c>
      <c r="AD52" s="17" t="n">
        <f aca="false">1-(1-In_Repower)*(AD$7&gt;=$E51)</f>
        <v>1</v>
      </c>
      <c r="AE52" s="17" t="n">
        <f aca="false">1-(1-In_Repower)*(AE$7&gt;=$E51)</f>
        <v>1</v>
      </c>
      <c r="AF52" s="17" t="n">
        <f aca="false">1-(1-In_Repower)*(AF$7&gt;=$E51)</f>
        <v>1</v>
      </c>
      <c r="AG52" s="17" t="n">
        <f aca="false">1-(1-In_Repower)*(AG$7&gt;=$E51)</f>
        <v>1</v>
      </c>
      <c r="AH52" s="17" t="n">
        <f aca="false">1-(1-In_Repower)*(AH$7&gt;=$E51)</f>
        <v>1</v>
      </c>
      <c r="AI52" s="17" t="n">
        <f aca="false">1-(1-In_Repower)*(AI$7&gt;=$E51)</f>
        <v>1</v>
      </c>
      <c r="AJ52" s="17" t="n">
        <f aca="false">1-(1-In_Repower)*(AJ$7&gt;=$E51)</f>
        <v>1</v>
      </c>
      <c r="AK52" s="17" t="n">
        <f aca="false">1-(1-In_Repower)*(AK$7&gt;=$E51)</f>
        <v>1</v>
      </c>
      <c r="AL52" s="17" t="n">
        <f aca="false">1-(1-In_Repower)*(AL$7&gt;=$E51)</f>
        <v>1</v>
      </c>
      <c r="AM52" s="17" t="n">
        <f aca="false">1-(1-In_Repower)*(AM$7&gt;=$E51)</f>
        <v>1</v>
      </c>
      <c r="AN52" s="17" t="n">
        <f aca="false">1-(1-In_Repower)*(AN$7&gt;=$E51)</f>
        <v>1</v>
      </c>
      <c r="AO52" s="17" t="n">
        <f aca="false">1-(1-In_Repower)*(AO$7&gt;=$E51)</f>
        <v>1</v>
      </c>
      <c r="AP52" s="17" t="n">
        <f aca="false">1-(1-In_Repower)*(AP$7&gt;=$E51)</f>
        <v>1</v>
      </c>
      <c r="AQ52" s="17" t="n">
        <f aca="false">1-(1-In_Repower)*(AQ$7&gt;=$E51)</f>
        <v>1</v>
      </c>
      <c r="AR52" s="17" t="n">
        <f aca="false">1-(1-In_Repower)*(AR$7&gt;=$E51)</f>
        <v>1</v>
      </c>
      <c r="AS52" s="17" t="n">
        <f aca="false">1-(1-In_Repower)*(AS$7&gt;=$E51)</f>
        <v>1</v>
      </c>
      <c r="AT52" s="17" t="n">
        <f aca="false">1-(1-In_Repower)*(AT$7&gt;=$E51)</f>
        <v>1</v>
      </c>
      <c r="AU52" s="17" t="n">
        <f aca="false">1-(1-In_Repower)*(AU$7&gt;=$E51)</f>
        <v>1</v>
      </c>
      <c r="AV52" s="17" t="n">
        <f aca="false">1-(1-In_Repower)*(AV$7&gt;=$E51)</f>
        <v>1</v>
      </c>
      <c r="AW52" s="17" t="n">
        <f aca="false">1-(1-In_Repower)*(AW$7&gt;=$E51)</f>
        <v>1</v>
      </c>
      <c r="AX52" s="17" t="n">
        <f aca="false">1-(1-In_Repower)*(AX$7&gt;=$E51)</f>
        <v>1</v>
      </c>
      <c r="AY52" s="17" t="n">
        <f aca="false">1-(1-In_Repower)*(AY$7&gt;=$E51)</f>
        <v>1</v>
      </c>
      <c r="AZ52" s="17" t="n">
        <f aca="false">1-(1-In_Repower)*(AZ$7&gt;=$E51)</f>
        <v>1</v>
      </c>
      <c r="BA52" s="17" t="n">
        <f aca="false">1-(1-In_Repower)*(BA$7&gt;=$E51)</f>
        <v>1</v>
      </c>
      <c r="BB52" s="17" t="n">
        <f aca="false">1-(1-In_Repower)*(BB$7&gt;=$E51)</f>
        <v>1</v>
      </c>
      <c r="BC52" s="17" t="n">
        <f aca="false">1-(1-In_Repower)*(BC$7&gt;=$E51)</f>
        <v>1</v>
      </c>
      <c r="BD52" s="17" t="n">
        <f aca="false">1-(1-In_Repower)*(BD$7&gt;=$E51)</f>
        <v>1</v>
      </c>
      <c r="BE52" s="17" t="n">
        <f aca="false">1-(1-In_Repower)*(BE$7&gt;=$E51)</f>
        <v>1</v>
      </c>
      <c r="BF52" s="17" t="n">
        <f aca="false">1-(1-In_Repower)*(BF$7&gt;=$E51)</f>
        <v>1</v>
      </c>
      <c r="BG52" s="17" t="n">
        <f aca="false">1-(1-In_Repower)*(BG$7&gt;=$E51)</f>
        <v>1</v>
      </c>
      <c r="BH52" s="17" t="n">
        <f aca="false">1-(1-In_Repower)*(BH$7&gt;=$E51)</f>
        <v>1</v>
      </c>
      <c r="BI52" s="17" t="n">
        <f aca="false">1-(1-In_Repower)*(BI$7&gt;=$E51)</f>
        <v>1</v>
      </c>
      <c r="BJ52" s="17" t="n">
        <f aca="false">1-(1-In_Repower)*(BJ$7&gt;=$E51)</f>
        <v>1</v>
      </c>
      <c r="BK52" s="17" t="n">
        <f aca="false">1-(1-In_Repower)*(BK$7&gt;=$E51)</f>
        <v>1</v>
      </c>
      <c r="BL52" s="17" t="n">
        <f aca="false">1-(1-In_Repower)*(BL$7&gt;=$E51)</f>
        <v>1</v>
      </c>
      <c r="BM52" s="17" t="n">
        <f aca="false">1-(1-In_Repower)*(BM$7&gt;=$E51)</f>
        <v>1</v>
      </c>
      <c r="BN52" s="17" t="n">
        <f aca="false">1-(1-In_Repower)*(BN$7&gt;=$E51)</f>
        <v>1</v>
      </c>
      <c r="BO52" s="17" t="n">
        <f aca="false">1-(1-In_Repower)*(BO$7&gt;=$E51)</f>
        <v>1</v>
      </c>
      <c r="BP52" s="17" t="n">
        <f aca="false">1-(1-In_Repower)*(BP$7&gt;=$E51)</f>
        <v>1</v>
      </c>
      <c r="BQ52" s="17" t="n">
        <f aca="false">1-(1-In_Repower)*(BQ$7&gt;=$E51)</f>
        <v>1</v>
      </c>
      <c r="BR52" s="17" t="n">
        <f aca="false">1-(1-In_Repower)*(BR$7&gt;=$E51)</f>
        <v>1</v>
      </c>
      <c r="BS52" s="17" t="n">
        <f aca="false">1-(1-In_Repower)*(BS$7&gt;=$E51)</f>
        <v>1</v>
      </c>
      <c r="BT52" s="17" t="n">
        <f aca="false">1-(1-In_Repower)*(BT$7&gt;=$E51)</f>
        <v>1</v>
      </c>
      <c r="BU52" s="17" t="n">
        <f aca="false">1-(1-In_Repower)*(BU$7&gt;=$E51)</f>
        <v>1</v>
      </c>
      <c r="BV52" s="17" t="n">
        <f aca="false">1-(1-In_Repower)*(BV$7&gt;=$E51)</f>
        <v>1</v>
      </c>
      <c r="BW52" s="17" t="n">
        <f aca="false">1-(1-In_Repower)*(BW$7&gt;=$E51)</f>
        <v>1</v>
      </c>
      <c r="BX52" s="17" t="n">
        <f aca="false">1-(1-In_Repower)*(BX$7&gt;=$E51)</f>
        <v>1</v>
      </c>
      <c r="BY52" s="17" t="n">
        <f aca="false">1-(1-In_Repower)*(BY$7&gt;=$E51)</f>
        <v>1</v>
      </c>
      <c r="BZ52" s="17" t="n">
        <f aca="false">1-(1-In_Repower)*(BZ$7&gt;=$E51)</f>
        <v>1</v>
      </c>
      <c r="CA52" s="17" t="n">
        <f aca="false">1-(1-In_Repower)*(CA$7&gt;=$E51)</f>
        <v>1</v>
      </c>
      <c r="CB52" s="17" t="n">
        <f aca="false">1-(1-In_Repower)*(CB$7&gt;=$E51)</f>
        <v>1</v>
      </c>
      <c r="CC52" s="17" t="n">
        <f aca="false">1-(1-In_Repower)*(CC$7&gt;=$E51)</f>
        <v>1</v>
      </c>
      <c r="CD52" s="17" t="n">
        <f aca="false">1-(1-In_Repower)*(CD$7&gt;=$E51)</f>
        <v>1</v>
      </c>
      <c r="CE52" s="17" t="n">
        <f aca="false">1-(1-In_Repower)*(CE$7&gt;=$E51)</f>
        <v>1</v>
      </c>
      <c r="CF52" s="17" t="n">
        <f aca="false">1-(1-In_Repower)*(CF$7&gt;=$E51)</f>
        <v>1</v>
      </c>
      <c r="CG52" s="17" t="n">
        <f aca="false">1-(1-In_Repower)*(CG$7&gt;=$E51)</f>
        <v>1</v>
      </c>
      <c r="CH52" s="17" t="n">
        <f aca="false">1-(1-In_Repower)*(CH$7&gt;=$E51)</f>
        <v>1</v>
      </c>
      <c r="CI52" s="17" t="n">
        <f aca="false">1-(1-In_Repower)*(CI$7&gt;=$E51)</f>
        <v>1</v>
      </c>
      <c r="CJ52" s="17" t="n">
        <f aca="false">1-(1-In_Repower)*(CJ$7&gt;=$E51)</f>
        <v>1</v>
      </c>
      <c r="CK52" s="17" t="n">
        <f aca="false">1-(1-In_Repower)*(CK$7&gt;=$E51)</f>
        <v>1</v>
      </c>
      <c r="CL52" s="17" t="n">
        <f aca="false">1-(1-In_Repower)*(CL$7&gt;=$E51)</f>
        <v>1</v>
      </c>
      <c r="CM52" s="17" t="n">
        <f aca="false">1-(1-In_Repower)*(CM$7&gt;=$E51)</f>
        <v>1</v>
      </c>
      <c r="CN52" s="17" t="n">
        <f aca="false">1-(1-In_Repower)*(CN$7&gt;=$E51)</f>
        <v>1</v>
      </c>
      <c r="CO52" s="17" t="n">
        <f aca="false">1-(1-In_Repower)*(CO$7&gt;=$E51)</f>
        <v>1</v>
      </c>
      <c r="CP52" s="17" t="n">
        <f aca="false">1-(1-In_Repower)*(CP$7&gt;=$E51)</f>
        <v>1</v>
      </c>
      <c r="CQ52" s="17" t="n">
        <f aca="false">1-(1-In_Repower)*(CQ$7&gt;=$E51)</f>
        <v>1</v>
      </c>
      <c r="CR52" s="17" t="n">
        <f aca="false">1-(1-In_Repower)*(CR$7&gt;=$E51)</f>
        <v>1</v>
      </c>
      <c r="CS52" s="17" t="n">
        <f aca="false">1-(1-In_Repower)*(CS$7&gt;=$E51)</f>
        <v>1</v>
      </c>
      <c r="CT52" s="17" t="n">
        <f aca="false">1-(1-In_Repower)*(CT$7&gt;=$E51)</f>
        <v>1</v>
      </c>
      <c r="CU52" s="17" t="n">
        <f aca="false">1-(1-In_Repower)*(CU$7&gt;=$E51)</f>
        <v>1</v>
      </c>
      <c r="CV52" s="17" t="n">
        <f aca="false">1-(1-In_Repower)*(CV$7&gt;=$E51)</f>
        <v>1</v>
      </c>
      <c r="CW52" s="17" t="n">
        <f aca="false">1-(1-In_Repower)*(CW$7&gt;=$E51)</f>
        <v>1</v>
      </c>
      <c r="CX52" s="17" t="n">
        <f aca="false">1-(1-In_Repower)*(CX$7&gt;=$E51)</f>
        <v>1</v>
      </c>
      <c r="CY52" s="17" t="n">
        <f aca="false">1-(1-In_Repower)*(CY$7&gt;=$E51)</f>
        <v>1</v>
      </c>
      <c r="CZ52" s="17" t="n">
        <f aca="false">1-(1-In_Repower)*(CZ$7&gt;=$E51)</f>
        <v>1</v>
      </c>
      <c r="DA52" s="17" t="n">
        <f aca="false">1-(1-In_Repower)*(DA$7&gt;=$E51)</f>
        <v>1</v>
      </c>
      <c r="DB52" s="17" t="n">
        <f aca="false">1-(1-In_Repower)*(DB$7&gt;=$E51)</f>
        <v>1</v>
      </c>
      <c r="DC52" s="17" t="n">
        <f aca="false">1-(1-In_Repower)*(DC$7&gt;=$E51)</f>
        <v>1</v>
      </c>
      <c r="DD52" s="17" t="n">
        <f aca="false">1-(1-In_Repower)*(DD$7&gt;=$E51)</f>
        <v>1</v>
      </c>
      <c r="DE52" s="17" t="n">
        <f aca="false">1-(1-In_Repower)*(DE$7&gt;=$E51)</f>
        <v>1</v>
      </c>
      <c r="DF52" s="17" t="n">
        <f aca="false">1-(1-In_Repower)*(DF$7&gt;=$E51)</f>
        <v>1</v>
      </c>
      <c r="DG52" s="17" t="n">
        <f aca="false">1-(1-In_Repower)*(DG$7&gt;=$E51)</f>
        <v>1</v>
      </c>
      <c r="DH52" s="17" t="n">
        <f aca="false">1-(1-In_Repower)*(DH$7&gt;=$E51)</f>
        <v>1</v>
      </c>
      <c r="DI52" s="17" t="n">
        <f aca="false">1-(1-In_Repower)*(DI$7&gt;=$E51)</f>
        <v>1</v>
      </c>
      <c r="DJ52" s="17" t="n">
        <f aca="false">1-(1-In_Repower)*(DJ$7&gt;=$E51)</f>
        <v>1</v>
      </c>
      <c r="DK52" s="17" t="n">
        <f aca="false">1-(1-In_Repower)*(DK$7&gt;=$E51)</f>
        <v>1</v>
      </c>
      <c r="DL52" s="17" t="n">
        <f aca="false">1-(1-In_Repower)*(DL$7&gt;=$E51)</f>
        <v>1</v>
      </c>
      <c r="DM52" s="17" t="n">
        <f aca="false">1-(1-In_Repower)*(DM$7&gt;=$E51)</f>
        <v>1</v>
      </c>
      <c r="DN52" s="17" t="n">
        <f aca="false">1-(1-In_Repower)*(DN$7&gt;=$E51)</f>
        <v>1</v>
      </c>
      <c r="DO52" s="17" t="n">
        <f aca="false">1-(1-In_Repower)*(DO$7&gt;=$E51)</f>
        <v>1</v>
      </c>
      <c r="DP52" s="17" t="n">
        <f aca="false">1-(1-In_Repower)*(DP$7&gt;=$E51)</f>
        <v>1</v>
      </c>
      <c r="DQ52" s="17" t="n">
        <f aca="false">1-(1-In_Repower)*(DQ$7&gt;=$E51)</f>
        <v>1</v>
      </c>
      <c r="DR52" s="17" t="n">
        <f aca="false">1-(1-In_Repower)*(DR$7&gt;=$E51)</f>
        <v>1</v>
      </c>
      <c r="DS52" s="17" t="n">
        <f aca="false">1-(1-In_Repower)*(DS$7&gt;=$E51)</f>
        <v>1</v>
      </c>
      <c r="DT52" s="17" t="n">
        <f aca="false">1-(1-In_Repower)*(DT$7&gt;=$E51)</f>
        <v>1</v>
      </c>
      <c r="DU52" s="17" t="n">
        <f aca="false">1-(1-In_Repower)*(DU$7&gt;=$E51)</f>
        <v>1</v>
      </c>
      <c r="DV52" s="17" t="n">
        <f aca="false">1-(1-In_Repower)*(DV$7&gt;=$E51)</f>
        <v>1</v>
      </c>
      <c r="DW52" s="17" t="n">
        <f aca="false">1-(1-In_Repower)*(DW$7&gt;=$E51)</f>
        <v>1</v>
      </c>
      <c r="DX52" s="17" t="n">
        <f aca="false">1-(1-In_Repower)*(DX$7&gt;=$E51)</f>
        <v>1</v>
      </c>
      <c r="DY52" s="17" t="n">
        <f aca="false">1-(1-In_Repower)*(DY$7&gt;=$E51)</f>
        <v>1</v>
      </c>
      <c r="DZ52" s="17" t="n">
        <f aca="false">1-(1-In_Repower)*(DZ$7&gt;=$E51)</f>
        <v>1</v>
      </c>
      <c r="EA52" s="17" t="n">
        <f aca="false">1-(1-In_Repower)*(EA$7&gt;=$E51)</f>
        <v>1</v>
      </c>
      <c r="EB52" s="17" t="n">
        <f aca="false">1-(1-In_Repower)*(EB$7&gt;=$E51)</f>
        <v>1</v>
      </c>
      <c r="EC52" s="17" t="n">
        <f aca="false">1-(1-In_Repower)*(EC$7&gt;=$E51)</f>
        <v>1</v>
      </c>
      <c r="ED52" s="17" t="n">
        <f aca="false">1-(1-In_Repower)*(ED$7&gt;=$E51)</f>
        <v>1</v>
      </c>
      <c r="EE52" s="17" t="n">
        <f aca="false">1-(1-In_Repower)*(EE$7&gt;=$E51)</f>
        <v>1</v>
      </c>
      <c r="EF52" s="17" t="n">
        <f aca="false">1-(1-In_Repower)*(EF$7&gt;=$E51)</f>
        <v>1</v>
      </c>
      <c r="EG52" s="17" t="n">
        <f aca="false">1-(1-In_Repower)*(EG$7&gt;=$E51)</f>
        <v>1</v>
      </c>
      <c r="EH52" s="17" t="n">
        <f aca="false">1-(1-In_Repower)*(EH$7&gt;=$E51)</f>
        <v>1</v>
      </c>
      <c r="EI52" s="17" t="n">
        <f aca="false">1-(1-In_Repower)*(EI$7&gt;=$E51)</f>
        <v>1</v>
      </c>
      <c r="EJ52" s="17" t="n">
        <f aca="false">1-(1-In_Repower)*(EJ$7&gt;=$E51)</f>
        <v>1</v>
      </c>
      <c r="EK52" s="17" t="n">
        <f aca="false">1-(1-In_Repower)*(EK$7&gt;=$E51)</f>
        <v>1</v>
      </c>
      <c r="EL52" s="17" t="n">
        <f aca="false">1-(1-In_Repower)*(EL$7&gt;=$E51)</f>
        <v>1</v>
      </c>
      <c r="EM52" s="17" t="n">
        <f aca="false">1-(1-In_Repower)*(EM$7&gt;=$E51)</f>
        <v>1</v>
      </c>
      <c r="EN52" s="17" t="n">
        <f aca="false">1-(1-In_Repower)*(EN$7&gt;=$E51)</f>
        <v>1</v>
      </c>
      <c r="EO52" s="17" t="n">
        <f aca="false">1-(1-In_Repower)*(EO$7&gt;=$E51)</f>
        <v>1</v>
      </c>
      <c r="EP52" s="17" t="n">
        <f aca="false">1-(1-In_Repower)*(EP$7&gt;=$E51)</f>
        <v>1</v>
      </c>
      <c r="EQ52" s="17" t="n">
        <f aca="false">1-(1-In_Repower)*(EQ$7&gt;=$E51)</f>
        <v>1</v>
      </c>
      <c r="ER52" s="17" t="n">
        <f aca="false">1-(1-In_Repower)*(ER$7&gt;=$E51)</f>
        <v>1</v>
      </c>
      <c r="ES52" s="17" t="n">
        <f aca="false">1-(1-In_Repower)*(ES$7&gt;=$E51)</f>
        <v>1</v>
      </c>
      <c r="ET52" s="17" t="n">
        <f aca="false">1-(1-In_Repower)*(ET$7&gt;=$E51)</f>
        <v>1</v>
      </c>
      <c r="EU52" s="17" t="n">
        <f aca="false">1-(1-In_Repower)*(EU$7&gt;=$E51)</f>
        <v>1</v>
      </c>
      <c r="EV52" s="17" t="n">
        <f aca="false">1-(1-In_Repower)*(EV$7&gt;=$E51)</f>
        <v>1</v>
      </c>
      <c r="EW52" s="17" t="n">
        <f aca="false">1-(1-In_Repower)*(EW$7&gt;=$E51)</f>
        <v>1</v>
      </c>
      <c r="EX52" s="17" t="n">
        <f aca="false">1-(1-In_Repower)*(EX$7&gt;=$E51)</f>
        <v>1</v>
      </c>
      <c r="EY52" s="17" t="n">
        <f aca="false">1-(1-In_Repower)*(EY$7&gt;=$E51)</f>
        <v>1</v>
      </c>
      <c r="EZ52" s="17" t="n">
        <f aca="false">1-(1-In_Repower)*(EZ$7&gt;=$E51)</f>
        <v>1</v>
      </c>
      <c r="FA52" s="17" t="n">
        <f aca="false">1-(1-In_Repower)*(FA$7&gt;=$E51)</f>
        <v>1</v>
      </c>
      <c r="FB52" s="17" t="n">
        <f aca="false">1-(1-In_Repower)*(FB$7&gt;=$E51)</f>
        <v>1</v>
      </c>
      <c r="FC52" s="17" t="n">
        <f aca="false">1-(1-In_Repower)*(FC$7&gt;=$E51)</f>
        <v>1</v>
      </c>
      <c r="FD52" s="17" t="n">
        <f aca="false">1-(1-In_Repower)*(FD$7&gt;=$E51)</f>
        <v>1</v>
      </c>
      <c r="FE52" s="17" t="n">
        <f aca="false">1-(1-In_Repower)*(FE$7&gt;=$E51)</f>
        <v>1</v>
      </c>
      <c r="FF52" s="17" t="n">
        <f aca="false">1-(1-In_Repower)*(FF$7&gt;=$E51)</f>
        <v>1</v>
      </c>
      <c r="FG52" s="17" t="n">
        <f aca="false">1-(1-In_Repower)*(FG$7&gt;=$E51)</f>
        <v>1</v>
      </c>
      <c r="FH52" s="17" t="n">
        <f aca="false">1-(1-In_Repower)*(FH$7&gt;=$E51)</f>
        <v>1</v>
      </c>
    </row>
    <row r="54" customFormat="false" ht="15" hidden="false" customHeight="false" outlineLevel="0" collapsed="false">
      <c r="A54" s="9" t="s">
        <v>14</v>
      </c>
      <c r="B54" s="9"/>
      <c r="C54" s="9" t="s">
        <v>712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</row>
    <row r="55" customFormat="false" ht="15" hidden="false" customHeight="false" outlineLevel="0" collapsed="false">
      <c r="C55" s="0" t="s">
        <v>713</v>
      </c>
      <c r="D55" s="11" t="s">
        <v>34</v>
      </c>
      <c r="E55" s="17" t="n">
        <f aca="false">INDEX(Case_Offer,1,$F12)</f>
        <v>0</v>
      </c>
    </row>
    <row r="56" customFormat="false" ht="15" hidden="false" customHeight="false" outlineLevel="0" collapsed="false">
      <c r="C56" s="0" t="s">
        <v>714</v>
      </c>
      <c r="D56" s="11" t="s">
        <v>86</v>
      </c>
      <c r="E56" s="35" t="n">
        <f aca="false">MATCH(In_Offer_PV,OPV_Names,0)</f>
        <v>2</v>
      </c>
      <c r="F56" s="35" t="n">
        <f aca="false">INDEX(OPV_Type,$E56)</f>
        <v>1</v>
      </c>
    </row>
    <row r="57" customFormat="false" ht="15" hidden="false" customHeight="false" outlineLevel="0" collapsed="false">
      <c r="C57" s="0" t="s">
        <v>715</v>
      </c>
      <c r="D57" s="11" t="s">
        <v>126</v>
      </c>
      <c r="E57" s="22" t="n">
        <f aca="false">INDEX(OPV_Fee,$E56)</f>
        <v>0</v>
      </c>
      <c r="F57" s="25" t="n">
        <f aca="false">INDEX(OPV_Fee_Min,$E56)</f>
        <v>0</v>
      </c>
    </row>
    <row r="58" customFormat="false" ht="15" hidden="false" customHeight="false" outlineLevel="0" collapsed="false">
      <c r="C58" s="0" t="s">
        <v>716</v>
      </c>
      <c r="D58" s="11" t="s">
        <v>126</v>
      </c>
      <c r="E58" s="25" t="n">
        <f aca="false">INDEX(OPV_Fee_Max,$E56)</f>
        <v>0</v>
      </c>
      <c r="F58" s="25" t="n">
        <f aca="false">INDEX(OPV_Price,$E56)</f>
        <v>43.96</v>
      </c>
    </row>
    <row r="59" customFormat="false" ht="15" hidden="false" customHeight="false" outlineLevel="0" collapsed="false">
      <c r="C59" s="0" t="s">
        <v>717</v>
      </c>
      <c r="D59" s="11" t="s">
        <v>556</v>
      </c>
      <c r="E59" s="44" t="n">
        <f aca="false">IF(INDEX(OPV_Start,$E56)&gt;0,INDEX(OPV_Start,$E56),$F16+1)</f>
        <v>46753</v>
      </c>
      <c r="F59" s="44" t="n">
        <f aca="false">EDATE($E59,INDEX(OPV_Tenor,$E56)*Months_In_Year)-1</f>
        <v>47848</v>
      </c>
      <c r="J59" s="58" t="n">
        <f aca="false">$E55*MAX(0,MIN($F59,J$4)-MAX($E59,J$3)+1)/J$5</f>
        <v>0</v>
      </c>
      <c r="K59" s="58" t="n">
        <f aca="false">$E55*MAX(0,MIN($F59,K$4)-MAX($E59,K$3)+1)/K$5</f>
        <v>0</v>
      </c>
      <c r="L59" s="58" t="n">
        <f aca="false">$E55*MAX(0,MIN($F59,L$4)-MAX($E59,L$3)+1)/L$5</f>
        <v>0</v>
      </c>
      <c r="M59" s="58" t="n">
        <f aca="false">$E55*MAX(0,MIN($F59,M$4)-MAX($E59,M$3)+1)/M$5</f>
        <v>0</v>
      </c>
      <c r="N59" s="58" t="n">
        <f aca="false">$E55*MAX(0,MIN($F59,N$4)-MAX($E59,N$3)+1)/N$5</f>
        <v>0</v>
      </c>
      <c r="O59" s="58" t="n">
        <f aca="false">$E55*MAX(0,MIN($F59,O$4)-MAX($E59,O$3)+1)/O$5</f>
        <v>0</v>
      </c>
      <c r="P59" s="58" t="n">
        <f aca="false">$E55*MAX(0,MIN($F59,P$4)-MAX($E59,P$3)+1)/P$5</f>
        <v>0</v>
      </c>
      <c r="Q59" s="58" t="n">
        <f aca="false">$E55*MAX(0,MIN($F59,Q$4)-MAX($E59,Q$3)+1)/Q$5</f>
        <v>0</v>
      </c>
      <c r="R59" s="58" t="n">
        <f aca="false">$E55*MAX(0,MIN($F59,R$4)-MAX($E59,R$3)+1)/R$5</f>
        <v>0</v>
      </c>
      <c r="S59" s="58" t="n">
        <f aca="false">$E55*MAX(0,MIN($F59,S$4)-MAX($E59,S$3)+1)/S$5</f>
        <v>0</v>
      </c>
      <c r="T59" s="58" t="n">
        <f aca="false">$E55*MAX(0,MIN($F59,T$4)-MAX($E59,T$3)+1)/T$5</f>
        <v>0</v>
      </c>
      <c r="U59" s="58" t="n">
        <f aca="false">$E55*MAX(0,MIN($F59,U$4)-MAX($E59,U$3)+1)/U$5</f>
        <v>0</v>
      </c>
      <c r="V59" s="58" t="n">
        <f aca="false">$E55*MAX(0,MIN($F59,V$4)-MAX($E59,V$3)+1)/V$5</f>
        <v>0</v>
      </c>
      <c r="W59" s="58" t="n">
        <f aca="false">$E55*MAX(0,MIN($F59,W$4)-MAX($E59,W$3)+1)/W$5</f>
        <v>0</v>
      </c>
      <c r="X59" s="58" t="n">
        <f aca="false">$E55*MAX(0,MIN($F59,X$4)-MAX($E59,X$3)+1)/X$5</f>
        <v>0</v>
      </c>
      <c r="Y59" s="58" t="n">
        <f aca="false">$E55*MAX(0,MIN($F59,Y$4)-MAX($E59,Y$3)+1)/Y$5</f>
        <v>0</v>
      </c>
      <c r="Z59" s="58" t="n">
        <f aca="false">$E55*MAX(0,MIN($F59,Z$4)-MAX($E59,Z$3)+1)/Z$5</f>
        <v>0</v>
      </c>
      <c r="AA59" s="58" t="n">
        <f aca="false">$E55*MAX(0,MIN($F59,AA$4)-MAX($E59,AA$3)+1)/AA$5</f>
        <v>0</v>
      </c>
      <c r="AB59" s="58" t="n">
        <f aca="false">$E55*MAX(0,MIN($F59,AB$4)-MAX($E59,AB$3)+1)/AB$5</f>
        <v>0</v>
      </c>
      <c r="AC59" s="58" t="n">
        <f aca="false">$E55*MAX(0,MIN($F59,AC$4)-MAX($E59,AC$3)+1)/AC$5</f>
        <v>0</v>
      </c>
      <c r="AD59" s="58" t="n">
        <f aca="false">$E55*MAX(0,MIN($F59,AD$4)-MAX($E59,AD$3)+1)/AD$5</f>
        <v>0</v>
      </c>
      <c r="AE59" s="58" t="n">
        <f aca="false">$E55*MAX(0,MIN($F59,AE$4)-MAX($E59,AE$3)+1)/AE$5</f>
        <v>0</v>
      </c>
      <c r="AF59" s="58" t="n">
        <f aca="false">$E55*MAX(0,MIN($F59,AF$4)-MAX($E59,AF$3)+1)/AF$5</f>
        <v>0</v>
      </c>
      <c r="AG59" s="58" t="n">
        <f aca="false">$E55*MAX(0,MIN($F59,AG$4)-MAX($E59,AG$3)+1)/AG$5</f>
        <v>0</v>
      </c>
      <c r="AH59" s="58" t="n">
        <f aca="false">$E55*MAX(0,MIN($F59,AH$4)-MAX($E59,AH$3)+1)/AH$5</f>
        <v>0</v>
      </c>
      <c r="AI59" s="58" t="n">
        <f aca="false">$E55*MAX(0,MIN($F59,AI$4)-MAX($E59,AI$3)+1)/AI$5</f>
        <v>0</v>
      </c>
      <c r="AJ59" s="58" t="n">
        <f aca="false">$E55*MAX(0,MIN($F59,AJ$4)-MAX($E59,AJ$3)+1)/AJ$5</f>
        <v>0</v>
      </c>
      <c r="AK59" s="58" t="n">
        <f aca="false">$E55*MAX(0,MIN($F59,AK$4)-MAX($E59,AK$3)+1)/AK$5</f>
        <v>0</v>
      </c>
      <c r="AL59" s="58" t="n">
        <f aca="false">$E55*MAX(0,MIN($F59,AL$4)-MAX($E59,AL$3)+1)/AL$5</f>
        <v>0</v>
      </c>
      <c r="AM59" s="58" t="n">
        <f aca="false">$E55*MAX(0,MIN($F59,AM$4)-MAX($E59,AM$3)+1)/AM$5</f>
        <v>0</v>
      </c>
      <c r="AN59" s="58" t="n">
        <f aca="false">$E55*MAX(0,MIN($F59,AN$4)-MAX($E59,AN$3)+1)/AN$5</f>
        <v>0</v>
      </c>
      <c r="AO59" s="58" t="n">
        <f aca="false">$E55*MAX(0,MIN($F59,AO$4)-MAX($E59,AO$3)+1)/AO$5</f>
        <v>0</v>
      </c>
      <c r="AP59" s="58" t="n">
        <f aca="false">$E55*MAX(0,MIN($F59,AP$4)-MAX($E59,AP$3)+1)/AP$5</f>
        <v>0</v>
      </c>
      <c r="AQ59" s="58" t="n">
        <f aca="false">$E55*MAX(0,MIN($F59,AQ$4)-MAX($E59,AQ$3)+1)/AQ$5</f>
        <v>0</v>
      </c>
      <c r="AR59" s="58" t="n">
        <f aca="false">$E55*MAX(0,MIN($F59,AR$4)-MAX($E59,AR$3)+1)/AR$5</f>
        <v>0</v>
      </c>
      <c r="AS59" s="58" t="n">
        <f aca="false">$E55*MAX(0,MIN($F59,AS$4)-MAX($E59,AS$3)+1)/AS$5</f>
        <v>0</v>
      </c>
      <c r="AT59" s="58" t="n">
        <f aca="false">$E55*MAX(0,MIN($F59,AT$4)-MAX($E59,AT$3)+1)/AT$5</f>
        <v>0</v>
      </c>
      <c r="AU59" s="58" t="n">
        <f aca="false">$E55*MAX(0,MIN($F59,AU$4)-MAX($E59,AU$3)+1)/AU$5</f>
        <v>0</v>
      </c>
      <c r="AV59" s="58" t="n">
        <f aca="false">$E55*MAX(0,MIN($F59,AV$4)-MAX($E59,AV$3)+1)/AV$5</f>
        <v>0</v>
      </c>
      <c r="AW59" s="58" t="n">
        <f aca="false">$E55*MAX(0,MIN($F59,AW$4)-MAX($E59,AW$3)+1)/AW$5</f>
        <v>0</v>
      </c>
      <c r="AX59" s="58" t="n">
        <f aca="false">$E55*MAX(0,MIN($F59,AX$4)-MAX($E59,AX$3)+1)/AX$5</f>
        <v>0</v>
      </c>
      <c r="AY59" s="58" t="n">
        <f aca="false">$E55*MAX(0,MIN($F59,AY$4)-MAX($E59,AY$3)+1)/AY$5</f>
        <v>0</v>
      </c>
      <c r="AZ59" s="58" t="n">
        <f aca="false">$E55*MAX(0,MIN($F59,AZ$4)-MAX($E59,AZ$3)+1)/AZ$5</f>
        <v>0</v>
      </c>
      <c r="BA59" s="58" t="n">
        <f aca="false">$E55*MAX(0,MIN($F59,BA$4)-MAX($E59,BA$3)+1)/BA$5</f>
        <v>0</v>
      </c>
      <c r="BB59" s="58" t="n">
        <f aca="false">$E55*MAX(0,MIN($F59,BB$4)-MAX($E59,BB$3)+1)/BB$5</f>
        <v>0</v>
      </c>
      <c r="BC59" s="58" t="n">
        <f aca="false">$E55*MAX(0,MIN($F59,BC$4)-MAX($E59,BC$3)+1)/BC$5</f>
        <v>0</v>
      </c>
      <c r="BD59" s="58" t="n">
        <f aca="false">$E55*MAX(0,MIN($F59,BD$4)-MAX($E59,BD$3)+1)/BD$5</f>
        <v>0</v>
      </c>
      <c r="BE59" s="58" t="n">
        <f aca="false">$E55*MAX(0,MIN($F59,BE$4)-MAX($E59,BE$3)+1)/BE$5</f>
        <v>0</v>
      </c>
      <c r="BF59" s="58" t="n">
        <f aca="false">$E55*MAX(0,MIN($F59,BF$4)-MAX($E59,BF$3)+1)/BF$5</f>
        <v>0</v>
      </c>
      <c r="BG59" s="58" t="n">
        <f aca="false">$E55*MAX(0,MIN($F59,BG$4)-MAX($E59,BG$3)+1)/BG$5</f>
        <v>0</v>
      </c>
      <c r="BH59" s="58" t="n">
        <f aca="false">$E55*MAX(0,MIN($F59,BH$4)-MAX($E59,BH$3)+1)/BH$5</f>
        <v>0</v>
      </c>
      <c r="BI59" s="58" t="n">
        <f aca="false">$E55*MAX(0,MIN($F59,BI$4)-MAX($E59,BI$3)+1)/BI$5</f>
        <v>0</v>
      </c>
      <c r="BJ59" s="58" t="n">
        <f aca="false">$E55*MAX(0,MIN($F59,BJ$4)-MAX($E59,BJ$3)+1)/BJ$5</f>
        <v>0</v>
      </c>
      <c r="BK59" s="58" t="n">
        <f aca="false">$E55*MAX(0,MIN($F59,BK$4)-MAX($E59,BK$3)+1)/BK$5</f>
        <v>0</v>
      </c>
      <c r="BL59" s="58" t="n">
        <f aca="false">$E55*MAX(0,MIN($F59,BL$4)-MAX($E59,BL$3)+1)/BL$5</f>
        <v>0</v>
      </c>
      <c r="BM59" s="58" t="n">
        <f aca="false">$E55*MAX(0,MIN($F59,BM$4)-MAX($E59,BM$3)+1)/BM$5</f>
        <v>0</v>
      </c>
      <c r="BN59" s="58" t="n">
        <f aca="false">$E55*MAX(0,MIN($F59,BN$4)-MAX($E59,BN$3)+1)/BN$5</f>
        <v>0</v>
      </c>
      <c r="BO59" s="58" t="n">
        <f aca="false">$E55*MAX(0,MIN($F59,BO$4)-MAX($E59,BO$3)+1)/BO$5</f>
        <v>0</v>
      </c>
      <c r="BP59" s="58" t="n">
        <f aca="false">$E55*MAX(0,MIN($F59,BP$4)-MAX($E59,BP$3)+1)/BP$5</f>
        <v>0</v>
      </c>
      <c r="BQ59" s="58" t="n">
        <f aca="false">$E55*MAX(0,MIN($F59,BQ$4)-MAX($E59,BQ$3)+1)/BQ$5</f>
        <v>0</v>
      </c>
      <c r="BR59" s="58" t="n">
        <f aca="false">$E55*MAX(0,MIN($F59,BR$4)-MAX($E59,BR$3)+1)/BR$5</f>
        <v>0</v>
      </c>
      <c r="BS59" s="58" t="n">
        <f aca="false">$E55*MAX(0,MIN($F59,BS$4)-MAX($E59,BS$3)+1)/BS$5</f>
        <v>0</v>
      </c>
      <c r="BT59" s="58" t="n">
        <f aca="false">$E55*MAX(0,MIN($F59,BT$4)-MAX($E59,BT$3)+1)/BT$5</f>
        <v>0</v>
      </c>
      <c r="BU59" s="58" t="n">
        <f aca="false">$E55*MAX(0,MIN($F59,BU$4)-MAX($E59,BU$3)+1)/BU$5</f>
        <v>0</v>
      </c>
      <c r="BV59" s="58" t="n">
        <f aca="false">$E55*MAX(0,MIN($F59,BV$4)-MAX($E59,BV$3)+1)/BV$5</f>
        <v>0</v>
      </c>
      <c r="BW59" s="58" t="n">
        <f aca="false">$E55*MAX(0,MIN($F59,BW$4)-MAX($E59,BW$3)+1)/BW$5</f>
        <v>0</v>
      </c>
      <c r="BX59" s="58" t="n">
        <f aca="false">$E55*MAX(0,MIN($F59,BX$4)-MAX($E59,BX$3)+1)/BX$5</f>
        <v>0</v>
      </c>
      <c r="BY59" s="58" t="n">
        <f aca="false">$E55*MAX(0,MIN($F59,BY$4)-MAX($E59,BY$3)+1)/BY$5</f>
        <v>0</v>
      </c>
      <c r="BZ59" s="58" t="n">
        <f aca="false">$E55*MAX(0,MIN($F59,BZ$4)-MAX($E59,BZ$3)+1)/BZ$5</f>
        <v>0</v>
      </c>
      <c r="CA59" s="58" t="n">
        <f aca="false">$E55*MAX(0,MIN($F59,CA$4)-MAX($E59,CA$3)+1)/CA$5</f>
        <v>0</v>
      </c>
      <c r="CB59" s="58" t="n">
        <f aca="false">$E55*MAX(0,MIN($F59,CB$4)-MAX($E59,CB$3)+1)/CB$5</f>
        <v>0</v>
      </c>
      <c r="CC59" s="58" t="n">
        <f aca="false">$E55*MAX(0,MIN($F59,CC$4)-MAX($E59,CC$3)+1)/CC$5</f>
        <v>0</v>
      </c>
      <c r="CD59" s="58" t="n">
        <f aca="false">$E55*MAX(0,MIN($F59,CD$4)-MAX($E59,CD$3)+1)/CD$5</f>
        <v>0</v>
      </c>
      <c r="CE59" s="58" t="n">
        <f aca="false">$E55*MAX(0,MIN($F59,CE$4)-MAX($E59,CE$3)+1)/CE$5</f>
        <v>0</v>
      </c>
      <c r="CF59" s="58" t="n">
        <f aca="false">$E55*MAX(0,MIN($F59,CF$4)-MAX($E59,CF$3)+1)/CF$5</f>
        <v>0</v>
      </c>
      <c r="CG59" s="58" t="n">
        <f aca="false">$E55*MAX(0,MIN($F59,CG$4)-MAX($E59,CG$3)+1)/CG$5</f>
        <v>0</v>
      </c>
      <c r="CH59" s="58" t="n">
        <f aca="false">$E55*MAX(0,MIN($F59,CH$4)-MAX($E59,CH$3)+1)/CH$5</f>
        <v>0</v>
      </c>
      <c r="CI59" s="58" t="n">
        <f aca="false">$E55*MAX(0,MIN($F59,CI$4)-MAX($E59,CI$3)+1)/CI$5</f>
        <v>0</v>
      </c>
      <c r="CJ59" s="58" t="n">
        <f aca="false">$E55*MAX(0,MIN($F59,CJ$4)-MAX($E59,CJ$3)+1)/CJ$5</f>
        <v>0</v>
      </c>
      <c r="CK59" s="58" t="n">
        <f aca="false">$E55*MAX(0,MIN($F59,CK$4)-MAX($E59,CK$3)+1)/CK$5</f>
        <v>0</v>
      </c>
      <c r="CL59" s="58" t="n">
        <f aca="false">$E55*MAX(0,MIN($F59,CL$4)-MAX($E59,CL$3)+1)/CL$5</f>
        <v>0</v>
      </c>
      <c r="CM59" s="58" t="n">
        <f aca="false">$E55*MAX(0,MIN($F59,CM$4)-MAX($E59,CM$3)+1)/CM$5</f>
        <v>0</v>
      </c>
      <c r="CN59" s="58" t="n">
        <f aca="false">$E55*MAX(0,MIN($F59,CN$4)-MAX($E59,CN$3)+1)/CN$5</f>
        <v>0</v>
      </c>
      <c r="CO59" s="58" t="n">
        <f aca="false">$E55*MAX(0,MIN($F59,CO$4)-MAX($E59,CO$3)+1)/CO$5</f>
        <v>0</v>
      </c>
      <c r="CP59" s="58" t="n">
        <f aca="false">$E55*MAX(0,MIN($F59,CP$4)-MAX($E59,CP$3)+1)/CP$5</f>
        <v>0</v>
      </c>
      <c r="CQ59" s="58" t="n">
        <f aca="false">$E55*MAX(0,MIN($F59,CQ$4)-MAX($E59,CQ$3)+1)/CQ$5</f>
        <v>0</v>
      </c>
      <c r="CR59" s="58" t="n">
        <f aca="false">$E55*MAX(0,MIN($F59,CR$4)-MAX($E59,CR$3)+1)/CR$5</f>
        <v>0</v>
      </c>
      <c r="CS59" s="58" t="n">
        <f aca="false">$E55*MAX(0,MIN($F59,CS$4)-MAX($E59,CS$3)+1)/CS$5</f>
        <v>0</v>
      </c>
      <c r="CT59" s="58" t="n">
        <f aca="false">$E55*MAX(0,MIN($F59,CT$4)-MAX($E59,CT$3)+1)/CT$5</f>
        <v>0</v>
      </c>
      <c r="CU59" s="58" t="n">
        <f aca="false">$E55*MAX(0,MIN($F59,CU$4)-MAX($E59,CU$3)+1)/CU$5</f>
        <v>0</v>
      </c>
      <c r="CV59" s="58" t="n">
        <f aca="false">$E55*MAX(0,MIN($F59,CV$4)-MAX($E59,CV$3)+1)/CV$5</f>
        <v>0</v>
      </c>
      <c r="CW59" s="58" t="n">
        <f aca="false">$E55*MAX(0,MIN($F59,CW$4)-MAX($E59,CW$3)+1)/CW$5</f>
        <v>0</v>
      </c>
      <c r="CX59" s="58" t="n">
        <f aca="false">$E55*MAX(0,MIN($F59,CX$4)-MAX($E59,CX$3)+1)/CX$5</f>
        <v>0</v>
      </c>
      <c r="CY59" s="58" t="n">
        <f aca="false">$E55*MAX(0,MIN($F59,CY$4)-MAX($E59,CY$3)+1)/CY$5</f>
        <v>0</v>
      </c>
      <c r="CZ59" s="58" t="n">
        <f aca="false">$E55*MAX(0,MIN($F59,CZ$4)-MAX($E59,CZ$3)+1)/CZ$5</f>
        <v>0</v>
      </c>
      <c r="DA59" s="58" t="n">
        <f aca="false">$E55*MAX(0,MIN($F59,DA$4)-MAX($E59,DA$3)+1)/DA$5</f>
        <v>0</v>
      </c>
      <c r="DB59" s="58" t="n">
        <f aca="false">$E55*MAX(0,MIN($F59,DB$4)-MAX($E59,DB$3)+1)/DB$5</f>
        <v>0</v>
      </c>
      <c r="DC59" s="58" t="n">
        <f aca="false">$E55*MAX(0,MIN($F59,DC$4)-MAX($E59,DC$3)+1)/DC$5</f>
        <v>0</v>
      </c>
      <c r="DD59" s="58" t="n">
        <f aca="false">$E55*MAX(0,MIN($F59,DD$4)-MAX($E59,DD$3)+1)/DD$5</f>
        <v>0</v>
      </c>
      <c r="DE59" s="58" t="n">
        <f aca="false">$E55*MAX(0,MIN($F59,DE$4)-MAX($E59,DE$3)+1)/DE$5</f>
        <v>0</v>
      </c>
      <c r="DF59" s="58" t="n">
        <f aca="false">$E55*MAX(0,MIN($F59,DF$4)-MAX($E59,DF$3)+1)/DF$5</f>
        <v>0</v>
      </c>
      <c r="DG59" s="58" t="n">
        <f aca="false">$E55*MAX(0,MIN($F59,DG$4)-MAX($E59,DG$3)+1)/DG$5</f>
        <v>0</v>
      </c>
      <c r="DH59" s="58" t="n">
        <f aca="false">$E55*MAX(0,MIN($F59,DH$4)-MAX($E59,DH$3)+1)/DH$5</f>
        <v>0</v>
      </c>
      <c r="DI59" s="58" t="n">
        <f aca="false">$E55*MAX(0,MIN($F59,DI$4)-MAX($E59,DI$3)+1)/DI$5</f>
        <v>0</v>
      </c>
      <c r="DJ59" s="58" t="n">
        <f aca="false">$E55*MAX(0,MIN($F59,DJ$4)-MAX($E59,DJ$3)+1)/DJ$5</f>
        <v>0</v>
      </c>
      <c r="DK59" s="58" t="n">
        <f aca="false">$E55*MAX(0,MIN($F59,DK$4)-MAX($E59,DK$3)+1)/DK$5</f>
        <v>0</v>
      </c>
      <c r="DL59" s="58" t="n">
        <f aca="false">$E55*MAX(0,MIN($F59,DL$4)-MAX($E59,DL$3)+1)/DL$5</f>
        <v>0</v>
      </c>
      <c r="DM59" s="58" t="n">
        <f aca="false">$E55*MAX(0,MIN($F59,DM$4)-MAX($E59,DM$3)+1)/DM$5</f>
        <v>0</v>
      </c>
      <c r="DN59" s="58" t="n">
        <f aca="false">$E55*MAX(0,MIN($F59,DN$4)-MAX($E59,DN$3)+1)/DN$5</f>
        <v>0</v>
      </c>
      <c r="DO59" s="58" t="n">
        <f aca="false">$E55*MAX(0,MIN($F59,DO$4)-MAX($E59,DO$3)+1)/DO$5</f>
        <v>0</v>
      </c>
      <c r="DP59" s="58" t="n">
        <f aca="false">$E55*MAX(0,MIN($F59,DP$4)-MAX($E59,DP$3)+1)/DP$5</f>
        <v>0</v>
      </c>
      <c r="DQ59" s="58" t="n">
        <f aca="false">$E55*MAX(0,MIN($F59,DQ$4)-MAX($E59,DQ$3)+1)/DQ$5</f>
        <v>0</v>
      </c>
      <c r="DR59" s="58" t="n">
        <f aca="false">$E55*MAX(0,MIN($F59,DR$4)-MAX($E59,DR$3)+1)/DR$5</f>
        <v>0</v>
      </c>
      <c r="DS59" s="58" t="n">
        <f aca="false">$E55*MAX(0,MIN($F59,DS$4)-MAX($E59,DS$3)+1)/DS$5</f>
        <v>0</v>
      </c>
      <c r="DT59" s="58" t="n">
        <f aca="false">$E55*MAX(0,MIN($F59,DT$4)-MAX($E59,DT$3)+1)/DT$5</f>
        <v>0</v>
      </c>
      <c r="DU59" s="58" t="n">
        <f aca="false">$E55*MAX(0,MIN($F59,DU$4)-MAX($E59,DU$3)+1)/DU$5</f>
        <v>0</v>
      </c>
      <c r="DV59" s="58" t="n">
        <f aca="false">$E55*MAX(0,MIN($F59,DV$4)-MAX($E59,DV$3)+1)/DV$5</f>
        <v>0</v>
      </c>
      <c r="DW59" s="58" t="n">
        <f aca="false">$E55*MAX(0,MIN($F59,DW$4)-MAX($E59,DW$3)+1)/DW$5</f>
        <v>0</v>
      </c>
      <c r="DX59" s="58" t="n">
        <f aca="false">$E55*MAX(0,MIN($F59,DX$4)-MAX($E59,DX$3)+1)/DX$5</f>
        <v>0</v>
      </c>
      <c r="DY59" s="58" t="n">
        <f aca="false">$E55*MAX(0,MIN($F59,DY$4)-MAX($E59,DY$3)+1)/DY$5</f>
        <v>0</v>
      </c>
      <c r="DZ59" s="58" t="n">
        <f aca="false">$E55*MAX(0,MIN($F59,DZ$4)-MAX($E59,DZ$3)+1)/DZ$5</f>
        <v>0</v>
      </c>
      <c r="EA59" s="58" t="n">
        <f aca="false">$E55*MAX(0,MIN($F59,EA$4)-MAX($E59,EA$3)+1)/EA$5</f>
        <v>0</v>
      </c>
      <c r="EB59" s="58" t="n">
        <f aca="false">$E55*MAX(0,MIN($F59,EB$4)-MAX($E59,EB$3)+1)/EB$5</f>
        <v>0</v>
      </c>
      <c r="EC59" s="58" t="n">
        <f aca="false">$E55*MAX(0,MIN($F59,EC$4)-MAX($E59,EC$3)+1)/EC$5</f>
        <v>0</v>
      </c>
      <c r="ED59" s="58" t="n">
        <f aca="false">$E55*MAX(0,MIN($F59,ED$4)-MAX($E59,ED$3)+1)/ED$5</f>
        <v>0</v>
      </c>
      <c r="EE59" s="58" t="n">
        <f aca="false">$E55*MAX(0,MIN($F59,EE$4)-MAX($E59,EE$3)+1)/EE$5</f>
        <v>0</v>
      </c>
      <c r="EF59" s="58" t="n">
        <f aca="false">$E55*MAX(0,MIN($F59,EF$4)-MAX($E59,EF$3)+1)/EF$5</f>
        <v>0</v>
      </c>
      <c r="EG59" s="58" t="n">
        <f aca="false">$E55*MAX(0,MIN($F59,EG$4)-MAX($E59,EG$3)+1)/EG$5</f>
        <v>0</v>
      </c>
      <c r="EH59" s="58" t="n">
        <f aca="false">$E55*MAX(0,MIN($F59,EH$4)-MAX($E59,EH$3)+1)/EH$5</f>
        <v>0</v>
      </c>
      <c r="EI59" s="58" t="n">
        <f aca="false">$E55*MAX(0,MIN($F59,EI$4)-MAX($E59,EI$3)+1)/EI$5</f>
        <v>0</v>
      </c>
      <c r="EJ59" s="58" t="n">
        <f aca="false">$E55*MAX(0,MIN($F59,EJ$4)-MAX($E59,EJ$3)+1)/EJ$5</f>
        <v>0</v>
      </c>
      <c r="EK59" s="58" t="n">
        <f aca="false">$E55*MAX(0,MIN($F59,EK$4)-MAX($E59,EK$3)+1)/EK$5</f>
        <v>0</v>
      </c>
      <c r="EL59" s="58" t="n">
        <f aca="false">$E55*MAX(0,MIN($F59,EL$4)-MAX($E59,EL$3)+1)/EL$5</f>
        <v>0</v>
      </c>
      <c r="EM59" s="58" t="n">
        <f aca="false">$E55*MAX(0,MIN($F59,EM$4)-MAX($E59,EM$3)+1)/EM$5</f>
        <v>0</v>
      </c>
      <c r="EN59" s="58" t="n">
        <f aca="false">$E55*MAX(0,MIN($F59,EN$4)-MAX($E59,EN$3)+1)/EN$5</f>
        <v>0</v>
      </c>
      <c r="EO59" s="58" t="n">
        <f aca="false">$E55*MAX(0,MIN($F59,EO$4)-MAX($E59,EO$3)+1)/EO$5</f>
        <v>0</v>
      </c>
      <c r="EP59" s="58" t="n">
        <f aca="false">$E55*MAX(0,MIN($F59,EP$4)-MAX($E59,EP$3)+1)/EP$5</f>
        <v>0</v>
      </c>
      <c r="EQ59" s="58" t="n">
        <f aca="false">$E55*MAX(0,MIN($F59,EQ$4)-MAX($E59,EQ$3)+1)/EQ$5</f>
        <v>0</v>
      </c>
      <c r="ER59" s="58" t="n">
        <f aca="false">$E55*MAX(0,MIN($F59,ER$4)-MAX($E59,ER$3)+1)/ER$5</f>
        <v>0</v>
      </c>
      <c r="ES59" s="58" t="n">
        <f aca="false">$E55*MAX(0,MIN($F59,ES$4)-MAX($E59,ES$3)+1)/ES$5</f>
        <v>0</v>
      </c>
      <c r="ET59" s="58" t="n">
        <f aca="false">$E55*MAX(0,MIN($F59,ET$4)-MAX($E59,ET$3)+1)/ET$5</f>
        <v>0</v>
      </c>
      <c r="EU59" s="58" t="n">
        <f aca="false">$E55*MAX(0,MIN($F59,EU$4)-MAX($E59,EU$3)+1)/EU$5</f>
        <v>0</v>
      </c>
      <c r="EV59" s="58" t="n">
        <f aca="false">$E55*MAX(0,MIN($F59,EV$4)-MAX($E59,EV$3)+1)/EV$5</f>
        <v>0</v>
      </c>
      <c r="EW59" s="58" t="n">
        <f aca="false">$E55*MAX(0,MIN($F59,EW$4)-MAX($E59,EW$3)+1)/EW$5</f>
        <v>0</v>
      </c>
      <c r="EX59" s="58" t="n">
        <f aca="false">$E55*MAX(0,MIN($F59,EX$4)-MAX($E59,EX$3)+1)/EX$5</f>
        <v>0</v>
      </c>
      <c r="EY59" s="58" t="n">
        <f aca="false">$E55*MAX(0,MIN($F59,EY$4)-MAX($E59,EY$3)+1)/EY$5</f>
        <v>0</v>
      </c>
      <c r="EZ59" s="58" t="n">
        <f aca="false">$E55*MAX(0,MIN($F59,EZ$4)-MAX($E59,EZ$3)+1)/EZ$5</f>
        <v>0</v>
      </c>
      <c r="FA59" s="58" t="n">
        <f aca="false">$E55*MAX(0,MIN($F59,FA$4)-MAX($E59,FA$3)+1)/FA$5</f>
        <v>0</v>
      </c>
      <c r="FB59" s="58" t="n">
        <f aca="false">$E55*MAX(0,MIN($F59,FB$4)-MAX($E59,FB$3)+1)/FB$5</f>
        <v>0</v>
      </c>
      <c r="FC59" s="58" t="n">
        <f aca="false">$E55*MAX(0,MIN($F59,FC$4)-MAX($E59,FC$3)+1)/FC$5</f>
        <v>0</v>
      </c>
      <c r="FD59" s="58" t="n">
        <f aca="false">$E55*MAX(0,MIN($F59,FD$4)-MAX($E59,FD$3)+1)/FD$5</f>
        <v>0</v>
      </c>
      <c r="FE59" s="58" t="n">
        <f aca="false">$E55*MAX(0,MIN($F59,FE$4)-MAX($E59,FE$3)+1)/FE$5</f>
        <v>0</v>
      </c>
      <c r="FF59" s="58" t="n">
        <f aca="false">$E55*MAX(0,MIN($F59,FF$4)-MAX($E59,FF$3)+1)/FF$5</f>
        <v>0</v>
      </c>
      <c r="FG59" s="58" t="n">
        <f aca="false">$E55*MAX(0,MIN($F59,FG$4)-MAX($E59,FG$3)+1)/FG$5</f>
        <v>0</v>
      </c>
      <c r="FH59" s="58" t="n">
        <f aca="false">$E55*MAX(0,MIN($F59,FH$4)-MAX($E59,FH$3)+1)/FH$5</f>
        <v>0</v>
      </c>
    </row>
    <row r="60" customFormat="false" ht="15" hidden="false" customHeight="false" outlineLevel="0" collapsed="false">
      <c r="C60" s="0" t="s">
        <v>718</v>
      </c>
      <c r="D60" s="11" t="s">
        <v>126</v>
      </c>
      <c r="J60" s="25" t="n">
        <f aca="false">MIN($E58,MAX($E57*J44,$F57))</f>
        <v>0</v>
      </c>
      <c r="K60" s="25" t="n">
        <f aca="false">MIN($E58,MAX($E57*K44,$F57))</f>
        <v>0</v>
      </c>
      <c r="L60" s="25" t="n">
        <f aca="false">MIN($E58,MAX($E57*L44,$F57))</f>
        <v>0</v>
      </c>
      <c r="M60" s="25" t="n">
        <f aca="false">MIN($E58,MAX($E57*M44,$F57))</f>
        <v>0</v>
      </c>
      <c r="N60" s="25" t="n">
        <f aca="false">MIN($E58,MAX($E57*N44,$F57))</f>
        <v>0</v>
      </c>
      <c r="O60" s="25" t="n">
        <f aca="false">MIN($E58,MAX($E57*O44,$F57))</f>
        <v>0</v>
      </c>
      <c r="P60" s="25" t="n">
        <f aca="false">MIN($E58,MAX($E57*P44,$F57))</f>
        <v>0</v>
      </c>
      <c r="Q60" s="25" t="n">
        <f aca="false">MIN($E58,MAX($E57*Q44,$F57))</f>
        <v>0</v>
      </c>
      <c r="R60" s="25" t="n">
        <f aca="false">MIN($E58,MAX($E57*R44,$F57))</f>
        <v>0</v>
      </c>
      <c r="S60" s="25" t="n">
        <f aca="false">MIN($E58,MAX($E57*S44,$F57))</f>
        <v>0</v>
      </c>
      <c r="T60" s="25" t="n">
        <f aca="false">MIN($E58,MAX($E57*T44,$F57))</f>
        <v>0</v>
      </c>
      <c r="U60" s="25" t="n">
        <f aca="false">MIN($E58,MAX($E57*U44,$F57))</f>
        <v>0</v>
      </c>
      <c r="V60" s="25" t="n">
        <f aca="false">MIN($E58,MAX($E57*V44,$F57))</f>
        <v>0</v>
      </c>
      <c r="W60" s="25" t="n">
        <f aca="false">MIN($E58,MAX($E57*W44,$F57))</f>
        <v>0</v>
      </c>
      <c r="X60" s="25" t="n">
        <f aca="false">MIN($E58,MAX($E57*X44,$F57))</f>
        <v>0</v>
      </c>
      <c r="Y60" s="25" t="n">
        <f aca="false">MIN($E58,MAX($E57*Y44,$F57))</f>
        <v>0</v>
      </c>
      <c r="Z60" s="25" t="n">
        <f aca="false">MIN($E58,MAX($E57*Z44,$F57))</f>
        <v>0</v>
      </c>
      <c r="AA60" s="25" t="n">
        <f aca="false">MIN($E58,MAX($E57*AA44,$F57))</f>
        <v>0</v>
      </c>
      <c r="AB60" s="25" t="n">
        <f aca="false">MIN($E58,MAX($E57*AB44,$F57))</f>
        <v>0</v>
      </c>
      <c r="AC60" s="25" t="n">
        <f aca="false">MIN($E58,MAX($E57*AC44,$F57))</f>
        <v>0</v>
      </c>
      <c r="AD60" s="25" t="n">
        <f aca="false">MIN($E58,MAX($E57*AD44,$F57))</f>
        <v>0</v>
      </c>
      <c r="AE60" s="25" t="n">
        <f aca="false">MIN($E58,MAX($E57*AE44,$F57))</f>
        <v>0</v>
      </c>
      <c r="AF60" s="25" t="n">
        <f aca="false">MIN($E58,MAX($E57*AF44,$F57))</f>
        <v>0</v>
      </c>
      <c r="AG60" s="25" t="n">
        <f aca="false">MIN($E58,MAX($E57*AG44,$F57))</f>
        <v>0</v>
      </c>
      <c r="AH60" s="25" t="n">
        <f aca="false">MIN($E58,MAX($E57*AH44,$F57))</f>
        <v>0</v>
      </c>
      <c r="AI60" s="25" t="n">
        <f aca="false">MIN($E58,MAX($E57*AI44,$F57))</f>
        <v>0</v>
      </c>
      <c r="AJ60" s="25" t="n">
        <f aca="false">MIN($E58,MAX($E57*AJ44,$F57))</f>
        <v>0</v>
      </c>
      <c r="AK60" s="25" t="n">
        <f aca="false">MIN($E58,MAX($E57*AK44,$F57))</f>
        <v>0</v>
      </c>
      <c r="AL60" s="25" t="n">
        <f aca="false">MIN($E58,MAX($E57*AL44,$F57))</f>
        <v>0</v>
      </c>
      <c r="AM60" s="25" t="n">
        <f aca="false">MIN($E58,MAX($E57*AM44,$F57))</f>
        <v>0</v>
      </c>
      <c r="AN60" s="25" t="n">
        <f aca="false">MIN($E58,MAX($E57*AN44,$F57))</f>
        <v>0</v>
      </c>
      <c r="AO60" s="25" t="n">
        <f aca="false">MIN($E58,MAX($E57*AO44,$F57))</f>
        <v>0</v>
      </c>
      <c r="AP60" s="25" t="n">
        <f aca="false">MIN($E58,MAX($E57*AP44,$F57))</f>
        <v>0</v>
      </c>
      <c r="AQ60" s="25" t="n">
        <f aca="false">MIN($E58,MAX($E57*AQ44,$F57))</f>
        <v>0</v>
      </c>
      <c r="AR60" s="25" t="n">
        <f aca="false">MIN($E58,MAX($E57*AR44,$F57))</f>
        <v>0</v>
      </c>
      <c r="AS60" s="25" t="n">
        <f aca="false">MIN($E58,MAX($E57*AS44,$F57))</f>
        <v>0</v>
      </c>
      <c r="AT60" s="25" t="n">
        <f aca="false">MIN($E58,MAX($E57*AT44,$F57))</f>
        <v>0</v>
      </c>
      <c r="AU60" s="25" t="n">
        <f aca="false">MIN($E58,MAX($E57*AU44,$F57))</f>
        <v>0</v>
      </c>
      <c r="AV60" s="25" t="n">
        <f aca="false">MIN($E58,MAX($E57*AV44,$F57))</f>
        <v>0</v>
      </c>
      <c r="AW60" s="25" t="n">
        <f aca="false">MIN($E58,MAX($E57*AW44,$F57))</f>
        <v>0</v>
      </c>
      <c r="AX60" s="25" t="n">
        <f aca="false">MIN($E58,MAX($E57*AX44,$F57))</f>
        <v>0</v>
      </c>
      <c r="AY60" s="25" t="n">
        <f aca="false">MIN($E58,MAX($E57*AY44,$F57))</f>
        <v>0</v>
      </c>
      <c r="AZ60" s="25" t="n">
        <f aca="false">MIN($E58,MAX($E57*AZ44,$F57))</f>
        <v>0</v>
      </c>
      <c r="BA60" s="25" t="n">
        <f aca="false">MIN($E58,MAX($E57*BA44,$F57))</f>
        <v>0</v>
      </c>
      <c r="BB60" s="25" t="n">
        <f aca="false">MIN($E58,MAX($E57*BB44,$F57))</f>
        <v>0</v>
      </c>
      <c r="BC60" s="25" t="n">
        <f aca="false">MIN($E58,MAX($E57*BC44,$F57))</f>
        <v>0</v>
      </c>
      <c r="BD60" s="25" t="n">
        <f aca="false">MIN($E58,MAX($E57*BD44,$F57))</f>
        <v>0</v>
      </c>
      <c r="BE60" s="25" t="n">
        <f aca="false">MIN($E58,MAX($E57*BE44,$F57))</f>
        <v>0</v>
      </c>
      <c r="BF60" s="25" t="n">
        <f aca="false">MIN($E58,MAX($E57*BF44,$F57))</f>
        <v>0</v>
      </c>
      <c r="BG60" s="25" t="n">
        <f aca="false">MIN($E58,MAX($E57*BG44,$F57))</f>
        <v>0</v>
      </c>
      <c r="BH60" s="25" t="n">
        <f aca="false">MIN($E58,MAX($E57*BH44,$F57))</f>
        <v>0</v>
      </c>
      <c r="BI60" s="25" t="n">
        <f aca="false">MIN($E58,MAX($E57*BI44,$F57))</f>
        <v>0</v>
      </c>
      <c r="BJ60" s="25" t="n">
        <f aca="false">MIN($E58,MAX($E57*BJ44,$F57))</f>
        <v>0</v>
      </c>
      <c r="BK60" s="25" t="n">
        <f aca="false">MIN($E58,MAX($E57*BK44,$F57))</f>
        <v>0</v>
      </c>
      <c r="BL60" s="25" t="n">
        <f aca="false">MIN($E58,MAX($E57*BL44,$F57))</f>
        <v>0</v>
      </c>
      <c r="BM60" s="25" t="n">
        <f aca="false">MIN($E58,MAX($E57*BM44,$F57))</f>
        <v>0</v>
      </c>
      <c r="BN60" s="25" t="n">
        <f aca="false">MIN($E58,MAX($E57*BN44,$F57))</f>
        <v>0</v>
      </c>
      <c r="BO60" s="25" t="n">
        <f aca="false">MIN($E58,MAX($E57*BO44,$F57))</f>
        <v>0</v>
      </c>
      <c r="BP60" s="25" t="n">
        <f aca="false">MIN($E58,MAX($E57*BP44,$F57))</f>
        <v>0</v>
      </c>
      <c r="BQ60" s="25" t="n">
        <f aca="false">MIN($E58,MAX($E57*BQ44,$F57))</f>
        <v>0</v>
      </c>
      <c r="BR60" s="25" t="n">
        <f aca="false">MIN($E58,MAX($E57*BR44,$F57))</f>
        <v>0</v>
      </c>
      <c r="BS60" s="25" t="n">
        <f aca="false">MIN($E58,MAX($E57*BS44,$F57))</f>
        <v>0</v>
      </c>
      <c r="BT60" s="25" t="n">
        <f aca="false">MIN($E58,MAX($E57*BT44,$F57))</f>
        <v>0</v>
      </c>
      <c r="BU60" s="25" t="n">
        <f aca="false">MIN($E58,MAX($E57*BU44,$F57))</f>
        <v>0</v>
      </c>
      <c r="BV60" s="25" t="n">
        <f aca="false">MIN($E58,MAX($E57*BV44,$F57))</f>
        <v>0</v>
      </c>
      <c r="BW60" s="25" t="n">
        <f aca="false">MIN($E58,MAX($E57*BW44,$F57))</f>
        <v>0</v>
      </c>
      <c r="BX60" s="25" t="n">
        <f aca="false">MIN($E58,MAX($E57*BX44,$F57))</f>
        <v>0</v>
      </c>
      <c r="BY60" s="25" t="n">
        <f aca="false">MIN($E58,MAX($E57*BY44,$F57))</f>
        <v>0</v>
      </c>
      <c r="BZ60" s="25" t="n">
        <f aca="false">MIN($E58,MAX($E57*BZ44,$F57))</f>
        <v>0</v>
      </c>
      <c r="CA60" s="25" t="n">
        <f aca="false">MIN($E58,MAX($E57*CA44,$F57))</f>
        <v>0</v>
      </c>
      <c r="CB60" s="25" t="n">
        <f aca="false">MIN($E58,MAX($E57*CB44,$F57))</f>
        <v>0</v>
      </c>
      <c r="CC60" s="25" t="n">
        <f aca="false">MIN($E58,MAX($E57*CC44,$F57))</f>
        <v>0</v>
      </c>
      <c r="CD60" s="25" t="n">
        <f aca="false">MIN($E58,MAX($E57*CD44,$F57))</f>
        <v>0</v>
      </c>
      <c r="CE60" s="25" t="n">
        <f aca="false">MIN($E58,MAX($E57*CE44,$F57))</f>
        <v>0</v>
      </c>
      <c r="CF60" s="25" t="n">
        <f aca="false">MIN($E58,MAX($E57*CF44,$F57))</f>
        <v>0</v>
      </c>
      <c r="CG60" s="25" t="n">
        <f aca="false">MIN($E58,MAX($E57*CG44,$F57))</f>
        <v>0</v>
      </c>
      <c r="CH60" s="25" t="n">
        <f aca="false">MIN($E58,MAX($E57*CH44,$F57))</f>
        <v>0</v>
      </c>
      <c r="CI60" s="25" t="n">
        <f aca="false">MIN($E58,MAX($E57*CI44,$F57))</f>
        <v>0</v>
      </c>
      <c r="CJ60" s="25" t="n">
        <f aca="false">MIN($E58,MAX($E57*CJ44,$F57))</f>
        <v>0</v>
      </c>
      <c r="CK60" s="25" t="n">
        <f aca="false">MIN($E58,MAX($E57*CK44,$F57))</f>
        <v>0</v>
      </c>
      <c r="CL60" s="25" t="n">
        <f aca="false">MIN($E58,MAX($E57*CL44,$F57))</f>
        <v>0</v>
      </c>
      <c r="CM60" s="25" t="n">
        <f aca="false">MIN($E58,MAX($E57*CM44,$F57))</f>
        <v>0</v>
      </c>
      <c r="CN60" s="25" t="n">
        <f aca="false">MIN($E58,MAX($E57*CN44,$F57))</f>
        <v>0</v>
      </c>
      <c r="CO60" s="25" t="n">
        <f aca="false">MIN($E58,MAX($E57*CO44,$F57))</f>
        <v>0</v>
      </c>
      <c r="CP60" s="25" t="n">
        <f aca="false">MIN($E58,MAX($E57*CP44,$F57))</f>
        <v>0</v>
      </c>
      <c r="CQ60" s="25" t="n">
        <f aca="false">MIN($E58,MAX($E57*CQ44,$F57))</f>
        <v>0</v>
      </c>
      <c r="CR60" s="25" t="n">
        <f aca="false">MIN($E58,MAX($E57*CR44,$F57))</f>
        <v>0</v>
      </c>
      <c r="CS60" s="25" t="n">
        <f aca="false">MIN($E58,MAX($E57*CS44,$F57))</f>
        <v>0</v>
      </c>
      <c r="CT60" s="25" t="n">
        <f aca="false">MIN($E58,MAX($E57*CT44,$F57))</f>
        <v>0</v>
      </c>
      <c r="CU60" s="25" t="n">
        <f aca="false">MIN($E58,MAX($E57*CU44,$F57))</f>
        <v>0</v>
      </c>
      <c r="CV60" s="25" t="n">
        <f aca="false">MIN($E58,MAX($E57*CV44,$F57))</f>
        <v>0</v>
      </c>
      <c r="CW60" s="25" t="n">
        <f aca="false">MIN($E58,MAX($E57*CW44,$F57))</f>
        <v>0</v>
      </c>
      <c r="CX60" s="25" t="n">
        <f aca="false">MIN($E58,MAX($E57*CX44,$F57))</f>
        <v>0</v>
      </c>
      <c r="CY60" s="25" t="n">
        <f aca="false">MIN($E58,MAX($E57*CY44,$F57))</f>
        <v>0</v>
      </c>
      <c r="CZ60" s="25" t="n">
        <f aca="false">MIN($E58,MAX($E57*CZ44,$F57))</f>
        <v>0</v>
      </c>
      <c r="DA60" s="25" t="n">
        <f aca="false">MIN($E58,MAX($E57*DA44,$F57))</f>
        <v>0</v>
      </c>
      <c r="DB60" s="25" t="n">
        <f aca="false">MIN($E58,MAX($E57*DB44,$F57))</f>
        <v>0</v>
      </c>
      <c r="DC60" s="25" t="n">
        <f aca="false">MIN($E58,MAX($E57*DC44,$F57))</f>
        <v>0</v>
      </c>
      <c r="DD60" s="25" t="n">
        <f aca="false">MIN($E58,MAX($E57*DD44,$F57))</f>
        <v>0</v>
      </c>
      <c r="DE60" s="25" t="n">
        <f aca="false">MIN($E58,MAX($E57*DE44,$F57))</f>
        <v>0</v>
      </c>
      <c r="DF60" s="25" t="n">
        <f aca="false">MIN($E58,MAX($E57*DF44,$F57))</f>
        <v>0</v>
      </c>
      <c r="DG60" s="25" t="n">
        <f aca="false">MIN($E58,MAX($E57*DG44,$F57))</f>
        <v>0</v>
      </c>
      <c r="DH60" s="25" t="n">
        <f aca="false">MIN($E58,MAX($E57*DH44,$F57))</f>
        <v>0</v>
      </c>
      <c r="DI60" s="25" t="n">
        <f aca="false">MIN($E58,MAX($E57*DI44,$F57))</f>
        <v>0</v>
      </c>
      <c r="DJ60" s="25" t="n">
        <f aca="false">MIN($E58,MAX($E57*DJ44,$F57))</f>
        <v>0</v>
      </c>
      <c r="DK60" s="25" t="n">
        <f aca="false">MIN($E58,MAX($E57*DK44,$F57))</f>
        <v>0</v>
      </c>
      <c r="DL60" s="25" t="n">
        <f aca="false">MIN($E58,MAX($E57*DL44,$F57))</f>
        <v>0</v>
      </c>
      <c r="DM60" s="25" t="n">
        <f aca="false">MIN($E58,MAX($E57*DM44,$F57))</f>
        <v>0</v>
      </c>
      <c r="DN60" s="25" t="n">
        <f aca="false">MIN($E58,MAX($E57*DN44,$F57))</f>
        <v>0</v>
      </c>
      <c r="DO60" s="25" t="n">
        <f aca="false">MIN($E58,MAX($E57*DO44,$F57))</f>
        <v>0</v>
      </c>
      <c r="DP60" s="25" t="n">
        <f aca="false">MIN($E58,MAX($E57*DP44,$F57))</f>
        <v>0</v>
      </c>
      <c r="DQ60" s="25" t="n">
        <f aca="false">MIN($E58,MAX($E57*DQ44,$F57))</f>
        <v>0</v>
      </c>
      <c r="DR60" s="25" t="n">
        <f aca="false">MIN($E58,MAX($E57*DR44,$F57))</f>
        <v>0</v>
      </c>
      <c r="DS60" s="25" t="n">
        <f aca="false">MIN($E58,MAX($E57*DS44,$F57))</f>
        <v>0</v>
      </c>
      <c r="DT60" s="25" t="n">
        <f aca="false">MIN($E58,MAX($E57*DT44,$F57))</f>
        <v>0</v>
      </c>
      <c r="DU60" s="25" t="n">
        <f aca="false">MIN($E58,MAX($E57*DU44,$F57))</f>
        <v>0</v>
      </c>
      <c r="DV60" s="25" t="n">
        <f aca="false">MIN($E58,MAX($E57*DV44,$F57))</f>
        <v>0</v>
      </c>
      <c r="DW60" s="25" t="n">
        <f aca="false">MIN($E58,MAX($E57*DW44,$F57))</f>
        <v>0</v>
      </c>
      <c r="DX60" s="25" t="n">
        <f aca="false">MIN($E58,MAX($E57*DX44,$F57))</f>
        <v>0</v>
      </c>
      <c r="DY60" s="25" t="n">
        <f aca="false">MIN($E58,MAX($E57*DY44,$F57))</f>
        <v>0</v>
      </c>
      <c r="DZ60" s="25" t="n">
        <f aca="false">MIN($E58,MAX($E57*DZ44,$F57))</f>
        <v>0</v>
      </c>
      <c r="EA60" s="25" t="n">
        <f aca="false">MIN($E58,MAX($E57*EA44,$F57))</f>
        <v>0</v>
      </c>
      <c r="EB60" s="25" t="n">
        <f aca="false">MIN($E58,MAX($E57*EB44,$F57))</f>
        <v>0</v>
      </c>
      <c r="EC60" s="25" t="n">
        <f aca="false">MIN($E58,MAX($E57*EC44,$F57))</f>
        <v>0</v>
      </c>
      <c r="ED60" s="25" t="n">
        <f aca="false">MIN($E58,MAX($E57*ED44,$F57))</f>
        <v>0</v>
      </c>
      <c r="EE60" s="25" t="n">
        <f aca="false">MIN($E58,MAX($E57*EE44,$F57))</f>
        <v>0</v>
      </c>
      <c r="EF60" s="25" t="n">
        <f aca="false">MIN($E58,MAX($E57*EF44,$F57))</f>
        <v>0</v>
      </c>
      <c r="EG60" s="25" t="n">
        <f aca="false">MIN($E58,MAX($E57*EG44,$F57))</f>
        <v>0</v>
      </c>
      <c r="EH60" s="25" t="n">
        <f aca="false">MIN($E58,MAX($E57*EH44,$F57))</f>
        <v>0</v>
      </c>
      <c r="EI60" s="25" t="n">
        <f aca="false">MIN($E58,MAX($E57*EI44,$F57))</f>
        <v>0</v>
      </c>
      <c r="EJ60" s="25" t="n">
        <f aca="false">MIN($E58,MAX($E57*EJ44,$F57))</f>
        <v>0</v>
      </c>
      <c r="EK60" s="25" t="n">
        <f aca="false">MIN($E58,MAX($E57*EK44,$F57))</f>
        <v>0</v>
      </c>
      <c r="EL60" s="25" t="n">
        <f aca="false">MIN($E58,MAX($E57*EL44,$F57))</f>
        <v>0</v>
      </c>
      <c r="EM60" s="25" t="n">
        <f aca="false">MIN($E58,MAX($E57*EM44,$F57))</f>
        <v>0</v>
      </c>
      <c r="EN60" s="25" t="n">
        <f aca="false">MIN($E58,MAX($E57*EN44,$F57))</f>
        <v>0</v>
      </c>
      <c r="EO60" s="25" t="n">
        <f aca="false">MIN($E58,MAX($E57*EO44,$F57))</f>
        <v>0</v>
      </c>
      <c r="EP60" s="25" t="n">
        <f aca="false">MIN($E58,MAX($E57*EP44,$F57))</f>
        <v>0</v>
      </c>
      <c r="EQ60" s="25" t="n">
        <f aca="false">MIN($E58,MAX($E57*EQ44,$F57))</f>
        <v>0</v>
      </c>
      <c r="ER60" s="25" t="n">
        <f aca="false">MIN($E58,MAX($E57*ER44,$F57))</f>
        <v>0</v>
      </c>
      <c r="ES60" s="25" t="n">
        <f aca="false">MIN($E58,MAX($E57*ES44,$F57))</f>
        <v>0</v>
      </c>
      <c r="ET60" s="25" t="n">
        <f aca="false">MIN($E58,MAX($E57*ET44,$F57))</f>
        <v>0</v>
      </c>
      <c r="EU60" s="25" t="n">
        <f aca="false">MIN($E58,MAX($E57*EU44,$F57))</f>
        <v>0</v>
      </c>
      <c r="EV60" s="25" t="n">
        <f aca="false">MIN($E58,MAX($E57*EV44,$F57))</f>
        <v>0</v>
      </c>
      <c r="EW60" s="25" t="n">
        <f aca="false">MIN($E58,MAX($E57*EW44,$F57))</f>
        <v>0</v>
      </c>
      <c r="EX60" s="25" t="n">
        <f aca="false">MIN($E58,MAX($E57*EX44,$F57))</f>
        <v>0</v>
      </c>
      <c r="EY60" s="25" t="n">
        <f aca="false">MIN($E58,MAX($E57*EY44,$F57))</f>
        <v>0</v>
      </c>
      <c r="EZ60" s="25" t="n">
        <f aca="false">MIN($E58,MAX($E57*EZ44,$F57))</f>
        <v>0</v>
      </c>
      <c r="FA60" s="25" t="n">
        <f aca="false">MIN($E58,MAX($E57*FA44,$F57))</f>
        <v>0</v>
      </c>
      <c r="FB60" s="25" t="n">
        <f aca="false">MIN($E58,MAX($E57*FB44,$F57))</f>
        <v>0</v>
      </c>
      <c r="FC60" s="25" t="n">
        <f aca="false">MIN($E58,MAX($E57*FC44,$F57))</f>
        <v>0</v>
      </c>
      <c r="FD60" s="25" t="n">
        <f aca="false">MIN($E58,MAX($E57*FD44,$F57))</f>
        <v>0</v>
      </c>
      <c r="FE60" s="25" t="n">
        <f aca="false">MIN($E58,MAX($E57*FE44,$F57))</f>
        <v>0</v>
      </c>
      <c r="FF60" s="25" t="n">
        <f aca="false">MIN($E58,MAX($E57*FF44,$F57))</f>
        <v>0</v>
      </c>
      <c r="FG60" s="25" t="n">
        <f aca="false">MIN($E58,MAX($E57*FG44,$F57))</f>
        <v>0</v>
      </c>
      <c r="FH60" s="25" t="n">
        <f aca="false">MIN($E58,MAX($E57*FH44,$F57))</f>
        <v>0</v>
      </c>
    </row>
    <row r="61" customFormat="false" ht="15" hidden="false" customHeight="false" outlineLevel="0" collapsed="false">
      <c r="C61" s="0" t="s">
        <v>719</v>
      </c>
      <c r="D61" s="11" t="s">
        <v>126</v>
      </c>
      <c r="J61" s="25" t="n">
        <f aca="false">J44+J59*(IF($F56=1,$F58,J44-J60)-J44)</f>
        <v>0</v>
      </c>
      <c r="K61" s="25" t="n">
        <f aca="false">K44+K59*(IF($F56=1,$F58,K44-K60)-K44)</f>
        <v>0</v>
      </c>
      <c r="L61" s="25" t="n">
        <f aca="false">L44+L59*(IF($F56=1,$F58,L44-L60)-L44)</f>
        <v>0</v>
      </c>
      <c r="M61" s="25" t="n">
        <f aca="false">M44+M59*(IF($F56=1,$F58,M44-M60)-M44)</f>
        <v>0</v>
      </c>
      <c r="N61" s="25" t="n">
        <f aca="false">N44+N59*(IF($F56=1,$F58,N44-N60)-N44)</f>
        <v>0</v>
      </c>
      <c r="O61" s="25" t="n">
        <f aca="false">O44+O59*(IF($F56=1,$F58,O44-O60)-O44)</f>
        <v>111.79501469377</v>
      </c>
      <c r="P61" s="25" t="n">
        <f aca="false">P44+P59*(IF($F56=1,$F58,P44-P60)-P44)</f>
        <v>111.79501469377</v>
      </c>
      <c r="Q61" s="25" t="n">
        <f aca="false">Q44+Q59*(IF($F56=1,$F58,Q44-Q60)-Q44)</f>
        <v>111.79501469377</v>
      </c>
      <c r="R61" s="25" t="n">
        <f aca="false">R44+R59*(IF($F56=1,$F58,R44-R60)-R44)</f>
        <v>111.79501469377</v>
      </c>
      <c r="S61" s="25" t="n">
        <f aca="false">S44+S59*(IF($F56=1,$F58,S44-S60)-S44)</f>
        <v>103.361450031134</v>
      </c>
      <c r="T61" s="25" t="n">
        <f aca="false">T44+T59*(IF($F56=1,$F58,T44-T60)-T44)</f>
        <v>103.361450031134</v>
      </c>
      <c r="U61" s="25" t="n">
        <f aca="false">U44+U59*(IF($F56=1,$F58,U44-U60)-U44)</f>
        <v>103.361450031134</v>
      </c>
      <c r="V61" s="25" t="n">
        <f aca="false">V44+V59*(IF($F56=1,$F58,V44-V60)-V44)</f>
        <v>103.361450031134</v>
      </c>
      <c r="W61" s="25" t="n">
        <f aca="false">W44+W59*(IF($F56=1,$F58,W44-W60)-W44)</f>
        <v>98.0962564231225</v>
      </c>
      <c r="X61" s="25" t="n">
        <f aca="false">X44+X59*(IF($F56=1,$F58,X44-X60)-X44)</f>
        <v>98.0962564231225</v>
      </c>
      <c r="Y61" s="25" t="n">
        <f aca="false">Y44+Y59*(IF($F56=1,$F58,Y44-Y60)-Y44)</f>
        <v>98.0962564231225</v>
      </c>
      <c r="Z61" s="25" t="n">
        <f aca="false">Z44+Z59*(IF($F56=1,$F58,Z44-Z60)-Z44)</f>
        <v>98.0962564231225</v>
      </c>
      <c r="AA61" s="25" t="n">
        <f aca="false">AA44+AA59*(IF($F56=1,$F58,AA44-AA60)-AA44)</f>
        <v>91.1965704456397</v>
      </c>
      <c r="AB61" s="25" t="n">
        <f aca="false">AB44+AB59*(IF($F56=1,$F58,AB44-AB60)-AB44)</f>
        <v>91.1965704456397</v>
      </c>
      <c r="AC61" s="25" t="n">
        <f aca="false">AC44+AC59*(IF($F56=1,$F58,AC44-AC60)-AC44)</f>
        <v>91.1965704456397</v>
      </c>
      <c r="AD61" s="25" t="n">
        <f aca="false">AD44+AD59*(IF($F56=1,$F58,AD44-AD60)-AD44)</f>
        <v>91.1965704456397</v>
      </c>
      <c r="AE61" s="25" t="n">
        <f aca="false">AE44+AE59*(IF($F56=1,$F58,AE44-AE60)-AE44)</f>
        <v>93.3616589420991</v>
      </c>
      <c r="AF61" s="25" t="n">
        <f aca="false">AF44+AF59*(IF($F56=1,$F58,AF44-AF60)-AF44)</f>
        <v>93.3616589420991</v>
      </c>
      <c r="AG61" s="25" t="n">
        <f aca="false">AG44+AG59*(IF($F56=1,$F58,AG44-AG60)-AG44)</f>
        <v>93.3616589420991</v>
      </c>
      <c r="AH61" s="25" t="n">
        <f aca="false">AH44+AH59*(IF($F56=1,$F58,AH44-AH60)-AH44)</f>
        <v>93.3616589420991</v>
      </c>
      <c r="AI61" s="25" t="n">
        <f aca="false">AI44+AI59*(IF($F56=1,$F58,AI44-AI60)-AI44)</f>
        <v>88.6397173665803</v>
      </c>
      <c r="AJ61" s="25" t="n">
        <f aca="false">AJ44+AJ59*(IF($F56=1,$F58,AJ44-AJ60)-AJ44)</f>
        <v>88.6397173665803</v>
      </c>
      <c r="AK61" s="25" t="n">
        <f aca="false">AK44+AK59*(IF($F56=1,$F58,AK44-AK60)-AK44)</f>
        <v>88.6397173665803</v>
      </c>
      <c r="AL61" s="25" t="n">
        <f aca="false">AL44+AL59*(IF($F56=1,$F58,AL44-AL60)-AL44)</f>
        <v>88.6397173665803</v>
      </c>
      <c r="AM61" s="25" t="n">
        <f aca="false">AM44+AM59*(IF($F56=1,$F58,AM44-AM60)-AM44)</f>
        <v>89.1856152087233</v>
      </c>
      <c r="AN61" s="25" t="n">
        <f aca="false">AN44+AN59*(IF($F56=1,$F58,AN44-AN60)-AN44)</f>
        <v>89.1856152087233</v>
      </c>
      <c r="AO61" s="25" t="n">
        <f aca="false">AO44+AO59*(IF($F56=1,$F58,AO44-AO60)-AO44)</f>
        <v>89.1856152087233</v>
      </c>
      <c r="AP61" s="25" t="n">
        <f aca="false">AP44+AP59*(IF($F56=1,$F58,AP44-AP60)-AP44)</f>
        <v>89.1856152087233</v>
      </c>
      <c r="AQ61" s="25" t="n">
        <f aca="false">AQ44+AQ59*(IF($F56=1,$F58,AQ44-AQ60)-AQ44)</f>
        <v>85.0632181777395</v>
      </c>
      <c r="AR61" s="25" t="n">
        <f aca="false">AR44+AR59*(IF($F56=1,$F58,AR44-AR60)-AR44)</f>
        <v>85.0632181777395</v>
      </c>
      <c r="AS61" s="25" t="n">
        <f aca="false">AS44+AS59*(IF($F56=1,$F58,AS44-AS60)-AS44)</f>
        <v>85.0632181777395</v>
      </c>
      <c r="AT61" s="25" t="n">
        <f aca="false">AT44+AT59*(IF($F56=1,$F58,AT44-AT60)-AT44)</f>
        <v>85.0632181777395</v>
      </c>
      <c r="AU61" s="25" t="n">
        <f aca="false">AU44+AU59*(IF($F56=1,$F58,AU44-AU60)-AU44)</f>
        <v>84.72562111338</v>
      </c>
      <c r="AV61" s="25" t="n">
        <f aca="false">AV44+AV59*(IF($F56=1,$F58,AV44-AV60)-AV44)</f>
        <v>84.72562111338</v>
      </c>
      <c r="AW61" s="25" t="n">
        <f aca="false">AW44+AW59*(IF($F56=1,$F58,AW44-AW60)-AW44)</f>
        <v>84.72562111338</v>
      </c>
      <c r="AX61" s="25" t="n">
        <f aca="false">AX44+AX59*(IF($F56=1,$F58,AX44-AX60)-AX44)</f>
        <v>84.72562111338</v>
      </c>
      <c r="AY61" s="25" t="n">
        <f aca="false">AY44+AY59*(IF($F56=1,$F58,AY44-AY60)-AY44)</f>
        <v>84.9069335406908</v>
      </c>
      <c r="AZ61" s="25" t="n">
        <f aca="false">AZ44+AZ59*(IF($F56=1,$F58,AZ44-AZ60)-AZ44)</f>
        <v>84.9069335406908</v>
      </c>
      <c r="BA61" s="25" t="n">
        <f aca="false">BA44+BA59*(IF($F56=1,$F58,BA44-BA60)-BA44)</f>
        <v>84.9069335406908</v>
      </c>
      <c r="BB61" s="25" t="n">
        <f aca="false">BB44+BB59*(IF($F56=1,$F58,BB44-BB60)-BB44)</f>
        <v>84.9069335406908</v>
      </c>
      <c r="BC61" s="25" t="n">
        <f aca="false">BC44+BC59*(IF($F56=1,$F58,BC44-BC60)-BC44)</f>
        <v>89.3558769093926</v>
      </c>
      <c r="BD61" s="25" t="n">
        <f aca="false">BD44+BD59*(IF($F56=1,$F58,BD44-BD60)-BD44)</f>
        <v>89.3558769093926</v>
      </c>
      <c r="BE61" s="25" t="n">
        <f aca="false">BE44+BE59*(IF($F56=1,$F58,BE44-BE60)-BE44)</f>
        <v>89.3558769093926</v>
      </c>
      <c r="BF61" s="25" t="n">
        <f aca="false">BF44+BF59*(IF($F56=1,$F58,BF44-BF60)-BF44)</f>
        <v>89.3558769093926</v>
      </c>
      <c r="BG61" s="25" t="n">
        <f aca="false">BG44+BG59*(IF($F56=1,$F58,BG44-BG60)-BG44)</f>
        <v>90.3644485975403</v>
      </c>
      <c r="BH61" s="25" t="n">
        <f aca="false">BH44+BH59*(IF($F56=1,$F58,BH44-BH60)-BH44)</f>
        <v>90.3644485975403</v>
      </c>
      <c r="BI61" s="25" t="n">
        <f aca="false">BI44+BI59*(IF($F56=1,$F58,BI44-BI60)-BI44)</f>
        <v>90.3644485975403</v>
      </c>
      <c r="BJ61" s="25" t="n">
        <f aca="false">BJ44+BJ59*(IF($F56=1,$F58,BJ44-BJ60)-BJ44)</f>
        <v>90.3644485975403</v>
      </c>
      <c r="BK61" s="25" t="n">
        <f aca="false">BK44+BK59*(IF($F56=1,$F58,BK44-BK60)-BK44)</f>
        <v>89.9485852656606</v>
      </c>
      <c r="BL61" s="25" t="n">
        <f aca="false">BL44+BL59*(IF($F56=1,$F58,BL44-BL60)-BL44)</f>
        <v>89.9485852656606</v>
      </c>
      <c r="BM61" s="25" t="n">
        <f aca="false">BM44+BM59*(IF($F56=1,$F58,BM44-BM60)-BM44)</f>
        <v>89.9485852656606</v>
      </c>
      <c r="BN61" s="25" t="n">
        <f aca="false">BN44+BN59*(IF($F56=1,$F58,BN44-BN60)-BN44)</f>
        <v>89.9485852656606</v>
      </c>
      <c r="BO61" s="25" t="n">
        <f aca="false">BO44+BO59*(IF($F56=1,$F58,BO44-BO60)-BO44)</f>
        <v>87.9062506963612</v>
      </c>
      <c r="BP61" s="25" t="n">
        <f aca="false">BP44+BP59*(IF($F56=1,$F58,BP44-BP60)-BP44)</f>
        <v>87.9062506963612</v>
      </c>
      <c r="BQ61" s="25" t="n">
        <f aca="false">BQ44+BQ59*(IF($F56=1,$F58,BQ44-BQ60)-BQ44)</f>
        <v>87.9062506963612</v>
      </c>
      <c r="BR61" s="25" t="n">
        <f aca="false">BR44+BR59*(IF($F56=1,$F58,BR44-BR60)-BR44)</f>
        <v>87.9062506963612</v>
      </c>
      <c r="BS61" s="25" t="n">
        <f aca="false">BS44+BS59*(IF($F56=1,$F58,BS44-BS60)-BS44)</f>
        <v>85.9128455456479</v>
      </c>
      <c r="BT61" s="25" t="n">
        <f aca="false">BT44+BT59*(IF($F56=1,$F58,BT44-BT60)-BT44)</f>
        <v>85.9128455456479</v>
      </c>
      <c r="BU61" s="25" t="n">
        <f aca="false">BU44+BU59*(IF($F56=1,$F58,BU44-BU60)-BU44)</f>
        <v>85.9128455456479</v>
      </c>
      <c r="BV61" s="25" t="n">
        <f aca="false">BV44+BV59*(IF($F56=1,$F58,BV44-BV60)-BV44)</f>
        <v>85.9128455456479</v>
      </c>
      <c r="BW61" s="25" t="n">
        <f aca="false">BW44+BW59*(IF($F56=1,$F58,BW44-BW60)-BW44)</f>
        <v>87.8222566664282</v>
      </c>
      <c r="BX61" s="25" t="n">
        <f aca="false">BX44+BX59*(IF($F56=1,$F58,BX44-BX60)-BX44)</f>
        <v>87.8222566664282</v>
      </c>
      <c r="BY61" s="25" t="n">
        <f aca="false">BY44+BY59*(IF($F56=1,$F58,BY44-BY60)-BY44)</f>
        <v>87.8222566664282</v>
      </c>
      <c r="BZ61" s="25" t="n">
        <f aca="false">BZ44+BZ59*(IF($F56=1,$F58,BZ44-BZ60)-BZ44)</f>
        <v>87.8222566664282</v>
      </c>
      <c r="CA61" s="25" t="n">
        <f aca="false">CA44+CA59*(IF($F56=1,$F58,CA44-CA60)-CA44)</f>
        <v>89.0154060998913</v>
      </c>
      <c r="CB61" s="25" t="n">
        <f aca="false">CB44+CB59*(IF($F56=1,$F58,CB44-CB60)-CB44)</f>
        <v>89.0154060998913</v>
      </c>
      <c r="CC61" s="25" t="n">
        <f aca="false">CC44+CC59*(IF($F56=1,$F58,CC44-CC60)-CC44)</f>
        <v>89.0154060998913</v>
      </c>
      <c r="CD61" s="25" t="n">
        <f aca="false">CD44+CD59*(IF($F56=1,$F58,CD44-CD60)-CD44)</f>
        <v>89.0154060998913</v>
      </c>
      <c r="CE61" s="25" t="n">
        <f aca="false">CE44+CE59*(IF($F56=1,$F58,CE44-CE60)-CE44)</f>
        <v>88.9626028038747</v>
      </c>
      <c r="CF61" s="25" t="n">
        <f aca="false">CF44+CF59*(IF($F56=1,$F58,CF44-CF60)-CF44)</f>
        <v>88.9626028038747</v>
      </c>
      <c r="CG61" s="25" t="n">
        <f aca="false">CG44+CG59*(IF($F56=1,$F58,CG44-CG60)-CG44)</f>
        <v>88.9626028038747</v>
      </c>
      <c r="CH61" s="25" t="n">
        <f aca="false">CH44+CH59*(IF($F56=1,$F58,CH44-CH60)-CH44)</f>
        <v>88.9626028038747</v>
      </c>
      <c r="CI61" s="25" t="n">
        <f aca="false">CI44+CI59*(IF($F56=1,$F58,CI44-CI60)-CI44)</f>
        <v>93.0760532309321</v>
      </c>
      <c r="CJ61" s="25" t="n">
        <f aca="false">CJ44+CJ59*(IF($F56=1,$F58,CJ44-CJ60)-CJ44)</f>
        <v>93.0760532309321</v>
      </c>
      <c r="CK61" s="25" t="n">
        <f aca="false">CK44+CK59*(IF($F56=1,$F58,CK44-CK60)-CK44)</f>
        <v>93.0760532309321</v>
      </c>
      <c r="CL61" s="25" t="n">
        <f aca="false">CL44+CL59*(IF($F56=1,$F58,CL44-CL60)-CL44)</f>
        <v>93.0760532309321</v>
      </c>
      <c r="CM61" s="25" t="n">
        <f aca="false">CM44+CM59*(IF($F56=1,$F58,CM44-CM60)-CM44)</f>
        <v>94.6381223371113</v>
      </c>
      <c r="CN61" s="25" t="n">
        <f aca="false">CN44+CN59*(IF($F56=1,$F58,CN44-CN60)-CN44)</f>
        <v>94.6381223371113</v>
      </c>
      <c r="CO61" s="25" t="n">
        <f aca="false">CO44+CO59*(IF($F56=1,$F58,CO44-CO60)-CO44)</f>
        <v>94.6381223371113</v>
      </c>
      <c r="CP61" s="25" t="n">
        <f aca="false">CP44+CP59*(IF($F56=1,$F58,CP44-CP60)-CP44)</f>
        <v>94.6381223371113</v>
      </c>
      <c r="CQ61" s="25" t="n">
        <f aca="false">CQ44+CQ59*(IF($F56=1,$F58,CQ44-CQ60)-CQ44)</f>
        <v>95.9768412183533</v>
      </c>
      <c r="CR61" s="25" t="n">
        <f aca="false">CR44+CR59*(IF($F56=1,$F58,CR44-CR60)-CR44)</f>
        <v>95.9768412183533</v>
      </c>
      <c r="CS61" s="25" t="n">
        <f aca="false">CS44+CS59*(IF($F56=1,$F58,CS44-CS60)-CS44)</f>
        <v>95.9768412183533</v>
      </c>
      <c r="CT61" s="25" t="n">
        <f aca="false">CT44+CT59*(IF($F56=1,$F58,CT44-CT60)-CT44)</f>
        <v>95.9768412183533</v>
      </c>
      <c r="CU61" s="25" t="n">
        <f aca="false">CU44+CU59*(IF($F56=1,$F58,CU44-CU60)-CU44)</f>
        <v>93.5115331809578</v>
      </c>
      <c r="CV61" s="25" t="n">
        <f aca="false">CV44+CV59*(IF($F56=1,$F58,CV44-CV60)-CV44)</f>
        <v>93.5115331809578</v>
      </c>
      <c r="CW61" s="25" t="n">
        <f aca="false">CW44+CW59*(IF($F56=1,$F58,CW44-CW60)-CW44)</f>
        <v>93.5115331809578</v>
      </c>
      <c r="CX61" s="25" t="n">
        <f aca="false">CX44+CX59*(IF($F56=1,$F58,CX44-CX60)-CX44)</f>
        <v>93.5115331809578</v>
      </c>
      <c r="CY61" s="25" t="n">
        <f aca="false">CY44+CY59*(IF($F56=1,$F58,CY44-CY60)-CY44)</f>
        <v>114.033346424994</v>
      </c>
      <c r="CZ61" s="25" t="n">
        <f aca="false">CZ44+CZ59*(IF($F56=1,$F58,CZ44-CZ60)-CZ44)</f>
        <v>114.033346424994</v>
      </c>
      <c r="DA61" s="25" t="n">
        <f aca="false">DA44+DA59*(IF($F56=1,$F58,DA44-DA60)-DA44)</f>
        <v>114.033346424994</v>
      </c>
      <c r="DB61" s="25" t="n">
        <f aca="false">DB44+DB59*(IF($F56=1,$F58,DB44-DB60)-DB44)</f>
        <v>114.033346424994</v>
      </c>
      <c r="DC61" s="25" t="n">
        <f aca="false">DC44+DC59*(IF($F56=1,$F58,DC44-DC60)-DC44)</f>
        <v>111.818136468682</v>
      </c>
      <c r="DD61" s="25" t="n">
        <f aca="false">DD44+DD59*(IF($F56=1,$F58,DD44-DD60)-DD44)</f>
        <v>111.818136468682</v>
      </c>
      <c r="DE61" s="25" t="n">
        <f aca="false">DE44+DE59*(IF($F56=1,$F58,DE44-DE60)-DE44)</f>
        <v>111.818136468682</v>
      </c>
      <c r="DF61" s="25" t="n">
        <f aca="false">DF44+DF59*(IF($F56=1,$F58,DF44-DF60)-DF44)</f>
        <v>111.818136468682</v>
      </c>
      <c r="DG61" s="25" t="n">
        <f aca="false">DG44+DG59*(IF($F56=1,$F58,DG44-DG60)-DG44)</f>
        <v>111.522278654425</v>
      </c>
      <c r="DH61" s="25" t="n">
        <f aca="false">DH44+DH59*(IF($F56=1,$F58,DH44-DH60)-DH44)</f>
        <v>111.522278654425</v>
      </c>
      <c r="DI61" s="25" t="n">
        <f aca="false">DI44+DI59*(IF($F56=1,$F58,DI44-DI60)-DI44)</f>
        <v>111.522278654425</v>
      </c>
      <c r="DJ61" s="25" t="n">
        <f aca="false">DJ44+DJ59*(IF($F56=1,$F58,DJ44-DJ60)-DJ44)</f>
        <v>111.522278654425</v>
      </c>
      <c r="DK61" s="25" t="n">
        <f aca="false">DK44+DK59*(IF($F56=1,$F58,DK44-DK60)-DK44)</f>
        <v>110.321301905907</v>
      </c>
      <c r="DL61" s="25" t="n">
        <f aca="false">DL44+DL59*(IF($F56=1,$F58,DL44-DL60)-DL44)</f>
        <v>110.321301905907</v>
      </c>
      <c r="DM61" s="25" t="n">
        <f aca="false">DM44+DM59*(IF($F56=1,$F58,DM44-DM60)-DM44)</f>
        <v>110.321301905907</v>
      </c>
      <c r="DN61" s="25" t="n">
        <f aca="false">DN44+DN59*(IF($F56=1,$F58,DN44-DN60)-DN44)</f>
        <v>110.321301905907</v>
      </c>
      <c r="DO61" s="25" t="n">
        <f aca="false">DO44+DO59*(IF($F56=1,$F58,DO44-DO60)-DO44)</f>
        <v>110.708156404119</v>
      </c>
      <c r="DP61" s="25" t="n">
        <f aca="false">DP44+DP59*(IF($F56=1,$F58,DP44-DP60)-DP44)</f>
        <v>110.708156404119</v>
      </c>
      <c r="DQ61" s="25" t="n">
        <f aca="false">DQ44+DQ59*(IF($F56=1,$F58,DQ44-DQ60)-DQ44)</f>
        <v>110.708156404119</v>
      </c>
      <c r="DR61" s="25" t="n">
        <f aca="false">DR44+DR59*(IF($F56=1,$F58,DR44-DR60)-DR44)</f>
        <v>110.708156404119</v>
      </c>
      <c r="DS61" s="25" t="n">
        <f aca="false">DS44+DS59*(IF($F56=1,$F58,DS44-DS60)-DS44)</f>
        <v>110.572485797813</v>
      </c>
      <c r="DT61" s="25" t="n">
        <f aca="false">DT44+DT59*(IF($F56=1,$F58,DT44-DT60)-DT44)</f>
        <v>110.572485797813</v>
      </c>
      <c r="DU61" s="25" t="n">
        <f aca="false">DU44+DU59*(IF($F56=1,$F58,DU44-DU60)-DU44)</f>
        <v>110.572485797813</v>
      </c>
      <c r="DV61" s="25" t="n">
        <f aca="false">DV44+DV59*(IF($F56=1,$F58,DV44-DV60)-DV44)</f>
        <v>110.572485797813</v>
      </c>
      <c r="DW61" s="25" t="n">
        <f aca="false">DW44+DW59*(IF($F56=1,$F58,DW44-DW60)-DW44)</f>
        <v>110.864950614257</v>
      </c>
      <c r="DX61" s="25" t="n">
        <f aca="false">DX44+DX59*(IF($F56=1,$F58,DX44-DX60)-DX44)</f>
        <v>110.864950614257</v>
      </c>
      <c r="DY61" s="25" t="n">
        <f aca="false">DY44+DY59*(IF($F56=1,$F58,DY44-DY60)-DY44)</f>
        <v>110.864950614257</v>
      </c>
      <c r="DZ61" s="25" t="n">
        <f aca="false">DZ44+DZ59*(IF($F56=1,$F58,DZ44-DZ60)-DZ44)</f>
        <v>110.864950614257</v>
      </c>
      <c r="EA61" s="25" t="n">
        <f aca="false">EA44+EA59*(IF($F56=1,$F58,EA44-EA60)-EA44)</f>
        <v>109.191517760014</v>
      </c>
      <c r="EB61" s="25" t="n">
        <f aca="false">EB44+EB59*(IF($F56=1,$F58,EB44-EB60)-EB44)</f>
        <v>109.191517760014</v>
      </c>
      <c r="EC61" s="25" t="n">
        <f aca="false">EC44+EC59*(IF($F56=1,$F58,EC44-EC60)-EC44)</f>
        <v>109.191517760014</v>
      </c>
      <c r="ED61" s="25" t="n">
        <f aca="false">ED44+ED59*(IF($F56=1,$F58,ED44-ED60)-ED44)</f>
        <v>109.191517760014</v>
      </c>
      <c r="EE61" s="25" t="n">
        <f aca="false">EE44+EE59*(IF($F56=1,$F58,EE44-EE60)-EE44)</f>
        <v>111.066069750984</v>
      </c>
      <c r="EF61" s="25" t="n">
        <f aca="false">EF44+EF59*(IF($F56=1,$F58,EF44-EF60)-EF44)</f>
        <v>111.066069750984</v>
      </c>
      <c r="EG61" s="25" t="n">
        <f aca="false">EG44+EG59*(IF($F56=1,$F58,EG44-EG60)-EG44)</f>
        <v>111.066069750984</v>
      </c>
      <c r="EH61" s="25" t="n">
        <f aca="false">EH44+EH59*(IF($F56=1,$F58,EH44-EH60)-EH44)</f>
        <v>111.066069750984</v>
      </c>
      <c r="EI61" s="25" t="n">
        <f aca="false">EI44+EI59*(IF($F56=1,$F58,EI44-EI60)-EI44)</f>
        <v>111.43567131468</v>
      </c>
      <c r="EJ61" s="25" t="n">
        <f aca="false">EJ44+EJ59*(IF($F56=1,$F58,EJ44-EJ60)-EJ44)</f>
        <v>111.43567131468</v>
      </c>
      <c r="EK61" s="25" t="n">
        <f aca="false">EK44+EK59*(IF($F56=1,$F58,EK44-EK60)-EK44)</f>
        <v>111.43567131468</v>
      </c>
      <c r="EL61" s="25" t="n">
        <f aca="false">EL44+EL59*(IF($F56=1,$F58,EL44-EL60)-EL44)</f>
        <v>111.43567131468</v>
      </c>
      <c r="EM61" s="25" t="n">
        <f aca="false">EM44+EM59*(IF($F56=1,$F58,EM44-EM60)-EM44)</f>
        <v>113.492392452251</v>
      </c>
      <c r="EN61" s="25" t="n">
        <f aca="false">EN44+EN59*(IF($F56=1,$F58,EN44-EN60)-EN44)</f>
        <v>113.492392452251</v>
      </c>
      <c r="EO61" s="25" t="n">
        <f aca="false">EO44+EO59*(IF($F56=1,$F58,EO44-EO60)-EO44)</f>
        <v>113.492392452251</v>
      </c>
      <c r="EP61" s="25" t="n">
        <f aca="false">EP44+EP59*(IF($F56=1,$F58,EP44-EP60)-EP44)</f>
        <v>113.492392452251</v>
      </c>
      <c r="EQ61" s="25" t="n">
        <f aca="false">EQ44+EQ59*(IF($F56=1,$F58,EQ44-EQ60)-EQ44)</f>
        <v>113.276172928317</v>
      </c>
      <c r="ER61" s="25" t="n">
        <f aca="false">ER44+ER59*(IF($F56=1,$F58,ER44-ER60)-ER44)</f>
        <v>113.276172928317</v>
      </c>
      <c r="ES61" s="25" t="n">
        <f aca="false">ES44+ES59*(IF($F56=1,$F58,ES44-ES60)-ES44)</f>
        <v>113.276172928317</v>
      </c>
      <c r="ET61" s="25" t="n">
        <f aca="false">ET44+ET59*(IF($F56=1,$F58,ET44-ET60)-ET44)</f>
        <v>113.276172928317</v>
      </c>
      <c r="EU61" s="25" t="n">
        <f aca="false">EU44+EU59*(IF($F56=1,$F58,EU44-EU60)-EU44)</f>
        <v>115.541696386884</v>
      </c>
      <c r="EV61" s="25" t="n">
        <f aca="false">EV44+EV59*(IF($F56=1,$F58,EV44-EV60)-EV44)</f>
        <v>115.541696386884</v>
      </c>
      <c r="EW61" s="25" t="n">
        <f aca="false">EW44+EW59*(IF($F56=1,$F58,EW44-EW60)-EW44)</f>
        <v>115.541696386884</v>
      </c>
      <c r="EX61" s="25" t="n">
        <f aca="false">EX44+EX59*(IF($F56=1,$F58,EX44-EX60)-EX44)</f>
        <v>115.541696386884</v>
      </c>
      <c r="EY61" s="25" t="n">
        <f aca="false">EY44+EY59*(IF($F56=1,$F58,EY44-EY60)-EY44)</f>
        <v>117.852530314621</v>
      </c>
      <c r="EZ61" s="25" t="n">
        <f aca="false">EZ44+EZ59*(IF($F56=1,$F58,EZ44-EZ60)-EZ44)</f>
        <v>117.852530314621</v>
      </c>
      <c r="FA61" s="25" t="n">
        <f aca="false">FA44+FA59*(IF($F56=1,$F58,FA44-FA60)-FA44)</f>
        <v>117.852530314621</v>
      </c>
      <c r="FB61" s="25" t="n">
        <f aca="false">FB44+FB59*(IF($F56=1,$F58,FB44-FB60)-FB44)</f>
        <v>117.852530314621</v>
      </c>
      <c r="FC61" s="25" t="n">
        <f aca="false">FC44+FC59*(IF($F56=1,$F58,FC44-FC60)-FC44)</f>
        <v>120.209580920914</v>
      </c>
      <c r="FD61" s="25" t="n">
        <f aca="false">FD44+FD59*(IF($F56=1,$F58,FD44-FD60)-FD44)</f>
        <v>120.209580920914</v>
      </c>
      <c r="FE61" s="25" t="n">
        <f aca="false">FE44+FE59*(IF($F56=1,$F58,FE44-FE60)-FE44)</f>
        <v>120.209580920914</v>
      </c>
      <c r="FF61" s="25" t="n">
        <f aca="false">FF44+FF59*(IF($F56=1,$F58,FF44-FF60)-FF44)</f>
        <v>120.209580920914</v>
      </c>
      <c r="FG61" s="25" t="n">
        <f aca="false">FG44+FG59*(IF($F56=1,$F58,FG44-FG60)-FG44)</f>
        <v>122.613772539332</v>
      </c>
      <c r="FH61" s="25" t="n">
        <f aca="false">FH44+FH59*(IF($F56=1,$F58,FH44-FH60)-FH44)</f>
        <v>122.613772539332</v>
      </c>
    </row>
    <row r="62" customFormat="false" ht="15" hidden="false" customHeight="false" outlineLevel="0" collapsed="false">
      <c r="C62" s="0" t="s">
        <v>720</v>
      </c>
      <c r="D62" s="11" t="s">
        <v>321</v>
      </c>
      <c r="E62" s="35" t="n">
        <f aca="false">MATCH(In_Offer_BESS,OB_Names,0)</f>
        <v>3</v>
      </c>
      <c r="F62" s="18" t="n">
        <f aca="false">INDEX(OB_Fixed,$E62)*MIN(1,In_BESS_Hours/INDEX(OB_Hours,$E62))</f>
        <v>49.7</v>
      </c>
    </row>
    <row r="63" customFormat="false" ht="15" hidden="false" customHeight="false" outlineLevel="0" collapsed="false">
      <c r="C63" s="0" t="s">
        <v>721</v>
      </c>
      <c r="D63" s="11" t="s">
        <v>34</v>
      </c>
      <c r="E63" s="17" t="n">
        <f aca="false">$E55*(INDEX(OB_Tenor,$E62)&gt;0)*N(INDEX(OB_Hours,$E62)&lt;&gt;In_BESS_Hours)</f>
        <v>0</v>
      </c>
    </row>
    <row r="64" customFormat="false" ht="15" hidden="false" customHeight="false" outlineLevel="0" collapsed="false">
      <c r="C64" s="0" t="s">
        <v>722</v>
      </c>
      <c r="D64" s="11" t="s">
        <v>321</v>
      </c>
      <c r="E64" s="22" t="n">
        <f aca="false">INDEX(OB_Share,$E62)</f>
        <v>0</v>
      </c>
      <c r="F64" s="18" t="n">
        <f aca="false">INDEX(OB_Grid,$E62)*In_BESS_Grid_Charge</f>
        <v>0</v>
      </c>
    </row>
    <row r="65" customFormat="false" ht="15" hidden="false" customHeight="false" outlineLevel="0" collapsed="false">
      <c r="C65" s="0" t="s">
        <v>723</v>
      </c>
      <c r="D65" s="11" t="s">
        <v>556</v>
      </c>
      <c r="E65" s="44" t="n">
        <f aca="false">IF(INDEX(OB_Start,$E62)&gt;0,INDEX(OB_Start,$E62),$F16+1)</f>
        <v>46753</v>
      </c>
      <c r="F65" s="44" t="n">
        <f aca="false">EDATE($E65,INDEX(OB_Tenor,$E62)*Months_In_Year)-1</f>
        <v>47848</v>
      </c>
      <c r="J65" s="58" t="n">
        <f aca="false">$E55*MAX(0,MIN($F65,J$4)-MAX($E65,J$3)+1)/J$5</f>
        <v>0</v>
      </c>
      <c r="K65" s="58" t="n">
        <f aca="false">$E55*MAX(0,MIN($F65,K$4)-MAX($E65,K$3)+1)/K$5</f>
        <v>0</v>
      </c>
      <c r="L65" s="58" t="n">
        <f aca="false">$E55*MAX(0,MIN($F65,L$4)-MAX($E65,L$3)+1)/L$5</f>
        <v>0</v>
      </c>
      <c r="M65" s="58" t="n">
        <f aca="false">$E55*MAX(0,MIN($F65,M$4)-MAX($E65,M$3)+1)/M$5</f>
        <v>0</v>
      </c>
      <c r="N65" s="58" t="n">
        <f aca="false">$E55*MAX(0,MIN($F65,N$4)-MAX($E65,N$3)+1)/N$5</f>
        <v>0</v>
      </c>
      <c r="O65" s="58" t="n">
        <f aca="false">$E55*MAX(0,MIN($F65,O$4)-MAX($E65,O$3)+1)/O$5</f>
        <v>0</v>
      </c>
      <c r="P65" s="58" t="n">
        <f aca="false">$E55*MAX(0,MIN($F65,P$4)-MAX($E65,P$3)+1)/P$5</f>
        <v>0</v>
      </c>
      <c r="Q65" s="58" t="n">
        <f aca="false">$E55*MAX(0,MIN($F65,Q$4)-MAX($E65,Q$3)+1)/Q$5</f>
        <v>0</v>
      </c>
      <c r="R65" s="58" t="n">
        <f aca="false">$E55*MAX(0,MIN($F65,R$4)-MAX($E65,R$3)+1)/R$5</f>
        <v>0</v>
      </c>
      <c r="S65" s="58" t="n">
        <f aca="false">$E55*MAX(0,MIN($F65,S$4)-MAX($E65,S$3)+1)/S$5</f>
        <v>0</v>
      </c>
      <c r="T65" s="58" t="n">
        <f aca="false">$E55*MAX(0,MIN($F65,T$4)-MAX($E65,T$3)+1)/T$5</f>
        <v>0</v>
      </c>
      <c r="U65" s="58" t="n">
        <f aca="false">$E55*MAX(0,MIN($F65,U$4)-MAX($E65,U$3)+1)/U$5</f>
        <v>0</v>
      </c>
      <c r="V65" s="58" t="n">
        <f aca="false">$E55*MAX(0,MIN($F65,V$4)-MAX($E65,V$3)+1)/V$5</f>
        <v>0</v>
      </c>
      <c r="W65" s="58" t="n">
        <f aca="false">$E55*MAX(0,MIN($F65,W$4)-MAX($E65,W$3)+1)/W$5</f>
        <v>0</v>
      </c>
      <c r="X65" s="58" t="n">
        <f aca="false">$E55*MAX(0,MIN($F65,X$4)-MAX($E65,X$3)+1)/X$5</f>
        <v>0</v>
      </c>
      <c r="Y65" s="58" t="n">
        <f aca="false">$E55*MAX(0,MIN($F65,Y$4)-MAX($E65,Y$3)+1)/Y$5</f>
        <v>0</v>
      </c>
      <c r="Z65" s="58" t="n">
        <f aca="false">$E55*MAX(0,MIN($F65,Z$4)-MAX($E65,Z$3)+1)/Z$5</f>
        <v>0</v>
      </c>
      <c r="AA65" s="58" t="n">
        <f aca="false">$E55*MAX(0,MIN($F65,AA$4)-MAX($E65,AA$3)+1)/AA$5</f>
        <v>0</v>
      </c>
      <c r="AB65" s="58" t="n">
        <f aca="false">$E55*MAX(0,MIN($F65,AB$4)-MAX($E65,AB$3)+1)/AB$5</f>
        <v>0</v>
      </c>
      <c r="AC65" s="58" t="n">
        <f aca="false">$E55*MAX(0,MIN($F65,AC$4)-MAX($E65,AC$3)+1)/AC$5</f>
        <v>0</v>
      </c>
      <c r="AD65" s="58" t="n">
        <f aca="false">$E55*MAX(0,MIN($F65,AD$4)-MAX($E65,AD$3)+1)/AD$5</f>
        <v>0</v>
      </c>
      <c r="AE65" s="58" t="n">
        <f aca="false">$E55*MAX(0,MIN($F65,AE$4)-MAX($E65,AE$3)+1)/AE$5</f>
        <v>0</v>
      </c>
      <c r="AF65" s="58" t="n">
        <f aca="false">$E55*MAX(0,MIN($F65,AF$4)-MAX($E65,AF$3)+1)/AF$5</f>
        <v>0</v>
      </c>
      <c r="AG65" s="58" t="n">
        <f aca="false">$E55*MAX(0,MIN($F65,AG$4)-MAX($E65,AG$3)+1)/AG$5</f>
        <v>0</v>
      </c>
      <c r="AH65" s="58" t="n">
        <f aca="false">$E55*MAX(0,MIN($F65,AH$4)-MAX($E65,AH$3)+1)/AH$5</f>
        <v>0</v>
      </c>
      <c r="AI65" s="58" t="n">
        <f aca="false">$E55*MAX(0,MIN($F65,AI$4)-MAX($E65,AI$3)+1)/AI$5</f>
        <v>0</v>
      </c>
      <c r="AJ65" s="58" t="n">
        <f aca="false">$E55*MAX(0,MIN($F65,AJ$4)-MAX($E65,AJ$3)+1)/AJ$5</f>
        <v>0</v>
      </c>
      <c r="AK65" s="58" t="n">
        <f aca="false">$E55*MAX(0,MIN($F65,AK$4)-MAX($E65,AK$3)+1)/AK$5</f>
        <v>0</v>
      </c>
      <c r="AL65" s="58" t="n">
        <f aca="false">$E55*MAX(0,MIN($F65,AL$4)-MAX($E65,AL$3)+1)/AL$5</f>
        <v>0</v>
      </c>
      <c r="AM65" s="58" t="n">
        <f aca="false">$E55*MAX(0,MIN($F65,AM$4)-MAX($E65,AM$3)+1)/AM$5</f>
        <v>0</v>
      </c>
      <c r="AN65" s="58" t="n">
        <f aca="false">$E55*MAX(0,MIN($F65,AN$4)-MAX($E65,AN$3)+1)/AN$5</f>
        <v>0</v>
      </c>
      <c r="AO65" s="58" t="n">
        <f aca="false">$E55*MAX(0,MIN($F65,AO$4)-MAX($E65,AO$3)+1)/AO$5</f>
        <v>0</v>
      </c>
      <c r="AP65" s="58" t="n">
        <f aca="false">$E55*MAX(0,MIN($F65,AP$4)-MAX($E65,AP$3)+1)/AP$5</f>
        <v>0</v>
      </c>
      <c r="AQ65" s="58" t="n">
        <f aca="false">$E55*MAX(0,MIN($F65,AQ$4)-MAX($E65,AQ$3)+1)/AQ$5</f>
        <v>0</v>
      </c>
      <c r="AR65" s="58" t="n">
        <f aca="false">$E55*MAX(0,MIN($F65,AR$4)-MAX($E65,AR$3)+1)/AR$5</f>
        <v>0</v>
      </c>
      <c r="AS65" s="58" t="n">
        <f aca="false">$E55*MAX(0,MIN($F65,AS$4)-MAX($E65,AS$3)+1)/AS$5</f>
        <v>0</v>
      </c>
      <c r="AT65" s="58" t="n">
        <f aca="false">$E55*MAX(0,MIN($F65,AT$4)-MAX($E65,AT$3)+1)/AT$5</f>
        <v>0</v>
      </c>
      <c r="AU65" s="58" t="n">
        <f aca="false">$E55*MAX(0,MIN($F65,AU$4)-MAX($E65,AU$3)+1)/AU$5</f>
        <v>0</v>
      </c>
      <c r="AV65" s="58" t="n">
        <f aca="false">$E55*MAX(0,MIN($F65,AV$4)-MAX($E65,AV$3)+1)/AV$5</f>
        <v>0</v>
      </c>
      <c r="AW65" s="58" t="n">
        <f aca="false">$E55*MAX(0,MIN($F65,AW$4)-MAX($E65,AW$3)+1)/AW$5</f>
        <v>0</v>
      </c>
      <c r="AX65" s="58" t="n">
        <f aca="false">$E55*MAX(0,MIN($F65,AX$4)-MAX($E65,AX$3)+1)/AX$5</f>
        <v>0</v>
      </c>
      <c r="AY65" s="58" t="n">
        <f aca="false">$E55*MAX(0,MIN($F65,AY$4)-MAX($E65,AY$3)+1)/AY$5</f>
        <v>0</v>
      </c>
      <c r="AZ65" s="58" t="n">
        <f aca="false">$E55*MAX(0,MIN($F65,AZ$4)-MAX($E65,AZ$3)+1)/AZ$5</f>
        <v>0</v>
      </c>
      <c r="BA65" s="58" t="n">
        <f aca="false">$E55*MAX(0,MIN($F65,BA$4)-MAX($E65,BA$3)+1)/BA$5</f>
        <v>0</v>
      </c>
      <c r="BB65" s="58" t="n">
        <f aca="false">$E55*MAX(0,MIN($F65,BB$4)-MAX($E65,BB$3)+1)/BB$5</f>
        <v>0</v>
      </c>
      <c r="BC65" s="58" t="n">
        <f aca="false">$E55*MAX(0,MIN($F65,BC$4)-MAX($E65,BC$3)+1)/BC$5</f>
        <v>0</v>
      </c>
      <c r="BD65" s="58" t="n">
        <f aca="false">$E55*MAX(0,MIN($F65,BD$4)-MAX($E65,BD$3)+1)/BD$5</f>
        <v>0</v>
      </c>
      <c r="BE65" s="58" t="n">
        <f aca="false">$E55*MAX(0,MIN($F65,BE$4)-MAX($E65,BE$3)+1)/BE$5</f>
        <v>0</v>
      </c>
      <c r="BF65" s="58" t="n">
        <f aca="false">$E55*MAX(0,MIN($F65,BF$4)-MAX($E65,BF$3)+1)/BF$5</f>
        <v>0</v>
      </c>
      <c r="BG65" s="58" t="n">
        <f aca="false">$E55*MAX(0,MIN($F65,BG$4)-MAX($E65,BG$3)+1)/BG$5</f>
        <v>0</v>
      </c>
      <c r="BH65" s="58" t="n">
        <f aca="false">$E55*MAX(0,MIN($F65,BH$4)-MAX($E65,BH$3)+1)/BH$5</f>
        <v>0</v>
      </c>
      <c r="BI65" s="58" t="n">
        <f aca="false">$E55*MAX(0,MIN($F65,BI$4)-MAX($E65,BI$3)+1)/BI$5</f>
        <v>0</v>
      </c>
      <c r="BJ65" s="58" t="n">
        <f aca="false">$E55*MAX(0,MIN($F65,BJ$4)-MAX($E65,BJ$3)+1)/BJ$5</f>
        <v>0</v>
      </c>
      <c r="BK65" s="58" t="n">
        <f aca="false">$E55*MAX(0,MIN($F65,BK$4)-MAX($E65,BK$3)+1)/BK$5</f>
        <v>0</v>
      </c>
      <c r="BL65" s="58" t="n">
        <f aca="false">$E55*MAX(0,MIN($F65,BL$4)-MAX($E65,BL$3)+1)/BL$5</f>
        <v>0</v>
      </c>
      <c r="BM65" s="58" t="n">
        <f aca="false">$E55*MAX(0,MIN($F65,BM$4)-MAX($E65,BM$3)+1)/BM$5</f>
        <v>0</v>
      </c>
      <c r="BN65" s="58" t="n">
        <f aca="false">$E55*MAX(0,MIN($F65,BN$4)-MAX($E65,BN$3)+1)/BN$5</f>
        <v>0</v>
      </c>
      <c r="BO65" s="58" t="n">
        <f aca="false">$E55*MAX(0,MIN($F65,BO$4)-MAX($E65,BO$3)+1)/BO$5</f>
        <v>0</v>
      </c>
      <c r="BP65" s="58" t="n">
        <f aca="false">$E55*MAX(0,MIN($F65,BP$4)-MAX($E65,BP$3)+1)/BP$5</f>
        <v>0</v>
      </c>
      <c r="BQ65" s="58" t="n">
        <f aca="false">$E55*MAX(0,MIN($F65,BQ$4)-MAX($E65,BQ$3)+1)/BQ$5</f>
        <v>0</v>
      </c>
      <c r="BR65" s="58" t="n">
        <f aca="false">$E55*MAX(0,MIN($F65,BR$4)-MAX($E65,BR$3)+1)/BR$5</f>
        <v>0</v>
      </c>
      <c r="BS65" s="58" t="n">
        <f aca="false">$E55*MAX(0,MIN($F65,BS$4)-MAX($E65,BS$3)+1)/BS$5</f>
        <v>0</v>
      </c>
      <c r="BT65" s="58" t="n">
        <f aca="false">$E55*MAX(0,MIN($F65,BT$4)-MAX($E65,BT$3)+1)/BT$5</f>
        <v>0</v>
      </c>
      <c r="BU65" s="58" t="n">
        <f aca="false">$E55*MAX(0,MIN($F65,BU$4)-MAX($E65,BU$3)+1)/BU$5</f>
        <v>0</v>
      </c>
      <c r="BV65" s="58" t="n">
        <f aca="false">$E55*MAX(0,MIN($F65,BV$4)-MAX($E65,BV$3)+1)/BV$5</f>
        <v>0</v>
      </c>
      <c r="BW65" s="58" t="n">
        <f aca="false">$E55*MAX(0,MIN($F65,BW$4)-MAX($E65,BW$3)+1)/BW$5</f>
        <v>0</v>
      </c>
      <c r="BX65" s="58" t="n">
        <f aca="false">$E55*MAX(0,MIN($F65,BX$4)-MAX($E65,BX$3)+1)/BX$5</f>
        <v>0</v>
      </c>
      <c r="BY65" s="58" t="n">
        <f aca="false">$E55*MAX(0,MIN($F65,BY$4)-MAX($E65,BY$3)+1)/BY$5</f>
        <v>0</v>
      </c>
      <c r="BZ65" s="58" t="n">
        <f aca="false">$E55*MAX(0,MIN($F65,BZ$4)-MAX($E65,BZ$3)+1)/BZ$5</f>
        <v>0</v>
      </c>
      <c r="CA65" s="58" t="n">
        <f aca="false">$E55*MAX(0,MIN($F65,CA$4)-MAX($E65,CA$3)+1)/CA$5</f>
        <v>0</v>
      </c>
      <c r="CB65" s="58" t="n">
        <f aca="false">$E55*MAX(0,MIN($F65,CB$4)-MAX($E65,CB$3)+1)/CB$5</f>
        <v>0</v>
      </c>
      <c r="CC65" s="58" t="n">
        <f aca="false">$E55*MAX(0,MIN($F65,CC$4)-MAX($E65,CC$3)+1)/CC$5</f>
        <v>0</v>
      </c>
      <c r="CD65" s="58" t="n">
        <f aca="false">$E55*MAX(0,MIN($F65,CD$4)-MAX($E65,CD$3)+1)/CD$5</f>
        <v>0</v>
      </c>
      <c r="CE65" s="58" t="n">
        <f aca="false">$E55*MAX(0,MIN($F65,CE$4)-MAX($E65,CE$3)+1)/CE$5</f>
        <v>0</v>
      </c>
      <c r="CF65" s="58" t="n">
        <f aca="false">$E55*MAX(0,MIN($F65,CF$4)-MAX($E65,CF$3)+1)/CF$5</f>
        <v>0</v>
      </c>
      <c r="CG65" s="58" t="n">
        <f aca="false">$E55*MAX(0,MIN($F65,CG$4)-MAX($E65,CG$3)+1)/CG$5</f>
        <v>0</v>
      </c>
      <c r="CH65" s="58" t="n">
        <f aca="false">$E55*MAX(0,MIN($F65,CH$4)-MAX($E65,CH$3)+1)/CH$5</f>
        <v>0</v>
      </c>
      <c r="CI65" s="58" t="n">
        <f aca="false">$E55*MAX(0,MIN($F65,CI$4)-MAX($E65,CI$3)+1)/CI$5</f>
        <v>0</v>
      </c>
      <c r="CJ65" s="58" t="n">
        <f aca="false">$E55*MAX(0,MIN($F65,CJ$4)-MAX($E65,CJ$3)+1)/CJ$5</f>
        <v>0</v>
      </c>
      <c r="CK65" s="58" t="n">
        <f aca="false">$E55*MAX(0,MIN($F65,CK$4)-MAX($E65,CK$3)+1)/CK$5</f>
        <v>0</v>
      </c>
      <c r="CL65" s="58" t="n">
        <f aca="false">$E55*MAX(0,MIN($F65,CL$4)-MAX($E65,CL$3)+1)/CL$5</f>
        <v>0</v>
      </c>
      <c r="CM65" s="58" t="n">
        <f aca="false">$E55*MAX(0,MIN($F65,CM$4)-MAX($E65,CM$3)+1)/CM$5</f>
        <v>0</v>
      </c>
      <c r="CN65" s="58" t="n">
        <f aca="false">$E55*MAX(0,MIN($F65,CN$4)-MAX($E65,CN$3)+1)/CN$5</f>
        <v>0</v>
      </c>
      <c r="CO65" s="58" t="n">
        <f aca="false">$E55*MAX(0,MIN($F65,CO$4)-MAX($E65,CO$3)+1)/CO$5</f>
        <v>0</v>
      </c>
      <c r="CP65" s="58" t="n">
        <f aca="false">$E55*MAX(0,MIN($F65,CP$4)-MAX($E65,CP$3)+1)/CP$5</f>
        <v>0</v>
      </c>
      <c r="CQ65" s="58" t="n">
        <f aca="false">$E55*MAX(0,MIN($F65,CQ$4)-MAX($E65,CQ$3)+1)/CQ$5</f>
        <v>0</v>
      </c>
      <c r="CR65" s="58" t="n">
        <f aca="false">$E55*MAX(0,MIN($F65,CR$4)-MAX($E65,CR$3)+1)/CR$5</f>
        <v>0</v>
      </c>
      <c r="CS65" s="58" t="n">
        <f aca="false">$E55*MAX(0,MIN($F65,CS$4)-MAX($E65,CS$3)+1)/CS$5</f>
        <v>0</v>
      </c>
      <c r="CT65" s="58" t="n">
        <f aca="false">$E55*MAX(0,MIN($F65,CT$4)-MAX($E65,CT$3)+1)/CT$5</f>
        <v>0</v>
      </c>
      <c r="CU65" s="58" t="n">
        <f aca="false">$E55*MAX(0,MIN($F65,CU$4)-MAX($E65,CU$3)+1)/CU$5</f>
        <v>0</v>
      </c>
      <c r="CV65" s="58" t="n">
        <f aca="false">$E55*MAX(0,MIN($F65,CV$4)-MAX($E65,CV$3)+1)/CV$5</f>
        <v>0</v>
      </c>
      <c r="CW65" s="58" t="n">
        <f aca="false">$E55*MAX(0,MIN($F65,CW$4)-MAX($E65,CW$3)+1)/CW$5</f>
        <v>0</v>
      </c>
      <c r="CX65" s="58" t="n">
        <f aca="false">$E55*MAX(0,MIN($F65,CX$4)-MAX($E65,CX$3)+1)/CX$5</f>
        <v>0</v>
      </c>
      <c r="CY65" s="58" t="n">
        <f aca="false">$E55*MAX(0,MIN($F65,CY$4)-MAX($E65,CY$3)+1)/CY$5</f>
        <v>0</v>
      </c>
      <c r="CZ65" s="58" t="n">
        <f aca="false">$E55*MAX(0,MIN($F65,CZ$4)-MAX($E65,CZ$3)+1)/CZ$5</f>
        <v>0</v>
      </c>
      <c r="DA65" s="58" t="n">
        <f aca="false">$E55*MAX(0,MIN($F65,DA$4)-MAX($E65,DA$3)+1)/DA$5</f>
        <v>0</v>
      </c>
      <c r="DB65" s="58" t="n">
        <f aca="false">$E55*MAX(0,MIN($F65,DB$4)-MAX($E65,DB$3)+1)/DB$5</f>
        <v>0</v>
      </c>
      <c r="DC65" s="58" t="n">
        <f aca="false">$E55*MAX(0,MIN($F65,DC$4)-MAX($E65,DC$3)+1)/DC$5</f>
        <v>0</v>
      </c>
      <c r="DD65" s="58" t="n">
        <f aca="false">$E55*MAX(0,MIN($F65,DD$4)-MAX($E65,DD$3)+1)/DD$5</f>
        <v>0</v>
      </c>
      <c r="DE65" s="58" t="n">
        <f aca="false">$E55*MAX(0,MIN($F65,DE$4)-MAX($E65,DE$3)+1)/DE$5</f>
        <v>0</v>
      </c>
      <c r="DF65" s="58" t="n">
        <f aca="false">$E55*MAX(0,MIN($F65,DF$4)-MAX($E65,DF$3)+1)/DF$5</f>
        <v>0</v>
      </c>
      <c r="DG65" s="58" t="n">
        <f aca="false">$E55*MAX(0,MIN($F65,DG$4)-MAX($E65,DG$3)+1)/DG$5</f>
        <v>0</v>
      </c>
      <c r="DH65" s="58" t="n">
        <f aca="false">$E55*MAX(0,MIN($F65,DH$4)-MAX($E65,DH$3)+1)/DH$5</f>
        <v>0</v>
      </c>
      <c r="DI65" s="58" t="n">
        <f aca="false">$E55*MAX(0,MIN($F65,DI$4)-MAX($E65,DI$3)+1)/DI$5</f>
        <v>0</v>
      </c>
      <c r="DJ65" s="58" t="n">
        <f aca="false">$E55*MAX(0,MIN($F65,DJ$4)-MAX($E65,DJ$3)+1)/DJ$5</f>
        <v>0</v>
      </c>
      <c r="DK65" s="58" t="n">
        <f aca="false">$E55*MAX(0,MIN($F65,DK$4)-MAX($E65,DK$3)+1)/DK$5</f>
        <v>0</v>
      </c>
      <c r="DL65" s="58" t="n">
        <f aca="false">$E55*MAX(0,MIN($F65,DL$4)-MAX($E65,DL$3)+1)/DL$5</f>
        <v>0</v>
      </c>
      <c r="DM65" s="58" t="n">
        <f aca="false">$E55*MAX(0,MIN($F65,DM$4)-MAX($E65,DM$3)+1)/DM$5</f>
        <v>0</v>
      </c>
      <c r="DN65" s="58" t="n">
        <f aca="false">$E55*MAX(0,MIN($F65,DN$4)-MAX($E65,DN$3)+1)/DN$5</f>
        <v>0</v>
      </c>
      <c r="DO65" s="58" t="n">
        <f aca="false">$E55*MAX(0,MIN($F65,DO$4)-MAX($E65,DO$3)+1)/DO$5</f>
        <v>0</v>
      </c>
      <c r="DP65" s="58" t="n">
        <f aca="false">$E55*MAX(0,MIN($F65,DP$4)-MAX($E65,DP$3)+1)/DP$5</f>
        <v>0</v>
      </c>
      <c r="DQ65" s="58" t="n">
        <f aca="false">$E55*MAX(0,MIN($F65,DQ$4)-MAX($E65,DQ$3)+1)/DQ$5</f>
        <v>0</v>
      </c>
      <c r="DR65" s="58" t="n">
        <f aca="false">$E55*MAX(0,MIN($F65,DR$4)-MAX($E65,DR$3)+1)/DR$5</f>
        <v>0</v>
      </c>
      <c r="DS65" s="58" t="n">
        <f aca="false">$E55*MAX(0,MIN($F65,DS$4)-MAX($E65,DS$3)+1)/DS$5</f>
        <v>0</v>
      </c>
      <c r="DT65" s="58" t="n">
        <f aca="false">$E55*MAX(0,MIN($F65,DT$4)-MAX($E65,DT$3)+1)/DT$5</f>
        <v>0</v>
      </c>
      <c r="DU65" s="58" t="n">
        <f aca="false">$E55*MAX(0,MIN($F65,DU$4)-MAX($E65,DU$3)+1)/DU$5</f>
        <v>0</v>
      </c>
      <c r="DV65" s="58" t="n">
        <f aca="false">$E55*MAX(0,MIN($F65,DV$4)-MAX($E65,DV$3)+1)/DV$5</f>
        <v>0</v>
      </c>
      <c r="DW65" s="58" t="n">
        <f aca="false">$E55*MAX(0,MIN($F65,DW$4)-MAX($E65,DW$3)+1)/DW$5</f>
        <v>0</v>
      </c>
      <c r="DX65" s="58" t="n">
        <f aca="false">$E55*MAX(0,MIN($F65,DX$4)-MAX($E65,DX$3)+1)/DX$5</f>
        <v>0</v>
      </c>
      <c r="DY65" s="58" t="n">
        <f aca="false">$E55*MAX(0,MIN($F65,DY$4)-MAX($E65,DY$3)+1)/DY$5</f>
        <v>0</v>
      </c>
      <c r="DZ65" s="58" t="n">
        <f aca="false">$E55*MAX(0,MIN($F65,DZ$4)-MAX($E65,DZ$3)+1)/DZ$5</f>
        <v>0</v>
      </c>
      <c r="EA65" s="58" t="n">
        <f aca="false">$E55*MAX(0,MIN($F65,EA$4)-MAX($E65,EA$3)+1)/EA$5</f>
        <v>0</v>
      </c>
      <c r="EB65" s="58" t="n">
        <f aca="false">$E55*MAX(0,MIN($F65,EB$4)-MAX($E65,EB$3)+1)/EB$5</f>
        <v>0</v>
      </c>
      <c r="EC65" s="58" t="n">
        <f aca="false">$E55*MAX(0,MIN($F65,EC$4)-MAX($E65,EC$3)+1)/EC$5</f>
        <v>0</v>
      </c>
      <c r="ED65" s="58" t="n">
        <f aca="false">$E55*MAX(0,MIN($F65,ED$4)-MAX($E65,ED$3)+1)/ED$5</f>
        <v>0</v>
      </c>
      <c r="EE65" s="58" t="n">
        <f aca="false">$E55*MAX(0,MIN($F65,EE$4)-MAX($E65,EE$3)+1)/EE$5</f>
        <v>0</v>
      </c>
      <c r="EF65" s="58" t="n">
        <f aca="false">$E55*MAX(0,MIN($F65,EF$4)-MAX($E65,EF$3)+1)/EF$5</f>
        <v>0</v>
      </c>
      <c r="EG65" s="58" t="n">
        <f aca="false">$E55*MAX(0,MIN($F65,EG$4)-MAX($E65,EG$3)+1)/EG$5</f>
        <v>0</v>
      </c>
      <c r="EH65" s="58" t="n">
        <f aca="false">$E55*MAX(0,MIN($F65,EH$4)-MAX($E65,EH$3)+1)/EH$5</f>
        <v>0</v>
      </c>
      <c r="EI65" s="58" t="n">
        <f aca="false">$E55*MAX(0,MIN($F65,EI$4)-MAX($E65,EI$3)+1)/EI$5</f>
        <v>0</v>
      </c>
      <c r="EJ65" s="58" t="n">
        <f aca="false">$E55*MAX(0,MIN($F65,EJ$4)-MAX($E65,EJ$3)+1)/EJ$5</f>
        <v>0</v>
      </c>
      <c r="EK65" s="58" t="n">
        <f aca="false">$E55*MAX(0,MIN($F65,EK$4)-MAX($E65,EK$3)+1)/EK$5</f>
        <v>0</v>
      </c>
      <c r="EL65" s="58" t="n">
        <f aca="false">$E55*MAX(0,MIN($F65,EL$4)-MAX($E65,EL$3)+1)/EL$5</f>
        <v>0</v>
      </c>
      <c r="EM65" s="58" t="n">
        <f aca="false">$E55*MAX(0,MIN($F65,EM$4)-MAX($E65,EM$3)+1)/EM$5</f>
        <v>0</v>
      </c>
      <c r="EN65" s="58" t="n">
        <f aca="false">$E55*MAX(0,MIN($F65,EN$4)-MAX($E65,EN$3)+1)/EN$5</f>
        <v>0</v>
      </c>
      <c r="EO65" s="58" t="n">
        <f aca="false">$E55*MAX(0,MIN($F65,EO$4)-MAX($E65,EO$3)+1)/EO$5</f>
        <v>0</v>
      </c>
      <c r="EP65" s="58" t="n">
        <f aca="false">$E55*MAX(0,MIN($F65,EP$4)-MAX($E65,EP$3)+1)/EP$5</f>
        <v>0</v>
      </c>
      <c r="EQ65" s="58" t="n">
        <f aca="false">$E55*MAX(0,MIN($F65,EQ$4)-MAX($E65,EQ$3)+1)/EQ$5</f>
        <v>0</v>
      </c>
      <c r="ER65" s="58" t="n">
        <f aca="false">$E55*MAX(0,MIN($F65,ER$4)-MAX($E65,ER$3)+1)/ER$5</f>
        <v>0</v>
      </c>
      <c r="ES65" s="58" t="n">
        <f aca="false">$E55*MAX(0,MIN($F65,ES$4)-MAX($E65,ES$3)+1)/ES$5</f>
        <v>0</v>
      </c>
      <c r="ET65" s="58" t="n">
        <f aca="false">$E55*MAX(0,MIN($F65,ET$4)-MAX($E65,ET$3)+1)/ET$5</f>
        <v>0</v>
      </c>
      <c r="EU65" s="58" t="n">
        <f aca="false">$E55*MAX(0,MIN($F65,EU$4)-MAX($E65,EU$3)+1)/EU$5</f>
        <v>0</v>
      </c>
      <c r="EV65" s="58" t="n">
        <f aca="false">$E55*MAX(0,MIN($F65,EV$4)-MAX($E65,EV$3)+1)/EV$5</f>
        <v>0</v>
      </c>
      <c r="EW65" s="58" t="n">
        <f aca="false">$E55*MAX(0,MIN($F65,EW$4)-MAX($E65,EW$3)+1)/EW$5</f>
        <v>0</v>
      </c>
      <c r="EX65" s="58" t="n">
        <f aca="false">$E55*MAX(0,MIN($F65,EX$4)-MAX($E65,EX$3)+1)/EX$5</f>
        <v>0</v>
      </c>
      <c r="EY65" s="58" t="n">
        <f aca="false">$E55*MAX(0,MIN($F65,EY$4)-MAX($E65,EY$3)+1)/EY$5</f>
        <v>0</v>
      </c>
      <c r="EZ65" s="58" t="n">
        <f aca="false">$E55*MAX(0,MIN($F65,EZ$4)-MAX($E65,EZ$3)+1)/EZ$5</f>
        <v>0</v>
      </c>
      <c r="FA65" s="58" t="n">
        <f aca="false">$E55*MAX(0,MIN($F65,FA$4)-MAX($E65,FA$3)+1)/FA$5</f>
        <v>0</v>
      </c>
      <c r="FB65" s="58" t="n">
        <f aca="false">$E55*MAX(0,MIN($F65,FB$4)-MAX($E65,FB$3)+1)/FB$5</f>
        <v>0</v>
      </c>
      <c r="FC65" s="58" t="n">
        <f aca="false">$E55*MAX(0,MIN($F65,FC$4)-MAX($E65,FC$3)+1)/FC$5</f>
        <v>0</v>
      </c>
      <c r="FD65" s="58" t="n">
        <f aca="false">$E55*MAX(0,MIN($F65,FD$4)-MAX($E65,FD$3)+1)/FD$5</f>
        <v>0</v>
      </c>
      <c r="FE65" s="58" t="n">
        <f aca="false">$E55*MAX(0,MIN($F65,FE$4)-MAX($E65,FE$3)+1)/FE$5</f>
        <v>0</v>
      </c>
      <c r="FF65" s="58" t="n">
        <f aca="false">$E55*MAX(0,MIN($F65,FF$4)-MAX($E65,FF$3)+1)/FF$5</f>
        <v>0</v>
      </c>
      <c r="FG65" s="58" t="n">
        <f aca="false">$E55*MAX(0,MIN($F65,FG$4)-MAX($E65,FG$3)+1)/FG$5</f>
        <v>0</v>
      </c>
      <c r="FH65" s="58" t="n">
        <f aca="false">$E55*MAX(0,MIN($F65,FH$4)-MAX($E65,FH$3)+1)/FH$5</f>
        <v>0</v>
      </c>
    </row>
    <row r="66" customFormat="false" ht="15" hidden="false" customHeight="false" outlineLevel="0" collapsed="false">
      <c r="C66" s="0" t="s">
        <v>724</v>
      </c>
      <c r="D66" s="11" t="s">
        <v>86</v>
      </c>
      <c r="E66" s="17" t="n">
        <f aca="false">INDEX(OB_Bands,$E62)</f>
        <v>0</v>
      </c>
      <c r="J66" s="35" t="n">
        <f aca="false">$E66*SUMIF(EB_Years,J$7,EB_Row)</f>
        <v>0</v>
      </c>
      <c r="K66" s="35" t="n">
        <f aca="false">$E66*SUMIF(EB_Years,K$7,EB_Row)</f>
        <v>0</v>
      </c>
      <c r="L66" s="35" t="n">
        <f aca="false">$E66*SUMIF(EB_Years,L$7,EB_Row)</f>
        <v>0</v>
      </c>
      <c r="M66" s="35" t="n">
        <f aca="false">$E66*SUMIF(EB_Years,M$7,EB_Row)</f>
        <v>0</v>
      </c>
      <c r="N66" s="35" t="n">
        <f aca="false">$E66*SUMIF(EB_Years,N$7,EB_Row)</f>
        <v>0</v>
      </c>
      <c r="O66" s="35" t="n">
        <f aca="false">$E66*SUMIF(EB_Years,O$7,EB_Row)</f>
        <v>0</v>
      </c>
      <c r="P66" s="35" t="n">
        <f aca="false">$E66*SUMIF(EB_Years,P$7,EB_Row)</f>
        <v>0</v>
      </c>
      <c r="Q66" s="35" t="n">
        <f aca="false">$E66*SUMIF(EB_Years,Q$7,EB_Row)</f>
        <v>0</v>
      </c>
      <c r="R66" s="35" t="n">
        <f aca="false">$E66*SUMIF(EB_Years,R$7,EB_Row)</f>
        <v>0</v>
      </c>
      <c r="S66" s="35" t="n">
        <f aca="false">$E66*SUMIF(EB_Years,S$7,EB_Row)</f>
        <v>0</v>
      </c>
      <c r="T66" s="35" t="n">
        <f aca="false">$E66*SUMIF(EB_Years,T$7,EB_Row)</f>
        <v>0</v>
      </c>
      <c r="U66" s="35" t="n">
        <f aca="false">$E66*SUMIF(EB_Years,U$7,EB_Row)</f>
        <v>0</v>
      </c>
      <c r="V66" s="35" t="n">
        <f aca="false">$E66*SUMIF(EB_Years,V$7,EB_Row)</f>
        <v>0</v>
      </c>
      <c r="W66" s="35" t="n">
        <f aca="false">$E66*SUMIF(EB_Years,W$7,EB_Row)</f>
        <v>0</v>
      </c>
      <c r="X66" s="35" t="n">
        <f aca="false">$E66*SUMIF(EB_Years,X$7,EB_Row)</f>
        <v>0</v>
      </c>
      <c r="Y66" s="35" t="n">
        <f aca="false">$E66*SUMIF(EB_Years,Y$7,EB_Row)</f>
        <v>0</v>
      </c>
      <c r="Z66" s="35" t="n">
        <f aca="false">$E66*SUMIF(EB_Years,Z$7,EB_Row)</f>
        <v>0</v>
      </c>
      <c r="AA66" s="35" t="n">
        <f aca="false">$E66*SUMIF(EB_Years,AA$7,EB_Row)</f>
        <v>0</v>
      </c>
      <c r="AB66" s="35" t="n">
        <f aca="false">$E66*SUMIF(EB_Years,AB$7,EB_Row)</f>
        <v>0</v>
      </c>
      <c r="AC66" s="35" t="n">
        <f aca="false">$E66*SUMIF(EB_Years,AC$7,EB_Row)</f>
        <v>0</v>
      </c>
      <c r="AD66" s="35" t="n">
        <f aca="false">$E66*SUMIF(EB_Years,AD$7,EB_Row)</f>
        <v>0</v>
      </c>
      <c r="AE66" s="35" t="n">
        <f aca="false">$E66*SUMIF(EB_Years,AE$7,EB_Row)</f>
        <v>0</v>
      </c>
      <c r="AF66" s="35" t="n">
        <f aca="false">$E66*SUMIF(EB_Years,AF$7,EB_Row)</f>
        <v>0</v>
      </c>
      <c r="AG66" s="35" t="n">
        <f aca="false">$E66*SUMIF(EB_Years,AG$7,EB_Row)</f>
        <v>0</v>
      </c>
      <c r="AH66" s="35" t="n">
        <f aca="false">$E66*SUMIF(EB_Years,AH$7,EB_Row)</f>
        <v>0</v>
      </c>
      <c r="AI66" s="35" t="n">
        <f aca="false">$E66*SUMIF(EB_Years,AI$7,EB_Row)</f>
        <v>0</v>
      </c>
      <c r="AJ66" s="35" t="n">
        <f aca="false">$E66*SUMIF(EB_Years,AJ$7,EB_Row)</f>
        <v>0</v>
      </c>
      <c r="AK66" s="35" t="n">
        <f aca="false">$E66*SUMIF(EB_Years,AK$7,EB_Row)</f>
        <v>0</v>
      </c>
      <c r="AL66" s="35" t="n">
        <f aca="false">$E66*SUMIF(EB_Years,AL$7,EB_Row)</f>
        <v>0</v>
      </c>
      <c r="AM66" s="35" t="n">
        <f aca="false">$E66*SUMIF(EB_Years,AM$7,EB_Row)</f>
        <v>0</v>
      </c>
      <c r="AN66" s="35" t="n">
        <f aca="false">$E66*SUMIF(EB_Years,AN$7,EB_Row)</f>
        <v>0</v>
      </c>
      <c r="AO66" s="35" t="n">
        <f aca="false">$E66*SUMIF(EB_Years,AO$7,EB_Row)</f>
        <v>0</v>
      </c>
      <c r="AP66" s="35" t="n">
        <f aca="false">$E66*SUMIF(EB_Years,AP$7,EB_Row)</f>
        <v>0</v>
      </c>
      <c r="AQ66" s="35" t="n">
        <f aca="false">$E66*SUMIF(EB_Years,AQ$7,EB_Row)</f>
        <v>0</v>
      </c>
      <c r="AR66" s="35" t="n">
        <f aca="false">$E66*SUMIF(EB_Years,AR$7,EB_Row)</f>
        <v>0</v>
      </c>
      <c r="AS66" s="35" t="n">
        <f aca="false">$E66*SUMIF(EB_Years,AS$7,EB_Row)</f>
        <v>0</v>
      </c>
      <c r="AT66" s="35" t="n">
        <f aca="false">$E66*SUMIF(EB_Years,AT$7,EB_Row)</f>
        <v>0</v>
      </c>
      <c r="AU66" s="35" t="n">
        <f aca="false">$E66*SUMIF(EB_Years,AU$7,EB_Row)</f>
        <v>0</v>
      </c>
      <c r="AV66" s="35" t="n">
        <f aca="false">$E66*SUMIF(EB_Years,AV$7,EB_Row)</f>
        <v>0</v>
      </c>
      <c r="AW66" s="35" t="n">
        <f aca="false">$E66*SUMIF(EB_Years,AW$7,EB_Row)</f>
        <v>0</v>
      </c>
      <c r="AX66" s="35" t="n">
        <f aca="false">$E66*SUMIF(EB_Years,AX$7,EB_Row)</f>
        <v>0</v>
      </c>
      <c r="AY66" s="35" t="n">
        <f aca="false">$E66*SUMIF(EB_Years,AY$7,EB_Row)</f>
        <v>0</v>
      </c>
      <c r="AZ66" s="35" t="n">
        <f aca="false">$E66*SUMIF(EB_Years,AZ$7,EB_Row)</f>
        <v>0</v>
      </c>
      <c r="BA66" s="35" t="n">
        <f aca="false">$E66*SUMIF(EB_Years,BA$7,EB_Row)</f>
        <v>0</v>
      </c>
      <c r="BB66" s="35" t="n">
        <f aca="false">$E66*SUMIF(EB_Years,BB$7,EB_Row)</f>
        <v>0</v>
      </c>
      <c r="BC66" s="35" t="n">
        <f aca="false">$E66*SUMIF(EB_Years,BC$7,EB_Row)</f>
        <v>0</v>
      </c>
      <c r="BD66" s="35" t="n">
        <f aca="false">$E66*SUMIF(EB_Years,BD$7,EB_Row)</f>
        <v>0</v>
      </c>
      <c r="BE66" s="35" t="n">
        <f aca="false">$E66*SUMIF(EB_Years,BE$7,EB_Row)</f>
        <v>0</v>
      </c>
      <c r="BF66" s="35" t="n">
        <f aca="false">$E66*SUMIF(EB_Years,BF$7,EB_Row)</f>
        <v>0</v>
      </c>
      <c r="BG66" s="35" t="n">
        <f aca="false">$E66*SUMIF(EB_Years,BG$7,EB_Row)</f>
        <v>0</v>
      </c>
      <c r="BH66" s="35" t="n">
        <f aca="false">$E66*SUMIF(EB_Years,BH$7,EB_Row)</f>
        <v>0</v>
      </c>
      <c r="BI66" s="35" t="n">
        <f aca="false">$E66*SUMIF(EB_Years,BI$7,EB_Row)</f>
        <v>0</v>
      </c>
      <c r="BJ66" s="35" t="n">
        <f aca="false">$E66*SUMIF(EB_Years,BJ$7,EB_Row)</f>
        <v>0</v>
      </c>
      <c r="BK66" s="35" t="n">
        <f aca="false">$E66*SUMIF(EB_Years,BK$7,EB_Row)</f>
        <v>0</v>
      </c>
      <c r="BL66" s="35" t="n">
        <f aca="false">$E66*SUMIF(EB_Years,BL$7,EB_Row)</f>
        <v>0</v>
      </c>
      <c r="BM66" s="35" t="n">
        <f aca="false">$E66*SUMIF(EB_Years,BM$7,EB_Row)</f>
        <v>0</v>
      </c>
      <c r="BN66" s="35" t="n">
        <f aca="false">$E66*SUMIF(EB_Years,BN$7,EB_Row)</f>
        <v>0</v>
      </c>
      <c r="BO66" s="35" t="n">
        <f aca="false">$E66*SUMIF(EB_Years,BO$7,EB_Row)</f>
        <v>0</v>
      </c>
      <c r="BP66" s="35" t="n">
        <f aca="false">$E66*SUMIF(EB_Years,BP$7,EB_Row)</f>
        <v>0</v>
      </c>
      <c r="BQ66" s="35" t="n">
        <f aca="false">$E66*SUMIF(EB_Years,BQ$7,EB_Row)</f>
        <v>0</v>
      </c>
      <c r="BR66" s="35" t="n">
        <f aca="false">$E66*SUMIF(EB_Years,BR$7,EB_Row)</f>
        <v>0</v>
      </c>
      <c r="BS66" s="35" t="n">
        <f aca="false">$E66*SUMIF(EB_Years,BS$7,EB_Row)</f>
        <v>0</v>
      </c>
      <c r="BT66" s="35" t="n">
        <f aca="false">$E66*SUMIF(EB_Years,BT$7,EB_Row)</f>
        <v>0</v>
      </c>
      <c r="BU66" s="35" t="n">
        <f aca="false">$E66*SUMIF(EB_Years,BU$7,EB_Row)</f>
        <v>0</v>
      </c>
      <c r="BV66" s="35" t="n">
        <f aca="false">$E66*SUMIF(EB_Years,BV$7,EB_Row)</f>
        <v>0</v>
      </c>
      <c r="BW66" s="35" t="n">
        <f aca="false">$E66*SUMIF(EB_Years,BW$7,EB_Row)</f>
        <v>0</v>
      </c>
      <c r="BX66" s="35" t="n">
        <f aca="false">$E66*SUMIF(EB_Years,BX$7,EB_Row)</f>
        <v>0</v>
      </c>
      <c r="BY66" s="35" t="n">
        <f aca="false">$E66*SUMIF(EB_Years,BY$7,EB_Row)</f>
        <v>0</v>
      </c>
      <c r="BZ66" s="35" t="n">
        <f aca="false">$E66*SUMIF(EB_Years,BZ$7,EB_Row)</f>
        <v>0</v>
      </c>
      <c r="CA66" s="35" t="n">
        <f aca="false">$E66*SUMIF(EB_Years,CA$7,EB_Row)</f>
        <v>0</v>
      </c>
      <c r="CB66" s="35" t="n">
        <f aca="false">$E66*SUMIF(EB_Years,CB$7,EB_Row)</f>
        <v>0</v>
      </c>
      <c r="CC66" s="35" t="n">
        <f aca="false">$E66*SUMIF(EB_Years,CC$7,EB_Row)</f>
        <v>0</v>
      </c>
      <c r="CD66" s="35" t="n">
        <f aca="false">$E66*SUMIF(EB_Years,CD$7,EB_Row)</f>
        <v>0</v>
      </c>
      <c r="CE66" s="35" t="n">
        <f aca="false">$E66*SUMIF(EB_Years,CE$7,EB_Row)</f>
        <v>0</v>
      </c>
      <c r="CF66" s="35" t="n">
        <f aca="false">$E66*SUMIF(EB_Years,CF$7,EB_Row)</f>
        <v>0</v>
      </c>
      <c r="CG66" s="35" t="n">
        <f aca="false">$E66*SUMIF(EB_Years,CG$7,EB_Row)</f>
        <v>0</v>
      </c>
      <c r="CH66" s="35" t="n">
        <f aca="false">$E66*SUMIF(EB_Years,CH$7,EB_Row)</f>
        <v>0</v>
      </c>
      <c r="CI66" s="35" t="n">
        <f aca="false">$E66*SUMIF(EB_Years,CI$7,EB_Row)</f>
        <v>0</v>
      </c>
      <c r="CJ66" s="35" t="n">
        <f aca="false">$E66*SUMIF(EB_Years,CJ$7,EB_Row)</f>
        <v>0</v>
      </c>
      <c r="CK66" s="35" t="n">
        <f aca="false">$E66*SUMIF(EB_Years,CK$7,EB_Row)</f>
        <v>0</v>
      </c>
      <c r="CL66" s="35" t="n">
        <f aca="false">$E66*SUMIF(EB_Years,CL$7,EB_Row)</f>
        <v>0</v>
      </c>
      <c r="CM66" s="35" t="n">
        <f aca="false">$E66*SUMIF(EB_Years,CM$7,EB_Row)</f>
        <v>0</v>
      </c>
      <c r="CN66" s="35" t="n">
        <f aca="false">$E66*SUMIF(EB_Years,CN$7,EB_Row)</f>
        <v>0</v>
      </c>
      <c r="CO66" s="35" t="n">
        <f aca="false">$E66*SUMIF(EB_Years,CO$7,EB_Row)</f>
        <v>0</v>
      </c>
      <c r="CP66" s="35" t="n">
        <f aca="false">$E66*SUMIF(EB_Years,CP$7,EB_Row)</f>
        <v>0</v>
      </c>
      <c r="CQ66" s="35" t="n">
        <f aca="false">$E66*SUMIF(EB_Years,CQ$7,EB_Row)</f>
        <v>0</v>
      </c>
      <c r="CR66" s="35" t="n">
        <f aca="false">$E66*SUMIF(EB_Years,CR$7,EB_Row)</f>
        <v>0</v>
      </c>
      <c r="CS66" s="35" t="n">
        <f aca="false">$E66*SUMIF(EB_Years,CS$7,EB_Row)</f>
        <v>0</v>
      </c>
      <c r="CT66" s="35" t="n">
        <f aca="false">$E66*SUMIF(EB_Years,CT$7,EB_Row)</f>
        <v>0</v>
      </c>
      <c r="CU66" s="35" t="n">
        <f aca="false">$E66*SUMIF(EB_Years,CU$7,EB_Row)</f>
        <v>0</v>
      </c>
      <c r="CV66" s="35" t="n">
        <f aca="false">$E66*SUMIF(EB_Years,CV$7,EB_Row)</f>
        <v>0</v>
      </c>
      <c r="CW66" s="35" t="n">
        <f aca="false">$E66*SUMIF(EB_Years,CW$7,EB_Row)</f>
        <v>0</v>
      </c>
      <c r="CX66" s="35" t="n">
        <f aca="false">$E66*SUMIF(EB_Years,CX$7,EB_Row)</f>
        <v>0</v>
      </c>
      <c r="CY66" s="35" t="n">
        <f aca="false">$E66*SUMIF(EB_Years,CY$7,EB_Row)</f>
        <v>0</v>
      </c>
      <c r="CZ66" s="35" t="n">
        <f aca="false">$E66*SUMIF(EB_Years,CZ$7,EB_Row)</f>
        <v>0</v>
      </c>
      <c r="DA66" s="35" t="n">
        <f aca="false">$E66*SUMIF(EB_Years,DA$7,EB_Row)</f>
        <v>0</v>
      </c>
      <c r="DB66" s="35" t="n">
        <f aca="false">$E66*SUMIF(EB_Years,DB$7,EB_Row)</f>
        <v>0</v>
      </c>
      <c r="DC66" s="35" t="n">
        <f aca="false">$E66*SUMIF(EB_Years,DC$7,EB_Row)</f>
        <v>0</v>
      </c>
      <c r="DD66" s="35" t="n">
        <f aca="false">$E66*SUMIF(EB_Years,DD$7,EB_Row)</f>
        <v>0</v>
      </c>
      <c r="DE66" s="35" t="n">
        <f aca="false">$E66*SUMIF(EB_Years,DE$7,EB_Row)</f>
        <v>0</v>
      </c>
      <c r="DF66" s="35" t="n">
        <f aca="false">$E66*SUMIF(EB_Years,DF$7,EB_Row)</f>
        <v>0</v>
      </c>
      <c r="DG66" s="35" t="n">
        <f aca="false">$E66*SUMIF(EB_Years,DG$7,EB_Row)</f>
        <v>0</v>
      </c>
      <c r="DH66" s="35" t="n">
        <f aca="false">$E66*SUMIF(EB_Years,DH$7,EB_Row)</f>
        <v>0</v>
      </c>
      <c r="DI66" s="35" t="n">
        <f aca="false">$E66*SUMIF(EB_Years,DI$7,EB_Row)</f>
        <v>0</v>
      </c>
      <c r="DJ66" s="35" t="n">
        <f aca="false">$E66*SUMIF(EB_Years,DJ$7,EB_Row)</f>
        <v>0</v>
      </c>
      <c r="DK66" s="35" t="n">
        <f aca="false">$E66*SUMIF(EB_Years,DK$7,EB_Row)</f>
        <v>0</v>
      </c>
      <c r="DL66" s="35" t="n">
        <f aca="false">$E66*SUMIF(EB_Years,DL$7,EB_Row)</f>
        <v>0</v>
      </c>
      <c r="DM66" s="35" t="n">
        <f aca="false">$E66*SUMIF(EB_Years,DM$7,EB_Row)</f>
        <v>0</v>
      </c>
      <c r="DN66" s="35" t="n">
        <f aca="false">$E66*SUMIF(EB_Years,DN$7,EB_Row)</f>
        <v>0</v>
      </c>
      <c r="DO66" s="35" t="n">
        <f aca="false">$E66*SUMIF(EB_Years,DO$7,EB_Row)</f>
        <v>0</v>
      </c>
      <c r="DP66" s="35" t="n">
        <f aca="false">$E66*SUMIF(EB_Years,DP$7,EB_Row)</f>
        <v>0</v>
      </c>
      <c r="DQ66" s="35" t="n">
        <f aca="false">$E66*SUMIF(EB_Years,DQ$7,EB_Row)</f>
        <v>0</v>
      </c>
      <c r="DR66" s="35" t="n">
        <f aca="false">$E66*SUMIF(EB_Years,DR$7,EB_Row)</f>
        <v>0</v>
      </c>
      <c r="DS66" s="35" t="n">
        <f aca="false">$E66*SUMIF(EB_Years,DS$7,EB_Row)</f>
        <v>0</v>
      </c>
      <c r="DT66" s="35" t="n">
        <f aca="false">$E66*SUMIF(EB_Years,DT$7,EB_Row)</f>
        <v>0</v>
      </c>
      <c r="DU66" s="35" t="n">
        <f aca="false">$E66*SUMIF(EB_Years,DU$7,EB_Row)</f>
        <v>0</v>
      </c>
      <c r="DV66" s="35" t="n">
        <f aca="false">$E66*SUMIF(EB_Years,DV$7,EB_Row)</f>
        <v>0</v>
      </c>
      <c r="DW66" s="35" t="n">
        <f aca="false">$E66*SUMIF(EB_Years,DW$7,EB_Row)</f>
        <v>0</v>
      </c>
      <c r="DX66" s="35" t="n">
        <f aca="false">$E66*SUMIF(EB_Years,DX$7,EB_Row)</f>
        <v>0</v>
      </c>
      <c r="DY66" s="35" t="n">
        <f aca="false">$E66*SUMIF(EB_Years,DY$7,EB_Row)</f>
        <v>0</v>
      </c>
      <c r="DZ66" s="35" t="n">
        <f aca="false">$E66*SUMIF(EB_Years,DZ$7,EB_Row)</f>
        <v>0</v>
      </c>
      <c r="EA66" s="35" t="n">
        <f aca="false">$E66*SUMIF(EB_Years,EA$7,EB_Row)</f>
        <v>0</v>
      </c>
      <c r="EB66" s="35" t="n">
        <f aca="false">$E66*SUMIF(EB_Years,EB$7,EB_Row)</f>
        <v>0</v>
      </c>
      <c r="EC66" s="35" t="n">
        <f aca="false">$E66*SUMIF(EB_Years,EC$7,EB_Row)</f>
        <v>0</v>
      </c>
      <c r="ED66" s="35" t="n">
        <f aca="false">$E66*SUMIF(EB_Years,ED$7,EB_Row)</f>
        <v>0</v>
      </c>
      <c r="EE66" s="35" t="n">
        <f aca="false">$E66*SUMIF(EB_Years,EE$7,EB_Row)</f>
        <v>0</v>
      </c>
      <c r="EF66" s="35" t="n">
        <f aca="false">$E66*SUMIF(EB_Years,EF$7,EB_Row)</f>
        <v>0</v>
      </c>
      <c r="EG66" s="35" t="n">
        <f aca="false">$E66*SUMIF(EB_Years,EG$7,EB_Row)</f>
        <v>0</v>
      </c>
      <c r="EH66" s="35" t="n">
        <f aca="false">$E66*SUMIF(EB_Years,EH$7,EB_Row)</f>
        <v>0</v>
      </c>
      <c r="EI66" s="35" t="n">
        <f aca="false">$E66*SUMIF(EB_Years,EI$7,EB_Row)</f>
        <v>0</v>
      </c>
      <c r="EJ66" s="35" t="n">
        <f aca="false">$E66*SUMIF(EB_Years,EJ$7,EB_Row)</f>
        <v>0</v>
      </c>
      <c r="EK66" s="35" t="n">
        <f aca="false">$E66*SUMIF(EB_Years,EK$7,EB_Row)</f>
        <v>0</v>
      </c>
      <c r="EL66" s="35" t="n">
        <f aca="false">$E66*SUMIF(EB_Years,EL$7,EB_Row)</f>
        <v>0</v>
      </c>
      <c r="EM66" s="35" t="n">
        <f aca="false">$E66*SUMIF(EB_Years,EM$7,EB_Row)</f>
        <v>0</v>
      </c>
      <c r="EN66" s="35" t="n">
        <f aca="false">$E66*SUMIF(EB_Years,EN$7,EB_Row)</f>
        <v>0</v>
      </c>
      <c r="EO66" s="35" t="n">
        <f aca="false">$E66*SUMIF(EB_Years,EO$7,EB_Row)</f>
        <v>0</v>
      </c>
      <c r="EP66" s="35" t="n">
        <f aca="false">$E66*SUMIF(EB_Years,EP$7,EB_Row)</f>
        <v>0</v>
      </c>
      <c r="EQ66" s="35" t="n">
        <f aca="false">$E66*SUMIF(EB_Years,EQ$7,EB_Row)</f>
        <v>0</v>
      </c>
      <c r="ER66" s="35" t="n">
        <f aca="false">$E66*SUMIF(EB_Years,ER$7,EB_Row)</f>
        <v>0</v>
      </c>
      <c r="ES66" s="35" t="n">
        <f aca="false">$E66*SUMIF(EB_Years,ES$7,EB_Row)</f>
        <v>0</v>
      </c>
      <c r="ET66" s="35" t="n">
        <f aca="false">$E66*SUMIF(EB_Years,ET$7,EB_Row)</f>
        <v>0</v>
      </c>
      <c r="EU66" s="35" t="n">
        <f aca="false">$E66*SUMIF(EB_Years,EU$7,EB_Row)</f>
        <v>0</v>
      </c>
      <c r="EV66" s="35" t="n">
        <f aca="false">$E66*SUMIF(EB_Years,EV$7,EB_Row)</f>
        <v>0</v>
      </c>
      <c r="EW66" s="35" t="n">
        <f aca="false">$E66*SUMIF(EB_Years,EW$7,EB_Row)</f>
        <v>0</v>
      </c>
      <c r="EX66" s="35" t="n">
        <f aca="false">$E66*SUMIF(EB_Years,EX$7,EB_Row)</f>
        <v>0</v>
      </c>
      <c r="EY66" s="35" t="n">
        <f aca="false">$E66*SUMIF(EB_Years,EY$7,EB_Row)</f>
        <v>0</v>
      </c>
      <c r="EZ66" s="35" t="n">
        <f aca="false">$E66*SUMIF(EB_Years,EZ$7,EB_Row)</f>
        <v>0</v>
      </c>
      <c r="FA66" s="35" t="n">
        <f aca="false">$E66*SUMIF(EB_Years,FA$7,EB_Row)</f>
        <v>0</v>
      </c>
      <c r="FB66" s="35" t="n">
        <f aca="false">$E66*SUMIF(EB_Years,FB$7,EB_Row)</f>
        <v>0</v>
      </c>
      <c r="FC66" s="35" t="n">
        <f aca="false">$E66*SUMIF(EB_Years,FC$7,EB_Row)</f>
        <v>0</v>
      </c>
      <c r="FD66" s="35" t="n">
        <f aca="false">$E66*SUMIF(EB_Years,FD$7,EB_Row)</f>
        <v>0</v>
      </c>
      <c r="FE66" s="35" t="n">
        <f aca="false">$E66*SUMIF(EB_Years,FE$7,EB_Row)</f>
        <v>0</v>
      </c>
      <c r="FF66" s="35" t="n">
        <f aca="false">$E66*SUMIF(EB_Years,FF$7,EB_Row)</f>
        <v>0</v>
      </c>
      <c r="FG66" s="35" t="n">
        <f aca="false">$E66*SUMIF(EB_Years,FG$7,EB_Row)</f>
        <v>0</v>
      </c>
      <c r="FH66" s="35" t="n">
        <f aca="false">$E66*SUMIF(EB_Years,FH$7,EB_Row)</f>
        <v>0</v>
      </c>
    </row>
    <row r="67" customFormat="false" ht="15" hidden="false" customHeight="false" outlineLevel="0" collapsed="false">
      <c r="C67" s="0" t="s">
        <v>725</v>
      </c>
      <c r="D67" s="11" t="s">
        <v>86</v>
      </c>
      <c r="J67" s="35" t="n">
        <f aca="false">MAX(1,J66)</f>
        <v>1</v>
      </c>
      <c r="K67" s="35" t="n">
        <f aca="false">MAX(1,K66)</f>
        <v>1</v>
      </c>
      <c r="L67" s="35" t="n">
        <f aca="false">MAX(1,L66)</f>
        <v>1</v>
      </c>
      <c r="M67" s="35" t="n">
        <f aca="false">MAX(1,M66)</f>
        <v>1</v>
      </c>
      <c r="N67" s="35" t="n">
        <f aca="false">MAX(1,N66)</f>
        <v>1</v>
      </c>
      <c r="O67" s="35" t="n">
        <f aca="false">MAX(1,O66)</f>
        <v>1</v>
      </c>
      <c r="P67" s="35" t="n">
        <f aca="false">MAX(1,P66)</f>
        <v>1</v>
      </c>
      <c r="Q67" s="35" t="n">
        <f aca="false">MAX(1,Q66)</f>
        <v>1</v>
      </c>
      <c r="R67" s="35" t="n">
        <f aca="false">MAX(1,R66)</f>
        <v>1</v>
      </c>
      <c r="S67" s="35" t="n">
        <f aca="false">MAX(1,S66)</f>
        <v>1</v>
      </c>
      <c r="T67" s="35" t="n">
        <f aca="false">MAX(1,T66)</f>
        <v>1</v>
      </c>
      <c r="U67" s="35" t="n">
        <f aca="false">MAX(1,U66)</f>
        <v>1</v>
      </c>
      <c r="V67" s="35" t="n">
        <f aca="false">MAX(1,V66)</f>
        <v>1</v>
      </c>
      <c r="W67" s="35" t="n">
        <f aca="false">MAX(1,W66)</f>
        <v>1</v>
      </c>
      <c r="X67" s="35" t="n">
        <f aca="false">MAX(1,X66)</f>
        <v>1</v>
      </c>
      <c r="Y67" s="35" t="n">
        <f aca="false">MAX(1,Y66)</f>
        <v>1</v>
      </c>
      <c r="Z67" s="35" t="n">
        <f aca="false">MAX(1,Z66)</f>
        <v>1</v>
      </c>
      <c r="AA67" s="35" t="n">
        <f aca="false">MAX(1,AA66)</f>
        <v>1</v>
      </c>
      <c r="AB67" s="35" t="n">
        <f aca="false">MAX(1,AB66)</f>
        <v>1</v>
      </c>
      <c r="AC67" s="35" t="n">
        <f aca="false">MAX(1,AC66)</f>
        <v>1</v>
      </c>
      <c r="AD67" s="35" t="n">
        <f aca="false">MAX(1,AD66)</f>
        <v>1</v>
      </c>
      <c r="AE67" s="35" t="n">
        <f aca="false">MAX(1,AE66)</f>
        <v>1</v>
      </c>
      <c r="AF67" s="35" t="n">
        <f aca="false">MAX(1,AF66)</f>
        <v>1</v>
      </c>
      <c r="AG67" s="35" t="n">
        <f aca="false">MAX(1,AG66)</f>
        <v>1</v>
      </c>
      <c r="AH67" s="35" t="n">
        <f aca="false">MAX(1,AH66)</f>
        <v>1</v>
      </c>
      <c r="AI67" s="35" t="n">
        <f aca="false">MAX(1,AI66)</f>
        <v>1</v>
      </c>
      <c r="AJ67" s="35" t="n">
        <f aca="false">MAX(1,AJ66)</f>
        <v>1</v>
      </c>
      <c r="AK67" s="35" t="n">
        <f aca="false">MAX(1,AK66)</f>
        <v>1</v>
      </c>
      <c r="AL67" s="35" t="n">
        <f aca="false">MAX(1,AL66)</f>
        <v>1</v>
      </c>
      <c r="AM67" s="35" t="n">
        <f aca="false">MAX(1,AM66)</f>
        <v>1</v>
      </c>
      <c r="AN67" s="35" t="n">
        <f aca="false">MAX(1,AN66)</f>
        <v>1</v>
      </c>
      <c r="AO67" s="35" t="n">
        <f aca="false">MAX(1,AO66)</f>
        <v>1</v>
      </c>
      <c r="AP67" s="35" t="n">
        <f aca="false">MAX(1,AP66)</f>
        <v>1</v>
      </c>
      <c r="AQ67" s="35" t="n">
        <f aca="false">MAX(1,AQ66)</f>
        <v>1</v>
      </c>
      <c r="AR67" s="35" t="n">
        <f aca="false">MAX(1,AR66)</f>
        <v>1</v>
      </c>
      <c r="AS67" s="35" t="n">
        <f aca="false">MAX(1,AS66)</f>
        <v>1</v>
      </c>
      <c r="AT67" s="35" t="n">
        <f aca="false">MAX(1,AT66)</f>
        <v>1</v>
      </c>
      <c r="AU67" s="35" t="n">
        <f aca="false">MAX(1,AU66)</f>
        <v>1</v>
      </c>
      <c r="AV67" s="35" t="n">
        <f aca="false">MAX(1,AV66)</f>
        <v>1</v>
      </c>
      <c r="AW67" s="35" t="n">
        <f aca="false">MAX(1,AW66)</f>
        <v>1</v>
      </c>
      <c r="AX67" s="35" t="n">
        <f aca="false">MAX(1,AX66)</f>
        <v>1</v>
      </c>
      <c r="AY67" s="35" t="n">
        <f aca="false">MAX(1,AY66)</f>
        <v>1</v>
      </c>
      <c r="AZ67" s="35" t="n">
        <f aca="false">MAX(1,AZ66)</f>
        <v>1</v>
      </c>
      <c r="BA67" s="35" t="n">
        <f aca="false">MAX(1,BA66)</f>
        <v>1</v>
      </c>
      <c r="BB67" s="35" t="n">
        <f aca="false">MAX(1,BB66)</f>
        <v>1</v>
      </c>
      <c r="BC67" s="35" t="n">
        <f aca="false">MAX(1,BC66)</f>
        <v>1</v>
      </c>
      <c r="BD67" s="35" t="n">
        <f aca="false">MAX(1,BD66)</f>
        <v>1</v>
      </c>
      <c r="BE67" s="35" t="n">
        <f aca="false">MAX(1,BE66)</f>
        <v>1</v>
      </c>
      <c r="BF67" s="35" t="n">
        <f aca="false">MAX(1,BF66)</f>
        <v>1</v>
      </c>
      <c r="BG67" s="35" t="n">
        <f aca="false">MAX(1,BG66)</f>
        <v>1</v>
      </c>
      <c r="BH67" s="35" t="n">
        <f aca="false">MAX(1,BH66)</f>
        <v>1</v>
      </c>
      <c r="BI67" s="35" t="n">
        <f aca="false">MAX(1,BI66)</f>
        <v>1</v>
      </c>
      <c r="BJ67" s="35" t="n">
        <f aca="false">MAX(1,BJ66)</f>
        <v>1</v>
      </c>
      <c r="BK67" s="35" t="n">
        <f aca="false">MAX(1,BK66)</f>
        <v>1</v>
      </c>
      <c r="BL67" s="35" t="n">
        <f aca="false">MAX(1,BL66)</f>
        <v>1</v>
      </c>
      <c r="BM67" s="35" t="n">
        <f aca="false">MAX(1,BM66)</f>
        <v>1</v>
      </c>
      <c r="BN67" s="35" t="n">
        <f aca="false">MAX(1,BN66)</f>
        <v>1</v>
      </c>
      <c r="BO67" s="35" t="n">
        <f aca="false">MAX(1,BO66)</f>
        <v>1</v>
      </c>
      <c r="BP67" s="35" t="n">
        <f aca="false">MAX(1,BP66)</f>
        <v>1</v>
      </c>
      <c r="BQ67" s="35" t="n">
        <f aca="false">MAX(1,BQ66)</f>
        <v>1</v>
      </c>
      <c r="BR67" s="35" t="n">
        <f aca="false">MAX(1,BR66)</f>
        <v>1</v>
      </c>
      <c r="BS67" s="35" t="n">
        <f aca="false">MAX(1,BS66)</f>
        <v>1</v>
      </c>
      <c r="BT67" s="35" t="n">
        <f aca="false">MAX(1,BT66)</f>
        <v>1</v>
      </c>
      <c r="BU67" s="35" t="n">
        <f aca="false">MAX(1,BU66)</f>
        <v>1</v>
      </c>
      <c r="BV67" s="35" t="n">
        <f aca="false">MAX(1,BV66)</f>
        <v>1</v>
      </c>
      <c r="BW67" s="35" t="n">
        <f aca="false">MAX(1,BW66)</f>
        <v>1</v>
      </c>
      <c r="BX67" s="35" t="n">
        <f aca="false">MAX(1,BX66)</f>
        <v>1</v>
      </c>
      <c r="BY67" s="35" t="n">
        <f aca="false">MAX(1,BY66)</f>
        <v>1</v>
      </c>
      <c r="BZ67" s="35" t="n">
        <f aca="false">MAX(1,BZ66)</f>
        <v>1</v>
      </c>
      <c r="CA67" s="35" t="n">
        <f aca="false">MAX(1,CA66)</f>
        <v>1</v>
      </c>
      <c r="CB67" s="35" t="n">
        <f aca="false">MAX(1,CB66)</f>
        <v>1</v>
      </c>
      <c r="CC67" s="35" t="n">
        <f aca="false">MAX(1,CC66)</f>
        <v>1</v>
      </c>
      <c r="CD67" s="35" t="n">
        <f aca="false">MAX(1,CD66)</f>
        <v>1</v>
      </c>
      <c r="CE67" s="35" t="n">
        <f aca="false">MAX(1,CE66)</f>
        <v>1</v>
      </c>
      <c r="CF67" s="35" t="n">
        <f aca="false">MAX(1,CF66)</f>
        <v>1</v>
      </c>
      <c r="CG67" s="35" t="n">
        <f aca="false">MAX(1,CG66)</f>
        <v>1</v>
      </c>
      <c r="CH67" s="35" t="n">
        <f aca="false">MAX(1,CH66)</f>
        <v>1</v>
      </c>
      <c r="CI67" s="35" t="n">
        <f aca="false">MAX(1,CI66)</f>
        <v>1</v>
      </c>
      <c r="CJ67" s="35" t="n">
        <f aca="false">MAX(1,CJ66)</f>
        <v>1</v>
      </c>
      <c r="CK67" s="35" t="n">
        <f aca="false">MAX(1,CK66)</f>
        <v>1</v>
      </c>
      <c r="CL67" s="35" t="n">
        <f aca="false">MAX(1,CL66)</f>
        <v>1</v>
      </c>
      <c r="CM67" s="35" t="n">
        <f aca="false">MAX(1,CM66)</f>
        <v>1</v>
      </c>
      <c r="CN67" s="35" t="n">
        <f aca="false">MAX(1,CN66)</f>
        <v>1</v>
      </c>
      <c r="CO67" s="35" t="n">
        <f aca="false">MAX(1,CO66)</f>
        <v>1</v>
      </c>
      <c r="CP67" s="35" t="n">
        <f aca="false">MAX(1,CP66)</f>
        <v>1</v>
      </c>
      <c r="CQ67" s="35" t="n">
        <f aca="false">MAX(1,CQ66)</f>
        <v>1</v>
      </c>
      <c r="CR67" s="35" t="n">
        <f aca="false">MAX(1,CR66)</f>
        <v>1</v>
      </c>
      <c r="CS67" s="35" t="n">
        <f aca="false">MAX(1,CS66)</f>
        <v>1</v>
      </c>
      <c r="CT67" s="35" t="n">
        <f aca="false">MAX(1,CT66)</f>
        <v>1</v>
      </c>
      <c r="CU67" s="35" t="n">
        <f aca="false">MAX(1,CU66)</f>
        <v>1</v>
      </c>
      <c r="CV67" s="35" t="n">
        <f aca="false">MAX(1,CV66)</f>
        <v>1</v>
      </c>
      <c r="CW67" s="35" t="n">
        <f aca="false">MAX(1,CW66)</f>
        <v>1</v>
      </c>
      <c r="CX67" s="35" t="n">
        <f aca="false">MAX(1,CX66)</f>
        <v>1</v>
      </c>
      <c r="CY67" s="35" t="n">
        <f aca="false">MAX(1,CY66)</f>
        <v>1</v>
      </c>
      <c r="CZ67" s="35" t="n">
        <f aca="false">MAX(1,CZ66)</f>
        <v>1</v>
      </c>
      <c r="DA67" s="35" t="n">
        <f aca="false">MAX(1,DA66)</f>
        <v>1</v>
      </c>
      <c r="DB67" s="35" t="n">
        <f aca="false">MAX(1,DB66)</f>
        <v>1</v>
      </c>
      <c r="DC67" s="35" t="n">
        <f aca="false">MAX(1,DC66)</f>
        <v>1</v>
      </c>
      <c r="DD67" s="35" t="n">
        <f aca="false">MAX(1,DD66)</f>
        <v>1</v>
      </c>
      <c r="DE67" s="35" t="n">
        <f aca="false">MAX(1,DE66)</f>
        <v>1</v>
      </c>
      <c r="DF67" s="35" t="n">
        <f aca="false">MAX(1,DF66)</f>
        <v>1</v>
      </c>
      <c r="DG67" s="35" t="n">
        <f aca="false">MAX(1,DG66)</f>
        <v>1</v>
      </c>
      <c r="DH67" s="35" t="n">
        <f aca="false">MAX(1,DH66)</f>
        <v>1</v>
      </c>
      <c r="DI67" s="35" t="n">
        <f aca="false">MAX(1,DI66)</f>
        <v>1</v>
      </c>
      <c r="DJ67" s="35" t="n">
        <f aca="false">MAX(1,DJ66)</f>
        <v>1</v>
      </c>
      <c r="DK67" s="35" t="n">
        <f aca="false">MAX(1,DK66)</f>
        <v>1</v>
      </c>
      <c r="DL67" s="35" t="n">
        <f aca="false">MAX(1,DL66)</f>
        <v>1</v>
      </c>
      <c r="DM67" s="35" t="n">
        <f aca="false">MAX(1,DM66)</f>
        <v>1</v>
      </c>
      <c r="DN67" s="35" t="n">
        <f aca="false">MAX(1,DN66)</f>
        <v>1</v>
      </c>
      <c r="DO67" s="35" t="n">
        <f aca="false">MAX(1,DO66)</f>
        <v>1</v>
      </c>
      <c r="DP67" s="35" t="n">
        <f aca="false">MAX(1,DP66)</f>
        <v>1</v>
      </c>
      <c r="DQ67" s="35" t="n">
        <f aca="false">MAX(1,DQ66)</f>
        <v>1</v>
      </c>
      <c r="DR67" s="35" t="n">
        <f aca="false">MAX(1,DR66)</f>
        <v>1</v>
      </c>
      <c r="DS67" s="35" t="n">
        <f aca="false">MAX(1,DS66)</f>
        <v>1</v>
      </c>
      <c r="DT67" s="35" t="n">
        <f aca="false">MAX(1,DT66)</f>
        <v>1</v>
      </c>
      <c r="DU67" s="35" t="n">
        <f aca="false">MAX(1,DU66)</f>
        <v>1</v>
      </c>
      <c r="DV67" s="35" t="n">
        <f aca="false">MAX(1,DV66)</f>
        <v>1</v>
      </c>
      <c r="DW67" s="35" t="n">
        <f aca="false">MAX(1,DW66)</f>
        <v>1</v>
      </c>
      <c r="DX67" s="35" t="n">
        <f aca="false">MAX(1,DX66)</f>
        <v>1</v>
      </c>
      <c r="DY67" s="35" t="n">
        <f aca="false">MAX(1,DY66)</f>
        <v>1</v>
      </c>
      <c r="DZ67" s="35" t="n">
        <f aca="false">MAX(1,DZ66)</f>
        <v>1</v>
      </c>
      <c r="EA67" s="35" t="n">
        <f aca="false">MAX(1,EA66)</f>
        <v>1</v>
      </c>
      <c r="EB67" s="35" t="n">
        <f aca="false">MAX(1,EB66)</f>
        <v>1</v>
      </c>
      <c r="EC67" s="35" t="n">
        <f aca="false">MAX(1,EC66)</f>
        <v>1</v>
      </c>
      <c r="ED67" s="35" t="n">
        <f aca="false">MAX(1,ED66)</f>
        <v>1</v>
      </c>
      <c r="EE67" s="35" t="n">
        <f aca="false">MAX(1,EE66)</f>
        <v>1</v>
      </c>
      <c r="EF67" s="35" t="n">
        <f aca="false">MAX(1,EF66)</f>
        <v>1</v>
      </c>
      <c r="EG67" s="35" t="n">
        <f aca="false">MAX(1,EG66)</f>
        <v>1</v>
      </c>
      <c r="EH67" s="35" t="n">
        <f aca="false">MAX(1,EH66)</f>
        <v>1</v>
      </c>
      <c r="EI67" s="35" t="n">
        <f aca="false">MAX(1,EI66)</f>
        <v>1</v>
      </c>
      <c r="EJ67" s="35" t="n">
        <f aca="false">MAX(1,EJ66)</f>
        <v>1</v>
      </c>
      <c r="EK67" s="35" t="n">
        <f aca="false">MAX(1,EK66)</f>
        <v>1</v>
      </c>
      <c r="EL67" s="35" t="n">
        <f aca="false">MAX(1,EL66)</f>
        <v>1</v>
      </c>
      <c r="EM67" s="35" t="n">
        <f aca="false">MAX(1,EM66)</f>
        <v>1</v>
      </c>
      <c r="EN67" s="35" t="n">
        <f aca="false">MAX(1,EN66)</f>
        <v>1</v>
      </c>
      <c r="EO67" s="35" t="n">
        <f aca="false">MAX(1,EO66)</f>
        <v>1</v>
      </c>
      <c r="EP67" s="35" t="n">
        <f aca="false">MAX(1,EP66)</f>
        <v>1</v>
      </c>
      <c r="EQ67" s="35" t="n">
        <f aca="false">MAX(1,EQ66)</f>
        <v>1</v>
      </c>
      <c r="ER67" s="35" t="n">
        <f aca="false">MAX(1,ER66)</f>
        <v>1</v>
      </c>
      <c r="ES67" s="35" t="n">
        <f aca="false">MAX(1,ES66)</f>
        <v>1</v>
      </c>
      <c r="ET67" s="35" t="n">
        <f aca="false">MAX(1,ET66)</f>
        <v>1</v>
      </c>
      <c r="EU67" s="35" t="n">
        <f aca="false">MAX(1,EU66)</f>
        <v>1</v>
      </c>
      <c r="EV67" s="35" t="n">
        <f aca="false">MAX(1,EV66)</f>
        <v>1</v>
      </c>
      <c r="EW67" s="35" t="n">
        <f aca="false">MAX(1,EW66)</f>
        <v>1</v>
      </c>
      <c r="EX67" s="35" t="n">
        <f aca="false">MAX(1,EX66)</f>
        <v>1</v>
      </c>
      <c r="EY67" s="35" t="n">
        <f aca="false">MAX(1,EY66)</f>
        <v>1</v>
      </c>
      <c r="EZ67" s="35" t="n">
        <f aca="false">MAX(1,EZ66)</f>
        <v>1</v>
      </c>
      <c r="FA67" s="35" t="n">
        <f aca="false">MAX(1,FA66)</f>
        <v>1</v>
      </c>
      <c r="FB67" s="35" t="n">
        <f aca="false">MAX(1,FB66)</f>
        <v>1</v>
      </c>
      <c r="FC67" s="35" t="n">
        <f aca="false">MAX(1,FC66)</f>
        <v>1</v>
      </c>
      <c r="FD67" s="35" t="n">
        <f aca="false">MAX(1,FD66)</f>
        <v>1</v>
      </c>
      <c r="FE67" s="35" t="n">
        <f aca="false">MAX(1,FE66)</f>
        <v>1</v>
      </c>
      <c r="FF67" s="35" t="n">
        <f aca="false">MAX(1,FF66)</f>
        <v>1</v>
      </c>
      <c r="FG67" s="35" t="n">
        <f aca="false">MAX(1,FG66)</f>
        <v>1</v>
      </c>
      <c r="FH67" s="35" t="n">
        <f aca="false">MAX(1,FH66)</f>
        <v>1</v>
      </c>
    </row>
    <row r="68" customFormat="false" ht="15" hidden="false" customHeight="false" outlineLevel="0" collapsed="false">
      <c r="C68" s="0" t="s">
        <v>726</v>
      </c>
      <c r="D68" s="11" t="s">
        <v>321</v>
      </c>
      <c r="J68" s="25" t="n">
        <f aca="false">(J66&gt;0)*SUMPRODUCT((J50&gt;INDEX(EB_LB,J67,0))*(J50-INDEX(EB_LB,J67,0)),INDEX(EB_dR,J67,0))</f>
        <v>0</v>
      </c>
      <c r="K68" s="25" t="n">
        <f aca="false">(K66&gt;0)*SUMPRODUCT((K50&gt;INDEX(EB_LB,K67,0))*(K50-INDEX(EB_LB,K67,0)),INDEX(EB_dR,K67,0))</f>
        <v>0</v>
      </c>
      <c r="L68" s="25" t="n">
        <f aca="false">(L66&gt;0)*SUMPRODUCT((L50&gt;INDEX(EB_LB,L67,0))*(L50-INDEX(EB_LB,L67,0)),INDEX(EB_dR,L67,0))</f>
        <v>0</v>
      </c>
      <c r="M68" s="25" t="n">
        <f aca="false">(M66&gt;0)*SUMPRODUCT((M50&gt;INDEX(EB_LB,M67,0))*(M50-INDEX(EB_LB,M67,0)),INDEX(EB_dR,M67,0))</f>
        <v>0</v>
      </c>
      <c r="N68" s="25" t="n">
        <f aca="false">(N66&gt;0)*SUMPRODUCT((N50&gt;INDEX(EB_LB,N67,0))*(N50-INDEX(EB_LB,N67,0)),INDEX(EB_dR,N67,0))</f>
        <v>0</v>
      </c>
      <c r="O68" s="25" t="n">
        <f aca="false">(O66&gt;0)*SUMPRODUCT((O50&gt;INDEX(EB_LB,O67,0))*(O50-INDEX(EB_LB,O67,0)),INDEX(EB_dR,O67,0))</f>
        <v>0</v>
      </c>
      <c r="P68" s="25" t="n">
        <f aca="false">(P66&gt;0)*SUMPRODUCT((P50&gt;INDEX(EB_LB,P67,0))*(P50-INDEX(EB_LB,P67,0)),INDEX(EB_dR,P67,0))</f>
        <v>0</v>
      </c>
      <c r="Q68" s="25" t="n">
        <f aca="false">(Q66&gt;0)*SUMPRODUCT((Q50&gt;INDEX(EB_LB,Q67,0))*(Q50-INDEX(EB_LB,Q67,0)),INDEX(EB_dR,Q67,0))</f>
        <v>0</v>
      </c>
      <c r="R68" s="25" t="n">
        <f aca="false">(R66&gt;0)*SUMPRODUCT((R50&gt;INDEX(EB_LB,R67,0))*(R50-INDEX(EB_LB,R67,0)),INDEX(EB_dR,R67,0))</f>
        <v>0</v>
      </c>
      <c r="S68" s="25" t="n">
        <f aca="false">(S66&gt;0)*SUMPRODUCT((S50&gt;INDEX(EB_LB,S67,0))*(S50-INDEX(EB_LB,S67,0)),INDEX(EB_dR,S67,0))</f>
        <v>0</v>
      </c>
      <c r="T68" s="25" t="n">
        <f aca="false">(T66&gt;0)*SUMPRODUCT((T50&gt;INDEX(EB_LB,T67,0))*(T50-INDEX(EB_LB,T67,0)),INDEX(EB_dR,T67,0))</f>
        <v>0</v>
      </c>
      <c r="U68" s="25" t="n">
        <f aca="false">(U66&gt;0)*SUMPRODUCT((U50&gt;INDEX(EB_LB,U67,0))*(U50-INDEX(EB_LB,U67,0)),INDEX(EB_dR,U67,0))</f>
        <v>0</v>
      </c>
      <c r="V68" s="25" t="n">
        <f aca="false">(V66&gt;0)*SUMPRODUCT((V50&gt;INDEX(EB_LB,V67,0))*(V50-INDEX(EB_LB,V67,0)),INDEX(EB_dR,V67,0))</f>
        <v>0</v>
      </c>
      <c r="W68" s="25" t="n">
        <f aca="false">(W66&gt;0)*SUMPRODUCT((W50&gt;INDEX(EB_LB,W67,0))*(W50-INDEX(EB_LB,W67,0)),INDEX(EB_dR,W67,0))</f>
        <v>0</v>
      </c>
      <c r="X68" s="25" t="n">
        <f aca="false">(X66&gt;0)*SUMPRODUCT((X50&gt;INDEX(EB_LB,X67,0))*(X50-INDEX(EB_LB,X67,0)),INDEX(EB_dR,X67,0))</f>
        <v>0</v>
      </c>
      <c r="Y68" s="25" t="n">
        <f aca="false">(Y66&gt;0)*SUMPRODUCT((Y50&gt;INDEX(EB_LB,Y67,0))*(Y50-INDEX(EB_LB,Y67,0)),INDEX(EB_dR,Y67,0))</f>
        <v>0</v>
      </c>
      <c r="Z68" s="25" t="n">
        <f aca="false">(Z66&gt;0)*SUMPRODUCT((Z50&gt;INDEX(EB_LB,Z67,0))*(Z50-INDEX(EB_LB,Z67,0)),INDEX(EB_dR,Z67,0))</f>
        <v>0</v>
      </c>
      <c r="AA68" s="25" t="n">
        <f aca="false">(AA66&gt;0)*SUMPRODUCT((AA50&gt;INDEX(EB_LB,AA67,0))*(AA50-INDEX(EB_LB,AA67,0)),INDEX(EB_dR,AA67,0))</f>
        <v>0</v>
      </c>
      <c r="AB68" s="25" t="n">
        <f aca="false">(AB66&gt;0)*SUMPRODUCT((AB50&gt;INDEX(EB_LB,AB67,0))*(AB50-INDEX(EB_LB,AB67,0)),INDEX(EB_dR,AB67,0))</f>
        <v>0</v>
      </c>
      <c r="AC68" s="25" t="n">
        <f aca="false">(AC66&gt;0)*SUMPRODUCT((AC50&gt;INDEX(EB_LB,AC67,0))*(AC50-INDEX(EB_LB,AC67,0)),INDEX(EB_dR,AC67,0))</f>
        <v>0</v>
      </c>
      <c r="AD68" s="25" t="n">
        <f aca="false">(AD66&gt;0)*SUMPRODUCT((AD50&gt;INDEX(EB_LB,AD67,0))*(AD50-INDEX(EB_LB,AD67,0)),INDEX(EB_dR,AD67,0))</f>
        <v>0</v>
      </c>
      <c r="AE68" s="25" t="n">
        <f aca="false">(AE66&gt;0)*SUMPRODUCT((AE50&gt;INDEX(EB_LB,AE67,0))*(AE50-INDEX(EB_LB,AE67,0)),INDEX(EB_dR,AE67,0))</f>
        <v>0</v>
      </c>
      <c r="AF68" s="25" t="n">
        <f aca="false">(AF66&gt;0)*SUMPRODUCT((AF50&gt;INDEX(EB_LB,AF67,0))*(AF50-INDEX(EB_LB,AF67,0)),INDEX(EB_dR,AF67,0))</f>
        <v>0</v>
      </c>
      <c r="AG68" s="25" t="n">
        <f aca="false">(AG66&gt;0)*SUMPRODUCT((AG50&gt;INDEX(EB_LB,AG67,0))*(AG50-INDEX(EB_LB,AG67,0)),INDEX(EB_dR,AG67,0))</f>
        <v>0</v>
      </c>
      <c r="AH68" s="25" t="n">
        <f aca="false">(AH66&gt;0)*SUMPRODUCT((AH50&gt;INDEX(EB_LB,AH67,0))*(AH50-INDEX(EB_LB,AH67,0)),INDEX(EB_dR,AH67,0))</f>
        <v>0</v>
      </c>
      <c r="AI68" s="25" t="n">
        <f aca="false">(AI66&gt;0)*SUMPRODUCT((AI50&gt;INDEX(EB_LB,AI67,0))*(AI50-INDEX(EB_LB,AI67,0)),INDEX(EB_dR,AI67,0))</f>
        <v>0</v>
      </c>
      <c r="AJ68" s="25" t="n">
        <f aca="false">(AJ66&gt;0)*SUMPRODUCT((AJ50&gt;INDEX(EB_LB,AJ67,0))*(AJ50-INDEX(EB_LB,AJ67,0)),INDEX(EB_dR,AJ67,0))</f>
        <v>0</v>
      </c>
      <c r="AK68" s="25" t="n">
        <f aca="false">(AK66&gt;0)*SUMPRODUCT((AK50&gt;INDEX(EB_LB,AK67,0))*(AK50-INDEX(EB_LB,AK67,0)),INDEX(EB_dR,AK67,0))</f>
        <v>0</v>
      </c>
      <c r="AL68" s="25" t="n">
        <f aca="false">(AL66&gt;0)*SUMPRODUCT((AL50&gt;INDEX(EB_LB,AL67,0))*(AL50-INDEX(EB_LB,AL67,0)),INDEX(EB_dR,AL67,0))</f>
        <v>0</v>
      </c>
      <c r="AM68" s="25" t="n">
        <f aca="false">(AM66&gt;0)*SUMPRODUCT((AM50&gt;INDEX(EB_LB,AM67,0))*(AM50-INDEX(EB_LB,AM67,0)),INDEX(EB_dR,AM67,0))</f>
        <v>0</v>
      </c>
      <c r="AN68" s="25" t="n">
        <f aca="false">(AN66&gt;0)*SUMPRODUCT((AN50&gt;INDEX(EB_LB,AN67,0))*(AN50-INDEX(EB_LB,AN67,0)),INDEX(EB_dR,AN67,0))</f>
        <v>0</v>
      </c>
      <c r="AO68" s="25" t="n">
        <f aca="false">(AO66&gt;0)*SUMPRODUCT((AO50&gt;INDEX(EB_LB,AO67,0))*(AO50-INDEX(EB_LB,AO67,0)),INDEX(EB_dR,AO67,0))</f>
        <v>0</v>
      </c>
      <c r="AP68" s="25" t="n">
        <f aca="false">(AP66&gt;0)*SUMPRODUCT((AP50&gt;INDEX(EB_LB,AP67,0))*(AP50-INDEX(EB_LB,AP67,0)),INDEX(EB_dR,AP67,0))</f>
        <v>0</v>
      </c>
      <c r="AQ68" s="25" t="n">
        <f aca="false">(AQ66&gt;0)*SUMPRODUCT((AQ50&gt;INDEX(EB_LB,AQ67,0))*(AQ50-INDEX(EB_LB,AQ67,0)),INDEX(EB_dR,AQ67,0))</f>
        <v>0</v>
      </c>
      <c r="AR68" s="25" t="n">
        <f aca="false">(AR66&gt;0)*SUMPRODUCT((AR50&gt;INDEX(EB_LB,AR67,0))*(AR50-INDEX(EB_LB,AR67,0)),INDEX(EB_dR,AR67,0))</f>
        <v>0</v>
      </c>
      <c r="AS68" s="25" t="n">
        <f aca="false">(AS66&gt;0)*SUMPRODUCT((AS50&gt;INDEX(EB_LB,AS67,0))*(AS50-INDEX(EB_LB,AS67,0)),INDEX(EB_dR,AS67,0))</f>
        <v>0</v>
      </c>
      <c r="AT68" s="25" t="n">
        <f aca="false">(AT66&gt;0)*SUMPRODUCT((AT50&gt;INDEX(EB_LB,AT67,0))*(AT50-INDEX(EB_LB,AT67,0)),INDEX(EB_dR,AT67,0))</f>
        <v>0</v>
      </c>
      <c r="AU68" s="25" t="n">
        <f aca="false">(AU66&gt;0)*SUMPRODUCT((AU50&gt;INDEX(EB_LB,AU67,0))*(AU50-INDEX(EB_LB,AU67,0)),INDEX(EB_dR,AU67,0))</f>
        <v>0</v>
      </c>
      <c r="AV68" s="25" t="n">
        <f aca="false">(AV66&gt;0)*SUMPRODUCT((AV50&gt;INDEX(EB_LB,AV67,0))*(AV50-INDEX(EB_LB,AV67,0)),INDEX(EB_dR,AV67,0))</f>
        <v>0</v>
      </c>
      <c r="AW68" s="25" t="n">
        <f aca="false">(AW66&gt;0)*SUMPRODUCT((AW50&gt;INDEX(EB_LB,AW67,0))*(AW50-INDEX(EB_LB,AW67,0)),INDEX(EB_dR,AW67,0))</f>
        <v>0</v>
      </c>
      <c r="AX68" s="25" t="n">
        <f aca="false">(AX66&gt;0)*SUMPRODUCT((AX50&gt;INDEX(EB_LB,AX67,0))*(AX50-INDEX(EB_LB,AX67,0)),INDEX(EB_dR,AX67,0))</f>
        <v>0</v>
      </c>
      <c r="AY68" s="25" t="n">
        <f aca="false">(AY66&gt;0)*SUMPRODUCT((AY50&gt;INDEX(EB_LB,AY67,0))*(AY50-INDEX(EB_LB,AY67,0)),INDEX(EB_dR,AY67,0))</f>
        <v>0</v>
      </c>
      <c r="AZ68" s="25" t="n">
        <f aca="false">(AZ66&gt;0)*SUMPRODUCT((AZ50&gt;INDEX(EB_LB,AZ67,0))*(AZ50-INDEX(EB_LB,AZ67,0)),INDEX(EB_dR,AZ67,0))</f>
        <v>0</v>
      </c>
      <c r="BA68" s="25" t="n">
        <f aca="false">(BA66&gt;0)*SUMPRODUCT((BA50&gt;INDEX(EB_LB,BA67,0))*(BA50-INDEX(EB_LB,BA67,0)),INDEX(EB_dR,BA67,0))</f>
        <v>0</v>
      </c>
      <c r="BB68" s="25" t="n">
        <f aca="false">(BB66&gt;0)*SUMPRODUCT((BB50&gt;INDEX(EB_LB,BB67,0))*(BB50-INDEX(EB_LB,BB67,0)),INDEX(EB_dR,BB67,0))</f>
        <v>0</v>
      </c>
      <c r="BC68" s="25" t="n">
        <f aca="false">(BC66&gt;0)*SUMPRODUCT((BC50&gt;INDEX(EB_LB,BC67,0))*(BC50-INDEX(EB_LB,BC67,0)),INDEX(EB_dR,BC67,0))</f>
        <v>0</v>
      </c>
      <c r="BD68" s="25" t="n">
        <f aca="false">(BD66&gt;0)*SUMPRODUCT((BD50&gt;INDEX(EB_LB,BD67,0))*(BD50-INDEX(EB_LB,BD67,0)),INDEX(EB_dR,BD67,0))</f>
        <v>0</v>
      </c>
      <c r="BE68" s="25" t="n">
        <f aca="false">(BE66&gt;0)*SUMPRODUCT((BE50&gt;INDEX(EB_LB,BE67,0))*(BE50-INDEX(EB_LB,BE67,0)),INDEX(EB_dR,BE67,0))</f>
        <v>0</v>
      </c>
      <c r="BF68" s="25" t="n">
        <f aca="false">(BF66&gt;0)*SUMPRODUCT((BF50&gt;INDEX(EB_LB,BF67,0))*(BF50-INDEX(EB_LB,BF67,0)),INDEX(EB_dR,BF67,0))</f>
        <v>0</v>
      </c>
      <c r="BG68" s="25" t="n">
        <f aca="false">(BG66&gt;0)*SUMPRODUCT((BG50&gt;INDEX(EB_LB,BG67,0))*(BG50-INDEX(EB_LB,BG67,0)),INDEX(EB_dR,BG67,0))</f>
        <v>0</v>
      </c>
      <c r="BH68" s="25" t="n">
        <f aca="false">(BH66&gt;0)*SUMPRODUCT((BH50&gt;INDEX(EB_LB,BH67,0))*(BH50-INDEX(EB_LB,BH67,0)),INDEX(EB_dR,BH67,0))</f>
        <v>0</v>
      </c>
      <c r="BI68" s="25" t="n">
        <f aca="false">(BI66&gt;0)*SUMPRODUCT((BI50&gt;INDEX(EB_LB,BI67,0))*(BI50-INDEX(EB_LB,BI67,0)),INDEX(EB_dR,BI67,0))</f>
        <v>0</v>
      </c>
      <c r="BJ68" s="25" t="n">
        <f aca="false">(BJ66&gt;0)*SUMPRODUCT((BJ50&gt;INDEX(EB_LB,BJ67,0))*(BJ50-INDEX(EB_LB,BJ67,0)),INDEX(EB_dR,BJ67,0))</f>
        <v>0</v>
      </c>
      <c r="BK68" s="25" t="n">
        <f aca="false">(BK66&gt;0)*SUMPRODUCT((BK50&gt;INDEX(EB_LB,BK67,0))*(BK50-INDEX(EB_LB,BK67,0)),INDEX(EB_dR,BK67,0))</f>
        <v>0</v>
      </c>
      <c r="BL68" s="25" t="n">
        <f aca="false">(BL66&gt;0)*SUMPRODUCT((BL50&gt;INDEX(EB_LB,BL67,0))*(BL50-INDEX(EB_LB,BL67,0)),INDEX(EB_dR,BL67,0))</f>
        <v>0</v>
      </c>
      <c r="BM68" s="25" t="n">
        <f aca="false">(BM66&gt;0)*SUMPRODUCT((BM50&gt;INDEX(EB_LB,BM67,0))*(BM50-INDEX(EB_LB,BM67,0)),INDEX(EB_dR,BM67,0))</f>
        <v>0</v>
      </c>
      <c r="BN68" s="25" t="n">
        <f aca="false">(BN66&gt;0)*SUMPRODUCT((BN50&gt;INDEX(EB_LB,BN67,0))*(BN50-INDEX(EB_LB,BN67,0)),INDEX(EB_dR,BN67,0))</f>
        <v>0</v>
      </c>
      <c r="BO68" s="25" t="n">
        <f aca="false">(BO66&gt;0)*SUMPRODUCT((BO50&gt;INDEX(EB_LB,BO67,0))*(BO50-INDEX(EB_LB,BO67,0)),INDEX(EB_dR,BO67,0))</f>
        <v>0</v>
      </c>
      <c r="BP68" s="25" t="n">
        <f aca="false">(BP66&gt;0)*SUMPRODUCT((BP50&gt;INDEX(EB_LB,BP67,0))*(BP50-INDEX(EB_LB,BP67,0)),INDEX(EB_dR,BP67,0))</f>
        <v>0</v>
      </c>
      <c r="BQ68" s="25" t="n">
        <f aca="false">(BQ66&gt;0)*SUMPRODUCT((BQ50&gt;INDEX(EB_LB,BQ67,0))*(BQ50-INDEX(EB_LB,BQ67,0)),INDEX(EB_dR,BQ67,0))</f>
        <v>0</v>
      </c>
      <c r="BR68" s="25" t="n">
        <f aca="false">(BR66&gt;0)*SUMPRODUCT((BR50&gt;INDEX(EB_LB,BR67,0))*(BR50-INDEX(EB_LB,BR67,0)),INDEX(EB_dR,BR67,0))</f>
        <v>0</v>
      </c>
      <c r="BS68" s="25" t="n">
        <f aca="false">(BS66&gt;0)*SUMPRODUCT((BS50&gt;INDEX(EB_LB,BS67,0))*(BS50-INDEX(EB_LB,BS67,0)),INDEX(EB_dR,BS67,0))</f>
        <v>0</v>
      </c>
      <c r="BT68" s="25" t="n">
        <f aca="false">(BT66&gt;0)*SUMPRODUCT((BT50&gt;INDEX(EB_LB,BT67,0))*(BT50-INDEX(EB_LB,BT67,0)),INDEX(EB_dR,BT67,0))</f>
        <v>0</v>
      </c>
      <c r="BU68" s="25" t="n">
        <f aca="false">(BU66&gt;0)*SUMPRODUCT((BU50&gt;INDEX(EB_LB,BU67,0))*(BU50-INDEX(EB_LB,BU67,0)),INDEX(EB_dR,BU67,0))</f>
        <v>0</v>
      </c>
      <c r="BV68" s="25" t="n">
        <f aca="false">(BV66&gt;0)*SUMPRODUCT((BV50&gt;INDEX(EB_LB,BV67,0))*(BV50-INDEX(EB_LB,BV67,0)),INDEX(EB_dR,BV67,0))</f>
        <v>0</v>
      </c>
      <c r="BW68" s="25" t="n">
        <f aca="false">(BW66&gt;0)*SUMPRODUCT((BW50&gt;INDEX(EB_LB,BW67,0))*(BW50-INDEX(EB_LB,BW67,0)),INDEX(EB_dR,BW67,0))</f>
        <v>0</v>
      </c>
      <c r="BX68" s="25" t="n">
        <f aca="false">(BX66&gt;0)*SUMPRODUCT((BX50&gt;INDEX(EB_LB,BX67,0))*(BX50-INDEX(EB_LB,BX67,0)),INDEX(EB_dR,BX67,0))</f>
        <v>0</v>
      </c>
      <c r="BY68" s="25" t="n">
        <f aca="false">(BY66&gt;0)*SUMPRODUCT((BY50&gt;INDEX(EB_LB,BY67,0))*(BY50-INDEX(EB_LB,BY67,0)),INDEX(EB_dR,BY67,0))</f>
        <v>0</v>
      </c>
      <c r="BZ68" s="25" t="n">
        <f aca="false">(BZ66&gt;0)*SUMPRODUCT((BZ50&gt;INDEX(EB_LB,BZ67,0))*(BZ50-INDEX(EB_LB,BZ67,0)),INDEX(EB_dR,BZ67,0))</f>
        <v>0</v>
      </c>
      <c r="CA68" s="25" t="n">
        <f aca="false">(CA66&gt;0)*SUMPRODUCT((CA50&gt;INDEX(EB_LB,CA67,0))*(CA50-INDEX(EB_LB,CA67,0)),INDEX(EB_dR,CA67,0))</f>
        <v>0</v>
      </c>
      <c r="CB68" s="25" t="n">
        <f aca="false">(CB66&gt;0)*SUMPRODUCT((CB50&gt;INDEX(EB_LB,CB67,0))*(CB50-INDEX(EB_LB,CB67,0)),INDEX(EB_dR,CB67,0))</f>
        <v>0</v>
      </c>
      <c r="CC68" s="25" t="n">
        <f aca="false">(CC66&gt;0)*SUMPRODUCT((CC50&gt;INDEX(EB_LB,CC67,0))*(CC50-INDEX(EB_LB,CC67,0)),INDEX(EB_dR,CC67,0))</f>
        <v>0</v>
      </c>
      <c r="CD68" s="25" t="n">
        <f aca="false">(CD66&gt;0)*SUMPRODUCT((CD50&gt;INDEX(EB_LB,CD67,0))*(CD50-INDEX(EB_LB,CD67,0)),INDEX(EB_dR,CD67,0))</f>
        <v>0</v>
      </c>
      <c r="CE68" s="25" t="n">
        <f aca="false">(CE66&gt;0)*SUMPRODUCT((CE50&gt;INDEX(EB_LB,CE67,0))*(CE50-INDEX(EB_LB,CE67,0)),INDEX(EB_dR,CE67,0))</f>
        <v>0</v>
      </c>
      <c r="CF68" s="25" t="n">
        <f aca="false">(CF66&gt;0)*SUMPRODUCT((CF50&gt;INDEX(EB_LB,CF67,0))*(CF50-INDEX(EB_LB,CF67,0)),INDEX(EB_dR,CF67,0))</f>
        <v>0</v>
      </c>
      <c r="CG68" s="25" t="n">
        <f aca="false">(CG66&gt;0)*SUMPRODUCT((CG50&gt;INDEX(EB_LB,CG67,0))*(CG50-INDEX(EB_LB,CG67,0)),INDEX(EB_dR,CG67,0))</f>
        <v>0</v>
      </c>
      <c r="CH68" s="25" t="n">
        <f aca="false">(CH66&gt;0)*SUMPRODUCT((CH50&gt;INDEX(EB_LB,CH67,0))*(CH50-INDEX(EB_LB,CH67,0)),INDEX(EB_dR,CH67,0))</f>
        <v>0</v>
      </c>
      <c r="CI68" s="25" t="n">
        <f aca="false">(CI66&gt;0)*SUMPRODUCT((CI50&gt;INDEX(EB_LB,CI67,0))*(CI50-INDEX(EB_LB,CI67,0)),INDEX(EB_dR,CI67,0))</f>
        <v>0</v>
      </c>
      <c r="CJ68" s="25" t="n">
        <f aca="false">(CJ66&gt;0)*SUMPRODUCT((CJ50&gt;INDEX(EB_LB,CJ67,0))*(CJ50-INDEX(EB_LB,CJ67,0)),INDEX(EB_dR,CJ67,0))</f>
        <v>0</v>
      </c>
      <c r="CK68" s="25" t="n">
        <f aca="false">(CK66&gt;0)*SUMPRODUCT((CK50&gt;INDEX(EB_LB,CK67,0))*(CK50-INDEX(EB_LB,CK67,0)),INDEX(EB_dR,CK67,0))</f>
        <v>0</v>
      </c>
      <c r="CL68" s="25" t="n">
        <f aca="false">(CL66&gt;0)*SUMPRODUCT((CL50&gt;INDEX(EB_LB,CL67,0))*(CL50-INDEX(EB_LB,CL67,0)),INDEX(EB_dR,CL67,0))</f>
        <v>0</v>
      </c>
      <c r="CM68" s="25" t="n">
        <f aca="false">(CM66&gt;0)*SUMPRODUCT((CM50&gt;INDEX(EB_LB,CM67,0))*(CM50-INDEX(EB_LB,CM67,0)),INDEX(EB_dR,CM67,0))</f>
        <v>0</v>
      </c>
      <c r="CN68" s="25" t="n">
        <f aca="false">(CN66&gt;0)*SUMPRODUCT((CN50&gt;INDEX(EB_LB,CN67,0))*(CN50-INDEX(EB_LB,CN67,0)),INDEX(EB_dR,CN67,0))</f>
        <v>0</v>
      </c>
      <c r="CO68" s="25" t="n">
        <f aca="false">(CO66&gt;0)*SUMPRODUCT((CO50&gt;INDEX(EB_LB,CO67,0))*(CO50-INDEX(EB_LB,CO67,0)),INDEX(EB_dR,CO67,0))</f>
        <v>0</v>
      </c>
      <c r="CP68" s="25" t="n">
        <f aca="false">(CP66&gt;0)*SUMPRODUCT((CP50&gt;INDEX(EB_LB,CP67,0))*(CP50-INDEX(EB_LB,CP67,0)),INDEX(EB_dR,CP67,0))</f>
        <v>0</v>
      </c>
      <c r="CQ68" s="25" t="n">
        <f aca="false">(CQ66&gt;0)*SUMPRODUCT((CQ50&gt;INDEX(EB_LB,CQ67,0))*(CQ50-INDEX(EB_LB,CQ67,0)),INDEX(EB_dR,CQ67,0))</f>
        <v>0</v>
      </c>
      <c r="CR68" s="25" t="n">
        <f aca="false">(CR66&gt;0)*SUMPRODUCT((CR50&gt;INDEX(EB_LB,CR67,0))*(CR50-INDEX(EB_LB,CR67,0)),INDEX(EB_dR,CR67,0))</f>
        <v>0</v>
      </c>
      <c r="CS68" s="25" t="n">
        <f aca="false">(CS66&gt;0)*SUMPRODUCT((CS50&gt;INDEX(EB_LB,CS67,0))*(CS50-INDEX(EB_LB,CS67,0)),INDEX(EB_dR,CS67,0))</f>
        <v>0</v>
      </c>
      <c r="CT68" s="25" t="n">
        <f aca="false">(CT66&gt;0)*SUMPRODUCT((CT50&gt;INDEX(EB_LB,CT67,0))*(CT50-INDEX(EB_LB,CT67,0)),INDEX(EB_dR,CT67,0))</f>
        <v>0</v>
      </c>
      <c r="CU68" s="25" t="n">
        <f aca="false">(CU66&gt;0)*SUMPRODUCT((CU50&gt;INDEX(EB_LB,CU67,0))*(CU50-INDEX(EB_LB,CU67,0)),INDEX(EB_dR,CU67,0))</f>
        <v>0</v>
      </c>
      <c r="CV68" s="25" t="n">
        <f aca="false">(CV66&gt;0)*SUMPRODUCT((CV50&gt;INDEX(EB_LB,CV67,0))*(CV50-INDEX(EB_LB,CV67,0)),INDEX(EB_dR,CV67,0))</f>
        <v>0</v>
      </c>
      <c r="CW68" s="25" t="n">
        <f aca="false">(CW66&gt;0)*SUMPRODUCT((CW50&gt;INDEX(EB_LB,CW67,0))*(CW50-INDEX(EB_LB,CW67,0)),INDEX(EB_dR,CW67,0))</f>
        <v>0</v>
      </c>
      <c r="CX68" s="25" t="n">
        <f aca="false">(CX66&gt;0)*SUMPRODUCT((CX50&gt;INDEX(EB_LB,CX67,0))*(CX50-INDEX(EB_LB,CX67,0)),INDEX(EB_dR,CX67,0))</f>
        <v>0</v>
      </c>
      <c r="CY68" s="25" t="n">
        <f aca="false">(CY66&gt;0)*SUMPRODUCT((CY50&gt;INDEX(EB_LB,CY67,0))*(CY50-INDEX(EB_LB,CY67,0)),INDEX(EB_dR,CY67,0))</f>
        <v>0</v>
      </c>
      <c r="CZ68" s="25" t="n">
        <f aca="false">(CZ66&gt;0)*SUMPRODUCT((CZ50&gt;INDEX(EB_LB,CZ67,0))*(CZ50-INDEX(EB_LB,CZ67,0)),INDEX(EB_dR,CZ67,0))</f>
        <v>0</v>
      </c>
      <c r="DA68" s="25" t="n">
        <f aca="false">(DA66&gt;0)*SUMPRODUCT((DA50&gt;INDEX(EB_LB,DA67,0))*(DA50-INDEX(EB_LB,DA67,0)),INDEX(EB_dR,DA67,0))</f>
        <v>0</v>
      </c>
      <c r="DB68" s="25" t="n">
        <f aca="false">(DB66&gt;0)*SUMPRODUCT((DB50&gt;INDEX(EB_LB,DB67,0))*(DB50-INDEX(EB_LB,DB67,0)),INDEX(EB_dR,DB67,0))</f>
        <v>0</v>
      </c>
      <c r="DC68" s="25" t="n">
        <f aca="false">(DC66&gt;0)*SUMPRODUCT((DC50&gt;INDEX(EB_LB,DC67,0))*(DC50-INDEX(EB_LB,DC67,0)),INDEX(EB_dR,DC67,0))</f>
        <v>0</v>
      </c>
      <c r="DD68" s="25" t="n">
        <f aca="false">(DD66&gt;0)*SUMPRODUCT((DD50&gt;INDEX(EB_LB,DD67,0))*(DD50-INDEX(EB_LB,DD67,0)),INDEX(EB_dR,DD67,0))</f>
        <v>0</v>
      </c>
      <c r="DE68" s="25" t="n">
        <f aca="false">(DE66&gt;0)*SUMPRODUCT((DE50&gt;INDEX(EB_LB,DE67,0))*(DE50-INDEX(EB_LB,DE67,0)),INDEX(EB_dR,DE67,0))</f>
        <v>0</v>
      </c>
      <c r="DF68" s="25" t="n">
        <f aca="false">(DF66&gt;0)*SUMPRODUCT((DF50&gt;INDEX(EB_LB,DF67,0))*(DF50-INDEX(EB_LB,DF67,0)),INDEX(EB_dR,DF67,0))</f>
        <v>0</v>
      </c>
      <c r="DG68" s="25" t="n">
        <f aca="false">(DG66&gt;0)*SUMPRODUCT((DG50&gt;INDEX(EB_LB,DG67,0))*(DG50-INDEX(EB_LB,DG67,0)),INDEX(EB_dR,DG67,0))</f>
        <v>0</v>
      </c>
      <c r="DH68" s="25" t="n">
        <f aca="false">(DH66&gt;0)*SUMPRODUCT((DH50&gt;INDEX(EB_LB,DH67,0))*(DH50-INDEX(EB_LB,DH67,0)),INDEX(EB_dR,DH67,0))</f>
        <v>0</v>
      </c>
      <c r="DI68" s="25" t="n">
        <f aca="false">(DI66&gt;0)*SUMPRODUCT((DI50&gt;INDEX(EB_LB,DI67,0))*(DI50-INDEX(EB_LB,DI67,0)),INDEX(EB_dR,DI67,0))</f>
        <v>0</v>
      </c>
      <c r="DJ68" s="25" t="n">
        <f aca="false">(DJ66&gt;0)*SUMPRODUCT((DJ50&gt;INDEX(EB_LB,DJ67,0))*(DJ50-INDEX(EB_LB,DJ67,0)),INDEX(EB_dR,DJ67,0))</f>
        <v>0</v>
      </c>
      <c r="DK68" s="25" t="n">
        <f aca="false">(DK66&gt;0)*SUMPRODUCT((DK50&gt;INDEX(EB_LB,DK67,0))*(DK50-INDEX(EB_LB,DK67,0)),INDEX(EB_dR,DK67,0))</f>
        <v>0</v>
      </c>
      <c r="DL68" s="25" t="n">
        <f aca="false">(DL66&gt;0)*SUMPRODUCT((DL50&gt;INDEX(EB_LB,DL67,0))*(DL50-INDEX(EB_LB,DL67,0)),INDEX(EB_dR,DL67,0))</f>
        <v>0</v>
      </c>
      <c r="DM68" s="25" t="n">
        <f aca="false">(DM66&gt;0)*SUMPRODUCT((DM50&gt;INDEX(EB_LB,DM67,0))*(DM50-INDEX(EB_LB,DM67,0)),INDEX(EB_dR,DM67,0))</f>
        <v>0</v>
      </c>
      <c r="DN68" s="25" t="n">
        <f aca="false">(DN66&gt;0)*SUMPRODUCT((DN50&gt;INDEX(EB_LB,DN67,0))*(DN50-INDEX(EB_LB,DN67,0)),INDEX(EB_dR,DN67,0))</f>
        <v>0</v>
      </c>
      <c r="DO68" s="25" t="n">
        <f aca="false">(DO66&gt;0)*SUMPRODUCT((DO50&gt;INDEX(EB_LB,DO67,0))*(DO50-INDEX(EB_LB,DO67,0)),INDEX(EB_dR,DO67,0))</f>
        <v>0</v>
      </c>
      <c r="DP68" s="25" t="n">
        <f aca="false">(DP66&gt;0)*SUMPRODUCT((DP50&gt;INDEX(EB_LB,DP67,0))*(DP50-INDEX(EB_LB,DP67,0)),INDEX(EB_dR,DP67,0))</f>
        <v>0</v>
      </c>
      <c r="DQ68" s="25" t="n">
        <f aca="false">(DQ66&gt;0)*SUMPRODUCT((DQ50&gt;INDEX(EB_LB,DQ67,0))*(DQ50-INDEX(EB_LB,DQ67,0)),INDEX(EB_dR,DQ67,0))</f>
        <v>0</v>
      </c>
      <c r="DR68" s="25" t="n">
        <f aca="false">(DR66&gt;0)*SUMPRODUCT((DR50&gt;INDEX(EB_LB,DR67,0))*(DR50-INDEX(EB_LB,DR67,0)),INDEX(EB_dR,DR67,0))</f>
        <v>0</v>
      </c>
      <c r="DS68" s="25" t="n">
        <f aca="false">(DS66&gt;0)*SUMPRODUCT((DS50&gt;INDEX(EB_LB,DS67,0))*(DS50-INDEX(EB_LB,DS67,0)),INDEX(EB_dR,DS67,0))</f>
        <v>0</v>
      </c>
      <c r="DT68" s="25" t="n">
        <f aca="false">(DT66&gt;0)*SUMPRODUCT((DT50&gt;INDEX(EB_LB,DT67,0))*(DT50-INDEX(EB_LB,DT67,0)),INDEX(EB_dR,DT67,0))</f>
        <v>0</v>
      </c>
      <c r="DU68" s="25" t="n">
        <f aca="false">(DU66&gt;0)*SUMPRODUCT((DU50&gt;INDEX(EB_LB,DU67,0))*(DU50-INDEX(EB_LB,DU67,0)),INDEX(EB_dR,DU67,0))</f>
        <v>0</v>
      </c>
      <c r="DV68" s="25" t="n">
        <f aca="false">(DV66&gt;0)*SUMPRODUCT((DV50&gt;INDEX(EB_LB,DV67,0))*(DV50-INDEX(EB_LB,DV67,0)),INDEX(EB_dR,DV67,0))</f>
        <v>0</v>
      </c>
      <c r="DW68" s="25" t="n">
        <f aca="false">(DW66&gt;0)*SUMPRODUCT((DW50&gt;INDEX(EB_LB,DW67,0))*(DW50-INDEX(EB_LB,DW67,0)),INDEX(EB_dR,DW67,0))</f>
        <v>0</v>
      </c>
      <c r="DX68" s="25" t="n">
        <f aca="false">(DX66&gt;0)*SUMPRODUCT((DX50&gt;INDEX(EB_LB,DX67,0))*(DX50-INDEX(EB_LB,DX67,0)),INDEX(EB_dR,DX67,0))</f>
        <v>0</v>
      </c>
      <c r="DY68" s="25" t="n">
        <f aca="false">(DY66&gt;0)*SUMPRODUCT((DY50&gt;INDEX(EB_LB,DY67,0))*(DY50-INDEX(EB_LB,DY67,0)),INDEX(EB_dR,DY67,0))</f>
        <v>0</v>
      </c>
      <c r="DZ68" s="25" t="n">
        <f aca="false">(DZ66&gt;0)*SUMPRODUCT((DZ50&gt;INDEX(EB_LB,DZ67,0))*(DZ50-INDEX(EB_LB,DZ67,0)),INDEX(EB_dR,DZ67,0))</f>
        <v>0</v>
      </c>
      <c r="EA68" s="25" t="n">
        <f aca="false">(EA66&gt;0)*SUMPRODUCT((EA50&gt;INDEX(EB_LB,EA67,0))*(EA50-INDEX(EB_LB,EA67,0)),INDEX(EB_dR,EA67,0))</f>
        <v>0</v>
      </c>
      <c r="EB68" s="25" t="n">
        <f aca="false">(EB66&gt;0)*SUMPRODUCT((EB50&gt;INDEX(EB_LB,EB67,0))*(EB50-INDEX(EB_LB,EB67,0)),INDEX(EB_dR,EB67,0))</f>
        <v>0</v>
      </c>
      <c r="EC68" s="25" t="n">
        <f aca="false">(EC66&gt;0)*SUMPRODUCT((EC50&gt;INDEX(EB_LB,EC67,0))*(EC50-INDEX(EB_LB,EC67,0)),INDEX(EB_dR,EC67,0))</f>
        <v>0</v>
      </c>
      <c r="ED68" s="25" t="n">
        <f aca="false">(ED66&gt;0)*SUMPRODUCT((ED50&gt;INDEX(EB_LB,ED67,0))*(ED50-INDEX(EB_LB,ED67,0)),INDEX(EB_dR,ED67,0))</f>
        <v>0</v>
      </c>
      <c r="EE68" s="25" t="n">
        <f aca="false">(EE66&gt;0)*SUMPRODUCT((EE50&gt;INDEX(EB_LB,EE67,0))*(EE50-INDEX(EB_LB,EE67,0)),INDEX(EB_dR,EE67,0))</f>
        <v>0</v>
      </c>
      <c r="EF68" s="25" t="n">
        <f aca="false">(EF66&gt;0)*SUMPRODUCT((EF50&gt;INDEX(EB_LB,EF67,0))*(EF50-INDEX(EB_LB,EF67,0)),INDEX(EB_dR,EF67,0))</f>
        <v>0</v>
      </c>
      <c r="EG68" s="25" t="n">
        <f aca="false">(EG66&gt;0)*SUMPRODUCT((EG50&gt;INDEX(EB_LB,EG67,0))*(EG50-INDEX(EB_LB,EG67,0)),INDEX(EB_dR,EG67,0))</f>
        <v>0</v>
      </c>
      <c r="EH68" s="25" t="n">
        <f aca="false">(EH66&gt;0)*SUMPRODUCT((EH50&gt;INDEX(EB_LB,EH67,0))*(EH50-INDEX(EB_LB,EH67,0)),INDEX(EB_dR,EH67,0))</f>
        <v>0</v>
      </c>
      <c r="EI68" s="25" t="n">
        <f aca="false">(EI66&gt;0)*SUMPRODUCT((EI50&gt;INDEX(EB_LB,EI67,0))*(EI50-INDEX(EB_LB,EI67,0)),INDEX(EB_dR,EI67,0))</f>
        <v>0</v>
      </c>
      <c r="EJ68" s="25" t="n">
        <f aca="false">(EJ66&gt;0)*SUMPRODUCT((EJ50&gt;INDEX(EB_LB,EJ67,0))*(EJ50-INDEX(EB_LB,EJ67,0)),INDEX(EB_dR,EJ67,0))</f>
        <v>0</v>
      </c>
      <c r="EK68" s="25" t="n">
        <f aca="false">(EK66&gt;0)*SUMPRODUCT((EK50&gt;INDEX(EB_LB,EK67,0))*(EK50-INDEX(EB_LB,EK67,0)),INDEX(EB_dR,EK67,0))</f>
        <v>0</v>
      </c>
      <c r="EL68" s="25" t="n">
        <f aca="false">(EL66&gt;0)*SUMPRODUCT((EL50&gt;INDEX(EB_LB,EL67,0))*(EL50-INDEX(EB_LB,EL67,0)),INDEX(EB_dR,EL67,0))</f>
        <v>0</v>
      </c>
      <c r="EM68" s="25" t="n">
        <f aca="false">(EM66&gt;0)*SUMPRODUCT((EM50&gt;INDEX(EB_LB,EM67,0))*(EM50-INDEX(EB_LB,EM67,0)),INDEX(EB_dR,EM67,0))</f>
        <v>0</v>
      </c>
      <c r="EN68" s="25" t="n">
        <f aca="false">(EN66&gt;0)*SUMPRODUCT((EN50&gt;INDEX(EB_LB,EN67,0))*(EN50-INDEX(EB_LB,EN67,0)),INDEX(EB_dR,EN67,0))</f>
        <v>0</v>
      </c>
      <c r="EO68" s="25" t="n">
        <f aca="false">(EO66&gt;0)*SUMPRODUCT((EO50&gt;INDEX(EB_LB,EO67,0))*(EO50-INDEX(EB_LB,EO67,0)),INDEX(EB_dR,EO67,0))</f>
        <v>0</v>
      </c>
      <c r="EP68" s="25" t="n">
        <f aca="false">(EP66&gt;0)*SUMPRODUCT((EP50&gt;INDEX(EB_LB,EP67,0))*(EP50-INDEX(EB_LB,EP67,0)),INDEX(EB_dR,EP67,0))</f>
        <v>0</v>
      </c>
      <c r="EQ68" s="25" t="n">
        <f aca="false">(EQ66&gt;0)*SUMPRODUCT((EQ50&gt;INDEX(EB_LB,EQ67,0))*(EQ50-INDEX(EB_LB,EQ67,0)),INDEX(EB_dR,EQ67,0))</f>
        <v>0</v>
      </c>
      <c r="ER68" s="25" t="n">
        <f aca="false">(ER66&gt;0)*SUMPRODUCT((ER50&gt;INDEX(EB_LB,ER67,0))*(ER50-INDEX(EB_LB,ER67,0)),INDEX(EB_dR,ER67,0))</f>
        <v>0</v>
      </c>
      <c r="ES68" s="25" t="n">
        <f aca="false">(ES66&gt;0)*SUMPRODUCT((ES50&gt;INDEX(EB_LB,ES67,0))*(ES50-INDEX(EB_LB,ES67,0)),INDEX(EB_dR,ES67,0))</f>
        <v>0</v>
      </c>
      <c r="ET68" s="25" t="n">
        <f aca="false">(ET66&gt;0)*SUMPRODUCT((ET50&gt;INDEX(EB_LB,ET67,0))*(ET50-INDEX(EB_LB,ET67,0)),INDEX(EB_dR,ET67,0))</f>
        <v>0</v>
      </c>
      <c r="EU68" s="25" t="n">
        <f aca="false">(EU66&gt;0)*SUMPRODUCT((EU50&gt;INDEX(EB_LB,EU67,0))*(EU50-INDEX(EB_LB,EU67,0)),INDEX(EB_dR,EU67,0))</f>
        <v>0</v>
      </c>
      <c r="EV68" s="25" t="n">
        <f aca="false">(EV66&gt;0)*SUMPRODUCT((EV50&gt;INDEX(EB_LB,EV67,0))*(EV50-INDEX(EB_LB,EV67,0)),INDEX(EB_dR,EV67,0))</f>
        <v>0</v>
      </c>
      <c r="EW68" s="25" t="n">
        <f aca="false">(EW66&gt;0)*SUMPRODUCT((EW50&gt;INDEX(EB_LB,EW67,0))*(EW50-INDEX(EB_LB,EW67,0)),INDEX(EB_dR,EW67,0))</f>
        <v>0</v>
      </c>
      <c r="EX68" s="25" t="n">
        <f aca="false">(EX66&gt;0)*SUMPRODUCT((EX50&gt;INDEX(EB_LB,EX67,0))*(EX50-INDEX(EB_LB,EX67,0)),INDEX(EB_dR,EX67,0))</f>
        <v>0</v>
      </c>
      <c r="EY68" s="25" t="n">
        <f aca="false">(EY66&gt;0)*SUMPRODUCT((EY50&gt;INDEX(EB_LB,EY67,0))*(EY50-INDEX(EB_LB,EY67,0)),INDEX(EB_dR,EY67,0))</f>
        <v>0</v>
      </c>
      <c r="EZ68" s="25" t="n">
        <f aca="false">(EZ66&gt;0)*SUMPRODUCT((EZ50&gt;INDEX(EB_LB,EZ67,0))*(EZ50-INDEX(EB_LB,EZ67,0)),INDEX(EB_dR,EZ67,0))</f>
        <v>0</v>
      </c>
      <c r="FA68" s="25" t="n">
        <f aca="false">(FA66&gt;0)*SUMPRODUCT((FA50&gt;INDEX(EB_LB,FA67,0))*(FA50-INDEX(EB_LB,FA67,0)),INDEX(EB_dR,FA67,0))</f>
        <v>0</v>
      </c>
      <c r="FB68" s="25" t="n">
        <f aca="false">(FB66&gt;0)*SUMPRODUCT((FB50&gt;INDEX(EB_LB,FB67,0))*(FB50-INDEX(EB_LB,FB67,0)),INDEX(EB_dR,FB67,0))</f>
        <v>0</v>
      </c>
      <c r="FC68" s="25" t="n">
        <f aca="false">(FC66&gt;0)*SUMPRODUCT((FC50&gt;INDEX(EB_LB,FC67,0))*(FC50-INDEX(EB_LB,FC67,0)),INDEX(EB_dR,FC67,0))</f>
        <v>0</v>
      </c>
      <c r="FD68" s="25" t="n">
        <f aca="false">(FD66&gt;0)*SUMPRODUCT((FD50&gt;INDEX(EB_LB,FD67,0))*(FD50-INDEX(EB_LB,FD67,0)),INDEX(EB_dR,FD67,0))</f>
        <v>0</v>
      </c>
      <c r="FE68" s="25" t="n">
        <f aca="false">(FE66&gt;0)*SUMPRODUCT((FE50&gt;INDEX(EB_LB,FE67,0))*(FE50-INDEX(EB_LB,FE67,0)),INDEX(EB_dR,FE67,0))</f>
        <v>0</v>
      </c>
      <c r="FF68" s="25" t="n">
        <f aca="false">(FF66&gt;0)*SUMPRODUCT((FF50&gt;INDEX(EB_LB,FF67,0))*(FF50-INDEX(EB_LB,FF67,0)),INDEX(EB_dR,FF67,0))</f>
        <v>0</v>
      </c>
      <c r="FG68" s="25" t="n">
        <f aca="false">(FG66&gt;0)*SUMPRODUCT((FG50&gt;INDEX(EB_LB,FG67,0))*(FG50-INDEX(EB_LB,FG67,0)),INDEX(EB_dR,FG67,0))</f>
        <v>0</v>
      </c>
      <c r="FH68" s="25" t="n">
        <f aca="false">(FH66&gt;0)*SUMPRODUCT((FH50&gt;INDEX(EB_LB,FH67,0))*(FH50-INDEX(EB_LB,FH67,0)),INDEX(EB_dR,FH67,0))</f>
        <v>0</v>
      </c>
    </row>
    <row r="69" customFormat="false" ht="15" hidden="false" customHeight="false" outlineLevel="0" collapsed="false">
      <c r="C69" s="0" t="s">
        <v>727</v>
      </c>
      <c r="D69" s="11" t="s">
        <v>321</v>
      </c>
      <c r="J69" s="25" t="n">
        <f aca="false">(J66&gt;0)*INDEX(EB_Floor,J67)</f>
        <v>0</v>
      </c>
      <c r="K69" s="25" t="n">
        <f aca="false">(K66&gt;0)*INDEX(EB_Floor,K67)</f>
        <v>0</v>
      </c>
      <c r="L69" s="25" t="n">
        <f aca="false">(L66&gt;0)*INDEX(EB_Floor,L67)</f>
        <v>0</v>
      </c>
      <c r="M69" s="25" t="n">
        <f aca="false">(M66&gt;0)*INDEX(EB_Floor,M67)</f>
        <v>0</v>
      </c>
      <c r="N69" s="25" t="n">
        <f aca="false">(N66&gt;0)*INDEX(EB_Floor,N67)</f>
        <v>0</v>
      </c>
      <c r="O69" s="25" t="n">
        <f aca="false">(O66&gt;0)*INDEX(EB_Floor,O67)</f>
        <v>0</v>
      </c>
      <c r="P69" s="25" t="n">
        <f aca="false">(P66&gt;0)*INDEX(EB_Floor,P67)</f>
        <v>0</v>
      </c>
      <c r="Q69" s="25" t="n">
        <f aca="false">(Q66&gt;0)*INDEX(EB_Floor,Q67)</f>
        <v>0</v>
      </c>
      <c r="R69" s="25" t="n">
        <f aca="false">(R66&gt;0)*INDEX(EB_Floor,R67)</f>
        <v>0</v>
      </c>
      <c r="S69" s="25" t="n">
        <f aca="false">(S66&gt;0)*INDEX(EB_Floor,S67)</f>
        <v>0</v>
      </c>
      <c r="T69" s="25" t="n">
        <f aca="false">(T66&gt;0)*INDEX(EB_Floor,T67)</f>
        <v>0</v>
      </c>
      <c r="U69" s="25" t="n">
        <f aca="false">(U66&gt;0)*INDEX(EB_Floor,U67)</f>
        <v>0</v>
      </c>
      <c r="V69" s="25" t="n">
        <f aca="false">(V66&gt;0)*INDEX(EB_Floor,V67)</f>
        <v>0</v>
      </c>
      <c r="W69" s="25" t="n">
        <f aca="false">(W66&gt;0)*INDEX(EB_Floor,W67)</f>
        <v>0</v>
      </c>
      <c r="X69" s="25" t="n">
        <f aca="false">(X66&gt;0)*INDEX(EB_Floor,X67)</f>
        <v>0</v>
      </c>
      <c r="Y69" s="25" t="n">
        <f aca="false">(Y66&gt;0)*INDEX(EB_Floor,Y67)</f>
        <v>0</v>
      </c>
      <c r="Z69" s="25" t="n">
        <f aca="false">(Z66&gt;0)*INDEX(EB_Floor,Z67)</f>
        <v>0</v>
      </c>
      <c r="AA69" s="25" t="n">
        <f aca="false">(AA66&gt;0)*INDEX(EB_Floor,AA67)</f>
        <v>0</v>
      </c>
      <c r="AB69" s="25" t="n">
        <f aca="false">(AB66&gt;0)*INDEX(EB_Floor,AB67)</f>
        <v>0</v>
      </c>
      <c r="AC69" s="25" t="n">
        <f aca="false">(AC66&gt;0)*INDEX(EB_Floor,AC67)</f>
        <v>0</v>
      </c>
      <c r="AD69" s="25" t="n">
        <f aca="false">(AD66&gt;0)*INDEX(EB_Floor,AD67)</f>
        <v>0</v>
      </c>
      <c r="AE69" s="25" t="n">
        <f aca="false">(AE66&gt;0)*INDEX(EB_Floor,AE67)</f>
        <v>0</v>
      </c>
      <c r="AF69" s="25" t="n">
        <f aca="false">(AF66&gt;0)*INDEX(EB_Floor,AF67)</f>
        <v>0</v>
      </c>
      <c r="AG69" s="25" t="n">
        <f aca="false">(AG66&gt;0)*INDEX(EB_Floor,AG67)</f>
        <v>0</v>
      </c>
      <c r="AH69" s="25" t="n">
        <f aca="false">(AH66&gt;0)*INDEX(EB_Floor,AH67)</f>
        <v>0</v>
      </c>
      <c r="AI69" s="25" t="n">
        <f aca="false">(AI66&gt;0)*INDEX(EB_Floor,AI67)</f>
        <v>0</v>
      </c>
      <c r="AJ69" s="25" t="n">
        <f aca="false">(AJ66&gt;0)*INDEX(EB_Floor,AJ67)</f>
        <v>0</v>
      </c>
      <c r="AK69" s="25" t="n">
        <f aca="false">(AK66&gt;0)*INDEX(EB_Floor,AK67)</f>
        <v>0</v>
      </c>
      <c r="AL69" s="25" t="n">
        <f aca="false">(AL66&gt;0)*INDEX(EB_Floor,AL67)</f>
        <v>0</v>
      </c>
      <c r="AM69" s="25" t="n">
        <f aca="false">(AM66&gt;0)*INDEX(EB_Floor,AM67)</f>
        <v>0</v>
      </c>
      <c r="AN69" s="25" t="n">
        <f aca="false">(AN66&gt;0)*INDEX(EB_Floor,AN67)</f>
        <v>0</v>
      </c>
      <c r="AO69" s="25" t="n">
        <f aca="false">(AO66&gt;0)*INDEX(EB_Floor,AO67)</f>
        <v>0</v>
      </c>
      <c r="AP69" s="25" t="n">
        <f aca="false">(AP66&gt;0)*INDEX(EB_Floor,AP67)</f>
        <v>0</v>
      </c>
      <c r="AQ69" s="25" t="n">
        <f aca="false">(AQ66&gt;0)*INDEX(EB_Floor,AQ67)</f>
        <v>0</v>
      </c>
      <c r="AR69" s="25" t="n">
        <f aca="false">(AR66&gt;0)*INDEX(EB_Floor,AR67)</f>
        <v>0</v>
      </c>
      <c r="AS69" s="25" t="n">
        <f aca="false">(AS66&gt;0)*INDEX(EB_Floor,AS67)</f>
        <v>0</v>
      </c>
      <c r="AT69" s="25" t="n">
        <f aca="false">(AT66&gt;0)*INDEX(EB_Floor,AT67)</f>
        <v>0</v>
      </c>
      <c r="AU69" s="25" t="n">
        <f aca="false">(AU66&gt;0)*INDEX(EB_Floor,AU67)</f>
        <v>0</v>
      </c>
      <c r="AV69" s="25" t="n">
        <f aca="false">(AV66&gt;0)*INDEX(EB_Floor,AV67)</f>
        <v>0</v>
      </c>
      <c r="AW69" s="25" t="n">
        <f aca="false">(AW66&gt;0)*INDEX(EB_Floor,AW67)</f>
        <v>0</v>
      </c>
      <c r="AX69" s="25" t="n">
        <f aca="false">(AX66&gt;0)*INDEX(EB_Floor,AX67)</f>
        <v>0</v>
      </c>
      <c r="AY69" s="25" t="n">
        <f aca="false">(AY66&gt;0)*INDEX(EB_Floor,AY67)</f>
        <v>0</v>
      </c>
      <c r="AZ69" s="25" t="n">
        <f aca="false">(AZ66&gt;0)*INDEX(EB_Floor,AZ67)</f>
        <v>0</v>
      </c>
      <c r="BA69" s="25" t="n">
        <f aca="false">(BA66&gt;0)*INDEX(EB_Floor,BA67)</f>
        <v>0</v>
      </c>
      <c r="BB69" s="25" t="n">
        <f aca="false">(BB66&gt;0)*INDEX(EB_Floor,BB67)</f>
        <v>0</v>
      </c>
      <c r="BC69" s="25" t="n">
        <f aca="false">(BC66&gt;0)*INDEX(EB_Floor,BC67)</f>
        <v>0</v>
      </c>
      <c r="BD69" s="25" t="n">
        <f aca="false">(BD66&gt;0)*INDEX(EB_Floor,BD67)</f>
        <v>0</v>
      </c>
      <c r="BE69" s="25" t="n">
        <f aca="false">(BE66&gt;0)*INDEX(EB_Floor,BE67)</f>
        <v>0</v>
      </c>
      <c r="BF69" s="25" t="n">
        <f aca="false">(BF66&gt;0)*INDEX(EB_Floor,BF67)</f>
        <v>0</v>
      </c>
      <c r="BG69" s="25" t="n">
        <f aca="false">(BG66&gt;0)*INDEX(EB_Floor,BG67)</f>
        <v>0</v>
      </c>
      <c r="BH69" s="25" t="n">
        <f aca="false">(BH66&gt;0)*INDEX(EB_Floor,BH67)</f>
        <v>0</v>
      </c>
      <c r="BI69" s="25" t="n">
        <f aca="false">(BI66&gt;0)*INDEX(EB_Floor,BI67)</f>
        <v>0</v>
      </c>
      <c r="BJ69" s="25" t="n">
        <f aca="false">(BJ66&gt;0)*INDEX(EB_Floor,BJ67)</f>
        <v>0</v>
      </c>
      <c r="BK69" s="25" t="n">
        <f aca="false">(BK66&gt;0)*INDEX(EB_Floor,BK67)</f>
        <v>0</v>
      </c>
      <c r="BL69" s="25" t="n">
        <f aca="false">(BL66&gt;0)*INDEX(EB_Floor,BL67)</f>
        <v>0</v>
      </c>
      <c r="BM69" s="25" t="n">
        <f aca="false">(BM66&gt;0)*INDEX(EB_Floor,BM67)</f>
        <v>0</v>
      </c>
      <c r="BN69" s="25" t="n">
        <f aca="false">(BN66&gt;0)*INDEX(EB_Floor,BN67)</f>
        <v>0</v>
      </c>
      <c r="BO69" s="25" t="n">
        <f aca="false">(BO66&gt;0)*INDEX(EB_Floor,BO67)</f>
        <v>0</v>
      </c>
      <c r="BP69" s="25" t="n">
        <f aca="false">(BP66&gt;0)*INDEX(EB_Floor,BP67)</f>
        <v>0</v>
      </c>
      <c r="BQ69" s="25" t="n">
        <f aca="false">(BQ66&gt;0)*INDEX(EB_Floor,BQ67)</f>
        <v>0</v>
      </c>
      <c r="BR69" s="25" t="n">
        <f aca="false">(BR66&gt;0)*INDEX(EB_Floor,BR67)</f>
        <v>0</v>
      </c>
      <c r="BS69" s="25" t="n">
        <f aca="false">(BS66&gt;0)*INDEX(EB_Floor,BS67)</f>
        <v>0</v>
      </c>
      <c r="BT69" s="25" t="n">
        <f aca="false">(BT66&gt;0)*INDEX(EB_Floor,BT67)</f>
        <v>0</v>
      </c>
      <c r="BU69" s="25" t="n">
        <f aca="false">(BU66&gt;0)*INDEX(EB_Floor,BU67)</f>
        <v>0</v>
      </c>
      <c r="BV69" s="25" t="n">
        <f aca="false">(BV66&gt;0)*INDEX(EB_Floor,BV67)</f>
        <v>0</v>
      </c>
      <c r="BW69" s="25" t="n">
        <f aca="false">(BW66&gt;0)*INDEX(EB_Floor,BW67)</f>
        <v>0</v>
      </c>
      <c r="BX69" s="25" t="n">
        <f aca="false">(BX66&gt;0)*INDEX(EB_Floor,BX67)</f>
        <v>0</v>
      </c>
      <c r="BY69" s="25" t="n">
        <f aca="false">(BY66&gt;0)*INDEX(EB_Floor,BY67)</f>
        <v>0</v>
      </c>
      <c r="BZ69" s="25" t="n">
        <f aca="false">(BZ66&gt;0)*INDEX(EB_Floor,BZ67)</f>
        <v>0</v>
      </c>
      <c r="CA69" s="25" t="n">
        <f aca="false">(CA66&gt;0)*INDEX(EB_Floor,CA67)</f>
        <v>0</v>
      </c>
      <c r="CB69" s="25" t="n">
        <f aca="false">(CB66&gt;0)*INDEX(EB_Floor,CB67)</f>
        <v>0</v>
      </c>
      <c r="CC69" s="25" t="n">
        <f aca="false">(CC66&gt;0)*INDEX(EB_Floor,CC67)</f>
        <v>0</v>
      </c>
      <c r="CD69" s="25" t="n">
        <f aca="false">(CD66&gt;0)*INDEX(EB_Floor,CD67)</f>
        <v>0</v>
      </c>
      <c r="CE69" s="25" t="n">
        <f aca="false">(CE66&gt;0)*INDEX(EB_Floor,CE67)</f>
        <v>0</v>
      </c>
      <c r="CF69" s="25" t="n">
        <f aca="false">(CF66&gt;0)*INDEX(EB_Floor,CF67)</f>
        <v>0</v>
      </c>
      <c r="CG69" s="25" t="n">
        <f aca="false">(CG66&gt;0)*INDEX(EB_Floor,CG67)</f>
        <v>0</v>
      </c>
      <c r="CH69" s="25" t="n">
        <f aca="false">(CH66&gt;0)*INDEX(EB_Floor,CH67)</f>
        <v>0</v>
      </c>
      <c r="CI69" s="25" t="n">
        <f aca="false">(CI66&gt;0)*INDEX(EB_Floor,CI67)</f>
        <v>0</v>
      </c>
      <c r="CJ69" s="25" t="n">
        <f aca="false">(CJ66&gt;0)*INDEX(EB_Floor,CJ67)</f>
        <v>0</v>
      </c>
      <c r="CK69" s="25" t="n">
        <f aca="false">(CK66&gt;0)*INDEX(EB_Floor,CK67)</f>
        <v>0</v>
      </c>
      <c r="CL69" s="25" t="n">
        <f aca="false">(CL66&gt;0)*INDEX(EB_Floor,CL67)</f>
        <v>0</v>
      </c>
      <c r="CM69" s="25" t="n">
        <f aca="false">(CM66&gt;0)*INDEX(EB_Floor,CM67)</f>
        <v>0</v>
      </c>
      <c r="CN69" s="25" t="n">
        <f aca="false">(CN66&gt;0)*INDEX(EB_Floor,CN67)</f>
        <v>0</v>
      </c>
      <c r="CO69" s="25" t="n">
        <f aca="false">(CO66&gt;0)*INDEX(EB_Floor,CO67)</f>
        <v>0</v>
      </c>
      <c r="CP69" s="25" t="n">
        <f aca="false">(CP66&gt;0)*INDEX(EB_Floor,CP67)</f>
        <v>0</v>
      </c>
      <c r="CQ69" s="25" t="n">
        <f aca="false">(CQ66&gt;0)*INDEX(EB_Floor,CQ67)</f>
        <v>0</v>
      </c>
      <c r="CR69" s="25" t="n">
        <f aca="false">(CR66&gt;0)*INDEX(EB_Floor,CR67)</f>
        <v>0</v>
      </c>
      <c r="CS69" s="25" t="n">
        <f aca="false">(CS66&gt;0)*INDEX(EB_Floor,CS67)</f>
        <v>0</v>
      </c>
      <c r="CT69" s="25" t="n">
        <f aca="false">(CT66&gt;0)*INDEX(EB_Floor,CT67)</f>
        <v>0</v>
      </c>
      <c r="CU69" s="25" t="n">
        <f aca="false">(CU66&gt;0)*INDEX(EB_Floor,CU67)</f>
        <v>0</v>
      </c>
      <c r="CV69" s="25" t="n">
        <f aca="false">(CV66&gt;0)*INDEX(EB_Floor,CV67)</f>
        <v>0</v>
      </c>
      <c r="CW69" s="25" t="n">
        <f aca="false">(CW66&gt;0)*INDEX(EB_Floor,CW67)</f>
        <v>0</v>
      </c>
      <c r="CX69" s="25" t="n">
        <f aca="false">(CX66&gt;0)*INDEX(EB_Floor,CX67)</f>
        <v>0</v>
      </c>
      <c r="CY69" s="25" t="n">
        <f aca="false">(CY66&gt;0)*INDEX(EB_Floor,CY67)</f>
        <v>0</v>
      </c>
      <c r="CZ69" s="25" t="n">
        <f aca="false">(CZ66&gt;0)*INDEX(EB_Floor,CZ67)</f>
        <v>0</v>
      </c>
      <c r="DA69" s="25" t="n">
        <f aca="false">(DA66&gt;0)*INDEX(EB_Floor,DA67)</f>
        <v>0</v>
      </c>
      <c r="DB69" s="25" t="n">
        <f aca="false">(DB66&gt;0)*INDEX(EB_Floor,DB67)</f>
        <v>0</v>
      </c>
      <c r="DC69" s="25" t="n">
        <f aca="false">(DC66&gt;0)*INDEX(EB_Floor,DC67)</f>
        <v>0</v>
      </c>
      <c r="DD69" s="25" t="n">
        <f aca="false">(DD66&gt;0)*INDEX(EB_Floor,DD67)</f>
        <v>0</v>
      </c>
      <c r="DE69" s="25" t="n">
        <f aca="false">(DE66&gt;0)*INDEX(EB_Floor,DE67)</f>
        <v>0</v>
      </c>
      <c r="DF69" s="25" t="n">
        <f aca="false">(DF66&gt;0)*INDEX(EB_Floor,DF67)</f>
        <v>0</v>
      </c>
      <c r="DG69" s="25" t="n">
        <f aca="false">(DG66&gt;0)*INDEX(EB_Floor,DG67)</f>
        <v>0</v>
      </c>
      <c r="DH69" s="25" t="n">
        <f aca="false">(DH66&gt;0)*INDEX(EB_Floor,DH67)</f>
        <v>0</v>
      </c>
      <c r="DI69" s="25" t="n">
        <f aca="false">(DI66&gt;0)*INDEX(EB_Floor,DI67)</f>
        <v>0</v>
      </c>
      <c r="DJ69" s="25" t="n">
        <f aca="false">(DJ66&gt;0)*INDEX(EB_Floor,DJ67)</f>
        <v>0</v>
      </c>
      <c r="DK69" s="25" t="n">
        <f aca="false">(DK66&gt;0)*INDEX(EB_Floor,DK67)</f>
        <v>0</v>
      </c>
      <c r="DL69" s="25" t="n">
        <f aca="false">(DL66&gt;0)*INDEX(EB_Floor,DL67)</f>
        <v>0</v>
      </c>
      <c r="DM69" s="25" t="n">
        <f aca="false">(DM66&gt;0)*INDEX(EB_Floor,DM67)</f>
        <v>0</v>
      </c>
      <c r="DN69" s="25" t="n">
        <f aca="false">(DN66&gt;0)*INDEX(EB_Floor,DN67)</f>
        <v>0</v>
      </c>
      <c r="DO69" s="25" t="n">
        <f aca="false">(DO66&gt;0)*INDEX(EB_Floor,DO67)</f>
        <v>0</v>
      </c>
      <c r="DP69" s="25" t="n">
        <f aca="false">(DP66&gt;0)*INDEX(EB_Floor,DP67)</f>
        <v>0</v>
      </c>
      <c r="DQ69" s="25" t="n">
        <f aca="false">(DQ66&gt;0)*INDEX(EB_Floor,DQ67)</f>
        <v>0</v>
      </c>
      <c r="DR69" s="25" t="n">
        <f aca="false">(DR66&gt;0)*INDEX(EB_Floor,DR67)</f>
        <v>0</v>
      </c>
      <c r="DS69" s="25" t="n">
        <f aca="false">(DS66&gt;0)*INDEX(EB_Floor,DS67)</f>
        <v>0</v>
      </c>
      <c r="DT69" s="25" t="n">
        <f aca="false">(DT66&gt;0)*INDEX(EB_Floor,DT67)</f>
        <v>0</v>
      </c>
      <c r="DU69" s="25" t="n">
        <f aca="false">(DU66&gt;0)*INDEX(EB_Floor,DU67)</f>
        <v>0</v>
      </c>
      <c r="DV69" s="25" t="n">
        <f aca="false">(DV66&gt;0)*INDEX(EB_Floor,DV67)</f>
        <v>0</v>
      </c>
      <c r="DW69" s="25" t="n">
        <f aca="false">(DW66&gt;0)*INDEX(EB_Floor,DW67)</f>
        <v>0</v>
      </c>
      <c r="DX69" s="25" t="n">
        <f aca="false">(DX66&gt;0)*INDEX(EB_Floor,DX67)</f>
        <v>0</v>
      </c>
      <c r="DY69" s="25" t="n">
        <f aca="false">(DY66&gt;0)*INDEX(EB_Floor,DY67)</f>
        <v>0</v>
      </c>
      <c r="DZ69" s="25" t="n">
        <f aca="false">(DZ66&gt;0)*INDEX(EB_Floor,DZ67)</f>
        <v>0</v>
      </c>
      <c r="EA69" s="25" t="n">
        <f aca="false">(EA66&gt;0)*INDEX(EB_Floor,EA67)</f>
        <v>0</v>
      </c>
      <c r="EB69" s="25" t="n">
        <f aca="false">(EB66&gt;0)*INDEX(EB_Floor,EB67)</f>
        <v>0</v>
      </c>
      <c r="EC69" s="25" t="n">
        <f aca="false">(EC66&gt;0)*INDEX(EB_Floor,EC67)</f>
        <v>0</v>
      </c>
      <c r="ED69" s="25" t="n">
        <f aca="false">(ED66&gt;0)*INDEX(EB_Floor,ED67)</f>
        <v>0</v>
      </c>
      <c r="EE69" s="25" t="n">
        <f aca="false">(EE66&gt;0)*INDEX(EB_Floor,EE67)</f>
        <v>0</v>
      </c>
      <c r="EF69" s="25" t="n">
        <f aca="false">(EF66&gt;0)*INDEX(EB_Floor,EF67)</f>
        <v>0</v>
      </c>
      <c r="EG69" s="25" t="n">
        <f aca="false">(EG66&gt;0)*INDEX(EB_Floor,EG67)</f>
        <v>0</v>
      </c>
      <c r="EH69" s="25" t="n">
        <f aca="false">(EH66&gt;0)*INDEX(EB_Floor,EH67)</f>
        <v>0</v>
      </c>
      <c r="EI69" s="25" t="n">
        <f aca="false">(EI66&gt;0)*INDEX(EB_Floor,EI67)</f>
        <v>0</v>
      </c>
      <c r="EJ69" s="25" t="n">
        <f aca="false">(EJ66&gt;0)*INDEX(EB_Floor,EJ67)</f>
        <v>0</v>
      </c>
      <c r="EK69" s="25" t="n">
        <f aca="false">(EK66&gt;0)*INDEX(EB_Floor,EK67)</f>
        <v>0</v>
      </c>
      <c r="EL69" s="25" t="n">
        <f aca="false">(EL66&gt;0)*INDEX(EB_Floor,EL67)</f>
        <v>0</v>
      </c>
      <c r="EM69" s="25" t="n">
        <f aca="false">(EM66&gt;0)*INDEX(EB_Floor,EM67)</f>
        <v>0</v>
      </c>
      <c r="EN69" s="25" t="n">
        <f aca="false">(EN66&gt;0)*INDEX(EB_Floor,EN67)</f>
        <v>0</v>
      </c>
      <c r="EO69" s="25" t="n">
        <f aca="false">(EO66&gt;0)*INDEX(EB_Floor,EO67)</f>
        <v>0</v>
      </c>
      <c r="EP69" s="25" t="n">
        <f aca="false">(EP66&gt;0)*INDEX(EB_Floor,EP67)</f>
        <v>0</v>
      </c>
      <c r="EQ69" s="25" t="n">
        <f aca="false">(EQ66&gt;0)*INDEX(EB_Floor,EQ67)</f>
        <v>0</v>
      </c>
      <c r="ER69" s="25" t="n">
        <f aca="false">(ER66&gt;0)*INDEX(EB_Floor,ER67)</f>
        <v>0</v>
      </c>
      <c r="ES69" s="25" t="n">
        <f aca="false">(ES66&gt;0)*INDEX(EB_Floor,ES67)</f>
        <v>0</v>
      </c>
      <c r="ET69" s="25" t="n">
        <f aca="false">(ET66&gt;0)*INDEX(EB_Floor,ET67)</f>
        <v>0</v>
      </c>
      <c r="EU69" s="25" t="n">
        <f aca="false">(EU66&gt;0)*INDEX(EB_Floor,EU67)</f>
        <v>0</v>
      </c>
      <c r="EV69" s="25" t="n">
        <f aca="false">(EV66&gt;0)*INDEX(EB_Floor,EV67)</f>
        <v>0</v>
      </c>
      <c r="EW69" s="25" t="n">
        <f aca="false">(EW66&gt;0)*INDEX(EB_Floor,EW67)</f>
        <v>0</v>
      </c>
      <c r="EX69" s="25" t="n">
        <f aca="false">(EX66&gt;0)*INDEX(EB_Floor,EX67)</f>
        <v>0</v>
      </c>
      <c r="EY69" s="25" t="n">
        <f aca="false">(EY66&gt;0)*INDEX(EB_Floor,EY67)</f>
        <v>0</v>
      </c>
      <c r="EZ69" s="25" t="n">
        <f aca="false">(EZ66&gt;0)*INDEX(EB_Floor,EZ67)</f>
        <v>0</v>
      </c>
      <c r="FA69" s="25" t="n">
        <f aca="false">(FA66&gt;0)*INDEX(EB_Floor,FA67)</f>
        <v>0</v>
      </c>
      <c r="FB69" s="25" t="n">
        <f aca="false">(FB66&gt;0)*INDEX(EB_Floor,FB67)</f>
        <v>0</v>
      </c>
      <c r="FC69" s="25" t="n">
        <f aca="false">(FC66&gt;0)*INDEX(EB_Floor,FC67)</f>
        <v>0</v>
      </c>
      <c r="FD69" s="25" t="n">
        <f aca="false">(FD66&gt;0)*INDEX(EB_Floor,FD67)</f>
        <v>0</v>
      </c>
      <c r="FE69" s="25" t="n">
        <f aca="false">(FE66&gt;0)*INDEX(EB_Floor,FE67)</f>
        <v>0</v>
      </c>
      <c r="FF69" s="25" t="n">
        <f aca="false">(FF66&gt;0)*INDEX(EB_Floor,FF67)</f>
        <v>0</v>
      </c>
      <c r="FG69" s="25" t="n">
        <f aca="false">(FG66&gt;0)*INDEX(EB_Floor,FG67)</f>
        <v>0</v>
      </c>
      <c r="FH69" s="25" t="n">
        <f aca="false">(FH66&gt;0)*INDEX(EB_Floor,FH67)</f>
        <v>0</v>
      </c>
    </row>
    <row r="70" customFormat="false" ht="15" hidden="false" customHeight="false" outlineLevel="0" collapsed="false">
      <c r="C70" s="0" t="s">
        <v>610</v>
      </c>
      <c r="D70" s="11" t="s">
        <v>32</v>
      </c>
      <c r="J70" s="22" t="n">
        <f aca="false">IF(J66&gt;0,1,$E64)</f>
        <v>0</v>
      </c>
      <c r="K70" s="22" t="n">
        <f aca="false">IF(K66&gt;0,1,$E64)</f>
        <v>0</v>
      </c>
      <c r="L70" s="22" t="n">
        <f aca="false">IF(L66&gt;0,1,$E64)</f>
        <v>0</v>
      </c>
      <c r="M70" s="22" t="n">
        <f aca="false">IF(M66&gt;0,1,$E64)</f>
        <v>0</v>
      </c>
      <c r="N70" s="22" t="n">
        <f aca="false">IF(N66&gt;0,1,$E64)</f>
        <v>0</v>
      </c>
      <c r="O70" s="22" t="n">
        <f aca="false">IF(O66&gt;0,1,$E64)</f>
        <v>0</v>
      </c>
      <c r="P70" s="22" t="n">
        <f aca="false">IF(P66&gt;0,1,$E64)</f>
        <v>0</v>
      </c>
      <c r="Q70" s="22" t="n">
        <f aca="false">IF(Q66&gt;0,1,$E64)</f>
        <v>0</v>
      </c>
      <c r="R70" s="22" t="n">
        <f aca="false">IF(R66&gt;0,1,$E64)</f>
        <v>0</v>
      </c>
      <c r="S70" s="22" t="n">
        <f aca="false">IF(S66&gt;0,1,$E64)</f>
        <v>0</v>
      </c>
      <c r="T70" s="22" t="n">
        <f aca="false">IF(T66&gt;0,1,$E64)</f>
        <v>0</v>
      </c>
      <c r="U70" s="22" t="n">
        <f aca="false">IF(U66&gt;0,1,$E64)</f>
        <v>0</v>
      </c>
      <c r="V70" s="22" t="n">
        <f aca="false">IF(V66&gt;0,1,$E64)</f>
        <v>0</v>
      </c>
      <c r="W70" s="22" t="n">
        <f aca="false">IF(W66&gt;0,1,$E64)</f>
        <v>0</v>
      </c>
      <c r="X70" s="22" t="n">
        <f aca="false">IF(X66&gt;0,1,$E64)</f>
        <v>0</v>
      </c>
      <c r="Y70" s="22" t="n">
        <f aca="false">IF(Y66&gt;0,1,$E64)</f>
        <v>0</v>
      </c>
      <c r="Z70" s="22" t="n">
        <f aca="false">IF(Z66&gt;0,1,$E64)</f>
        <v>0</v>
      </c>
      <c r="AA70" s="22" t="n">
        <f aca="false">IF(AA66&gt;0,1,$E64)</f>
        <v>0</v>
      </c>
      <c r="AB70" s="22" t="n">
        <f aca="false">IF(AB66&gt;0,1,$E64)</f>
        <v>0</v>
      </c>
      <c r="AC70" s="22" t="n">
        <f aca="false">IF(AC66&gt;0,1,$E64)</f>
        <v>0</v>
      </c>
      <c r="AD70" s="22" t="n">
        <f aca="false">IF(AD66&gt;0,1,$E64)</f>
        <v>0</v>
      </c>
      <c r="AE70" s="22" t="n">
        <f aca="false">IF(AE66&gt;0,1,$E64)</f>
        <v>0</v>
      </c>
      <c r="AF70" s="22" t="n">
        <f aca="false">IF(AF66&gt;0,1,$E64)</f>
        <v>0</v>
      </c>
      <c r="AG70" s="22" t="n">
        <f aca="false">IF(AG66&gt;0,1,$E64)</f>
        <v>0</v>
      </c>
      <c r="AH70" s="22" t="n">
        <f aca="false">IF(AH66&gt;0,1,$E64)</f>
        <v>0</v>
      </c>
      <c r="AI70" s="22" t="n">
        <f aca="false">IF(AI66&gt;0,1,$E64)</f>
        <v>0</v>
      </c>
      <c r="AJ70" s="22" t="n">
        <f aca="false">IF(AJ66&gt;0,1,$E64)</f>
        <v>0</v>
      </c>
      <c r="AK70" s="22" t="n">
        <f aca="false">IF(AK66&gt;0,1,$E64)</f>
        <v>0</v>
      </c>
      <c r="AL70" s="22" t="n">
        <f aca="false">IF(AL66&gt;0,1,$E64)</f>
        <v>0</v>
      </c>
      <c r="AM70" s="22" t="n">
        <f aca="false">IF(AM66&gt;0,1,$E64)</f>
        <v>0</v>
      </c>
      <c r="AN70" s="22" t="n">
        <f aca="false">IF(AN66&gt;0,1,$E64)</f>
        <v>0</v>
      </c>
      <c r="AO70" s="22" t="n">
        <f aca="false">IF(AO66&gt;0,1,$E64)</f>
        <v>0</v>
      </c>
      <c r="AP70" s="22" t="n">
        <f aca="false">IF(AP66&gt;0,1,$E64)</f>
        <v>0</v>
      </c>
      <c r="AQ70" s="22" t="n">
        <f aca="false">IF(AQ66&gt;0,1,$E64)</f>
        <v>0</v>
      </c>
      <c r="AR70" s="22" t="n">
        <f aca="false">IF(AR66&gt;0,1,$E64)</f>
        <v>0</v>
      </c>
      <c r="AS70" s="22" t="n">
        <f aca="false">IF(AS66&gt;0,1,$E64)</f>
        <v>0</v>
      </c>
      <c r="AT70" s="22" t="n">
        <f aca="false">IF(AT66&gt;0,1,$E64)</f>
        <v>0</v>
      </c>
      <c r="AU70" s="22" t="n">
        <f aca="false">IF(AU66&gt;0,1,$E64)</f>
        <v>0</v>
      </c>
      <c r="AV70" s="22" t="n">
        <f aca="false">IF(AV66&gt;0,1,$E64)</f>
        <v>0</v>
      </c>
      <c r="AW70" s="22" t="n">
        <f aca="false">IF(AW66&gt;0,1,$E64)</f>
        <v>0</v>
      </c>
      <c r="AX70" s="22" t="n">
        <f aca="false">IF(AX66&gt;0,1,$E64)</f>
        <v>0</v>
      </c>
      <c r="AY70" s="22" t="n">
        <f aca="false">IF(AY66&gt;0,1,$E64)</f>
        <v>0</v>
      </c>
      <c r="AZ70" s="22" t="n">
        <f aca="false">IF(AZ66&gt;0,1,$E64)</f>
        <v>0</v>
      </c>
      <c r="BA70" s="22" t="n">
        <f aca="false">IF(BA66&gt;0,1,$E64)</f>
        <v>0</v>
      </c>
      <c r="BB70" s="22" t="n">
        <f aca="false">IF(BB66&gt;0,1,$E64)</f>
        <v>0</v>
      </c>
      <c r="BC70" s="22" t="n">
        <f aca="false">IF(BC66&gt;0,1,$E64)</f>
        <v>0</v>
      </c>
      <c r="BD70" s="22" t="n">
        <f aca="false">IF(BD66&gt;0,1,$E64)</f>
        <v>0</v>
      </c>
      <c r="BE70" s="22" t="n">
        <f aca="false">IF(BE66&gt;0,1,$E64)</f>
        <v>0</v>
      </c>
      <c r="BF70" s="22" t="n">
        <f aca="false">IF(BF66&gt;0,1,$E64)</f>
        <v>0</v>
      </c>
      <c r="BG70" s="22" t="n">
        <f aca="false">IF(BG66&gt;0,1,$E64)</f>
        <v>0</v>
      </c>
      <c r="BH70" s="22" t="n">
        <f aca="false">IF(BH66&gt;0,1,$E64)</f>
        <v>0</v>
      </c>
      <c r="BI70" s="22" t="n">
        <f aca="false">IF(BI66&gt;0,1,$E64)</f>
        <v>0</v>
      </c>
      <c r="BJ70" s="22" t="n">
        <f aca="false">IF(BJ66&gt;0,1,$E64)</f>
        <v>0</v>
      </c>
      <c r="BK70" s="22" t="n">
        <f aca="false">IF(BK66&gt;0,1,$E64)</f>
        <v>0</v>
      </c>
      <c r="BL70" s="22" t="n">
        <f aca="false">IF(BL66&gt;0,1,$E64)</f>
        <v>0</v>
      </c>
      <c r="BM70" s="22" t="n">
        <f aca="false">IF(BM66&gt;0,1,$E64)</f>
        <v>0</v>
      </c>
      <c r="BN70" s="22" t="n">
        <f aca="false">IF(BN66&gt;0,1,$E64)</f>
        <v>0</v>
      </c>
      <c r="BO70" s="22" t="n">
        <f aca="false">IF(BO66&gt;0,1,$E64)</f>
        <v>0</v>
      </c>
      <c r="BP70" s="22" t="n">
        <f aca="false">IF(BP66&gt;0,1,$E64)</f>
        <v>0</v>
      </c>
      <c r="BQ70" s="22" t="n">
        <f aca="false">IF(BQ66&gt;0,1,$E64)</f>
        <v>0</v>
      </c>
      <c r="BR70" s="22" t="n">
        <f aca="false">IF(BR66&gt;0,1,$E64)</f>
        <v>0</v>
      </c>
      <c r="BS70" s="22" t="n">
        <f aca="false">IF(BS66&gt;0,1,$E64)</f>
        <v>0</v>
      </c>
      <c r="BT70" s="22" t="n">
        <f aca="false">IF(BT66&gt;0,1,$E64)</f>
        <v>0</v>
      </c>
      <c r="BU70" s="22" t="n">
        <f aca="false">IF(BU66&gt;0,1,$E64)</f>
        <v>0</v>
      </c>
      <c r="BV70" s="22" t="n">
        <f aca="false">IF(BV66&gt;0,1,$E64)</f>
        <v>0</v>
      </c>
      <c r="BW70" s="22" t="n">
        <f aca="false">IF(BW66&gt;0,1,$E64)</f>
        <v>0</v>
      </c>
      <c r="BX70" s="22" t="n">
        <f aca="false">IF(BX66&gt;0,1,$E64)</f>
        <v>0</v>
      </c>
      <c r="BY70" s="22" t="n">
        <f aca="false">IF(BY66&gt;0,1,$E64)</f>
        <v>0</v>
      </c>
      <c r="BZ70" s="22" t="n">
        <f aca="false">IF(BZ66&gt;0,1,$E64)</f>
        <v>0</v>
      </c>
      <c r="CA70" s="22" t="n">
        <f aca="false">IF(CA66&gt;0,1,$E64)</f>
        <v>0</v>
      </c>
      <c r="CB70" s="22" t="n">
        <f aca="false">IF(CB66&gt;0,1,$E64)</f>
        <v>0</v>
      </c>
      <c r="CC70" s="22" t="n">
        <f aca="false">IF(CC66&gt;0,1,$E64)</f>
        <v>0</v>
      </c>
      <c r="CD70" s="22" t="n">
        <f aca="false">IF(CD66&gt;0,1,$E64)</f>
        <v>0</v>
      </c>
      <c r="CE70" s="22" t="n">
        <f aca="false">IF(CE66&gt;0,1,$E64)</f>
        <v>0</v>
      </c>
      <c r="CF70" s="22" t="n">
        <f aca="false">IF(CF66&gt;0,1,$E64)</f>
        <v>0</v>
      </c>
      <c r="CG70" s="22" t="n">
        <f aca="false">IF(CG66&gt;0,1,$E64)</f>
        <v>0</v>
      </c>
      <c r="CH70" s="22" t="n">
        <f aca="false">IF(CH66&gt;0,1,$E64)</f>
        <v>0</v>
      </c>
      <c r="CI70" s="22" t="n">
        <f aca="false">IF(CI66&gt;0,1,$E64)</f>
        <v>0</v>
      </c>
      <c r="CJ70" s="22" t="n">
        <f aca="false">IF(CJ66&gt;0,1,$E64)</f>
        <v>0</v>
      </c>
      <c r="CK70" s="22" t="n">
        <f aca="false">IF(CK66&gt;0,1,$E64)</f>
        <v>0</v>
      </c>
      <c r="CL70" s="22" t="n">
        <f aca="false">IF(CL66&gt;0,1,$E64)</f>
        <v>0</v>
      </c>
      <c r="CM70" s="22" t="n">
        <f aca="false">IF(CM66&gt;0,1,$E64)</f>
        <v>0</v>
      </c>
      <c r="CN70" s="22" t="n">
        <f aca="false">IF(CN66&gt;0,1,$E64)</f>
        <v>0</v>
      </c>
      <c r="CO70" s="22" t="n">
        <f aca="false">IF(CO66&gt;0,1,$E64)</f>
        <v>0</v>
      </c>
      <c r="CP70" s="22" t="n">
        <f aca="false">IF(CP66&gt;0,1,$E64)</f>
        <v>0</v>
      </c>
      <c r="CQ70" s="22" t="n">
        <f aca="false">IF(CQ66&gt;0,1,$E64)</f>
        <v>0</v>
      </c>
      <c r="CR70" s="22" t="n">
        <f aca="false">IF(CR66&gt;0,1,$E64)</f>
        <v>0</v>
      </c>
      <c r="CS70" s="22" t="n">
        <f aca="false">IF(CS66&gt;0,1,$E64)</f>
        <v>0</v>
      </c>
      <c r="CT70" s="22" t="n">
        <f aca="false">IF(CT66&gt;0,1,$E64)</f>
        <v>0</v>
      </c>
      <c r="CU70" s="22" t="n">
        <f aca="false">IF(CU66&gt;0,1,$E64)</f>
        <v>0</v>
      </c>
      <c r="CV70" s="22" t="n">
        <f aca="false">IF(CV66&gt;0,1,$E64)</f>
        <v>0</v>
      </c>
      <c r="CW70" s="22" t="n">
        <f aca="false">IF(CW66&gt;0,1,$E64)</f>
        <v>0</v>
      </c>
      <c r="CX70" s="22" t="n">
        <f aca="false">IF(CX66&gt;0,1,$E64)</f>
        <v>0</v>
      </c>
      <c r="CY70" s="22" t="n">
        <f aca="false">IF(CY66&gt;0,1,$E64)</f>
        <v>0</v>
      </c>
      <c r="CZ70" s="22" t="n">
        <f aca="false">IF(CZ66&gt;0,1,$E64)</f>
        <v>0</v>
      </c>
      <c r="DA70" s="22" t="n">
        <f aca="false">IF(DA66&gt;0,1,$E64)</f>
        <v>0</v>
      </c>
      <c r="DB70" s="22" t="n">
        <f aca="false">IF(DB66&gt;0,1,$E64)</f>
        <v>0</v>
      </c>
      <c r="DC70" s="22" t="n">
        <f aca="false">IF(DC66&gt;0,1,$E64)</f>
        <v>0</v>
      </c>
      <c r="DD70" s="22" t="n">
        <f aca="false">IF(DD66&gt;0,1,$E64)</f>
        <v>0</v>
      </c>
      <c r="DE70" s="22" t="n">
        <f aca="false">IF(DE66&gt;0,1,$E64)</f>
        <v>0</v>
      </c>
      <c r="DF70" s="22" t="n">
        <f aca="false">IF(DF66&gt;0,1,$E64)</f>
        <v>0</v>
      </c>
      <c r="DG70" s="22" t="n">
        <f aca="false">IF(DG66&gt;0,1,$E64)</f>
        <v>0</v>
      </c>
      <c r="DH70" s="22" t="n">
        <f aca="false">IF(DH66&gt;0,1,$E64)</f>
        <v>0</v>
      </c>
      <c r="DI70" s="22" t="n">
        <f aca="false">IF(DI66&gt;0,1,$E64)</f>
        <v>0</v>
      </c>
      <c r="DJ70" s="22" t="n">
        <f aca="false">IF(DJ66&gt;0,1,$E64)</f>
        <v>0</v>
      </c>
      <c r="DK70" s="22" t="n">
        <f aca="false">IF(DK66&gt;0,1,$E64)</f>
        <v>0</v>
      </c>
      <c r="DL70" s="22" t="n">
        <f aca="false">IF(DL66&gt;0,1,$E64)</f>
        <v>0</v>
      </c>
      <c r="DM70" s="22" t="n">
        <f aca="false">IF(DM66&gt;0,1,$E64)</f>
        <v>0</v>
      </c>
      <c r="DN70" s="22" t="n">
        <f aca="false">IF(DN66&gt;0,1,$E64)</f>
        <v>0</v>
      </c>
      <c r="DO70" s="22" t="n">
        <f aca="false">IF(DO66&gt;0,1,$E64)</f>
        <v>0</v>
      </c>
      <c r="DP70" s="22" t="n">
        <f aca="false">IF(DP66&gt;0,1,$E64)</f>
        <v>0</v>
      </c>
      <c r="DQ70" s="22" t="n">
        <f aca="false">IF(DQ66&gt;0,1,$E64)</f>
        <v>0</v>
      </c>
      <c r="DR70" s="22" t="n">
        <f aca="false">IF(DR66&gt;0,1,$E64)</f>
        <v>0</v>
      </c>
      <c r="DS70" s="22" t="n">
        <f aca="false">IF(DS66&gt;0,1,$E64)</f>
        <v>0</v>
      </c>
      <c r="DT70" s="22" t="n">
        <f aca="false">IF(DT66&gt;0,1,$E64)</f>
        <v>0</v>
      </c>
      <c r="DU70" s="22" t="n">
        <f aca="false">IF(DU66&gt;0,1,$E64)</f>
        <v>0</v>
      </c>
      <c r="DV70" s="22" t="n">
        <f aca="false">IF(DV66&gt;0,1,$E64)</f>
        <v>0</v>
      </c>
      <c r="DW70" s="22" t="n">
        <f aca="false">IF(DW66&gt;0,1,$E64)</f>
        <v>0</v>
      </c>
      <c r="DX70" s="22" t="n">
        <f aca="false">IF(DX66&gt;0,1,$E64)</f>
        <v>0</v>
      </c>
      <c r="DY70" s="22" t="n">
        <f aca="false">IF(DY66&gt;0,1,$E64)</f>
        <v>0</v>
      </c>
      <c r="DZ70" s="22" t="n">
        <f aca="false">IF(DZ66&gt;0,1,$E64)</f>
        <v>0</v>
      </c>
      <c r="EA70" s="22" t="n">
        <f aca="false">IF(EA66&gt;0,1,$E64)</f>
        <v>0</v>
      </c>
      <c r="EB70" s="22" t="n">
        <f aca="false">IF(EB66&gt;0,1,$E64)</f>
        <v>0</v>
      </c>
      <c r="EC70" s="22" t="n">
        <f aca="false">IF(EC66&gt;0,1,$E64)</f>
        <v>0</v>
      </c>
      <c r="ED70" s="22" t="n">
        <f aca="false">IF(ED66&gt;0,1,$E64)</f>
        <v>0</v>
      </c>
      <c r="EE70" s="22" t="n">
        <f aca="false">IF(EE66&gt;0,1,$E64)</f>
        <v>0</v>
      </c>
      <c r="EF70" s="22" t="n">
        <f aca="false">IF(EF66&gt;0,1,$E64)</f>
        <v>0</v>
      </c>
      <c r="EG70" s="22" t="n">
        <f aca="false">IF(EG66&gt;0,1,$E64)</f>
        <v>0</v>
      </c>
      <c r="EH70" s="22" t="n">
        <f aca="false">IF(EH66&gt;0,1,$E64)</f>
        <v>0</v>
      </c>
      <c r="EI70" s="22" t="n">
        <f aca="false">IF(EI66&gt;0,1,$E64)</f>
        <v>0</v>
      </c>
      <c r="EJ70" s="22" t="n">
        <f aca="false">IF(EJ66&gt;0,1,$E64)</f>
        <v>0</v>
      </c>
      <c r="EK70" s="22" t="n">
        <f aca="false">IF(EK66&gt;0,1,$E64)</f>
        <v>0</v>
      </c>
      <c r="EL70" s="22" t="n">
        <f aca="false">IF(EL66&gt;0,1,$E64)</f>
        <v>0</v>
      </c>
      <c r="EM70" s="22" t="n">
        <f aca="false">IF(EM66&gt;0,1,$E64)</f>
        <v>0</v>
      </c>
      <c r="EN70" s="22" t="n">
        <f aca="false">IF(EN66&gt;0,1,$E64)</f>
        <v>0</v>
      </c>
      <c r="EO70" s="22" t="n">
        <f aca="false">IF(EO66&gt;0,1,$E64)</f>
        <v>0</v>
      </c>
      <c r="EP70" s="22" t="n">
        <f aca="false">IF(EP66&gt;0,1,$E64)</f>
        <v>0</v>
      </c>
      <c r="EQ70" s="22" t="n">
        <f aca="false">IF(EQ66&gt;0,1,$E64)</f>
        <v>0</v>
      </c>
      <c r="ER70" s="22" t="n">
        <f aca="false">IF(ER66&gt;0,1,$E64)</f>
        <v>0</v>
      </c>
      <c r="ES70" s="22" t="n">
        <f aca="false">IF(ES66&gt;0,1,$E64)</f>
        <v>0</v>
      </c>
      <c r="ET70" s="22" t="n">
        <f aca="false">IF(ET66&gt;0,1,$E64)</f>
        <v>0</v>
      </c>
      <c r="EU70" s="22" t="n">
        <f aca="false">IF(EU66&gt;0,1,$E64)</f>
        <v>0</v>
      </c>
      <c r="EV70" s="22" t="n">
        <f aca="false">IF(EV66&gt;0,1,$E64)</f>
        <v>0</v>
      </c>
      <c r="EW70" s="22" t="n">
        <f aca="false">IF(EW66&gt;0,1,$E64)</f>
        <v>0</v>
      </c>
      <c r="EX70" s="22" t="n">
        <f aca="false">IF(EX66&gt;0,1,$E64)</f>
        <v>0</v>
      </c>
      <c r="EY70" s="22" t="n">
        <f aca="false">IF(EY66&gt;0,1,$E64)</f>
        <v>0</v>
      </c>
      <c r="EZ70" s="22" t="n">
        <f aca="false">IF(EZ66&gt;0,1,$E64)</f>
        <v>0</v>
      </c>
      <c r="FA70" s="22" t="n">
        <f aca="false">IF(FA66&gt;0,1,$E64)</f>
        <v>0</v>
      </c>
      <c r="FB70" s="22" t="n">
        <f aca="false">IF(FB66&gt;0,1,$E64)</f>
        <v>0</v>
      </c>
      <c r="FC70" s="22" t="n">
        <f aca="false">IF(FC66&gt;0,1,$E64)</f>
        <v>0</v>
      </c>
      <c r="FD70" s="22" t="n">
        <f aca="false">IF(FD66&gt;0,1,$E64)</f>
        <v>0</v>
      </c>
      <c r="FE70" s="22" t="n">
        <f aca="false">IF(FE66&gt;0,1,$E64)</f>
        <v>0</v>
      </c>
      <c r="FF70" s="22" t="n">
        <f aca="false">IF(FF66&gt;0,1,$E64)</f>
        <v>0</v>
      </c>
      <c r="FG70" s="22" t="n">
        <f aca="false">IF(FG66&gt;0,1,$E64)</f>
        <v>0</v>
      </c>
      <c r="FH70" s="22" t="n">
        <f aca="false">IF(FH66&gt;0,1,$E64)</f>
        <v>0</v>
      </c>
    </row>
    <row r="71" customFormat="false" ht="15" hidden="false" customHeight="false" outlineLevel="0" collapsed="false">
      <c r="C71" s="0" t="s">
        <v>728</v>
      </c>
      <c r="D71" s="11" t="s">
        <v>321</v>
      </c>
      <c r="J71" s="25" t="n">
        <f aca="false">MAX(J69,$F62+J70*MAX(0,J50-$F64-$F62)-J68)</f>
        <v>49.7</v>
      </c>
      <c r="K71" s="25" t="n">
        <f aca="false">MAX(K69,$F62+K70*MAX(0,K50-$F64-$F62)-K68)</f>
        <v>49.7</v>
      </c>
      <c r="L71" s="25" t="n">
        <f aca="false">MAX(L69,$F62+L70*MAX(0,L50-$F64-$F62)-L68)</f>
        <v>49.7</v>
      </c>
      <c r="M71" s="25" t="n">
        <f aca="false">MAX(M69,$F62+M70*MAX(0,M50-$F64-$F62)-M68)</f>
        <v>49.7</v>
      </c>
      <c r="N71" s="25" t="n">
        <f aca="false">MAX(N69,$F62+N70*MAX(0,N50-$F64-$F62)-N68)</f>
        <v>49.7</v>
      </c>
      <c r="O71" s="25" t="n">
        <f aca="false">MAX(O69,$F62+O70*MAX(0,O50-$F64-$F62)-O68)</f>
        <v>49.7</v>
      </c>
      <c r="P71" s="25" t="n">
        <f aca="false">MAX(P69,$F62+P70*MAX(0,P50-$F64-$F62)-P68)</f>
        <v>49.7</v>
      </c>
      <c r="Q71" s="25" t="n">
        <f aca="false">MAX(Q69,$F62+Q70*MAX(0,Q50-$F64-$F62)-Q68)</f>
        <v>49.7</v>
      </c>
      <c r="R71" s="25" t="n">
        <f aca="false">MAX(R69,$F62+R70*MAX(0,R50-$F64-$F62)-R68)</f>
        <v>49.7</v>
      </c>
      <c r="S71" s="25" t="n">
        <f aca="false">MAX(S69,$F62+S70*MAX(0,S50-$F64-$F62)-S68)</f>
        <v>49.7</v>
      </c>
      <c r="T71" s="25" t="n">
        <f aca="false">MAX(T69,$F62+T70*MAX(0,T50-$F64-$F62)-T68)</f>
        <v>49.7</v>
      </c>
      <c r="U71" s="25" t="n">
        <f aca="false">MAX(U69,$F62+U70*MAX(0,U50-$F64-$F62)-U68)</f>
        <v>49.7</v>
      </c>
      <c r="V71" s="25" t="n">
        <f aca="false">MAX(V69,$F62+V70*MAX(0,V50-$F64-$F62)-V68)</f>
        <v>49.7</v>
      </c>
      <c r="W71" s="25" t="n">
        <f aca="false">MAX(W69,$F62+W70*MAX(0,W50-$F64-$F62)-W68)</f>
        <v>49.7</v>
      </c>
      <c r="X71" s="25" t="n">
        <f aca="false">MAX(X69,$F62+X70*MAX(0,X50-$F64-$F62)-X68)</f>
        <v>49.7</v>
      </c>
      <c r="Y71" s="25" t="n">
        <f aca="false">MAX(Y69,$F62+Y70*MAX(0,Y50-$F64-$F62)-Y68)</f>
        <v>49.7</v>
      </c>
      <c r="Z71" s="25" t="n">
        <f aca="false">MAX(Z69,$F62+Z70*MAX(0,Z50-$F64-$F62)-Z68)</f>
        <v>49.7</v>
      </c>
      <c r="AA71" s="25" t="n">
        <f aca="false">MAX(AA69,$F62+AA70*MAX(0,AA50-$F64-$F62)-AA68)</f>
        <v>49.7</v>
      </c>
      <c r="AB71" s="25" t="n">
        <f aca="false">MAX(AB69,$F62+AB70*MAX(0,AB50-$F64-$F62)-AB68)</f>
        <v>49.7</v>
      </c>
      <c r="AC71" s="25" t="n">
        <f aca="false">MAX(AC69,$F62+AC70*MAX(0,AC50-$F64-$F62)-AC68)</f>
        <v>49.7</v>
      </c>
      <c r="AD71" s="25" t="n">
        <f aca="false">MAX(AD69,$F62+AD70*MAX(0,AD50-$F64-$F62)-AD68)</f>
        <v>49.7</v>
      </c>
      <c r="AE71" s="25" t="n">
        <f aca="false">MAX(AE69,$F62+AE70*MAX(0,AE50-$F64-$F62)-AE68)</f>
        <v>49.7</v>
      </c>
      <c r="AF71" s="25" t="n">
        <f aca="false">MAX(AF69,$F62+AF70*MAX(0,AF50-$F64-$F62)-AF68)</f>
        <v>49.7</v>
      </c>
      <c r="AG71" s="25" t="n">
        <f aca="false">MAX(AG69,$F62+AG70*MAX(0,AG50-$F64-$F62)-AG68)</f>
        <v>49.7</v>
      </c>
      <c r="AH71" s="25" t="n">
        <f aca="false">MAX(AH69,$F62+AH70*MAX(0,AH50-$F64-$F62)-AH68)</f>
        <v>49.7</v>
      </c>
      <c r="AI71" s="25" t="n">
        <f aca="false">MAX(AI69,$F62+AI70*MAX(0,AI50-$F64-$F62)-AI68)</f>
        <v>49.7</v>
      </c>
      <c r="AJ71" s="25" t="n">
        <f aca="false">MAX(AJ69,$F62+AJ70*MAX(0,AJ50-$F64-$F62)-AJ68)</f>
        <v>49.7</v>
      </c>
      <c r="AK71" s="25" t="n">
        <f aca="false">MAX(AK69,$F62+AK70*MAX(0,AK50-$F64-$F62)-AK68)</f>
        <v>49.7</v>
      </c>
      <c r="AL71" s="25" t="n">
        <f aca="false">MAX(AL69,$F62+AL70*MAX(0,AL50-$F64-$F62)-AL68)</f>
        <v>49.7</v>
      </c>
      <c r="AM71" s="25" t="n">
        <f aca="false">MAX(AM69,$F62+AM70*MAX(0,AM50-$F64-$F62)-AM68)</f>
        <v>49.7</v>
      </c>
      <c r="AN71" s="25" t="n">
        <f aca="false">MAX(AN69,$F62+AN70*MAX(0,AN50-$F64-$F62)-AN68)</f>
        <v>49.7</v>
      </c>
      <c r="AO71" s="25" t="n">
        <f aca="false">MAX(AO69,$F62+AO70*MAX(0,AO50-$F64-$F62)-AO68)</f>
        <v>49.7</v>
      </c>
      <c r="AP71" s="25" t="n">
        <f aca="false">MAX(AP69,$F62+AP70*MAX(0,AP50-$F64-$F62)-AP68)</f>
        <v>49.7</v>
      </c>
      <c r="AQ71" s="25" t="n">
        <f aca="false">MAX(AQ69,$F62+AQ70*MAX(0,AQ50-$F64-$F62)-AQ68)</f>
        <v>49.7</v>
      </c>
      <c r="AR71" s="25" t="n">
        <f aca="false">MAX(AR69,$F62+AR70*MAX(0,AR50-$F64-$F62)-AR68)</f>
        <v>49.7</v>
      </c>
      <c r="AS71" s="25" t="n">
        <f aca="false">MAX(AS69,$F62+AS70*MAX(0,AS50-$F64-$F62)-AS68)</f>
        <v>49.7</v>
      </c>
      <c r="AT71" s="25" t="n">
        <f aca="false">MAX(AT69,$F62+AT70*MAX(0,AT50-$F64-$F62)-AT68)</f>
        <v>49.7</v>
      </c>
      <c r="AU71" s="25" t="n">
        <f aca="false">MAX(AU69,$F62+AU70*MAX(0,AU50-$F64-$F62)-AU68)</f>
        <v>49.7</v>
      </c>
      <c r="AV71" s="25" t="n">
        <f aca="false">MAX(AV69,$F62+AV70*MAX(0,AV50-$F64-$F62)-AV68)</f>
        <v>49.7</v>
      </c>
      <c r="AW71" s="25" t="n">
        <f aca="false">MAX(AW69,$F62+AW70*MAX(0,AW50-$F64-$F62)-AW68)</f>
        <v>49.7</v>
      </c>
      <c r="AX71" s="25" t="n">
        <f aca="false">MAX(AX69,$F62+AX70*MAX(0,AX50-$F64-$F62)-AX68)</f>
        <v>49.7</v>
      </c>
      <c r="AY71" s="25" t="n">
        <f aca="false">MAX(AY69,$F62+AY70*MAX(0,AY50-$F64-$F62)-AY68)</f>
        <v>49.7</v>
      </c>
      <c r="AZ71" s="25" t="n">
        <f aca="false">MAX(AZ69,$F62+AZ70*MAX(0,AZ50-$F64-$F62)-AZ68)</f>
        <v>49.7</v>
      </c>
      <c r="BA71" s="25" t="n">
        <f aca="false">MAX(BA69,$F62+BA70*MAX(0,BA50-$F64-$F62)-BA68)</f>
        <v>49.7</v>
      </c>
      <c r="BB71" s="25" t="n">
        <f aca="false">MAX(BB69,$F62+BB70*MAX(0,BB50-$F64-$F62)-BB68)</f>
        <v>49.7</v>
      </c>
      <c r="BC71" s="25" t="n">
        <f aca="false">MAX(BC69,$F62+BC70*MAX(0,BC50-$F64-$F62)-BC68)</f>
        <v>49.7</v>
      </c>
      <c r="BD71" s="25" t="n">
        <f aca="false">MAX(BD69,$F62+BD70*MAX(0,BD50-$F64-$F62)-BD68)</f>
        <v>49.7</v>
      </c>
      <c r="BE71" s="25" t="n">
        <f aca="false">MAX(BE69,$F62+BE70*MAX(0,BE50-$F64-$F62)-BE68)</f>
        <v>49.7</v>
      </c>
      <c r="BF71" s="25" t="n">
        <f aca="false">MAX(BF69,$F62+BF70*MAX(0,BF50-$F64-$F62)-BF68)</f>
        <v>49.7</v>
      </c>
      <c r="BG71" s="25" t="n">
        <f aca="false">MAX(BG69,$F62+BG70*MAX(0,BG50-$F64-$F62)-BG68)</f>
        <v>49.7</v>
      </c>
      <c r="BH71" s="25" t="n">
        <f aca="false">MAX(BH69,$F62+BH70*MAX(0,BH50-$F64-$F62)-BH68)</f>
        <v>49.7</v>
      </c>
      <c r="BI71" s="25" t="n">
        <f aca="false">MAX(BI69,$F62+BI70*MAX(0,BI50-$F64-$F62)-BI68)</f>
        <v>49.7</v>
      </c>
      <c r="BJ71" s="25" t="n">
        <f aca="false">MAX(BJ69,$F62+BJ70*MAX(0,BJ50-$F64-$F62)-BJ68)</f>
        <v>49.7</v>
      </c>
      <c r="BK71" s="25" t="n">
        <f aca="false">MAX(BK69,$F62+BK70*MAX(0,BK50-$F64-$F62)-BK68)</f>
        <v>49.7</v>
      </c>
      <c r="BL71" s="25" t="n">
        <f aca="false">MAX(BL69,$F62+BL70*MAX(0,BL50-$F64-$F62)-BL68)</f>
        <v>49.7</v>
      </c>
      <c r="BM71" s="25" t="n">
        <f aca="false">MAX(BM69,$F62+BM70*MAX(0,BM50-$F64-$F62)-BM68)</f>
        <v>49.7</v>
      </c>
      <c r="BN71" s="25" t="n">
        <f aca="false">MAX(BN69,$F62+BN70*MAX(0,BN50-$F64-$F62)-BN68)</f>
        <v>49.7</v>
      </c>
      <c r="BO71" s="25" t="n">
        <f aca="false">MAX(BO69,$F62+BO70*MAX(0,BO50-$F64-$F62)-BO68)</f>
        <v>49.7</v>
      </c>
      <c r="BP71" s="25" t="n">
        <f aca="false">MAX(BP69,$F62+BP70*MAX(0,BP50-$F64-$F62)-BP68)</f>
        <v>49.7</v>
      </c>
      <c r="BQ71" s="25" t="n">
        <f aca="false">MAX(BQ69,$F62+BQ70*MAX(0,BQ50-$F64-$F62)-BQ68)</f>
        <v>49.7</v>
      </c>
      <c r="BR71" s="25" t="n">
        <f aca="false">MAX(BR69,$F62+BR70*MAX(0,BR50-$F64-$F62)-BR68)</f>
        <v>49.7</v>
      </c>
      <c r="BS71" s="25" t="n">
        <f aca="false">MAX(BS69,$F62+BS70*MAX(0,BS50-$F64-$F62)-BS68)</f>
        <v>49.7</v>
      </c>
      <c r="BT71" s="25" t="n">
        <f aca="false">MAX(BT69,$F62+BT70*MAX(0,BT50-$F64-$F62)-BT68)</f>
        <v>49.7</v>
      </c>
      <c r="BU71" s="25" t="n">
        <f aca="false">MAX(BU69,$F62+BU70*MAX(0,BU50-$F64-$F62)-BU68)</f>
        <v>49.7</v>
      </c>
      <c r="BV71" s="25" t="n">
        <f aca="false">MAX(BV69,$F62+BV70*MAX(0,BV50-$F64-$F62)-BV68)</f>
        <v>49.7</v>
      </c>
      <c r="BW71" s="25" t="n">
        <f aca="false">MAX(BW69,$F62+BW70*MAX(0,BW50-$F64-$F62)-BW68)</f>
        <v>49.7</v>
      </c>
      <c r="BX71" s="25" t="n">
        <f aca="false">MAX(BX69,$F62+BX70*MAX(0,BX50-$F64-$F62)-BX68)</f>
        <v>49.7</v>
      </c>
      <c r="BY71" s="25" t="n">
        <f aca="false">MAX(BY69,$F62+BY70*MAX(0,BY50-$F64-$F62)-BY68)</f>
        <v>49.7</v>
      </c>
      <c r="BZ71" s="25" t="n">
        <f aca="false">MAX(BZ69,$F62+BZ70*MAX(0,BZ50-$F64-$F62)-BZ68)</f>
        <v>49.7</v>
      </c>
      <c r="CA71" s="25" t="n">
        <f aca="false">MAX(CA69,$F62+CA70*MAX(0,CA50-$F64-$F62)-CA68)</f>
        <v>49.7</v>
      </c>
      <c r="CB71" s="25" t="n">
        <f aca="false">MAX(CB69,$F62+CB70*MAX(0,CB50-$F64-$F62)-CB68)</f>
        <v>49.7</v>
      </c>
      <c r="CC71" s="25" t="n">
        <f aca="false">MAX(CC69,$F62+CC70*MAX(0,CC50-$F64-$F62)-CC68)</f>
        <v>49.7</v>
      </c>
      <c r="CD71" s="25" t="n">
        <f aca="false">MAX(CD69,$F62+CD70*MAX(0,CD50-$F64-$F62)-CD68)</f>
        <v>49.7</v>
      </c>
      <c r="CE71" s="25" t="n">
        <f aca="false">MAX(CE69,$F62+CE70*MAX(0,CE50-$F64-$F62)-CE68)</f>
        <v>49.7</v>
      </c>
      <c r="CF71" s="25" t="n">
        <f aca="false">MAX(CF69,$F62+CF70*MAX(0,CF50-$F64-$F62)-CF68)</f>
        <v>49.7</v>
      </c>
      <c r="CG71" s="25" t="n">
        <f aca="false">MAX(CG69,$F62+CG70*MAX(0,CG50-$F64-$F62)-CG68)</f>
        <v>49.7</v>
      </c>
      <c r="CH71" s="25" t="n">
        <f aca="false">MAX(CH69,$F62+CH70*MAX(0,CH50-$F64-$F62)-CH68)</f>
        <v>49.7</v>
      </c>
      <c r="CI71" s="25" t="n">
        <f aca="false">MAX(CI69,$F62+CI70*MAX(0,CI50-$F64-$F62)-CI68)</f>
        <v>49.7</v>
      </c>
      <c r="CJ71" s="25" t="n">
        <f aca="false">MAX(CJ69,$F62+CJ70*MAX(0,CJ50-$F64-$F62)-CJ68)</f>
        <v>49.7</v>
      </c>
      <c r="CK71" s="25" t="n">
        <f aca="false">MAX(CK69,$F62+CK70*MAX(0,CK50-$F64-$F62)-CK68)</f>
        <v>49.7</v>
      </c>
      <c r="CL71" s="25" t="n">
        <f aca="false">MAX(CL69,$F62+CL70*MAX(0,CL50-$F64-$F62)-CL68)</f>
        <v>49.7</v>
      </c>
      <c r="CM71" s="25" t="n">
        <f aca="false">MAX(CM69,$F62+CM70*MAX(0,CM50-$F64-$F62)-CM68)</f>
        <v>49.7</v>
      </c>
      <c r="CN71" s="25" t="n">
        <f aca="false">MAX(CN69,$F62+CN70*MAX(0,CN50-$F64-$F62)-CN68)</f>
        <v>49.7</v>
      </c>
      <c r="CO71" s="25" t="n">
        <f aca="false">MAX(CO69,$F62+CO70*MAX(0,CO50-$F64-$F62)-CO68)</f>
        <v>49.7</v>
      </c>
      <c r="CP71" s="25" t="n">
        <f aca="false">MAX(CP69,$F62+CP70*MAX(0,CP50-$F64-$F62)-CP68)</f>
        <v>49.7</v>
      </c>
      <c r="CQ71" s="25" t="n">
        <f aca="false">MAX(CQ69,$F62+CQ70*MAX(0,CQ50-$F64-$F62)-CQ68)</f>
        <v>49.7</v>
      </c>
      <c r="CR71" s="25" t="n">
        <f aca="false">MAX(CR69,$F62+CR70*MAX(0,CR50-$F64-$F62)-CR68)</f>
        <v>49.7</v>
      </c>
      <c r="CS71" s="25" t="n">
        <f aca="false">MAX(CS69,$F62+CS70*MAX(0,CS50-$F64-$F62)-CS68)</f>
        <v>49.7</v>
      </c>
      <c r="CT71" s="25" t="n">
        <f aca="false">MAX(CT69,$F62+CT70*MAX(0,CT50-$F64-$F62)-CT68)</f>
        <v>49.7</v>
      </c>
      <c r="CU71" s="25" t="n">
        <f aca="false">MAX(CU69,$F62+CU70*MAX(0,CU50-$F64-$F62)-CU68)</f>
        <v>49.7</v>
      </c>
      <c r="CV71" s="25" t="n">
        <f aca="false">MAX(CV69,$F62+CV70*MAX(0,CV50-$F64-$F62)-CV68)</f>
        <v>49.7</v>
      </c>
      <c r="CW71" s="25" t="n">
        <f aca="false">MAX(CW69,$F62+CW70*MAX(0,CW50-$F64-$F62)-CW68)</f>
        <v>49.7</v>
      </c>
      <c r="CX71" s="25" t="n">
        <f aca="false">MAX(CX69,$F62+CX70*MAX(0,CX50-$F64-$F62)-CX68)</f>
        <v>49.7</v>
      </c>
      <c r="CY71" s="25" t="n">
        <f aca="false">MAX(CY69,$F62+CY70*MAX(0,CY50-$F64-$F62)-CY68)</f>
        <v>49.7</v>
      </c>
      <c r="CZ71" s="25" t="n">
        <f aca="false">MAX(CZ69,$F62+CZ70*MAX(0,CZ50-$F64-$F62)-CZ68)</f>
        <v>49.7</v>
      </c>
      <c r="DA71" s="25" t="n">
        <f aca="false">MAX(DA69,$F62+DA70*MAX(0,DA50-$F64-$F62)-DA68)</f>
        <v>49.7</v>
      </c>
      <c r="DB71" s="25" t="n">
        <f aca="false">MAX(DB69,$F62+DB70*MAX(0,DB50-$F64-$F62)-DB68)</f>
        <v>49.7</v>
      </c>
      <c r="DC71" s="25" t="n">
        <f aca="false">MAX(DC69,$F62+DC70*MAX(0,DC50-$F64-$F62)-DC68)</f>
        <v>49.7</v>
      </c>
      <c r="DD71" s="25" t="n">
        <f aca="false">MAX(DD69,$F62+DD70*MAX(0,DD50-$F64-$F62)-DD68)</f>
        <v>49.7</v>
      </c>
      <c r="DE71" s="25" t="n">
        <f aca="false">MAX(DE69,$F62+DE70*MAX(0,DE50-$F64-$F62)-DE68)</f>
        <v>49.7</v>
      </c>
      <c r="DF71" s="25" t="n">
        <f aca="false">MAX(DF69,$F62+DF70*MAX(0,DF50-$F64-$F62)-DF68)</f>
        <v>49.7</v>
      </c>
      <c r="DG71" s="25" t="n">
        <f aca="false">MAX(DG69,$F62+DG70*MAX(0,DG50-$F64-$F62)-DG68)</f>
        <v>49.7</v>
      </c>
      <c r="DH71" s="25" t="n">
        <f aca="false">MAX(DH69,$F62+DH70*MAX(0,DH50-$F64-$F62)-DH68)</f>
        <v>49.7</v>
      </c>
      <c r="DI71" s="25" t="n">
        <f aca="false">MAX(DI69,$F62+DI70*MAX(0,DI50-$F64-$F62)-DI68)</f>
        <v>49.7</v>
      </c>
      <c r="DJ71" s="25" t="n">
        <f aca="false">MAX(DJ69,$F62+DJ70*MAX(0,DJ50-$F64-$F62)-DJ68)</f>
        <v>49.7</v>
      </c>
      <c r="DK71" s="25" t="n">
        <f aca="false">MAX(DK69,$F62+DK70*MAX(0,DK50-$F64-$F62)-DK68)</f>
        <v>49.7</v>
      </c>
      <c r="DL71" s="25" t="n">
        <f aca="false">MAX(DL69,$F62+DL70*MAX(0,DL50-$F64-$F62)-DL68)</f>
        <v>49.7</v>
      </c>
      <c r="DM71" s="25" t="n">
        <f aca="false">MAX(DM69,$F62+DM70*MAX(0,DM50-$F64-$F62)-DM68)</f>
        <v>49.7</v>
      </c>
      <c r="DN71" s="25" t="n">
        <f aca="false">MAX(DN69,$F62+DN70*MAX(0,DN50-$F64-$F62)-DN68)</f>
        <v>49.7</v>
      </c>
      <c r="DO71" s="25" t="n">
        <f aca="false">MAX(DO69,$F62+DO70*MAX(0,DO50-$F64-$F62)-DO68)</f>
        <v>49.7</v>
      </c>
      <c r="DP71" s="25" t="n">
        <f aca="false">MAX(DP69,$F62+DP70*MAX(0,DP50-$F64-$F62)-DP68)</f>
        <v>49.7</v>
      </c>
      <c r="DQ71" s="25" t="n">
        <f aca="false">MAX(DQ69,$F62+DQ70*MAX(0,DQ50-$F64-$F62)-DQ68)</f>
        <v>49.7</v>
      </c>
      <c r="DR71" s="25" t="n">
        <f aca="false">MAX(DR69,$F62+DR70*MAX(0,DR50-$F64-$F62)-DR68)</f>
        <v>49.7</v>
      </c>
      <c r="DS71" s="25" t="n">
        <f aca="false">MAX(DS69,$F62+DS70*MAX(0,DS50-$F64-$F62)-DS68)</f>
        <v>49.7</v>
      </c>
      <c r="DT71" s="25" t="n">
        <f aca="false">MAX(DT69,$F62+DT70*MAX(0,DT50-$F64-$F62)-DT68)</f>
        <v>49.7</v>
      </c>
      <c r="DU71" s="25" t="n">
        <f aca="false">MAX(DU69,$F62+DU70*MAX(0,DU50-$F64-$F62)-DU68)</f>
        <v>49.7</v>
      </c>
      <c r="DV71" s="25" t="n">
        <f aca="false">MAX(DV69,$F62+DV70*MAX(0,DV50-$F64-$F62)-DV68)</f>
        <v>49.7</v>
      </c>
      <c r="DW71" s="25" t="n">
        <f aca="false">MAX(DW69,$F62+DW70*MAX(0,DW50-$F64-$F62)-DW68)</f>
        <v>49.7</v>
      </c>
      <c r="DX71" s="25" t="n">
        <f aca="false">MAX(DX69,$F62+DX70*MAX(0,DX50-$F64-$F62)-DX68)</f>
        <v>49.7</v>
      </c>
      <c r="DY71" s="25" t="n">
        <f aca="false">MAX(DY69,$F62+DY70*MAX(0,DY50-$F64-$F62)-DY68)</f>
        <v>49.7</v>
      </c>
      <c r="DZ71" s="25" t="n">
        <f aca="false">MAX(DZ69,$F62+DZ70*MAX(0,DZ50-$F64-$F62)-DZ68)</f>
        <v>49.7</v>
      </c>
      <c r="EA71" s="25" t="n">
        <f aca="false">MAX(EA69,$F62+EA70*MAX(0,EA50-$F64-$F62)-EA68)</f>
        <v>49.7</v>
      </c>
      <c r="EB71" s="25" t="n">
        <f aca="false">MAX(EB69,$F62+EB70*MAX(0,EB50-$F64-$F62)-EB68)</f>
        <v>49.7</v>
      </c>
      <c r="EC71" s="25" t="n">
        <f aca="false">MAX(EC69,$F62+EC70*MAX(0,EC50-$F64-$F62)-EC68)</f>
        <v>49.7</v>
      </c>
      <c r="ED71" s="25" t="n">
        <f aca="false">MAX(ED69,$F62+ED70*MAX(0,ED50-$F64-$F62)-ED68)</f>
        <v>49.7</v>
      </c>
      <c r="EE71" s="25" t="n">
        <f aca="false">MAX(EE69,$F62+EE70*MAX(0,EE50-$F64-$F62)-EE68)</f>
        <v>49.7</v>
      </c>
      <c r="EF71" s="25" t="n">
        <f aca="false">MAX(EF69,$F62+EF70*MAX(0,EF50-$F64-$F62)-EF68)</f>
        <v>49.7</v>
      </c>
      <c r="EG71" s="25" t="n">
        <f aca="false">MAX(EG69,$F62+EG70*MAX(0,EG50-$F64-$F62)-EG68)</f>
        <v>49.7</v>
      </c>
      <c r="EH71" s="25" t="n">
        <f aca="false">MAX(EH69,$F62+EH70*MAX(0,EH50-$F64-$F62)-EH68)</f>
        <v>49.7</v>
      </c>
      <c r="EI71" s="25" t="n">
        <f aca="false">MAX(EI69,$F62+EI70*MAX(0,EI50-$F64-$F62)-EI68)</f>
        <v>49.7</v>
      </c>
      <c r="EJ71" s="25" t="n">
        <f aca="false">MAX(EJ69,$F62+EJ70*MAX(0,EJ50-$F64-$F62)-EJ68)</f>
        <v>49.7</v>
      </c>
      <c r="EK71" s="25" t="n">
        <f aca="false">MAX(EK69,$F62+EK70*MAX(0,EK50-$F64-$F62)-EK68)</f>
        <v>49.7</v>
      </c>
      <c r="EL71" s="25" t="n">
        <f aca="false">MAX(EL69,$F62+EL70*MAX(0,EL50-$F64-$F62)-EL68)</f>
        <v>49.7</v>
      </c>
      <c r="EM71" s="25" t="n">
        <f aca="false">MAX(EM69,$F62+EM70*MAX(0,EM50-$F64-$F62)-EM68)</f>
        <v>49.7</v>
      </c>
      <c r="EN71" s="25" t="n">
        <f aca="false">MAX(EN69,$F62+EN70*MAX(0,EN50-$F64-$F62)-EN68)</f>
        <v>49.7</v>
      </c>
      <c r="EO71" s="25" t="n">
        <f aca="false">MAX(EO69,$F62+EO70*MAX(0,EO50-$F64-$F62)-EO68)</f>
        <v>49.7</v>
      </c>
      <c r="EP71" s="25" t="n">
        <f aca="false">MAX(EP69,$F62+EP70*MAX(0,EP50-$F64-$F62)-EP68)</f>
        <v>49.7</v>
      </c>
      <c r="EQ71" s="25" t="n">
        <f aca="false">MAX(EQ69,$F62+EQ70*MAX(0,EQ50-$F64-$F62)-EQ68)</f>
        <v>49.7</v>
      </c>
      <c r="ER71" s="25" t="n">
        <f aca="false">MAX(ER69,$F62+ER70*MAX(0,ER50-$F64-$F62)-ER68)</f>
        <v>49.7</v>
      </c>
      <c r="ES71" s="25" t="n">
        <f aca="false">MAX(ES69,$F62+ES70*MAX(0,ES50-$F64-$F62)-ES68)</f>
        <v>49.7</v>
      </c>
      <c r="ET71" s="25" t="n">
        <f aca="false">MAX(ET69,$F62+ET70*MAX(0,ET50-$F64-$F62)-ET68)</f>
        <v>49.7</v>
      </c>
      <c r="EU71" s="25" t="n">
        <f aca="false">MAX(EU69,$F62+EU70*MAX(0,EU50-$F64-$F62)-EU68)</f>
        <v>49.7</v>
      </c>
      <c r="EV71" s="25" t="n">
        <f aca="false">MAX(EV69,$F62+EV70*MAX(0,EV50-$F64-$F62)-EV68)</f>
        <v>49.7</v>
      </c>
      <c r="EW71" s="25" t="n">
        <f aca="false">MAX(EW69,$F62+EW70*MAX(0,EW50-$F64-$F62)-EW68)</f>
        <v>49.7</v>
      </c>
      <c r="EX71" s="25" t="n">
        <f aca="false">MAX(EX69,$F62+EX70*MAX(0,EX50-$F64-$F62)-EX68)</f>
        <v>49.7</v>
      </c>
      <c r="EY71" s="25" t="n">
        <f aca="false">MAX(EY69,$F62+EY70*MAX(0,EY50-$F64-$F62)-EY68)</f>
        <v>49.7</v>
      </c>
      <c r="EZ71" s="25" t="n">
        <f aca="false">MAX(EZ69,$F62+EZ70*MAX(0,EZ50-$F64-$F62)-EZ68)</f>
        <v>49.7</v>
      </c>
      <c r="FA71" s="25" t="n">
        <f aca="false">MAX(FA69,$F62+FA70*MAX(0,FA50-$F64-$F62)-FA68)</f>
        <v>49.7</v>
      </c>
      <c r="FB71" s="25" t="n">
        <f aca="false">MAX(FB69,$F62+FB70*MAX(0,FB50-$F64-$F62)-FB68)</f>
        <v>49.7</v>
      </c>
      <c r="FC71" s="25" t="n">
        <f aca="false">MAX(FC69,$F62+FC70*MAX(0,FC50-$F64-$F62)-FC68)</f>
        <v>49.7</v>
      </c>
      <c r="FD71" s="25" t="n">
        <f aca="false">MAX(FD69,$F62+FD70*MAX(0,FD50-$F64-$F62)-FD68)</f>
        <v>49.7</v>
      </c>
      <c r="FE71" s="25" t="n">
        <f aca="false">MAX(FE69,$F62+FE70*MAX(0,FE50-$F64-$F62)-FE68)</f>
        <v>49.7</v>
      </c>
      <c r="FF71" s="25" t="n">
        <f aca="false">MAX(FF69,$F62+FF70*MAX(0,FF50-$F64-$F62)-FF68)</f>
        <v>49.7</v>
      </c>
      <c r="FG71" s="25" t="n">
        <f aca="false">MAX(FG69,$F62+FG70*MAX(0,FG50-$F64-$F62)-FG68)</f>
        <v>49.7</v>
      </c>
      <c r="FH71" s="25" t="n">
        <f aca="false">MAX(FH69,$F62+FH70*MAX(0,FH50-$F64-$F62)-FH68)</f>
        <v>49.7</v>
      </c>
    </row>
    <row r="72" customFormat="false" ht="15" hidden="false" customHeight="false" outlineLevel="0" collapsed="false">
      <c r="C72" s="0" t="s">
        <v>729</v>
      </c>
      <c r="D72" s="11" t="s">
        <v>321</v>
      </c>
      <c r="J72" s="25" t="n">
        <f aca="false">J50+J65*(J71-J50)</f>
        <v>0</v>
      </c>
      <c r="K72" s="25" t="n">
        <f aca="false">K50+K65*(K71-K50)</f>
        <v>0</v>
      </c>
      <c r="L72" s="25" t="n">
        <f aca="false">L50+L65*(L71-L50)</f>
        <v>0</v>
      </c>
      <c r="M72" s="25" t="n">
        <f aca="false">M50+M65*(M71-M50)</f>
        <v>0</v>
      </c>
      <c r="N72" s="25" t="n">
        <f aca="false">N50+N65*(N71-N50)</f>
        <v>0</v>
      </c>
      <c r="O72" s="25" t="n">
        <f aca="false">O50+O65*(O71-O50)</f>
        <v>115.747142075895</v>
      </c>
      <c r="P72" s="25" t="n">
        <f aca="false">P50+P65*(P71-P50)</f>
        <v>115.747142075895</v>
      </c>
      <c r="Q72" s="25" t="n">
        <f aca="false">Q50+Q65*(Q71-Q50)</f>
        <v>115.747142075895</v>
      </c>
      <c r="R72" s="25" t="n">
        <f aca="false">R50+R65*(R71-R50)</f>
        <v>115.747142075895</v>
      </c>
      <c r="S72" s="25" t="n">
        <f aca="false">S50+S65*(S71-S50)</f>
        <v>109.729774685427</v>
      </c>
      <c r="T72" s="25" t="n">
        <f aca="false">T50+T65*(T71-T50)</f>
        <v>109.729774685427</v>
      </c>
      <c r="U72" s="25" t="n">
        <f aca="false">U50+U65*(U71-U50)</f>
        <v>109.729774685427</v>
      </c>
      <c r="V72" s="25" t="n">
        <f aca="false">V50+V65*(V71-V50)</f>
        <v>109.729774685427</v>
      </c>
      <c r="W72" s="25" t="n">
        <f aca="false">W50+W65*(W71-W50)</f>
        <v>88.7894841527937</v>
      </c>
      <c r="X72" s="25" t="n">
        <f aca="false">X50+X65*(X71-X50)</f>
        <v>88.7894841527937</v>
      </c>
      <c r="Y72" s="25" t="n">
        <f aca="false">Y50+Y65*(Y71-Y50)</f>
        <v>88.7894841527937</v>
      </c>
      <c r="Z72" s="25" t="n">
        <f aca="false">Z50+Z65*(Z71-Z50)</f>
        <v>88.7894841527937</v>
      </c>
      <c r="AA72" s="25" t="n">
        <f aca="false">AA50+AA65*(AA71-AA50)</f>
        <v>80.7527033286477</v>
      </c>
      <c r="AB72" s="25" t="n">
        <f aca="false">AB50+AB65*(AB71-AB50)</f>
        <v>80.7527033286477</v>
      </c>
      <c r="AC72" s="25" t="n">
        <f aca="false">AC50+AC65*(AC71-AC50)</f>
        <v>80.7527033286477</v>
      </c>
      <c r="AD72" s="25" t="n">
        <f aca="false">AD50+AD65*(AD71-AD50)</f>
        <v>80.7527033286477</v>
      </c>
      <c r="AE72" s="25" t="n">
        <f aca="false">AE50+AE65*(AE71-AE50)</f>
        <v>81.7743465200304</v>
      </c>
      <c r="AF72" s="25" t="n">
        <f aca="false">AF50+AF65*(AF71-AF50)</f>
        <v>81.7743465200304</v>
      </c>
      <c r="AG72" s="25" t="n">
        <f aca="false">AG50+AG65*(AG71-AG50)</f>
        <v>81.7743465200304</v>
      </c>
      <c r="AH72" s="25" t="n">
        <f aca="false">AH50+AH65*(AH71-AH50)</f>
        <v>81.7743465200304</v>
      </c>
      <c r="AI72" s="25" t="n">
        <f aca="false">AI50+AI65*(AI71-AI50)</f>
        <v>88.4377402544348</v>
      </c>
      <c r="AJ72" s="25" t="n">
        <f aca="false">AJ50+AJ65*(AJ71-AJ50)</f>
        <v>88.4377402544348</v>
      </c>
      <c r="AK72" s="25" t="n">
        <f aca="false">AK50+AK65*(AK71-AK50)</f>
        <v>88.4377402544348</v>
      </c>
      <c r="AL72" s="25" t="n">
        <f aca="false">AL50+AL65*(AL71-AL50)</f>
        <v>88.4377402544348</v>
      </c>
      <c r="AM72" s="25" t="n">
        <f aca="false">AM50+AM65*(AM71-AM50)</f>
        <v>82.8103220115117</v>
      </c>
      <c r="AN72" s="25" t="n">
        <f aca="false">AN50+AN65*(AN71-AN50)</f>
        <v>82.8103220115117</v>
      </c>
      <c r="AO72" s="25" t="n">
        <f aca="false">AO50+AO65*(AO71-AO50)</f>
        <v>82.8103220115117</v>
      </c>
      <c r="AP72" s="25" t="n">
        <f aca="false">AP50+AP65*(AP71-AP50)</f>
        <v>82.8103220115117</v>
      </c>
      <c r="AQ72" s="25" t="n">
        <f aca="false">AQ50+AQ65*(AQ71-AQ50)</f>
        <v>81.8991242812124</v>
      </c>
      <c r="AR72" s="25" t="n">
        <f aca="false">AR50+AR65*(AR71-AR50)</f>
        <v>81.8991242812124</v>
      </c>
      <c r="AS72" s="25" t="n">
        <f aca="false">AS50+AS65*(AS71-AS50)</f>
        <v>81.8991242812124</v>
      </c>
      <c r="AT72" s="25" t="n">
        <f aca="false">AT50+AT65*(AT71-AT50)</f>
        <v>81.8991242812124</v>
      </c>
      <c r="AU72" s="25" t="n">
        <f aca="false">AU50+AU65*(AU71-AU50)</f>
        <v>85.6267467754099</v>
      </c>
      <c r="AV72" s="25" t="n">
        <f aca="false">AV50+AV65*(AV71-AV50)</f>
        <v>85.6267467754099</v>
      </c>
      <c r="AW72" s="25" t="n">
        <f aca="false">AW50+AW65*(AW71-AW50)</f>
        <v>85.6267467754099</v>
      </c>
      <c r="AX72" s="25" t="n">
        <f aca="false">AX50+AX65*(AX71-AX50)</f>
        <v>85.6267467754099</v>
      </c>
      <c r="AY72" s="25" t="n">
        <f aca="false">AY50+AY65*(AY71-AY50)</f>
        <v>79.6284591163563</v>
      </c>
      <c r="AZ72" s="25" t="n">
        <f aca="false">AZ50+AZ65*(AZ71-AZ50)</f>
        <v>79.6284591163563</v>
      </c>
      <c r="BA72" s="25" t="n">
        <f aca="false">BA50+BA65*(BA71-BA50)</f>
        <v>79.6284591163563</v>
      </c>
      <c r="BB72" s="25" t="n">
        <f aca="false">BB50+BB65*(BB71-BB50)</f>
        <v>79.6284591163563</v>
      </c>
      <c r="BC72" s="25" t="n">
        <f aca="false">BC50+BC65*(BC71-BC50)</f>
        <v>76.4913337286491</v>
      </c>
      <c r="BD72" s="25" t="n">
        <f aca="false">BD50+BD65*(BD71-BD50)</f>
        <v>76.4913337286491</v>
      </c>
      <c r="BE72" s="25" t="n">
        <f aca="false">BE50+BE65*(BE71-BE50)</f>
        <v>76.4913337286491</v>
      </c>
      <c r="BF72" s="25" t="n">
        <f aca="false">BF50+BF65*(BF71-BF50)</f>
        <v>76.4913337286491</v>
      </c>
      <c r="BG72" s="25" t="n">
        <f aca="false">BG50+BG65*(BG71-BG50)</f>
        <v>77.7071944448131</v>
      </c>
      <c r="BH72" s="25" t="n">
        <f aca="false">BH50+BH65*(BH71-BH50)</f>
        <v>77.7071944448131</v>
      </c>
      <c r="BI72" s="25" t="n">
        <f aca="false">BI50+BI65*(BI71-BI50)</f>
        <v>77.7071944448131</v>
      </c>
      <c r="BJ72" s="25" t="n">
        <f aca="false">BJ50+BJ65*(BJ71-BJ50)</f>
        <v>77.7071944448131</v>
      </c>
      <c r="BK72" s="25" t="n">
        <f aca="false">BK50+BK65*(BK71-BK50)</f>
        <v>77.0914303759978</v>
      </c>
      <c r="BL72" s="25" t="n">
        <f aca="false">BL50+BL65*(BL71-BL50)</f>
        <v>77.0914303759978</v>
      </c>
      <c r="BM72" s="25" t="n">
        <f aca="false">BM50+BM65*(BM71-BM50)</f>
        <v>77.0914303759978</v>
      </c>
      <c r="BN72" s="25" t="n">
        <f aca="false">BN50+BN65*(BN71-BN50)</f>
        <v>77.0914303759978</v>
      </c>
      <c r="BO72" s="25" t="n">
        <f aca="false">BO50+BO65*(BO71-BO50)</f>
        <v>81.283626699346</v>
      </c>
      <c r="BP72" s="25" t="n">
        <f aca="false">BP50+BP65*(BP71-BP50)</f>
        <v>81.283626699346</v>
      </c>
      <c r="BQ72" s="25" t="n">
        <f aca="false">BQ50+BQ65*(BQ71-BQ50)</f>
        <v>81.283626699346</v>
      </c>
      <c r="BR72" s="25" t="n">
        <f aca="false">BR50+BR65*(BR71-BR50)</f>
        <v>81.283626699346</v>
      </c>
      <c r="BS72" s="25" t="n">
        <f aca="false">BS50+BS65*(BS71-BS50)</f>
        <v>81.770343694853</v>
      </c>
      <c r="BT72" s="25" t="n">
        <f aca="false">BT50+BT65*(BT71-BT50)</f>
        <v>81.770343694853</v>
      </c>
      <c r="BU72" s="25" t="n">
        <f aca="false">BU50+BU65*(BU71-BU50)</f>
        <v>81.770343694853</v>
      </c>
      <c r="BV72" s="25" t="n">
        <f aca="false">BV50+BV65*(BV71-BV50)</f>
        <v>81.770343694853</v>
      </c>
      <c r="BW72" s="25" t="n">
        <f aca="false">BW50+BW65*(BW71-BW50)</f>
        <v>80.9778913758736</v>
      </c>
      <c r="BX72" s="25" t="n">
        <f aca="false">BX50+BX65*(BX71-BX50)</f>
        <v>80.9778913758736</v>
      </c>
      <c r="BY72" s="25" t="n">
        <f aca="false">BY50+BY65*(BY71-BY50)</f>
        <v>80.9778913758736</v>
      </c>
      <c r="BZ72" s="25" t="n">
        <f aca="false">BZ50+BZ65*(BZ71-BZ50)</f>
        <v>80.9778913758736</v>
      </c>
      <c r="CA72" s="25" t="n">
        <f aca="false">CA50+CA65*(CA71-CA50)</f>
        <v>79.7427102491096</v>
      </c>
      <c r="CB72" s="25" t="n">
        <f aca="false">CB50+CB65*(CB71-CB50)</f>
        <v>79.7427102491096</v>
      </c>
      <c r="CC72" s="25" t="n">
        <f aca="false">CC50+CC65*(CC71-CC50)</f>
        <v>79.7427102491096</v>
      </c>
      <c r="CD72" s="25" t="n">
        <f aca="false">CD50+CD65*(CD71-CD50)</f>
        <v>79.7427102491096</v>
      </c>
      <c r="CE72" s="25" t="n">
        <f aca="false">CE50+CE65*(CE71-CE50)</f>
        <v>78.3569478811905</v>
      </c>
      <c r="CF72" s="25" t="n">
        <f aca="false">CF50+CF65*(CF71-CF50)</f>
        <v>78.3569478811905</v>
      </c>
      <c r="CG72" s="25" t="n">
        <f aca="false">CG50+CG65*(CG71-CG50)</f>
        <v>78.3569478811905</v>
      </c>
      <c r="CH72" s="25" t="n">
        <f aca="false">CH50+CH65*(CH71-CH50)</f>
        <v>78.3569478811905</v>
      </c>
      <c r="CI72" s="25" t="n">
        <f aca="false">CI50+CI65*(CI71-CI50)</f>
        <v>78.4300034669358</v>
      </c>
      <c r="CJ72" s="25" t="n">
        <f aca="false">CJ50+CJ65*(CJ71-CJ50)</f>
        <v>78.4300034669358</v>
      </c>
      <c r="CK72" s="25" t="n">
        <f aca="false">CK50+CK65*(CK71-CK50)</f>
        <v>78.4300034669358</v>
      </c>
      <c r="CL72" s="25" t="n">
        <f aca="false">CL50+CL65*(CL71-CL50)</f>
        <v>78.4300034669358</v>
      </c>
      <c r="CM72" s="25" t="n">
        <f aca="false">CM50+CM65*(CM71-CM50)</f>
        <v>82.1384764685627</v>
      </c>
      <c r="CN72" s="25" t="n">
        <f aca="false">CN50+CN65*(CN71-CN50)</f>
        <v>82.1384764685627</v>
      </c>
      <c r="CO72" s="25" t="n">
        <f aca="false">CO50+CO65*(CO71-CO50)</f>
        <v>82.1384764685627</v>
      </c>
      <c r="CP72" s="25" t="n">
        <f aca="false">CP50+CP65*(CP71-CP50)</f>
        <v>82.1384764685627</v>
      </c>
      <c r="CQ72" s="25" t="n">
        <f aca="false">CQ50+CQ65*(CQ71-CQ50)</f>
        <v>79.4139760053415</v>
      </c>
      <c r="CR72" s="25" t="n">
        <f aca="false">CR50+CR65*(CR71-CR50)</f>
        <v>79.4139760053415</v>
      </c>
      <c r="CS72" s="25" t="n">
        <f aca="false">CS50+CS65*(CS71-CS50)</f>
        <v>79.4139760053415</v>
      </c>
      <c r="CT72" s="25" t="n">
        <f aca="false">CT50+CT65*(CT71-CT50)</f>
        <v>79.4139760053415</v>
      </c>
      <c r="CU72" s="25" t="n">
        <f aca="false">CU50+CU65*(CU71-CU50)</f>
        <v>78.9982870158147</v>
      </c>
      <c r="CV72" s="25" t="n">
        <f aca="false">CV50+CV65*(CV71-CV50)</f>
        <v>78.9982870158147</v>
      </c>
      <c r="CW72" s="25" t="n">
        <f aca="false">CW50+CW65*(CW71-CW50)</f>
        <v>78.9982870158147</v>
      </c>
      <c r="CX72" s="25" t="n">
        <f aca="false">CX50+CX65*(CX71-CX50)</f>
        <v>78.9982870158147</v>
      </c>
      <c r="CY72" s="25" t="n">
        <f aca="false">CY50+CY65*(CY71-CY50)</f>
        <v>102.950401252932</v>
      </c>
      <c r="CZ72" s="25" t="n">
        <f aca="false">CZ50+CZ65*(CZ71-CZ50)</f>
        <v>102.950401252932</v>
      </c>
      <c r="DA72" s="25" t="n">
        <f aca="false">DA50+DA65*(DA71-DA50)</f>
        <v>102.950401252932</v>
      </c>
      <c r="DB72" s="25" t="n">
        <f aca="false">DB50+DB65*(DB71-DB50)</f>
        <v>102.950401252932</v>
      </c>
      <c r="DC72" s="25" t="n">
        <f aca="false">DC50+DC65*(DC71-DC50)</f>
        <v>103.331661239681</v>
      </c>
      <c r="DD72" s="25" t="n">
        <f aca="false">DD50+DD65*(DD71-DD50)</f>
        <v>103.331661239681</v>
      </c>
      <c r="DE72" s="25" t="n">
        <f aca="false">DE50+DE65*(DE71-DE50)</f>
        <v>103.331661239681</v>
      </c>
      <c r="DF72" s="25" t="n">
        <f aca="false">DF50+DF65*(DF71-DF50)</f>
        <v>103.331661239681</v>
      </c>
      <c r="DG72" s="25" t="n">
        <f aca="false">DG50+DG65*(DG71-DG50)</f>
        <v>104.058852374829</v>
      </c>
      <c r="DH72" s="25" t="n">
        <f aca="false">DH50+DH65*(DH71-DH50)</f>
        <v>104.058852374829</v>
      </c>
      <c r="DI72" s="25" t="n">
        <f aca="false">DI50+DI65*(DI71-DI50)</f>
        <v>104.058852374829</v>
      </c>
      <c r="DJ72" s="25" t="n">
        <f aca="false">DJ50+DJ65*(DJ71-DJ50)</f>
        <v>104.058852374829</v>
      </c>
      <c r="DK72" s="25" t="n">
        <f aca="false">DK50+DK65*(DK71-DK50)</f>
        <v>102.101897516361</v>
      </c>
      <c r="DL72" s="25" t="n">
        <f aca="false">DL50+DL65*(DL71-DL50)</f>
        <v>102.101897516361</v>
      </c>
      <c r="DM72" s="25" t="n">
        <f aca="false">DM50+DM65*(DM71-DM50)</f>
        <v>102.101897516361</v>
      </c>
      <c r="DN72" s="25" t="n">
        <f aca="false">DN50+DN65*(DN71-DN50)</f>
        <v>102.101897516361</v>
      </c>
      <c r="DO72" s="25" t="n">
        <f aca="false">DO50+DO65*(DO71-DO50)</f>
        <v>106.742542088169</v>
      </c>
      <c r="DP72" s="25" t="n">
        <f aca="false">DP50+DP65*(DP71-DP50)</f>
        <v>106.742542088169</v>
      </c>
      <c r="DQ72" s="25" t="n">
        <f aca="false">DQ50+DQ65*(DQ71-DQ50)</f>
        <v>106.742542088169</v>
      </c>
      <c r="DR72" s="25" t="n">
        <f aca="false">DR50+DR65*(DR71-DR50)</f>
        <v>106.742542088169</v>
      </c>
      <c r="DS72" s="25" t="n">
        <f aca="false">DS50+DS65*(DS71-DS50)</f>
        <v>106.610235385473</v>
      </c>
      <c r="DT72" s="25" t="n">
        <f aca="false">DT50+DT65*(DT71-DT50)</f>
        <v>106.610235385473</v>
      </c>
      <c r="DU72" s="25" t="n">
        <f aca="false">DU50+DU65*(DU71-DU50)</f>
        <v>106.610235385473</v>
      </c>
      <c r="DV72" s="25" t="n">
        <f aca="false">DV50+DV65*(DV71-DV50)</f>
        <v>106.610235385473</v>
      </c>
      <c r="DW72" s="25" t="n">
        <f aca="false">DW50+DW65*(DW71-DW50)</f>
        <v>107.780765170112</v>
      </c>
      <c r="DX72" s="25" t="n">
        <f aca="false">DX50+DX65*(DX71-DX50)</f>
        <v>107.780765170112</v>
      </c>
      <c r="DY72" s="25" t="n">
        <f aca="false">DY50+DY65*(DY71-DY50)</f>
        <v>107.780765170112</v>
      </c>
      <c r="DZ72" s="25" t="n">
        <f aca="false">DZ50+DZ65*(DZ71-DZ50)</f>
        <v>107.780765170112</v>
      </c>
      <c r="EA72" s="25" t="n">
        <f aca="false">EA50+EA65*(EA71-EA50)</f>
        <v>109.458239139372</v>
      </c>
      <c r="EB72" s="25" t="n">
        <f aca="false">EB50+EB65*(EB71-EB50)</f>
        <v>109.458239139372</v>
      </c>
      <c r="EC72" s="25" t="n">
        <f aca="false">EC50+EC65*(EC71-EC50)</f>
        <v>109.458239139372</v>
      </c>
      <c r="ED72" s="25" t="n">
        <f aca="false">ED50+ED65*(ED71-ED50)</f>
        <v>109.458239139372</v>
      </c>
      <c r="EE72" s="25" t="n">
        <f aca="false">EE50+EE65*(EE71-EE50)</f>
        <v>108.243290195706</v>
      </c>
      <c r="EF72" s="25" t="n">
        <f aca="false">EF50+EF65*(EF71-EF50)</f>
        <v>108.243290195706</v>
      </c>
      <c r="EG72" s="25" t="n">
        <f aca="false">EG50+EG65*(EG71-EG50)</f>
        <v>108.243290195706</v>
      </c>
      <c r="EH72" s="25" t="n">
        <f aca="false">EH50+EH65*(EH71-EH50)</f>
        <v>108.243290195706</v>
      </c>
      <c r="EI72" s="25" t="n">
        <f aca="false">EI50+EI65*(EI71-EI50)</f>
        <v>114.289501995675</v>
      </c>
      <c r="EJ72" s="25" t="n">
        <f aca="false">EJ50+EJ65*(EJ71-EJ50)</f>
        <v>114.289501995675</v>
      </c>
      <c r="EK72" s="25" t="n">
        <f aca="false">EK50+EK65*(EK71-EK50)</f>
        <v>114.289501995675</v>
      </c>
      <c r="EL72" s="25" t="n">
        <f aca="false">EL50+EL65*(EL71-EL50)</f>
        <v>114.289501995675</v>
      </c>
      <c r="EM72" s="25" t="n">
        <f aca="false">EM50+EM65*(EM71-EM50)</f>
        <v>117.013335908328</v>
      </c>
      <c r="EN72" s="25" t="n">
        <f aca="false">EN50+EN65*(EN71-EN50)</f>
        <v>117.013335908328</v>
      </c>
      <c r="EO72" s="25" t="n">
        <f aca="false">EO50+EO65*(EO71-EO50)</f>
        <v>117.013335908328</v>
      </c>
      <c r="EP72" s="25" t="n">
        <f aca="false">EP50+EP65*(EP71-EP50)</f>
        <v>117.013335908328</v>
      </c>
      <c r="EQ72" s="25" t="n">
        <f aca="false">EQ50+EQ65*(EQ71-EQ50)</f>
        <v>114.602326173042</v>
      </c>
      <c r="ER72" s="25" t="n">
        <f aca="false">ER50+ER65*(ER71-ER50)</f>
        <v>114.602326173042</v>
      </c>
      <c r="ES72" s="25" t="n">
        <f aca="false">ES50+ES65*(ES71-ES50)</f>
        <v>114.602326173042</v>
      </c>
      <c r="ET72" s="25" t="n">
        <f aca="false">ET50+ET65*(ET71-ET50)</f>
        <v>114.602326173042</v>
      </c>
      <c r="EU72" s="25" t="n">
        <f aca="false">EU50+EU65*(EU71-EU50)</f>
        <v>116.894372696503</v>
      </c>
      <c r="EV72" s="25" t="n">
        <f aca="false">EV50+EV65*(EV71-EV50)</f>
        <v>116.894372696503</v>
      </c>
      <c r="EW72" s="25" t="n">
        <f aca="false">EW50+EW65*(EW71-EW50)</f>
        <v>116.894372696503</v>
      </c>
      <c r="EX72" s="25" t="n">
        <f aca="false">EX50+EX65*(EX71-EX50)</f>
        <v>116.894372696503</v>
      </c>
      <c r="EY72" s="25" t="n">
        <f aca="false">EY50+EY65*(EY71-EY50)</f>
        <v>119.232260150433</v>
      </c>
      <c r="EZ72" s="25" t="n">
        <f aca="false">EZ50+EZ65*(EZ71-EZ50)</f>
        <v>119.232260150433</v>
      </c>
      <c r="FA72" s="25" t="n">
        <f aca="false">FA50+FA65*(FA71-FA50)</f>
        <v>119.232260150433</v>
      </c>
      <c r="FB72" s="25" t="n">
        <f aca="false">FB50+FB65*(FB71-FB50)</f>
        <v>119.232260150433</v>
      </c>
      <c r="FC72" s="25" t="n">
        <f aca="false">FC50+FC65*(FC71-FC50)</f>
        <v>121.616905353442</v>
      </c>
      <c r="FD72" s="25" t="n">
        <f aca="false">FD50+FD65*(FD71-FD50)</f>
        <v>121.616905353442</v>
      </c>
      <c r="FE72" s="25" t="n">
        <f aca="false">FE50+FE65*(FE71-FE50)</f>
        <v>121.616905353442</v>
      </c>
      <c r="FF72" s="25" t="n">
        <f aca="false">FF50+FF65*(FF71-FF50)</f>
        <v>121.616905353442</v>
      </c>
      <c r="FG72" s="25" t="n">
        <f aca="false">FG50+FG65*(FG71-FG50)</f>
        <v>124.04924346051</v>
      </c>
      <c r="FH72" s="25" t="n">
        <f aca="false">FH50+FH65*(FH71-FH50)</f>
        <v>124.04924346051</v>
      </c>
    </row>
    <row r="74" customFormat="false" ht="15" hidden="false" customHeight="false" outlineLevel="0" collapsed="false">
      <c r="A74" s="9" t="s">
        <v>14</v>
      </c>
      <c r="B74" s="9"/>
      <c r="C74" s="9" t="s">
        <v>730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</row>
    <row r="75" customFormat="false" ht="15" hidden="false" customHeight="false" outlineLevel="0" collapsed="false">
      <c r="C75" s="0" t="s">
        <v>731</v>
      </c>
      <c r="D75" s="11" t="s">
        <v>40</v>
      </c>
      <c r="E75" s="20" t="n">
        <f aca="false">SUMIF($J$7:$FH$7,YEAR($F16)+1,$J75:$FH75)</f>
        <v>79028.1663990854</v>
      </c>
      <c r="I75" s="20" t="n">
        <f aca="false">SUM(J75:FH75)</f>
        <v>2636990.69070475</v>
      </c>
      <c r="J75" s="20" t="n">
        <f aca="false">$E13*$F14*In_PV_Avail*(1-In_Degradation)^J29*J28*J$6</f>
        <v>0</v>
      </c>
      <c r="K75" s="20" t="n">
        <f aca="false">$E13*$F14*In_PV_Avail*(1-In_Degradation)^K29*K28*K$6</f>
        <v>0</v>
      </c>
      <c r="L75" s="20" t="n">
        <f aca="false">$E13*$F14*In_PV_Avail*(1-In_Degradation)^L29*L28*L$6</f>
        <v>0</v>
      </c>
      <c r="M75" s="20" t="n">
        <f aca="false">$E13*$F14*In_PV_Avail*(1-In_Degradation)^M29*M28*M$6</f>
        <v>0</v>
      </c>
      <c r="N75" s="20" t="n">
        <f aca="false">$E13*$F14*In_PV_Avail*(1-In_Degradation)^N29*N28*N$6</f>
        <v>0</v>
      </c>
      <c r="O75" s="20" t="n">
        <f aca="false">$E13*$F14*In_PV_Avail*(1-In_Degradation)^O29*O28*O$6</f>
        <v>0</v>
      </c>
      <c r="P75" s="20" t="n">
        <f aca="false">$E13*$F14*In_PV_Avail*(1-In_Degradation)^P29*P28*P$6</f>
        <v>0</v>
      </c>
      <c r="Q75" s="20" t="n">
        <f aca="false">$E13*$F14*In_PV_Avail*(1-In_Degradation)^Q29*Q28*Q$6</f>
        <v>0</v>
      </c>
      <c r="R75" s="20" t="n">
        <f aca="false">$E13*$F14*In_PV_Avail*(1-In_Degradation)^R29*R28*R$6</f>
        <v>0</v>
      </c>
      <c r="S75" s="20" t="n">
        <f aca="false">$E13*$F14*In_PV_Avail*(1-In_Degradation)^S29*S28*S$6</f>
        <v>0</v>
      </c>
      <c r="T75" s="20" t="n">
        <f aca="false">$E13*$F14*In_PV_Avail*(1-In_Degradation)^T29*T28*T$6</f>
        <v>19769.8185616438</v>
      </c>
      <c r="U75" s="20" t="n">
        <f aca="false">$E13*$F14*In_PV_Avail*(1-In_Degradation)^U29*U28*U$6</f>
        <v>19972.1032196265</v>
      </c>
      <c r="V75" s="20" t="n">
        <f aca="false">$E13*$F14*In_PV_Avail*(1-In_Degradation)^V29*V28*V$6</f>
        <v>19956.9840534103</v>
      </c>
      <c r="W75" s="20" t="n">
        <f aca="false">$E13*$F14*In_PV_Avail*(1-In_Degradation)^W29*W28*W$6</f>
        <v>19508.3572819088</v>
      </c>
      <c r="X75" s="20" t="n">
        <f aca="false">$E13*$F14*In_PV_Avail*(1-In_Degradation)^X29*X28*X$6</f>
        <v>19710.5091059589</v>
      </c>
      <c r="Y75" s="20" t="n">
        <f aca="false">$E13*$F14*In_PV_Avail*(1-In_Degradation)^Y29*Y28*Y$6</f>
        <v>19912.1869099676</v>
      </c>
      <c r="Z75" s="20" t="n">
        <f aca="false">$E13*$F14*In_PV_Avail*(1-In_Degradation)^Z29*Z28*Z$6</f>
        <v>19897.11310125</v>
      </c>
      <c r="AA75" s="20" t="n">
        <f aca="false">$E13*$F14*In_PV_Avail*(1-In_Degradation)^AA29*AA28*AA$6</f>
        <v>19449.8322100631</v>
      </c>
      <c r="AB75" s="20" t="n">
        <f aca="false">$E13*$F14*In_PV_Avail*(1-In_Degradation)^AB29*AB28*AB$6</f>
        <v>19651.377578641</v>
      </c>
      <c r="AC75" s="20" t="n">
        <f aca="false">$E13*$F14*In_PV_Avail*(1-In_Degradation)^AC29*AC28*AC$6</f>
        <v>19852.4503492377</v>
      </c>
      <c r="AD75" s="20" t="n">
        <f aca="false">$E13*$F14*In_PV_Avail*(1-In_Degradation)^AD29*AD28*AD$6</f>
        <v>19837.4217619463</v>
      </c>
      <c r="AE75" s="20" t="n">
        <f aca="false">$E13*$F14*In_PV_Avail*(1-In_Degradation)^AE29*AE28*AE$6</f>
        <v>19391.4827134329</v>
      </c>
      <c r="AF75" s="20" t="n">
        <f aca="false">$E13*$F14*In_PV_Avail*(1-In_Degradation)^AF29*AF28*AF$6</f>
        <v>19592.4234459051</v>
      </c>
      <c r="AG75" s="20" t="n">
        <f aca="false">$E13*$F14*In_PV_Avail*(1-In_Degradation)^AG29*AG28*AG$6</f>
        <v>19792.89299819</v>
      </c>
      <c r="AH75" s="20" t="n">
        <f aca="false">$E13*$F14*In_PV_Avail*(1-In_Degradation)^AH29*AH28*AH$6</f>
        <v>19777.9094966604</v>
      </c>
      <c r="AI75" s="20" t="n">
        <f aca="false">$E13*$F14*In_PV_Avail*(1-In_Degradation)^AI29*AI28*AI$6</f>
        <v>19548.1228015736</v>
      </c>
      <c r="AJ75" s="20" t="n">
        <f aca="false">$E13*$F14*In_PV_Avail*(1-In_Degradation)^AJ29*AJ28*AJ$6</f>
        <v>19533.4853844041</v>
      </c>
      <c r="AK75" s="20" t="n">
        <f aca="false">$E13*$F14*In_PV_Avail*(1-In_Degradation)^AK29*AK28*AK$6</f>
        <v>19733.351882818</v>
      </c>
      <c r="AL75" s="20" t="n">
        <f aca="false">$E13*$F14*In_PV_Avail*(1-In_Degradation)^AL29*AL28*AL$6</f>
        <v>19718.4134547597</v>
      </c>
      <c r="AM75" s="20" t="n">
        <f aca="false">$E13*$F14*In_PV_Avail*(1-In_Degradation)^AM29*AM28*AM$6</f>
        <v>19275.1496758408</v>
      </c>
      <c r="AN75" s="20" t="n">
        <f aca="false">$E13*$F14*In_PV_Avail*(1-In_Degradation)^AN29*AN28*AN$6</f>
        <v>19474.8849282509</v>
      </c>
      <c r="AO75" s="20" t="n">
        <f aca="false">$E13*$F14*In_PV_Avail*(1-In_Degradation)^AO29*AO28*AO$6</f>
        <v>19674.1518271696</v>
      </c>
      <c r="AP75" s="20" t="n">
        <f aca="false">$E13*$F14*In_PV_Avail*(1-In_Degradation)^AP29*AP28*AP$6</f>
        <v>19659.2582143954</v>
      </c>
      <c r="AQ75" s="20" t="n">
        <f aca="false">$E13*$F14*In_PV_Avail*(1-In_Degradation)^AQ29*AQ28*AQ$6</f>
        <v>19217.3242268132</v>
      </c>
      <c r="AR75" s="20" t="n">
        <f aca="false">$E13*$F14*In_PV_Avail*(1-In_Degradation)^AR29*AR28*AR$6</f>
        <v>19416.4602734662</v>
      </c>
      <c r="AS75" s="20" t="n">
        <f aca="false">$E13*$F14*In_PV_Avail*(1-In_Degradation)^AS29*AS28*AS$6</f>
        <v>19615.1293716881</v>
      </c>
      <c r="AT75" s="20" t="n">
        <f aca="false">$E13*$F14*In_PV_Avail*(1-In_Degradation)^AT29*AT28*AT$6</f>
        <v>19600.2804397522</v>
      </c>
      <c r="AU75" s="20" t="n">
        <f aca="false">$E13*$F14*In_PV_Avail*(1-In_Degradation)^AU29*AU28*AU$6</f>
        <v>19159.6722541328</v>
      </c>
      <c r="AV75" s="20" t="n">
        <f aca="false">$E13*$F14*In_PV_Avail*(1-In_Degradation)^AV29*AV28*AV$6</f>
        <v>19358.2108926458</v>
      </c>
      <c r="AW75" s="20" t="n">
        <f aca="false">$E13*$F14*In_PV_Avail*(1-In_Degradation)^AW29*AW28*AW$6</f>
        <v>19556.283983573</v>
      </c>
      <c r="AX75" s="20" t="n">
        <f aca="false">$E13*$F14*In_PV_Avail*(1-In_Degradation)^AX29*AX28*AX$6</f>
        <v>19541.479598433</v>
      </c>
      <c r="AY75" s="20" t="n">
        <f aca="false">$E13*$F14*In_PV_Avail*(1-In_Degradation)^AY29*AY28*AY$6</f>
        <v>19314.4398288967</v>
      </c>
      <c r="AZ75" s="20" t="n">
        <f aca="false">$E13*$F14*In_PV_Avail*(1-In_Degradation)^AZ29*AZ28*AZ$6</f>
        <v>19299.9773909409</v>
      </c>
      <c r="BA75" s="20" t="n">
        <f aca="false">$E13*$F14*In_PV_Avail*(1-In_Degradation)^BA29*BA28*BA$6</f>
        <v>19497.4546370485</v>
      </c>
      <c r="BB75" s="20" t="n">
        <f aca="false">$E13*$F14*In_PV_Avail*(1-In_Degradation)^BB29*BB28*BB$6</f>
        <v>19482.6947865606</v>
      </c>
      <c r="BC75" s="20" t="n">
        <f aca="false">$E13*$F14*In_PV_Avail*(1-In_Degradation)^BC29*BC28*BC$6</f>
        <v>19044.7298897179</v>
      </c>
      <c r="BD75" s="20" t="n">
        <f aca="false">$E13*$F14*In_PV_Avail*(1-In_Degradation)^BD29*BD28*BD$6</f>
        <v>19242.0774587681</v>
      </c>
      <c r="BE75" s="20" t="n">
        <f aca="false">$E13*$F14*In_PV_Avail*(1-In_Degradation)^BE29*BE28*BE$6</f>
        <v>19438.9622731374</v>
      </c>
      <c r="BF75" s="20" t="n">
        <f aca="false">$E13*$F14*In_PV_Avail*(1-In_Degradation)^BF29*BF28*BF$6</f>
        <v>19424.2467022009</v>
      </c>
      <c r="BG75" s="20" t="n">
        <f aca="false">$E13*$F14*In_PV_Avail*(1-In_Degradation)^BG29*BG28*BG$6</f>
        <v>18987.5957000487</v>
      </c>
      <c r="BH75" s="20" t="n">
        <f aca="false">$E13*$F14*In_PV_Avail*(1-In_Degradation)^BH29*BH28*BH$6</f>
        <v>19184.3512263918</v>
      </c>
      <c r="BI75" s="20" t="n">
        <f aca="false">$E13*$F14*In_PV_Avail*(1-In_Degradation)^BI29*BI28*BI$6</f>
        <v>19380.645386318</v>
      </c>
      <c r="BJ75" s="20" t="n">
        <f aca="false">$E13*$F14*In_PV_Avail*(1-In_Degradation)^BJ29*BJ28*BJ$6</f>
        <v>19365.9739620943</v>
      </c>
      <c r="BK75" s="20" t="n">
        <f aca="false">$E13*$F14*In_PV_Avail*(1-In_Degradation)^BK29*BK28*BK$6</f>
        <v>18930.6329129486</v>
      </c>
      <c r="BL75" s="20" t="n">
        <f aca="false">$E13*$F14*In_PV_Avail*(1-In_Degradation)^BL29*BL28*BL$6</f>
        <v>19126.7981727126</v>
      </c>
      <c r="BM75" s="20" t="n">
        <f aca="false">$E13*$F14*In_PV_Avail*(1-In_Degradation)^BM29*BM28*BM$6</f>
        <v>19322.503450159</v>
      </c>
      <c r="BN75" s="20" t="n">
        <f aca="false">$E13*$F14*In_PV_Avail*(1-In_Degradation)^BN29*BN28*BN$6</f>
        <v>19307.876040208</v>
      </c>
      <c r="BO75" s="20" t="n">
        <f aca="false">$E13*$F14*In_PV_Avail*(1-In_Degradation)^BO29*BO28*BO$6</f>
        <v>19083.5503588121</v>
      </c>
      <c r="BP75" s="20" t="n">
        <f aca="false">$E13*$F14*In_PV_Avail*(1-In_Degradation)^BP29*BP28*BP$6</f>
        <v>19069.2608083262</v>
      </c>
      <c r="BQ75" s="20" t="n">
        <f aca="false">$E13*$F14*In_PV_Avail*(1-In_Degradation)^BQ29*BQ28*BQ$6</f>
        <v>19264.3773638256</v>
      </c>
      <c r="BR75" s="20" t="n">
        <f aca="false">$E13*$F14*In_PV_Avail*(1-In_Degradation)^BR29*BR28*BR$6</f>
        <v>19249.7939561487</v>
      </c>
      <c r="BS75" s="20" t="n">
        <f aca="false">$E13*$F14*In_PV_Avail*(1-In_Degradation)^BS29*BS28*BS$6</f>
        <v>18817.0645972685</v>
      </c>
      <c r="BT75" s="20" t="n">
        <f aca="false">$E13*$F14*In_PV_Avail*(1-In_Degradation)^BT29*BT28*BT$6</f>
        <v>19012.0530259012</v>
      </c>
      <c r="BU75" s="20" t="n">
        <f aca="false">$E13*$F14*In_PV_Avail*(1-In_Degradation)^BU29*BU28*BU$6</f>
        <v>19206.5842317341</v>
      </c>
      <c r="BV75" s="20" t="n">
        <f aca="false">$E13*$F14*In_PV_Avail*(1-In_Degradation)^BV29*BV28*BV$6</f>
        <v>19192.0445742802</v>
      </c>
      <c r="BW75" s="20" t="n">
        <f aca="false">$E13*$F14*In_PV_Avail*(1-In_Degradation)^BW29*BW28*BW$6</f>
        <v>18760.6134034767</v>
      </c>
      <c r="BX75" s="20" t="n">
        <f aca="false">$E13*$F14*In_PV_Avail*(1-In_Degradation)^BX29*BX28*BX$6</f>
        <v>18955.0168668235</v>
      </c>
      <c r="BY75" s="20" t="n">
        <f aca="false">$E13*$F14*In_PV_Avail*(1-In_Degradation)^BY29*BY28*BY$6</f>
        <v>19148.9644790389</v>
      </c>
      <c r="BZ75" s="20" t="n">
        <f aca="false">$E13*$F14*In_PV_Avail*(1-In_Degradation)^BZ29*BZ28*BZ$6</f>
        <v>19134.4684405574</v>
      </c>
      <c r="CA75" s="20" t="n">
        <f aca="false">$E13*$F14*In_PV_Avail*(1-In_Degradation)^CA29*CA28*CA$6</f>
        <v>18704.3315632662</v>
      </c>
      <c r="CB75" s="20" t="n">
        <f aca="false">$E13*$F14*In_PV_Avail*(1-In_Degradation)^CB29*CB28*CB$6</f>
        <v>18898.1518162231</v>
      </c>
      <c r="CC75" s="20" t="n">
        <f aca="false">$E13*$F14*In_PV_Avail*(1-In_Degradation)^CC29*CC28*CC$6</f>
        <v>19091.5175856018</v>
      </c>
      <c r="CD75" s="20" t="n">
        <f aca="false">$E13*$F14*In_PV_Avail*(1-In_Degradation)^CD29*CD28*CD$6</f>
        <v>19077.0650352357</v>
      </c>
      <c r="CE75" s="20" t="n">
        <f aca="false">$E13*$F14*In_PV_Avail*(1-In_Degradation)^CE29*CE28*CE$6</f>
        <v>18855.4209971162</v>
      </c>
      <c r="CF75" s="20" t="n">
        <f aca="false">$E13*$F14*In_PV_Avail*(1-In_Degradation)^CF29*CF28*CF$6</f>
        <v>18841.3022673618</v>
      </c>
      <c r="CG75" s="20" t="n">
        <f aca="false">$E13*$F14*In_PV_Avail*(1-In_Degradation)^CG29*CG28*CG$6</f>
        <v>19034.0863525175</v>
      </c>
      <c r="CH75" s="20" t="n">
        <f aca="false">$E13*$F14*In_PV_Avail*(1-In_Degradation)^CH29*CH28*CH$6</f>
        <v>19019.6772784118</v>
      </c>
      <c r="CI75" s="20" t="n">
        <f aca="false">$E13*$F14*In_PV_Avail*(1-In_Degradation)^CI29*CI28*CI$6</f>
        <v>18592.1208706111</v>
      </c>
      <c r="CJ75" s="20" t="n">
        <f aca="false">$E13*$F14*In_PV_Avail*(1-In_Degradation)^CJ29*CJ28*CJ$6</f>
        <v>18784.7783605597</v>
      </c>
      <c r="CK75" s="20" t="n">
        <f aca="false">$E13*$F14*In_PV_Avail*(1-In_Degradation)^CK29*CK28*CK$6</f>
        <v>18976.98409346</v>
      </c>
      <c r="CL75" s="20" t="n">
        <f aca="false">$E13*$F14*In_PV_Avail*(1-In_Degradation)^CL29*CL28*CL$6</f>
        <v>18962.6182465766</v>
      </c>
      <c r="CM75" s="20" t="n">
        <f aca="false">$E13*$F14*In_PV_Avail*(1-In_Degradation)^CM29*CM28*CM$6</f>
        <v>18536.3445079992</v>
      </c>
      <c r="CN75" s="20" t="n">
        <f aca="false">$E13*$F14*In_PV_Avail*(1-In_Degradation)^CN29*CN28*CN$6</f>
        <v>18728.424025478</v>
      </c>
      <c r="CO75" s="20" t="n">
        <f aca="false">$E13*$F14*In_PV_Avail*(1-In_Degradation)^CO29*CO28*CO$6</f>
        <v>18920.0531411796</v>
      </c>
      <c r="CP75" s="20" t="n">
        <f aca="false">$E13*$F14*In_PV_Avail*(1-In_Degradation)^CP29*CP28*CP$6</f>
        <v>18905.7303918369</v>
      </c>
      <c r="CQ75" s="20" t="n">
        <f aca="false">$E13*$F14*In_PV_Avail*(1-In_Degradation)^CQ29*CQ28*CQ$6</f>
        <v>18480.7354744752</v>
      </c>
      <c r="CR75" s="20" t="n">
        <f aca="false">$E13*$F14*In_PV_Avail*(1-In_Degradation)^CR29*CR28*CR$6</f>
        <v>18672.2387534016</v>
      </c>
      <c r="CS75" s="20" t="n">
        <f aca="false">$E13*$F14*In_PV_Avail*(1-In_Degradation)^CS29*CS28*CS$6</f>
        <v>18863.292981756</v>
      </c>
      <c r="CT75" s="20" t="n">
        <f aca="false">$E13*$F14*In_PV_Avail*(1-In_Degradation)^CT29*CT28*CT$6</f>
        <v>18849.0132006614</v>
      </c>
      <c r="CU75" s="20" t="n">
        <f aca="false">$E13*$F14*In_PV_Avail*(1-In_Degradation)^CU29*CU28*CU$6</f>
        <v>18630.0187488079</v>
      </c>
      <c r="CV75" s="20" t="n">
        <f aca="false">$E13*$F14*In_PV_Avail*(1-In_Degradation)^CV29*CV28*CV$6</f>
        <v>18616.0687977528</v>
      </c>
      <c r="CW75" s="20" t="n">
        <f aca="false">$E13*$F14*In_PV_Avail*(1-In_Degradation)^CW29*CW28*CW$6</f>
        <v>18806.5482954778</v>
      </c>
      <c r="CX75" s="20" t="n">
        <f aca="false">$E13*$F14*In_PV_Avail*(1-In_Degradation)^CX29*CX28*CX$6</f>
        <v>18792.3114709177</v>
      </c>
      <c r="CY75" s="20" t="n">
        <f aca="false">$E13*$F14*In_PV_Avail*(1-In_Degradation)^CY29*CY28*CY$6</f>
        <v>18369.8661754921</v>
      </c>
      <c r="CZ75" s="20" t="n">
        <f aca="false">$E13*$F14*In_PV_Avail*(1-In_Degradation)^CZ29*CZ28*CZ$6</f>
        <v>18560.2205913595</v>
      </c>
      <c r="DA75" s="20" t="n">
        <f aca="false">$E13*$F14*In_PV_Avail*(1-In_Degradation)^DA29*DA28*DA$6</f>
        <v>18750.1286505913</v>
      </c>
      <c r="DB75" s="20" t="n">
        <f aca="false">$E13*$F14*In_PV_Avail*(1-In_Degradation)^DB29*DB28*DB$6</f>
        <v>18735.9345365049</v>
      </c>
      <c r="DC75" s="20" t="n">
        <f aca="false">$E13*$F14*In_PV_Avail*(1-In_Degradation)^DC29*DC28*DC$6</f>
        <v>18314.7565769656</v>
      </c>
      <c r="DD75" s="20" t="n">
        <f aca="false">$E13*$F14*In_PV_Avail*(1-In_Degradation)^DD29*DD28*DD$6</f>
        <v>18504.5399295855</v>
      </c>
      <c r="DE75" s="20" t="n">
        <f aca="false">$E13*$F14*In_PV_Avail*(1-In_Degradation)^DE29*DE28*DE$6</f>
        <v>18693.8782646395</v>
      </c>
      <c r="DF75" s="20" t="n">
        <f aca="false">$E13*$F14*In_PV_Avail*(1-In_Degradation)^DF29*DF28*DF$6</f>
        <v>18679.7267328954</v>
      </c>
      <c r="DG75" s="20" t="n">
        <f aca="false">$E13*$F14*In_PV_Avail*(1-In_Degradation)^DG29*DG28*DG$6</f>
        <v>18259.8123072347</v>
      </c>
      <c r="DH75" s="20" t="n">
        <f aca="false">$E13*$F14*In_PV_Avail*(1-In_Degradation)^DH29*DH28*DH$6</f>
        <v>18449.0263097967</v>
      </c>
      <c r="DI75" s="20" t="n">
        <f aca="false">$E13*$F14*In_PV_Avail*(1-In_Degradation)^DI29*DI28*DI$6</f>
        <v>18637.7966298456</v>
      </c>
      <c r="DJ75" s="20" t="n">
        <f aca="false">$E13*$F14*In_PV_Avail*(1-In_Degradation)^DJ29*DJ28*DJ$6</f>
        <v>18623.6875526967</v>
      </c>
      <c r="DK75" s="20" t="n">
        <f aca="false">$E13*$F14*In_PV_Avail*(1-In_Degradation)^DK29*DK28*DK$6</f>
        <v>18407.3110133165</v>
      </c>
      <c r="DL75" s="20" t="n">
        <f aca="false">$E13*$F14*In_PV_Avail*(1-In_Degradation)^DL29*DL28*DL$6</f>
        <v>18393.5278233393</v>
      </c>
      <c r="DM75" s="20" t="n">
        <f aca="false">$E13*$F14*In_PV_Avail*(1-In_Degradation)^DM29*DM28*DM$6</f>
        <v>18581.7302832272</v>
      </c>
      <c r="DN75" s="20" t="n">
        <f aca="false">$E13*$F14*In_PV_Avail*(1-In_Degradation)^DN29*DN28*DN$6</f>
        <v>18567.6636491002</v>
      </c>
      <c r="DO75" s="20" t="n">
        <f aca="false">$E13*$F14*In_PV_Avail*(1-In_Degradation)^DO29*DO28*DO$6</f>
        <v>18150.2683665802</v>
      </c>
      <c r="DP75" s="20" t="n">
        <f aca="false">$E13*$F14*In_PV_Avail*(1-In_Degradation)^DP29*DP28*DP$6</f>
        <v>18338.3472398693</v>
      </c>
      <c r="DQ75" s="20" t="n">
        <f aca="false">$E13*$F14*In_PV_Avail*(1-In_Degradation)^DQ29*DQ28*DQ$6</f>
        <v>18525.9850923776</v>
      </c>
      <c r="DR75" s="20" t="n">
        <f aca="false">$E13*$F14*In_PV_Avail*(1-In_Degradation)^DR29*DR28*DR$6</f>
        <v>18511.9606581529</v>
      </c>
      <c r="DS75" s="20" t="n">
        <f aca="false">$E13*$F14*In_PV_Avail*(1-In_Degradation)^DS29*DS28*DS$6</f>
        <v>18095.8175614805</v>
      </c>
      <c r="DT75" s="20" t="n">
        <f aca="false">$E13*$F14*In_PV_Avail*(1-In_Degradation)^DT29*DT28*DT$6</f>
        <v>18283.3321981497</v>
      </c>
      <c r="DU75" s="20" t="n">
        <f aca="false">$E13*$F14*In_PV_Avail*(1-In_Degradation)^DU29*DU28*DU$6</f>
        <v>18470.4071371004</v>
      </c>
      <c r="DV75" s="20" t="n">
        <f aca="false">$E13*$F14*In_PV_Avail*(1-In_Degradation)^DV29*DV28*DV$6</f>
        <v>18456.4247761785</v>
      </c>
      <c r="DW75" s="20" t="n">
        <f aca="false">$E13*$F14*In_PV_Avail*(1-In_Degradation)^DW29*DW28*DW$6</f>
        <v>18041.530108796</v>
      </c>
      <c r="DX75" s="20" t="n">
        <f aca="false">$E13*$F14*In_PV_Avail*(1-In_Degradation)^DX29*DX28*DX$6</f>
        <v>18228.4822015553</v>
      </c>
      <c r="DY75" s="20" t="n">
        <f aca="false">$E13*$F14*In_PV_Avail*(1-In_Degradation)^DY29*DY28*DY$6</f>
        <v>18414.9959156891</v>
      </c>
      <c r="DZ75" s="20" t="n">
        <f aca="false">$E13*$F14*In_PV_Avail*(1-In_Degradation)^DZ29*DZ28*DZ$6</f>
        <v>18401.0555018499</v>
      </c>
      <c r="EA75" s="20" t="n">
        <f aca="false">$E13*$F14*In_PV_Avail*(1-In_Degradation)^EA29*EA28*EA$6</f>
        <v>18187.265579786</v>
      </c>
      <c r="EB75" s="20" t="n">
        <f aca="false">$E13*$F14*In_PV_Avail*(1-In_Degradation)^EB29*EB28*EB$6</f>
        <v>18173.6471573847</v>
      </c>
      <c r="EC75" s="20" t="n">
        <f aca="false">$E13*$F14*In_PV_Avail*(1-In_Degradation)^EC29*EC28*EC$6</f>
        <v>18359.5997996948</v>
      </c>
      <c r="ED75" s="20" t="n">
        <f aca="false">$E13*$F14*In_PV_Avail*(1-In_Degradation)^ED29*ED28*ED$6</f>
        <v>18345.7013215034</v>
      </c>
      <c r="EE75" s="20" t="n">
        <f aca="false">$E13*$F14*In_PV_Avail*(1-In_Degradation)^EE29*EE28*EE$6</f>
        <v>17933.2956828172</v>
      </c>
      <c r="EF75" s="20" t="n">
        <f aca="false">$E13*$F14*In_PV_Avail*(1-In_Degradation)^EF29*EF28*EF$6</f>
        <v>18119.1262159126</v>
      </c>
      <c r="EG75" s="20" t="n">
        <f aca="false">$E13*$F14*In_PV_Avail*(1-In_Degradation)^EG29*EG28*EG$6</f>
        <v>18304.5210002957</v>
      </c>
      <c r="EH75" s="20" t="n">
        <f aca="false">$E13*$F14*In_PV_Avail*(1-In_Degradation)^EH29*EH28*EH$6</f>
        <v>18290.6642175389</v>
      </c>
      <c r="EI75" s="20" t="n">
        <f aca="false">$E13*$F14*In_PV_Avail*(1-In_Degradation)^EI29*EI28*EI$6</f>
        <v>17879.4957957688</v>
      </c>
      <c r="EJ75" s="20" t="n">
        <f aca="false">$E13*$F14*In_PV_Avail*(1-In_Degradation)^EJ29*EJ28*EJ$6</f>
        <v>18064.7688372648</v>
      </c>
      <c r="EK75" s="20" t="n">
        <f aca="false">$E13*$F14*In_PV_Avail*(1-In_Degradation)^EK29*EK28*EK$6</f>
        <v>18249.6074372949</v>
      </c>
      <c r="EL75" s="20" t="n">
        <f aca="false">$E13*$F14*In_PV_Avail*(1-In_Degradation)^EL29*EL28*EL$6</f>
        <v>18235.7922248863</v>
      </c>
      <c r="EM75" s="20" t="n">
        <f aca="false">$E13*$F14*In_PV_Avail*(1-In_Degradation)^EM29*EM28*EM$6</f>
        <v>17825.8573083815</v>
      </c>
      <c r="EN75" s="20" t="n">
        <f aca="false">$E13*$F14*In_PV_Avail*(1-In_Degradation)^EN29*EN28*EN$6</f>
        <v>18010.574530753</v>
      </c>
      <c r="EO75" s="20" t="n">
        <f aca="false">$E13*$F14*In_PV_Avail*(1-In_Degradation)^EO29*EO28*EO$6</f>
        <v>18194.858614983</v>
      </c>
      <c r="EP75" s="20" t="n">
        <f aca="false">$E13*$F14*In_PV_Avail*(1-In_Degradation)^EP29*EP28*EP$6</f>
        <v>18181.0848482116</v>
      </c>
      <c r="EQ75" s="20" t="n">
        <f aca="false">$E13*$F14*In_PV_Avail*(1-In_Degradation)^EQ29*EQ28*EQ$6</f>
        <v>17969.850622417</v>
      </c>
      <c r="ER75" s="20" t="n">
        <f aca="false">$E13*$F14*In_PV_Avail*(1-In_Degradation)^ER29*ER28*ER$6</f>
        <v>17956.3949979202</v>
      </c>
      <c r="ES75" s="20" t="n">
        <f aca="false">$E13*$F14*In_PV_Avail*(1-In_Degradation)^ES29*ES28*ES$6</f>
        <v>18140.1247175143</v>
      </c>
      <c r="ET75" s="20" t="n">
        <f aca="false">$E13*$F14*In_PV_Avail*(1-In_Degradation)^ET29*ET28*ET$6</f>
        <v>18126.3923850818</v>
      </c>
      <c r="EU75" s="20" t="n">
        <f aca="false">$E13*$F14*In_PV_Avail*(1-In_Degradation)^EU29*EU28*EU$6</f>
        <v>17718.9167428242</v>
      </c>
      <c r="EV75" s="20" t="n">
        <f aca="false">$E13*$F14*In_PV_Avail*(1-In_Degradation)^EV29*EV28*EV$6</f>
        <v>17902.5258129265</v>
      </c>
      <c r="EW75" s="20" t="n">
        <f aca="false">$E13*$F14*In_PV_Avail*(1-In_Degradation)^EW29*EW28*EW$6</f>
        <v>18085.7043433618</v>
      </c>
      <c r="EX75" s="20" t="n">
        <f aca="false">$E13*$F14*In_PV_Avail*(1-In_Degradation)^EX29*EX28*EX$6</f>
        <v>18072.0132079266</v>
      </c>
      <c r="EY75" s="20" t="n">
        <f aca="false">$E13*$F14*In_PV_Avail*(1-In_Degradation)^EY29*EY28*EY$6</f>
        <v>17665.7599925958</v>
      </c>
      <c r="EZ75" s="20" t="n">
        <f aca="false">$E13*$F14*In_PV_Avail*(1-In_Degradation)^EZ29*EZ28*EZ$6</f>
        <v>17848.8182354877</v>
      </c>
      <c r="FA75" s="20" t="n">
        <f aca="false">$E13*$F14*In_PV_Avail*(1-In_Degradation)^FA29*FA28*FA$6</f>
        <v>18031.4472303317</v>
      </c>
      <c r="FB75" s="20" t="n">
        <f aca="false">$E13*$F14*In_PV_Avail*(1-In_Degradation)^FB29*FB28*FB$6</f>
        <v>18017.7971683028</v>
      </c>
      <c r="FC75" s="20" t="n">
        <f aca="false">$E13*$F14*In_PV_Avail*(1-In_Degradation)^FC29*FC28*FC$6</f>
        <v>17612.762712618</v>
      </c>
      <c r="FD75" s="20" t="n">
        <f aca="false">$E13*$F14*In_PV_Avail*(1-In_Degradation)^FD29*FD28*FD$6</f>
        <v>0</v>
      </c>
      <c r="FE75" s="20" t="n">
        <f aca="false">$E13*$F14*In_PV_Avail*(1-In_Degradation)^FE29*FE28*FE$6</f>
        <v>0</v>
      </c>
      <c r="FF75" s="20" t="n">
        <f aca="false">$E13*$F14*In_PV_Avail*(1-In_Degradation)^FF29*FF28*FF$6</f>
        <v>0</v>
      </c>
      <c r="FG75" s="20" t="n">
        <f aca="false">$E13*$F14*In_PV_Avail*(1-In_Degradation)^FG29*FG28*FG$6</f>
        <v>0</v>
      </c>
      <c r="FH75" s="20" t="n">
        <f aca="false">$E13*$F14*In_PV_Avail*(1-In_Degradation)^FH29*FH28*FH$6</f>
        <v>0</v>
      </c>
    </row>
    <row r="76" customFormat="false" ht="15" hidden="false" customHeight="false" outlineLevel="0" collapsed="false">
      <c r="C76" s="0" t="s">
        <v>732</v>
      </c>
      <c r="D76" s="11" t="s">
        <v>40</v>
      </c>
      <c r="I76" s="20" t="n">
        <f aca="false">SUM(J76:FH76)</f>
        <v>0</v>
      </c>
      <c r="J76" s="20" t="n">
        <f aca="false">-J75*$E17</f>
        <v>-0</v>
      </c>
      <c r="K76" s="20" t="n">
        <f aca="false">-K75*$E17</f>
        <v>-0</v>
      </c>
      <c r="L76" s="20" t="n">
        <f aca="false">-L75*$E17</f>
        <v>-0</v>
      </c>
      <c r="M76" s="20" t="n">
        <f aca="false">-M75*$E17</f>
        <v>-0</v>
      </c>
      <c r="N76" s="20" t="n">
        <f aca="false">-N75*$E17</f>
        <v>-0</v>
      </c>
      <c r="O76" s="20" t="n">
        <f aca="false">-O75*$E17</f>
        <v>-0</v>
      </c>
      <c r="P76" s="20" t="n">
        <f aca="false">-P75*$E17</f>
        <v>-0</v>
      </c>
      <c r="Q76" s="20" t="n">
        <f aca="false">-Q75*$E17</f>
        <v>-0</v>
      </c>
      <c r="R76" s="20" t="n">
        <f aca="false">-R75*$E17</f>
        <v>-0</v>
      </c>
      <c r="S76" s="20" t="n">
        <f aca="false">-S75*$E17</f>
        <v>-0</v>
      </c>
      <c r="T76" s="20" t="n">
        <f aca="false">-T75*$E17</f>
        <v>-0</v>
      </c>
      <c r="U76" s="20" t="n">
        <f aca="false">-U75*$E17</f>
        <v>-0</v>
      </c>
      <c r="V76" s="20" t="n">
        <f aca="false">-V75*$E17</f>
        <v>-0</v>
      </c>
      <c r="W76" s="20" t="n">
        <f aca="false">-W75*$E17</f>
        <v>-0</v>
      </c>
      <c r="X76" s="20" t="n">
        <f aca="false">-X75*$E17</f>
        <v>-0</v>
      </c>
      <c r="Y76" s="20" t="n">
        <f aca="false">-Y75*$E17</f>
        <v>-0</v>
      </c>
      <c r="Z76" s="20" t="n">
        <f aca="false">-Z75*$E17</f>
        <v>-0</v>
      </c>
      <c r="AA76" s="20" t="n">
        <f aca="false">-AA75*$E17</f>
        <v>-0</v>
      </c>
      <c r="AB76" s="20" t="n">
        <f aca="false">-AB75*$E17</f>
        <v>-0</v>
      </c>
      <c r="AC76" s="20" t="n">
        <f aca="false">-AC75*$E17</f>
        <v>-0</v>
      </c>
      <c r="AD76" s="20" t="n">
        <f aca="false">-AD75*$E17</f>
        <v>-0</v>
      </c>
      <c r="AE76" s="20" t="n">
        <f aca="false">-AE75*$E17</f>
        <v>-0</v>
      </c>
      <c r="AF76" s="20" t="n">
        <f aca="false">-AF75*$E17</f>
        <v>-0</v>
      </c>
      <c r="AG76" s="20" t="n">
        <f aca="false">-AG75*$E17</f>
        <v>-0</v>
      </c>
      <c r="AH76" s="20" t="n">
        <f aca="false">-AH75*$E17</f>
        <v>-0</v>
      </c>
      <c r="AI76" s="20" t="n">
        <f aca="false">-AI75*$E17</f>
        <v>-0</v>
      </c>
      <c r="AJ76" s="20" t="n">
        <f aca="false">-AJ75*$E17</f>
        <v>-0</v>
      </c>
      <c r="AK76" s="20" t="n">
        <f aca="false">-AK75*$E17</f>
        <v>-0</v>
      </c>
      <c r="AL76" s="20" t="n">
        <f aca="false">-AL75*$E17</f>
        <v>-0</v>
      </c>
      <c r="AM76" s="20" t="n">
        <f aca="false">-AM75*$E17</f>
        <v>-0</v>
      </c>
      <c r="AN76" s="20" t="n">
        <f aca="false">-AN75*$E17</f>
        <v>-0</v>
      </c>
      <c r="AO76" s="20" t="n">
        <f aca="false">-AO75*$E17</f>
        <v>-0</v>
      </c>
      <c r="AP76" s="20" t="n">
        <f aca="false">-AP75*$E17</f>
        <v>-0</v>
      </c>
      <c r="AQ76" s="20" t="n">
        <f aca="false">-AQ75*$E17</f>
        <v>-0</v>
      </c>
      <c r="AR76" s="20" t="n">
        <f aca="false">-AR75*$E17</f>
        <v>-0</v>
      </c>
      <c r="AS76" s="20" t="n">
        <f aca="false">-AS75*$E17</f>
        <v>-0</v>
      </c>
      <c r="AT76" s="20" t="n">
        <f aca="false">-AT75*$E17</f>
        <v>-0</v>
      </c>
      <c r="AU76" s="20" t="n">
        <f aca="false">-AU75*$E17</f>
        <v>-0</v>
      </c>
      <c r="AV76" s="20" t="n">
        <f aca="false">-AV75*$E17</f>
        <v>-0</v>
      </c>
      <c r="AW76" s="20" t="n">
        <f aca="false">-AW75*$E17</f>
        <v>-0</v>
      </c>
      <c r="AX76" s="20" t="n">
        <f aca="false">-AX75*$E17</f>
        <v>-0</v>
      </c>
      <c r="AY76" s="20" t="n">
        <f aca="false">-AY75*$E17</f>
        <v>-0</v>
      </c>
      <c r="AZ76" s="20" t="n">
        <f aca="false">-AZ75*$E17</f>
        <v>-0</v>
      </c>
      <c r="BA76" s="20" t="n">
        <f aca="false">-BA75*$E17</f>
        <v>-0</v>
      </c>
      <c r="BB76" s="20" t="n">
        <f aca="false">-BB75*$E17</f>
        <v>-0</v>
      </c>
      <c r="BC76" s="20" t="n">
        <f aca="false">-BC75*$E17</f>
        <v>-0</v>
      </c>
      <c r="BD76" s="20" t="n">
        <f aca="false">-BD75*$E17</f>
        <v>-0</v>
      </c>
      <c r="BE76" s="20" t="n">
        <f aca="false">-BE75*$E17</f>
        <v>-0</v>
      </c>
      <c r="BF76" s="20" t="n">
        <f aca="false">-BF75*$E17</f>
        <v>-0</v>
      </c>
      <c r="BG76" s="20" t="n">
        <f aca="false">-BG75*$E17</f>
        <v>-0</v>
      </c>
      <c r="BH76" s="20" t="n">
        <f aca="false">-BH75*$E17</f>
        <v>-0</v>
      </c>
      <c r="BI76" s="20" t="n">
        <f aca="false">-BI75*$E17</f>
        <v>-0</v>
      </c>
      <c r="BJ76" s="20" t="n">
        <f aca="false">-BJ75*$E17</f>
        <v>-0</v>
      </c>
      <c r="BK76" s="20" t="n">
        <f aca="false">-BK75*$E17</f>
        <v>-0</v>
      </c>
      <c r="BL76" s="20" t="n">
        <f aca="false">-BL75*$E17</f>
        <v>-0</v>
      </c>
      <c r="BM76" s="20" t="n">
        <f aca="false">-BM75*$E17</f>
        <v>-0</v>
      </c>
      <c r="BN76" s="20" t="n">
        <f aca="false">-BN75*$E17</f>
        <v>-0</v>
      </c>
      <c r="BO76" s="20" t="n">
        <f aca="false">-BO75*$E17</f>
        <v>-0</v>
      </c>
      <c r="BP76" s="20" t="n">
        <f aca="false">-BP75*$E17</f>
        <v>-0</v>
      </c>
      <c r="BQ76" s="20" t="n">
        <f aca="false">-BQ75*$E17</f>
        <v>-0</v>
      </c>
      <c r="BR76" s="20" t="n">
        <f aca="false">-BR75*$E17</f>
        <v>-0</v>
      </c>
      <c r="BS76" s="20" t="n">
        <f aca="false">-BS75*$E17</f>
        <v>-0</v>
      </c>
      <c r="BT76" s="20" t="n">
        <f aca="false">-BT75*$E17</f>
        <v>-0</v>
      </c>
      <c r="BU76" s="20" t="n">
        <f aca="false">-BU75*$E17</f>
        <v>-0</v>
      </c>
      <c r="BV76" s="20" t="n">
        <f aca="false">-BV75*$E17</f>
        <v>-0</v>
      </c>
      <c r="BW76" s="20" t="n">
        <f aca="false">-BW75*$E17</f>
        <v>-0</v>
      </c>
      <c r="BX76" s="20" t="n">
        <f aca="false">-BX75*$E17</f>
        <v>-0</v>
      </c>
      <c r="BY76" s="20" t="n">
        <f aca="false">-BY75*$E17</f>
        <v>-0</v>
      </c>
      <c r="BZ76" s="20" t="n">
        <f aca="false">-BZ75*$E17</f>
        <v>-0</v>
      </c>
      <c r="CA76" s="20" t="n">
        <f aca="false">-CA75*$E17</f>
        <v>-0</v>
      </c>
      <c r="CB76" s="20" t="n">
        <f aca="false">-CB75*$E17</f>
        <v>-0</v>
      </c>
      <c r="CC76" s="20" t="n">
        <f aca="false">-CC75*$E17</f>
        <v>-0</v>
      </c>
      <c r="CD76" s="20" t="n">
        <f aca="false">-CD75*$E17</f>
        <v>-0</v>
      </c>
      <c r="CE76" s="20" t="n">
        <f aca="false">-CE75*$E17</f>
        <v>-0</v>
      </c>
      <c r="CF76" s="20" t="n">
        <f aca="false">-CF75*$E17</f>
        <v>-0</v>
      </c>
      <c r="CG76" s="20" t="n">
        <f aca="false">-CG75*$E17</f>
        <v>-0</v>
      </c>
      <c r="CH76" s="20" t="n">
        <f aca="false">-CH75*$E17</f>
        <v>-0</v>
      </c>
      <c r="CI76" s="20" t="n">
        <f aca="false">-CI75*$E17</f>
        <v>-0</v>
      </c>
      <c r="CJ76" s="20" t="n">
        <f aca="false">-CJ75*$E17</f>
        <v>-0</v>
      </c>
      <c r="CK76" s="20" t="n">
        <f aca="false">-CK75*$E17</f>
        <v>-0</v>
      </c>
      <c r="CL76" s="20" t="n">
        <f aca="false">-CL75*$E17</f>
        <v>-0</v>
      </c>
      <c r="CM76" s="20" t="n">
        <f aca="false">-CM75*$E17</f>
        <v>-0</v>
      </c>
      <c r="CN76" s="20" t="n">
        <f aca="false">-CN75*$E17</f>
        <v>-0</v>
      </c>
      <c r="CO76" s="20" t="n">
        <f aca="false">-CO75*$E17</f>
        <v>-0</v>
      </c>
      <c r="CP76" s="20" t="n">
        <f aca="false">-CP75*$E17</f>
        <v>-0</v>
      </c>
      <c r="CQ76" s="20" t="n">
        <f aca="false">-CQ75*$E17</f>
        <v>-0</v>
      </c>
      <c r="CR76" s="20" t="n">
        <f aca="false">-CR75*$E17</f>
        <v>-0</v>
      </c>
      <c r="CS76" s="20" t="n">
        <f aca="false">-CS75*$E17</f>
        <v>-0</v>
      </c>
      <c r="CT76" s="20" t="n">
        <f aca="false">-CT75*$E17</f>
        <v>-0</v>
      </c>
      <c r="CU76" s="20" t="n">
        <f aca="false">-CU75*$E17</f>
        <v>-0</v>
      </c>
      <c r="CV76" s="20" t="n">
        <f aca="false">-CV75*$E17</f>
        <v>-0</v>
      </c>
      <c r="CW76" s="20" t="n">
        <f aca="false">-CW75*$E17</f>
        <v>-0</v>
      </c>
      <c r="CX76" s="20" t="n">
        <f aca="false">-CX75*$E17</f>
        <v>-0</v>
      </c>
      <c r="CY76" s="20" t="n">
        <f aca="false">-CY75*$E17</f>
        <v>-0</v>
      </c>
      <c r="CZ76" s="20" t="n">
        <f aca="false">-CZ75*$E17</f>
        <v>-0</v>
      </c>
      <c r="DA76" s="20" t="n">
        <f aca="false">-DA75*$E17</f>
        <v>-0</v>
      </c>
      <c r="DB76" s="20" t="n">
        <f aca="false">-DB75*$E17</f>
        <v>-0</v>
      </c>
      <c r="DC76" s="20" t="n">
        <f aca="false">-DC75*$E17</f>
        <v>-0</v>
      </c>
      <c r="DD76" s="20" t="n">
        <f aca="false">-DD75*$E17</f>
        <v>-0</v>
      </c>
      <c r="DE76" s="20" t="n">
        <f aca="false">-DE75*$E17</f>
        <v>-0</v>
      </c>
      <c r="DF76" s="20" t="n">
        <f aca="false">-DF75*$E17</f>
        <v>-0</v>
      </c>
      <c r="DG76" s="20" t="n">
        <f aca="false">-DG75*$E17</f>
        <v>-0</v>
      </c>
      <c r="DH76" s="20" t="n">
        <f aca="false">-DH75*$E17</f>
        <v>-0</v>
      </c>
      <c r="DI76" s="20" t="n">
        <f aca="false">-DI75*$E17</f>
        <v>-0</v>
      </c>
      <c r="DJ76" s="20" t="n">
        <f aca="false">-DJ75*$E17</f>
        <v>-0</v>
      </c>
      <c r="DK76" s="20" t="n">
        <f aca="false">-DK75*$E17</f>
        <v>-0</v>
      </c>
      <c r="DL76" s="20" t="n">
        <f aca="false">-DL75*$E17</f>
        <v>-0</v>
      </c>
      <c r="DM76" s="20" t="n">
        <f aca="false">-DM75*$E17</f>
        <v>-0</v>
      </c>
      <c r="DN76" s="20" t="n">
        <f aca="false">-DN75*$E17</f>
        <v>-0</v>
      </c>
      <c r="DO76" s="20" t="n">
        <f aca="false">-DO75*$E17</f>
        <v>-0</v>
      </c>
      <c r="DP76" s="20" t="n">
        <f aca="false">-DP75*$E17</f>
        <v>-0</v>
      </c>
      <c r="DQ76" s="20" t="n">
        <f aca="false">-DQ75*$E17</f>
        <v>-0</v>
      </c>
      <c r="DR76" s="20" t="n">
        <f aca="false">-DR75*$E17</f>
        <v>-0</v>
      </c>
      <c r="DS76" s="20" t="n">
        <f aca="false">-DS75*$E17</f>
        <v>-0</v>
      </c>
      <c r="DT76" s="20" t="n">
        <f aca="false">-DT75*$E17</f>
        <v>-0</v>
      </c>
      <c r="DU76" s="20" t="n">
        <f aca="false">-DU75*$E17</f>
        <v>-0</v>
      </c>
      <c r="DV76" s="20" t="n">
        <f aca="false">-DV75*$E17</f>
        <v>-0</v>
      </c>
      <c r="DW76" s="20" t="n">
        <f aca="false">-DW75*$E17</f>
        <v>-0</v>
      </c>
      <c r="DX76" s="20" t="n">
        <f aca="false">-DX75*$E17</f>
        <v>-0</v>
      </c>
      <c r="DY76" s="20" t="n">
        <f aca="false">-DY75*$E17</f>
        <v>-0</v>
      </c>
      <c r="DZ76" s="20" t="n">
        <f aca="false">-DZ75*$E17</f>
        <v>-0</v>
      </c>
      <c r="EA76" s="20" t="n">
        <f aca="false">-EA75*$E17</f>
        <v>-0</v>
      </c>
      <c r="EB76" s="20" t="n">
        <f aca="false">-EB75*$E17</f>
        <v>-0</v>
      </c>
      <c r="EC76" s="20" t="n">
        <f aca="false">-EC75*$E17</f>
        <v>-0</v>
      </c>
      <c r="ED76" s="20" t="n">
        <f aca="false">-ED75*$E17</f>
        <v>-0</v>
      </c>
      <c r="EE76" s="20" t="n">
        <f aca="false">-EE75*$E17</f>
        <v>-0</v>
      </c>
      <c r="EF76" s="20" t="n">
        <f aca="false">-EF75*$E17</f>
        <v>-0</v>
      </c>
      <c r="EG76" s="20" t="n">
        <f aca="false">-EG75*$E17</f>
        <v>-0</v>
      </c>
      <c r="EH76" s="20" t="n">
        <f aca="false">-EH75*$E17</f>
        <v>-0</v>
      </c>
      <c r="EI76" s="20" t="n">
        <f aca="false">-EI75*$E17</f>
        <v>-0</v>
      </c>
      <c r="EJ76" s="20" t="n">
        <f aca="false">-EJ75*$E17</f>
        <v>-0</v>
      </c>
      <c r="EK76" s="20" t="n">
        <f aca="false">-EK75*$E17</f>
        <v>-0</v>
      </c>
      <c r="EL76" s="20" t="n">
        <f aca="false">-EL75*$E17</f>
        <v>-0</v>
      </c>
      <c r="EM76" s="20" t="n">
        <f aca="false">-EM75*$E17</f>
        <v>-0</v>
      </c>
      <c r="EN76" s="20" t="n">
        <f aca="false">-EN75*$E17</f>
        <v>-0</v>
      </c>
      <c r="EO76" s="20" t="n">
        <f aca="false">-EO75*$E17</f>
        <v>-0</v>
      </c>
      <c r="EP76" s="20" t="n">
        <f aca="false">-EP75*$E17</f>
        <v>-0</v>
      </c>
      <c r="EQ76" s="20" t="n">
        <f aca="false">-EQ75*$E17</f>
        <v>-0</v>
      </c>
      <c r="ER76" s="20" t="n">
        <f aca="false">-ER75*$E17</f>
        <v>-0</v>
      </c>
      <c r="ES76" s="20" t="n">
        <f aca="false">-ES75*$E17</f>
        <v>-0</v>
      </c>
      <c r="ET76" s="20" t="n">
        <f aca="false">-ET75*$E17</f>
        <v>-0</v>
      </c>
      <c r="EU76" s="20" t="n">
        <f aca="false">-EU75*$E17</f>
        <v>-0</v>
      </c>
      <c r="EV76" s="20" t="n">
        <f aca="false">-EV75*$E17</f>
        <v>-0</v>
      </c>
      <c r="EW76" s="20" t="n">
        <f aca="false">-EW75*$E17</f>
        <v>-0</v>
      </c>
      <c r="EX76" s="20" t="n">
        <f aca="false">-EX75*$E17</f>
        <v>-0</v>
      </c>
      <c r="EY76" s="20" t="n">
        <f aca="false">-EY75*$E17</f>
        <v>-0</v>
      </c>
      <c r="EZ76" s="20" t="n">
        <f aca="false">-EZ75*$E17</f>
        <v>-0</v>
      </c>
      <c r="FA76" s="20" t="n">
        <f aca="false">-FA75*$E17</f>
        <v>-0</v>
      </c>
      <c r="FB76" s="20" t="n">
        <f aca="false">-FB75*$E17</f>
        <v>-0</v>
      </c>
      <c r="FC76" s="20" t="n">
        <f aca="false">-FC75*$E17</f>
        <v>-0</v>
      </c>
      <c r="FD76" s="20" t="n">
        <f aca="false">-FD75*$E17</f>
        <v>-0</v>
      </c>
      <c r="FE76" s="20" t="n">
        <f aca="false">-FE75*$E17</f>
        <v>-0</v>
      </c>
      <c r="FF76" s="20" t="n">
        <f aca="false">-FF75*$E17</f>
        <v>-0</v>
      </c>
      <c r="FG76" s="20" t="n">
        <f aca="false">-FG75*$E17</f>
        <v>-0</v>
      </c>
      <c r="FH76" s="20" t="n">
        <f aca="false">-FH75*$E17</f>
        <v>-0</v>
      </c>
    </row>
    <row r="77" customFormat="false" ht="15" hidden="false" customHeight="false" outlineLevel="0" collapsed="false">
      <c r="C77" s="0" t="s">
        <v>733</v>
      </c>
      <c r="D77" s="11" t="s">
        <v>40</v>
      </c>
      <c r="E77" s="14" t="str">
        <f aca="false">$E47</f>
        <v>DC 4h</v>
      </c>
      <c r="J77" s="20" t="n">
        <f aca="false">INDEX(ChargeRES_Data,MATCH($E77,ChargeRES_Labels,0),MATCH(J$7,ChargeRES_Years,0))</f>
        <v>0</v>
      </c>
      <c r="K77" s="20" t="n">
        <f aca="false">INDEX(ChargeRES_Data,MATCH($E77,ChargeRES_Labels,0),MATCH(K$7,ChargeRES_Years,0))</f>
        <v>0</v>
      </c>
      <c r="L77" s="20" t="n">
        <f aca="false">INDEX(ChargeRES_Data,MATCH($E77,ChargeRES_Labels,0),MATCH(L$7,ChargeRES_Years,0))</f>
        <v>0</v>
      </c>
      <c r="M77" s="20" t="n">
        <f aca="false">INDEX(ChargeRES_Data,MATCH($E77,ChargeRES_Labels,0),MATCH(M$7,ChargeRES_Years,0))</f>
        <v>0</v>
      </c>
      <c r="N77" s="20" t="n">
        <f aca="false">INDEX(ChargeRES_Data,MATCH($E77,ChargeRES_Labels,0),MATCH(N$7,ChargeRES_Years,0))</f>
        <v>0</v>
      </c>
      <c r="O77" s="20" t="n">
        <f aca="false">INDEX(ChargeRES_Data,MATCH($E77,ChargeRES_Labels,0),MATCH(O$7,ChargeRES_Years,0))</f>
        <v>-992.69296</v>
      </c>
      <c r="P77" s="20" t="n">
        <f aca="false">INDEX(ChargeRES_Data,MATCH($E77,ChargeRES_Labels,0),MATCH(P$7,ChargeRES_Years,0))</f>
        <v>-992.69296</v>
      </c>
      <c r="Q77" s="20" t="n">
        <f aca="false">INDEX(ChargeRES_Data,MATCH($E77,ChargeRES_Labels,0),MATCH(Q$7,ChargeRES_Years,0))</f>
        <v>-992.69296</v>
      </c>
      <c r="R77" s="20" t="n">
        <f aca="false">INDEX(ChargeRES_Data,MATCH($E77,ChargeRES_Labels,0),MATCH(R$7,ChargeRES_Years,0))</f>
        <v>-992.69296</v>
      </c>
      <c r="S77" s="20" t="n">
        <f aca="false">INDEX(ChargeRES_Data,MATCH($E77,ChargeRES_Labels,0),MATCH(S$7,ChargeRES_Years,0))</f>
        <v>-1020.71599</v>
      </c>
      <c r="T77" s="20" t="n">
        <f aca="false">INDEX(ChargeRES_Data,MATCH($E77,ChargeRES_Labels,0),MATCH(T$7,ChargeRES_Years,0))</f>
        <v>-1020.71599</v>
      </c>
      <c r="U77" s="20" t="n">
        <f aca="false">INDEX(ChargeRES_Data,MATCH($E77,ChargeRES_Labels,0),MATCH(U$7,ChargeRES_Years,0))</f>
        <v>-1020.71599</v>
      </c>
      <c r="V77" s="20" t="n">
        <f aca="false">INDEX(ChargeRES_Data,MATCH($E77,ChargeRES_Labels,0),MATCH(V$7,ChargeRES_Years,0))</f>
        <v>-1020.71599</v>
      </c>
      <c r="W77" s="20" t="n">
        <f aca="false">INDEX(ChargeRES_Data,MATCH($E77,ChargeRES_Labels,0),MATCH(W$7,ChargeRES_Years,0))</f>
        <v>-1012.63813</v>
      </c>
      <c r="X77" s="20" t="n">
        <f aca="false">INDEX(ChargeRES_Data,MATCH($E77,ChargeRES_Labels,0),MATCH(X$7,ChargeRES_Years,0))</f>
        <v>-1012.63813</v>
      </c>
      <c r="Y77" s="20" t="n">
        <f aca="false">INDEX(ChargeRES_Data,MATCH($E77,ChargeRES_Labels,0),MATCH(Y$7,ChargeRES_Years,0))</f>
        <v>-1012.63813</v>
      </c>
      <c r="Z77" s="20" t="n">
        <f aca="false">INDEX(ChargeRES_Data,MATCH($E77,ChargeRES_Labels,0),MATCH(Z$7,ChargeRES_Years,0))</f>
        <v>-1012.63813</v>
      </c>
      <c r="AA77" s="20" t="n">
        <f aca="false">INDEX(ChargeRES_Data,MATCH($E77,ChargeRES_Labels,0),MATCH(AA$7,ChargeRES_Years,0))</f>
        <v>-1008.4149</v>
      </c>
      <c r="AB77" s="20" t="n">
        <f aca="false">INDEX(ChargeRES_Data,MATCH($E77,ChargeRES_Labels,0),MATCH(AB$7,ChargeRES_Years,0))</f>
        <v>-1008.4149</v>
      </c>
      <c r="AC77" s="20" t="n">
        <f aca="false">INDEX(ChargeRES_Data,MATCH($E77,ChargeRES_Labels,0),MATCH(AC$7,ChargeRES_Years,0))</f>
        <v>-1008.4149</v>
      </c>
      <c r="AD77" s="20" t="n">
        <f aca="false">INDEX(ChargeRES_Data,MATCH($E77,ChargeRES_Labels,0),MATCH(AD$7,ChargeRES_Years,0))</f>
        <v>-1008.4149</v>
      </c>
      <c r="AE77" s="20" t="n">
        <f aca="false">INDEX(ChargeRES_Data,MATCH($E77,ChargeRES_Labels,0),MATCH(AE$7,ChargeRES_Years,0))</f>
        <v>-990.22906</v>
      </c>
      <c r="AF77" s="20" t="n">
        <f aca="false">INDEX(ChargeRES_Data,MATCH($E77,ChargeRES_Labels,0),MATCH(AF$7,ChargeRES_Years,0))</f>
        <v>-990.22906</v>
      </c>
      <c r="AG77" s="20" t="n">
        <f aca="false">INDEX(ChargeRES_Data,MATCH($E77,ChargeRES_Labels,0),MATCH(AG$7,ChargeRES_Years,0))</f>
        <v>-990.22906</v>
      </c>
      <c r="AH77" s="20" t="n">
        <f aca="false">INDEX(ChargeRES_Data,MATCH($E77,ChargeRES_Labels,0),MATCH(AH$7,ChargeRES_Years,0))</f>
        <v>-990.22906</v>
      </c>
      <c r="AI77" s="20" t="n">
        <f aca="false">INDEX(ChargeRES_Data,MATCH($E77,ChargeRES_Labels,0),MATCH(AI$7,ChargeRES_Years,0))</f>
        <v>-965.72765</v>
      </c>
      <c r="AJ77" s="20" t="n">
        <f aca="false">INDEX(ChargeRES_Data,MATCH($E77,ChargeRES_Labels,0),MATCH(AJ$7,ChargeRES_Years,0))</f>
        <v>-965.72765</v>
      </c>
      <c r="AK77" s="20" t="n">
        <f aca="false">INDEX(ChargeRES_Data,MATCH($E77,ChargeRES_Labels,0),MATCH(AK$7,ChargeRES_Years,0))</f>
        <v>-965.72765</v>
      </c>
      <c r="AL77" s="20" t="n">
        <f aca="false">INDEX(ChargeRES_Data,MATCH($E77,ChargeRES_Labels,0),MATCH(AL$7,ChargeRES_Years,0))</f>
        <v>-965.72765</v>
      </c>
      <c r="AM77" s="20" t="n">
        <f aca="false">INDEX(ChargeRES_Data,MATCH($E77,ChargeRES_Labels,0),MATCH(AM$7,ChargeRES_Years,0))</f>
        <v>-971.9878</v>
      </c>
      <c r="AN77" s="20" t="n">
        <f aca="false">INDEX(ChargeRES_Data,MATCH($E77,ChargeRES_Labels,0),MATCH(AN$7,ChargeRES_Years,0))</f>
        <v>-971.9878</v>
      </c>
      <c r="AO77" s="20" t="n">
        <f aca="false">INDEX(ChargeRES_Data,MATCH($E77,ChargeRES_Labels,0),MATCH(AO$7,ChargeRES_Years,0))</f>
        <v>-971.9878</v>
      </c>
      <c r="AP77" s="20" t="n">
        <f aca="false">INDEX(ChargeRES_Data,MATCH($E77,ChargeRES_Labels,0),MATCH(AP$7,ChargeRES_Years,0))</f>
        <v>-971.9878</v>
      </c>
      <c r="AQ77" s="20" t="n">
        <f aca="false">INDEX(ChargeRES_Data,MATCH($E77,ChargeRES_Labels,0),MATCH(AQ$7,ChargeRES_Years,0))</f>
        <v>-972.86154</v>
      </c>
      <c r="AR77" s="20" t="n">
        <f aca="false">INDEX(ChargeRES_Data,MATCH($E77,ChargeRES_Labels,0),MATCH(AR$7,ChargeRES_Years,0))</f>
        <v>-972.86154</v>
      </c>
      <c r="AS77" s="20" t="n">
        <f aca="false">INDEX(ChargeRES_Data,MATCH($E77,ChargeRES_Labels,0),MATCH(AS$7,ChargeRES_Years,0))</f>
        <v>-972.86154</v>
      </c>
      <c r="AT77" s="20" t="n">
        <f aca="false">INDEX(ChargeRES_Data,MATCH($E77,ChargeRES_Labels,0),MATCH(AT$7,ChargeRES_Years,0))</f>
        <v>-972.86154</v>
      </c>
      <c r="AU77" s="20" t="n">
        <f aca="false">INDEX(ChargeRES_Data,MATCH($E77,ChargeRES_Labels,0),MATCH(AU$7,ChargeRES_Years,0))</f>
        <v>-967.99641</v>
      </c>
      <c r="AV77" s="20" t="n">
        <f aca="false">INDEX(ChargeRES_Data,MATCH($E77,ChargeRES_Labels,0),MATCH(AV$7,ChargeRES_Years,0))</f>
        <v>-967.99641</v>
      </c>
      <c r="AW77" s="20" t="n">
        <f aca="false">INDEX(ChargeRES_Data,MATCH($E77,ChargeRES_Labels,0),MATCH(AW$7,ChargeRES_Years,0))</f>
        <v>-967.99641</v>
      </c>
      <c r="AX77" s="20" t="n">
        <f aca="false">INDEX(ChargeRES_Data,MATCH($E77,ChargeRES_Labels,0),MATCH(AX$7,ChargeRES_Years,0))</f>
        <v>-967.99641</v>
      </c>
      <c r="AY77" s="20" t="n">
        <f aca="false">INDEX(ChargeRES_Data,MATCH($E77,ChargeRES_Labels,0),MATCH(AY$7,ChargeRES_Years,0))</f>
        <v>-946.54846</v>
      </c>
      <c r="AZ77" s="20" t="n">
        <f aca="false">INDEX(ChargeRES_Data,MATCH($E77,ChargeRES_Labels,0),MATCH(AZ$7,ChargeRES_Years,0))</f>
        <v>-946.54846</v>
      </c>
      <c r="BA77" s="20" t="n">
        <f aca="false">INDEX(ChargeRES_Data,MATCH($E77,ChargeRES_Labels,0),MATCH(BA$7,ChargeRES_Years,0))</f>
        <v>-946.54846</v>
      </c>
      <c r="BB77" s="20" t="n">
        <f aca="false">INDEX(ChargeRES_Data,MATCH($E77,ChargeRES_Labels,0),MATCH(BB$7,ChargeRES_Years,0))</f>
        <v>-946.54846</v>
      </c>
      <c r="BC77" s="20" t="n">
        <f aca="false">INDEX(ChargeRES_Data,MATCH($E77,ChargeRES_Labels,0),MATCH(BC$7,ChargeRES_Years,0))</f>
        <v>-903.12287</v>
      </c>
      <c r="BD77" s="20" t="n">
        <f aca="false">INDEX(ChargeRES_Data,MATCH($E77,ChargeRES_Labels,0),MATCH(BD$7,ChargeRES_Years,0))</f>
        <v>-903.12287</v>
      </c>
      <c r="BE77" s="20" t="n">
        <f aca="false">INDEX(ChargeRES_Data,MATCH($E77,ChargeRES_Labels,0),MATCH(BE$7,ChargeRES_Years,0))</f>
        <v>-903.12287</v>
      </c>
      <c r="BF77" s="20" t="n">
        <f aca="false">INDEX(ChargeRES_Data,MATCH($E77,ChargeRES_Labels,0),MATCH(BF$7,ChargeRES_Years,0))</f>
        <v>-903.12287</v>
      </c>
      <c r="BG77" s="20" t="n">
        <f aca="false">INDEX(ChargeRES_Data,MATCH($E77,ChargeRES_Labels,0),MATCH(BG$7,ChargeRES_Years,0))</f>
        <v>-915.28429</v>
      </c>
      <c r="BH77" s="20" t="n">
        <f aca="false">INDEX(ChargeRES_Data,MATCH($E77,ChargeRES_Labels,0),MATCH(BH$7,ChargeRES_Years,0))</f>
        <v>-915.28429</v>
      </c>
      <c r="BI77" s="20" t="n">
        <f aca="false">INDEX(ChargeRES_Data,MATCH($E77,ChargeRES_Labels,0),MATCH(BI$7,ChargeRES_Years,0))</f>
        <v>-915.28429</v>
      </c>
      <c r="BJ77" s="20" t="n">
        <f aca="false">INDEX(ChargeRES_Data,MATCH($E77,ChargeRES_Labels,0),MATCH(BJ$7,ChargeRES_Years,0))</f>
        <v>-915.28429</v>
      </c>
      <c r="BK77" s="20" t="n">
        <f aca="false">INDEX(ChargeRES_Data,MATCH($E77,ChargeRES_Labels,0),MATCH(BK$7,ChargeRES_Years,0))</f>
        <v>-884.89008</v>
      </c>
      <c r="BL77" s="20" t="n">
        <f aca="false">INDEX(ChargeRES_Data,MATCH($E77,ChargeRES_Labels,0),MATCH(BL$7,ChargeRES_Years,0))</f>
        <v>-884.89008</v>
      </c>
      <c r="BM77" s="20" t="n">
        <f aca="false">INDEX(ChargeRES_Data,MATCH($E77,ChargeRES_Labels,0),MATCH(BM$7,ChargeRES_Years,0))</f>
        <v>-884.89008</v>
      </c>
      <c r="BN77" s="20" t="n">
        <f aca="false">INDEX(ChargeRES_Data,MATCH($E77,ChargeRES_Labels,0),MATCH(BN$7,ChargeRES_Years,0))</f>
        <v>-884.89008</v>
      </c>
      <c r="BO77" s="20" t="n">
        <f aca="false">INDEX(ChargeRES_Data,MATCH($E77,ChargeRES_Labels,0),MATCH(BO$7,ChargeRES_Years,0))</f>
        <v>-884.94627</v>
      </c>
      <c r="BP77" s="20" t="n">
        <f aca="false">INDEX(ChargeRES_Data,MATCH($E77,ChargeRES_Labels,0),MATCH(BP$7,ChargeRES_Years,0))</f>
        <v>-884.94627</v>
      </c>
      <c r="BQ77" s="20" t="n">
        <f aca="false">INDEX(ChargeRES_Data,MATCH($E77,ChargeRES_Labels,0),MATCH(BQ$7,ChargeRES_Years,0))</f>
        <v>-884.94627</v>
      </c>
      <c r="BR77" s="20" t="n">
        <f aca="false">INDEX(ChargeRES_Data,MATCH($E77,ChargeRES_Labels,0),MATCH(BR$7,ChargeRES_Years,0))</f>
        <v>-884.94627</v>
      </c>
      <c r="BS77" s="20" t="n">
        <f aca="false">INDEX(ChargeRES_Data,MATCH($E77,ChargeRES_Labels,0),MATCH(BS$7,ChargeRES_Years,0))</f>
        <v>-864.12541</v>
      </c>
      <c r="BT77" s="20" t="n">
        <f aca="false">INDEX(ChargeRES_Data,MATCH($E77,ChargeRES_Labels,0),MATCH(BT$7,ChargeRES_Years,0))</f>
        <v>-864.12541</v>
      </c>
      <c r="BU77" s="20" t="n">
        <f aca="false">INDEX(ChargeRES_Data,MATCH($E77,ChargeRES_Labels,0),MATCH(BU$7,ChargeRES_Years,0))</f>
        <v>-864.12541</v>
      </c>
      <c r="BV77" s="20" t="n">
        <f aca="false">INDEX(ChargeRES_Data,MATCH($E77,ChargeRES_Labels,0),MATCH(BV$7,ChargeRES_Years,0))</f>
        <v>-864.12541</v>
      </c>
      <c r="BW77" s="20" t="n">
        <f aca="false">INDEX(ChargeRES_Data,MATCH($E77,ChargeRES_Labels,0),MATCH(BW$7,ChargeRES_Years,0))</f>
        <v>-842.22332</v>
      </c>
      <c r="BX77" s="20" t="n">
        <f aca="false">INDEX(ChargeRES_Data,MATCH($E77,ChargeRES_Labels,0),MATCH(BX$7,ChargeRES_Years,0))</f>
        <v>-842.22332</v>
      </c>
      <c r="BY77" s="20" t="n">
        <f aca="false">INDEX(ChargeRES_Data,MATCH($E77,ChargeRES_Labels,0),MATCH(BY$7,ChargeRES_Years,0))</f>
        <v>-842.22332</v>
      </c>
      <c r="BZ77" s="20" t="n">
        <f aca="false">INDEX(ChargeRES_Data,MATCH($E77,ChargeRES_Labels,0),MATCH(BZ$7,ChargeRES_Years,0))</f>
        <v>-842.22332</v>
      </c>
      <c r="CA77" s="20" t="n">
        <f aca="false">INDEX(ChargeRES_Data,MATCH($E77,ChargeRES_Labels,0),MATCH(CA$7,ChargeRES_Years,0))</f>
        <v>-840.9919</v>
      </c>
      <c r="CB77" s="20" t="n">
        <f aca="false">INDEX(ChargeRES_Data,MATCH($E77,ChargeRES_Labels,0),MATCH(CB$7,ChargeRES_Years,0))</f>
        <v>-840.9919</v>
      </c>
      <c r="CC77" s="20" t="n">
        <f aca="false">INDEX(ChargeRES_Data,MATCH($E77,ChargeRES_Labels,0),MATCH(CC$7,ChargeRES_Years,0))</f>
        <v>-840.9919</v>
      </c>
      <c r="CD77" s="20" t="n">
        <f aca="false">INDEX(ChargeRES_Data,MATCH($E77,ChargeRES_Labels,0),MATCH(CD$7,ChargeRES_Years,0))</f>
        <v>-840.9919</v>
      </c>
      <c r="CE77" s="20" t="n">
        <f aca="false">INDEX(ChargeRES_Data,MATCH($E77,ChargeRES_Labels,0),MATCH(CE$7,ChargeRES_Years,0))</f>
        <v>-817.1254</v>
      </c>
      <c r="CF77" s="20" t="n">
        <f aca="false">INDEX(ChargeRES_Data,MATCH($E77,ChargeRES_Labels,0),MATCH(CF$7,ChargeRES_Years,0))</f>
        <v>-817.1254</v>
      </c>
      <c r="CG77" s="20" t="n">
        <f aca="false">INDEX(ChargeRES_Data,MATCH($E77,ChargeRES_Labels,0),MATCH(CG$7,ChargeRES_Years,0))</f>
        <v>-817.1254</v>
      </c>
      <c r="CH77" s="20" t="n">
        <f aca="false">INDEX(ChargeRES_Data,MATCH($E77,ChargeRES_Labels,0),MATCH(CH$7,ChargeRES_Years,0))</f>
        <v>-817.1254</v>
      </c>
      <c r="CI77" s="20" t="n">
        <f aca="false">INDEX(ChargeRES_Data,MATCH($E77,ChargeRES_Labels,0),MATCH(CI$7,ChargeRES_Years,0))</f>
        <v>-792.76727</v>
      </c>
      <c r="CJ77" s="20" t="n">
        <f aca="false">INDEX(ChargeRES_Data,MATCH($E77,ChargeRES_Labels,0),MATCH(CJ$7,ChargeRES_Years,0))</f>
        <v>-792.76727</v>
      </c>
      <c r="CK77" s="20" t="n">
        <f aca="false">INDEX(ChargeRES_Data,MATCH($E77,ChargeRES_Labels,0),MATCH(CK$7,ChargeRES_Years,0))</f>
        <v>-792.76727</v>
      </c>
      <c r="CL77" s="20" t="n">
        <f aca="false">INDEX(ChargeRES_Data,MATCH($E77,ChargeRES_Labels,0),MATCH(CL$7,ChargeRES_Years,0))</f>
        <v>-792.76727</v>
      </c>
      <c r="CM77" s="20" t="n">
        <f aca="false">INDEX(ChargeRES_Data,MATCH($E77,ChargeRES_Labels,0),MATCH(CM$7,ChargeRES_Years,0))</f>
        <v>-779.27492</v>
      </c>
      <c r="CN77" s="20" t="n">
        <f aca="false">INDEX(ChargeRES_Data,MATCH($E77,ChargeRES_Labels,0),MATCH(CN$7,ChargeRES_Years,0))</f>
        <v>-779.27492</v>
      </c>
      <c r="CO77" s="20" t="n">
        <f aca="false">INDEX(ChargeRES_Data,MATCH($E77,ChargeRES_Labels,0),MATCH(CO$7,ChargeRES_Years,0))</f>
        <v>-779.27492</v>
      </c>
      <c r="CP77" s="20" t="n">
        <f aca="false">INDEX(ChargeRES_Data,MATCH($E77,ChargeRES_Labels,0),MATCH(CP$7,ChargeRES_Years,0))</f>
        <v>-779.27492</v>
      </c>
      <c r="CQ77" s="20" t="n">
        <f aca="false">INDEX(ChargeRES_Data,MATCH($E77,ChargeRES_Labels,0),MATCH(CQ$7,ChargeRES_Years,0))</f>
        <v>-745.06588</v>
      </c>
      <c r="CR77" s="20" t="n">
        <f aca="false">INDEX(ChargeRES_Data,MATCH($E77,ChargeRES_Labels,0),MATCH(CR$7,ChargeRES_Years,0))</f>
        <v>-745.06588</v>
      </c>
      <c r="CS77" s="20" t="n">
        <f aca="false">INDEX(ChargeRES_Data,MATCH($E77,ChargeRES_Labels,0),MATCH(CS$7,ChargeRES_Years,0))</f>
        <v>-745.06588</v>
      </c>
      <c r="CT77" s="20" t="n">
        <f aca="false">INDEX(ChargeRES_Data,MATCH($E77,ChargeRES_Labels,0),MATCH(CT$7,ChargeRES_Years,0))</f>
        <v>-745.06588</v>
      </c>
      <c r="CU77" s="20" t="n">
        <f aca="false">INDEX(ChargeRES_Data,MATCH($E77,ChargeRES_Labels,0),MATCH(CU$7,ChargeRES_Years,0))</f>
        <v>-713.83809</v>
      </c>
      <c r="CV77" s="20" t="n">
        <f aca="false">INDEX(ChargeRES_Data,MATCH($E77,ChargeRES_Labels,0),MATCH(CV$7,ChargeRES_Years,0))</f>
        <v>-713.83809</v>
      </c>
      <c r="CW77" s="20" t="n">
        <f aca="false">INDEX(ChargeRES_Data,MATCH($E77,ChargeRES_Labels,0),MATCH(CW$7,ChargeRES_Years,0))</f>
        <v>-713.83809</v>
      </c>
      <c r="CX77" s="20" t="n">
        <f aca="false">INDEX(ChargeRES_Data,MATCH($E77,ChargeRES_Labels,0),MATCH(CX$7,ChargeRES_Years,0))</f>
        <v>-713.83809</v>
      </c>
      <c r="CY77" s="20" t="n">
        <f aca="false">INDEX(ChargeRES_Data,MATCH($E77,ChargeRES_Labels,0),MATCH(CY$7,ChargeRES_Years,0))</f>
        <v>-1040.09275</v>
      </c>
      <c r="CZ77" s="20" t="n">
        <f aca="false">INDEX(ChargeRES_Data,MATCH($E77,ChargeRES_Labels,0),MATCH(CZ$7,ChargeRES_Years,0))</f>
        <v>-1040.09275</v>
      </c>
      <c r="DA77" s="20" t="n">
        <f aca="false">INDEX(ChargeRES_Data,MATCH($E77,ChargeRES_Labels,0),MATCH(DA$7,ChargeRES_Years,0))</f>
        <v>-1040.09275</v>
      </c>
      <c r="DB77" s="20" t="n">
        <f aca="false">INDEX(ChargeRES_Data,MATCH($E77,ChargeRES_Labels,0),MATCH(DB$7,ChargeRES_Years,0))</f>
        <v>-1040.09275</v>
      </c>
      <c r="DC77" s="20" t="n">
        <f aca="false">INDEX(ChargeRES_Data,MATCH($E77,ChargeRES_Labels,0),MATCH(DC$7,ChargeRES_Years,0))</f>
        <v>-993.65772</v>
      </c>
      <c r="DD77" s="20" t="n">
        <f aca="false">INDEX(ChargeRES_Data,MATCH($E77,ChargeRES_Labels,0),MATCH(DD$7,ChargeRES_Years,0))</f>
        <v>-993.65772</v>
      </c>
      <c r="DE77" s="20" t="n">
        <f aca="false">INDEX(ChargeRES_Data,MATCH($E77,ChargeRES_Labels,0),MATCH(DE$7,ChargeRES_Years,0))</f>
        <v>-993.65772</v>
      </c>
      <c r="DF77" s="20" t="n">
        <f aca="false">INDEX(ChargeRES_Data,MATCH($E77,ChargeRES_Labels,0),MATCH(DF$7,ChargeRES_Years,0))</f>
        <v>-993.65772</v>
      </c>
      <c r="DG77" s="20" t="n">
        <f aca="false">INDEX(ChargeRES_Data,MATCH($E77,ChargeRES_Labels,0),MATCH(DG$7,ChargeRES_Years,0))</f>
        <v>-961.99609</v>
      </c>
      <c r="DH77" s="20" t="n">
        <f aca="false">INDEX(ChargeRES_Data,MATCH($E77,ChargeRES_Labels,0),MATCH(DH$7,ChargeRES_Years,0))</f>
        <v>-961.99609</v>
      </c>
      <c r="DI77" s="20" t="n">
        <f aca="false">INDEX(ChargeRES_Data,MATCH($E77,ChargeRES_Labels,0),MATCH(DI$7,ChargeRES_Years,0))</f>
        <v>-961.99609</v>
      </c>
      <c r="DJ77" s="20" t="n">
        <f aca="false">INDEX(ChargeRES_Data,MATCH($E77,ChargeRES_Labels,0),MATCH(DJ$7,ChargeRES_Years,0))</f>
        <v>-961.99609</v>
      </c>
      <c r="DK77" s="20" t="n">
        <f aca="false">INDEX(ChargeRES_Data,MATCH($E77,ChargeRES_Labels,0),MATCH(DK$7,ChargeRES_Years,0))</f>
        <v>-930.5436</v>
      </c>
      <c r="DL77" s="20" t="n">
        <f aca="false">INDEX(ChargeRES_Data,MATCH($E77,ChargeRES_Labels,0),MATCH(DL$7,ChargeRES_Years,0))</f>
        <v>-930.5436</v>
      </c>
      <c r="DM77" s="20" t="n">
        <f aca="false">INDEX(ChargeRES_Data,MATCH($E77,ChargeRES_Labels,0),MATCH(DM$7,ChargeRES_Years,0))</f>
        <v>-930.5436</v>
      </c>
      <c r="DN77" s="20" t="n">
        <f aca="false">INDEX(ChargeRES_Data,MATCH($E77,ChargeRES_Labels,0),MATCH(DN$7,ChargeRES_Years,0))</f>
        <v>-930.5436</v>
      </c>
      <c r="DO77" s="20" t="n">
        <f aca="false">INDEX(ChargeRES_Data,MATCH($E77,ChargeRES_Labels,0),MATCH(DO$7,ChargeRES_Years,0))</f>
        <v>-926.40611</v>
      </c>
      <c r="DP77" s="20" t="n">
        <f aca="false">INDEX(ChargeRES_Data,MATCH($E77,ChargeRES_Labels,0),MATCH(DP$7,ChargeRES_Years,0))</f>
        <v>-926.40611</v>
      </c>
      <c r="DQ77" s="20" t="n">
        <f aca="false">INDEX(ChargeRES_Data,MATCH($E77,ChargeRES_Labels,0),MATCH(DQ$7,ChargeRES_Years,0))</f>
        <v>-926.40611</v>
      </c>
      <c r="DR77" s="20" t="n">
        <f aca="false">INDEX(ChargeRES_Data,MATCH($E77,ChargeRES_Labels,0),MATCH(DR$7,ChargeRES_Years,0))</f>
        <v>-926.40611</v>
      </c>
      <c r="DS77" s="20" t="n">
        <f aca="false">INDEX(ChargeRES_Data,MATCH($E77,ChargeRES_Labels,0),MATCH(DS$7,ChargeRES_Years,0))</f>
        <v>-914.09784</v>
      </c>
      <c r="DT77" s="20" t="n">
        <f aca="false">INDEX(ChargeRES_Data,MATCH($E77,ChargeRES_Labels,0),MATCH(DT$7,ChargeRES_Years,0))</f>
        <v>-914.09784</v>
      </c>
      <c r="DU77" s="20" t="n">
        <f aca="false">INDEX(ChargeRES_Data,MATCH($E77,ChargeRES_Labels,0),MATCH(DU$7,ChargeRES_Years,0))</f>
        <v>-914.09784</v>
      </c>
      <c r="DV77" s="20" t="n">
        <f aca="false">INDEX(ChargeRES_Data,MATCH($E77,ChargeRES_Labels,0),MATCH(DV$7,ChargeRES_Years,0))</f>
        <v>-914.09784</v>
      </c>
      <c r="DW77" s="20" t="n">
        <f aca="false">INDEX(ChargeRES_Data,MATCH($E77,ChargeRES_Labels,0),MATCH(DW$7,ChargeRES_Years,0))</f>
        <v>-891.80399</v>
      </c>
      <c r="DX77" s="20" t="n">
        <f aca="false">INDEX(ChargeRES_Data,MATCH($E77,ChargeRES_Labels,0),MATCH(DX$7,ChargeRES_Years,0))</f>
        <v>-891.80399</v>
      </c>
      <c r="DY77" s="20" t="n">
        <f aca="false">INDEX(ChargeRES_Data,MATCH($E77,ChargeRES_Labels,0),MATCH(DY$7,ChargeRES_Years,0))</f>
        <v>-891.80399</v>
      </c>
      <c r="DZ77" s="20" t="n">
        <f aca="false">INDEX(ChargeRES_Data,MATCH($E77,ChargeRES_Labels,0),MATCH(DZ$7,ChargeRES_Years,0))</f>
        <v>-891.80399</v>
      </c>
      <c r="EA77" s="20" t="n">
        <f aca="false">INDEX(ChargeRES_Data,MATCH($E77,ChargeRES_Labels,0),MATCH(EA$7,ChargeRES_Years,0))</f>
        <v>-870.13693</v>
      </c>
      <c r="EB77" s="20" t="n">
        <f aca="false">INDEX(ChargeRES_Data,MATCH($E77,ChargeRES_Labels,0),MATCH(EB$7,ChargeRES_Years,0))</f>
        <v>-870.13693</v>
      </c>
      <c r="EC77" s="20" t="n">
        <f aca="false">INDEX(ChargeRES_Data,MATCH($E77,ChargeRES_Labels,0),MATCH(EC$7,ChargeRES_Years,0))</f>
        <v>-870.13693</v>
      </c>
      <c r="ED77" s="20" t="n">
        <f aca="false">INDEX(ChargeRES_Data,MATCH($E77,ChargeRES_Labels,0),MATCH(ED$7,ChargeRES_Years,0))</f>
        <v>-870.13693</v>
      </c>
      <c r="EE77" s="20" t="n">
        <f aca="false">INDEX(ChargeRES_Data,MATCH($E77,ChargeRES_Labels,0),MATCH(EE$7,ChargeRES_Years,0))</f>
        <v>-864.3226</v>
      </c>
      <c r="EF77" s="20" t="n">
        <f aca="false">INDEX(ChargeRES_Data,MATCH($E77,ChargeRES_Labels,0),MATCH(EF$7,ChargeRES_Years,0))</f>
        <v>-864.3226</v>
      </c>
      <c r="EG77" s="20" t="n">
        <f aca="false">INDEX(ChargeRES_Data,MATCH($E77,ChargeRES_Labels,0),MATCH(EG$7,ChargeRES_Years,0))</f>
        <v>-864.3226</v>
      </c>
      <c r="EH77" s="20" t="n">
        <f aca="false">INDEX(ChargeRES_Data,MATCH($E77,ChargeRES_Labels,0),MATCH(EH$7,ChargeRES_Years,0))</f>
        <v>-864.3226</v>
      </c>
      <c r="EI77" s="20" t="n">
        <f aca="false">INDEX(ChargeRES_Data,MATCH($E77,ChargeRES_Labels,0),MATCH(EI$7,ChargeRES_Years,0))</f>
        <v>-866.71026</v>
      </c>
      <c r="EJ77" s="20" t="n">
        <f aca="false">INDEX(ChargeRES_Data,MATCH($E77,ChargeRES_Labels,0),MATCH(EJ$7,ChargeRES_Years,0))</f>
        <v>-866.71026</v>
      </c>
      <c r="EK77" s="20" t="n">
        <f aca="false">INDEX(ChargeRES_Data,MATCH($E77,ChargeRES_Labels,0),MATCH(EK$7,ChargeRES_Years,0))</f>
        <v>-866.71026</v>
      </c>
      <c r="EL77" s="20" t="n">
        <f aca="false">INDEX(ChargeRES_Data,MATCH($E77,ChargeRES_Labels,0),MATCH(EL$7,ChargeRES_Years,0))</f>
        <v>-866.71026</v>
      </c>
      <c r="EM77" s="20" t="n">
        <f aca="false">INDEX(ChargeRES_Data,MATCH($E77,ChargeRES_Labels,0),MATCH(EM$7,ChargeRES_Years,0))</f>
        <v>-855.4343</v>
      </c>
      <c r="EN77" s="20" t="n">
        <f aca="false">INDEX(ChargeRES_Data,MATCH($E77,ChargeRES_Labels,0),MATCH(EN$7,ChargeRES_Years,0))</f>
        <v>-855.4343</v>
      </c>
      <c r="EO77" s="20" t="n">
        <f aca="false">INDEX(ChargeRES_Data,MATCH($E77,ChargeRES_Labels,0),MATCH(EO$7,ChargeRES_Years,0))</f>
        <v>-855.4343</v>
      </c>
      <c r="EP77" s="20" t="n">
        <f aca="false">INDEX(ChargeRES_Data,MATCH($E77,ChargeRES_Labels,0),MATCH(EP$7,ChargeRES_Years,0))</f>
        <v>-855.4343</v>
      </c>
      <c r="EQ77" s="20" t="n">
        <f aca="false">INDEX(ChargeRES_Data,MATCH($E77,ChargeRES_Labels,0),MATCH(EQ$7,ChargeRES_Years,0))</f>
        <v>-841.29448</v>
      </c>
      <c r="ER77" s="20" t="n">
        <f aca="false">INDEX(ChargeRES_Data,MATCH($E77,ChargeRES_Labels,0),MATCH(ER$7,ChargeRES_Years,0))</f>
        <v>-841.29448</v>
      </c>
      <c r="ES77" s="20" t="n">
        <f aca="false">INDEX(ChargeRES_Data,MATCH($E77,ChargeRES_Labels,0),MATCH(ES$7,ChargeRES_Years,0))</f>
        <v>-841.29448</v>
      </c>
      <c r="ET77" s="20" t="n">
        <f aca="false">INDEX(ChargeRES_Data,MATCH($E77,ChargeRES_Labels,0),MATCH(ET$7,ChargeRES_Years,0))</f>
        <v>-841.29448</v>
      </c>
      <c r="EU77" s="20" t="n">
        <f aca="false">INDEX(ChargeRES_Data,MATCH($E77,ChargeRES_Labels,0),MATCH(EU$7,ChargeRES_Years,0))</f>
        <v>-841.29448</v>
      </c>
      <c r="EV77" s="20" t="n">
        <f aca="false">INDEX(ChargeRES_Data,MATCH($E77,ChargeRES_Labels,0),MATCH(EV$7,ChargeRES_Years,0))</f>
        <v>-841.29448</v>
      </c>
      <c r="EW77" s="20" t="n">
        <f aca="false">INDEX(ChargeRES_Data,MATCH($E77,ChargeRES_Labels,0),MATCH(EW$7,ChargeRES_Years,0))</f>
        <v>-841.29448</v>
      </c>
      <c r="EX77" s="20" t="n">
        <f aca="false">INDEX(ChargeRES_Data,MATCH($E77,ChargeRES_Labels,0),MATCH(EX$7,ChargeRES_Years,0))</f>
        <v>-841.29448</v>
      </c>
      <c r="EY77" s="20" t="n">
        <f aca="false">INDEX(ChargeRES_Data,MATCH($E77,ChargeRES_Labels,0),MATCH(EY$7,ChargeRES_Years,0))</f>
        <v>-841.29448</v>
      </c>
      <c r="EZ77" s="20" t="n">
        <f aca="false">INDEX(ChargeRES_Data,MATCH($E77,ChargeRES_Labels,0),MATCH(EZ$7,ChargeRES_Years,0))</f>
        <v>-841.29448</v>
      </c>
      <c r="FA77" s="20" t="n">
        <f aca="false">INDEX(ChargeRES_Data,MATCH($E77,ChargeRES_Labels,0),MATCH(FA$7,ChargeRES_Years,0))</f>
        <v>-841.29448</v>
      </c>
      <c r="FB77" s="20" t="n">
        <f aca="false">INDEX(ChargeRES_Data,MATCH($E77,ChargeRES_Labels,0),MATCH(FB$7,ChargeRES_Years,0))</f>
        <v>-841.29448</v>
      </c>
      <c r="FC77" s="20" t="n">
        <f aca="false">INDEX(ChargeRES_Data,MATCH($E77,ChargeRES_Labels,0),MATCH(FC$7,ChargeRES_Years,0))</f>
        <v>-841.29448</v>
      </c>
      <c r="FD77" s="20" t="n">
        <f aca="false">INDEX(ChargeRES_Data,MATCH($E77,ChargeRES_Labels,0),MATCH(FD$7,ChargeRES_Years,0))</f>
        <v>-841.29448</v>
      </c>
      <c r="FE77" s="20" t="n">
        <f aca="false">INDEX(ChargeRES_Data,MATCH($E77,ChargeRES_Labels,0),MATCH(FE$7,ChargeRES_Years,0))</f>
        <v>-841.29448</v>
      </c>
      <c r="FF77" s="20" t="n">
        <f aca="false">INDEX(ChargeRES_Data,MATCH($E77,ChargeRES_Labels,0),MATCH(FF$7,ChargeRES_Years,0))</f>
        <v>-841.29448</v>
      </c>
      <c r="FG77" s="20" t="n">
        <f aca="false">INDEX(ChargeRES_Data,MATCH($E77,ChargeRES_Labels,0),MATCH(FG$7,ChargeRES_Years,0))</f>
        <v>-841.29448</v>
      </c>
      <c r="FH77" s="20" t="n">
        <f aca="false">INDEX(ChargeRES_Data,MATCH($E77,ChargeRES_Labels,0),MATCH(FH$7,ChargeRES_Years,0))</f>
        <v>-841.29448</v>
      </c>
    </row>
    <row r="78" customFormat="false" ht="15" hidden="false" customHeight="false" outlineLevel="0" collapsed="false">
      <c r="C78" s="0" t="s">
        <v>734</v>
      </c>
      <c r="D78" s="11" t="s">
        <v>40</v>
      </c>
      <c r="E78" s="14" t="str">
        <f aca="false">$E47</f>
        <v>DC 4h</v>
      </c>
      <c r="J78" s="20" t="n">
        <f aca="false">INDEX(ChargeGrid_Data,MATCH($E78,ChargeGrid_Labels,0),MATCH(J$7,ChargeGrid_Years,0))</f>
        <v>0</v>
      </c>
      <c r="K78" s="20" t="n">
        <f aca="false">INDEX(ChargeGrid_Data,MATCH($E78,ChargeGrid_Labels,0),MATCH(K$7,ChargeGrid_Years,0))</f>
        <v>0</v>
      </c>
      <c r="L78" s="20" t="n">
        <f aca="false">INDEX(ChargeGrid_Data,MATCH($E78,ChargeGrid_Labels,0),MATCH(L$7,ChargeGrid_Years,0))</f>
        <v>0</v>
      </c>
      <c r="M78" s="20" t="n">
        <f aca="false">INDEX(ChargeGrid_Data,MATCH($E78,ChargeGrid_Labels,0),MATCH(M$7,ChargeGrid_Years,0))</f>
        <v>0</v>
      </c>
      <c r="N78" s="20" t="n">
        <f aca="false">INDEX(ChargeGrid_Data,MATCH($E78,ChargeGrid_Labels,0),MATCH(N$7,ChargeGrid_Years,0))</f>
        <v>0</v>
      </c>
      <c r="O78" s="20" t="n">
        <f aca="false">INDEX(ChargeGrid_Data,MATCH($E78,ChargeGrid_Labels,0),MATCH(O$7,ChargeGrid_Years,0))</f>
        <v>-751.2864</v>
      </c>
      <c r="P78" s="20" t="n">
        <f aca="false">INDEX(ChargeGrid_Data,MATCH($E78,ChargeGrid_Labels,0),MATCH(P$7,ChargeGrid_Years,0))</f>
        <v>-751.2864</v>
      </c>
      <c r="Q78" s="20" t="n">
        <f aca="false">INDEX(ChargeGrid_Data,MATCH($E78,ChargeGrid_Labels,0),MATCH(Q$7,ChargeGrid_Years,0))</f>
        <v>-751.2864</v>
      </c>
      <c r="R78" s="20" t="n">
        <f aca="false">INDEX(ChargeGrid_Data,MATCH($E78,ChargeGrid_Labels,0),MATCH(R$7,ChargeGrid_Years,0))</f>
        <v>-751.2864</v>
      </c>
      <c r="S78" s="20" t="n">
        <f aca="false">INDEX(ChargeGrid_Data,MATCH($E78,ChargeGrid_Labels,0),MATCH(S$7,ChargeGrid_Years,0))</f>
        <v>-663.46514</v>
      </c>
      <c r="T78" s="20" t="n">
        <f aca="false">INDEX(ChargeGrid_Data,MATCH($E78,ChargeGrid_Labels,0),MATCH(T$7,ChargeGrid_Years,0))</f>
        <v>-663.46514</v>
      </c>
      <c r="U78" s="20" t="n">
        <f aca="false">INDEX(ChargeGrid_Data,MATCH($E78,ChargeGrid_Labels,0),MATCH(U$7,ChargeGrid_Years,0))</f>
        <v>-663.46514</v>
      </c>
      <c r="V78" s="20" t="n">
        <f aca="false">INDEX(ChargeGrid_Data,MATCH($E78,ChargeGrid_Labels,0),MATCH(V$7,ChargeGrid_Years,0))</f>
        <v>-663.46514</v>
      </c>
      <c r="W78" s="20" t="n">
        <f aca="false">INDEX(ChargeGrid_Data,MATCH($E78,ChargeGrid_Labels,0),MATCH(W$7,ChargeGrid_Years,0))</f>
        <v>-620.42262</v>
      </c>
      <c r="X78" s="20" t="n">
        <f aca="false">INDEX(ChargeGrid_Data,MATCH($E78,ChargeGrid_Labels,0),MATCH(X$7,ChargeGrid_Years,0))</f>
        <v>-620.42262</v>
      </c>
      <c r="Y78" s="20" t="n">
        <f aca="false">INDEX(ChargeGrid_Data,MATCH($E78,ChargeGrid_Labels,0),MATCH(Y$7,ChargeGrid_Years,0))</f>
        <v>-620.42262</v>
      </c>
      <c r="Z78" s="20" t="n">
        <f aca="false">INDEX(ChargeGrid_Data,MATCH($E78,ChargeGrid_Labels,0),MATCH(Z$7,ChargeGrid_Years,0))</f>
        <v>-620.42262</v>
      </c>
      <c r="AA78" s="20" t="n">
        <f aca="false">INDEX(ChargeGrid_Data,MATCH($E78,ChargeGrid_Labels,0),MATCH(AA$7,ChargeGrid_Years,0))</f>
        <v>-590.15109</v>
      </c>
      <c r="AB78" s="20" t="n">
        <f aca="false">INDEX(ChargeGrid_Data,MATCH($E78,ChargeGrid_Labels,0),MATCH(AB$7,ChargeGrid_Years,0))</f>
        <v>-590.15109</v>
      </c>
      <c r="AC78" s="20" t="n">
        <f aca="false">INDEX(ChargeGrid_Data,MATCH($E78,ChargeGrid_Labels,0),MATCH(AC$7,ChargeGrid_Years,0))</f>
        <v>-590.15109</v>
      </c>
      <c r="AD78" s="20" t="n">
        <f aca="false">INDEX(ChargeGrid_Data,MATCH($E78,ChargeGrid_Labels,0),MATCH(AD$7,ChargeGrid_Years,0))</f>
        <v>-590.15109</v>
      </c>
      <c r="AE78" s="20" t="n">
        <f aca="false">INDEX(ChargeGrid_Data,MATCH($E78,ChargeGrid_Labels,0),MATCH(AE$7,ChargeGrid_Years,0))</f>
        <v>-581.20382</v>
      </c>
      <c r="AF78" s="20" t="n">
        <f aca="false">INDEX(ChargeGrid_Data,MATCH($E78,ChargeGrid_Labels,0),MATCH(AF$7,ChargeGrid_Years,0))</f>
        <v>-581.20382</v>
      </c>
      <c r="AG78" s="20" t="n">
        <f aca="false">INDEX(ChargeGrid_Data,MATCH($E78,ChargeGrid_Labels,0),MATCH(AG$7,ChargeGrid_Years,0))</f>
        <v>-581.20382</v>
      </c>
      <c r="AH78" s="20" t="n">
        <f aca="false">INDEX(ChargeGrid_Data,MATCH($E78,ChargeGrid_Labels,0),MATCH(AH$7,ChargeGrid_Years,0))</f>
        <v>-581.20382</v>
      </c>
      <c r="AI78" s="20" t="n">
        <f aca="false">INDEX(ChargeGrid_Data,MATCH($E78,ChargeGrid_Labels,0),MATCH(AI$7,ChargeGrid_Years,0))</f>
        <v>-575.76335</v>
      </c>
      <c r="AJ78" s="20" t="n">
        <f aca="false">INDEX(ChargeGrid_Data,MATCH($E78,ChargeGrid_Labels,0),MATCH(AJ$7,ChargeGrid_Years,0))</f>
        <v>-575.76335</v>
      </c>
      <c r="AK78" s="20" t="n">
        <f aca="false">INDEX(ChargeGrid_Data,MATCH($E78,ChargeGrid_Labels,0),MATCH(AK$7,ChargeGrid_Years,0))</f>
        <v>-575.76335</v>
      </c>
      <c r="AL78" s="20" t="n">
        <f aca="false">INDEX(ChargeGrid_Data,MATCH($E78,ChargeGrid_Labels,0),MATCH(AL$7,ChargeGrid_Years,0))</f>
        <v>-575.76335</v>
      </c>
      <c r="AM78" s="20" t="n">
        <f aca="false">INDEX(ChargeGrid_Data,MATCH($E78,ChargeGrid_Labels,0),MATCH(AM$7,ChargeGrid_Years,0))</f>
        <v>-541.56006</v>
      </c>
      <c r="AN78" s="20" t="n">
        <f aca="false">INDEX(ChargeGrid_Data,MATCH($E78,ChargeGrid_Labels,0),MATCH(AN$7,ChargeGrid_Years,0))</f>
        <v>-541.56006</v>
      </c>
      <c r="AO78" s="20" t="n">
        <f aca="false">INDEX(ChargeGrid_Data,MATCH($E78,ChargeGrid_Labels,0),MATCH(AO$7,ChargeGrid_Years,0))</f>
        <v>-541.56006</v>
      </c>
      <c r="AP78" s="20" t="n">
        <f aca="false">INDEX(ChargeGrid_Data,MATCH($E78,ChargeGrid_Labels,0),MATCH(AP$7,ChargeGrid_Years,0))</f>
        <v>-541.56006</v>
      </c>
      <c r="AQ78" s="20" t="n">
        <f aca="false">INDEX(ChargeGrid_Data,MATCH($E78,ChargeGrid_Labels,0),MATCH(AQ$7,ChargeGrid_Years,0))</f>
        <v>-528.87975</v>
      </c>
      <c r="AR78" s="20" t="n">
        <f aca="false">INDEX(ChargeGrid_Data,MATCH($E78,ChargeGrid_Labels,0),MATCH(AR$7,ChargeGrid_Years,0))</f>
        <v>-528.87975</v>
      </c>
      <c r="AS78" s="20" t="n">
        <f aca="false">INDEX(ChargeGrid_Data,MATCH($E78,ChargeGrid_Labels,0),MATCH(AS$7,ChargeGrid_Years,0))</f>
        <v>-528.87975</v>
      </c>
      <c r="AT78" s="20" t="n">
        <f aca="false">INDEX(ChargeGrid_Data,MATCH($E78,ChargeGrid_Labels,0),MATCH(AT$7,ChargeGrid_Years,0))</f>
        <v>-528.87975</v>
      </c>
      <c r="AU78" s="20" t="n">
        <f aca="false">INDEX(ChargeGrid_Data,MATCH($E78,ChargeGrid_Labels,0),MATCH(AU$7,ChargeGrid_Years,0))</f>
        <v>-511.53463</v>
      </c>
      <c r="AV78" s="20" t="n">
        <f aca="false">INDEX(ChargeGrid_Data,MATCH($E78,ChargeGrid_Labels,0),MATCH(AV$7,ChargeGrid_Years,0))</f>
        <v>-511.53463</v>
      </c>
      <c r="AW78" s="20" t="n">
        <f aca="false">INDEX(ChargeGrid_Data,MATCH($E78,ChargeGrid_Labels,0),MATCH(AW$7,ChargeGrid_Years,0))</f>
        <v>-511.53463</v>
      </c>
      <c r="AX78" s="20" t="n">
        <f aca="false">INDEX(ChargeGrid_Data,MATCH($E78,ChargeGrid_Labels,0),MATCH(AX$7,ChargeGrid_Years,0))</f>
        <v>-511.53463</v>
      </c>
      <c r="AY78" s="20" t="n">
        <f aca="false">INDEX(ChargeGrid_Data,MATCH($E78,ChargeGrid_Labels,0),MATCH(AY$7,ChargeGrid_Years,0))</f>
        <v>-508.93701</v>
      </c>
      <c r="AZ78" s="20" t="n">
        <f aca="false">INDEX(ChargeGrid_Data,MATCH($E78,ChargeGrid_Labels,0),MATCH(AZ$7,ChargeGrid_Years,0))</f>
        <v>-508.93701</v>
      </c>
      <c r="BA78" s="20" t="n">
        <f aca="false">INDEX(ChargeGrid_Data,MATCH($E78,ChargeGrid_Labels,0),MATCH(BA$7,ChargeGrid_Years,0))</f>
        <v>-508.93701</v>
      </c>
      <c r="BB78" s="20" t="n">
        <f aca="false">INDEX(ChargeGrid_Data,MATCH($E78,ChargeGrid_Labels,0),MATCH(BB$7,ChargeGrid_Years,0))</f>
        <v>-508.93701</v>
      </c>
      <c r="BC78" s="20" t="n">
        <f aca="false">INDEX(ChargeGrid_Data,MATCH($E78,ChargeGrid_Labels,0),MATCH(BC$7,ChargeGrid_Years,0))</f>
        <v>-526.89342</v>
      </c>
      <c r="BD78" s="20" t="n">
        <f aca="false">INDEX(ChargeGrid_Data,MATCH($E78,ChargeGrid_Labels,0),MATCH(BD$7,ChargeGrid_Years,0))</f>
        <v>-526.89342</v>
      </c>
      <c r="BE78" s="20" t="n">
        <f aca="false">INDEX(ChargeGrid_Data,MATCH($E78,ChargeGrid_Labels,0),MATCH(BE$7,ChargeGrid_Years,0))</f>
        <v>-526.89342</v>
      </c>
      <c r="BF78" s="20" t="n">
        <f aca="false">INDEX(ChargeGrid_Data,MATCH($E78,ChargeGrid_Labels,0),MATCH(BF$7,ChargeGrid_Years,0))</f>
        <v>-526.89342</v>
      </c>
      <c r="BG78" s="20" t="n">
        <f aca="false">INDEX(ChargeGrid_Data,MATCH($E78,ChargeGrid_Labels,0),MATCH(BG$7,ChargeGrid_Years,0))</f>
        <v>-498.38111</v>
      </c>
      <c r="BH78" s="20" t="n">
        <f aca="false">INDEX(ChargeGrid_Data,MATCH($E78,ChargeGrid_Labels,0),MATCH(BH$7,ChargeGrid_Years,0))</f>
        <v>-498.38111</v>
      </c>
      <c r="BI78" s="20" t="n">
        <f aca="false">INDEX(ChargeGrid_Data,MATCH($E78,ChargeGrid_Labels,0),MATCH(BI$7,ChargeGrid_Years,0))</f>
        <v>-498.38111</v>
      </c>
      <c r="BJ78" s="20" t="n">
        <f aca="false">INDEX(ChargeGrid_Data,MATCH($E78,ChargeGrid_Labels,0),MATCH(BJ$7,ChargeGrid_Years,0))</f>
        <v>-498.38111</v>
      </c>
      <c r="BK78" s="20" t="n">
        <f aca="false">INDEX(ChargeGrid_Data,MATCH($E78,ChargeGrid_Labels,0),MATCH(BK$7,ChargeGrid_Years,0))</f>
        <v>-514.22704</v>
      </c>
      <c r="BL78" s="20" t="n">
        <f aca="false">INDEX(ChargeGrid_Data,MATCH($E78,ChargeGrid_Labels,0),MATCH(BL$7,ChargeGrid_Years,0))</f>
        <v>-514.22704</v>
      </c>
      <c r="BM78" s="20" t="n">
        <f aca="false">INDEX(ChargeGrid_Data,MATCH($E78,ChargeGrid_Labels,0),MATCH(BM$7,ChargeGrid_Years,0))</f>
        <v>-514.22704</v>
      </c>
      <c r="BN78" s="20" t="n">
        <f aca="false">INDEX(ChargeGrid_Data,MATCH($E78,ChargeGrid_Labels,0),MATCH(BN$7,ChargeGrid_Years,0))</f>
        <v>-514.22704</v>
      </c>
      <c r="BO78" s="20" t="n">
        <f aca="false">INDEX(ChargeGrid_Data,MATCH($E78,ChargeGrid_Labels,0),MATCH(BO$7,ChargeGrid_Years,0))</f>
        <v>-503.78846</v>
      </c>
      <c r="BP78" s="20" t="n">
        <f aca="false">INDEX(ChargeGrid_Data,MATCH($E78,ChargeGrid_Labels,0),MATCH(BP$7,ChargeGrid_Years,0))</f>
        <v>-503.78846</v>
      </c>
      <c r="BQ78" s="20" t="n">
        <f aca="false">INDEX(ChargeGrid_Data,MATCH($E78,ChargeGrid_Labels,0),MATCH(BQ$7,ChargeGrid_Years,0))</f>
        <v>-503.78846</v>
      </c>
      <c r="BR78" s="20" t="n">
        <f aca="false">INDEX(ChargeGrid_Data,MATCH($E78,ChargeGrid_Labels,0),MATCH(BR$7,ChargeGrid_Years,0))</f>
        <v>-503.78846</v>
      </c>
      <c r="BS78" s="20" t="n">
        <f aca="false">INDEX(ChargeGrid_Data,MATCH($E78,ChargeGrid_Labels,0),MATCH(BS$7,ChargeGrid_Years,0))</f>
        <v>-488.23638</v>
      </c>
      <c r="BT78" s="20" t="n">
        <f aca="false">INDEX(ChargeGrid_Data,MATCH($E78,ChargeGrid_Labels,0),MATCH(BT$7,ChargeGrid_Years,0))</f>
        <v>-488.23638</v>
      </c>
      <c r="BU78" s="20" t="n">
        <f aca="false">INDEX(ChargeGrid_Data,MATCH($E78,ChargeGrid_Labels,0),MATCH(BU$7,ChargeGrid_Years,0))</f>
        <v>-488.23638</v>
      </c>
      <c r="BV78" s="20" t="n">
        <f aca="false">INDEX(ChargeGrid_Data,MATCH($E78,ChargeGrid_Labels,0),MATCH(BV$7,ChargeGrid_Years,0))</f>
        <v>-488.23638</v>
      </c>
      <c r="BW78" s="20" t="n">
        <f aca="false">INDEX(ChargeGrid_Data,MATCH($E78,ChargeGrid_Labels,0),MATCH(BW$7,ChargeGrid_Years,0))</f>
        <v>-508.20078</v>
      </c>
      <c r="BX78" s="20" t="n">
        <f aca="false">INDEX(ChargeGrid_Data,MATCH($E78,ChargeGrid_Labels,0),MATCH(BX$7,ChargeGrid_Years,0))</f>
        <v>-508.20078</v>
      </c>
      <c r="BY78" s="20" t="n">
        <f aca="false">INDEX(ChargeGrid_Data,MATCH($E78,ChargeGrid_Labels,0),MATCH(BY$7,ChargeGrid_Years,0))</f>
        <v>-508.20078</v>
      </c>
      <c r="BZ78" s="20" t="n">
        <f aca="false">INDEX(ChargeGrid_Data,MATCH($E78,ChargeGrid_Labels,0),MATCH(BZ$7,ChargeGrid_Years,0))</f>
        <v>-508.20078</v>
      </c>
      <c r="CA78" s="20" t="n">
        <f aca="false">INDEX(ChargeGrid_Data,MATCH($E78,ChargeGrid_Labels,0),MATCH(CA$7,ChargeGrid_Years,0))</f>
        <v>-499.94889</v>
      </c>
      <c r="CB78" s="20" t="n">
        <f aca="false">INDEX(ChargeGrid_Data,MATCH($E78,ChargeGrid_Labels,0),MATCH(CB$7,ChargeGrid_Years,0))</f>
        <v>-499.94889</v>
      </c>
      <c r="CC78" s="20" t="n">
        <f aca="false">INDEX(ChargeGrid_Data,MATCH($E78,ChargeGrid_Labels,0),MATCH(CC$7,ChargeGrid_Years,0))</f>
        <v>-499.94889</v>
      </c>
      <c r="CD78" s="20" t="n">
        <f aca="false">INDEX(ChargeGrid_Data,MATCH($E78,ChargeGrid_Labels,0),MATCH(CD$7,ChargeGrid_Years,0))</f>
        <v>-499.94889</v>
      </c>
      <c r="CE78" s="20" t="n">
        <f aca="false">INDEX(ChargeGrid_Data,MATCH($E78,ChargeGrid_Labels,0),MATCH(CE$7,ChargeGrid_Years,0))</f>
        <v>-500.04075</v>
      </c>
      <c r="CF78" s="20" t="n">
        <f aca="false">INDEX(ChargeGrid_Data,MATCH($E78,ChargeGrid_Labels,0),MATCH(CF$7,ChargeGrid_Years,0))</f>
        <v>-500.04075</v>
      </c>
      <c r="CG78" s="20" t="n">
        <f aca="false">INDEX(ChargeGrid_Data,MATCH($E78,ChargeGrid_Labels,0),MATCH(CG$7,ChargeGrid_Years,0))</f>
        <v>-500.04075</v>
      </c>
      <c r="CH78" s="20" t="n">
        <f aca="false">INDEX(ChargeGrid_Data,MATCH($E78,ChargeGrid_Labels,0),MATCH(CH$7,ChargeGrid_Years,0))</f>
        <v>-500.04075</v>
      </c>
      <c r="CI78" s="20" t="n">
        <f aca="false">INDEX(ChargeGrid_Data,MATCH($E78,ChargeGrid_Labels,0),MATCH(CI$7,ChargeGrid_Years,0))</f>
        <v>-503.09869</v>
      </c>
      <c r="CJ78" s="20" t="n">
        <f aca="false">INDEX(ChargeGrid_Data,MATCH($E78,ChargeGrid_Labels,0),MATCH(CJ$7,ChargeGrid_Years,0))</f>
        <v>-503.09869</v>
      </c>
      <c r="CK78" s="20" t="n">
        <f aca="false">INDEX(ChargeGrid_Data,MATCH($E78,ChargeGrid_Labels,0),MATCH(CK$7,ChargeGrid_Years,0))</f>
        <v>-503.09869</v>
      </c>
      <c r="CL78" s="20" t="n">
        <f aca="false">INDEX(ChargeGrid_Data,MATCH($E78,ChargeGrid_Labels,0),MATCH(CL$7,ChargeGrid_Years,0))</f>
        <v>-503.09869</v>
      </c>
      <c r="CM78" s="20" t="n">
        <f aca="false">INDEX(ChargeGrid_Data,MATCH($E78,ChargeGrid_Labels,0),MATCH(CM$7,ChargeGrid_Years,0))</f>
        <v>-497.34921</v>
      </c>
      <c r="CN78" s="20" t="n">
        <f aca="false">INDEX(ChargeGrid_Data,MATCH($E78,ChargeGrid_Labels,0),MATCH(CN$7,ChargeGrid_Years,0))</f>
        <v>-497.34921</v>
      </c>
      <c r="CO78" s="20" t="n">
        <f aca="false">INDEX(ChargeGrid_Data,MATCH($E78,ChargeGrid_Labels,0),MATCH(CO$7,ChargeGrid_Years,0))</f>
        <v>-497.34921</v>
      </c>
      <c r="CP78" s="20" t="n">
        <f aca="false">INDEX(ChargeGrid_Data,MATCH($E78,ChargeGrid_Labels,0),MATCH(CP$7,ChargeGrid_Years,0))</f>
        <v>-497.34921</v>
      </c>
      <c r="CQ78" s="20" t="n">
        <f aca="false">INDEX(ChargeGrid_Data,MATCH($E78,ChargeGrid_Labels,0),MATCH(CQ$7,ChargeGrid_Years,0))</f>
        <v>-514.43421</v>
      </c>
      <c r="CR78" s="20" t="n">
        <f aca="false">INDEX(ChargeGrid_Data,MATCH($E78,ChargeGrid_Labels,0),MATCH(CR$7,ChargeGrid_Years,0))</f>
        <v>-514.43421</v>
      </c>
      <c r="CS78" s="20" t="n">
        <f aca="false">INDEX(ChargeGrid_Data,MATCH($E78,ChargeGrid_Labels,0),MATCH(CS$7,ChargeGrid_Years,0))</f>
        <v>-514.43421</v>
      </c>
      <c r="CT78" s="20" t="n">
        <f aca="false">INDEX(ChargeGrid_Data,MATCH($E78,ChargeGrid_Labels,0),MATCH(CT$7,ChargeGrid_Years,0))</f>
        <v>-514.43421</v>
      </c>
      <c r="CU78" s="20" t="n">
        <f aca="false">INDEX(ChargeGrid_Data,MATCH($E78,ChargeGrid_Labels,0),MATCH(CU$7,ChargeGrid_Years,0))</f>
        <v>-548.94787</v>
      </c>
      <c r="CV78" s="20" t="n">
        <f aca="false">INDEX(ChargeGrid_Data,MATCH($E78,ChargeGrid_Labels,0),MATCH(CV$7,ChargeGrid_Years,0))</f>
        <v>-548.94787</v>
      </c>
      <c r="CW78" s="20" t="n">
        <f aca="false">INDEX(ChargeGrid_Data,MATCH($E78,ChargeGrid_Labels,0),MATCH(CW$7,ChargeGrid_Years,0))</f>
        <v>-548.94787</v>
      </c>
      <c r="CX78" s="20" t="n">
        <f aca="false">INDEX(ChargeGrid_Data,MATCH($E78,ChargeGrid_Labels,0),MATCH(CX$7,ChargeGrid_Years,0))</f>
        <v>-548.94787</v>
      </c>
      <c r="CY78" s="20" t="n">
        <f aca="false">INDEX(ChargeGrid_Data,MATCH($E78,ChargeGrid_Labels,0),MATCH(CY$7,ChargeGrid_Years,0))</f>
        <v>-707.19545</v>
      </c>
      <c r="CZ78" s="20" t="n">
        <f aca="false">INDEX(ChargeGrid_Data,MATCH($E78,ChargeGrid_Labels,0),MATCH(CZ$7,ChargeGrid_Years,0))</f>
        <v>-707.19545</v>
      </c>
      <c r="DA78" s="20" t="n">
        <f aca="false">INDEX(ChargeGrid_Data,MATCH($E78,ChargeGrid_Labels,0),MATCH(DA$7,ChargeGrid_Years,0))</f>
        <v>-707.19545</v>
      </c>
      <c r="DB78" s="20" t="n">
        <f aca="false">INDEX(ChargeGrid_Data,MATCH($E78,ChargeGrid_Labels,0),MATCH(DB$7,ChargeGrid_Years,0))</f>
        <v>-707.19545</v>
      </c>
      <c r="DC78" s="20" t="n">
        <f aca="false">INDEX(ChargeGrid_Data,MATCH($E78,ChargeGrid_Labels,0),MATCH(DC$7,ChargeGrid_Years,0))</f>
        <v>-688.10432</v>
      </c>
      <c r="DD78" s="20" t="n">
        <f aca="false">INDEX(ChargeGrid_Data,MATCH($E78,ChargeGrid_Labels,0),MATCH(DD$7,ChargeGrid_Years,0))</f>
        <v>-688.10432</v>
      </c>
      <c r="DE78" s="20" t="n">
        <f aca="false">INDEX(ChargeGrid_Data,MATCH($E78,ChargeGrid_Labels,0),MATCH(DE$7,ChargeGrid_Years,0))</f>
        <v>-688.10432</v>
      </c>
      <c r="DF78" s="20" t="n">
        <f aca="false">INDEX(ChargeGrid_Data,MATCH($E78,ChargeGrid_Labels,0),MATCH(DF$7,ChargeGrid_Years,0))</f>
        <v>-688.10432</v>
      </c>
      <c r="DG78" s="20" t="n">
        <f aca="false">INDEX(ChargeGrid_Data,MATCH($E78,ChargeGrid_Labels,0),MATCH(DG$7,ChargeGrid_Years,0))</f>
        <v>-668.95651</v>
      </c>
      <c r="DH78" s="20" t="n">
        <f aca="false">INDEX(ChargeGrid_Data,MATCH($E78,ChargeGrid_Labels,0),MATCH(DH$7,ChargeGrid_Years,0))</f>
        <v>-668.95651</v>
      </c>
      <c r="DI78" s="20" t="n">
        <f aca="false">INDEX(ChargeGrid_Data,MATCH($E78,ChargeGrid_Labels,0),MATCH(DI$7,ChargeGrid_Years,0))</f>
        <v>-668.95651</v>
      </c>
      <c r="DJ78" s="20" t="n">
        <f aca="false">INDEX(ChargeGrid_Data,MATCH($E78,ChargeGrid_Labels,0),MATCH(DJ$7,ChargeGrid_Years,0))</f>
        <v>-668.95651</v>
      </c>
      <c r="DK78" s="20" t="n">
        <f aca="false">INDEX(ChargeGrid_Data,MATCH($E78,ChargeGrid_Labels,0),MATCH(DK$7,ChargeGrid_Years,0))</f>
        <v>-681.69469</v>
      </c>
      <c r="DL78" s="20" t="n">
        <f aca="false">INDEX(ChargeGrid_Data,MATCH($E78,ChargeGrid_Labels,0),MATCH(DL$7,ChargeGrid_Years,0))</f>
        <v>-681.69469</v>
      </c>
      <c r="DM78" s="20" t="n">
        <f aca="false">INDEX(ChargeGrid_Data,MATCH($E78,ChargeGrid_Labels,0),MATCH(DM$7,ChargeGrid_Years,0))</f>
        <v>-681.69469</v>
      </c>
      <c r="DN78" s="20" t="n">
        <f aca="false">INDEX(ChargeGrid_Data,MATCH($E78,ChargeGrid_Labels,0),MATCH(DN$7,ChargeGrid_Years,0))</f>
        <v>-681.69469</v>
      </c>
      <c r="DO78" s="20" t="n">
        <f aca="false">INDEX(ChargeGrid_Data,MATCH($E78,ChargeGrid_Labels,0),MATCH(DO$7,ChargeGrid_Years,0))</f>
        <v>-644.57209</v>
      </c>
      <c r="DP78" s="20" t="n">
        <f aca="false">INDEX(ChargeGrid_Data,MATCH($E78,ChargeGrid_Labels,0),MATCH(DP$7,ChargeGrid_Years,0))</f>
        <v>-644.57209</v>
      </c>
      <c r="DQ78" s="20" t="n">
        <f aca="false">INDEX(ChargeGrid_Data,MATCH($E78,ChargeGrid_Labels,0),MATCH(DQ$7,ChargeGrid_Years,0))</f>
        <v>-644.57209</v>
      </c>
      <c r="DR78" s="20" t="n">
        <f aca="false">INDEX(ChargeGrid_Data,MATCH($E78,ChargeGrid_Labels,0),MATCH(DR$7,ChargeGrid_Years,0))</f>
        <v>-644.57209</v>
      </c>
      <c r="DS78" s="20" t="n">
        <f aca="false">INDEX(ChargeGrid_Data,MATCH($E78,ChargeGrid_Labels,0),MATCH(DS$7,ChargeGrid_Years,0))</f>
        <v>-635.13038</v>
      </c>
      <c r="DT78" s="20" t="n">
        <f aca="false">INDEX(ChargeGrid_Data,MATCH($E78,ChargeGrid_Labels,0),MATCH(DT$7,ChargeGrid_Years,0))</f>
        <v>-635.13038</v>
      </c>
      <c r="DU78" s="20" t="n">
        <f aca="false">INDEX(ChargeGrid_Data,MATCH($E78,ChargeGrid_Labels,0),MATCH(DU$7,ChargeGrid_Years,0))</f>
        <v>-635.13038</v>
      </c>
      <c r="DV78" s="20" t="n">
        <f aca="false">INDEX(ChargeGrid_Data,MATCH($E78,ChargeGrid_Labels,0),MATCH(DV$7,ChargeGrid_Years,0))</f>
        <v>-635.13038</v>
      </c>
      <c r="DW78" s="20" t="n">
        <f aca="false">INDEX(ChargeGrid_Data,MATCH($E78,ChargeGrid_Labels,0),MATCH(DW$7,ChargeGrid_Years,0))</f>
        <v>-635.28835</v>
      </c>
      <c r="DX78" s="20" t="n">
        <f aca="false">INDEX(ChargeGrid_Data,MATCH($E78,ChargeGrid_Labels,0),MATCH(DX$7,ChargeGrid_Years,0))</f>
        <v>-635.28835</v>
      </c>
      <c r="DY78" s="20" t="n">
        <f aca="false">INDEX(ChargeGrid_Data,MATCH($E78,ChargeGrid_Labels,0),MATCH(DY$7,ChargeGrid_Years,0))</f>
        <v>-635.28835</v>
      </c>
      <c r="DZ78" s="20" t="n">
        <f aca="false">INDEX(ChargeGrid_Data,MATCH($E78,ChargeGrid_Labels,0),MATCH(DZ$7,ChargeGrid_Years,0))</f>
        <v>-635.28835</v>
      </c>
      <c r="EA78" s="20" t="n">
        <f aca="false">INDEX(ChargeGrid_Data,MATCH($E78,ChargeGrid_Labels,0),MATCH(EA$7,ChargeGrid_Years,0))</f>
        <v>-632.34774</v>
      </c>
      <c r="EB78" s="20" t="n">
        <f aca="false">INDEX(ChargeGrid_Data,MATCH($E78,ChargeGrid_Labels,0),MATCH(EB$7,ChargeGrid_Years,0))</f>
        <v>-632.34774</v>
      </c>
      <c r="EC78" s="20" t="n">
        <f aca="false">INDEX(ChargeGrid_Data,MATCH($E78,ChargeGrid_Labels,0),MATCH(EC$7,ChargeGrid_Years,0))</f>
        <v>-632.34774</v>
      </c>
      <c r="ED78" s="20" t="n">
        <f aca="false">INDEX(ChargeGrid_Data,MATCH($E78,ChargeGrid_Labels,0),MATCH(ED$7,ChargeGrid_Years,0))</f>
        <v>-632.34774</v>
      </c>
      <c r="EE78" s="20" t="n">
        <f aca="false">INDEX(ChargeGrid_Data,MATCH($E78,ChargeGrid_Labels,0),MATCH(EE$7,ChargeGrid_Years,0))</f>
        <v>-615.02274</v>
      </c>
      <c r="EF78" s="20" t="n">
        <f aca="false">INDEX(ChargeGrid_Data,MATCH($E78,ChargeGrid_Labels,0),MATCH(EF$7,ChargeGrid_Years,0))</f>
        <v>-615.02274</v>
      </c>
      <c r="EG78" s="20" t="n">
        <f aca="false">INDEX(ChargeGrid_Data,MATCH($E78,ChargeGrid_Labels,0),MATCH(EG$7,ChargeGrid_Years,0))</f>
        <v>-615.02274</v>
      </c>
      <c r="EH78" s="20" t="n">
        <f aca="false">INDEX(ChargeGrid_Data,MATCH($E78,ChargeGrid_Labels,0),MATCH(EH$7,ChargeGrid_Years,0))</f>
        <v>-615.02274</v>
      </c>
      <c r="EI78" s="20" t="n">
        <f aca="false">INDEX(ChargeGrid_Data,MATCH($E78,ChargeGrid_Labels,0),MATCH(EI$7,ChargeGrid_Years,0))</f>
        <v>-586.07772</v>
      </c>
      <c r="EJ78" s="20" t="n">
        <f aca="false">INDEX(ChargeGrid_Data,MATCH($E78,ChargeGrid_Labels,0),MATCH(EJ$7,ChargeGrid_Years,0))</f>
        <v>-586.07772</v>
      </c>
      <c r="EK78" s="20" t="n">
        <f aca="false">INDEX(ChargeGrid_Data,MATCH($E78,ChargeGrid_Labels,0),MATCH(EK$7,ChargeGrid_Years,0))</f>
        <v>-586.07772</v>
      </c>
      <c r="EL78" s="20" t="n">
        <f aca="false">INDEX(ChargeGrid_Data,MATCH($E78,ChargeGrid_Labels,0),MATCH(EL$7,ChargeGrid_Years,0))</f>
        <v>-586.07772</v>
      </c>
      <c r="EM78" s="20" t="n">
        <f aca="false">INDEX(ChargeGrid_Data,MATCH($E78,ChargeGrid_Labels,0),MATCH(EM$7,ChargeGrid_Years,0))</f>
        <v>-576.86721</v>
      </c>
      <c r="EN78" s="20" t="n">
        <f aca="false">INDEX(ChargeGrid_Data,MATCH($E78,ChargeGrid_Labels,0),MATCH(EN$7,ChargeGrid_Years,0))</f>
        <v>-576.86721</v>
      </c>
      <c r="EO78" s="20" t="n">
        <f aca="false">INDEX(ChargeGrid_Data,MATCH($E78,ChargeGrid_Labels,0),MATCH(EO$7,ChargeGrid_Years,0))</f>
        <v>-576.86721</v>
      </c>
      <c r="EP78" s="20" t="n">
        <f aca="false">INDEX(ChargeGrid_Data,MATCH($E78,ChargeGrid_Labels,0),MATCH(EP$7,ChargeGrid_Years,0))</f>
        <v>-576.86721</v>
      </c>
      <c r="EQ78" s="20" t="n">
        <f aca="false">INDEX(ChargeGrid_Data,MATCH($E78,ChargeGrid_Labels,0),MATCH(EQ$7,ChargeGrid_Years,0))</f>
        <v>-579.51105</v>
      </c>
      <c r="ER78" s="20" t="n">
        <f aca="false">INDEX(ChargeGrid_Data,MATCH($E78,ChargeGrid_Labels,0),MATCH(ER$7,ChargeGrid_Years,0))</f>
        <v>-579.51105</v>
      </c>
      <c r="ES78" s="20" t="n">
        <f aca="false">INDEX(ChargeGrid_Data,MATCH($E78,ChargeGrid_Labels,0),MATCH(ES$7,ChargeGrid_Years,0))</f>
        <v>-579.51105</v>
      </c>
      <c r="ET78" s="20" t="n">
        <f aca="false">INDEX(ChargeGrid_Data,MATCH($E78,ChargeGrid_Labels,0),MATCH(ET$7,ChargeGrid_Years,0))</f>
        <v>-579.51105</v>
      </c>
      <c r="EU78" s="20" t="n">
        <f aca="false">INDEX(ChargeGrid_Data,MATCH($E78,ChargeGrid_Labels,0),MATCH(EU$7,ChargeGrid_Years,0))</f>
        <v>-579.51105</v>
      </c>
      <c r="EV78" s="20" t="n">
        <f aca="false">INDEX(ChargeGrid_Data,MATCH($E78,ChargeGrid_Labels,0),MATCH(EV$7,ChargeGrid_Years,0))</f>
        <v>-579.51105</v>
      </c>
      <c r="EW78" s="20" t="n">
        <f aca="false">INDEX(ChargeGrid_Data,MATCH($E78,ChargeGrid_Labels,0),MATCH(EW$7,ChargeGrid_Years,0))</f>
        <v>-579.51105</v>
      </c>
      <c r="EX78" s="20" t="n">
        <f aca="false">INDEX(ChargeGrid_Data,MATCH($E78,ChargeGrid_Labels,0),MATCH(EX$7,ChargeGrid_Years,0))</f>
        <v>-579.51105</v>
      </c>
      <c r="EY78" s="20" t="n">
        <f aca="false">INDEX(ChargeGrid_Data,MATCH($E78,ChargeGrid_Labels,0),MATCH(EY$7,ChargeGrid_Years,0))</f>
        <v>-579.51105</v>
      </c>
      <c r="EZ78" s="20" t="n">
        <f aca="false">INDEX(ChargeGrid_Data,MATCH($E78,ChargeGrid_Labels,0),MATCH(EZ$7,ChargeGrid_Years,0))</f>
        <v>-579.51105</v>
      </c>
      <c r="FA78" s="20" t="n">
        <f aca="false">INDEX(ChargeGrid_Data,MATCH($E78,ChargeGrid_Labels,0),MATCH(FA$7,ChargeGrid_Years,0))</f>
        <v>-579.51105</v>
      </c>
      <c r="FB78" s="20" t="n">
        <f aca="false">INDEX(ChargeGrid_Data,MATCH($E78,ChargeGrid_Labels,0),MATCH(FB$7,ChargeGrid_Years,0))</f>
        <v>-579.51105</v>
      </c>
      <c r="FC78" s="20" t="n">
        <f aca="false">INDEX(ChargeGrid_Data,MATCH($E78,ChargeGrid_Labels,0),MATCH(FC$7,ChargeGrid_Years,0))</f>
        <v>-579.51105</v>
      </c>
      <c r="FD78" s="20" t="n">
        <f aca="false">INDEX(ChargeGrid_Data,MATCH($E78,ChargeGrid_Labels,0),MATCH(FD$7,ChargeGrid_Years,0))</f>
        <v>-579.51105</v>
      </c>
      <c r="FE78" s="20" t="n">
        <f aca="false">INDEX(ChargeGrid_Data,MATCH($E78,ChargeGrid_Labels,0),MATCH(FE$7,ChargeGrid_Years,0))</f>
        <v>-579.51105</v>
      </c>
      <c r="FF78" s="20" t="n">
        <f aca="false">INDEX(ChargeGrid_Data,MATCH($E78,ChargeGrid_Labels,0),MATCH(FF$7,ChargeGrid_Years,0))</f>
        <v>-579.51105</v>
      </c>
      <c r="FG78" s="20" t="n">
        <f aca="false">INDEX(ChargeGrid_Data,MATCH($E78,ChargeGrid_Labels,0),MATCH(FG$7,ChargeGrid_Years,0))</f>
        <v>-579.51105</v>
      </c>
      <c r="FH78" s="20" t="n">
        <f aca="false">INDEX(ChargeGrid_Data,MATCH($E78,ChargeGrid_Labels,0),MATCH(FH$7,ChargeGrid_Years,0))</f>
        <v>-579.51105</v>
      </c>
    </row>
    <row r="79" customFormat="false" ht="15" hidden="false" customHeight="false" outlineLevel="0" collapsed="false">
      <c r="C79" s="0" t="s">
        <v>735</v>
      </c>
      <c r="D79" s="11" t="s">
        <v>40</v>
      </c>
      <c r="E79" s="14" t="str">
        <f aca="false">$E47</f>
        <v>DC 4h</v>
      </c>
      <c r="J79" s="20" t="n">
        <f aca="false">INDEX(Discharge_Data,MATCH($E79,Discharge_Labels,0),MATCH(J$7,Discharge_Years,0))</f>
        <v>0</v>
      </c>
      <c r="K79" s="20" t="n">
        <f aca="false">INDEX(Discharge_Data,MATCH($E79,Discharge_Labels,0),MATCH(K$7,Discharge_Years,0))</f>
        <v>0</v>
      </c>
      <c r="L79" s="20" t="n">
        <f aca="false">INDEX(Discharge_Data,MATCH($E79,Discharge_Labels,0),MATCH(L$7,Discharge_Years,0))</f>
        <v>0</v>
      </c>
      <c r="M79" s="20" t="n">
        <f aca="false">INDEX(Discharge_Data,MATCH($E79,Discharge_Labels,0),MATCH(M$7,Discharge_Years,0))</f>
        <v>0</v>
      </c>
      <c r="N79" s="20" t="n">
        <f aca="false">INDEX(Discharge_Data,MATCH($E79,Discharge_Labels,0),MATCH(N$7,Discharge_Years,0))</f>
        <v>0</v>
      </c>
      <c r="O79" s="20" t="n">
        <f aca="false">INDEX(Discharge_Data,MATCH($E79,Discharge_Labels,0),MATCH(O$7,Discharge_Years,0))</f>
        <v>1434.78479</v>
      </c>
      <c r="P79" s="20" t="n">
        <f aca="false">INDEX(Discharge_Data,MATCH($E79,Discharge_Labels,0),MATCH(P$7,Discharge_Years,0))</f>
        <v>1434.78479</v>
      </c>
      <c r="Q79" s="20" t="n">
        <f aca="false">INDEX(Discharge_Data,MATCH($E79,Discharge_Labels,0),MATCH(Q$7,Discharge_Years,0))</f>
        <v>1434.78479</v>
      </c>
      <c r="R79" s="20" t="n">
        <f aca="false">INDEX(Discharge_Data,MATCH($E79,Discharge_Labels,0),MATCH(R$7,Discharge_Years,0))</f>
        <v>1434.78479</v>
      </c>
      <c r="S79" s="20" t="n">
        <f aca="false">INDEX(Discharge_Data,MATCH($E79,Discharge_Labels,0),MATCH(S$7,Discharge_Years,0))</f>
        <v>1384.80033</v>
      </c>
      <c r="T79" s="20" t="n">
        <f aca="false">INDEX(Discharge_Data,MATCH($E79,Discharge_Labels,0),MATCH(T$7,Discharge_Years,0))</f>
        <v>1384.80033</v>
      </c>
      <c r="U79" s="20" t="n">
        <f aca="false">INDEX(Discharge_Data,MATCH($E79,Discharge_Labels,0),MATCH(U$7,Discharge_Years,0))</f>
        <v>1384.80033</v>
      </c>
      <c r="V79" s="20" t="n">
        <f aca="false">INDEX(Discharge_Data,MATCH($E79,Discharge_Labels,0),MATCH(V$7,Discharge_Years,0))</f>
        <v>1384.80033</v>
      </c>
      <c r="W79" s="20" t="n">
        <f aca="false">INDEX(Discharge_Data,MATCH($E79,Discharge_Labels,0),MATCH(W$7,Discharge_Years,0))</f>
        <v>1340.55608</v>
      </c>
      <c r="X79" s="20" t="n">
        <f aca="false">INDEX(Discharge_Data,MATCH($E79,Discharge_Labels,0),MATCH(X$7,Discharge_Years,0))</f>
        <v>1340.55608</v>
      </c>
      <c r="Y79" s="20" t="n">
        <f aca="false">INDEX(Discharge_Data,MATCH($E79,Discharge_Labels,0),MATCH(Y$7,Discharge_Years,0))</f>
        <v>1340.55608</v>
      </c>
      <c r="Z79" s="20" t="n">
        <f aca="false">INDEX(Discharge_Data,MATCH($E79,Discharge_Labels,0),MATCH(Z$7,Discharge_Years,0))</f>
        <v>1340.55608</v>
      </c>
      <c r="AA79" s="20" t="n">
        <f aca="false">INDEX(Discharge_Data,MATCH($E79,Discharge_Labels,0),MATCH(AA$7,Discharge_Years,0))</f>
        <v>1312.77664</v>
      </c>
      <c r="AB79" s="20" t="n">
        <f aca="false">INDEX(Discharge_Data,MATCH($E79,Discharge_Labels,0),MATCH(AB$7,Discharge_Years,0))</f>
        <v>1312.77664</v>
      </c>
      <c r="AC79" s="20" t="n">
        <f aca="false">INDEX(Discharge_Data,MATCH($E79,Discharge_Labels,0),MATCH(AC$7,Discharge_Years,0))</f>
        <v>1312.77664</v>
      </c>
      <c r="AD79" s="20" t="n">
        <f aca="false">INDEX(Discharge_Data,MATCH($E79,Discharge_Labels,0),MATCH(AD$7,Discharge_Years,0))</f>
        <v>1312.77664</v>
      </c>
      <c r="AE79" s="20" t="n">
        <f aca="false">INDEX(Discharge_Data,MATCH($E79,Discharge_Labels,0),MATCH(AE$7,Discharge_Years,0))</f>
        <v>1288.58149</v>
      </c>
      <c r="AF79" s="20" t="n">
        <f aca="false">INDEX(Discharge_Data,MATCH($E79,Discharge_Labels,0),MATCH(AF$7,Discharge_Years,0))</f>
        <v>1288.58149</v>
      </c>
      <c r="AG79" s="20" t="n">
        <f aca="false">INDEX(Discharge_Data,MATCH($E79,Discharge_Labels,0),MATCH(AG$7,Discharge_Years,0))</f>
        <v>1288.58149</v>
      </c>
      <c r="AH79" s="20" t="n">
        <f aca="false">INDEX(Discharge_Data,MATCH($E79,Discharge_Labels,0),MATCH(AH$7,Discharge_Years,0))</f>
        <v>1288.58149</v>
      </c>
      <c r="AI79" s="20" t="n">
        <f aca="false">INDEX(Discharge_Data,MATCH($E79,Discharge_Labels,0),MATCH(AI$7,Discharge_Years,0))</f>
        <v>1262.31184</v>
      </c>
      <c r="AJ79" s="20" t="n">
        <f aca="false">INDEX(Discharge_Data,MATCH($E79,Discharge_Labels,0),MATCH(AJ$7,Discharge_Years,0))</f>
        <v>1262.31184</v>
      </c>
      <c r="AK79" s="20" t="n">
        <f aca="false">INDEX(Discharge_Data,MATCH($E79,Discharge_Labels,0),MATCH(AK$7,Discharge_Years,0))</f>
        <v>1262.31184</v>
      </c>
      <c r="AL79" s="20" t="n">
        <f aca="false">INDEX(Discharge_Data,MATCH($E79,Discharge_Labels,0),MATCH(AL$7,Discharge_Years,0))</f>
        <v>1262.31184</v>
      </c>
      <c r="AM79" s="20" t="n">
        <f aca="false">INDEX(Discharge_Data,MATCH($E79,Discharge_Labels,0),MATCH(AM$7,Discharge_Years,0))</f>
        <v>1237.82234</v>
      </c>
      <c r="AN79" s="20" t="n">
        <f aca="false">INDEX(Discharge_Data,MATCH($E79,Discharge_Labels,0),MATCH(AN$7,Discharge_Years,0))</f>
        <v>1237.82234</v>
      </c>
      <c r="AO79" s="20" t="n">
        <f aca="false">INDEX(Discharge_Data,MATCH($E79,Discharge_Labels,0),MATCH(AO$7,Discharge_Years,0))</f>
        <v>1237.82234</v>
      </c>
      <c r="AP79" s="20" t="n">
        <f aca="false">INDEX(Discharge_Data,MATCH($E79,Discharge_Labels,0),MATCH(AP$7,Discharge_Years,0))</f>
        <v>1237.82234</v>
      </c>
      <c r="AQ79" s="20" t="n">
        <f aca="false">INDEX(Discharge_Data,MATCH($E79,Discharge_Labels,0),MATCH(AQ$7,Discharge_Years,0))</f>
        <v>1225.82421</v>
      </c>
      <c r="AR79" s="20" t="n">
        <f aca="false">INDEX(Discharge_Data,MATCH($E79,Discharge_Labels,0),MATCH(AR$7,Discharge_Years,0))</f>
        <v>1225.82421</v>
      </c>
      <c r="AS79" s="20" t="n">
        <f aca="false">INDEX(Discharge_Data,MATCH($E79,Discharge_Labels,0),MATCH(AS$7,Discharge_Years,0))</f>
        <v>1225.82421</v>
      </c>
      <c r="AT79" s="20" t="n">
        <f aca="false">INDEX(Discharge_Data,MATCH($E79,Discharge_Labels,0),MATCH(AT$7,Discharge_Years,0))</f>
        <v>1225.82421</v>
      </c>
      <c r="AU79" s="20" t="n">
        <f aca="false">INDEX(Discharge_Data,MATCH($E79,Discharge_Labels,0),MATCH(AU$7,Discharge_Years,0))</f>
        <v>1206.30208</v>
      </c>
      <c r="AV79" s="20" t="n">
        <f aca="false">INDEX(Discharge_Data,MATCH($E79,Discharge_Labels,0),MATCH(AV$7,Discharge_Years,0))</f>
        <v>1206.30208</v>
      </c>
      <c r="AW79" s="20" t="n">
        <f aca="false">INDEX(Discharge_Data,MATCH($E79,Discharge_Labels,0),MATCH(AW$7,Discharge_Years,0))</f>
        <v>1206.30208</v>
      </c>
      <c r="AX79" s="20" t="n">
        <f aca="false">INDEX(Discharge_Data,MATCH($E79,Discharge_Labels,0),MATCH(AX$7,Discharge_Years,0))</f>
        <v>1206.30208</v>
      </c>
      <c r="AY79" s="20" t="n">
        <f aca="false">INDEX(Discharge_Data,MATCH($E79,Discharge_Labels,0),MATCH(AY$7,Discharge_Years,0))</f>
        <v>1185.80301</v>
      </c>
      <c r="AZ79" s="20" t="n">
        <f aca="false">INDEX(Discharge_Data,MATCH($E79,Discharge_Labels,0),MATCH(AZ$7,Discharge_Years,0))</f>
        <v>1185.80301</v>
      </c>
      <c r="BA79" s="20" t="n">
        <f aca="false">INDEX(Discharge_Data,MATCH($E79,Discharge_Labels,0),MATCH(BA$7,Discharge_Years,0))</f>
        <v>1185.80301</v>
      </c>
      <c r="BB79" s="20" t="n">
        <f aca="false">INDEX(Discharge_Data,MATCH($E79,Discharge_Labels,0),MATCH(BB$7,Discharge_Years,0))</f>
        <v>1185.80301</v>
      </c>
      <c r="BC79" s="20" t="n">
        <f aca="false">INDEX(Discharge_Data,MATCH($E79,Discharge_Labels,0),MATCH(BC$7,Discharge_Years,0))</f>
        <v>1161.95549</v>
      </c>
      <c r="BD79" s="20" t="n">
        <f aca="false">INDEX(Discharge_Data,MATCH($E79,Discharge_Labels,0),MATCH(BD$7,Discharge_Years,0))</f>
        <v>1161.95549</v>
      </c>
      <c r="BE79" s="20" t="n">
        <f aca="false">INDEX(Discharge_Data,MATCH($E79,Discharge_Labels,0),MATCH(BE$7,Discharge_Years,0))</f>
        <v>1161.95549</v>
      </c>
      <c r="BF79" s="20" t="n">
        <f aca="false">INDEX(Discharge_Data,MATCH($E79,Discharge_Labels,0),MATCH(BF$7,Discharge_Years,0))</f>
        <v>1161.95549</v>
      </c>
      <c r="BG79" s="20" t="n">
        <f aca="false">INDEX(Discharge_Data,MATCH($E79,Discharge_Labels,0),MATCH(BG$7,Discharge_Years,0))</f>
        <v>1147.45978</v>
      </c>
      <c r="BH79" s="20" t="n">
        <f aca="false">INDEX(Discharge_Data,MATCH($E79,Discharge_Labels,0),MATCH(BH$7,Discharge_Years,0))</f>
        <v>1147.45978</v>
      </c>
      <c r="BI79" s="20" t="n">
        <f aca="false">INDEX(Discharge_Data,MATCH($E79,Discharge_Labels,0),MATCH(BI$7,Discharge_Years,0))</f>
        <v>1147.45978</v>
      </c>
      <c r="BJ79" s="20" t="n">
        <f aca="false">INDEX(Discharge_Data,MATCH($E79,Discharge_Labels,0),MATCH(BJ$7,Discharge_Years,0))</f>
        <v>1147.45978</v>
      </c>
      <c r="BK79" s="20" t="n">
        <f aca="false">INDEX(Discharge_Data,MATCH($E79,Discharge_Labels,0),MATCH(BK$7,Discharge_Years,0))</f>
        <v>1133.40002</v>
      </c>
      <c r="BL79" s="20" t="n">
        <f aca="false">INDEX(Discharge_Data,MATCH($E79,Discharge_Labels,0),MATCH(BL$7,Discharge_Years,0))</f>
        <v>1133.40002</v>
      </c>
      <c r="BM79" s="20" t="n">
        <f aca="false">INDEX(Discharge_Data,MATCH($E79,Discharge_Labels,0),MATCH(BM$7,Discharge_Years,0))</f>
        <v>1133.40002</v>
      </c>
      <c r="BN79" s="20" t="n">
        <f aca="false">INDEX(Discharge_Data,MATCH($E79,Discharge_Labels,0),MATCH(BN$7,Discharge_Years,0))</f>
        <v>1133.40002</v>
      </c>
      <c r="BO79" s="20" t="n">
        <f aca="false">INDEX(Discharge_Data,MATCH($E79,Discharge_Labels,0),MATCH(BO$7,Discharge_Years,0))</f>
        <v>1123.9041</v>
      </c>
      <c r="BP79" s="20" t="n">
        <f aca="false">INDEX(Discharge_Data,MATCH($E79,Discharge_Labels,0),MATCH(BP$7,Discharge_Years,0))</f>
        <v>1123.9041</v>
      </c>
      <c r="BQ79" s="20" t="n">
        <f aca="false">INDEX(Discharge_Data,MATCH($E79,Discharge_Labels,0),MATCH(BQ$7,Discharge_Years,0))</f>
        <v>1123.9041</v>
      </c>
      <c r="BR79" s="20" t="n">
        <f aca="false">INDEX(Discharge_Data,MATCH($E79,Discharge_Labels,0),MATCH(BR$7,Discharge_Years,0))</f>
        <v>1123.9041</v>
      </c>
      <c r="BS79" s="20" t="n">
        <f aca="false">INDEX(Discharge_Data,MATCH($E79,Discharge_Labels,0),MATCH(BS$7,Discharge_Years,0))</f>
        <v>1092.38912</v>
      </c>
      <c r="BT79" s="20" t="n">
        <f aca="false">INDEX(Discharge_Data,MATCH($E79,Discharge_Labels,0),MATCH(BT$7,Discharge_Years,0))</f>
        <v>1092.38912</v>
      </c>
      <c r="BU79" s="20" t="n">
        <f aca="false">INDEX(Discharge_Data,MATCH($E79,Discharge_Labels,0),MATCH(BU$7,Discharge_Years,0))</f>
        <v>1092.38912</v>
      </c>
      <c r="BV79" s="20" t="n">
        <f aca="false">INDEX(Discharge_Data,MATCH($E79,Discharge_Labels,0),MATCH(BV$7,Discharge_Years,0))</f>
        <v>1092.38912</v>
      </c>
      <c r="BW79" s="20" t="n">
        <f aca="false">INDEX(Discharge_Data,MATCH($E79,Discharge_Labels,0),MATCH(BW$7,Discharge_Years,0))</f>
        <v>1086.89211</v>
      </c>
      <c r="BX79" s="20" t="n">
        <f aca="false">INDEX(Discharge_Data,MATCH($E79,Discharge_Labels,0),MATCH(BX$7,Discharge_Years,0))</f>
        <v>1086.89211</v>
      </c>
      <c r="BY79" s="20" t="n">
        <f aca="false">INDEX(Discharge_Data,MATCH($E79,Discharge_Labels,0),MATCH(BY$7,Discharge_Years,0))</f>
        <v>1086.89211</v>
      </c>
      <c r="BZ79" s="20" t="n">
        <f aca="false">INDEX(Discharge_Data,MATCH($E79,Discharge_Labels,0),MATCH(BZ$7,Discharge_Years,0))</f>
        <v>1086.89211</v>
      </c>
      <c r="CA79" s="20" t="n">
        <f aca="false">INDEX(Discharge_Data,MATCH($E79,Discharge_Labels,0),MATCH(CA$7,Discharge_Years,0))</f>
        <v>1078.26699</v>
      </c>
      <c r="CB79" s="20" t="n">
        <f aca="false">INDEX(Discharge_Data,MATCH($E79,Discharge_Labels,0),MATCH(CB$7,Discharge_Years,0))</f>
        <v>1078.26699</v>
      </c>
      <c r="CC79" s="20" t="n">
        <f aca="false">INDEX(Discharge_Data,MATCH($E79,Discharge_Labels,0),MATCH(CC$7,Discharge_Years,0))</f>
        <v>1078.26699</v>
      </c>
      <c r="CD79" s="20" t="n">
        <f aca="false">INDEX(Discharge_Data,MATCH($E79,Discharge_Labels,0),MATCH(CD$7,Discharge_Years,0))</f>
        <v>1078.26699</v>
      </c>
      <c r="CE79" s="20" t="n">
        <f aca="false">INDEX(Discharge_Data,MATCH($E79,Discharge_Labels,0),MATCH(CE$7,Discharge_Years,0))</f>
        <v>1057.45224</v>
      </c>
      <c r="CF79" s="20" t="n">
        <f aca="false">INDEX(Discharge_Data,MATCH($E79,Discharge_Labels,0),MATCH(CF$7,Discharge_Years,0))</f>
        <v>1057.45224</v>
      </c>
      <c r="CG79" s="20" t="n">
        <f aca="false">INDEX(Discharge_Data,MATCH($E79,Discharge_Labels,0),MATCH(CG$7,Discharge_Years,0))</f>
        <v>1057.45224</v>
      </c>
      <c r="CH79" s="20" t="n">
        <f aca="false">INDEX(Discharge_Data,MATCH($E79,Discharge_Labels,0),MATCH(CH$7,Discharge_Years,0))</f>
        <v>1057.45224</v>
      </c>
      <c r="CI79" s="20" t="n">
        <f aca="false">INDEX(Discharge_Data,MATCH($E79,Discharge_Labels,0),MATCH(CI$7,Discharge_Years,0))</f>
        <v>1037.64581</v>
      </c>
      <c r="CJ79" s="20" t="n">
        <f aca="false">INDEX(Discharge_Data,MATCH($E79,Discharge_Labels,0),MATCH(CJ$7,Discharge_Years,0))</f>
        <v>1037.64581</v>
      </c>
      <c r="CK79" s="20" t="n">
        <f aca="false">INDEX(Discharge_Data,MATCH($E79,Discharge_Labels,0),MATCH(CK$7,Discharge_Years,0))</f>
        <v>1037.64581</v>
      </c>
      <c r="CL79" s="20" t="n">
        <f aca="false">INDEX(Discharge_Data,MATCH($E79,Discharge_Labels,0),MATCH(CL$7,Discharge_Years,0))</f>
        <v>1037.64581</v>
      </c>
      <c r="CM79" s="20" t="n">
        <f aca="false">INDEX(Discharge_Data,MATCH($E79,Discharge_Labels,0),MATCH(CM$7,Discharge_Years,0))</f>
        <v>1022.42413</v>
      </c>
      <c r="CN79" s="20" t="n">
        <f aca="false">INDEX(Discharge_Data,MATCH($E79,Discharge_Labels,0),MATCH(CN$7,Discharge_Years,0))</f>
        <v>1022.42413</v>
      </c>
      <c r="CO79" s="20" t="n">
        <f aca="false">INDEX(Discharge_Data,MATCH($E79,Discharge_Labels,0),MATCH(CO$7,Discharge_Years,0))</f>
        <v>1022.42413</v>
      </c>
      <c r="CP79" s="20" t="n">
        <f aca="false">INDEX(Discharge_Data,MATCH($E79,Discharge_Labels,0),MATCH(CP$7,Discharge_Years,0))</f>
        <v>1022.42413</v>
      </c>
      <c r="CQ79" s="20" t="n">
        <f aca="false">INDEX(Discharge_Data,MATCH($E79,Discharge_Labels,0),MATCH(CQ$7,Discharge_Years,0))</f>
        <v>1005.03355</v>
      </c>
      <c r="CR79" s="20" t="n">
        <f aca="false">INDEX(Discharge_Data,MATCH($E79,Discharge_Labels,0),MATCH(CR$7,Discharge_Years,0))</f>
        <v>1005.03355</v>
      </c>
      <c r="CS79" s="20" t="n">
        <f aca="false">INDEX(Discharge_Data,MATCH($E79,Discharge_Labels,0),MATCH(CS$7,Discharge_Years,0))</f>
        <v>1005.03355</v>
      </c>
      <c r="CT79" s="20" t="n">
        <f aca="false">INDEX(Discharge_Data,MATCH($E79,Discharge_Labels,0),MATCH(CT$7,Discharge_Years,0))</f>
        <v>1005.03355</v>
      </c>
      <c r="CU79" s="20" t="n">
        <f aca="false">INDEX(Discharge_Data,MATCH($E79,Discharge_Labels,0),MATCH(CU$7,Discharge_Years,0))</f>
        <v>1005.28497</v>
      </c>
      <c r="CV79" s="20" t="n">
        <f aca="false">INDEX(Discharge_Data,MATCH($E79,Discharge_Labels,0),MATCH(CV$7,Discharge_Years,0))</f>
        <v>1005.28497</v>
      </c>
      <c r="CW79" s="20" t="n">
        <f aca="false">INDEX(Discharge_Data,MATCH($E79,Discharge_Labels,0),MATCH(CW$7,Discharge_Years,0))</f>
        <v>1005.28497</v>
      </c>
      <c r="CX79" s="20" t="n">
        <f aca="false">INDEX(Discharge_Data,MATCH($E79,Discharge_Labels,0),MATCH(CX$7,Discharge_Years,0))</f>
        <v>1005.28497</v>
      </c>
      <c r="CY79" s="20" t="n">
        <f aca="false">INDEX(Discharge_Data,MATCH($E79,Discharge_Labels,0),MATCH(CY$7,Discharge_Years,0))</f>
        <v>1438.86736</v>
      </c>
      <c r="CZ79" s="20" t="n">
        <f aca="false">INDEX(Discharge_Data,MATCH($E79,Discharge_Labels,0),MATCH(CZ$7,Discharge_Years,0))</f>
        <v>1438.86736</v>
      </c>
      <c r="DA79" s="20" t="n">
        <f aca="false">INDEX(Discharge_Data,MATCH($E79,Discharge_Labels,0),MATCH(DA$7,Discharge_Years,0))</f>
        <v>1438.86736</v>
      </c>
      <c r="DB79" s="20" t="n">
        <f aca="false">INDEX(Discharge_Data,MATCH($E79,Discharge_Labels,0),MATCH(DB$7,Discharge_Years,0))</f>
        <v>1438.86736</v>
      </c>
      <c r="DC79" s="20" t="n">
        <f aca="false">INDEX(Discharge_Data,MATCH($E79,Discharge_Labels,0),MATCH(DC$7,Discharge_Years,0))</f>
        <v>1383.03214</v>
      </c>
      <c r="DD79" s="20" t="n">
        <f aca="false">INDEX(Discharge_Data,MATCH($E79,Discharge_Labels,0),MATCH(DD$7,Discharge_Years,0))</f>
        <v>1383.03214</v>
      </c>
      <c r="DE79" s="20" t="n">
        <f aca="false">INDEX(Discharge_Data,MATCH($E79,Discharge_Labels,0),MATCH(DE$7,Discharge_Years,0))</f>
        <v>1383.03214</v>
      </c>
      <c r="DF79" s="20" t="n">
        <f aca="false">INDEX(Discharge_Data,MATCH($E79,Discharge_Labels,0),MATCH(DF$7,Discharge_Years,0))</f>
        <v>1383.03214</v>
      </c>
      <c r="DG79" s="20" t="n">
        <f aca="false">INDEX(Discharge_Data,MATCH($E79,Discharge_Labels,0),MATCH(DG$7,Discharge_Years,0))</f>
        <v>1339.1729</v>
      </c>
      <c r="DH79" s="20" t="n">
        <f aca="false">INDEX(Discharge_Data,MATCH($E79,Discharge_Labels,0),MATCH(DH$7,Discharge_Years,0))</f>
        <v>1339.1729</v>
      </c>
      <c r="DI79" s="20" t="n">
        <f aca="false">INDEX(Discharge_Data,MATCH($E79,Discharge_Labels,0),MATCH(DI$7,Discharge_Years,0))</f>
        <v>1339.1729</v>
      </c>
      <c r="DJ79" s="20" t="n">
        <f aca="false">INDEX(Discharge_Data,MATCH($E79,Discharge_Labels,0),MATCH(DJ$7,Discharge_Years,0))</f>
        <v>1339.1729</v>
      </c>
      <c r="DK79" s="20" t="n">
        <f aca="false">INDEX(Discharge_Data,MATCH($E79,Discharge_Labels,0),MATCH(DK$7,Discharge_Years,0))</f>
        <v>1321.0198</v>
      </c>
      <c r="DL79" s="20" t="n">
        <f aca="false">INDEX(Discharge_Data,MATCH($E79,Discharge_Labels,0),MATCH(DL$7,Discharge_Years,0))</f>
        <v>1321.0198</v>
      </c>
      <c r="DM79" s="20" t="n">
        <f aca="false">INDEX(Discharge_Data,MATCH($E79,Discharge_Labels,0),MATCH(DM$7,Discharge_Years,0))</f>
        <v>1321.0198</v>
      </c>
      <c r="DN79" s="20" t="n">
        <f aca="false">INDEX(Discharge_Data,MATCH($E79,Discharge_Labels,0),MATCH(DN$7,Discharge_Years,0))</f>
        <v>1321.0198</v>
      </c>
      <c r="DO79" s="20" t="n">
        <f aca="false">INDEX(Discharge_Data,MATCH($E79,Discharge_Labels,0),MATCH(DO$7,Discharge_Years,0))</f>
        <v>1286.6306</v>
      </c>
      <c r="DP79" s="20" t="n">
        <f aca="false">INDEX(Discharge_Data,MATCH($E79,Discharge_Labels,0),MATCH(DP$7,Discharge_Years,0))</f>
        <v>1286.6306</v>
      </c>
      <c r="DQ79" s="20" t="n">
        <f aca="false">INDEX(Discharge_Data,MATCH($E79,Discharge_Labels,0),MATCH(DQ$7,Discharge_Years,0))</f>
        <v>1286.6306</v>
      </c>
      <c r="DR79" s="20" t="n">
        <f aca="false">INDEX(Discharge_Data,MATCH($E79,Discharge_Labels,0),MATCH(DR$7,Discharge_Years,0))</f>
        <v>1286.6306</v>
      </c>
      <c r="DS79" s="20" t="n">
        <f aca="false">INDEX(Discharge_Data,MATCH($E79,Discharge_Labels,0),MATCH(DS$7,Discharge_Years,0))</f>
        <v>1266.27295</v>
      </c>
      <c r="DT79" s="20" t="n">
        <f aca="false">INDEX(Discharge_Data,MATCH($E79,Discharge_Labels,0),MATCH(DT$7,Discharge_Years,0))</f>
        <v>1266.27295</v>
      </c>
      <c r="DU79" s="20" t="n">
        <f aca="false">INDEX(Discharge_Data,MATCH($E79,Discharge_Labels,0),MATCH(DU$7,Discharge_Years,0))</f>
        <v>1266.27295</v>
      </c>
      <c r="DV79" s="20" t="n">
        <f aca="false">INDEX(Discharge_Data,MATCH($E79,Discharge_Labels,0),MATCH(DV$7,Discharge_Years,0))</f>
        <v>1266.27295</v>
      </c>
      <c r="DW79" s="20" t="n">
        <f aca="false">INDEX(Discharge_Data,MATCH($E79,Discharge_Labels,0),MATCH(DW$7,Discharge_Years,0))</f>
        <v>1246.28182</v>
      </c>
      <c r="DX79" s="20" t="n">
        <f aca="false">INDEX(Discharge_Data,MATCH($E79,Discharge_Labels,0),MATCH(DX$7,Discharge_Years,0))</f>
        <v>1246.28182</v>
      </c>
      <c r="DY79" s="20" t="n">
        <f aca="false">INDEX(Discharge_Data,MATCH($E79,Discharge_Labels,0),MATCH(DY$7,Discharge_Years,0))</f>
        <v>1246.28182</v>
      </c>
      <c r="DZ79" s="20" t="n">
        <f aca="false">INDEX(Discharge_Data,MATCH($E79,Discharge_Labels,0),MATCH(DZ$7,Discharge_Years,0))</f>
        <v>1246.28182</v>
      </c>
      <c r="EA79" s="20" t="n">
        <f aca="false">INDEX(Discharge_Data,MATCH($E79,Discharge_Labels,0),MATCH(EA$7,Discharge_Years,0))</f>
        <v>1224.91212</v>
      </c>
      <c r="EB79" s="20" t="n">
        <f aca="false">INDEX(Discharge_Data,MATCH($E79,Discharge_Labels,0),MATCH(EB$7,Discharge_Years,0))</f>
        <v>1224.91212</v>
      </c>
      <c r="EC79" s="20" t="n">
        <f aca="false">INDEX(Discharge_Data,MATCH($E79,Discharge_Labels,0),MATCH(EC$7,Discharge_Years,0))</f>
        <v>1224.91212</v>
      </c>
      <c r="ED79" s="20" t="n">
        <f aca="false">INDEX(Discharge_Data,MATCH($E79,Discharge_Labels,0),MATCH(ED$7,Discharge_Years,0))</f>
        <v>1224.91212</v>
      </c>
      <c r="EE79" s="20" t="n">
        <f aca="false">INDEX(Discharge_Data,MATCH($E79,Discharge_Labels,0),MATCH(EE$7,Discharge_Years,0))</f>
        <v>1203.40419</v>
      </c>
      <c r="EF79" s="20" t="n">
        <f aca="false">INDEX(Discharge_Data,MATCH($E79,Discharge_Labels,0),MATCH(EF$7,Discharge_Years,0))</f>
        <v>1203.40419</v>
      </c>
      <c r="EG79" s="20" t="n">
        <f aca="false">INDEX(Discharge_Data,MATCH($E79,Discharge_Labels,0),MATCH(EG$7,Discharge_Years,0))</f>
        <v>1203.40419</v>
      </c>
      <c r="EH79" s="20" t="n">
        <f aca="false">INDEX(Discharge_Data,MATCH($E79,Discharge_Labels,0),MATCH(EH$7,Discharge_Years,0))</f>
        <v>1203.40419</v>
      </c>
      <c r="EI79" s="20" t="n">
        <f aca="false">INDEX(Discharge_Data,MATCH($E79,Discharge_Labels,0),MATCH(EI$7,Discharge_Years,0))</f>
        <v>1180.65732</v>
      </c>
      <c r="EJ79" s="20" t="n">
        <f aca="false">INDEX(Discharge_Data,MATCH($E79,Discharge_Labels,0),MATCH(EJ$7,Discharge_Years,0))</f>
        <v>1180.65732</v>
      </c>
      <c r="EK79" s="20" t="n">
        <f aca="false">INDEX(Discharge_Data,MATCH($E79,Discharge_Labels,0),MATCH(EK$7,Discharge_Years,0))</f>
        <v>1180.65732</v>
      </c>
      <c r="EL79" s="20" t="n">
        <f aca="false">INDEX(Discharge_Data,MATCH($E79,Discharge_Labels,0),MATCH(EL$7,Discharge_Years,0))</f>
        <v>1180.65732</v>
      </c>
      <c r="EM79" s="20" t="n">
        <f aca="false">INDEX(Discharge_Data,MATCH($E79,Discharge_Labels,0),MATCH(EM$7,Discharge_Years,0))</f>
        <v>1163.48953</v>
      </c>
      <c r="EN79" s="20" t="n">
        <f aca="false">INDEX(Discharge_Data,MATCH($E79,Discharge_Labels,0),MATCH(EN$7,Discharge_Years,0))</f>
        <v>1163.48953</v>
      </c>
      <c r="EO79" s="20" t="n">
        <f aca="false">INDEX(Discharge_Data,MATCH($E79,Discharge_Labels,0),MATCH(EO$7,Discharge_Years,0))</f>
        <v>1163.48953</v>
      </c>
      <c r="EP79" s="20" t="n">
        <f aca="false">INDEX(Discharge_Data,MATCH($E79,Discharge_Labels,0),MATCH(EP$7,Discharge_Years,0))</f>
        <v>1163.48953</v>
      </c>
      <c r="EQ79" s="20" t="n">
        <f aca="false">INDEX(Discharge_Data,MATCH($E79,Discharge_Labels,0),MATCH(EQ$7,Discharge_Years,0))</f>
        <v>1151.96742</v>
      </c>
      <c r="ER79" s="20" t="n">
        <f aca="false">INDEX(Discharge_Data,MATCH($E79,Discharge_Labels,0),MATCH(ER$7,Discharge_Years,0))</f>
        <v>1151.96742</v>
      </c>
      <c r="ES79" s="20" t="n">
        <f aca="false">INDEX(Discharge_Data,MATCH($E79,Discharge_Labels,0),MATCH(ES$7,Discharge_Years,0))</f>
        <v>1151.96742</v>
      </c>
      <c r="ET79" s="20" t="n">
        <f aca="false">INDEX(Discharge_Data,MATCH($E79,Discharge_Labels,0),MATCH(ET$7,Discharge_Years,0))</f>
        <v>1151.96742</v>
      </c>
      <c r="EU79" s="20" t="n">
        <f aca="false">INDEX(Discharge_Data,MATCH($E79,Discharge_Labels,0),MATCH(EU$7,Discharge_Years,0))</f>
        <v>1151.96742</v>
      </c>
      <c r="EV79" s="20" t="n">
        <f aca="false">INDEX(Discharge_Data,MATCH($E79,Discharge_Labels,0),MATCH(EV$7,Discharge_Years,0))</f>
        <v>1151.96742</v>
      </c>
      <c r="EW79" s="20" t="n">
        <f aca="false">INDEX(Discharge_Data,MATCH($E79,Discharge_Labels,0),MATCH(EW$7,Discharge_Years,0))</f>
        <v>1151.96742</v>
      </c>
      <c r="EX79" s="20" t="n">
        <f aca="false">INDEX(Discharge_Data,MATCH($E79,Discharge_Labels,0),MATCH(EX$7,Discharge_Years,0))</f>
        <v>1151.96742</v>
      </c>
      <c r="EY79" s="20" t="n">
        <f aca="false">INDEX(Discharge_Data,MATCH($E79,Discharge_Labels,0),MATCH(EY$7,Discharge_Years,0))</f>
        <v>1151.96742</v>
      </c>
      <c r="EZ79" s="20" t="n">
        <f aca="false">INDEX(Discharge_Data,MATCH($E79,Discharge_Labels,0),MATCH(EZ$7,Discharge_Years,0))</f>
        <v>1151.96742</v>
      </c>
      <c r="FA79" s="20" t="n">
        <f aca="false">INDEX(Discharge_Data,MATCH($E79,Discharge_Labels,0),MATCH(FA$7,Discharge_Years,0))</f>
        <v>1151.96742</v>
      </c>
      <c r="FB79" s="20" t="n">
        <f aca="false">INDEX(Discharge_Data,MATCH($E79,Discharge_Labels,0),MATCH(FB$7,Discharge_Years,0))</f>
        <v>1151.96742</v>
      </c>
      <c r="FC79" s="20" t="n">
        <f aca="false">INDEX(Discharge_Data,MATCH($E79,Discharge_Labels,0),MATCH(FC$7,Discharge_Years,0))</f>
        <v>1151.96742</v>
      </c>
      <c r="FD79" s="20" t="n">
        <f aca="false">INDEX(Discharge_Data,MATCH($E79,Discharge_Labels,0),MATCH(FD$7,Discharge_Years,0))</f>
        <v>1151.96742</v>
      </c>
      <c r="FE79" s="20" t="n">
        <f aca="false">INDEX(Discharge_Data,MATCH($E79,Discharge_Labels,0),MATCH(FE$7,Discharge_Years,0))</f>
        <v>1151.96742</v>
      </c>
      <c r="FF79" s="20" t="n">
        <f aca="false">INDEX(Discharge_Data,MATCH($E79,Discharge_Labels,0),MATCH(FF$7,Discharge_Years,0))</f>
        <v>1151.96742</v>
      </c>
      <c r="FG79" s="20" t="n">
        <f aca="false">INDEX(Discharge_Data,MATCH($E79,Discharge_Labels,0),MATCH(FG$7,Discharge_Years,0))</f>
        <v>1151.96742</v>
      </c>
      <c r="FH79" s="20" t="n">
        <f aca="false">INDEX(Discharge_Data,MATCH($E79,Discharge_Labels,0),MATCH(FH$7,Discharge_Years,0))</f>
        <v>1151.96742</v>
      </c>
    </row>
    <row r="80" customFormat="false" ht="15" hidden="false" customHeight="false" outlineLevel="0" collapsed="false">
      <c r="C80" s="0" t="s">
        <v>736</v>
      </c>
      <c r="D80" s="11" t="s">
        <v>40</v>
      </c>
      <c r="I80" s="20" t="n">
        <f aca="false">SUM(J80:FH80)</f>
        <v>1572735.83404521</v>
      </c>
      <c r="J80" s="20" t="n">
        <f aca="false">MIN(J75+J76,-J77*$E18*J28*J$6*J52)</f>
        <v>-0</v>
      </c>
      <c r="K80" s="20" t="n">
        <f aca="false">MIN(K75+K76,-K77*$E18*K28*K$6*K52)</f>
        <v>-0</v>
      </c>
      <c r="L80" s="20" t="n">
        <f aca="false">MIN(L75+L76,-L77*$E18*L28*L$6*L52)</f>
        <v>-0</v>
      </c>
      <c r="M80" s="20" t="n">
        <f aca="false">MIN(M75+M76,-M77*$E18*M28*M$6*M52)</f>
        <v>-0</v>
      </c>
      <c r="N80" s="20" t="n">
        <f aca="false">MIN(N75+N76,-N77*$E18*N28*N$6*N52)</f>
        <v>-0</v>
      </c>
      <c r="O80" s="20" t="n">
        <f aca="false">MIN(O75+O76,-O77*$E18*O28*O$6*O52)</f>
        <v>0</v>
      </c>
      <c r="P80" s="20" t="n">
        <f aca="false">MIN(P75+P76,-P77*$E18*P28*P$6*P52)</f>
        <v>0</v>
      </c>
      <c r="Q80" s="20" t="n">
        <f aca="false">MIN(Q75+Q76,-Q77*$E18*Q28*Q$6*Q52)</f>
        <v>0</v>
      </c>
      <c r="R80" s="20" t="n">
        <f aca="false">MIN(R75+R76,-R77*$E18*R28*R$6*R52)</f>
        <v>0</v>
      </c>
      <c r="S80" s="20" t="n">
        <f aca="false">MIN(S75+S76,-S77*$E18*S28*S$6*S52)</f>
        <v>0</v>
      </c>
      <c r="T80" s="20" t="n">
        <f aca="false">MIN(T75+T76,-T77*$E18*T28*T$6*T52)</f>
        <v>12723.9938479452</v>
      </c>
      <c r="U80" s="20" t="n">
        <f aca="false">MIN(U75+U76,-U77*$E18*U28*U$6*U52)</f>
        <v>12863.8179561644</v>
      </c>
      <c r="V80" s="20" t="n">
        <f aca="false">MIN(V75+V76,-V77*$E18*V28*V$6*V52)</f>
        <v>12863.8179561644</v>
      </c>
      <c r="W80" s="20" t="n">
        <f aca="false">MIN(W75+W76,-W77*$E18*W28*W$6*W52)</f>
        <v>12484.5796849315</v>
      </c>
      <c r="X80" s="20" t="n">
        <f aca="false">MIN(X75+X76,-X77*$E18*X28*X$6*X52)</f>
        <v>12623.2972369863</v>
      </c>
      <c r="Y80" s="20" t="n">
        <f aca="false">MIN(Y75+Y76,-Y77*$E18*Y28*Y$6*Y52)</f>
        <v>12762.0147890411</v>
      </c>
      <c r="Z80" s="20" t="n">
        <f aca="false">MIN(Z75+Z76,-Z77*$E18*Z28*Z$6*Z52)</f>
        <v>12762.0147890411</v>
      </c>
      <c r="AA80" s="20" t="n">
        <f aca="false">MIN(AA75+AA76,-AA77*$E18*AA28*AA$6*AA52)</f>
        <v>12432.5124657534</v>
      </c>
      <c r="AB80" s="20" t="n">
        <f aca="false">MIN(AB75+AB76,-AB77*$E18*AB28*AB$6*AB52)</f>
        <v>12570.6514931507</v>
      </c>
      <c r="AC80" s="20" t="n">
        <f aca="false">MIN(AC75+AC76,-AC77*$E18*AC28*AC$6*AC52)</f>
        <v>12708.7905205479</v>
      </c>
      <c r="AD80" s="20" t="n">
        <f aca="false">MIN(AD75+AD76,-AD77*$E18*AD28*AD$6*AD52)</f>
        <v>12708.7905205479</v>
      </c>
      <c r="AE80" s="20" t="n">
        <f aca="false">MIN(AE75+AE76,-AE77*$E18*AE28*AE$6*AE52)</f>
        <v>12208.3034794521</v>
      </c>
      <c r="AF80" s="20" t="n">
        <f aca="false">MIN(AF75+AF76,-AF77*$E18*AF28*AF$6*AF52)</f>
        <v>12343.9512958904</v>
      </c>
      <c r="AG80" s="20" t="n">
        <f aca="false">MIN(AG75+AG76,-AG77*$E18*AG28*AG$6*AG52)</f>
        <v>12479.5991123288</v>
      </c>
      <c r="AH80" s="20" t="n">
        <f aca="false">MIN(AH75+AH76,-AH77*$E18*AH28*AH$6*AH52)</f>
        <v>12479.5991123288</v>
      </c>
      <c r="AI80" s="20" t="n">
        <f aca="false">MIN(AI75+AI76,-AI77*$E18*AI28*AI$6*AI52)</f>
        <v>12038.522760274</v>
      </c>
      <c r="AJ80" s="20" t="n">
        <f aca="false">MIN(AJ75+AJ76,-AJ77*$E18*AJ28*AJ$6*AJ52)</f>
        <v>12038.522760274</v>
      </c>
      <c r="AK80" s="20" t="n">
        <f aca="false">MIN(AK75+AK76,-AK77*$E18*AK28*AK$6*AK52)</f>
        <v>12170.8142191781</v>
      </c>
      <c r="AL80" s="20" t="n">
        <f aca="false">MIN(AL75+AL76,-AL77*$E18*AL28*AL$6*AL52)</f>
        <v>12170.8142191781</v>
      </c>
      <c r="AM80" s="20" t="n">
        <f aca="false">MIN(AM75+AM76,-AM77*$E18*AM28*AM$6*AM52)</f>
        <v>11983.4112328767</v>
      </c>
      <c r="AN80" s="20" t="n">
        <f aca="false">MIN(AN75+AN76,-AN77*$E18*AN28*AN$6*AN52)</f>
        <v>12116.5602465753</v>
      </c>
      <c r="AO80" s="20" t="n">
        <f aca="false">MIN(AO75+AO76,-AO77*$E18*AO28*AO$6*AO52)</f>
        <v>12249.709260274</v>
      </c>
      <c r="AP80" s="20" t="n">
        <f aca="false">MIN(AP75+AP76,-AP77*$E18*AP28*AP$6*AP52)</f>
        <v>12249.709260274</v>
      </c>
      <c r="AQ80" s="20" t="n">
        <f aca="false">MIN(AQ75+AQ76,-AQ77*$E18*AQ28*AQ$6*AQ52)</f>
        <v>11994.183369863</v>
      </c>
      <c r="AR80" s="20" t="n">
        <f aca="false">MIN(AR75+AR76,-AR77*$E18*AR28*AR$6*AR52)</f>
        <v>12127.4520739726</v>
      </c>
      <c r="AS80" s="20" t="n">
        <f aca="false">MIN(AS75+AS76,-AS77*$E18*AS28*AS$6*AS52)</f>
        <v>12260.7207780822</v>
      </c>
      <c r="AT80" s="20" t="n">
        <f aca="false">MIN(AT75+AT76,-AT77*$E18*AT28*AT$6*AT52)</f>
        <v>12260.7207780822</v>
      </c>
      <c r="AU80" s="20" t="n">
        <f aca="false">MIN(AU75+AU76,-AU77*$E18*AU28*AU$6*AU52)</f>
        <v>11934.2023150685</v>
      </c>
      <c r="AV80" s="20" t="n">
        <f aca="false">MIN(AV75+AV76,-AV77*$E18*AV28*AV$6*AV52)</f>
        <v>12066.8045630137</v>
      </c>
      <c r="AW80" s="20" t="n">
        <f aca="false">MIN(AW75+AW76,-AW77*$E18*AW28*AW$6*AW52)</f>
        <v>12199.4068109589</v>
      </c>
      <c r="AX80" s="20" t="n">
        <f aca="false">MIN(AX75+AX76,-AX77*$E18*AX28*AX$6*AX52)</f>
        <v>12199.4068109589</v>
      </c>
      <c r="AY80" s="20" t="n">
        <f aca="false">MIN(AY75+AY76,-AY77*$E18*AY28*AY$6*AY52)</f>
        <v>11799.4397068493</v>
      </c>
      <c r="AZ80" s="20" t="n">
        <f aca="false">MIN(AZ75+AZ76,-AZ77*$E18*AZ28*AZ$6*AZ52)</f>
        <v>11799.4397068493</v>
      </c>
      <c r="BA80" s="20" t="n">
        <f aca="false">MIN(BA75+BA76,-BA77*$E18*BA28*BA$6*BA52)</f>
        <v>11929.1038794521</v>
      </c>
      <c r="BB80" s="20" t="n">
        <f aca="false">MIN(BB75+BB76,-BB77*$E18*BB28*BB$6*BB52)</f>
        <v>11929.1038794521</v>
      </c>
      <c r="BC80" s="20" t="n">
        <f aca="false">MIN(BC75+BC76,-BC77*$E18*BC28*BC$6*BC52)</f>
        <v>11134.3915479452</v>
      </c>
      <c r="BD80" s="20" t="n">
        <f aca="false">MIN(BD75+BD76,-BD77*$E18*BD28*BD$6*BD52)</f>
        <v>11258.107009589</v>
      </c>
      <c r="BE80" s="20" t="n">
        <f aca="false">MIN(BE75+BE76,-BE77*$E18*BE28*BE$6*BE52)</f>
        <v>11381.8224712329</v>
      </c>
      <c r="BF80" s="20" t="n">
        <f aca="false">MIN(BF75+BF76,-BF77*$E18*BF28*BF$6*BF52)</f>
        <v>11381.8224712329</v>
      </c>
      <c r="BG80" s="20" t="n">
        <f aca="false">MIN(BG75+BG76,-BG77*$E18*BG28*BG$6*BG52)</f>
        <v>11284.3268630137</v>
      </c>
      <c r="BH80" s="20" t="n">
        <f aca="false">MIN(BH75+BH76,-BH77*$E18*BH28*BH$6*BH52)</f>
        <v>11409.7082726027</v>
      </c>
      <c r="BI80" s="20" t="n">
        <f aca="false">MIN(BI75+BI76,-BI77*$E18*BI28*BI$6*BI52)</f>
        <v>11535.0896821918</v>
      </c>
      <c r="BJ80" s="20" t="n">
        <f aca="false">MIN(BJ75+BJ76,-BJ77*$E18*BJ28*BJ$6*BJ52)</f>
        <v>11535.0896821918</v>
      </c>
      <c r="BK80" s="20" t="n">
        <f aca="false">MIN(BK75+BK76,-BK77*$E18*BK28*BK$6*BK52)</f>
        <v>10909.6037260274</v>
      </c>
      <c r="BL80" s="20" t="n">
        <f aca="false">MIN(BL75+BL76,-BL77*$E18*BL28*BL$6*BL52)</f>
        <v>11030.8215452055</v>
      </c>
      <c r="BM80" s="20" t="n">
        <f aca="false">MIN(BM75+BM76,-BM77*$E18*BM28*BM$6*BM52)</f>
        <v>11152.0393643836</v>
      </c>
      <c r="BN80" s="20" t="n">
        <f aca="false">MIN(BN75+BN76,-BN77*$E18*BN28*BN$6*BN52)</f>
        <v>11152.0393643836</v>
      </c>
      <c r="BO80" s="20" t="n">
        <f aca="false">MIN(BO75+BO76,-BO77*$E18*BO28*BO$6*BO52)</f>
        <v>11031.5219958904</v>
      </c>
      <c r="BP80" s="20" t="n">
        <f aca="false">MIN(BP75+BP76,-BP77*$E18*BP28*BP$6*BP52)</f>
        <v>11031.5219958904</v>
      </c>
      <c r="BQ80" s="20" t="n">
        <f aca="false">MIN(BQ75+BQ76,-BQ77*$E18*BQ28*BQ$6*BQ52)</f>
        <v>11152.7475123288</v>
      </c>
      <c r="BR80" s="20" t="n">
        <f aca="false">MIN(BR75+BR76,-BR77*$E18*BR28*BR$6*BR52)</f>
        <v>11152.7475123288</v>
      </c>
      <c r="BS80" s="20" t="n">
        <f aca="false">MIN(BS75+BS76,-BS77*$E18*BS28*BS$6*BS52)</f>
        <v>10653.6009452055</v>
      </c>
      <c r="BT80" s="20" t="n">
        <f aca="false">MIN(BT75+BT76,-BT77*$E18*BT28*BT$6*BT52)</f>
        <v>10771.9742890411</v>
      </c>
      <c r="BU80" s="20" t="n">
        <f aca="false">MIN(BU75+BU76,-BU77*$E18*BU28*BU$6*BU52)</f>
        <v>10890.3476328767</v>
      </c>
      <c r="BV80" s="20" t="n">
        <f aca="false">MIN(BV75+BV76,-BV77*$E18*BV28*BV$6*BV52)</f>
        <v>10890.3476328767</v>
      </c>
      <c r="BW80" s="20" t="n">
        <f aca="false">MIN(BW75+BW76,-BW77*$E18*BW28*BW$6*BW52)</f>
        <v>10383.5751780822</v>
      </c>
      <c r="BX80" s="20" t="n">
        <f aca="false">MIN(BX75+BX76,-BX77*$E18*BX28*BX$6*BX52)</f>
        <v>10498.9482356164</v>
      </c>
      <c r="BY80" s="20" t="n">
        <f aca="false">MIN(BY75+BY76,-BY77*$E18*BY28*BY$6*BY52)</f>
        <v>10614.3212931507</v>
      </c>
      <c r="BZ80" s="20" t="n">
        <f aca="false">MIN(BZ75+BZ76,-BZ77*$E18*BZ28*BZ$6*BZ52)</f>
        <v>10614.3212931507</v>
      </c>
      <c r="CA80" s="20" t="n">
        <f aca="false">MIN(CA75+CA76,-CA77*$E18*CA28*CA$6*CA52)</f>
        <v>10368.3932876712</v>
      </c>
      <c r="CB80" s="20" t="n">
        <f aca="false">MIN(CB75+CB76,-CB77*$E18*CB28*CB$6*CB52)</f>
        <v>10483.5976575342</v>
      </c>
      <c r="CC80" s="20" t="n">
        <f aca="false">MIN(CC75+CC76,-CC77*$E18*CC28*CC$6*CC52)</f>
        <v>10598.8020273973</v>
      </c>
      <c r="CD80" s="20" t="n">
        <f aca="false">MIN(CD75+CD76,-CD77*$E18*CD28*CD$6*CD52)</f>
        <v>10598.8020273973</v>
      </c>
      <c r="CE80" s="20" t="n">
        <f aca="false">MIN(CE75+CE76,-CE77*$E18*CE28*CE$6*CE52)</f>
        <v>10186.0837534247</v>
      </c>
      <c r="CF80" s="20" t="n">
        <f aca="false">MIN(CF75+CF76,-CF77*$E18*CF28*CF$6*CF52)</f>
        <v>10186.0837534247</v>
      </c>
      <c r="CG80" s="20" t="n">
        <f aca="false">MIN(CG75+CG76,-CG77*$E18*CG28*CG$6*CG52)</f>
        <v>10298.018739726</v>
      </c>
      <c r="CH80" s="20" t="n">
        <f aca="false">MIN(CH75+CH76,-CH77*$E18*CH28*CH$6*CH52)</f>
        <v>10298.018739726</v>
      </c>
      <c r="CI80" s="20" t="n">
        <f aca="false">MIN(CI75+CI76,-CI77*$E18*CI28*CI$6*CI52)</f>
        <v>9773.84305479452</v>
      </c>
      <c r="CJ80" s="20" t="n">
        <f aca="false">MIN(CJ75+CJ76,-CJ77*$E18*CJ28*CJ$6*CJ52)</f>
        <v>9882.4413109589</v>
      </c>
      <c r="CK80" s="20" t="n">
        <f aca="false">MIN(CK75+CK76,-CK77*$E18*CK28*CK$6*CK52)</f>
        <v>9991.03956712329</v>
      </c>
      <c r="CL80" s="20" t="n">
        <f aca="false">MIN(CL75+CL76,-CL77*$E18*CL28*CL$6*CL52)</f>
        <v>9991.03956712329</v>
      </c>
      <c r="CM80" s="20" t="n">
        <f aca="false">MIN(CM75+CM76,-CM77*$E18*CM28*CM$6*CM52)</f>
        <v>9607.49901369863</v>
      </c>
      <c r="CN80" s="20" t="n">
        <f aca="false">MIN(CN75+CN76,-CN77*$E18*CN28*CN$6*CN52)</f>
        <v>9714.24900273973</v>
      </c>
      <c r="CO80" s="20" t="n">
        <f aca="false">MIN(CO75+CO76,-CO77*$E18*CO28*CO$6*CO52)</f>
        <v>9820.99899178082</v>
      </c>
      <c r="CP80" s="20" t="n">
        <f aca="false">MIN(CP75+CP76,-CP77*$E18*CP28*CP$6*CP52)</f>
        <v>9820.99899178082</v>
      </c>
      <c r="CQ80" s="20" t="n">
        <f aca="false">MIN(CQ75+CQ76,-CQ77*$E18*CQ28*CQ$6*CQ52)</f>
        <v>9185.7437260274</v>
      </c>
      <c r="CR80" s="20" t="n">
        <f aca="false">MIN(CR75+CR76,-CR77*$E18*CR28*CR$6*CR52)</f>
        <v>9287.80754520548</v>
      </c>
      <c r="CS80" s="20" t="n">
        <f aca="false">MIN(CS75+CS76,-CS77*$E18*CS28*CS$6*CS52)</f>
        <v>9389.87136438356</v>
      </c>
      <c r="CT80" s="20" t="n">
        <f aca="false">MIN(CT75+CT76,-CT77*$E18*CT28*CT$6*CT52)</f>
        <v>9389.87136438356</v>
      </c>
      <c r="CU80" s="20" t="n">
        <f aca="false">MIN(CU75+CU76,-CU77*$E18*CU28*CU$6*CU52)</f>
        <v>8898.52961506849</v>
      </c>
      <c r="CV80" s="20" t="n">
        <f aca="false">MIN(CV75+CV76,-CV77*$E18*CV28*CV$6*CV52)</f>
        <v>8898.52961506849</v>
      </c>
      <c r="CW80" s="20" t="n">
        <f aca="false">MIN(CW75+CW76,-CW77*$E18*CW28*CW$6*CW52)</f>
        <v>8996.31565479452</v>
      </c>
      <c r="CX80" s="20" t="n">
        <f aca="false">MIN(CX75+CX76,-CX77*$E18*CX28*CX$6*CX52)</f>
        <v>8996.31565479452</v>
      </c>
      <c r="CY80" s="20" t="n">
        <f aca="false">MIN(CY75+CY76,-CY77*$E18*CY28*CY$6*CY52)</f>
        <v>12823.0613013699</v>
      </c>
      <c r="CZ80" s="20" t="n">
        <f aca="false">MIN(CZ75+CZ76,-CZ77*$E18*CZ28*CZ$6*CZ52)</f>
        <v>12965.539760274</v>
      </c>
      <c r="DA80" s="20" t="n">
        <f aca="false">MIN(DA75+DA76,-DA77*$E18*DA28*DA$6*DA52)</f>
        <v>13108.0182191781</v>
      </c>
      <c r="DB80" s="20" t="n">
        <f aca="false">MIN(DB75+DB76,-DB77*$E18*DB28*DB$6*DB52)</f>
        <v>13108.0182191781</v>
      </c>
      <c r="DC80" s="20" t="n">
        <f aca="false">MIN(DC75+DC76,-DC77*$E18*DC28*DC$6*DC52)</f>
        <v>12250.574630137</v>
      </c>
      <c r="DD80" s="20" t="n">
        <f aca="false">MIN(DD75+DD76,-DD77*$E18*DD28*DD$6*DD52)</f>
        <v>12386.6921260274</v>
      </c>
      <c r="DE80" s="20" t="n">
        <f aca="false">MIN(DE75+DE76,-DE77*$E18*DE28*DE$6*DE52)</f>
        <v>12522.8096219178</v>
      </c>
      <c r="DF80" s="20" t="n">
        <f aca="false">MIN(DF75+DF76,-DF77*$E18*DF28*DF$6*DF52)</f>
        <v>12522.8096219178</v>
      </c>
      <c r="DG80" s="20" t="n">
        <f aca="false">MIN(DG75+DG76,-DG77*$E18*DG28*DG$6*DG52)</f>
        <v>11860.2257671233</v>
      </c>
      <c r="DH80" s="20" t="n">
        <f aca="false">MIN(DH75+DH76,-DH77*$E18*DH28*DH$6*DH52)</f>
        <v>11992.0060534247</v>
      </c>
      <c r="DI80" s="20" t="n">
        <f aca="false">MIN(DI75+DI76,-DI77*$E18*DI28*DI$6*DI52)</f>
        <v>12123.786339726</v>
      </c>
      <c r="DJ80" s="20" t="n">
        <f aca="false">MIN(DJ75+DJ76,-DJ77*$E18*DJ28*DJ$6*DJ52)</f>
        <v>12123.786339726</v>
      </c>
      <c r="DK80" s="20" t="n">
        <f aca="false">MIN(DK75+DK76,-DK77*$E18*DK28*DK$6*DK52)</f>
        <v>11599.9270684932</v>
      </c>
      <c r="DL80" s="20" t="n">
        <f aca="false">MIN(DL75+DL76,-DL77*$E18*DL28*DL$6*DL52)</f>
        <v>11599.9270684932</v>
      </c>
      <c r="DM80" s="20" t="n">
        <f aca="false">MIN(DM75+DM76,-DM77*$E18*DM28*DM$6*DM52)</f>
        <v>11727.3987945205</v>
      </c>
      <c r="DN80" s="20" t="n">
        <f aca="false">MIN(DN75+DN76,-DN77*$E18*DN28*DN$6*DN52)</f>
        <v>11727.3987945205</v>
      </c>
      <c r="DO80" s="20" t="n">
        <f aca="false">MIN(DO75+DO76,-DO77*$E18*DO28*DO$6*DO52)</f>
        <v>11421.4451917808</v>
      </c>
      <c r="DP80" s="20" t="n">
        <f aca="false">MIN(DP75+DP76,-DP77*$E18*DP28*DP$6*DP52)</f>
        <v>11548.3501383562</v>
      </c>
      <c r="DQ80" s="20" t="n">
        <f aca="false">MIN(DQ75+DQ76,-DQ77*$E18*DQ28*DQ$6*DQ52)</f>
        <v>11675.2550849315</v>
      </c>
      <c r="DR80" s="20" t="n">
        <f aca="false">MIN(DR75+DR76,-DR77*$E18*DR28*DR$6*DR52)</f>
        <v>11675.2550849315</v>
      </c>
      <c r="DS80" s="20" t="n">
        <f aca="false">MIN(DS75+DS76,-DS77*$E18*DS28*DS$6*DS52)</f>
        <v>11269.6993972603</v>
      </c>
      <c r="DT80" s="20" t="n">
        <f aca="false">MIN(DT75+DT76,-DT77*$E18*DT28*DT$6*DT52)</f>
        <v>11394.9182794521</v>
      </c>
      <c r="DU80" s="20" t="n">
        <f aca="false">MIN(DU75+DU76,-DU77*$E18*DU28*DU$6*DU52)</f>
        <v>11520.1371616438</v>
      </c>
      <c r="DV80" s="20" t="n">
        <f aca="false">MIN(DV75+DV76,-DV77*$E18*DV28*DV$6*DV52)</f>
        <v>11520.1371616438</v>
      </c>
      <c r="DW80" s="20" t="n">
        <f aca="false">MIN(DW75+DW76,-DW77*$E18*DW28*DW$6*DW52)</f>
        <v>10994.8437123288</v>
      </c>
      <c r="DX80" s="20" t="n">
        <f aca="false">MIN(DX75+DX76,-DX77*$E18*DX28*DX$6*DX52)</f>
        <v>11117.0086424658</v>
      </c>
      <c r="DY80" s="20" t="n">
        <f aca="false">MIN(DY75+DY76,-DY77*$E18*DY28*DY$6*DY52)</f>
        <v>11239.1735726027</v>
      </c>
      <c r="DZ80" s="20" t="n">
        <f aca="false">MIN(DZ75+DZ76,-DZ77*$E18*DZ28*DZ$6*DZ52)</f>
        <v>11239.1735726027</v>
      </c>
      <c r="EA80" s="20" t="n">
        <f aca="false">MIN(EA75+EA76,-EA77*$E18*EA28*EA$6*EA52)</f>
        <v>10846.9124150685</v>
      </c>
      <c r="EB80" s="20" t="n">
        <f aca="false">MIN(EB75+EB76,-EB77*$E18*EB28*EB$6*EB52)</f>
        <v>10846.9124150685</v>
      </c>
      <c r="EC80" s="20" t="n">
        <f aca="false">MIN(EC75+EC76,-EC77*$E18*EC28*EC$6*EC52)</f>
        <v>10966.1092547945</v>
      </c>
      <c r="ED80" s="20" t="n">
        <f aca="false">MIN(ED75+ED76,-ED77*$E18*ED28*ED$6*ED52)</f>
        <v>10966.1092547945</v>
      </c>
      <c r="EE80" s="20" t="n">
        <f aca="false">MIN(EE75+EE76,-EE77*$E18*EE28*EE$6*EE52)</f>
        <v>10656.0320547945</v>
      </c>
      <c r="EF80" s="20" t="n">
        <f aca="false">MIN(EF75+EF76,-EF77*$E18*EF28*EF$6*EF52)</f>
        <v>10774.4324109589</v>
      </c>
      <c r="EG80" s="20" t="n">
        <f aca="false">MIN(EG75+EG76,-EG77*$E18*EG28*EG$6*EG52)</f>
        <v>10892.8327671233</v>
      </c>
      <c r="EH80" s="20" t="n">
        <f aca="false">MIN(EH75+EH76,-EH77*$E18*EH28*EH$6*EH52)</f>
        <v>10892.8327671233</v>
      </c>
      <c r="EI80" s="20" t="n">
        <f aca="false">MIN(EI75+EI76,-EI77*$E18*EI28*EI$6*EI52)</f>
        <v>10685.4689589041</v>
      </c>
      <c r="EJ80" s="20" t="n">
        <f aca="false">MIN(EJ75+EJ76,-EJ77*$E18*EJ28*EJ$6*EJ52)</f>
        <v>10804.1963917808</v>
      </c>
      <c r="EK80" s="20" t="n">
        <f aca="false">MIN(EK75+EK76,-EK77*$E18*EK28*EK$6*EK52)</f>
        <v>10922.9238246575</v>
      </c>
      <c r="EL80" s="20" t="n">
        <f aca="false">MIN(EL75+EL76,-EL77*$E18*EL28*EL$6*EL52)</f>
        <v>10922.9238246575</v>
      </c>
      <c r="EM80" s="20" t="n">
        <f aca="false">MIN(EM75+EM76,-EM77*$E18*EM28*EM$6*EM52)</f>
        <v>10546.4502739726</v>
      </c>
      <c r="EN80" s="20" t="n">
        <f aca="false">MIN(EN75+EN76,-EN77*$E18*EN28*EN$6*EN52)</f>
        <v>10663.6330547945</v>
      </c>
      <c r="EO80" s="20" t="n">
        <f aca="false">MIN(EO75+EO76,-EO77*$E18*EO28*EO$6*EO52)</f>
        <v>10780.8158356164</v>
      </c>
      <c r="EP80" s="20" t="n">
        <f aca="false">MIN(EP75+EP76,-EP77*$E18*EP28*EP$6*EP52)</f>
        <v>10780.8158356164</v>
      </c>
      <c r="EQ80" s="20" t="n">
        <f aca="false">MIN(EQ75+EQ76,-EQ77*$E18*EQ28*EQ$6*EQ52)</f>
        <v>10487.3695452055</v>
      </c>
      <c r="ER80" s="20" t="n">
        <f aca="false">MIN(ER75+ER76,-ER77*$E18*ER28*ER$6*ER52)</f>
        <v>10487.3695452055</v>
      </c>
      <c r="ES80" s="20" t="n">
        <f aca="false">MIN(ES75+ES76,-ES77*$E18*ES28*ES$6*ES52)</f>
        <v>10602.6153643836</v>
      </c>
      <c r="ET80" s="20" t="n">
        <f aca="false">MIN(ET75+ET76,-ET77*$E18*ET28*ET$6*ET52)</f>
        <v>10602.6153643836</v>
      </c>
      <c r="EU80" s="20" t="n">
        <f aca="false">MIN(EU75+EU76,-EU77*$E18*EU28*EU$6*EU52)</f>
        <v>10372.1237260274</v>
      </c>
      <c r="EV80" s="20" t="n">
        <f aca="false">MIN(EV75+EV76,-EV77*$E18*EV28*EV$6*EV52)</f>
        <v>10487.3695452055</v>
      </c>
      <c r="EW80" s="20" t="n">
        <f aca="false">MIN(EW75+EW76,-EW77*$E18*EW28*EW$6*EW52)</f>
        <v>10602.6153643836</v>
      </c>
      <c r="EX80" s="20" t="n">
        <f aca="false">MIN(EX75+EX76,-EX77*$E18*EX28*EX$6*EX52)</f>
        <v>10602.6153643836</v>
      </c>
      <c r="EY80" s="20" t="n">
        <f aca="false">MIN(EY75+EY76,-EY77*$E18*EY28*EY$6*EY52)</f>
        <v>10372.1237260274</v>
      </c>
      <c r="EZ80" s="20" t="n">
        <f aca="false">MIN(EZ75+EZ76,-EZ77*$E18*EZ28*EZ$6*EZ52)</f>
        <v>10487.3695452055</v>
      </c>
      <c r="FA80" s="20" t="n">
        <f aca="false">MIN(FA75+FA76,-FA77*$E18*FA28*FA$6*FA52)</f>
        <v>10602.6153643836</v>
      </c>
      <c r="FB80" s="20" t="n">
        <f aca="false">MIN(FB75+FB76,-FB77*$E18*FB28*FB$6*FB52)</f>
        <v>10602.6153643836</v>
      </c>
      <c r="FC80" s="20" t="n">
        <f aca="false">MIN(FC75+FC76,-FC77*$E18*FC28*FC$6*FC52)</f>
        <v>10372.1237260274</v>
      </c>
      <c r="FD80" s="20" t="n">
        <f aca="false">MIN(FD75+FD76,-FD77*$E18*FD28*FD$6*FD52)</f>
        <v>0</v>
      </c>
      <c r="FE80" s="20" t="n">
        <f aca="false">MIN(FE75+FE76,-FE77*$E18*FE28*FE$6*FE52)</f>
        <v>0</v>
      </c>
      <c r="FF80" s="20" t="n">
        <f aca="false">MIN(FF75+FF76,-FF77*$E18*FF28*FF$6*FF52)</f>
        <v>0</v>
      </c>
      <c r="FG80" s="20" t="n">
        <f aca="false">MIN(FG75+FG76,-FG77*$E18*FG28*FG$6*FG52)</f>
        <v>0</v>
      </c>
      <c r="FH80" s="20" t="n">
        <f aca="false">MIN(FH75+FH76,-FH77*$E18*FH28*FH$6*FH52)</f>
        <v>0</v>
      </c>
    </row>
    <row r="81" customFormat="false" ht="15" hidden="false" customHeight="false" outlineLevel="0" collapsed="false">
      <c r="C81" s="0" t="s">
        <v>737</v>
      </c>
      <c r="D81" s="11" t="s">
        <v>40</v>
      </c>
      <c r="I81" s="20" t="n">
        <f aca="false">SUM(J81:FH81)</f>
        <v>1064254.85665954</v>
      </c>
      <c r="J81" s="20" t="n">
        <f aca="false">J75+J76-J80</f>
        <v>0</v>
      </c>
      <c r="K81" s="20" t="n">
        <f aca="false">K75+K76-K80</f>
        <v>0</v>
      </c>
      <c r="L81" s="20" t="n">
        <f aca="false">L75+L76-L80</f>
        <v>0</v>
      </c>
      <c r="M81" s="20" t="n">
        <f aca="false">M75+M76-M80</f>
        <v>0</v>
      </c>
      <c r="N81" s="20" t="n">
        <f aca="false">N75+N76-N80</f>
        <v>0</v>
      </c>
      <c r="O81" s="20" t="n">
        <f aca="false">O75+O76-O80</f>
        <v>0</v>
      </c>
      <c r="P81" s="20" t="n">
        <f aca="false">P75+P76-P80</f>
        <v>0</v>
      </c>
      <c r="Q81" s="20" t="n">
        <f aca="false">Q75+Q76-Q80</f>
        <v>0</v>
      </c>
      <c r="R81" s="20" t="n">
        <f aca="false">R75+R76-R80</f>
        <v>0</v>
      </c>
      <c r="S81" s="20" t="n">
        <f aca="false">S75+S76-S80</f>
        <v>0</v>
      </c>
      <c r="T81" s="20" t="n">
        <f aca="false">T75+T76-T80</f>
        <v>7045.82471369863</v>
      </c>
      <c r="U81" s="20" t="n">
        <f aca="false">U75+U76-U80</f>
        <v>7108.28526346213</v>
      </c>
      <c r="V81" s="20" t="n">
        <f aca="false">V75+V76-V80</f>
        <v>7093.16609724588</v>
      </c>
      <c r="W81" s="20" t="n">
        <f aca="false">W75+W76-W80</f>
        <v>7023.7775969773</v>
      </c>
      <c r="X81" s="20" t="n">
        <f aca="false">X75+X76-X80</f>
        <v>7087.2118689726</v>
      </c>
      <c r="Y81" s="20" t="n">
        <f aca="false">Y75+Y76-Y80</f>
        <v>7150.17212092654</v>
      </c>
      <c r="Z81" s="20" t="n">
        <f aca="false">Z75+Z76-Z80</f>
        <v>7135.09831220894</v>
      </c>
      <c r="AA81" s="20" t="n">
        <f aca="false">AA75+AA76-AA80</f>
        <v>7017.31974430965</v>
      </c>
      <c r="AB81" s="20" t="n">
        <f aca="false">AB75+AB76-AB80</f>
        <v>7080.72608549034</v>
      </c>
      <c r="AC81" s="20" t="n">
        <f aca="false">AC75+AC76-AC80</f>
        <v>7143.65982868978</v>
      </c>
      <c r="AD81" s="20" t="n">
        <f aca="false">AD75+AD76-AD80</f>
        <v>7128.63124139834</v>
      </c>
      <c r="AE81" s="20" t="n">
        <f aca="false">AE75+AE76-AE80</f>
        <v>7183.17923398084</v>
      </c>
      <c r="AF81" s="20" t="n">
        <f aca="false">AF75+AF76-AF80</f>
        <v>7248.47215001469</v>
      </c>
      <c r="AG81" s="20" t="n">
        <f aca="false">AG75+AG76-AG80</f>
        <v>7313.29388586125</v>
      </c>
      <c r="AH81" s="20" t="n">
        <f aca="false">AH75+AH76-AH80</f>
        <v>7298.31038433168</v>
      </c>
      <c r="AI81" s="20" t="n">
        <f aca="false">AI75+AI76-AI80</f>
        <v>7509.60004129965</v>
      </c>
      <c r="AJ81" s="20" t="n">
        <f aca="false">AJ75+AJ76-AJ80</f>
        <v>7494.96262413017</v>
      </c>
      <c r="AK81" s="20" t="n">
        <f aca="false">AK75+AK76-AK80</f>
        <v>7562.53766363996</v>
      </c>
      <c r="AL81" s="20" t="n">
        <f aca="false">AL75+AL76-AL80</f>
        <v>7547.59923558162</v>
      </c>
      <c r="AM81" s="20" t="n">
        <f aca="false">AM75+AM76-AM80</f>
        <v>7291.73844296405</v>
      </c>
      <c r="AN81" s="20" t="n">
        <f aca="false">AN75+AN76-AN80</f>
        <v>7358.32468167559</v>
      </c>
      <c r="AO81" s="20" t="n">
        <f aca="false">AO75+AO76-AO80</f>
        <v>7424.44256689561</v>
      </c>
      <c r="AP81" s="20" t="n">
        <f aca="false">AP75+AP76-AP80</f>
        <v>7409.54895412145</v>
      </c>
      <c r="AQ81" s="20" t="n">
        <f aca="false">AQ75+AQ76-AQ80</f>
        <v>7223.14085695023</v>
      </c>
      <c r="AR81" s="20" t="n">
        <f aca="false">AR75+AR76-AR80</f>
        <v>7289.00819949358</v>
      </c>
      <c r="AS81" s="20" t="n">
        <f aca="false">AS75+AS76-AS80</f>
        <v>7354.40859360588</v>
      </c>
      <c r="AT81" s="20" t="n">
        <f aca="false">AT75+AT76-AT80</f>
        <v>7339.55966167005</v>
      </c>
      <c r="AU81" s="20" t="n">
        <f aca="false">AU75+AU76-AU80</f>
        <v>7225.46993906431</v>
      </c>
      <c r="AV81" s="20" t="n">
        <f aca="false">AV75+AV76-AV80</f>
        <v>7291.40632963208</v>
      </c>
      <c r="AW81" s="20" t="n">
        <f aca="false">AW75+AW76-AW80</f>
        <v>7356.8771726141</v>
      </c>
      <c r="AX81" s="20" t="n">
        <f aca="false">AX75+AX76-AX80</f>
        <v>7342.07278747408</v>
      </c>
      <c r="AY81" s="20" t="n">
        <f aca="false">AY75+AY76-AY80</f>
        <v>7515.00012204743</v>
      </c>
      <c r="AZ81" s="20" t="n">
        <f aca="false">AZ75+AZ76-AZ80</f>
        <v>7500.53768409161</v>
      </c>
      <c r="BA81" s="20" t="n">
        <f aca="false">BA75+BA76-BA80</f>
        <v>7568.35075759645</v>
      </c>
      <c r="BB81" s="20" t="n">
        <f aca="false">BB75+BB76-BB80</f>
        <v>7553.59090710852</v>
      </c>
      <c r="BC81" s="20" t="n">
        <f aca="false">BC75+BC76-BC80</f>
        <v>7910.33834177268</v>
      </c>
      <c r="BD81" s="20" t="n">
        <f aca="false">BD75+BD76-BD80</f>
        <v>7983.97044917906</v>
      </c>
      <c r="BE81" s="20" t="n">
        <f aca="false">BE75+BE76-BE80</f>
        <v>8057.13980190448</v>
      </c>
      <c r="BF81" s="20" t="n">
        <f aca="false">BF75+BF76-BF80</f>
        <v>8042.42423096801</v>
      </c>
      <c r="BG81" s="20" t="n">
        <f aca="false">BG75+BG76-BG80</f>
        <v>7703.26883703503</v>
      </c>
      <c r="BH81" s="20" t="n">
        <f aca="false">BH75+BH76-BH80</f>
        <v>7774.64295378906</v>
      </c>
      <c r="BI81" s="20" t="n">
        <f aca="false">BI75+BI76-BI80</f>
        <v>7845.55570412617</v>
      </c>
      <c r="BJ81" s="20" t="n">
        <f aca="false">BJ75+BJ76-BJ80</f>
        <v>7830.8842799025</v>
      </c>
      <c r="BK81" s="20" t="n">
        <f aca="false">BK75+BK76-BK80</f>
        <v>8021.02918692119</v>
      </c>
      <c r="BL81" s="20" t="n">
        <f aca="false">BL75+BL76-BL80</f>
        <v>8095.97662750715</v>
      </c>
      <c r="BM81" s="20" t="n">
        <f aca="false">BM75+BM76-BM80</f>
        <v>8170.46408577542</v>
      </c>
      <c r="BN81" s="20" t="n">
        <f aca="false">BN75+BN76-BN80</f>
        <v>8155.83667582444</v>
      </c>
      <c r="BO81" s="20" t="n">
        <f aca="false">BO75+BO76-BO80</f>
        <v>8052.02836292166</v>
      </c>
      <c r="BP81" s="20" t="n">
        <f aca="false">BP75+BP76-BP80</f>
        <v>8037.73881243581</v>
      </c>
      <c r="BQ81" s="20" t="n">
        <f aca="false">BQ75+BQ76-BQ80</f>
        <v>8111.62985149678</v>
      </c>
      <c r="BR81" s="20" t="n">
        <f aca="false">BR75+BR76-BR80</f>
        <v>8097.04644381992</v>
      </c>
      <c r="BS81" s="20" t="n">
        <f aca="false">BS75+BS76-BS80</f>
        <v>8163.46365206298</v>
      </c>
      <c r="BT81" s="20" t="n">
        <f aca="false">BT75+BT76-BT80</f>
        <v>8240.07873686014</v>
      </c>
      <c r="BU81" s="20" t="n">
        <f aca="false">BU75+BU76-BU80</f>
        <v>8316.23659885736</v>
      </c>
      <c r="BV81" s="20" t="n">
        <f aca="false">BV75+BV76-BV80</f>
        <v>8301.69694140353</v>
      </c>
      <c r="BW81" s="20" t="n">
        <f aca="false">BW75+BW76-BW80</f>
        <v>8377.03822539446</v>
      </c>
      <c r="BX81" s="20" t="n">
        <f aca="false">BX75+BX76-BX80</f>
        <v>8456.0686312071</v>
      </c>
      <c r="BY81" s="20" t="n">
        <f aca="false">BY75+BY76-BY80</f>
        <v>8534.64318588818</v>
      </c>
      <c r="BZ81" s="20" t="n">
        <f aca="false">BZ75+BZ76-BZ80</f>
        <v>8520.14714740672</v>
      </c>
      <c r="CA81" s="20" t="n">
        <f aca="false">CA75+CA76-CA80</f>
        <v>8335.93827559499</v>
      </c>
      <c r="CB81" s="20" t="n">
        <f aca="false">CB75+CB76-CB80</f>
        <v>8414.55415868882</v>
      </c>
      <c r="CC81" s="20" t="n">
        <f aca="false">CC75+CC76-CC80</f>
        <v>8492.71555820449</v>
      </c>
      <c r="CD81" s="20" t="n">
        <f aca="false">CD75+CD76-CD80</f>
        <v>8478.26300783847</v>
      </c>
      <c r="CE81" s="20" t="n">
        <f aca="false">CE75+CE76-CE80</f>
        <v>8669.3372436915</v>
      </c>
      <c r="CF81" s="20" t="n">
        <f aca="false">CF75+CF76-CF80</f>
        <v>8655.21851393712</v>
      </c>
      <c r="CG81" s="20" t="n">
        <f aca="false">CG75+CG76-CG80</f>
        <v>8736.06761279149</v>
      </c>
      <c r="CH81" s="20" t="n">
        <f aca="false">CH75+CH76-CH80</f>
        <v>8721.6585386858</v>
      </c>
      <c r="CI81" s="20" t="n">
        <f aca="false">CI75+CI76-CI80</f>
        <v>8818.27781581653</v>
      </c>
      <c r="CJ81" s="20" t="n">
        <f aca="false">CJ75+CJ76-CJ80</f>
        <v>8902.33704960079</v>
      </c>
      <c r="CK81" s="20" t="n">
        <f aca="false">CK75+CK76-CK80</f>
        <v>8985.94452633668</v>
      </c>
      <c r="CL81" s="20" t="n">
        <f aca="false">CL75+CL76-CL80</f>
        <v>8971.5786794533</v>
      </c>
      <c r="CM81" s="20" t="n">
        <f aca="false">CM75+CM76-CM80</f>
        <v>8928.84549430059</v>
      </c>
      <c r="CN81" s="20" t="n">
        <f aca="false">CN75+CN76-CN80</f>
        <v>9014.17502273829</v>
      </c>
      <c r="CO81" s="20" t="n">
        <f aca="false">CO75+CO76-CO80</f>
        <v>9099.05414939876</v>
      </c>
      <c r="CP81" s="20" t="n">
        <f aca="false">CP75+CP76-CP80</f>
        <v>9084.73140005604</v>
      </c>
      <c r="CQ81" s="20" t="n">
        <f aca="false">CQ75+CQ76-CQ80</f>
        <v>9294.99174844782</v>
      </c>
      <c r="CR81" s="20" t="n">
        <f aca="false">CR75+CR76-CR80</f>
        <v>9384.4312081961</v>
      </c>
      <c r="CS81" s="20" t="n">
        <f aca="false">CS75+CS76-CS80</f>
        <v>9473.42161737248</v>
      </c>
      <c r="CT81" s="20" t="n">
        <f aca="false">CT75+CT76-CT80</f>
        <v>9459.14183627779</v>
      </c>
      <c r="CU81" s="20" t="n">
        <f aca="false">CU75+CU76-CU80</f>
        <v>9731.48913373943</v>
      </c>
      <c r="CV81" s="20" t="n">
        <f aca="false">CV75+CV76-CV80</f>
        <v>9717.53918268431</v>
      </c>
      <c r="CW81" s="20" t="n">
        <f aca="false">CW75+CW76-CW80</f>
        <v>9810.23264068323</v>
      </c>
      <c r="CX81" s="20" t="n">
        <f aca="false">CX75+CX76-CX80</f>
        <v>9795.99581612318</v>
      </c>
      <c r="CY81" s="20" t="n">
        <f aca="false">CY75+CY76-CY80</f>
        <v>5546.80487412219</v>
      </c>
      <c r="CZ81" s="20" t="n">
        <f aca="false">CZ75+CZ76-CZ80</f>
        <v>5594.68083108557</v>
      </c>
      <c r="DA81" s="20" t="n">
        <f aca="false">DA75+DA76-DA80</f>
        <v>5642.11043141324</v>
      </c>
      <c r="DB81" s="20" t="n">
        <f aca="false">DB75+DB76-DB80</f>
        <v>5627.91631732686</v>
      </c>
      <c r="DC81" s="20" t="n">
        <f aca="false">DC75+DC76-DC80</f>
        <v>6064.1819468286</v>
      </c>
      <c r="DD81" s="20" t="n">
        <f aca="false">DD75+DD76-DD80</f>
        <v>6117.84780355807</v>
      </c>
      <c r="DE81" s="20" t="n">
        <f aca="false">DE75+DE76-DE80</f>
        <v>6171.06864272174</v>
      </c>
      <c r="DF81" s="20" t="n">
        <f aca="false">DF75+DF76-DF80</f>
        <v>6156.91711097762</v>
      </c>
      <c r="DG81" s="20" t="n">
        <f aca="false">DG75+DG76-DG80</f>
        <v>6399.5865401114</v>
      </c>
      <c r="DH81" s="20" t="n">
        <f aca="false">DH75+DH76-DH80</f>
        <v>6457.02025637205</v>
      </c>
      <c r="DI81" s="20" t="n">
        <f aca="false">DI75+DI76-DI80</f>
        <v>6514.0102901196</v>
      </c>
      <c r="DJ81" s="20" t="n">
        <f aca="false">DJ75+DJ76-DJ80</f>
        <v>6499.90121297071</v>
      </c>
      <c r="DK81" s="20" t="n">
        <f aca="false">DK75+DK76-DK80</f>
        <v>6807.38394482331</v>
      </c>
      <c r="DL81" s="20" t="n">
        <f aca="false">DL75+DL76-DL80</f>
        <v>6793.60075484619</v>
      </c>
      <c r="DM81" s="20" t="n">
        <f aca="false">DM75+DM76-DM80</f>
        <v>6854.3314887067</v>
      </c>
      <c r="DN81" s="20" t="n">
        <f aca="false">DN75+DN76-DN80</f>
        <v>6840.26485457968</v>
      </c>
      <c r="DO81" s="20" t="n">
        <f aca="false">DO75+DO76-DO80</f>
        <v>6728.82317479938</v>
      </c>
      <c r="DP81" s="20" t="n">
        <f aca="false">DP75+DP76-DP80</f>
        <v>6789.99710151315</v>
      </c>
      <c r="DQ81" s="20" t="n">
        <f aca="false">DQ75+DQ76-DQ80</f>
        <v>6850.73000744605</v>
      </c>
      <c r="DR81" s="20" t="n">
        <f aca="false">DR75+DR76-DR80</f>
        <v>6836.70557322141</v>
      </c>
      <c r="DS81" s="20" t="n">
        <f aca="false">DS75+DS76-DS80</f>
        <v>6826.11816422019</v>
      </c>
      <c r="DT81" s="20" t="n">
        <f aca="false">DT75+DT76-DT80</f>
        <v>6888.41391869766</v>
      </c>
      <c r="DU81" s="20" t="n">
        <f aca="false">DU75+DU76-DU80</f>
        <v>6950.2699754566</v>
      </c>
      <c r="DV81" s="20" t="n">
        <f aca="false">DV75+DV76-DV80</f>
        <v>6936.28761453463</v>
      </c>
      <c r="DW81" s="20" t="n">
        <f aca="false">DW75+DW76-DW80</f>
        <v>7046.68639646725</v>
      </c>
      <c r="DX81" s="20" t="n">
        <f aca="false">DX75+DX76-DX80</f>
        <v>7111.47355908951</v>
      </c>
      <c r="DY81" s="20" t="n">
        <f aca="false">DY75+DY76-DY80</f>
        <v>7175.82234308639</v>
      </c>
      <c r="DZ81" s="20" t="n">
        <f aca="false">DZ75+DZ76-DZ80</f>
        <v>7161.88192924719</v>
      </c>
      <c r="EA81" s="20" t="n">
        <f aca="false">EA75+EA76-EA80</f>
        <v>7340.35316471747</v>
      </c>
      <c r="EB81" s="20" t="n">
        <f aca="false">EB75+EB76-EB80</f>
        <v>7326.73474231622</v>
      </c>
      <c r="EC81" s="20" t="n">
        <f aca="false">EC75+EC76-EC80</f>
        <v>7393.49054490031</v>
      </c>
      <c r="ED81" s="20" t="n">
        <f aca="false">ED75+ED76-ED80</f>
        <v>7379.59206670886</v>
      </c>
      <c r="EE81" s="20" t="n">
        <f aca="false">EE75+EE76-EE80</f>
        <v>7277.26362802271</v>
      </c>
      <c r="EF81" s="20" t="n">
        <f aca="false">EF75+EF76-EF80</f>
        <v>7344.69380495365</v>
      </c>
      <c r="EG81" s="20" t="n">
        <f aca="false">EG75+EG76-EG80</f>
        <v>7411.68823317246</v>
      </c>
      <c r="EH81" s="20" t="n">
        <f aca="false">EH75+EH76-EH80</f>
        <v>7397.83145041559</v>
      </c>
      <c r="EI81" s="20" t="n">
        <f aca="false">EI75+EI76-EI80</f>
        <v>7194.02683686467</v>
      </c>
      <c r="EJ81" s="20" t="n">
        <f aca="false">EJ75+EJ76-EJ80</f>
        <v>7260.57244548399</v>
      </c>
      <c r="EK81" s="20" t="n">
        <f aca="false">EK75+EK76-EK80</f>
        <v>7326.68361263732</v>
      </c>
      <c r="EL81" s="20" t="n">
        <f aca="false">EL75+EL76-EL80</f>
        <v>7312.86840022872</v>
      </c>
      <c r="EM81" s="20" t="n">
        <f aca="false">EM75+EM76-EM80</f>
        <v>7279.40703440887</v>
      </c>
      <c r="EN81" s="20" t="n">
        <f aca="false">EN75+EN76-EN80</f>
        <v>7346.9414759585</v>
      </c>
      <c r="EO81" s="20" t="n">
        <f aca="false">EO75+EO76-EO80</f>
        <v>7414.04277936654</v>
      </c>
      <c r="EP81" s="20" t="n">
        <f aca="false">EP75+EP76-EP80</f>
        <v>7400.26901259516</v>
      </c>
      <c r="EQ81" s="20" t="n">
        <f aca="false">EQ75+EQ76-EQ80</f>
        <v>7482.48107721147</v>
      </c>
      <c r="ER81" s="20" t="n">
        <f aca="false">ER75+ER76-ER80</f>
        <v>7469.02545271476</v>
      </c>
      <c r="ES81" s="20" t="n">
        <f aca="false">ES75+ES76-ES80</f>
        <v>7537.50935313073</v>
      </c>
      <c r="ET81" s="20" t="n">
        <f aca="false">ET75+ET76-ET80</f>
        <v>7523.77702069826</v>
      </c>
      <c r="EU81" s="20" t="n">
        <f aca="false">EU75+EU76-EU80</f>
        <v>7346.79301679684</v>
      </c>
      <c r="EV81" s="20" t="n">
        <f aca="false">EV75+EV76-EV80</f>
        <v>7415.156267721</v>
      </c>
      <c r="EW81" s="20" t="n">
        <f aca="false">EW75+EW76-EW80</f>
        <v>7483.08897897819</v>
      </c>
      <c r="EX81" s="20" t="n">
        <f aca="false">EX75+EX76-EX80</f>
        <v>7469.39784354301</v>
      </c>
      <c r="EY81" s="20" t="n">
        <f aca="false">EY75+EY76-EY80</f>
        <v>7293.63626656836</v>
      </c>
      <c r="EZ81" s="20" t="n">
        <f aca="false">EZ75+EZ76-EZ80</f>
        <v>7361.44869028222</v>
      </c>
      <c r="FA81" s="20" t="n">
        <f aca="false">FA75+FA76-FA80</f>
        <v>7428.8318659481</v>
      </c>
      <c r="FB81" s="20" t="n">
        <f aca="false">FB75+FB76-FB80</f>
        <v>7415.18180391924</v>
      </c>
      <c r="FC81" s="20" t="n">
        <f aca="false">FC75+FC76-FC80</f>
        <v>7240.63898659058</v>
      </c>
      <c r="FD81" s="20" t="n">
        <f aca="false">FD75+FD76-FD80</f>
        <v>0</v>
      </c>
      <c r="FE81" s="20" t="n">
        <f aca="false">FE75+FE76-FE80</f>
        <v>0</v>
      </c>
      <c r="FF81" s="20" t="n">
        <f aca="false">FF75+FF76-FF80</f>
        <v>0</v>
      </c>
      <c r="FG81" s="20" t="n">
        <f aca="false">FG75+FG76-FG80</f>
        <v>0</v>
      </c>
      <c r="FH81" s="20" t="n">
        <f aca="false">FH75+FH76-FH80</f>
        <v>0</v>
      </c>
    </row>
    <row r="82" customFormat="false" ht="15" hidden="false" customHeight="false" outlineLevel="0" collapsed="false">
      <c r="C82" s="0" t="s">
        <v>738</v>
      </c>
      <c r="D82" s="11" t="s">
        <v>40</v>
      </c>
      <c r="I82" s="20" t="n">
        <f aca="false">SUM(J82:FH82)</f>
        <v>1352552.81727888</v>
      </c>
      <c r="J82" s="20" t="n">
        <f aca="false">J79*$E18*J28*J$6*J52*(J48+(1-J48)*$E49)</f>
        <v>0</v>
      </c>
      <c r="K82" s="20" t="n">
        <f aca="false">K79*$E18*K28*K$6*K52*(K48+(1-K48)*$E49)</f>
        <v>0</v>
      </c>
      <c r="L82" s="20" t="n">
        <f aca="false">L79*$E18*L28*L$6*L52*(L48+(1-L48)*$E49)</f>
        <v>0</v>
      </c>
      <c r="M82" s="20" t="n">
        <f aca="false">M79*$E18*M28*M$6*M52*(M48+(1-M48)*$E49)</f>
        <v>0</v>
      </c>
      <c r="N82" s="20" t="n">
        <f aca="false">N79*$E18*N28*N$6*N52*(N48+(1-N48)*$E49)</f>
        <v>0</v>
      </c>
      <c r="O82" s="20" t="n">
        <f aca="false">O79*$E18*O28*O$6*O52*(O48+(1-O48)*$E49)</f>
        <v>0</v>
      </c>
      <c r="P82" s="20" t="n">
        <f aca="false">P79*$E18*P28*P$6*P52*(P48+(1-P48)*$E49)</f>
        <v>0</v>
      </c>
      <c r="Q82" s="20" t="n">
        <f aca="false">Q79*$E18*Q28*Q$6*Q52*(Q48+(1-Q48)*$E49)</f>
        <v>0</v>
      </c>
      <c r="R82" s="20" t="n">
        <f aca="false">R79*$E18*R28*R$6*R52*(R48+(1-R48)*$E49)</f>
        <v>0</v>
      </c>
      <c r="S82" s="20" t="n">
        <f aca="false">S79*$E18*S28*S$6*S52*(S48+(1-S48)*$E49)</f>
        <v>0</v>
      </c>
      <c r="T82" s="20" t="n">
        <f aca="false">T79*$E18*T28*T$6*T52*(T48+(1-T48)*$E49)</f>
        <v>10942.6347092329</v>
      </c>
      <c r="U82" s="20" t="n">
        <f aca="false">U79*$E18*U28*U$6*U52*(U48+(1-U48)*$E49)</f>
        <v>11062.8834423014</v>
      </c>
      <c r="V82" s="20" t="n">
        <f aca="false">V79*$E18*V28*V$6*V52*(V48+(1-V48)*$E49)</f>
        <v>11062.8834423014</v>
      </c>
      <c r="W82" s="20" t="n">
        <f aca="false">W79*$E18*W28*W$6*W52*(W48+(1-W48)*$E49)</f>
        <v>10736.7385290411</v>
      </c>
      <c r="X82" s="20" t="n">
        <f aca="false">X79*$E18*X28*X$6*X52*(X48+(1-X48)*$E49)</f>
        <v>10856.0356238082</v>
      </c>
      <c r="Y82" s="20" t="n">
        <f aca="false">Y79*$E18*Y28*Y$6*Y52*(Y48+(1-Y48)*$E49)</f>
        <v>10975.3327185753</v>
      </c>
      <c r="Z82" s="20" t="n">
        <f aca="false">Z79*$E18*Z28*Z$6*Z52*(Z48+(1-Z48)*$E49)</f>
        <v>10975.3327185753</v>
      </c>
      <c r="AA82" s="20" t="n">
        <f aca="false">AA79*$E18*AA28*AA$6*AA52*(AA48+(1-AA48)*$E49)</f>
        <v>10691.9607205479</v>
      </c>
      <c r="AB82" s="20" t="n">
        <f aca="false">AB79*$E18*AB28*AB$6*AB52*(AB48+(1-AB48)*$E49)</f>
        <v>10810.7602841096</v>
      </c>
      <c r="AC82" s="20" t="n">
        <f aca="false">AC79*$E18*AC28*AC$6*AC52*(AC48+(1-AC48)*$E49)</f>
        <v>10929.5598476712</v>
      </c>
      <c r="AD82" s="20" t="n">
        <f aca="false">AD79*$E18*AD28*AD$6*AD52*(AD48+(1-AD48)*$E49)</f>
        <v>10929.5598476712</v>
      </c>
      <c r="AE82" s="20" t="n">
        <f aca="false">AE79*$E18*AE28*AE$6*AE52*(AE48+(1-AE48)*$E49)</f>
        <v>10499.1409923288</v>
      </c>
      <c r="AF82" s="20" t="n">
        <f aca="false">AF79*$E18*AF28*AF$6*AF52*(AF48+(1-AF48)*$E49)</f>
        <v>10615.7981144658</v>
      </c>
      <c r="AG82" s="20" t="n">
        <f aca="false">AG79*$E18*AG28*AG$6*AG52*(AG48+(1-AG48)*$E49)</f>
        <v>10732.4552366027</v>
      </c>
      <c r="AH82" s="20" t="n">
        <f aca="false">AH79*$E18*AH28*AH$6*AH52*(AH48+(1-AH48)*$E49)</f>
        <v>10732.4552366027</v>
      </c>
      <c r="AI82" s="20" t="n">
        <f aca="false">AI79*$E18*AI28*AI$6*AI52*(AI48+(1-AI48)*$E49)</f>
        <v>10353.1295738356</v>
      </c>
      <c r="AJ82" s="20" t="n">
        <f aca="false">AJ79*$E18*AJ28*AJ$6*AJ52*(AJ48+(1-AJ48)*$E49)</f>
        <v>10353.1295738356</v>
      </c>
      <c r="AK82" s="20" t="n">
        <f aca="false">AK79*$E18*AK28*AK$6*AK52*(AK48+(1-AK48)*$E49)</f>
        <v>10466.9002284932</v>
      </c>
      <c r="AL82" s="20" t="n">
        <f aca="false">AL79*$E18*AL28*AL$6*AL52*(AL48+(1-AL48)*$E49)</f>
        <v>10466.9002284932</v>
      </c>
      <c r="AM82" s="20" t="n">
        <f aca="false">AM79*$E18*AM28*AM$6*AM52*(AM48+(1-AM48)*$E49)</f>
        <v>10305.733660274</v>
      </c>
      <c r="AN82" s="20" t="n">
        <f aca="false">AN79*$E18*AN28*AN$6*AN52*(AN48+(1-AN48)*$E49)</f>
        <v>10420.2418120548</v>
      </c>
      <c r="AO82" s="20" t="n">
        <f aca="false">AO79*$E18*AO28*AO$6*AO52*(AO48+(1-AO48)*$E49)</f>
        <v>10534.7499638356</v>
      </c>
      <c r="AP82" s="20" t="n">
        <f aca="false">AP79*$E18*AP28*AP$6*AP52*(AP48+(1-AP48)*$E49)</f>
        <v>10534.7499638356</v>
      </c>
      <c r="AQ82" s="20" t="n">
        <f aca="false">AQ79*$E18*AQ28*AQ$6*AQ52*(AQ48+(1-AQ48)*$E49)</f>
        <v>10314.9976980822</v>
      </c>
      <c r="AR82" s="20" t="n">
        <f aca="false">AR79*$E18*AR28*AR$6*AR52*(AR48+(1-AR48)*$E49)</f>
        <v>10429.6087836164</v>
      </c>
      <c r="AS82" s="20" t="n">
        <f aca="false">AS79*$E18*AS28*AS$6*AS52*(AS48+(1-AS48)*$E49)</f>
        <v>10544.2198691507</v>
      </c>
      <c r="AT82" s="20" t="n">
        <f aca="false">AT79*$E18*AT28*AT$6*AT52*(AT48+(1-AT48)*$E49)</f>
        <v>10544.2198691507</v>
      </c>
      <c r="AU82" s="20" t="n">
        <f aca="false">AU79*$E18*AU28*AU$6*AU52*(AU48+(1-AU48)*$E49)</f>
        <v>10263.4139909589</v>
      </c>
      <c r="AV82" s="20" t="n">
        <f aca="false">AV79*$E18*AV28*AV$6*AV52*(AV48+(1-AV48)*$E49)</f>
        <v>10377.4519241918</v>
      </c>
      <c r="AW82" s="20" t="n">
        <f aca="false">AW79*$E18*AW28*AW$6*AW52*(AW48+(1-AW48)*$E49)</f>
        <v>10491.4898574247</v>
      </c>
      <c r="AX82" s="20" t="n">
        <f aca="false">AX79*$E18*AX28*AX$6*AX52*(AX48+(1-AX48)*$E49)</f>
        <v>10491.4898574247</v>
      </c>
      <c r="AY82" s="20" t="n">
        <f aca="false">AY79*$E18*AY28*AY$6*AY52*(AY48+(1-AY48)*$E49)</f>
        <v>10147.5181478904</v>
      </c>
      <c r="AZ82" s="20" t="n">
        <f aca="false">AZ79*$E18*AZ28*AZ$6*AZ52*(AZ48+(1-AZ48)*$E49)</f>
        <v>10147.5181478904</v>
      </c>
      <c r="BA82" s="20" t="n">
        <f aca="false">BA79*$E18*BA28*BA$6*BA52*(BA48+(1-BA48)*$E49)</f>
        <v>10259.0293363288</v>
      </c>
      <c r="BB82" s="20" t="n">
        <f aca="false">BB79*$E18*BB28*BB$6*BB52*(BB48+(1-BB48)*$E49)</f>
        <v>10259.0293363288</v>
      </c>
      <c r="BC82" s="20" t="n">
        <f aca="false">BC79*$E18*BC28*BC$6*BC52*(BC48+(1-BC48)*$E49)</f>
        <v>9575.57673123288</v>
      </c>
      <c r="BD82" s="20" t="n">
        <f aca="false">BD79*$E18*BD28*BD$6*BD52*(BD48+(1-BD48)*$E49)</f>
        <v>9681.97202824658</v>
      </c>
      <c r="BE82" s="20" t="n">
        <f aca="false">BE79*$E18*BE28*BE$6*BE52*(BE48+(1-BE48)*$E49)</f>
        <v>9788.36732526027</v>
      </c>
      <c r="BF82" s="20" t="n">
        <f aca="false">BF79*$E18*BF28*BF$6*BF52*(BF48+(1-BF48)*$E49)</f>
        <v>9788.36732526027</v>
      </c>
      <c r="BG82" s="20" t="n">
        <f aca="false">BG79*$E18*BG28*BG$6*BG52*(BG48+(1-BG48)*$E49)</f>
        <v>9704.52110219178</v>
      </c>
      <c r="BH82" s="20" t="n">
        <f aca="false">BH79*$E18*BH28*BH$6*BH52*(BH48+(1-BH48)*$E49)</f>
        <v>9812.34911443836</v>
      </c>
      <c r="BI82" s="20" t="n">
        <f aca="false">BI79*$E18*BI28*BI$6*BI52*(BI48+(1-BI48)*$E49)</f>
        <v>9920.17712668493</v>
      </c>
      <c r="BJ82" s="20" t="n">
        <f aca="false">BJ79*$E18*BJ28*BJ$6*BJ52*(BJ48+(1-BJ48)*$E49)</f>
        <v>9920.17712668493</v>
      </c>
      <c r="BK82" s="20" t="n">
        <f aca="false">BK79*$E18*BK28*BK$6*BK52*(BK48+(1-BK48)*$E49)</f>
        <v>9382.25920438356</v>
      </c>
      <c r="BL82" s="20" t="n">
        <f aca="false">BL79*$E18*BL28*BL$6*BL52*(BL48+(1-BL48)*$E49)</f>
        <v>9486.50652887671</v>
      </c>
      <c r="BM82" s="20" t="n">
        <f aca="false">BM79*$E18*BM28*BM$6*BM52*(BM48+(1-BM48)*$E49)</f>
        <v>9590.75385336986</v>
      </c>
      <c r="BN82" s="20" t="n">
        <f aca="false">BN79*$E18*BN28*BN$6*BN52*(BN48+(1-BN48)*$E49)</f>
        <v>9590.75385336986</v>
      </c>
      <c r="BO82" s="20" t="n">
        <f aca="false">BO79*$E18*BO28*BO$6*BO52*(BO48+(1-BO48)*$E49)</f>
        <v>9487.10891646575</v>
      </c>
      <c r="BP82" s="20" t="n">
        <f aca="false">BP79*$E18*BP28*BP$6*BP52*(BP48+(1-BP48)*$E49)</f>
        <v>9487.10891646575</v>
      </c>
      <c r="BQ82" s="20" t="n">
        <f aca="false">BQ79*$E18*BQ28*BQ$6*BQ52*(BQ48+(1-BQ48)*$E49)</f>
        <v>9591.36286060274</v>
      </c>
      <c r="BR82" s="20" t="n">
        <f aca="false">BR79*$E18*BR28*BR$6*BR52*(BR48+(1-BR48)*$E49)</f>
        <v>9591.36286060274</v>
      </c>
      <c r="BS82" s="20" t="n">
        <f aca="false">BS79*$E18*BS28*BS$6*BS52*(BS48+(1-BS48)*$E49)</f>
        <v>9162.09681287671</v>
      </c>
      <c r="BT82" s="20" t="n">
        <f aca="false">BT79*$E18*BT28*BT$6*BT52*(BT48+(1-BT48)*$E49)</f>
        <v>9263.89788857534</v>
      </c>
      <c r="BU82" s="20" t="n">
        <f aca="false">BU79*$E18*BU28*BU$6*BU52*(BU48+(1-BU48)*$E49)</f>
        <v>9365.69896427397</v>
      </c>
      <c r="BV82" s="20" t="n">
        <f aca="false">BV79*$E18*BV28*BV$6*BV52*(BV48+(1-BV48)*$E49)</f>
        <v>9365.69896427397</v>
      </c>
      <c r="BW82" s="20" t="n">
        <f aca="false">BW79*$E18*BW28*BW$6*BW52*(BW48+(1-BW48)*$E49)</f>
        <v>8929.87465315068</v>
      </c>
      <c r="BX82" s="20" t="n">
        <f aca="false">BX79*$E18*BX28*BX$6*BX52*(BX48+(1-BX48)*$E49)</f>
        <v>9029.09548263014</v>
      </c>
      <c r="BY82" s="20" t="n">
        <f aca="false">BY79*$E18*BY28*BY$6*BY52*(BY48+(1-BY48)*$E49)</f>
        <v>9128.31631210959</v>
      </c>
      <c r="BZ82" s="20" t="n">
        <f aca="false">BZ79*$E18*BZ28*BZ$6*BZ52*(BZ48+(1-BZ48)*$E49)</f>
        <v>9128.31631210959</v>
      </c>
      <c r="CA82" s="20" t="n">
        <f aca="false">CA79*$E18*CA28*CA$6*CA52*(CA48+(1-CA48)*$E49)</f>
        <v>8916.81822739726</v>
      </c>
      <c r="CB82" s="20" t="n">
        <f aca="false">CB79*$E18*CB28*CB$6*CB52*(CB48+(1-CB48)*$E49)</f>
        <v>9015.89398547945</v>
      </c>
      <c r="CC82" s="20" t="n">
        <f aca="false">CC79*$E18*CC28*CC$6*CC52*(CC48+(1-CC48)*$E49)</f>
        <v>9114.96974356164</v>
      </c>
      <c r="CD82" s="20" t="n">
        <f aca="false">CD79*$E18*CD28*CD$6*CD52*(CD48+(1-CD48)*$E49)</f>
        <v>9114.96974356164</v>
      </c>
      <c r="CE82" s="20" t="n">
        <f aca="false">CE79*$E18*CE28*CE$6*CE52*(CE48+(1-CE48)*$E49)</f>
        <v>8760.03202794521</v>
      </c>
      <c r="CF82" s="20" t="n">
        <f aca="false">CF79*$E18*CF28*CF$6*CF52*(CF48+(1-CF48)*$E49)</f>
        <v>8760.03202794521</v>
      </c>
      <c r="CG82" s="20" t="n">
        <f aca="false">CG79*$E18*CG28*CG$6*CG52*(CG48+(1-CG48)*$E49)</f>
        <v>8856.29611616438</v>
      </c>
      <c r="CH82" s="20" t="n">
        <f aca="false">CH79*$E18*CH28*CH$6*CH52*(CH48+(1-CH48)*$E49)</f>
        <v>8856.29611616438</v>
      </c>
      <c r="CI82" s="20" t="n">
        <f aca="false">CI79*$E18*CI28*CI$6*CI52*(CI48+(1-CI48)*$E49)</f>
        <v>8405.50502712329</v>
      </c>
      <c r="CJ82" s="20" t="n">
        <f aca="false">CJ79*$E18*CJ28*CJ$6*CJ52*(CJ48+(1-CJ48)*$E49)</f>
        <v>8498.89952742466</v>
      </c>
      <c r="CK82" s="20" t="n">
        <f aca="false">CK79*$E18*CK28*CK$6*CK52*(CK48+(1-CK48)*$E49)</f>
        <v>8592.29402772603</v>
      </c>
      <c r="CL82" s="20" t="n">
        <f aca="false">CL79*$E18*CL28*CL$6*CL52*(CL48+(1-CL48)*$E49)</f>
        <v>8592.29402772603</v>
      </c>
      <c r="CM82" s="20" t="n">
        <f aca="false">CM79*$E18*CM28*CM$6*CM52*(CM48+(1-CM48)*$E49)</f>
        <v>8262.44915178082</v>
      </c>
      <c r="CN82" s="20" t="n">
        <f aca="false">CN79*$E18*CN28*CN$6*CN52*(CN48+(1-CN48)*$E49)</f>
        <v>8354.25414235616</v>
      </c>
      <c r="CO82" s="20" t="n">
        <f aca="false">CO79*$E18*CO28*CO$6*CO52*(CO48+(1-CO48)*$E49)</f>
        <v>8446.05913293151</v>
      </c>
      <c r="CP82" s="20" t="n">
        <f aca="false">CP79*$E18*CP28*CP$6*CP52*(CP48+(1-CP48)*$E49)</f>
        <v>8446.05913293151</v>
      </c>
      <c r="CQ82" s="20" t="n">
        <f aca="false">CQ79*$E18*CQ28*CQ$6*CQ52*(CQ48+(1-CQ48)*$E49)</f>
        <v>7899.73960438356</v>
      </c>
      <c r="CR82" s="20" t="n">
        <f aca="false">CR79*$E18*CR28*CR$6*CR52*(CR48+(1-CR48)*$E49)</f>
        <v>7987.51448887671</v>
      </c>
      <c r="CS82" s="20" t="n">
        <f aca="false">CS79*$E18*CS28*CS$6*CS52*(CS48+(1-CS48)*$E49)</f>
        <v>8075.28937336986</v>
      </c>
      <c r="CT82" s="20" t="n">
        <f aca="false">CT79*$E18*CT28*CT$6*CT52*(CT48+(1-CT48)*$E49)</f>
        <v>8075.28937336986</v>
      </c>
      <c r="CU82" s="20" t="n">
        <f aca="false">CU79*$E18*CU28*CU$6*CU52*(CU48+(1-CU48)*$E49)</f>
        <v>7652.7354689589</v>
      </c>
      <c r="CV82" s="20" t="n">
        <f aca="false">CV79*$E18*CV28*CV$6*CV52*(CV48+(1-CV48)*$E49)</f>
        <v>7652.7354689589</v>
      </c>
      <c r="CW82" s="20" t="n">
        <f aca="false">CW79*$E18*CW28*CW$6*CW52*(CW48+(1-CW48)*$E49)</f>
        <v>7736.83146312329</v>
      </c>
      <c r="CX82" s="20" t="n">
        <f aca="false">CX79*$E18*CX28*CX$6*CX52*(CX48+(1-CX48)*$E49)</f>
        <v>7736.83146312329</v>
      </c>
      <c r="CY82" s="20" t="n">
        <f aca="false">CY79*$E18*CY28*CY$6*CY52*(CY48+(1-CY48)*$E49)</f>
        <v>11027.8327191781</v>
      </c>
      <c r="CZ82" s="20" t="n">
        <f aca="false">CZ79*$E18*CZ28*CZ$6*CZ52*(CZ48+(1-CZ48)*$E49)</f>
        <v>11150.3641938356</v>
      </c>
      <c r="DA82" s="20" t="n">
        <f aca="false">DA79*$E18*DA28*DA$6*DA52*(DA48+(1-DA48)*$E49)</f>
        <v>11272.8956684932</v>
      </c>
      <c r="DB82" s="20" t="n">
        <f aca="false">DB79*$E18*DB28*DB$6*DB52*(DB48+(1-DB48)*$E49)</f>
        <v>11272.8956684932</v>
      </c>
      <c r="DC82" s="20" t="n">
        <f aca="false">DC79*$E18*DC28*DC$6*DC52*(DC48+(1-DC48)*$E49)</f>
        <v>10535.4941819178</v>
      </c>
      <c r="DD82" s="20" t="n">
        <f aca="false">DD79*$E18*DD28*DD$6*DD52*(DD48+(1-DD48)*$E49)</f>
        <v>10652.5552283836</v>
      </c>
      <c r="DE82" s="20" t="n">
        <f aca="false">DE79*$E18*DE28*DE$6*DE52*(DE48+(1-DE48)*$E49)</f>
        <v>10769.6162748493</v>
      </c>
      <c r="DF82" s="20" t="n">
        <f aca="false">DF79*$E18*DF28*DF$6*DF52*(DF48+(1-DF48)*$E49)</f>
        <v>10769.6162748493</v>
      </c>
      <c r="DG82" s="20" t="n">
        <f aca="false">DG79*$E18*DG28*DG$6*DG52*(DG48+(1-DG48)*$E49)</f>
        <v>10199.794159726</v>
      </c>
      <c r="DH82" s="20" t="n">
        <f aca="false">DH79*$E18*DH28*DH$6*DH52*(DH48+(1-DH48)*$E49)</f>
        <v>10313.1252059452</v>
      </c>
      <c r="DI82" s="20" t="n">
        <f aca="false">DI79*$E18*DI28*DI$6*DI52*(DI48+(1-DI48)*$E49)</f>
        <v>10426.4562521644</v>
      </c>
      <c r="DJ82" s="20" t="n">
        <f aca="false">DJ79*$E18*DJ28*DJ$6*DJ52*(DJ48+(1-DJ48)*$E49)</f>
        <v>10426.4562521644</v>
      </c>
      <c r="DK82" s="20" t="n">
        <f aca="false">DK79*$E18*DK28*DK$6*DK52*(DK48+(1-DK48)*$E49)</f>
        <v>9975.93727890411</v>
      </c>
      <c r="DL82" s="20" t="n">
        <f aca="false">DL79*$E18*DL28*DL$6*DL52*(DL48+(1-DL48)*$E49)</f>
        <v>9975.93727890411</v>
      </c>
      <c r="DM82" s="20" t="n">
        <f aca="false">DM79*$E18*DM28*DM$6*DM52*(DM48+(1-DM48)*$E49)</f>
        <v>10085.5629632877</v>
      </c>
      <c r="DN82" s="20" t="n">
        <f aca="false">DN79*$E18*DN28*DN$6*DN52*(DN48+(1-DN48)*$E49)</f>
        <v>10085.5629632877</v>
      </c>
      <c r="DO82" s="20" t="n">
        <f aca="false">DO79*$E18*DO28*DO$6*DO52*(DO48+(1-DO48)*$E49)</f>
        <v>9822.44286493151</v>
      </c>
      <c r="DP82" s="20" t="n">
        <f aca="false">DP79*$E18*DP28*DP$6*DP52*(DP48+(1-DP48)*$E49)</f>
        <v>9931.5811189863</v>
      </c>
      <c r="DQ82" s="20" t="n">
        <f aca="false">DQ79*$E18*DQ28*DQ$6*DQ52*(DQ48+(1-DQ48)*$E49)</f>
        <v>10040.7193730411</v>
      </c>
      <c r="DR82" s="20" t="n">
        <f aca="false">DR79*$E18*DR28*DR$6*DR52*(DR48+(1-DR48)*$E49)</f>
        <v>10040.7193730411</v>
      </c>
      <c r="DS82" s="20" t="n">
        <f aca="false">DS79*$E18*DS28*DS$6*DS52*(DS48+(1-DS48)*$E49)</f>
        <v>9691.94148164384</v>
      </c>
      <c r="DT82" s="20" t="n">
        <f aca="false">DT79*$E18*DT28*DT$6*DT52*(DT48+(1-DT48)*$E49)</f>
        <v>9799.62972032877</v>
      </c>
      <c r="DU82" s="20" t="n">
        <f aca="false">DU79*$E18*DU28*DU$6*DU52*(DU48+(1-DU48)*$E49)</f>
        <v>9907.3179590137</v>
      </c>
      <c r="DV82" s="20" t="n">
        <f aca="false">DV79*$E18*DV28*DV$6*DV52*(DV48+(1-DV48)*$E49)</f>
        <v>9907.3179590137</v>
      </c>
      <c r="DW82" s="20" t="n">
        <f aca="false">DW79*$E18*DW28*DW$6*DW52*(DW48+(1-DW48)*$E49)</f>
        <v>9455.56559260274</v>
      </c>
      <c r="DX82" s="20" t="n">
        <f aca="false">DX79*$E18*DX28*DX$6*DX52*(DX48+(1-DX48)*$E49)</f>
        <v>9560.62743252055</v>
      </c>
      <c r="DY82" s="20" t="n">
        <f aca="false">DY79*$E18*DY28*DY$6*DY52*(DY48+(1-DY48)*$E49)</f>
        <v>9665.68927243835</v>
      </c>
      <c r="DZ82" s="20" t="n">
        <f aca="false">DZ79*$E18*DZ28*DZ$6*DZ52*(DZ48+(1-DZ48)*$E49)</f>
        <v>9665.68927243835</v>
      </c>
      <c r="EA82" s="20" t="n">
        <f aca="false">EA79*$E18*EA28*EA$6*EA52*(EA48+(1-EA48)*$E49)</f>
        <v>9328.3446769589</v>
      </c>
      <c r="EB82" s="20" t="n">
        <f aca="false">EB79*$E18*EB28*EB$6*EB52*(EB48+(1-EB48)*$E49)</f>
        <v>9328.3446769589</v>
      </c>
      <c r="EC82" s="20" t="n">
        <f aca="false">EC79*$E18*EC28*EC$6*EC52*(EC48+(1-EC48)*$E49)</f>
        <v>9430.85395912329</v>
      </c>
      <c r="ED82" s="20" t="n">
        <f aca="false">ED79*$E18*ED28*ED$6*ED52*(ED48+(1-ED48)*$E49)</f>
        <v>9430.85395912329</v>
      </c>
      <c r="EE82" s="20" t="n">
        <f aca="false">EE79*$E18*EE28*EE$6*EE52*(EE48+(1-EE48)*$E49)</f>
        <v>9164.18756712329</v>
      </c>
      <c r="EF82" s="20" t="n">
        <f aca="false">EF79*$E18*EF28*EF$6*EF52*(EF48+(1-EF48)*$E49)</f>
        <v>9266.01187342466</v>
      </c>
      <c r="EG82" s="20" t="n">
        <f aca="false">EG79*$E18*EG28*EG$6*EG52*(EG48+(1-EG48)*$E49)</f>
        <v>9367.83617972603</v>
      </c>
      <c r="EH82" s="20" t="n">
        <f aca="false">EH79*$E18*EH28*EH$6*EH52*(EH48+(1-EH48)*$E49)</f>
        <v>9367.83617972603</v>
      </c>
      <c r="EI82" s="20" t="n">
        <f aca="false">EI79*$E18*EI28*EI$6*EI52*(EI48+(1-EI48)*$E49)</f>
        <v>9189.50330465753</v>
      </c>
      <c r="EJ82" s="20" t="n">
        <f aca="false">EJ79*$E18*EJ28*EJ$6*EJ52*(EJ48+(1-EJ48)*$E49)</f>
        <v>9291.60889693151</v>
      </c>
      <c r="EK82" s="20" t="n">
        <f aca="false">EK79*$E18*EK28*EK$6*EK52*(EK48+(1-EK48)*$E49)</f>
        <v>9393.71448920548</v>
      </c>
      <c r="EL82" s="20" t="n">
        <f aca="false">EL79*$E18*EL28*EL$6*EL52*(EL48+(1-EL48)*$E49)</f>
        <v>9393.71448920548</v>
      </c>
      <c r="EM82" s="20" t="n">
        <f aca="false">EM79*$E18*EM28*EM$6*EM52*(EM48+(1-EM48)*$E49)</f>
        <v>9069.94723561644</v>
      </c>
      <c r="EN82" s="20" t="n">
        <f aca="false">EN79*$E18*EN28*EN$6*EN52*(EN48+(1-EN48)*$E49)</f>
        <v>9170.72442712329</v>
      </c>
      <c r="EO82" s="20" t="n">
        <f aca="false">EO79*$E18*EO28*EO$6*EO52*(EO48+(1-EO48)*$E49)</f>
        <v>9271.50161863014</v>
      </c>
      <c r="EP82" s="20" t="n">
        <f aca="false">EP79*$E18*EP28*EP$6*EP52*(EP48+(1-EP48)*$E49)</f>
        <v>9271.50161863014</v>
      </c>
      <c r="EQ82" s="20" t="n">
        <f aca="false">EQ79*$E18*EQ28*EQ$6*EQ52*(EQ48+(1-EQ48)*$E49)</f>
        <v>9019.13780887671</v>
      </c>
      <c r="ER82" s="20" t="n">
        <f aca="false">ER79*$E18*ER28*ER$6*ER52*(ER48+(1-ER48)*$E49)</f>
        <v>9019.13780887671</v>
      </c>
      <c r="ES82" s="20" t="n">
        <f aca="false">ES79*$E18*ES28*ES$6*ES52*(ES48+(1-ES48)*$E49)</f>
        <v>9118.24921336987</v>
      </c>
      <c r="ET82" s="20" t="n">
        <f aca="false">ET79*$E18*ET28*ET$6*ET52*(ET48+(1-ET48)*$E49)</f>
        <v>9118.24921336987</v>
      </c>
      <c r="EU82" s="20" t="n">
        <f aca="false">EU79*$E18*EU28*EU$6*EU52*(EU48+(1-EU48)*$E49)</f>
        <v>8920.02640438356</v>
      </c>
      <c r="EV82" s="20" t="n">
        <f aca="false">EV79*$E18*EV28*EV$6*EV52*(EV48+(1-EV48)*$E49)</f>
        <v>9019.13780887671</v>
      </c>
      <c r="EW82" s="20" t="n">
        <f aca="false">EW79*$E18*EW28*EW$6*EW52*(EW48+(1-EW48)*$E49)</f>
        <v>9118.24921336987</v>
      </c>
      <c r="EX82" s="20" t="n">
        <f aca="false">EX79*$E18*EX28*EX$6*EX52*(EX48+(1-EX48)*$E49)</f>
        <v>9118.24921336987</v>
      </c>
      <c r="EY82" s="20" t="n">
        <f aca="false">EY79*$E18*EY28*EY$6*EY52*(EY48+(1-EY48)*$E49)</f>
        <v>8920.02640438356</v>
      </c>
      <c r="EZ82" s="20" t="n">
        <f aca="false">EZ79*$E18*EZ28*EZ$6*EZ52*(EZ48+(1-EZ48)*$E49)</f>
        <v>9019.13780887671</v>
      </c>
      <c r="FA82" s="20" t="n">
        <f aca="false">FA79*$E18*FA28*FA$6*FA52*(FA48+(1-FA48)*$E49)</f>
        <v>9118.24921336987</v>
      </c>
      <c r="FB82" s="20" t="n">
        <f aca="false">FB79*$E18*FB28*FB$6*FB52*(FB48+(1-FB48)*$E49)</f>
        <v>9118.24921336987</v>
      </c>
      <c r="FC82" s="20" t="n">
        <f aca="false">FC79*$E18*FC28*FC$6*FC52*(FC48+(1-FC48)*$E49)</f>
        <v>8920.02640438356</v>
      </c>
      <c r="FD82" s="20" t="n">
        <f aca="false">FD79*$E18*FD28*FD$6*FD52*(FD48+(1-FD48)*$E49)</f>
        <v>0</v>
      </c>
      <c r="FE82" s="20" t="n">
        <f aca="false">FE79*$E18*FE28*FE$6*FE52*(FE48+(1-FE48)*$E49)</f>
        <v>0</v>
      </c>
      <c r="FF82" s="20" t="n">
        <f aca="false">FF79*$E18*FF28*FF$6*FF52*(FF48+(1-FF48)*$E49)</f>
        <v>0</v>
      </c>
      <c r="FG82" s="20" t="n">
        <f aca="false">FG79*$E18*FG28*FG$6*FG52*(FG48+(1-FG48)*$E49)</f>
        <v>0</v>
      </c>
      <c r="FH82" s="20" t="n">
        <f aca="false">FH79*$E18*FH28*FH$6*FH52*(FH48+(1-FH48)*$E49)</f>
        <v>0</v>
      </c>
    </row>
    <row r="83" customFormat="false" ht="15" hidden="false" customHeight="false" outlineLevel="0" collapsed="false">
      <c r="C83" s="0" t="s">
        <v>739</v>
      </c>
      <c r="D83" s="11" t="s">
        <v>40</v>
      </c>
      <c r="I83" s="20" t="n">
        <f aca="false">SUM(J83:FH83)</f>
        <v>0</v>
      </c>
      <c r="J83" s="20" t="n">
        <f aca="false">-J78*$E18*J28*J$6*J52*$E49</f>
        <v>-0</v>
      </c>
      <c r="K83" s="20" t="n">
        <f aca="false">-K78*$E18*K28*K$6*K52*$E49</f>
        <v>-0</v>
      </c>
      <c r="L83" s="20" t="n">
        <f aca="false">-L78*$E18*L28*L$6*L52*$E49</f>
        <v>-0</v>
      </c>
      <c r="M83" s="20" t="n">
        <f aca="false">-M78*$E18*M28*M$6*M52*$E49</f>
        <v>-0</v>
      </c>
      <c r="N83" s="20" t="n">
        <f aca="false">-N78*$E18*N28*N$6*N52*$E49</f>
        <v>-0</v>
      </c>
      <c r="O83" s="20" t="n">
        <f aca="false">-O78*$E18*O28*O$6*O52*$E49</f>
        <v>0</v>
      </c>
      <c r="P83" s="20" t="n">
        <f aca="false">-P78*$E18*P28*P$6*P52*$E49</f>
        <v>0</v>
      </c>
      <c r="Q83" s="20" t="n">
        <f aca="false">-Q78*$E18*Q28*Q$6*Q52*$E49</f>
        <v>0</v>
      </c>
      <c r="R83" s="20" t="n">
        <f aca="false">-R78*$E18*R28*R$6*R52*$E49</f>
        <v>0</v>
      </c>
      <c r="S83" s="20" t="n">
        <f aca="false">-S78*$E18*S28*S$6*S52*$E49</f>
        <v>0</v>
      </c>
      <c r="T83" s="20" t="n">
        <f aca="false">-T78*$E18*T28*T$6*T52*$E49</f>
        <v>0</v>
      </c>
      <c r="U83" s="20" t="n">
        <f aca="false">-U78*$E18*U28*U$6*U52*$E49</f>
        <v>0</v>
      </c>
      <c r="V83" s="20" t="n">
        <f aca="false">-V78*$E18*V28*V$6*V52*$E49</f>
        <v>0</v>
      </c>
      <c r="W83" s="20" t="n">
        <f aca="false">-W78*$E18*W28*W$6*W52*$E49</f>
        <v>0</v>
      </c>
      <c r="X83" s="20" t="n">
        <f aca="false">-X78*$E18*X28*X$6*X52*$E49</f>
        <v>0</v>
      </c>
      <c r="Y83" s="20" t="n">
        <f aca="false">-Y78*$E18*Y28*Y$6*Y52*$E49</f>
        <v>0</v>
      </c>
      <c r="Z83" s="20" t="n">
        <f aca="false">-Z78*$E18*Z28*Z$6*Z52*$E49</f>
        <v>0</v>
      </c>
      <c r="AA83" s="20" t="n">
        <f aca="false">-AA78*$E18*AA28*AA$6*AA52*$E49</f>
        <v>0</v>
      </c>
      <c r="AB83" s="20" t="n">
        <f aca="false">-AB78*$E18*AB28*AB$6*AB52*$E49</f>
        <v>0</v>
      </c>
      <c r="AC83" s="20" t="n">
        <f aca="false">-AC78*$E18*AC28*AC$6*AC52*$E49</f>
        <v>0</v>
      </c>
      <c r="AD83" s="20" t="n">
        <f aca="false">-AD78*$E18*AD28*AD$6*AD52*$E49</f>
        <v>0</v>
      </c>
      <c r="AE83" s="20" t="n">
        <f aca="false">-AE78*$E18*AE28*AE$6*AE52*$E49</f>
        <v>0</v>
      </c>
      <c r="AF83" s="20" t="n">
        <f aca="false">-AF78*$E18*AF28*AF$6*AF52*$E49</f>
        <v>0</v>
      </c>
      <c r="AG83" s="20" t="n">
        <f aca="false">-AG78*$E18*AG28*AG$6*AG52*$E49</f>
        <v>0</v>
      </c>
      <c r="AH83" s="20" t="n">
        <f aca="false">-AH78*$E18*AH28*AH$6*AH52*$E49</f>
        <v>0</v>
      </c>
      <c r="AI83" s="20" t="n">
        <f aca="false">-AI78*$E18*AI28*AI$6*AI52*$E49</f>
        <v>0</v>
      </c>
      <c r="AJ83" s="20" t="n">
        <f aca="false">-AJ78*$E18*AJ28*AJ$6*AJ52*$E49</f>
        <v>0</v>
      </c>
      <c r="AK83" s="20" t="n">
        <f aca="false">-AK78*$E18*AK28*AK$6*AK52*$E49</f>
        <v>0</v>
      </c>
      <c r="AL83" s="20" t="n">
        <f aca="false">-AL78*$E18*AL28*AL$6*AL52*$E49</f>
        <v>0</v>
      </c>
      <c r="AM83" s="20" t="n">
        <f aca="false">-AM78*$E18*AM28*AM$6*AM52*$E49</f>
        <v>0</v>
      </c>
      <c r="AN83" s="20" t="n">
        <f aca="false">-AN78*$E18*AN28*AN$6*AN52*$E49</f>
        <v>0</v>
      </c>
      <c r="AO83" s="20" t="n">
        <f aca="false">-AO78*$E18*AO28*AO$6*AO52*$E49</f>
        <v>0</v>
      </c>
      <c r="AP83" s="20" t="n">
        <f aca="false">-AP78*$E18*AP28*AP$6*AP52*$E49</f>
        <v>0</v>
      </c>
      <c r="AQ83" s="20" t="n">
        <f aca="false">-AQ78*$E18*AQ28*AQ$6*AQ52*$E49</f>
        <v>0</v>
      </c>
      <c r="AR83" s="20" t="n">
        <f aca="false">-AR78*$E18*AR28*AR$6*AR52*$E49</f>
        <v>0</v>
      </c>
      <c r="AS83" s="20" t="n">
        <f aca="false">-AS78*$E18*AS28*AS$6*AS52*$E49</f>
        <v>0</v>
      </c>
      <c r="AT83" s="20" t="n">
        <f aca="false">-AT78*$E18*AT28*AT$6*AT52*$E49</f>
        <v>0</v>
      </c>
      <c r="AU83" s="20" t="n">
        <f aca="false">-AU78*$E18*AU28*AU$6*AU52*$E49</f>
        <v>0</v>
      </c>
      <c r="AV83" s="20" t="n">
        <f aca="false">-AV78*$E18*AV28*AV$6*AV52*$E49</f>
        <v>0</v>
      </c>
      <c r="AW83" s="20" t="n">
        <f aca="false">-AW78*$E18*AW28*AW$6*AW52*$E49</f>
        <v>0</v>
      </c>
      <c r="AX83" s="20" t="n">
        <f aca="false">-AX78*$E18*AX28*AX$6*AX52*$E49</f>
        <v>0</v>
      </c>
      <c r="AY83" s="20" t="n">
        <f aca="false">-AY78*$E18*AY28*AY$6*AY52*$E49</f>
        <v>0</v>
      </c>
      <c r="AZ83" s="20" t="n">
        <f aca="false">-AZ78*$E18*AZ28*AZ$6*AZ52*$E49</f>
        <v>0</v>
      </c>
      <c r="BA83" s="20" t="n">
        <f aca="false">-BA78*$E18*BA28*BA$6*BA52*$E49</f>
        <v>0</v>
      </c>
      <c r="BB83" s="20" t="n">
        <f aca="false">-BB78*$E18*BB28*BB$6*BB52*$E49</f>
        <v>0</v>
      </c>
      <c r="BC83" s="20" t="n">
        <f aca="false">-BC78*$E18*BC28*BC$6*BC52*$E49</f>
        <v>0</v>
      </c>
      <c r="BD83" s="20" t="n">
        <f aca="false">-BD78*$E18*BD28*BD$6*BD52*$E49</f>
        <v>0</v>
      </c>
      <c r="BE83" s="20" t="n">
        <f aca="false">-BE78*$E18*BE28*BE$6*BE52*$E49</f>
        <v>0</v>
      </c>
      <c r="BF83" s="20" t="n">
        <f aca="false">-BF78*$E18*BF28*BF$6*BF52*$E49</f>
        <v>0</v>
      </c>
      <c r="BG83" s="20" t="n">
        <f aca="false">-BG78*$E18*BG28*BG$6*BG52*$E49</f>
        <v>0</v>
      </c>
      <c r="BH83" s="20" t="n">
        <f aca="false">-BH78*$E18*BH28*BH$6*BH52*$E49</f>
        <v>0</v>
      </c>
      <c r="BI83" s="20" t="n">
        <f aca="false">-BI78*$E18*BI28*BI$6*BI52*$E49</f>
        <v>0</v>
      </c>
      <c r="BJ83" s="20" t="n">
        <f aca="false">-BJ78*$E18*BJ28*BJ$6*BJ52*$E49</f>
        <v>0</v>
      </c>
      <c r="BK83" s="20" t="n">
        <f aca="false">-BK78*$E18*BK28*BK$6*BK52*$E49</f>
        <v>0</v>
      </c>
      <c r="BL83" s="20" t="n">
        <f aca="false">-BL78*$E18*BL28*BL$6*BL52*$E49</f>
        <v>0</v>
      </c>
      <c r="BM83" s="20" t="n">
        <f aca="false">-BM78*$E18*BM28*BM$6*BM52*$E49</f>
        <v>0</v>
      </c>
      <c r="BN83" s="20" t="n">
        <f aca="false">-BN78*$E18*BN28*BN$6*BN52*$E49</f>
        <v>0</v>
      </c>
      <c r="BO83" s="20" t="n">
        <f aca="false">-BO78*$E18*BO28*BO$6*BO52*$E49</f>
        <v>0</v>
      </c>
      <c r="BP83" s="20" t="n">
        <f aca="false">-BP78*$E18*BP28*BP$6*BP52*$E49</f>
        <v>0</v>
      </c>
      <c r="BQ83" s="20" t="n">
        <f aca="false">-BQ78*$E18*BQ28*BQ$6*BQ52*$E49</f>
        <v>0</v>
      </c>
      <c r="BR83" s="20" t="n">
        <f aca="false">-BR78*$E18*BR28*BR$6*BR52*$E49</f>
        <v>0</v>
      </c>
      <c r="BS83" s="20" t="n">
        <f aca="false">-BS78*$E18*BS28*BS$6*BS52*$E49</f>
        <v>0</v>
      </c>
      <c r="BT83" s="20" t="n">
        <f aca="false">-BT78*$E18*BT28*BT$6*BT52*$E49</f>
        <v>0</v>
      </c>
      <c r="BU83" s="20" t="n">
        <f aca="false">-BU78*$E18*BU28*BU$6*BU52*$E49</f>
        <v>0</v>
      </c>
      <c r="BV83" s="20" t="n">
        <f aca="false">-BV78*$E18*BV28*BV$6*BV52*$E49</f>
        <v>0</v>
      </c>
      <c r="BW83" s="20" t="n">
        <f aca="false">-BW78*$E18*BW28*BW$6*BW52*$E49</f>
        <v>0</v>
      </c>
      <c r="BX83" s="20" t="n">
        <f aca="false">-BX78*$E18*BX28*BX$6*BX52*$E49</f>
        <v>0</v>
      </c>
      <c r="BY83" s="20" t="n">
        <f aca="false">-BY78*$E18*BY28*BY$6*BY52*$E49</f>
        <v>0</v>
      </c>
      <c r="BZ83" s="20" t="n">
        <f aca="false">-BZ78*$E18*BZ28*BZ$6*BZ52*$E49</f>
        <v>0</v>
      </c>
      <c r="CA83" s="20" t="n">
        <f aca="false">-CA78*$E18*CA28*CA$6*CA52*$E49</f>
        <v>0</v>
      </c>
      <c r="CB83" s="20" t="n">
        <f aca="false">-CB78*$E18*CB28*CB$6*CB52*$E49</f>
        <v>0</v>
      </c>
      <c r="CC83" s="20" t="n">
        <f aca="false">-CC78*$E18*CC28*CC$6*CC52*$E49</f>
        <v>0</v>
      </c>
      <c r="CD83" s="20" t="n">
        <f aca="false">-CD78*$E18*CD28*CD$6*CD52*$E49</f>
        <v>0</v>
      </c>
      <c r="CE83" s="20" t="n">
        <f aca="false">-CE78*$E18*CE28*CE$6*CE52*$E49</f>
        <v>0</v>
      </c>
      <c r="CF83" s="20" t="n">
        <f aca="false">-CF78*$E18*CF28*CF$6*CF52*$E49</f>
        <v>0</v>
      </c>
      <c r="CG83" s="20" t="n">
        <f aca="false">-CG78*$E18*CG28*CG$6*CG52*$E49</f>
        <v>0</v>
      </c>
      <c r="CH83" s="20" t="n">
        <f aca="false">-CH78*$E18*CH28*CH$6*CH52*$E49</f>
        <v>0</v>
      </c>
      <c r="CI83" s="20" t="n">
        <f aca="false">-CI78*$E18*CI28*CI$6*CI52*$E49</f>
        <v>0</v>
      </c>
      <c r="CJ83" s="20" t="n">
        <f aca="false">-CJ78*$E18*CJ28*CJ$6*CJ52*$E49</f>
        <v>0</v>
      </c>
      <c r="CK83" s="20" t="n">
        <f aca="false">-CK78*$E18*CK28*CK$6*CK52*$E49</f>
        <v>0</v>
      </c>
      <c r="CL83" s="20" t="n">
        <f aca="false">-CL78*$E18*CL28*CL$6*CL52*$E49</f>
        <v>0</v>
      </c>
      <c r="CM83" s="20" t="n">
        <f aca="false">-CM78*$E18*CM28*CM$6*CM52*$E49</f>
        <v>0</v>
      </c>
      <c r="CN83" s="20" t="n">
        <f aca="false">-CN78*$E18*CN28*CN$6*CN52*$E49</f>
        <v>0</v>
      </c>
      <c r="CO83" s="20" t="n">
        <f aca="false">-CO78*$E18*CO28*CO$6*CO52*$E49</f>
        <v>0</v>
      </c>
      <c r="CP83" s="20" t="n">
        <f aca="false">-CP78*$E18*CP28*CP$6*CP52*$E49</f>
        <v>0</v>
      </c>
      <c r="CQ83" s="20" t="n">
        <f aca="false">-CQ78*$E18*CQ28*CQ$6*CQ52*$E49</f>
        <v>0</v>
      </c>
      <c r="CR83" s="20" t="n">
        <f aca="false">-CR78*$E18*CR28*CR$6*CR52*$E49</f>
        <v>0</v>
      </c>
      <c r="CS83" s="20" t="n">
        <f aca="false">-CS78*$E18*CS28*CS$6*CS52*$E49</f>
        <v>0</v>
      </c>
      <c r="CT83" s="20" t="n">
        <f aca="false">-CT78*$E18*CT28*CT$6*CT52*$E49</f>
        <v>0</v>
      </c>
      <c r="CU83" s="20" t="n">
        <f aca="false">-CU78*$E18*CU28*CU$6*CU52*$E49</f>
        <v>0</v>
      </c>
      <c r="CV83" s="20" t="n">
        <f aca="false">-CV78*$E18*CV28*CV$6*CV52*$E49</f>
        <v>0</v>
      </c>
      <c r="CW83" s="20" t="n">
        <f aca="false">-CW78*$E18*CW28*CW$6*CW52*$E49</f>
        <v>0</v>
      </c>
      <c r="CX83" s="20" t="n">
        <f aca="false">-CX78*$E18*CX28*CX$6*CX52*$E49</f>
        <v>0</v>
      </c>
      <c r="CY83" s="20" t="n">
        <f aca="false">-CY78*$E18*CY28*CY$6*CY52*$E49</f>
        <v>0</v>
      </c>
      <c r="CZ83" s="20" t="n">
        <f aca="false">-CZ78*$E18*CZ28*CZ$6*CZ52*$E49</f>
        <v>0</v>
      </c>
      <c r="DA83" s="20" t="n">
        <f aca="false">-DA78*$E18*DA28*DA$6*DA52*$E49</f>
        <v>0</v>
      </c>
      <c r="DB83" s="20" t="n">
        <f aca="false">-DB78*$E18*DB28*DB$6*DB52*$E49</f>
        <v>0</v>
      </c>
      <c r="DC83" s="20" t="n">
        <f aca="false">-DC78*$E18*DC28*DC$6*DC52*$E49</f>
        <v>0</v>
      </c>
      <c r="DD83" s="20" t="n">
        <f aca="false">-DD78*$E18*DD28*DD$6*DD52*$E49</f>
        <v>0</v>
      </c>
      <c r="DE83" s="20" t="n">
        <f aca="false">-DE78*$E18*DE28*DE$6*DE52*$E49</f>
        <v>0</v>
      </c>
      <c r="DF83" s="20" t="n">
        <f aca="false">-DF78*$E18*DF28*DF$6*DF52*$E49</f>
        <v>0</v>
      </c>
      <c r="DG83" s="20" t="n">
        <f aca="false">-DG78*$E18*DG28*DG$6*DG52*$E49</f>
        <v>0</v>
      </c>
      <c r="DH83" s="20" t="n">
        <f aca="false">-DH78*$E18*DH28*DH$6*DH52*$E49</f>
        <v>0</v>
      </c>
      <c r="DI83" s="20" t="n">
        <f aca="false">-DI78*$E18*DI28*DI$6*DI52*$E49</f>
        <v>0</v>
      </c>
      <c r="DJ83" s="20" t="n">
        <f aca="false">-DJ78*$E18*DJ28*DJ$6*DJ52*$E49</f>
        <v>0</v>
      </c>
      <c r="DK83" s="20" t="n">
        <f aca="false">-DK78*$E18*DK28*DK$6*DK52*$E49</f>
        <v>0</v>
      </c>
      <c r="DL83" s="20" t="n">
        <f aca="false">-DL78*$E18*DL28*DL$6*DL52*$E49</f>
        <v>0</v>
      </c>
      <c r="DM83" s="20" t="n">
        <f aca="false">-DM78*$E18*DM28*DM$6*DM52*$E49</f>
        <v>0</v>
      </c>
      <c r="DN83" s="20" t="n">
        <f aca="false">-DN78*$E18*DN28*DN$6*DN52*$E49</f>
        <v>0</v>
      </c>
      <c r="DO83" s="20" t="n">
        <f aca="false">-DO78*$E18*DO28*DO$6*DO52*$E49</f>
        <v>0</v>
      </c>
      <c r="DP83" s="20" t="n">
        <f aca="false">-DP78*$E18*DP28*DP$6*DP52*$E49</f>
        <v>0</v>
      </c>
      <c r="DQ83" s="20" t="n">
        <f aca="false">-DQ78*$E18*DQ28*DQ$6*DQ52*$E49</f>
        <v>0</v>
      </c>
      <c r="DR83" s="20" t="n">
        <f aca="false">-DR78*$E18*DR28*DR$6*DR52*$E49</f>
        <v>0</v>
      </c>
      <c r="DS83" s="20" t="n">
        <f aca="false">-DS78*$E18*DS28*DS$6*DS52*$E49</f>
        <v>0</v>
      </c>
      <c r="DT83" s="20" t="n">
        <f aca="false">-DT78*$E18*DT28*DT$6*DT52*$E49</f>
        <v>0</v>
      </c>
      <c r="DU83" s="20" t="n">
        <f aca="false">-DU78*$E18*DU28*DU$6*DU52*$E49</f>
        <v>0</v>
      </c>
      <c r="DV83" s="20" t="n">
        <f aca="false">-DV78*$E18*DV28*DV$6*DV52*$E49</f>
        <v>0</v>
      </c>
      <c r="DW83" s="20" t="n">
        <f aca="false">-DW78*$E18*DW28*DW$6*DW52*$E49</f>
        <v>0</v>
      </c>
      <c r="DX83" s="20" t="n">
        <f aca="false">-DX78*$E18*DX28*DX$6*DX52*$E49</f>
        <v>0</v>
      </c>
      <c r="DY83" s="20" t="n">
        <f aca="false">-DY78*$E18*DY28*DY$6*DY52*$E49</f>
        <v>0</v>
      </c>
      <c r="DZ83" s="20" t="n">
        <f aca="false">-DZ78*$E18*DZ28*DZ$6*DZ52*$E49</f>
        <v>0</v>
      </c>
      <c r="EA83" s="20" t="n">
        <f aca="false">-EA78*$E18*EA28*EA$6*EA52*$E49</f>
        <v>0</v>
      </c>
      <c r="EB83" s="20" t="n">
        <f aca="false">-EB78*$E18*EB28*EB$6*EB52*$E49</f>
        <v>0</v>
      </c>
      <c r="EC83" s="20" t="n">
        <f aca="false">-EC78*$E18*EC28*EC$6*EC52*$E49</f>
        <v>0</v>
      </c>
      <c r="ED83" s="20" t="n">
        <f aca="false">-ED78*$E18*ED28*ED$6*ED52*$E49</f>
        <v>0</v>
      </c>
      <c r="EE83" s="20" t="n">
        <f aca="false">-EE78*$E18*EE28*EE$6*EE52*$E49</f>
        <v>0</v>
      </c>
      <c r="EF83" s="20" t="n">
        <f aca="false">-EF78*$E18*EF28*EF$6*EF52*$E49</f>
        <v>0</v>
      </c>
      <c r="EG83" s="20" t="n">
        <f aca="false">-EG78*$E18*EG28*EG$6*EG52*$E49</f>
        <v>0</v>
      </c>
      <c r="EH83" s="20" t="n">
        <f aca="false">-EH78*$E18*EH28*EH$6*EH52*$E49</f>
        <v>0</v>
      </c>
      <c r="EI83" s="20" t="n">
        <f aca="false">-EI78*$E18*EI28*EI$6*EI52*$E49</f>
        <v>0</v>
      </c>
      <c r="EJ83" s="20" t="n">
        <f aca="false">-EJ78*$E18*EJ28*EJ$6*EJ52*$E49</f>
        <v>0</v>
      </c>
      <c r="EK83" s="20" t="n">
        <f aca="false">-EK78*$E18*EK28*EK$6*EK52*$E49</f>
        <v>0</v>
      </c>
      <c r="EL83" s="20" t="n">
        <f aca="false">-EL78*$E18*EL28*EL$6*EL52*$E49</f>
        <v>0</v>
      </c>
      <c r="EM83" s="20" t="n">
        <f aca="false">-EM78*$E18*EM28*EM$6*EM52*$E49</f>
        <v>0</v>
      </c>
      <c r="EN83" s="20" t="n">
        <f aca="false">-EN78*$E18*EN28*EN$6*EN52*$E49</f>
        <v>0</v>
      </c>
      <c r="EO83" s="20" t="n">
        <f aca="false">-EO78*$E18*EO28*EO$6*EO52*$E49</f>
        <v>0</v>
      </c>
      <c r="EP83" s="20" t="n">
        <f aca="false">-EP78*$E18*EP28*EP$6*EP52*$E49</f>
        <v>0</v>
      </c>
      <c r="EQ83" s="20" t="n">
        <f aca="false">-EQ78*$E18*EQ28*EQ$6*EQ52*$E49</f>
        <v>0</v>
      </c>
      <c r="ER83" s="20" t="n">
        <f aca="false">-ER78*$E18*ER28*ER$6*ER52*$E49</f>
        <v>0</v>
      </c>
      <c r="ES83" s="20" t="n">
        <f aca="false">-ES78*$E18*ES28*ES$6*ES52*$E49</f>
        <v>0</v>
      </c>
      <c r="ET83" s="20" t="n">
        <f aca="false">-ET78*$E18*ET28*ET$6*ET52*$E49</f>
        <v>0</v>
      </c>
      <c r="EU83" s="20" t="n">
        <f aca="false">-EU78*$E18*EU28*EU$6*EU52*$E49</f>
        <v>0</v>
      </c>
      <c r="EV83" s="20" t="n">
        <f aca="false">-EV78*$E18*EV28*EV$6*EV52*$E49</f>
        <v>0</v>
      </c>
      <c r="EW83" s="20" t="n">
        <f aca="false">-EW78*$E18*EW28*EW$6*EW52*$E49</f>
        <v>0</v>
      </c>
      <c r="EX83" s="20" t="n">
        <f aca="false">-EX78*$E18*EX28*EX$6*EX52*$E49</f>
        <v>0</v>
      </c>
      <c r="EY83" s="20" t="n">
        <f aca="false">-EY78*$E18*EY28*EY$6*EY52*$E49</f>
        <v>0</v>
      </c>
      <c r="EZ83" s="20" t="n">
        <f aca="false">-EZ78*$E18*EZ28*EZ$6*EZ52*$E49</f>
        <v>0</v>
      </c>
      <c r="FA83" s="20" t="n">
        <f aca="false">-FA78*$E18*FA28*FA$6*FA52*$E49</f>
        <v>0</v>
      </c>
      <c r="FB83" s="20" t="n">
        <f aca="false">-FB78*$E18*FB28*FB$6*FB52*$E49</f>
        <v>0</v>
      </c>
      <c r="FC83" s="20" t="n">
        <f aca="false">-FC78*$E18*FC28*FC$6*FC52*$E49</f>
        <v>0</v>
      </c>
      <c r="FD83" s="20" t="n">
        <f aca="false">-FD78*$E18*FD28*FD$6*FD52*$E49</f>
        <v>0</v>
      </c>
      <c r="FE83" s="20" t="n">
        <f aca="false">-FE78*$E18*FE28*FE$6*FE52*$E49</f>
        <v>0</v>
      </c>
      <c r="FF83" s="20" t="n">
        <f aca="false">-FF78*$E18*FF28*FF$6*FF52*$E49</f>
        <v>0</v>
      </c>
      <c r="FG83" s="20" t="n">
        <f aca="false">-FG78*$E18*FG28*FG$6*FG52*$E49</f>
        <v>0</v>
      </c>
      <c r="FH83" s="20" t="n">
        <f aca="false">-FH78*$E18*FH28*FH$6*FH52*$E49</f>
        <v>0</v>
      </c>
    </row>
    <row r="84" customFormat="false" ht="15" hidden="false" customHeight="false" outlineLevel="0" collapsed="false">
      <c r="C84" s="0" t="s">
        <v>740</v>
      </c>
      <c r="D84" s="11" t="s">
        <v>40</v>
      </c>
      <c r="E84" s="20" t="n">
        <f aca="false">SUMIF($J$7:$FH$7,YEAR($F16)+1,$J84:$FH84)</f>
        <v>71939.6994890854</v>
      </c>
      <c r="I84" s="20" t="n">
        <f aca="false">SUM(J84:FH84)</f>
        <v>2416807.67393842</v>
      </c>
      <c r="J84" s="20" t="n">
        <f aca="false">J81+J82</f>
        <v>0</v>
      </c>
      <c r="K84" s="20" t="n">
        <f aca="false">K81+K82</f>
        <v>0</v>
      </c>
      <c r="L84" s="20" t="n">
        <f aca="false">L81+L82</f>
        <v>0</v>
      </c>
      <c r="M84" s="20" t="n">
        <f aca="false">M81+M82</f>
        <v>0</v>
      </c>
      <c r="N84" s="20" t="n">
        <f aca="false">N81+N82</f>
        <v>0</v>
      </c>
      <c r="O84" s="20" t="n">
        <f aca="false">O81+O82</f>
        <v>0</v>
      </c>
      <c r="P84" s="20" t="n">
        <f aca="false">P81+P82</f>
        <v>0</v>
      </c>
      <c r="Q84" s="20" t="n">
        <f aca="false">Q81+Q82</f>
        <v>0</v>
      </c>
      <c r="R84" s="20" t="n">
        <f aca="false">R81+R82</f>
        <v>0</v>
      </c>
      <c r="S84" s="20" t="n">
        <f aca="false">S81+S82</f>
        <v>0</v>
      </c>
      <c r="T84" s="20" t="n">
        <f aca="false">T81+T82</f>
        <v>17988.4594229315</v>
      </c>
      <c r="U84" s="20" t="n">
        <f aca="false">U81+U82</f>
        <v>18171.1687057635</v>
      </c>
      <c r="V84" s="20" t="n">
        <f aca="false">V81+V82</f>
        <v>18156.0495395473</v>
      </c>
      <c r="W84" s="20" t="n">
        <f aca="false">W81+W82</f>
        <v>17760.5161260184</v>
      </c>
      <c r="X84" s="20" t="n">
        <f aca="false">X81+X82</f>
        <v>17943.2474927808</v>
      </c>
      <c r="Y84" s="20" t="n">
        <f aca="false">Y81+Y82</f>
        <v>18125.5048395019</v>
      </c>
      <c r="Z84" s="20" t="n">
        <f aca="false">Z81+Z82</f>
        <v>18110.4310307843</v>
      </c>
      <c r="AA84" s="20" t="n">
        <f aca="false">AA81+AA82</f>
        <v>17709.2804648576</v>
      </c>
      <c r="AB84" s="20" t="n">
        <f aca="false">AB81+AB82</f>
        <v>17891.4863695999</v>
      </c>
      <c r="AC84" s="20" t="n">
        <f aca="false">AC81+AC82</f>
        <v>18073.219676361</v>
      </c>
      <c r="AD84" s="20" t="n">
        <f aca="false">AD81+AD82</f>
        <v>18058.1910890696</v>
      </c>
      <c r="AE84" s="20" t="n">
        <f aca="false">AE81+AE82</f>
        <v>17682.3202263096</v>
      </c>
      <c r="AF84" s="20" t="n">
        <f aca="false">AF81+AF82</f>
        <v>17864.2702644805</v>
      </c>
      <c r="AG84" s="20" t="n">
        <f aca="false">AG81+AG82</f>
        <v>18045.749122464</v>
      </c>
      <c r="AH84" s="20" t="n">
        <f aca="false">AH81+AH82</f>
        <v>18030.7656209344</v>
      </c>
      <c r="AI84" s="20" t="n">
        <f aca="false">AI81+AI82</f>
        <v>17862.7296151353</v>
      </c>
      <c r="AJ84" s="20" t="n">
        <f aca="false">AJ81+AJ82</f>
        <v>17848.0921979658</v>
      </c>
      <c r="AK84" s="20" t="n">
        <f aca="false">AK81+AK82</f>
        <v>18029.4378921331</v>
      </c>
      <c r="AL84" s="20" t="n">
        <f aca="false">AL81+AL82</f>
        <v>18014.4994640748</v>
      </c>
      <c r="AM84" s="20" t="n">
        <f aca="false">AM81+AM82</f>
        <v>17597.472103238</v>
      </c>
      <c r="AN84" s="20" t="n">
        <f aca="false">AN81+AN82</f>
        <v>17778.5664937304</v>
      </c>
      <c r="AO84" s="20" t="n">
        <f aca="false">AO81+AO82</f>
        <v>17959.1925307312</v>
      </c>
      <c r="AP84" s="20" t="n">
        <f aca="false">AP81+AP82</f>
        <v>17944.2989179571</v>
      </c>
      <c r="AQ84" s="20" t="n">
        <f aca="false">AQ81+AQ82</f>
        <v>17538.1385550324</v>
      </c>
      <c r="AR84" s="20" t="n">
        <f aca="false">AR81+AR82</f>
        <v>17718.61698311</v>
      </c>
      <c r="AS84" s="20" t="n">
        <f aca="false">AS81+AS82</f>
        <v>17898.6284627566</v>
      </c>
      <c r="AT84" s="20" t="n">
        <f aca="false">AT81+AT82</f>
        <v>17883.7795308207</v>
      </c>
      <c r="AU84" s="20" t="n">
        <f aca="false">AU81+AU82</f>
        <v>17488.8839300232</v>
      </c>
      <c r="AV84" s="20" t="n">
        <f aca="false">AV81+AV82</f>
        <v>17668.8582538239</v>
      </c>
      <c r="AW84" s="20" t="n">
        <f aca="false">AW81+AW82</f>
        <v>17848.3670300388</v>
      </c>
      <c r="AX84" s="20" t="n">
        <f aca="false">AX81+AX82</f>
        <v>17833.5626448987</v>
      </c>
      <c r="AY84" s="20" t="n">
        <f aca="false">AY81+AY82</f>
        <v>17662.5182699378</v>
      </c>
      <c r="AZ84" s="20" t="n">
        <f aca="false">AZ81+AZ82</f>
        <v>17648.055831982</v>
      </c>
      <c r="BA84" s="20" t="n">
        <f aca="false">BA81+BA82</f>
        <v>17827.3800939252</v>
      </c>
      <c r="BB84" s="20" t="n">
        <f aca="false">BB81+BB82</f>
        <v>17812.6202434373</v>
      </c>
      <c r="BC84" s="20" t="n">
        <f aca="false">BC81+BC82</f>
        <v>17485.9150730056</v>
      </c>
      <c r="BD84" s="20" t="n">
        <f aca="false">BD81+BD82</f>
        <v>17665.9424774256</v>
      </c>
      <c r="BE84" s="20" t="n">
        <f aca="false">BE81+BE82</f>
        <v>17845.5071271648</v>
      </c>
      <c r="BF84" s="20" t="n">
        <f aca="false">BF81+BF82</f>
        <v>17830.7915562283</v>
      </c>
      <c r="BG84" s="20" t="n">
        <f aca="false">BG81+BG82</f>
        <v>17407.7899392268</v>
      </c>
      <c r="BH84" s="20" t="n">
        <f aca="false">BH81+BH82</f>
        <v>17586.9920682274</v>
      </c>
      <c r="BI84" s="20" t="n">
        <f aca="false">BI81+BI82</f>
        <v>17765.7328308111</v>
      </c>
      <c r="BJ84" s="20" t="n">
        <f aca="false">BJ81+BJ82</f>
        <v>17751.0614065874</v>
      </c>
      <c r="BK84" s="20" t="n">
        <f aca="false">BK81+BK82</f>
        <v>17403.2883913047</v>
      </c>
      <c r="BL84" s="20" t="n">
        <f aca="false">BL81+BL82</f>
        <v>17582.4831563839</v>
      </c>
      <c r="BM84" s="20" t="n">
        <f aca="false">BM81+BM82</f>
        <v>17761.2179391453</v>
      </c>
      <c r="BN84" s="20" t="n">
        <f aca="false">BN81+BN82</f>
        <v>17746.5905291943</v>
      </c>
      <c r="BO84" s="20" t="n">
        <f aca="false">BO81+BO82</f>
        <v>17539.1372793874</v>
      </c>
      <c r="BP84" s="20" t="n">
        <f aca="false">BP81+BP82</f>
        <v>17524.8477289016</v>
      </c>
      <c r="BQ84" s="20" t="n">
        <f aca="false">BQ81+BQ82</f>
        <v>17702.9927120995</v>
      </c>
      <c r="BR84" s="20" t="n">
        <f aca="false">BR81+BR82</f>
        <v>17688.4093044227</v>
      </c>
      <c r="BS84" s="20" t="n">
        <f aca="false">BS81+BS82</f>
        <v>17325.5604649397</v>
      </c>
      <c r="BT84" s="20" t="n">
        <f aca="false">BT81+BT82</f>
        <v>17503.9766254355</v>
      </c>
      <c r="BU84" s="20" t="n">
        <f aca="false">BU81+BU82</f>
        <v>17681.9355631313</v>
      </c>
      <c r="BV84" s="20" t="n">
        <f aca="false">BV81+BV82</f>
        <v>17667.3959056775</v>
      </c>
      <c r="BW84" s="20" t="n">
        <f aca="false">BW81+BW82</f>
        <v>17306.9128785451</v>
      </c>
      <c r="BX84" s="20" t="n">
        <f aca="false">BX81+BX82</f>
        <v>17485.1641138372</v>
      </c>
      <c r="BY84" s="20" t="n">
        <f aca="false">BY81+BY82</f>
        <v>17662.9594979978</v>
      </c>
      <c r="BZ84" s="20" t="n">
        <f aca="false">BZ81+BZ82</f>
        <v>17648.4634595163</v>
      </c>
      <c r="CA84" s="20" t="n">
        <f aca="false">CA81+CA82</f>
        <v>17252.7565029922</v>
      </c>
      <c r="CB84" s="20" t="n">
        <f aca="false">CB81+CB82</f>
        <v>17430.4481441683</v>
      </c>
      <c r="CC84" s="20" t="n">
        <f aca="false">CC81+CC82</f>
        <v>17607.6853017661</v>
      </c>
      <c r="CD84" s="20" t="n">
        <f aca="false">CD81+CD82</f>
        <v>17593.2327514001</v>
      </c>
      <c r="CE84" s="20" t="n">
        <f aca="false">CE81+CE82</f>
        <v>17429.3692716367</v>
      </c>
      <c r="CF84" s="20" t="n">
        <f aca="false">CF81+CF82</f>
        <v>17415.2505418823</v>
      </c>
      <c r="CG84" s="20" t="n">
        <f aca="false">CG81+CG82</f>
        <v>17592.3637289559</v>
      </c>
      <c r="CH84" s="20" t="n">
        <f aca="false">CH81+CH82</f>
        <v>17577.9546548502</v>
      </c>
      <c r="CI84" s="20" t="n">
        <f aca="false">CI81+CI82</f>
        <v>17223.7828429398</v>
      </c>
      <c r="CJ84" s="20" t="n">
        <f aca="false">CJ81+CJ82</f>
        <v>17401.2365770254</v>
      </c>
      <c r="CK84" s="20" t="n">
        <f aca="false">CK81+CK82</f>
        <v>17578.2385540627</v>
      </c>
      <c r="CL84" s="20" t="n">
        <f aca="false">CL81+CL82</f>
        <v>17563.8727071793</v>
      </c>
      <c r="CM84" s="20" t="n">
        <f aca="false">CM81+CM82</f>
        <v>17191.2946460814</v>
      </c>
      <c r="CN84" s="20" t="n">
        <f aca="false">CN81+CN82</f>
        <v>17368.4291650945</v>
      </c>
      <c r="CO84" s="20" t="n">
        <f aca="false">CO81+CO82</f>
        <v>17545.1132823303</v>
      </c>
      <c r="CP84" s="20" t="n">
        <f aca="false">CP81+CP82</f>
        <v>17530.7905329875</v>
      </c>
      <c r="CQ84" s="20" t="n">
        <f aca="false">CQ81+CQ82</f>
        <v>17194.7313528314</v>
      </c>
      <c r="CR84" s="20" t="n">
        <f aca="false">CR81+CR82</f>
        <v>17371.9456970728</v>
      </c>
      <c r="CS84" s="20" t="n">
        <f aca="false">CS81+CS82</f>
        <v>17548.7109907423</v>
      </c>
      <c r="CT84" s="20" t="n">
        <f aca="false">CT81+CT82</f>
        <v>17534.4312096477</v>
      </c>
      <c r="CU84" s="20" t="n">
        <f aca="false">CU81+CU82</f>
        <v>17384.2246026983</v>
      </c>
      <c r="CV84" s="20" t="n">
        <f aca="false">CV81+CV82</f>
        <v>17370.2746516432</v>
      </c>
      <c r="CW84" s="20" t="n">
        <f aca="false">CW81+CW82</f>
        <v>17547.0641038065</v>
      </c>
      <c r="CX84" s="20" t="n">
        <f aca="false">CX81+CX82</f>
        <v>17532.8272792465</v>
      </c>
      <c r="CY84" s="20" t="n">
        <f aca="false">CY81+CY82</f>
        <v>16574.6375933003</v>
      </c>
      <c r="CZ84" s="20" t="n">
        <f aca="false">CZ81+CZ82</f>
        <v>16745.0450249212</v>
      </c>
      <c r="DA84" s="20" t="n">
        <f aca="false">DA81+DA82</f>
        <v>16915.0060999064</v>
      </c>
      <c r="DB84" s="20" t="n">
        <f aca="false">DB81+DB82</f>
        <v>16900.81198582</v>
      </c>
      <c r="DC84" s="20" t="n">
        <f aca="false">DC81+DC82</f>
        <v>16599.6761287464</v>
      </c>
      <c r="DD84" s="20" t="n">
        <f aca="false">DD81+DD82</f>
        <v>16770.4030319416</v>
      </c>
      <c r="DE84" s="20" t="n">
        <f aca="false">DE81+DE82</f>
        <v>16940.6849175711</v>
      </c>
      <c r="DF84" s="20" t="n">
        <f aca="false">DF81+DF82</f>
        <v>16926.5333858269</v>
      </c>
      <c r="DG84" s="20" t="n">
        <f aca="false">DG81+DG82</f>
        <v>16599.3806998374</v>
      </c>
      <c r="DH84" s="20" t="n">
        <f aca="false">DH81+DH82</f>
        <v>16770.1454623173</v>
      </c>
      <c r="DI84" s="20" t="n">
        <f aca="false">DI81+DI82</f>
        <v>16940.466542284</v>
      </c>
      <c r="DJ84" s="20" t="n">
        <f aca="false">DJ81+DJ82</f>
        <v>16926.3574651351</v>
      </c>
      <c r="DK84" s="20" t="n">
        <f aca="false">DK81+DK82</f>
        <v>16783.3212237274</v>
      </c>
      <c r="DL84" s="20" t="n">
        <f aca="false">DL81+DL82</f>
        <v>16769.5380337503</v>
      </c>
      <c r="DM84" s="20" t="n">
        <f aca="false">DM81+DM82</f>
        <v>16939.8944519944</v>
      </c>
      <c r="DN84" s="20" t="n">
        <f aca="false">DN81+DN82</f>
        <v>16925.8278178674</v>
      </c>
      <c r="DO84" s="20" t="n">
        <f aca="false">DO81+DO82</f>
        <v>16551.2660397309</v>
      </c>
      <c r="DP84" s="20" t="n">
        <f aca="false">DP81+DP82</f>
        <v>16721.5782204995</v>
      </c>
      <c r="DQ84" s="20" t="n">
        <f aca="false">DQ81+DQ82</f>
        <v>16891.4493804872</v>
      </c>
      <c r="DR84" s="20" t="n">
        <f aca="false">DR81+DR82</f>
        <v>16877.4249462625</v>
      </c>
      <c r="DS84" s="20" t="n">
        <f aca="false">DS81+DS82</f>
        <v>16518.059645864</v>
      </c>
      <c r="DT84" s="20" t="n">
        <f aca="false">DT81+DT82</f>
        <v>16688.0436390264</v>
      </c>
      <c r="DU84" s="20" t="n">
        <f aca="false">DU81+DU82</f>
        <v>16857.5879344703</v>
      </c>
      <c r="DV84" s="20" t="n">
        <f aca="false">DV81+DV82</f>
        <v>16843.6055735483</v>
      </c>
      <c r="DW84" s="20" t="n">
        <f aca="false">DW81+DW82</f>
        <v>16502.25198907</v>
      </c>
      <c r="DX84" s="20" t="n">
        <f aca="false">DX81+DX82</f>
        <v>16672.1009916101</v>
      </c>
      <c r="DY84" s="20" t="n">
        <f aca="false">DY81+DY82</f>
        <v>16841.5116155247</v>
      </c>
      <c r="DZ84" s="20" t="n">
        <f aca="false">DZ81+DZ82</f>
        <v>16827.5712016855</v>
      </c>
      <c r="EA84" s="20" t="n">
        <f aca="false">EA81+EA82</f>
        <v>16668.6978416764</v>
      </c>
      <c r="EB84" s="20" t="n">
        <f aca="false">EB81+EB82</f>
        <v>16655.0794192751</v>
      </c>
      <c r="EC84" s="20" t="n">
        <f aca="false">EC81+EC82</f>
        <v>16824.3445040236</v>
      </c>
      <c r="ED84" s="20" t="n">
        <f aca="false">ED81+ED82</f>
        <v>16810.4460258322</v>
      </c>
      <c r="EE84" s="20" t="n">
        <f aca="false">EE81+EE82</f>
        <v>16441.451195146</v>
      </c>
      <c r="EF84" s="20" t="n">
        <f aca="false">EF81+EF82</f>
        <v>16610.7056783783</v>
      </c>
      <c r="EG84" s="20" t="n">
        <f aca="false">EG81+EG82</f>
        <v>16779.5244128985</v>
      </c>
      <c r="EH84" s="20" t="n">
        <f aca="false">EH81+EH82</f>
        <v>16765.6676301416</v>
      </c>
      <c r="EI84" s="20" t="n">
        <f aca="false">EI81+EI82</f>
        <v>16383.5301415222</v>
      </c>
      <c r="EJ84" s="20" t="n">
        <f aca="false">EJ81+EJ82</f>
        <v>16552.1813424155</v>
      </c>
      <c r="EK84" s="20" t="n">
        <f aca="false">EK81+EK82</f>
        <v>16720.3981018428</v>
      </c>
      <c r="EL84" s="20" t="n">
        <f aca="false">EL81+EL82</f>
        <v>16706.5828894342</v>
      </c>
      <c r="EM84" s="20" t="n">
        <f aca="false">EM81+EM82</f>
        <v>16349.3542700253</v>
      </c>
      <c r="EN84" s="20" t="n">
        <f aca="false">EN81+EN82</f>
        <v>16517.6659030818</v>
      </c>
      <c r="EO84" s="20" t="n">
        <f aca="false">EO81+EO82</f>
        <v>16685.5443979967</v>
      </c>
      <c r="EP84" s="20" t="n">
        <f aca="false">EP81+EP82</f>
        <v>16671.7706312253</v>
      </c>
      <c r="EQ84" s="20" t="n">
        <f aca="false">EQ81+EQ82</f>
        <v>16501.6188860882</v>
      </c>
      <c r="ER84" s="20" t="n">
        <f aca="false">ER81+ER82</f>
        <v>16488.1632615915</v>
      </c>
      <c r="ES84" s="20" t="n">
        <f aca="false">ES81+ES82</f>
        <v>16655.7585665006</v>
      </c>
      <c r="ET84" s="20" t="n">
        <f aca="false">ET81+ET82</f>
        <v>16642.0262340681</v>
      </c>
      <c r="EU84" s="20" t="n">
        <f aca="false">EU81+EU82</f>
        <v>16266.8194211804</v>
      </c>
      <c r="EV84" s="20" t="n">
        <f aca="false">EV81+EV82</f>
        <v>16434.2940765977</v>
      </c>
      <c r="EW84" s="20" t="n">
        <f aca="false">EW81+EW82</f>
        <v>16601.3381923481</v>
      </c>
      <c r="EX84" s="20" t="n">
        <f aca="false">EX81+EX82</f>
        <v>16587.6470569129</v>
      </c>
      <c r="EY84" s="20" t="n">
        <f aca="false">EY81+EY82</f>
        <v>16213.6626709519</v>
      </c>
      <c r="EZ84" s="20" t="n">
        <f aca="false">EZ81+EZ82</f>
        <v>16380.5864991589</v>
      </c>
      <c r="FA84" s="20" t="n">
        <f aca="false">FA81+FA82</f>
        <v>16547.081079318</v>
      </c>
      <c r="FB84" s="20" t="n">
        <f aca="false">FB81+FB82</f>
        <v>16533.4310172891</v>
      </c>
      <c r="FC84" s="20" t="n">
        <f aca="false">FC81+FC82</f>
        <v>16160.6653909741</v>
      </c>
      <c r="FD84" s="20" t="n">
        <f aca="false">FD81+FD82</f>
        <v>0</v>
      </c>
      <c r="FE84" s="20" t="n">
        <f aca="false">FE81+FE82</f>
        <v>0</v>
      </c>
      <c r="FF84" s="20" t="n">
        <f aca="false">FF81+FF82</f>
        <v>0</v>
      </c>
      <c r="FG84" s="20" t="n">
        <f aca="false">FG81+FG82</f>
        <v>0</v>
      </c>
      <c r="FH84" s="20" t="n">
        <f aca="false">FH81+FH82</f>
        <v>0</v>
      </c>
    </row>
    <row r="86" customFormat="false" ht="15" hidden="false" customHeight="false" outlineLevel="0" collapsed="false">
      <c r="A86" s="9" t="s">
        <v>14</v>
      </c>
      <c r="B86" s="9"/>
      <c r="C86" s="9" t="s">
        <v>741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</row>
    <row r="87" customFormat="false" ht="15" hidden="false" customHeight="false" outlineLevel="0" collapsed="false">
      <c r="C87" s="0" t="s">
        <v>742</v>
      </c>
      <c r="D87" s="11" t="s">
        <v>359</v>
      </c>
      <c r="E87" s="20" t="n">
        <f aca="false">SUMIF($J$7:$FH$7,YEAR($F16)+1,$J87:$FH87)</f>
        <v>4759.45220671866</v>
      </c>
      <c r="I87" s="20" t="n">
        <f aca="false">SUM(J87:FH87)</f>
        <v>160794.984967364</v>
      </c>
      <c r="J87" s="20" t="n">
        <f aca="false">(J81*J61+J80*J45)/Thousand</f>
        <v>0</v>
      </c>
      <c r="K87" s="20" t="n">
        <f aca="false">(K81*K61+K80*K45)/Thousand</f>
        <v>0</v>
      </c>
      <c r="L87" s="20" t="n">
        <f aca="false">(L81*L61+L80*L45)/Thousand</f>
        <v>0</v>
      </c>
      <c r="M87" s="20" t="n">
        <f aca="false">(M81*M61+M80*M45)/Thousand</f>
        <v>0</v>
      </c>
      <c r="N87" s="20" t="n">
        <f aca="false">(N81*N61+N80*N45)/Thousand</f>
        <v>0</v>
      </c>
      <c r="O87" s="20" t="n">
        <f aca="false">(O81*O61+O80*O45)/Thousand</f>
        <v>0</v>
      </c>
      <c r="P87" s="20" t="n">
        <f aca="false">(P81*P61+P80*P45)/Thousand</f>
        <v>0</v>
      </c>
      <c r="Q87" s="20" t="n">
        <f aca="false">(Q81*Q61+Q80*Q45)/Thousand</f>
        <v>0</v>
      </c>
      <c r="R87" s="20" t="n">
        <f aca="false">(R81*R61+R80*R45)/Thousand</f>
        <v>0</v>
      </c>
      <c r="S87" s="20" t="n">
        <f aca="false">(S81*S61+S80*S45)/Thousand</f>
        <v>0</v>
      </c>
      <c r="T87" s="20" t="n">
        <f aca="false">(T81*T61+T80*T45)/Thousand</f>
        <v>1215.75338473765</v>
      </c>
      <c r="U87" s="20" t="n">
        <f aca="false">(U81*U61+U80*U45)/Thousand</f>
        <v>1227.56639471627</v>
      </c>
      <c r="V87" s="20" t="n">
        <f aca="false">(V81*V61+V80*V45)/Thousand</f>
        <v>1226.0036557729</v>
      </c>
      <c r="W87" s="20" t="n">
        <f aca="false">(W81*W61+W80*W45)/Thousand</f>
        <v>1175.71776020667</v>
      </c>
      <c r="X87" s="20" t="n">
        <f aca="false">(X81*X61+X80*X45)/Thousand</f>
        <v>1187.34833006272</v>
      </c>
      <c r="Y87" s="20" t="n">
        <f aca="false">(Y81*Y61+Y80*Y45)/Thousand</f>
        <v>1198.93240032725</v>
      </c>
      <c r="Z87" s="20" t="n">
        <f aca="false">(Z81*Z61+Z80*Z45)/Thousand</f>
        <v>1197.45371612201</v>
      </c>
      <c r="AA87" s="20" t="n">
        <f aca="false">(AA81*AA61+AA80*AA45)/Thousand</f>
        <v>1049.09418230078</v>
      </c>
      <c r="AB87" s="20" t="n">
        <f aca="false">(AB81*AB61+AB80*AB45)/Thousand</f>
        <v>1059.42260858207</v>
      </c>
      <c r="AC87" s="20" t="n">
        <f aca="false">(AC81*AC61+AC80*AC45)/Thousand</f>
        <v>1069.70793554827</v>
      </c>
      <c r="AD87" s="20" t="n">
        <f aca="false">(AD81*AD61+AD80*AD45)/Thousand</f>
        <v>1068.33737992865</v>
      </c>
      <c r="AE87" s="20" t="n">
        <f aca="false">(AE81*AE61+AE80*AE45)/Thousand</f>
        <v>1106.01423863933</v>
      </c>
      <c r="AF87" s="20" t="n">
        <f aca="false">(AF81*AF61+AF80*AF45)/Thousand</f>
        <v>1116.94765702938</v>
      </c>
      <c r="AG87" s="20" t="n">
        <f aca="false">(AG81*AG61+AG80*AG45)/Thousand</f>
        <v>1127.83708525548</v>
      </c>
      <c r="AH87" s="20" t="n">
        <f aca="false">(AH81*AH61+AH80*AH45)/Thousand</f>
        <v>1126.43820069592</v>
      </c>
      <c r="AI87" s="20" t="n">
        <f aca="false">(AI81*AI61+AI80*AI45)/Thousand</f>
        <v>1045.31957766566</v>
      </c>
      <c r="AJ87" s="20" t="n">
        <f aca="false">(AJ81*AJ61+AJ80*AJ45)/Thousand</f>
        <v>1044.02212114478</v>
      </c>
      <c r="AK87" s="20" t="n">
        <f aca="false">(AK81*AK61+AK80*AK45)/Thousand</f>
        <v>1054.18415961905</v>
      </c>
      <c r="AL87" s="20" t="n">
        <f aca="false">(AL81*AL61+AL80*AL45)/Thousand</f>
        <v>1052.86002157806</v>
      </c>
      <c r="AM87" s="20" t="n">
        <f aca="false">(AM81*AM61+AM80*AM45)/Thousand</f>
        <v>1076.90299781095</v>
      </c>
      <c r="AN87" s="20" t="n">
        <f aca="false">(AN81*AN61+AN80*AN45)/Thousand</f>
        <v>1087.58136379525</v>
      </c>
      <c r="AO87" s="20" t="n">
        <f aca="false">(AO81*AO61+AO80*AO45)/Thousand</f>
        <v>1098.21795938528</v>
      </c>
      <c r="AP87" s="20" t="n">
        <f aca="false">(AP81*AP61+AP80*AP45)/Thousand</f>
        <v>1096.88966336733</v>
      </c>
      <c r="AQ87" s="20" t="n">
        <f aca="false">(AQ81*AQ61+AQ80*AQ45)/Thousand</f>
        <v>999.146081165519</v>
      </c>
      <c r="AR87" s="20" t="n">
        <f aca="false">(AR81*AR61+AR80*AR45)/Thousand</f>
        <v>1009.02366345643</v>
      </c>
      <c r="AS87" s="20" t="n">
        <f aca="false">(AS81*AS61+AS80*AS45)/Thousand</f>
        <v>1018.86152561107</v>
      </c>
      <c r="AT87" s="20" t="n">
        <f aca="false">(AT81*AT61+AT80*AT45)/Thousand</f>
        <v>1017.59842767411</v>
      </c>
      <c r="AU87" s="20" t="n">
        <f aca="false">(AU81*AU61+AU80*AU45)/Thousand</f>
        <v>999.484170274847</v>
      </c>
      <c r="AV87" s="20" t="n">
        <f aca="false">(AV81*AV61+AV80*AV45)/Thousand</f>
        <v>1009.37402460692</v>
      </c>
      <c r="AW87" s="20" t="n">
        <f aca="false">(AW81*AW61+AW80*AW45)/Thousand</f>
        <v>1019.22443513062</v>
      </c>
      <c r="AX87" s="20" t="n">
        <f aca="false">(AX81*AX61+AX80*AX45)/Thousand</f>
        <v>1017.97012440443</v>
      </c>
      <c r="AY87" s="20" t="n">
        <f aca="false">(AY81*AY61+AY80*AY45)/Thousand</f>
        <v>1026.6706422649</v>
      </c>
      <c r="AZ87" s="20" t="n">
        <f aca="false">(AZ81*AZ61+AZ80*AZ45)/Thousand</f>
        <v>1025.44268100655</v>
      </c>
      <c r="BA87" s="20" t="n">
        <f aca="false">(BA81*BA61+BA80*BA45)/Thousand</f>
        <v>1035.47075614659</v>
      </c>
      <c r="BB87" s="20" t="n">
        <f aca="false">(BB81*BB61+BB80*BB45)/Thousand</f>
        <v>1034.21754250214</v>
      </c>
      <c r="BC87" s="20" t="n">
        <f aca="false">(BC81*BC61+BC80*BC45)/Thousand</f>
        <v>1104.92759952839</v>
      </c>
      <c r="BD87" s="20" t="n">
        <f aca="false">(BD81*BD61+BD80*BD45)/Thousand</f>
        <v>1115.93030972492</v>
      </c>
      <c r="BE87" s="20" t="n">
        <f aca="false">(BE81*BE61+BE80*BE45)/Thousand</f>
        <v>1126.89167007115</v>
      </c>
      <c r="BF87" s="20" t="n">
        <f aca="false">(BF81*BF61+BF80*BF45)/Thousand</f>
        <v>1125.57674732589</v>
      </c>
      <c r="BG87" s="20" t="n">
        <f aca="false">(BG81*BG61+BG80*BG45)/Thousand</f>
        <v>1127.04724280984</v>
      </c>
      <c r="BH87" s="20" t="n">
        <f aca="false">(BH81*BH61+BH80*BH45)/Thousand</f>
        <v>1138.2852099806</v>
      </c>
      <c r="BI87" s="20" t="n">
        <f aca="false">(BI81*BI61+BI80*BI45)/Thousand</f>
        <v>1149.48148602948</v>
      </c>
      <c r="BJ87" s="20" t="n">
        <f aca="false">(BJ81*BJ61+BJ80*BJ45)/Thousand</f>
        <v>1148.15571086937</v>
      </c>
      <c r="BK87" s="20" t="n">
        <f aca="false">(BK81*BK61+BK80*BK45)/Thousand</f>
        <v>1125.47337547842</v>
      </c>
      <c r="BL87" s="20" t="n">
        <f aca="false">(BL81*BL61+BL80*BL45)/Thousand</f>
        <v>1136.70360448108</v>
      </c>
      <c r="BM87" s="20" t="n">
        <f aca="false">(BM81*BM61+BM80*BM45)/Thousand</f>
        <v>1147.89245872501</v>
      </c>
      <c r="BN87" s="20" t="n">
        <f aca="false">(BN81*BN61+BN80*BN45)/Thousand</f>
        <v>1146.57674389382</v>
      </c>
      <c r="BO87" s="20" t="n">
        <f aca="false">(BO81*BO61+BO80*BO45)/Thousand</f>
        <v>1112.5557147278</v>
      </c>
      <c r="BP87" s="20" t="n">
        <f aca="false">(BP81*BP61+BP80*BP45)/Thousand</f>
        <v>1111.29957392045</v>
      </c>
      <c r="BQ87" s="20" t="n">
        <f aca="false">(BQ81*BQ61+BQ80*BQ45)/Thousand</f>
        <v>1122.24266351824</v>
      </c>
      <c r="BR87" s="20" t="n">
        <f aca="false">(BR81*BR61+BR80*BR45)/Thousand</f>
        <v>1120.96069082699</v>
      </c>
      <c r="BS87" s="20" t="n">
        <f aca="false">(BS81*BS61+BS80*BS45)/Thousand</f>
        <v>1068.31222015068</v>
      </c>
      <c r="BT87" s="20" t="n">
        <f aca="false">(BT81*BT61+BT80*BT45)/Thousand</f>
        <v>1078.97183818947</v>
      </c>
      <c r="BU87" s="20" t="n">
        <f aca="false">(BU81*BU61+BU80*BU45)/Thousand</f>
        <v>1089.59217491648</v>
      </c>
      <c r="BV87" s="20" t="n">
        <f aca="false">(BV81*BV61+BV80*BV45)/Thousand</f>
        <v>1088.34303157136</v>
      </c>
      <c r="BW87" s="20" t="n">
        <f aca="false">(BW81*BW61+BW80*BW45)/Thousand</f>
        <v>1087.76913042908</v>
      </c>
      <c r="BX87" s="20" t="n">
        <f aca="false">(BX81*BX61+BX80*BX45)/Thousand</f>
        <v>1098.62174489386</v>
      </c>
      <c r="BY87" s="20" t="n">
        <f aca="false">(BY81*BY61+BY80*BY45)/Thousand</f>
        <v>1109.43432548355</v>
      </c>
      <c r="BZ87" s="20" t="n">
        <f aca="false">(BZ81*BZ61+BZ80*BZ45)/Thousand</f>
        <v>1108.16125067139</v>
      </c>
      <c r="CA87" s="20" t="n">
        <f aca="false">(CA81*CA61+CA80*CA45)/Thousand</f>
        <v>1100.99500299686</v>
      </c>
      <c r="CB87" s="20" t="n">
        <f aca="false">(CB81*CB61+CB80*CB45)/Thousand</f>
        <v>1111.98156189159</v>
      </c>
      <c r="CC87" s="20" t="n">
        <f aca="false">(CC81*CC61+CC80*CC45)/Thousand</f>
        <v>1122.92766474605</v>
      </c>
      <c r="CD87" s="20" t="n">
        <f aca="false">(CD81*CD61+CD80*CD45)/Thousand</f>
        <v>1121.64116510604</v>
      </c>
      <c r="CE87" s="20" t="n">
        <f aca="false">(CE81*CE61+CE80*CE45)/Thousand</f>
        <v>1107.32095603633</v>
      </c>
      <c r="CF87" s="20" t="n">
        <f aca="false">(CF81*CF61+CF80*CF45)/Thousand</f>
        <v>1106.0649170891</v>
      </c>
      <c r="CG87" s="20" t="n">
        <f aca="false">(CG81*CG61+CG80*CG45)/Thousand</f>
        <v>1116.95058588778</v>
      </c>
      <c r="CH87" s="20" t="n">
        <f aca="false">(CH81*CH61+CH80*CH45)/Thousand</f>
        <v>1115.66871715135</v>
      </c>
      <c r="CI87" s="20" t="n">
        <f aca="false">(CI81*CI61+CI80*CI45)/Thousand</f>
        <v>1160.6995357516</v>
      </c>
      <c r="CJ87" s="20" t="n">
        <f aca="false">(CJ81*CJ61+CJ80*CJ45)/Thousand</f>
        <v>1172.30042680721</v>
      </c>
      <c r="CK87" s="20" t="n">
        <f aca="false">(CK81*CK61+CK80*CK45)/Thousand</f>
        <v>1183.85927009973</v>
      </c>
      <c r="CL87" s="20" t="n">
        <f aca="false">(CL81*CL61+CL80*CL45)/Thousand</f>
        <v>1182.52215377051</v>
      </c>
      <c r="CM87" s="20" t="n">
        <f aca="false">(CM81*CM61+CM80*CM45)/Thousand</f>
        <v>1201.57838727718</v>
      </c>
      <c r="CN87" s="20" t="n">
        <f aca="false">(CN81*CN61+CN80*CN45)/Thousand</f>
        <v>1213.61569379575</v>
      </c>
      <c r="CO87" s="20" t="n">
        <f aca="false">(CO81*CO61+CO80*CO45)/Thousand</f>
        <v>1225.61037513583</v>
      </c>
      <c r="CP87" s="20" t="n">
        <f aca="false">(CP81*CP61+CP80*CP45)/Thousand</f>
        <v>1224.25489703132</v>
      </c>
      <c r="CQ87" s="20" t="n">
        <f aca="false">(CQ81*CQ61+CQ80*CQ45)/Thousand</f>
        <v>1213.77584356332</v>
      </c>
      <c r="CR87" s="20" t="n">
        <f aca="false">(CR81*CR61+CR80*CR45)/Thousand</f>
        <v>1225.93409257242</v>
      </c>
      <c r="CS87" s="20" t="n">
        <f aca="false">(CS81*CS61+CS80*CS45)/Thousand</f>
        <v>1238.04924312608</v>
      </c>
      <c r="CT87" s="20" t="n">
        <f aca="false">(CT81*CT61+CT80*CT45)/Thousand</f>
        <v>1236.67871484332</v>
      </c>
      <c r="CU87" s="20" t="n">
        <f aca="false">(CU81*CU61+CU80*CU45)/Thousand</f>
        <v>1175.69136360533</v>
      </c>
      <c r="CV87" s="20" t="n">
        <f aca="false">(CV81*CV61+CV80*CV45)/Thousand</f>
        <v>1174.38688229437</v>
      </c>
      <c r="CW87" s="20" t="n">
        <f aca="false">(CW81*CW61+CW80*CW45)/Thousand</f>
        <v>1185.9744038938</v>
      </c>
      <c r="CX87" s="20" t="n">
        <f aca="false">(CX81*CX61+CX80*CX45)/Thousand</f>
        <v>1184.64309660156</v>
      </c>
      <c r="CY87" s="20" t="n">
        <f aca="false">(CY81*CY61+CY80*CY45)/Thousand</f>
        <v>1096.35822038709</v>
      </c>
      <c r="CZ87" s="20" t="n">
        <f aca="false">(CZ81*CZ61+CZ80*CZ45)/Thousand</f>
        <v>1106.97142595763</v>
      </c>
      <c r="DA87" s="20" t="n">
        <f aca="false">(DA81*DA61+DA80*DA45)/Thousand</f>
        <v>1117.53373198731</v>
      </c>
      <c r="DB87" s="20" t="n">
        <f aca="false">(DB81*DB61+DB80*DB45)/Thousand</f>
        <v>1115.91512965851</v>
      </c>
      <c r="DC87" s="20" t="n">
        <f aca="false">(DC81*DC61+DC80*DC45)/Thousand</f>
        <v>1100.0300021995</v>
      </c>
      <c r="DD87" s="20" t="n">
        <f aca="false">(DD81*DD61+DD80*DD45)/Thousand</f>
        <v>1110.7190902654</v>
      </c>
      <c r="DE87" s="20" t="n">
        <f aca="false">(DE81*DE61+DE80*DE45)/Thousand</f>
        <v>1121.35841729641</v>
      </c>
      <c r="DF87" s="20" t="n">
        <f aca="false">(DF81*DF61+DF80*DF45)/Thousand</f>
        <v>1119.7760193886</v>
      </c>
      <c r="DG87" s="20" t="n">
        <f aca="false">(DG81*DG61+DG80*DG45)/Thousand</f>
        <v>1117.83097869102</v>
      </c>
      <c r="DH87" s="20" t="n">
        <f aca="false">(DH81*DH61+DH80*DH45)/Thousand</f>
        <v>1128.72650099212</v>
      </c>
      <c r="DI87" s="20" t="n">
        <f aca="false">(DI81*DI61+DI80*DI45)/Thousand</f>
        <v>1139.57254280837</v>
      </c>
      <c r="DJ87" s="20" t="n">
        <f aca="false">(DJ81*DJ61+DJ80*DJ45)/Thousand</f>
        <v>1137.99906637502</v>
      </c>
      <c r="DK87" s="20" t="n">
        <f aca="false">(DK81*DK61+DK80*DK45)/Thousand</f>
        <v>1124.59996751457</v>
      </c>
      <c r="DL87" s="20" t="n">
        <f aca="false">(DL81*DL61+DL80*DL45)/Thousand</f>
        <v>1123.07938805187</v>
      </c>
      <c r="DM87" s="20" t="n">
        <f aca="false">(DM81*DM61+DM80*DM45)/Thousand</f>
        <v>1133.88478176661</v>
      </c>
      <c r="DN87" s="20" t="n">
        <f aca="false">(DN81*DN61+DN80*DN45)/Thousand</f>
        <v>1132.33293237628</v>
      </c>
      <c r="DO87" s="20" t="n">
        <f aca="false">(DO81*DO61+DO80*DO45)/Thousand</f>
        <v>1134.07773724508</v>
      </c>
      <c r="DP87" s="20" t="n">
        <f aca="false">(DP81*DP61+DP80*DP45)/Thousand</f>
        <v>1145.17399132261</v>
      </c>
      <c r="DQ87" s="20" t="n">
        <f aca="false">(DQ81*DQ61+DQ80*DQ45)/Thousand</f>
        <v>1156.22142080255</v>
      </c>
      <c r="DR87" s="20" t="n">
        <f aca="false">(DR81*DR61+DR80*DR45)/Thousand</f>
        <v>1154.66880154493</v>
      </c>
      <c r="DS87" s="20" t="n">
        <f aca="false">(DS81*DS61+DS80*DS45)/Thousand</f>
        <v>1136.51893394126</v>
      </c>
      <c r="DT87" s="20" t="n">
        <f aca="false">(DT81*DT61+DT80*DT45)/Thousand</f>
        <v>1147.64866459264</v>
      </c>
      <c r="DU87" s="20" t="n">
        <f aca="false">(DU81*DU61+DU80*DU45)/Thousand</f>
        <v>1158.72977677428</v>
      </c>
      <c r="DV87" s="20" t="n">
        <f aca="false">(DV81*DV61+DV80*DV45)/Thousand</f>
        <v>1157.18371236982</v>
      </c>
      <c r="DW87" s="20" t="n">
        <f aca="false">(DW81*DW61+DW80*DW45)/Thousand</f>
        <v>1148.0629709023</v>
      </c>
      <c r="DX87" s="20" t="n">
        <f aca="false">(DX81*DX61+DX80*DX45)/Thousand</f>
        <v>1159.32151239312</v>
      </c>
      <c r="DY87" s="20" t="n">
        <f aca="false">(DY81*DY61+DY80*DY45)/Thousand</f>
        <v>1170.53145305929</v>
      </c>
      <c r="DZ87" s="20" t="n">
        <f aca="false">(DZ81*DZ61+DZ80*DZ45)/Thousand</f>
        <v>1168.98594976746</v>
      </c>
      <c r="EA87" s="20" t="n">
        <f aca="false">(EA81*EA61+EA80*EA45)/Thousand</f>
        <v>1158.58069725409</v>
      </c>
      <c r="EB87" s="20" t="n">
        <f aca="false">(EB81*EB61+EB80*EB45)/Thousand</f>
        <v>1157.0936810426</v>
      </c>
      <c r="EC87" s="20" t="n">
        <f aca="false">(EC81*EC61+EC80*EC45)/Thousand</f>
        <v>1168.30676486697</v>
      </c>
      <c r="ED87" s="20" t="n">
        <f aca="false">(ED81*ED61+ED80*ED45)/Thousand</f>
        <v>1166.78916893869</v>
      </c>
      <c r="EE87" s="20" t="n">
        <f aca="false">(EE81*EE61+EE80*EE45)/Thousand</f>
        <v>1175.42419381414</v>
      </c>
      <c r="EF87" s="20" t="n">
        <f aca="false">(EF81*EF61+EF80*EF45)/Thousand</f>
        <v>1186.99303326079</v>
      </c>
      <c r="EG87" s="20" t="n">
        <f aca="false">(EG81*EG61+EG80*EG45)/Thousand</f>
        <v>1198.51347581057</v>
      </c>
      <c r="EH87" s="20" t="n">
        <f aca="false">(EH81*EH61+EH80*EH45)/Thousand</f>
        <v>1196.97445741038</v>
      </c>
      <c r="EI87" s="20" t="n">
        <f aca="false">(EI81*EI61+EI80*EI45)/Thousand</f>
        <v>1200.80008635324</v>
      </c>
      <c r="EJ87" s="20" t="n">
        <f aca="false">(EJ81*EJ61+EJ80*EJ45)/Thousand</f>
        <v>1212.65040621535</v>
      </c>
      <c r="EK87" s="20" t="n">
        <f aca="false">(EK81*EK61+EK80*EK45)/Thousand</f>
        <v>1224.45231380105</v>
      </c>
      <c r="EL87" s="20" t="n">
        <f aca="false">(EL81*EL61+EL80*EL45)/Thousand</f>
        <v>1222.91280633194</v>
      </c>
      <c r="EM87" s="20" t="n">
        <f aca="false">(EM81*EM61+EM80*EM45)/Thousand</f>
        <v>1253.29272411408</v>
      </c>
      <c r="EN87" s="20" t="n">
        <f aca="false">(EN81*EN61+EN80*EN45)/Thousand</f>
        <v>1265.70331839342</v>
      </c>
      <c r="EO87" s="20" t="n">
        <f aca="false">(EO81*EO61+EO80*EO45)/Thousand</f>
        <v>1278.06475478881</v>
      </c>
      <c r="EP87" s="20" t="n">
        <f aca="false">(EP81*EP61+EP80*EP45)/Thousand</f>
        <v>1276.50153704485</v>
      </c>
      <c r="EQ87" s="20" t="n">
        <f aca="false">(EQ81*EQ61+EQ80*EQ45)/Thousand</f>
        <v>1274.62053987906</v>
      </c>
      <c r="ER87" s="20" t="n">
        <f aca="false">(ER81*ER61+ER80*ER45)/Thousand</f>
        <v>1273.09633823171</v>
      </c>
      <c r="ES87" s="20" t="n">
        <f aca="false">(ES81*ES61+ES80*ES45)/Thousand</f>
        <v>1285.54661061368</v>
      </c>
      <c r="ET87" s="20" t="n">
        <f aca="false">(ET81*ET61+ET80*ET45)/Thousand</f>
        <v>1283.99106455035</v>
      </c>
      <c r="EU87" s="20" t="n">
        <f aca="false">(EU81*EU61+EU80*EU45)/Thousand</f>
        <v>1279.64879019652</v>
      </c>
      <c r="EV87" s="20" t="n">
        <f aca="false">(EV81*EV61+EV80*EV45)/Thousand</f>
        <v>1292.33412797919</v>
      </c>
      <c r="EW87" s="20" t="n">
        <f aca="false">(EW81*EW61+EW80*EW45)/Thousand</f>
        <v>1304.96972047836</v>
      </c>
      <c r="EX87" s="20" t="n">
        <f aca="false">(EX81*EX61+EX80*EX45)/Thousand</f>
        <v>1303.38782346472</v>
      </c>
      <c r="EY87" s="20" t="n">
        <f aca="false">(EY81*EY61+EY80*EY45)/Thousand</f>
        <v>1298.97710848273</v>
      </c>
      <c r="EZ87" s="20" t="n">
        <f aca="false">(EZ81*EZ61+EZ80*EZ45)/Thousand</f>
        <v>1311.85123664054</v>
      </c>
      <c r="FA87" s="20" t="n">
        <f aca="false">(FA81*FA61+FA80*FA45)/Thousand</f>
        <v>1324.67477682977</v>
      </c>
      <c r="FB87" s="20" t="n">
        <f aca="false">(FB81*FB61+FB80*FB45)/Thousand</f>
        <v>1323.06608248071</v>
      </c>
      <c r="FC87" s="20" t="n">
        <f aca="false">(FC81*FC61+FC80*FC45)/Thousand</f>
        <v>1318.5858698363</v>
      </c>
      <c r="FD87" s="20" t="n">
        <f aca="false">(FD81*FD61+FD80*FD45)/Thousand</f>
        <v>0</v>
      </c>
      <c r="FE87" s="20" t="n">
        <f aca="false">(FE81*FE61+FE80*FE45)/Thousand</f>
        <v>0</v>
      </c>
      <c r="FF87" s="20" t="n">
        <f aca="false">(FF81*FF61+FF80*FF45)/Thousand</f>
        <v>0</v>
      </c>
      <c r="FG87" s="20" t="n">
        <f aca="false">(FG81*FG61+FG80*FG45)/Thousand</f>
        <v>0</v>
      </c>
      <c r="FH87" s="20" t="n">
        <f aca="false">(FH81*FH61+FH80*FH45)/Thousand</f>
        <v>0</v>
      </c>
    </row>
    <row r="88" customFormat="false" ht="15" hidden="false" customHeight="false" outlineLevel="0" collapsed="false">
      <c r="C88" s="0" t="s">
        <v>743</v>
      </c>
      <c r="D88" s="11" t="s">
        <v>359</v>
      </c>
      <c r="I88" s="20" t="n">
        <f aca="false">SUM(J88:FH88)</f>
        <v>6994.18832756494</v>
      </c>
      <c r="J88" s="20" t="n">
        <f aca="false">(J75+J76)*J46/Thousand</f>
        <v>0</v>
      </c>
      <c r="K88" s="20" t="n">
        <f aca="false">(K75+K76)*K46/Thousand</f>
        <v>0</v>
      </c>
      <c r="L88" s="20" t="n">
        <f aca="false">(L75+L76)*L46/Thousand</f>
        <v>0</v>
      </c>
      <c r="M88" s="20" t="n">
        <f aca="false">(M75+M76)*M46/Thousand</f>
        <v>0</v>
      </c>
      <c r="N88" s="20" t="n">
        <f aca="false">(N75+N76)*N46/Thousand</f>
        <v>0</v>
      </c>
      <c r="O88" s="20" t="n">
        <f aca="false">(O75+O76)*O46/Thousand</f>
        <v>0</v>
      </c>
      <c r="P88" s="20" t="n">
        <f aca="false">(P75+P76)*P46/Thousand</f>
        <v>0</v>
      </c>
      <c r="Q88" s="20" t="n">
        <f aca="false">(Q75+Q76)*Q46/Thousand</f>
        <v>0</v>
      </c>
      <c r="R88" s="20" t="n">
        <f aca="false">(R75+R76)*R46/Thousand</f>
        <v>0</v>
      </c>
      <c r="S88" s="20" t="n">
        <f aca="false">(S75+S76)*S46/Thousand</f>
        <v>0</v>
      </c>
      <c r="T88" s="20" t="n">
        <f aca="false">(T75+T76)*T46/Thousand</f>
        <v>36.7201693915735</v>
      </c>
      <c r="U88" s="20" t="n">
        <f aca="false">(U75+U76)*U46/Thousand</f>
        <v>37.0958899316118</v>
      </c>
      <c r="V88" s="20" t="n">
        <f aca="false">(V75+V76)*V46/Thousand</f>
        <v>37.0678078152894</v>
      </c>
      <c r="W88" s="20" t="n">
        <f aca="false">(W75+W76)*W46/Thousand</f>
        <v>36.974101768794</v>
      </c>
      <c r="X88" s="20" t="n">
        <f aca="false">(X75+X76)*X46/Thousand</f>
        <v>37.3572392112329</v>
      </c>
      <c r="Y88" s="20" t="n">
        <f aca="false">(Y75+Y76)*Y46/Thousand</f>
        <v>37.7394782456206</v>
      </c>
      <c r="Z88" s="20" t="n">
        <f aca="false">(Z75+Z76)*Z46/Thousand</f>
        <v>37.7109089237902</v>
      </c>
      <c r="AA88" s="20" t="n">
        <f aca="false">(AA75+AA76)*AA46/Thousand</f>
        <v>37.6170014729111</v>
      </c>
      <c r="AB88" s="20" t="n">
        <f aca="false">(AB75+AB76)*AB46/Thousand</f>
        <v>38.006800847259</v>
      </c>
      <c r="AC88" s="20" t="n">
        <f aca="false">(AC75+AC76)*AC46/Thousand</f>
        <v>38.3956861921817</v>
      </c>
      <c r="AD88" s="20" t="n">
        <f aca="false">(AD75+AD76)*AD46/Thousand</f>
        <v>38.3666201116021</v>
      </c>
      <c r="AE88" s="20" t="n">
        <f aca="false">(AE75+AE76)*AE46/Thousand</f>
        <v>38.2542178677186</v>
      </c>
      <c r="AF88" s="20" t="n">
        <f aca="false">(AF75+AF76)*AF46/Thousand</f>
        <v>38.6506202817107</v>
      </c>
      <c r="AG88" s="20" t="n">
        <f aca="false">(AG75+AG76)*AG46/Thousand</f>
        <v>39.0460931829984</v>
      </c>
      <c r="AH88" s="20" t="n">
        <f aca="false">(AH75+AH76)*AH46/Thousand</f>
        <v>39.0165347350754</v>
      </c>
      <c r="AI88" s="20" t="n">
        <f aca="false">(AI75+AI76)*AI46/Thousand</f>
        <v>39.3345078979142</v>
      </c>
      <c r="AJ88" s="20" t="n">
        <f aca="false">(AJ75+AJ76)*AJ46/Thousand</f>
        <v>39.3050546554161</v>
      </c>
      <c r="AK88" s="20" t="n">
        <f aca="false">(AK75+AK76)*AK46/Thousand</f>
        <v>39.7072237250598</v>
      </c>
      <c r="AL88" s="20" t="n">
        <f aca="false">(AL75+AL76)*AL46/Thousand</f>
        <v>39.6771647919127</v>
      </c>
      <c r="AM88" s="20" t="n">
        <f aca="false">(AM75+AM76)*AM46/Thousand</f>
        <v>39.5609243619104</v>
      </c>
      <c r="AN88" s="20" t="n">
        <f aca="false">(AN75+AN76)*AN46/Thousand</f>
        <v>39.9708672856175</v>
      </c>
      <c r="AO88" s="20" t="n">
        <f aca="false">(AO75+AO76)*AO46/Thousand</f>
        <v>40.3798489458654</v>
      </c>
      <c r="AP88" s="20" t="n">
        <f aca="false">(AP75+AP76)*AP46/Thousand</f>
        <v>40.3492808258589</v>
      </c>
      <c r="AQ88" s="20" t="n">
        <f aca="false">(AQ75+AQ76)*AQ46/Thousand</f>
        <v>40.2311079440043</v>
      </c>
      <c r="AR88" s="20" t="n">
        <f aca="false">(AR75+AR76)*AR46/Thousand</f>
        <v>40.6479955238713</v>
      </c>
      <c r="AS88" s="20" t="n">
        <f aca="false">(AS75+AS76)*AS46/Thousand</f>
        <v>41.0639055559533</v>
      </c>
      <c r="AT88" s="20" t="n">
        <f aca="false">(AT75+AT76)*AT46/Thousand</f>
        <v>41.0328195953631</v>
      </c>
      <c r="AU88" s="20" t="n">
        <f aca="false">(AU75+AU76)*AU46/Thousand</f>
        <v>40.9126061478625</v>
      </c>
      <c r="AV88" s="20" t="n">
        <f aca="false">(AV75+AV76)*AV46/Thousand</f>
        <v>41.3365556296112</v>
      </c>
      <c r="AW88" s="20" t="n">
        <f aca="false">(AW75+AW76)*AW46/Thousand</f>
        <v>41.7595110043226</v>
      </c>
      <c r="AX88" s="20" t="n">
        <f aca="false">(AX75+AX76)*AX46/Thousand</f>
        <v>41.7278984605139</v>
      </c>
      <c r="AY88" s="20" t="n">
        <f aca="false">(AY75+AY76)*AY46/Thousand</f>
        <v>42.0679508704074</v>
      </c>
      <c r="AZ88" s="20" t="n">
        <f aca="false">(AZ75+AZ76)*AZ46/Thousand</f>
        <v>42.0364508561806</v>
      </c>
      <c r="BA88" s="20" t="n">
        <f aca="false">(BA75+BA76)*BA46/Thousand</f>
        <v>42.4665675544059</v>
      </c>
      <c r="BB88" s="20" t="n">
        <f aca="false">(BB75+BB76)*BB46/Thousand</f>
        <v>42.4344197587318</v>
      </c>
      <c r="BC88" s="20" t="n">
        <f aca="false">(BC75+BC76)*BC46/Thousand</f>
        <v>42.3101147281353</v>
      </c>
      <c r="BD88" s="20" t="n">
        <f aca="false">(BD75+BD76)*BD46/Thousand</f>
        <v>42.7485456397935</v>
      </c>
      <c r="BE88" s="20" t="n">
        <f aca="false">(BE75+BE76)*BE46/Thousand</f>
        <v>43.1859484873229</v>
      </c>
      <c r="BF88" s="20" t="n">
        <f aca="false">(BF75+BF76)*BF46/Thousand</f>
        <v>43.1532561100501</v>
      </c>
      <c r="BG88" s="20" t="n">
        <f aca="false">(BG75+BG76)*BG46/Thousand</f>
        <v>43.0268507298933</v>
      </c>
      <c r="BH88" s="20" t="n">
        <f aca="false">(BH75+BH76)*BH46/Thousand</f>
        <v>43.4727086887408</v>
      </c>
      <c r="BI88" s="20" t="n">
        <f aca="false">(BI75+BI76)*BI46/Thousand</f>
        <v>43.9175211679885</v>
      </c>
      <c r="BJ88" s="20" t="n">
        <f aca="false">(BJ75+BJ76)*BJ46/Thousand</f>
        <v>43.8842749797907</v>
      </c>
      <c r="BK88" s="20" t="n">
        <f aca="false">(BK75+BK76)*BK46/Thousand</f>
        <v>43.7557348572678</v>
      </c>
      <c r="BL88" s="20" t="n">
        <f aca="false">(BL75+BL76)*BL46/Thousand</f>
        <v>44.2091457460591</v>
      </c>
      <c r="BM88" s="20" t="n">
        <f aca="false">(BM75+BM76)*BM46/Thousand</f>
        <v>44.6614934446009</v>
      </c>
      <c r="BN88" s="20" t="n">
        <f aca="false">(BN75+BN76)*BN46/Thousand</f>
        <v>44.6276840588076</v>
      </c>
      <c r="BO88" s="20" t="n">
        <f aca="false">(BO75+BO76)*BO46/Thousand</f>
        <v>44.9913783259353</v>
      </c>
      <c r="BP88" s="20" t="n">
        <f aca="false">(BP75+BP76)*BP46/Thousand</f>
        <v>44.9576892817099</v>
      </c>
      <c r="BQ88" s="20" t="n">
        <f aca="false">(BQ75+BQ76)*BQ46/Thousand</f>
        <v>45.4176960729551</v>
      </c>
      <c r="BR88" s="20" t="n">
        <f aca="false">(BR75+BR76)*BR46/Thousand</f>
        <v>45.3833142310161</v>
      </c>
      <c r="BS88" s="20" t="n">
        <f aca="false">(BS75+BS76)*BS46/Thousand</f>
        <v>45.2503737244105</v>
      </c>
      <c r="BT88" s="20" t="n">
        <f aca="false">(BT75+BT76)*BT46/Thousand</f>
        <v>45.7192725381421</v>
      </c>
      <c r="BU88" s="20" t="n">
        <f aca="false">(BU75+BU76)*BU46/Thousand</f>
        <v>46.187071844431</v>
      </c>
      <c r="BV88" s="20" t="n">
        <f aca="false">(BV75+BV76)*BV46/Thousand</f>
        <v>46.1521075740896</v>
      </c>
      <c r="BW88" s="20" t="n">
        <f aca="false">(BW75+BW76)*BW46/Thousand</f>
        <v>46.0169189950308</v>
      </c>
      <c r="BX88" s="20" t="n">
        <f aca="false">(BX75+BX76)*BX46/Thousand</f>
        <v>46.4937609954917</v>
      </c>
      <c r="BY88" s="20" t="n">
        <f aca="false">(BY75+BY76)*BY46/Thousand</f>
        <v>46.9694848627582</v>
      </c>
      <c r="BZ88" s="20" t="n">
        <f aca="false">(BZ75+BZ76)*BZ46/Thousand</f>
        <v>46.933928294633</v>
      </c>
      <c r="CA88" s="20" t="n">
        <f aca="false">(CA75+CA76)*CA46/Thousand</f>
        <v>46.7964279272133</v>
      </c>
      <c r="CB88" s="20" t="n">
        <f aca="false">(CB75+CB76)*CB46/Thousand</f>
        <v>47.2813474480019</v>
      </c>
      <c r="CC88" s="20" t="n">
        <f aca="false">(CC75+CC76)*CC46/Thousand</f>
        <v>47.7651298948492</v>
      </c>
      <c r="CD88" s="20" t="n">
        <f aca="false">(CD75+CD76)*CD46/Thousand</f>
        <v>47.7289710121176</v>
      </c>
      <c r="CE88" s="20" t="n">
        <f aca="false">(CE75+CE76)*CE46/Thousand</f>
        <v>48.1179219148016</v>
      </c>
      <c r="CF88" s="20" t="n">
        <f aca="false">(CF75+CF76)*CF46/Thousand</f>
        <v>48.0818917494735</v>
      </c>
      <c r="CG88" s="20" t="n">
        <f aca="false">(CG75+CG76)*CG46/Thousand</f>
        <v>48.5738653605299</v>
      </c>
      <c r="CH88" s="20" t="n">
        <f aca="false">(CH75+CH76)*CH46/Thousand</f>
        <v>48.5370942535476</v>
      </c>
      <c r="CI88" s="20" t="n">
        <f aca="false">(CI75+CI76)*CI46/Thousand</f>
        <v>48.3949141357529</v>
      </c>
      <c r="CJ88" s="20" t="n">
        <f aca="false">(CJ75+CJ76)*CJ46/Thousand</f>
        <v>48.8963976807751</v>
      </c>
      <c r="CK88" s="20" t="n">
        <f aca="false">(CK75+CK76)*CK46/Thousand</f>
        <v>49.3967053113484</v>
      </c>
      <c r="CL88" s="20" t="n">
        <f aca="false">(CL75+CL76)*CL46/Thousand</f>
        <v>49.3593113028194</v>
      </c>
      <c r="CM88" s="20" t="n">
        <f aca="false">(CM75+CM76)*CM46/Thousand</f>
        <v>49.2147453906905</v>
      </c>
      <c r="CN88" s="20" t="n">
        <f aca="false">(CN75+CN76)*CN46/Thousand</f>
        <v>49.7247242888172</v>
      </c>
      <c r="CO88" s="20" t="n">
        <f aca="false">(CO75+CO76)*CO46/Thousand</f>
        <v>50.233507351984</v>
      </c>
      <c r="CP88" s="20" t="n">
        <f aca="false">(CP75+CP76)*CP46/Thousand</f>
        <v>50.1954798724077</v>
      </c>
      <c r="CQ88" s="20" t="n">
        <f aca="false">(CQ75+CQ76)*CQ46/Thousand</f>
        <v>50.0484328283969</v>
      </c>
      <c r="CR88" s="20" t="n">
        <f aca="false">(CR75+CR76)*CR46/Thousand</f>
        <v>50.567050661816</v>
      </c>
      <c r="CS88" s="20" t="n">
        <f aca="false">(CS75+CS76)*CS46/Thousand</f>
        <v>51.0844524030826</v>
      </c>
      <c r="CT88" s="20" t="n">
        <f aca="false">(CT75+CT76)*CT46/Thousand</f>
        <v>51.0457807459989</v>
      </c>
      <c r="CU88" s="20" t="n">
        <f aca="false">(CU75+CU76)*CU46/Thousand</f>
        <v>51.4617613373931</v>
      </c>
      <c r="CV88" s="20" t="n">
        <f aca="false">(CV75+CV76)*CV46/Thousand</f>
        <v>51.4232273422562</v>
      </c>
      <c r="CW88" s="20" t="n">
        <f aca="false">(CW75+CW76)*CW46/Thousand</f>
        <v>51.9493894778802</v>
      </c>
      <c r="CX88" s="20" t="n">
        <f aca="false">(CX75+CX76)*CX46/Thousand</f>
        <v>51.9100630511282</v>
      </c>
      <c r="CY88" s="20" t="n">
        <f aca="false">(CY75+CY76)*CY46/Thousand</f>
        <v>51.7579980728915</v>
      </c>
      <c r="CZ88" s="20" t="n">
        <f aca="false">(CZ75+CZ76)*CZ46/Thousand</f>
        <v>52.2943309669645</v>
      </c>
      <c r="DA88" s="20" t="n">
        <f aca="false">(DA75+DA76)*DA46/Thousand</f>
        <v>52.8294062293449</v>
      </c>
      <c r="DB88" s="20" t="n">
        <f aca="false">(DB75+DB76)*DB46/Thousand</f>
        <v>52.789413617395</v>
      </c>
      <c r="DC88" s="20" t="n">
        <f aca="false">(DC75+DC76)*DC46/Thousand</f>
        <v>52.6347926626088</v>
      </c>
      <c r="DD88" s="20" t="n">
        <f aca="false">(DD75+DD76)*DD46/Thousand</f>
        <v>53.1802111820406</v>
      </c>
      <c r="DE88" s="20" t="n">
        <f aca="false">(DE75+DE76)*DE46/Thousand</f>
        <v>53.7243507651563</v>
      </c>
      <c r="DF88" s="20" t="n">
        <f aca="false">(DF75+DF76)*DF46/Thousand</f>
        <v>53.6836806674632</v>
      </c>
      <c r="DG88" s="20" t="n">
        <f aca="false">(DG75+DG76)*DG46/Thousand</f>
        <v>53.5264394712755</v>
      </c>
      <c r="DH88" s="20" t="n">
        <f aca="false">(DH75+DH76)*DH46/Thousand</f>
        <v>54.0810975194987</v>
      </c>
      <c r="DI88" s="20" t="n">
        <f aca="false">(DI75+DI76)*DI46/Thousand</f>
        <v>54.6344549658986</v>
      </c>
      <c r="DJ88" s="20" t="n">
        <f aca="false">(DJ75+DJ76)*DJ46/Thousand</f>
        <v>54.5930959063804</v>
      </c>
      <c r="DK88" s="20" t="n">
        <f aca="false">(DK75+DK76)*DK46/Thousand</f>
        <v>55.0379749755101</v>
      </c>
      <c r="DL88" s="20" t="n">
        <f aca="false">(DL75+DL76)*DL46/Thousand</f>
        <v>54.9967631513335</v>
      </c>
      <c r="DM88" s="20" t="n">
        <f aca="false">(DM75+DM76)*DM46/Thousand</f>
        <v>55.5594896826637</v>
      </c>
      <c r="DN88" s="20" t="n">
        <f aca="false">(DN75+DN76)*DN46/Thousand</f>
        <v>55.5174303587075</v>
      </c>
      <c r="DO88" s="20" t="n">
        <f aca="false">(DO75+DO76)*DO46/Thousand</f>
        <v>55.3547882908723</v>
      </c>
      <c r="DP88" s="20" t="n">
        <f aca="false">(DP75+DP76)*DP46/Thousand</f>
        <v>55.9283922730633</v>
      </c>
      <c r="DQ88" s="20" t="n">
        <f aca="false">(DQ75+DQ76)*DQ46/Thousand</f>
        <v>56.5006512276511</v>
      </c>
      <c r="DR88" s="20" t="n">
        <f aca="false">(DR75+DR76)*DR46/Thousand</f>
        <v>56.4578794310184</v>
      </c>
      <c r="DS88" s="20" t="n">
        <f aca="false">(DS75+DS76)*DS46/Thousand</f>
        <v>56.2925009379342</v>
      </c>
      <c r="DT88" s="20" t="n">
        <f aca="false">(DT75+DT76)*DT46/Thousand</f>
        <v>56.8758217978355</v>
      </c>
      <c r="DU88" s="20" t="n">
        <f aca="false">(DU75+DU76)*DU46/Thousand</f>
        <v>57.4577748453045</v>
      </c>
      <c r="DV88" s="20" t="n">
        <f aca="false">(DV75+DV76)*DV46/Thousand</f>
        <v>57.4142784924793</v>
      </c>
      <c r="DW88" s="20" t="n">
        <f aca="false">(DW75+DW76)*DW46/Thousand</f>
        <v>57.2460952723692</v>
      </c>
      <c r="DX88" s="20" t="n">
        <f aca="false">(DX75+DX76)*DX46/Thousand</f>
        <v>57.8392975810939</v>
      </c>
      <c r="DY88" s="20" t="n">
        <f aca="false">(DY75+DY76)*DY46/Thousand</f>
        <v>58.4311089066591</v>
      </c>
      <c r="DZ88" s="20" t="n">
        <f aca="false">(DZ75+DZ76)*DZ46/Thousand</f>
        <v>58.386875726105</v>
      </c>
      <c r="EA88" s="20" t="n">
        <f aca="false">(EA75+EA76)*EA46/Thousand</f>
        <v>58.8627167568493</v>
      </c>
      <c r="EB88" s="20" t="n">
        <f aca="false">(EB75+EB76)*EB46/Thousand</f>
        <v>58.8186410085207</v>
      </c>
      <c r="EC88" s="20" t="n">
        <f aca="false">(EC75+EC76)*EC46/Thousand</f>
        <v>59.4204729698164</v>
      </c>
      <c r="ED88" s="20" t="n">
        <f aca="false">(ED75+ED76)*ED46/Thousand</f>
        <v>59.3754908265939</v>
      </c>
      <c r="EE88" s="20" t="n">
        <f aca="false">(EE75+EE76)*EE46/Thousand</f>
        <v>59.2015526244535</v>
      </c>
      <c r="EF88" s="20" t="n">
        <f aca="false">(EF75+EF76)*EF46/Thousand</f>
        <v>59.8150180063249</v>
      </c>
      <c r="EG88" s="20" t="n">
        <f aca="false">(EG75+EG76)*EG46/Thousand</f>
        <v>60.4270448907351</v>
      </c>
      <c r="EH88" s="20" t="n">
        <f aca="false">(EH75+EH76)*EH46/Thousand</f>
        <v>60.3813007582512</v>
      </c>
      <c r="EI88" s="20" t="n">
        <f aca="false">(EI75+EI76)*EI46/Thousand</f>
        <v>60.2044237969999</v>
      </c>
      <c r="EJ88" s="20" t="n">
        <f aca="false">(EJ75+EJ76)*EJ46/Thousand</f>
        <v>60.8282812500175</v>
      </c>
      <c r="EK88" s="20" t="n">
        <f aca="false">(EK75+EK76)*EK46/Thousand</f>
        <v>61.4506758375028</v>
      </c>
      <c r="EL88" s="20" t="n">
        <f aca="false">(EL75+EL76)*EL46/Thousand</f>
        <v>61.4041568018324</v>
      </c>
      <c r="EM88" s="20" t="n">
        <f aca="false">(EM75+EM76)*EM46/Thousand</f>
        <v>61.2242973425062</v>
      </c>
      <c r="EN88" s="20" t="n">
        <f aca="false">(EN75+EN76)*EN46/Thousand</f>
        <v>61.8587230506846</v>
      </c>
      <c r="EO88" s="20" t="n">
        <f aca="false">(EO75+EO76)*EO46/Thousand</f>
        <v>62.491661112131</v>
      </c>
      <c r="EP88" s="20" t="n">
        <f aca="false">(EP75+EP76)*EP46/Thousand</f>
        <v>62.4443540358009</v>
      </c>
      <c r="EQ88" s="20" t="n">
        <f aca="false">(EQ75+EQ76)*EQ46/Thousand</f>
        <v>62.953220620144</v>
      </c>
      <c r="ER88" s="20" t="n">
        <f aca="false">(ER75+ER76)*ER46/Thousand</f>
        <v>62.906081947969</v>
      </c>
      <c r="ES88" s="20" t="n">
        <f aca="false">(ES75+ES76)*ES46/Thousand</f>
        <v>63.5497365790016</v>
      </c>
      <c r="ET88" s="20" t="n">
        <f aca="false">(ET75+ET76)*ET46/Thousand</f>
        <v>63.5016285244932</v>
      </c>
      <c r="EU88" s="20" t="n">
        <f aca="false">(EU75+EU76)*EU46/Thousand</f>
        <v>63.3156143734914</v>
      </c>
      <c r="EV88" s="20" t="n">
        <f aca="false">(EV75+EV76)*EV46/Thousand</f>
        <v>63.9717109761676</v>
      </c>
      <c r="EW88" s="20" t="n">
        <f aca="false">(EW75+EW76)*EW46/Thousand</f>
        <v>64.6262691166499</v>
      </c>
      <c r="EX88" s="20" t="n">
        <f aca="false">(EX75+EX76)*EX46/Thousand</f>
        <v>64.5773461116981</v>
      </c>
      <c r="EY88" s="20" t="n">
        <f aca="false">(EY75+EY76)*EY46/Thousand</f>
        <v>64.3881808809784</v>
      </c>
      <c r="EZ88" s="20" t="n">
        <f aca="false">(EZ75+EZ76)*EZ46/Thousand</f>
        <v>65.0553917601039</v>
      </c>
      <c r="FA88" s="20" t="n">
        <f aca="false">(FA75+FA76)*FA46/Thousand</f>
        <v>65.7210381154859</v>
      </c>
      <c r="FB88" s="20" t="n">
        <f aca="false">(FB75+FB76)*FB46/Thousand</f>
        <v>65.6712863548303</v>
      </c>
      <c r="FC88" s="20" t="n">
        <f aca="false">(FC75+FC76)*FC46/Thousand</f>
        <v>65.4789166651022</v>
      </c>
      <c r="FD88" s="20" t="n">
        <f aca="false">(FD75+FD76)*FD46/Thousand</f>
        <v>0</v>
      </c>
      <c r="FE88" s="20" t="n">
        <f aca="false">(FE75+FE76)*FE46/Thousand</f>
        <v>0</v>
      </c>
      <c r="FF88" s="20" t="n">
        <f aca="false">(FF75+FF76)*FF46/Thousand</f>
        <v>0</v>
      </c>
      <c r="FG88" s="20" t="n">
        <f aca="false">(FG75+FG76)*FG46/Thousand</f>
        <v>0</v>
      </c>
      <c r="FH88" s="20" t="n">
        <f aca="false">(FH75+FH76)*FH46/Thousand</f>
        <v>0</v>
      </c>
    </row>
    <row r="89" customFormat="false" ht="15" hidden="false" customHeight="false" outlineLevel="0" collapsed="false">
      <c r="C89" s="0" t="s">
        <v>744</v>
      </c>
      <c r="D89" s="11" t="s">
        <v>359</v>
      </c>
      <c r="E89" s="20" t="n">
        <f aca="false">SUMIF($J$7:$FH$7,YEAR($F16)+1,$J89:$FH89)</f>
        <v>4439.47420763969</v>
      </c>
      <c r="I89" s="20" t="n">
        <f aca="false">SUM(J89:FH89)</f>
        <v>163504.976668195</v>
      </c>
      <c r="J89" s="20" t="n">
        <f aca="false">J72*$E18*J28*J$6*J52</f>
        <v>0</v>
      </c>
      <c r="K89" s="20" t="n">
        <f aca="false">K72*$E18*K28*K$6*K52</f>
        <v>0</v>
      </c>
      <c r="L89" s="20" t="n">
        <f aca="false">L72*$E18*L28*L$6*L52</f>
        <v>0</v>
      </c>
      <c r="M89" s="20" t="n">
        <f aca="false">M72*$E18*M28*M$6*M52</f>
        <v>0</v>
      </c>
      <c r="N89" s="20" t="n">
        <f aca="false">N72*$E18*N28*N$6*N52</f>
        <v>0</v>
      </c>
      <c r="O89" s="20" t="n">
        <f aca="false">O72*$E18*O28*O$6*O52</f>
        <v>0</v>
      </c>
      <c r="P89" s="20" t="n">
        <f aca="false">P72*$E18*P28*P$6*P52</f>
        <v>0</v>
      </c>
      <c r="Q89" s="20" t="n">
        <f aca="false">Q72*$E18*Q28*Q$6*Q52</f>
        <v>0</v>
      </c>
      <c r="R89" s="20" t="n">
        <f aca="false">R72*$E18*R28*R$6*R52</f>
        <v>0</v>
      </c>
      <c r="S89" s="20" t="n">
        <f aca="false">S72*$E18*S28*S$6*S52</f>
        <v>0</v>
      </c>
      <c r="T89" s="20" t="n">
        <f aca="false">T72*$E18*T28*T$6*T52</f>
        <v>1367.86431457176</v>
      </c>
      <c r="U89" s="20" t="n">
        <f aca="false">U72*$E18*U28*U$6*U52</f>
        <v>1382.89579055606</v>
      </c>
      <c r="V89" s="20" t="n">
        <f aca="false">V72*$E18*V28*V$6*V52</f>
        <v>1382.89579055606</v>
      </c>
      <c r="W89" s="20" t="n">
        <f aca="false">W72*$E18*W28*W$6*W52</f>
        <v>1094.66487311663</v>
      </c>
      <c r="X89" s="20" t="n">
        <f aca="false">X72*$E18*X28*X$6*X52</f>
        <v>1106.82781615126</v>
      </c>
      <c r="Y89" s="20" t="n">
        <f aca="false">Y72*$E18*Y28*Y$6*Y52</f>
        <v>1118.99075918589</v>
      </c>
      <c r="Z89" s="20" t="n">
        <f aca="false">Z72*$E18*Z28*Z$6*Z52</f>
        <v>1118.99075918589</v>
      </c>
      <c r="AA89" s="20" t="n">
        <f aca="false">AA72*$E18*AA28*AA$6*AA52</f>
        <v>995.581273914835</v>
      </c>
      <c r="AB89" s="20" t="n">
        <f aca="false">AB72*$E18*AB28*AB$6*AB52</f>
        <v>1006.64328806944</v>
      </c>
      <c r="AC89" s="20" t="n">
        <f aca="false">AC72*$E18*AC28*AC$6*AC52</f>
        <v>1017.70530222405</v>
      </c>
      <c r="AD89" s="20" t="n">
        <f aca="false">AD72*$E18*AD28*AD$6*AD52</f>
        <v>1017.70530222405</v>
      </c>
      <c r="AE89" s="20" t="n">
        <f aca="false">AE72*$E18*AE28*AE$6*AE52</f>
        <v>1008.17687490448</v>
      </c>
      <c r="AF89" s="20" t="n">
        <f aca="false">AF72*$E18*AF28*AF$6*AF52</f>
        <v>1019.3788401812</v>
      </c>
      <c r="AG89" s="20" t="n">
        <f aca="false">AG72*$E18*AG28*AG$6*AG52</f>
        <v>1030.58080545792</v>
      </c>
      <c r="AH89" s="20" t="n">
        <f aca="false">AH72*$E18*AH28*AH$6*AH52</f>
        <v>1030.58080545792</v>
      </c>
      <c r="AI89" s="20" t="n">
        <f aca="false">AI72*$E18*AI28*AI$6*AI52</f>
        <v>1102.44306344569</v>
      </c>
      <c r="AJ89" s="20" t="n">
        <f aca="false">AJ72*$E18*AJ28*AJ$6*AJ52</f>
        <v>1102.44306344569</v>
      </c>
      <c r="AK89" s="20" t="n">
        <f aca="false">AK72*$E18*AK28*AK$6*AK52</f>
        <v>1114.55782238466</v>
      </c>
      <c r="AL89" s="20" t="n">
        <f aca="false">AL72*$E18*AL28*AL$6*AL52</f>
        <v>1114.55782238466</v>
      </c>
      <c r="AM89" s="20" t="n">
        <f aca="false">AM72*$E18*AM28*AM$6*AM52</f>
        <v>1020.94917548439</v>
      </c>
      <c r="AN89" s="20" t="n">
        <f aca="false">AN72*$E18*AN28*AN$6*AN52</f>
        <v>1032.293055212</v>
      </c>
      <c r="AO89" s="20" t="n">
        <f aca="false">AO72*$E18*AO28*AO$6*AO52</f>
        <v>1043.6369349396</v>
      </c>
      <c r="AP89" s="20" t="n">
        <f aca="false">AP72*$E18*AP28*AP$6*AP52</f>
        <v>1043.6369349396</v>
      </c>
      <c r="AQ89" s="20" t="n">
        <f aca="false">AQ72*$E18*AQ28*AQ$6*AQ52</f>
        <v>1009.71523086426</v>
      </c>
      <c r="AR89" s="20" t="n">
        <f aca="false">AR72*$E18*AR28*AR$6*AR52</f>
        <v>1020.93428898498</v>
      </c>
      <c r="AS89" s="20" t="n">
        <f aca="false">AS72*$E18*AS28*AS$6*AS52</f>
        <v>1032.15334710569</v>
      </c>
      <c r="AT89" s="20" t="n">
        <f aca="false">AT72*$E18*AT28*AT$6*AT52</f>
        <v>1032.15334710569</v>
      </c>
      <c r="AU89" s="20" t="n">
        <f aca="false">AU72*$E18*AU28*AU$6*AU52</f>
        <v>1055.67222051875</v>
      </c>
      <c r="AV89" s="20" t="n">
        <f aca="false">AV72*$E18*AV28*AV$6*AV52</f>
        <v>1067.40191185785</v>
      </c>
      <c r="AW89" s="20" t="n">
        <f aca="false">AW72*$E18*AW28*AW$6*AW52</f>
        <v>1079.13160319695</v>
      </c>
      <c r="AX89" s="20" t="n">
        <f aca="false">AX72*$E18*AX28*AX$6*AX52</f>
        <v>1079.13160319695</v>
      </c>
      <c r="AY89" s="20" t="n">
        <f aca="false">AY72*$E18*AY28*AY$6*AY52</f>
        <v>992.628736929921</v>
      </c>
      <c r="AZ89" s="20" t="n">
        <f aca="false">AZ72*$E18*AZ28*AZ$6*AZ52</f>
        <v>992.628736929921</v>
      </c>
      <c r="BA89" s="20" t="n">
        <f aca="false">BA72*$E18*BA28*BA$6*BA52</f>
        <v>1003.53674502805</v>
      </c>
      <c r="BB89" s="20" t="n">
        <f aca="false">BB72*$E18*BB28*BB$6*BB52</f>
        <v>1003.53674502805</v>
      </c>
      <c r="BC89" s="20" t="n">
        <f aca="false">BC72*$E18*BC28*BC$6*BC52</f>
        <v>943.043840490194</v>
      </c>
      <c r="BD89" s="20" t="n">
        <f aca="false">BD72*$E18*BD28*BD$6*BD52</f>
        <v>953.52210538453</v>
      </c>
      <c r="BE89" s="20" t="n">
        <f aca="false">BE72*$E18*BE28*BE$6*BE52</f>
        <v>964.000370278865</v>
      </c>
      <c r="BF89" s="20" t="n">
        <f aca="false">BF72*$E18*BF28*BF$6*BF52</f>
        <v>964.000370278865</v>
      </c>
      <c r="BG89" s="20" t="n">
        <f aca="false">BG72*$E18*BG28*BG$6*BG52</f>
        <v>958.033904114134</v>
      </c>
      <c r="BH89" s="20" t="n">
        <f aca="false">BH72*$E18*BH28*BH$6*BH52</f>
        <v>968.678725270958</v>
      </c>
      <c r="BI89" s="20" t="n">
        <f aca="false">BI72*$E18*BI28*BI$6*BI52</f>
        <v>979.323546427782</v>
      </c>
      <c r="BJ89" s="20" t="n">
        <f aca="false">BJ72*$E18*BJ28*BJ$6*BJ52</f>
        <v>979.323546427782</v>
      </c>
      <c r="BK89" s="20" t="n">
        <f aca="false">BK72*$E18*BK28*BK$6*BK52</f>
        <v>950.442292306822</v>
      </c>
      <c r="BL89" s="20" t="n">
        <f aca="false">BL72*$E18*BL28*BL$6*BL52</f>
        <v>961.002762221342</v>
      </c>
      <c r="BM89" s="20" t="n">
        <f aca="false">BM72*$E18*BM28*BM$6*BM52</f>
        <v>971.563232135862</v>
      </c>
      <c r="BN89" s="20" t="n">
        <f aca="false">BN72*$E18*BN28*BN$6*BN52</f>
        <v>971.563232135862</v>
      </c>
      <c r="BO89" s="20" t="n">
        <f aca="false">BO72*$E18*BO28*BO$6*BO52</f>
        <v>1013.26164789596</v>
      </c>
      <c r="BP89" s="20" t="n">
        <f aca="false">BP72*$E18*BP28*BP$6*BP52</f>
        <v>1013.26164789596</v>
      </c>
      <c r="BQ89" s="20" t="n">
        <f aca="false">BQ72*$E18*BQ28*BQ$6*BQ52</f>
        <v>1024.39639127943</v>
      </c>
      <c r="BR89" s="20" t="n">
        <f aca="false">BR72*$E18*BR28*BR$6*BR52</f>
        <v>1024.39639127943</v>
      </c>
      <c r="BS89" s="20" t="n">
        <f aca="false">BS72*$E18*BS28*BS$6*BS52</f>
        <v>1008.12752500504</v>
      </c>
      <c r="BT89" s="20" t="n">
        <f aca="false">BT72*$E18*BT28*BT$6*BT52</f>
        <v>1019.32894194954</v>
      </c>
      <c r="BU89" s="20" t="n">
        <f aca="false">BU72*$E18*BU28*BU$6*BU52</f>
        <v>1030.53035889404</v>
      </c>
      <c r="BV89" s="20" t="n">
        <f aca="false">BV72*$E18*BV28*BV$6*BV52</f>
        <v>1030.53035889404</v>
      </c>
      <c r="BW89" s="20" t="n">
        <f aca="false">BW72*$E18*BW28*BW$6*BW52</f>
        <v>998.35756490803</v>
      </c>
      <c r="BX89" s="20" t="n">
        <f aca="false">BX72*$E18*BX28*BX$6*BX52</f>
        <v>1009.45042674034</v>
      </c>
      <c r="BY89" s="20" t="n">
        <f aca="false">BY72*$E18*BY28*BY$6*BY52</f>
        <v>1020.54328857265</v>
      </c>
      <c r="BZ89" s="20" t="n">
        <f aca="false">BZ72*$E18*BZ28*BZ$6*BZ52</f>
        <v>1020.54328857265</v>
      </c>
      <c r="CA89" s="20" t="n">
        <f aca="false">CA72*$E18*CA28*CA$6*CA52</f>
        <v>983.129304441078</v>
      </c>
      <c r="CB89" s="20" t="n">
        <f aca="false">CB72*$E18*CB28*CB$6*CB52</f>
        <v>994.052963379312</v>
      </c>
      <c r="CC89" s="20" t="n">
        <f aca="false">CC72*$E18*CC28*CC$6*CC52</f>
        <v>1004.97662231755</v>
      </c>
      <c r="CD89" s="20" t="n">
        <f aca="false">CD72*$E18*CD28*CD$6*CD52</f>
        <v>1004.97662231755</v>
      </c>
      <c r="CE89" s="20" t="n">
        <f aca="false">CE72*$E18*CE28*CE$6*CE52</f>
        <v>976.778391395662</v>
      </c>
      <c r="CF89" s="20" t="n">
        <f aca="false">CF72*$E18*CF28*CF$6*CF52</f>
        <v>976.778391395662</v>
      </c>
      <c r="CG89" s="20" t="n">
        <f aca="false">CG72*$E18*CG28*CG$6*CG52</f>
        <v>987.512219872537</v>
      </c>
      <c r="CH89" s="20" t="n">
        <f aca="false">CH72*$E18*CH28*CH$6*CH52</f>
        <v>987.512219872537</v>
      </c>
      <c r="CI89" s="20" t="n">
        <f aca="false">CI72*$E18*CI28*CI$6*CI52</f>
        <v>966.945248222496</v>
      </c>
      <c r="CJ89" s="20" t="n">
        <f aca="false">CJ72*$E18*CJ28*CJ$6*CJ52</f>
        <v>977.689084313857</v>
      </c>
      <c r="CK89" s="20" t="n">
        <f aca="false">CK72*$E18*CK28*CK$6*CK52</f>
        <v>988.432920405218</v>
      </c>
      <c r="CL89" s="20" t="n">
        <f aca="false">CL72*$E18*CL28*CL$6*CL52</f>
        <v>988.432920405218</v>
      </c>
      <c r="CM89" s="20" t="n">
        <f aca="false">CM72*$E18*CM28*CM$6*CM52</f>
        <v>1012.66614824255</v>
      </c>
      <c r="CN89" s="20" t="n">
        <f aca="false">CN72*$E18*CN28*CN$6*CN52</f>
        <v>1023.91799433414</v>
      </c>
      <c r="CO89" s="20" t="n">
        <f aca="false">CO72*$E18*CO28*CO$6*CO52</f>
        <v>1035.16984042572</v>
      </c>
      <c r="CP89" s="20" t="n">
        <f aca="false">CP72*$E18*CP28*CP$6*CP52</f>
        <v>1035.16984042572</v>
      </c>
      <c r="CQ89" s="20" t="n">
        <f aca="false">CQ72*$E18*CQ28*CQ$6*CQ52</f>
        <v>979.076416504211</v>
      </c>
      <c r="CR89" s="20" t="n">
        <f aca="false">CR72*$E18*CR28*CR$6*CR52</f>
        <v>989.955043354257</v>
      </c>
      <c r="CS89" s="20" t="n">
        <f aca="false">CS72*$E18*CS28*CS$6*CS52</f>
        <v>1000.8336702043</v>
      </c>
      <c r="CT89" s="20" t="n">
        <f aca="false">CT72*$E18*CT28*CT$6*CT52</f>
        <v>1000.8336702043</v>
      </c>
      <c r="CU89" s="20" t="n">
        <f aca="false">CU72*$E18*CU28*CU$6*CU52</f>
        <v>984.773166909471</v>
      </c>
      <c r="CV89" s="20" t="n">
        <f aca="false">CV72*$E18*CV28*CV$6*CV52</f>
        <v>984.773166909471</v>
      </c>
      <c r="CW89" s="20" t="n">
        <f aca="false">CW72*$E18*CW28*CW$6*CW52</f>
        <v>995.594850062322</v>
      </c>
      <c r="CX89" s="20" t="n">
        <f aca="false">CX72*$E18*CX28*CX$6*CX52</f>
        <v>995.594850062322</v>
      </c>
      <c r="CY89" s="20" t="n">
        <f aca="false">CY72*$E18*CY28*CY$6*CY52</f>
        <v>1269.25152229642</v>
      </c>
      <c r="CZ89" s="20" t="n">
        <f aca="false">CZ72*$E18*CZ28*CZ$6*CZ52</f>
        <v>1283.35431698861</v>
      </c>
      <c r="DA89" s="20" t="n">
        <f aca="false">DA72*$E18*DA28*DA$6*DA52</f>
        <v>1297.45711168079</v>
      </c>
      <c r="DB89" s="20" t="n">
        <f aca="false">DB72*$E18*DB28*DB$6*DB52</f>
        <v>1297.45711168079</v>
      </c>
      <c r="DC89" s="20" t="n">
        <f aca="false">DC72*$E18*DC28*DC$6*DC52</f>
        <v>1273.95198788648</v>
      </c>
      <c r="DD89" s="20" t="n">
        <f aca="false">DD72*$E18*DD28*DD$6*DD52</f>
        <v>1288.10700997411</v>
      </c>
      <c r="DE89" s="20" t="n">
        <f aca="false">DE72*$E18*DE28*DE$6*DE52</f>
        <v>1302.26203206173</v>
      </c>
      <c r="DF89" s="20" t="n">
        <f aca="false">DF72*$E18*DF28*DF$6*DF52</f>
        <v>1302.26203206173</v>
      </c>
      <c r="DG89" s="20" t="n">
        <f aca="false">DG72*$E18*DG28*DG$6*DG52</f>
        <v>1282.91735804584</v>
      </c>
      <c r="DH89" s="20" t="n">
        <f aca="false">DH72*$E18*DH28*DH$6*DH52</f>
        <v>1297.17199535746</v>
      </c>
      <c r="DI89" s="20" t="n">
        <f aca="false">DI72*$E18*DI28*DI$6*DI52</f>
        <v>1311.42663266908</v>
      </c>
      <c r="DJ89" s="20" t="n">
        <f aca="false">DJ72*$E18*DJ28*DJ$6*DJ52</f>
        <v>1311.42663266908</v>
      </c>
      <c r="DK89" s="20" t="n">
        <f aca="false">DK72*$E18*DK28*DK$6*DK52</f>
        <v>1272.77707862861</v>
      </c>
      <c r="DL89" s="20" t="n">
        <f aca="false">DL72*$E18*DL28*DL$6*DL52</f>
        <v>1272.77707862861</v>
      </c>
      <c r="DM89" s="20" t="n">
        <f aca="false">DM72*$E18*DM28*DM$6*DM52</f>
        <v>1286.76363993222</v>
      </c>
      <c r="DN89" s="20" t="n">
        <f aca="false">DN72*$E18*DN28*DN$6*DN52</f>
        <v>1286.76363993222</v>
      </c>
      <c r="DO89" s="20" t="n">
        <f aca="false">DO72*$E18*DO28*DO$6*DO52</f>
        <v>1316.00394355276</v>
      </c>
      <c r="DP89" s="20" t="n">
        <f aca="false">DP72*$E18*DP28*DP$6*DP52</f>
        <v>1330.62620959224</v>
      </c>
      <c r="DQ89" s="20" t="n">
        <f aca="false">DQ72*$E18*DQ28*DQ$6*DQ52</f>
        <v>1345.24847563171</v>
      </c>
      <c r="DR89" s="20" t="n">
        <f aca="false">DR72*$E18*DR28*DR$6*DR52</f>
        <v>1345.24847563171</v>
      </c>
      <c r="DS89" s="20" t="n">
        <f aca="false">DS72*$E18*DS28*DS$6*DS52</f>
        <v>1314.37276502638</v>
      </c>
      <c r="DT89" s="20" t="n">
        <f aca="false">DT72*$E18*DT28*DT$6*DT52</f>
        <v>1328.97690686001</v>
      </c>
      <c r="DU89" s="20" t="n">
        <f aca="false">DU72*$E18*DU28*DU$6*DU52</f>
        <v>1343.58104869364</v>
      </c>
      <c r="DV89" s="20" t="n">
        <f aca="false">DV72*$E18*DV28*DV$6*DV52</f>
        <v>1343.58104869364</v>
      </c>
      <c r="DW89" s="20" t="n">
        <f aca="false">DW72*$E18*DW28*DW$6*DW52</f>
        <v>1328.80395415206</v>
      </c>
      <c r="DX89" s="20" t="n">
        <f aca="false">DX72*$E18*DX28*DX$6*DX52</f>
        <v>1343.56844253153</v>
      </c>
      <c r="DY89" s="20" t="n">
        <f aca="false">DY72*$E18*DY28*DY$6*DY52</f>
        <v>1358.332930911</v>
      </c>
      <c r="DZ89" s="20" t="n">
        <f aca="false">DZ72*$E18*DZ28*DZ$6*DZ52</f>
        <v>1358.332930911</v>
      </c>
      <c r="EA89" s="20" t="n">
        <f aca="false">EA72*$E18*EA28*EA$6*EA52</f>
        <v>1364.47941940861</v>
      </c>
      <c r="EB89" s="20" t="n">
        <f aca="false">EB72*$E18*EB28*EB$6*EB52</f>
        <v>1364.47941940861</v>
      </c>
      <c r="EC89" s="20" t="n">
        <f aca="false">EC72*$E18*EC28*EC$6*EC52</f>
        <v>1379.47369874277</v>
      </c>
      <c r="ED89" s="20" t="n">
        <f aca="false">ED72*$E18*ED28*ED$6*ED52</f>
        <v>1379.47369874277</v>
      </c>
      <c r="EE89" s="20" t="n">
        <f aca="false">EE72*$E18*EE28*EE$6*EE52</f>
        <v>1334.50631748131</v>
      </c>
      <c r="EF89" s="20" t="n">
        <f aca="false">EF72*$E18*EF28*EF$6*EF52</f>
        <v>1349.33416545333</v>
      </c>
      <c r="EG89" s="20" t="n">
        <f aca="false">EG72*$E18*EG28*EG$6*EG52</f>
        <v>1364.16201342534</v>
      </c>
      <c r="EH89" s="20" t="n">
        <f aca="false">EH72*$E18*EH28*EH$6*EH52</f>
        <v>1364.16201342534</v>
      </c>
      <c r="EI89" s="20" t="n">
        <f aca="false">EI72*$E18*EI28*EI$6*EI52</f>
        <v>1409.04865474119</v>
      </c>
      <c r="EJ89" s="20" t="n">
        <f aca="false">EJ72*$E18*EJ28*EJ$6*EJ52</f>
        <v>1424.70475090499</v>
      </c>
      <c r="EK89" s="20" t="n">
        <f aca="false">EK72*$E18*EK28*EK$6*EK52</f>
        <v>1440.36084706878</v>
      </c>
      <c r="EL89" s="20" t="n">
        <f aca="false">EL72*$E18*EL28*EL$6*EL52</f>
        <v>1440.36084706878</v>
      </c>
      <c r="EM89" s="20" t="n">
        <f aca="false">EM72*$E18*EM28*EM$6*EM52</f>
        <v>1442.63016873281</v>
      </c>
      <c r="EN89" s="20" t="n">
        <f aca="false">EN72*$E18*EN28*EN$6*EN52</f>
        <v>1458.65939282984</v>
      </c>
      <c r="EO89" s="20" t="n">
        <f aca="false">EO72*$E18*EO28*EO$6*EO52</f>
        <v>1474.68861692687</v>
      </c>
      <c r="EP89" s="20" t="n">
        <f aca="false">EP72*$E18*EP28*EP$6*EP52</f>
        <v>1474.68861692687</v>
      </c>
      <c r="EQ89" s="20" t="n">
        <f aca="false">EQ72*$E18*EQ28*EQ$6*EQ52</f>
        <v>1428.60433996532</v>
      </c>
      <c r="ER89" s="20" t="n">
        <f aca="false">ER72*$E18*ER28*ER$6*ER52</f>
        <v>1428.60433996532</v>
      </c>
      <c r="ES89" s="20" t="n">
        <f aca="false">ES72*$E18*ES28*ES$6*ES52</f>
        <v>1444.30328875615</v>
      </c>
      <c r="ET89" s="20" t="n">
        <f aca="false">ET72*$E18*ET28*ET$6*ET52</f>
        <v>1444.30328875615</v>
      </c>
      <c r="EU89" s="20" t="n">
        <f aca="false">EU72*$E18*EU28*EU$6*EU52</f>
        <v>1441.16349899798</v>
      </c>
      <c r="EV89" s="20" t="n">
        <f aca="false">EV72*$E18*EV28*EV$6*EV52</f>
        <v>1457.17642676462</v>
      </c>
      <c r="EW89" s="20" t="n">
        <f aca="false">EW72*$E18*EW28*EW$6*EW52</f>
        <v>1473.18935453127</v>
      </c>
      <c r="EX89" s="20" t="n">
        <f aca="false">EX72*$E18*EX28*EX$6*EX52</f>
        <v>1473.18935453127</v>
      </c>
      <c r="EY89" s="20" t="n">
        <f aca="false">EY72*$E18*EY28*EY$6*EY52</f>
        <v>1469.98676897794</v>
      </c>
      <c r="EZ89" s="20" t="n">
        <f aca="false">EZ72*$E18*EZ28*EZ$6*EZ52</f>
        <v>1486.31995529992</v>
      </c>
      <c r="FA89" s="20" t="n">
        <f aca="false">FA72*$E18*FA28*FA$6*FA52</f>
        <v>1502.65314162189</v>
      </c>
      <c r="FB89" s="20" t="n">
        <f aca="false">FB72*$E18*FB28*FB$6*FB52</f>
        <v>1502.65314162189</v>
      </c>
      <c r="FC89" s="20" t="n">
        <f aca="false">FC72*$E18*FC28*FC$6*FC52</f>
        <v>1499.3865043575</v>
      </c>
      <c r="FD89" s="20" t="n">
        <f aca="false">FD72*$E18*FD28*FD$6*FD52</f>
        <v>0</v>
      </c>
      <c r="FE89" s="20" t="n">
        <f aca="false">FE72*$E18*FE28*FE$6*FE52</f>
        <v>0</v>
      </c>
      <c r="FF89" s="20" t="n">
        <f aca="false">FF72*$E18*FF28*FF$6*FF52</f>
        <v>0</v>
      </c>
      <c r="FG89" s="20" t="n">
        <f aca="false">FG72*$E18*FG28*FG$6*FG52</f>
        <v>0</v>
      </c>
      <c r="FH89" s="20" t="n">
        <f aca="false">FH72*$E18*FH28*FH$6*FH52</f>
        <v>0</v>
      </c>
    </row>
    <row r="90" customFormat="false" ht="15" hidden="false" customHeight="false" outlineLevel="0" collapsed="false">
      <c r="C90" s="27" t="s">
        <v>745</v>
      </c>
      <c r="D90" s="11" t="s">
        <v>359</v>
      </c>
      <c r="E90" s="62" t="n">
        <f aca="false">SUMIF($J$7:$FH$7,YEAR($F16)+1,$J90:$FH90)</f>
        <v>9348.70814250778</v>
      </c>
      <c r="I90" s="62" t="n">
        <f aca="false">SUM(J90:FH90)</f>
        <v>331294.149963124</v>
      </c>
      <c r="J90" s="62" t="n">
        <f aca="false">J87+J88+J89</f>
        <v>0</v>
      </c>
      <c r="K90" s="62" t="n">
        <f aca="false">K87+K88+K89</f>
        <v>0</v>
      </c>
      <c r="L90" s="62" t="n">
        <f aca="false">L87+L88+L89</f>
        <v>0</v>
      </c>
      <c r="M90" s="62" t="n">
        <f aca="false">M87+M88+M89</f>
        <v>0</v>
      </c>
      <c r="N90" s="62" t="n">
        <f aca="false">N87+N88+N89</f>
        <v>0</v>
      </c>
      <c r="O90" s="62" t="n">
        <f aca="false">O87+O88+O89</f>
        <v>0</v>
      </c>
      <c r="P90" s="62" t="n">
        <f aca="false">P87+P88+P89</f>
        <v>0</v>
      </c>
      <c r="Q90" s="62" t="n">
        <f aca="false">Q87+Q88+Q89</f>
        <v>0</v>
      </c>
      <c r="R90" s="62" t="n">
        <f aca="false">R87+R88+R89</f>
        <v>0</v>
      </c>
      <c r="S90" s="62" t="n">
        <f aca="false">S87+S88+S89</f>
        <v>0</v>
      </c>
      <c r="T90" s="62" t="n">
        <f aca="false">T87+T88+T89</f>
        <v>2620.33786870098</v>
      </c>
      <c r="U90" s="62" t="n">
        <f aca="false">U87+U88+U89</f>
        <v>2647.55807520394</v>
      </c>
      <c r="V90" s="62" t="n">
        <f aca="false">V87+V88+V89</f>
        <v>2645.96725414425</v>
      </c>
      <c r="W90" s="62" t="n">
        <f aca="false">W87+W88+W89</f>
        <v>2307.3567350921</v>
      </c>
      <c r="X90" s="62" t="n">
        <f aca="false">X87+X88+X89</f>
        <v>2331.53338542522</v>
      </c>
      <c r="Y90" s="62" t="n">
        <f aca="false">Y87+Y88+Y89</f>
        <v>2355.66263775876</v>
      </c>
      <c r="Z90" s="62" t="n">
        <f aca="false">Z87+Z88+Z89</f>
        <v>2354.1553842317</v>
      </c>
      <c r="AA90" s="62" t="n">
        <f aca="false">AA87+AA88+AA89</f>
        <v>2082.29245768853</v>
      </c>
      <c r="AB90" s="62" t="n">
        <f aca="false">AB87+AB88+AB89</f>
        <v>2104.07269749878</v>
      </c>
      <c r="AC90" s="62" t="n">
        <f aca="false">AC87+AC88+AC89</f>
        <v>2125.80892396451</v>
      </c>
      <c r="AD90" s="62" t="n">
        <f aca="false">AD87+AD88+AD89</f>
        <v>2124.4093022643</v>
      </c>
      <c r="AE90" s="62" t="n">
        <f aca="false">AE87+AE88+AE89</f>
        <v>2152.44533141153</v>
      </c>
      <c r="AF90" s="62" t="n">
        <f aca="false">AF87+AF88+AF89</f>
        <v>2174.97711749229</v>
      </c>
      <c r="AG90" s="62" t="n">
        <f aca="false">AG87+AG88+AG89</f>
        <v>2197.4639838964</v>
      </c>
      <c r="AH90" s="62" t="n">
        <f aca="false">AH87+AH88+AH89</f>
        <v>2196.03554088891</v>
      </c>
      <c r="AI90" s="62" t="n">
        <f aca="false">AI87+AI88+AI89</f>
        <v>2187.09714900927</v>
      </c>
      <c r="AJ90" s="62" t="n">
        <f aca="false">AJ87+AJ88+AJ89</f>
        <v>2185.77023924589</v>
      </c>
      <c r="AK90" s="62" t="n">
        <f aca="false">AK87+AK88+AK89</f>
        <v>2208.44920572877</v>
      </c>
      <c r="AL90" s="62" t="n">
        <f aca="false">AL87+AL88+AL89</f>
        <v>2207.09500875463</v>
      </c>
      <c r="AM90" s="62" t="n">
        <f aca="false">AM87+AM88+AM89</f>
        <v>2137.41309765725</v>
      </c>
      <c r="AN90" s="62" t="n">
        <f aca="false">AN87+AN88+AN89</f>
        <v>2159.84528629286</v>
      </c>
      <c r="AO90" s="62" t="n">
        <f aca="false">AO87+AO88+AO89</f>
        <v>2182.23474327074</v>
      </c>
      <c r="AP90" s="62" t="n">
        <f aca="false">AP87+AP88+AP89</f>
        <v>2180.87587913279</v>
      </c>
      <c r="AQ90" s="62" t="n">
        <f aca="false">AQ87+AQ88+AQ89</f>
        <v>2049.09241997378</v>
      </c>
      <c r="AR90" s="62" t="n">
        <f aca="false">AR87+AR88+AR89</f>
        <v>2070.60594796528</v>
      </c>
      <c r="AS90" s="62" t="n">
        <f aca="false">AS87+AS88+AS89</f>
        <v>2092.07877827272</v>
      </c>
      <c r="AT90" s="62" t="n">
        <f aca="false">AT87+AT88+AT89</f>
        <v>2090.78459437516</v>
      </c>
      <c r="AU90" s="62" t="n">
        <f aca="false">AU87+AU88+AU89</f>
        <v>2096.06899694146</v>
      </c>
      <c r="AV90" s="62" t="n">
        <f aca="false">AV87+AV88+AV89</f>
        <v>2118.11249209438</v>
      </c>
      <c r="AW90" s="62" t="n">
        <f aca="false">AW87+AW88+AW89</f>
        <v>2140.11554933189</v>
      </c>
      <c r="AX90" s="62" t="n">
        <f aca="false">AX87+AX88+AX89</f>
        <v>2138.82962606189</v>
      </c>
      <c r="AY90" s="62" t="n">
        <f aca="false">AY87+AY88+AY89</f>
        <v>2061.36733006523</v>
      </c>
      <c r="AZ90" s="62" t="n">
        <f aca="false">AZ87+AZ88+AZ89</f>
        <v>2060.10786879265</v>
      </c>
      <c r="BA90" s="62" t="n">
        <f aca="false">BA87+BA88+BA89</f>
        <v>2081.47406872905</v>
      </c>
      <c r="BB90" s="62" t="n">
        <f aca="false">BB87+BB88+BB89</f>
        <v>2080.18870728892</v>
      </c>
      <c r="BC90" s="62" t="n">
        <f aca="false">BC87+BC88+BC89</f>
        <v>2090.28155474672</v>
      </c>
      <c r="BD90" s="62" t="n">
        <f aca="false">BD87+BD88+BD89</f>
        <v>2112.20096074925</v>
      </c>
      <c r="BE90" s="62" t="n">
        <f aca="false">BE87+BE88+BE89</f>
        <v>2134.07798883733</v>
      </c>
      <c r="BF90" s="62" t="n">
        <f aca="false">BF87+BF88+BF89</f>
        <v>2132.73037371481</v>
      </c>
      <c r="BG90" s="62" t="n">
        <f aca="false">BG87+BG88+BG89</f>
        <v>2128.10799765387</v>
      </c>
      <c r="BH90" s="62" t="n">
        <f aca="false">BH87+BH88+BH89</f>
        <v>2150.43664394029</v>
      </c>
      <c r="BI90" s="62" t="n">
        <f aca="false">BI87+BI88+BI89</f>
        <v>2172.72255362525</v>
      </c>
      <c r="BJ90" s="62" t="n">
        <f aca="false">BJ87+BJ88+BJ89</f>
        <v>2171.36353227694</v>
      </c>
      <c r="BK90" s="62" t="n">
        <f aca="false">BK87+BK88+BK89</f>
        <v>2119.67140264251</v>
      </c>
      <c r="BL90" s="62" t="n">
        <f aca="false">BL87+BL88+BL89</f>
        <v>2141.91551244848</v>
      </c>
      <c r="BM90" s="62" t="n">
        <f aca="false">BM87+BM88+BM89</f>
        <v>2164.11718430548</v>
      </c>
      <c r="BN90" s="62" t="n">
        <f aca="false">BN87+BN88+BN89</f>
        <v>2162.76766008849</v>
      </c>
      <c r="BO90" s="62" t="n">
        <f aca="false">BO87+BO88+BO89</f>
        <v>2170.80874094969</v>
      </c>
      <c r="BP90" s="62" t="n">
        <f aca="false">BP87+BP88+BP89</f>
        <v>2169.51891109812</v>
      </c>
      <c r="BQ90" s="62" t="n">
        <f aca="false">BQ87+BQ88+BQ89</f>
        <v>2192.05675087062</v>
      </c>
      <c r="BR90" s="62" t="n">
        <f aca="false">BR87+BR88+BR89</f>
        <v>2190.74039633743</v>
      </c>
      <c r="BS90" s="62" t="n">
        <f aca="false">BS87+BS88+BS89</f>
        <v>2121.69011888013</v>
      </c>
      <c r="BT90" s="62" t="n">
        <f aca="false">BT87+BT88+BT89</f>
        <v>2144.02005267715</v>
      </c>
      <c r="BU90" s="62" t="n">
        <f aca="false">BU87+BU88+BU89</f>
        <v>2166.30960565495</v>
      </c>
      <c r="BV90" s="62" t="n">
        <f aca="false">BV87+BV88+BV89</f>
        <v>2165.02549803949</v>
      </c>
      <c r="BW90" s="62" t="n">
        <f aca="false">BW87+BW88+BW89</f>
        <v>2132.14361433214</v>
      </c>
      <c r="BX90" s="62" t="n">
        <f aca="false">BX87+BX88+BX89</f>
        <v>2154.56593262969</v>
      </c>
      <c r="BY90" s="62" t="n">
        <f aca="false">BY87+BY88+BY89</f>
        <v>2176.94709891897</v>
      </c>
      <c r="BZ90" s="62" t="n">
        <f aca="false">BZ87+BZ88+BZ89</f>
        <v>2175.63846753867</v>
      </c>
      <c r="CA90" s="62" t="n">
        <f aca="false">CA87+CA88+CA89</f>
        <v>2130.92073536515</v>
      </c>
      <c r="CB90" s="62" t="n">
        <f aca="false">CB87+CB88+CB89</f>
        <v>2153.3158727189</v>
      </c>
      <c r="CC90" s="62" t="n">
        <f aca="false">CC87+CC88+CC89</f>
        <v>2175.66941695844</v>
      </c>
      <c r="CD90" s="62" t="n">
        <f aca="false">CD87+CD88+CD89</f>
        <v>2174.3467584357</v>
      </c>
      <c r="CE90" s="62" t="n">
        <f aca="false">CE87+CE88+CE89</f>
        <v>2132.21726934679</v>
      </c>
      <c r="CF90" s="62" t="n">
        <f aca="false">CF87+CF88+CF89</f>
        <v>2130.92520023423</v>
      </c>
      <c r="CG90" s="62" t="n">
        <f aca="false">CG87+CG88+CG89</f>
        <v>2153.03667112085</v>
      </c>
      <c r="CH90" s="62" t="n">
        <f aca="false">CH87+CH88+CH89</f>
        <v>2151.71803127743</v>
      </c>
      <c r="CI90" s="62" t="n">
        <f aca="false">CI87+CI88+CI89</f>
        <v>2176.03969810985</v>
      </c>
      <c r="CJ90" s="62" t="n">
        <f aca="false">CJ87+CJ88+CJ89</f>
        <v>2198.88590880184</v>
      </c>
      <c r="CK90" s="62" t="n">
        <f aca="false">CK87+CK88+CK89</f>
        <v>2221.6888958163</v>
      </c>
      <c r="CL90" s="62" t="n">
        <f aca="false">CL87+CL88+CL89</f>
        <v>2220.31438547854</v>
      </c>
      <c r="CM90" s="62" t="n">
        <f aca="false">CM87+CM88+CM89</f>
        <v>2263.45928091042</v>
      </c>
      <c r="CN90" s="62" t="n">
        <f aca="false">CN87+CN88+CN89</f>
        <v>2287.2584124187</v>
      </c>
      <c r="CO90" s="62" t="n">
        <f aca="false">CO87+CO88+CO89</f>
        <v>2311.01372291353</v>
      </c>
      <c r="CP90" s="62" t="n">
        <f aca="false">CP87+CP88+CP89</f>
        <v>2309.62021732945</v>
      </c>
      <c r="CQ90" s="62" t="n">
        <f aca="false">CQ87+CQ88+CQ89</f>
        <v>2242.90069289593</v>
      </c>
      <c r="CR90" s="62" t="n">
        <f aca="false">CR87+CR88+CR89</f>
        <v>2266.45618658849</v>
      </c>
      <c r="CS90" s="62" t="n">
        <f aca="false">CS87+CS88+CS89</f>
        <v>2289.96736573347</v>
      </c>
      <c r="CT90" s="62" t="n">
        <f aca="false">CT87+CT88+CT89</f>
        <v>2288.55816579363</v>
      </c>
      <c r="CU90" s="62" t="n">
        <f aca="false">CU87+CU88+CU89</f>
        <v>2211.92629185219</v>
      </c>
      <c r="CV90" s="62" t="n">
        <f aca="false">CV87+CV88+CV89</f>
        <v>2210.58327654609</v>
      </c>
      <c r="CW90" s="62" t="n">
        <f aca="false">CW87+CW88+CW89</f>
        <v>2233.518643434</v>
      </c>
      <c r="CX90" s="62" t="n">
        <f aca="false">CX87+CX88+CX89</f>
        <v>2232.14800971501</v>
      </c>
      <c r="CY90" s="62" t="n">
        <f aca="false">CY87+CY88+CY89</f>
        <v>2417.3677407564</v>
      </c>
      <c r="CZ90" s="62" t="n">
        <f aca="false">CZ87+CZ88+CZ89</f>
        <v>2442.62007391321</v>
      </c>
      <c r="DA90" s="62" t="n">
        <f aca="false">DA87+DA88+DA89</f>
        <v>2467.82024989745</v>
      </c>
      <c r="DB90" s="62" t="n">
        <f aca="false">DB87+DB88+DB89</f>
        <v>2466.16165495669</v>
      </c>
      <c r="DC90" s="62" t="n">
        <f aca="false">DC87+DC88+DC89</f>
        <v>2426.61678274859</v>
      </c>
      <c r="DD90" s="62" t="n">
        <f aca="false">DD87+DD88+DD89</f>
        <v>2452.00631142155</v>
      </c>
      <c r="DE90" s="62" t="n">
        <f aca="false">DE87+DE88+DE89</f>
        <v>2477.3448001233</v>
      </c>
      <c r="DF90" s="62" t="n">
        <f aca="false">DF87+DF88+DF89</f>
        <v>2475.7217321178</v>
      </c>
      <c r="DG90" s="62" t="n">
        <f aca="false">DG87+DG88+DG89</f>
        <v>2454.27477620813</v>
      </c>
      <c r="DH90" s="62" t="n">
        <f aca="false">DH87+DH88+DH89</f>
        <v>2479.97959386908</v>
      </c>
      <c r="DI90" s="62" t="n">
        <f aca="false">DI87+DI88+DI89</f>
        <v>2505.63363044335</v>
      </c>
      <c r="DJ90" s="62" t="n">
        <f aca="false">DJ87+DJ88+DJ89</f>
        <v>2504.01879495047</v>
      </c>
      <c r="DK90" s="62" t="n">
        <f aca="false">DK87+DK88+DK89</f>
        <v>2452.41502111869</v>
      </c>
      <c r="DL90" s="62" t="n">
        <f aca="false">DL87+DL88+DL89</f>
        <v>2450.85322983182</v>
      </c>
      <c r="DM90" s="62" t="n">
        <f aca="false">DM87+DM88+DM89</f>
        <v>2476.20791138149</v>
      </c>
      <c r="DN90" s="62" t="n">
        <f aca="false">DN87+DN88+DN89</f>
        <v>2474.61400266721</v>
      </c>
      <c r="DO90" s="62" t="n">
        <f aca="false">DO87+DO88+DO89</f>
        <v>2505.43646908872</v>
      </c>
      <c r="DP90" s="62" t="n">
        <f aca="false">DP87+DP88+DP89</f>
        <v>2531.72859318791</v>
      </c>
      <c r="DQ90" s="62" t="n">
        <f aca="false">DQ87+DQ88+DQ89</f>
        <v>2557.97054766191</v>
      </c>
      <c r="DR90" s="62" t="n">
        <f aca="false">DR87+DR88+DR89</f>
        <v>2556.37515660766</v>
      </c>
      <c r="DS90" s="62" t="n">
        <f aca="false">DS87+DS88+DS89</f>
        <v>2507.18419990558</v>
      </c>
      <c r="DT90" s="62" t="n">
        <f aca="false">DT87+DT88+DT89</f>
        <v>2533.50139325049</v>
      </c>
      <c r="DU90" s="62" t="n">
        <f aca="false">DU87+DU88+DU89</f>
        <v>2559.76860031322</v>
      </c>
      <c r="DV90" s="62" t="n">
        <f aca="false">DV87+DV88+DV89</f>
        <v>2558.17903955593</v>
      </c>
      <c r="DW90" s="62" t="n">
        <f aca="false">DW87+DW88+DW89</f>
        <v>2534.11302032673</v>
      </c>
      <c r="DX90" s="62" t="n">
        <f aca="false">DX87+DX88+DX89</f>
        <v>2560.72925250574</v>
      </c>
      <c r="DY90" s="62" t="n">
        <f aca="false">DY87+DY88+DY89</f>
        <v>2587.29549287694</v>
      </c>
      <c r="DZ90" s="62" t="n">
        <f aca="false">DZ87+DZ88+DZ89</f>
        <v>2585.70575640456</v>
      </c>
      <c r="EA90" s="62" t="n">
        <f aca="false">EA87+EA88+EA89</f>
        <v>2581.92283341955</v>
      </c>
      <c r="EB90" s="62" t="n">
        <f aca="false">EB87+EB88+EB89</f>
        <v>2580.39174145973</v>
      </c>
      <c r="EC90" s="62" t="n">
        <f aca="false">EC87+EC88+EC89</f>
        <v>2607.20093657956</v>
      </c>
      <c r="ED90" s="62" t="n">
        <f aca="false">ED87+ED88+ED89</f>
        <v>2605.63835850806</v>
      </c>
      <c r="EE90" s="62" t="n">
        <f aca="false">EE87+EE88+EE89</f>
        <v>2569.13206391991</v>
      </c>
      <c r="EF90" s="62" t="n">
        <f aca="false">EF87+EF88+EF89</f>
        <v>2596.14221672044</v>
      </c>
      <c r="EG90" s="62" t="n">
        <f aca="false">EG87+EG88+EG89</f>
        <v>2623.10253412665</v>
      </c>
      <c r="EH90" s="62" t="n">
        <f aca="false">EH87+EH88+EH89</f>
        <v>2621.51777159397</v>
      </c>
      <c r="EI90" s="62" t="n">
        <f aca="false">EI87+EI88+EI89</f>
        <v>2670.05316489143</v>
      </c>
      <c r="EJ90" s="62" t="n">
        <f aca="false">EJ87+EJ88+EJ89</f>
        <v>2698.18343837035</v>
      </c>
      <c r="EK90" s="62" t="n">
        <f aca="false">EK87+EK88+EK89</f>
        <v>2726.26383670733</v>
      </c>
      <c r="EL90" s="62" t="n">
        <f aca="false">EL87+EL88+EL89</f>
        <v>2724.67781020255</v>
      </c>
      <c r="EM90" s="62" t="n">
        <f aca="false">EM87+EM88+EM89</f>
        <v>2757.1471901894</v>
      </c>
      <c r="EN90" s="62" t="n">
        <f aca="false">EN87+EN88+EN89</f>
        <v>2786.22143427395</v>
      </c>
      <c r="EO90" s="62" t="n">
        <f aca="false">EO87+EO88+EO89</f>
        <v>2815.24503282782</v>
      </c>
      <c r="EP90" s="62" t="n">
        <f aca="false">EP87+EP88+EP89</f>
        <v>2813.63450800752</v>
      </c>
      <c r="EQ90" s="62" t="n">
        <f aca="false">EQ87+EQ88+EQ89</f>
        <v>2766.17810046452</v>
      </c>
      <c r="ER90" s="62" t="n">
        <f aca="false">ER87+ER88+ER89</f>
        <v>2764.606760145</v>
      </c>
      <c r="ES90" s="62" t="n">
        <f aca="false">ES87+ES88+ES89</f>
        <v>2793.39963594883</v>
      </c>
      <c r="ET90" s="62" t="n">
        <f aca="false">ET87+ET88+ET89</f>
        <v>2791.79598183099</v>
      </c>
      <c r="EU90" s="62" t="n">
        <f aca="false">EU87+EU88+EU89</f>
        <v>2784.127903568</v>
      </c>
      <c r="EV90" s="62" t="n">
        <f aca="false">EV87+EV88+EV89</f>
        <v>2813.48226571998</v>
      </c>
      <c r="EW90" s="62" t="n">
        <f aca="false">EW87+EW88+EW89</f>
        <v>2842.78534412628</v>
      </c>
      <c r="EX90" s="62" t="n">
        <f aca="false">EX87+EX88+EX89</f>
        <v>2841.15452410769</v>
      </c>
      <c r="EY90" s="62" t="n">
        <f aca="false">EY87+EY88+EY89</f>
        <v>2833.35205834165</v>
      </c>
      <c r="EZ90" s="62" t="n">
        <f aca="false">EZ87+EZ88+EZ89</f>
        <v>2863.22658370056</v>
      </c>
      <c r="FA90" s="62" t="n">
        <f aca="false">FA87+FA88+FA89</f>
        <v>2893.04895656715</v>
      </c>
      <c r="FB90" s="62" t="n">
        <f aca="false">FB87+FB88+FB89</f>
        <v>2891.39051045744</v>
      </c>
      <c r="FC90" s="62" t="n">
        <f aca="false">FC87+FC88+FC89</f>
        <v>2883.4512908589</v>
      </c>
      <c r="FD90" s="62" t="n">
        <f aca="false">FD87+FD88+FD89</f>
        <v>0</v>
      </c>
      <c r="FE90" s="62" t="n">
        <f aca="false">FE87+FE88+FE89</f>
        <v>0</v>
      </c>
      <c r="FF90" s="62" t="n">
        <f aca="false">FF87+FF88+FF89</f>
        <v>0</v>
      </c>
      <c r="FG90" s="62" t="n">
        <f aca="false">FG87+FG88+FG89</f>
        <v>0</v>
      </c>
      <c r="FH90" s="62" t="n">
        <f aca="false">FH87+FH88+FH89</f>
        <v>0</v>
      </c>
    </row>
    <row r="91" customFormat="false" ht="15" hidden="false" customHeight="false" outlineLevel="0" collapsed="false">
      <c r="C91" s="0" t="s">
        <v>746</v>
      </c>
      <c r="D91" s="11" t="s">
        <v>359</v>
      </c>
      <c r="I91" s="20" t="n">
        <f aca="false">SUM(J91:FH91)</f>
        <v>0</v>
      </c>
      <c r="J91" s="20" t="n">
        <f aca="false">J59*$F56*J81*J61/Thousand+J65*$F62*$E18*J28*J$6*J52</f>
        <v>0</v>
      </c>
      <c r="K91" s="20" t="n">
        <f aca="false">K59*$F56*K81*K61/Thousand+K65*$F62*$E18*K28*K$6*K52</f>
        <v>0</v>
      </c>
      <c r="L91" s="20" t="n">
        <f aca="false">L59*$F56*L81*L61/Thousand+L65*$F62*$E18*L28*L$6*L52</f>
        <v>0</v>
      </c>
      <c r="M91" s="20" t="n">
        <f aca="false">M59*$F56*M81*M61/Thousand+M65*$F62*$E18*M28*M$6*M52</f>
        <v>0</v>
      </c>
      <c r="N91" s="20" t="n">
        <f aca="false">N59*$F56*N81*N61/Thousand+N65*$F62*$E18*N28*N$6*N52</f>
        <v>0</v>
      </c>
      <c r="O91" s="20" t="n">
        <f aca="false">O59*$F56*O81*O61/Thousand+O65*$F62*$E18*O28*O$6*O52</f>
        <v>0</v>
      </c>
      <c r="P91" s="20" t="n">
        <f aca="false">P59*$F56*P81*P61/Thousand+P65*$F62*$E18*P28*P$6*P52</f>
        <v>0</v>
      </c>
      <c r="Q91" s="20" t="n">
        <f aca="false">Q59*$F56*Q81*Q61/Thousand+Q65*$F62*$E18*Q28*Q$6*Q52</f>
        <v>0</v>
      </c>
      <c r="R91" s="20" t="n">
        <f aca="false">R59*$F56*R81*R61/Thousand+R65*$F62*$E18*R28*R$6*R52</f>
        <v>0</v>
      </c>
      <c r="S91" s="20" t="n">
        <f aca="false">S59*$F56*S81*S61/Thousand+S65*$F62*$E18*S28*S$6*S52</f>
        <v>0</v>
      </c>
      <c r="T91" s="20" t="n">
        <f aca="false">T59*$F56*T81*T61/Thousand+T65*$F62*$E18*T28*T$6*T52</f>
        <v>0</v>
      </c>
      <c r="U91" s="20" t="n">
        <f aca="false">U59*$F56*U81*U61/Thousand+U65*$F62*$E18*U28*U$6*U52</f>
        <v>0</v>
      </c>
      <c r="V91" s="20" t="n">
        <f aca="false">V59*$F56*V81*V61/Thousand+V65*$F62*$E18*V28*V$6*V52</f>
        <v>0</v>
      </c>
      <c r="W91" s="20" t="n">
        <f aca="false">W59*$F56*W81*W61/Thousand+W65*$F62*$E18*W28*W$6*W52</f>
        <v>0</v>
      </c>
      <c r="X91" s="20" t="n">
        <f aca="false">X59*$F56*X81*X61/Thousand+X65*$F62*$E18*X28*X$6*X52</f>
        <v>0</v>
      </c>
      <c r="Y91" s="20" t="n">
        <f aca="false">Y59*$F56*Y81*Y61/Thousand+Y65*$F62*$E18*Y28*Y$6*Y52</f>
        <v>0</v>
      </c>
      <c r="Z91" s="20" t="n">
        <f aca="false">Z59*$F56*Z81*Z61/Thousand+Z65*$F62*$E18*Z28*Z$6*Z52</f>
        <v>0</v>
      </c>
      <c r="AA91" s="20" t="n">
        <f aca="false">AA59*$F56*AA81*AA61/Thousand+AA65*$F62*$E18*AA28*AA$6*AA52</f>
        <v>0</v>
      </c>
      <c r="AB91" s="20" t="n">
        <f aca="false">AB59*$F56*AB81*AB61/Thousand+AB65*$F62*$E18*AB28*AB$6*AB52</f>
        <v>0</v>
      </c>
      <c r="AC91" s="20" t="n">
        <f aca="false">AC59*$F56*AC81*AC61/Thousand+AC65*$F62*$E18*AC28*AC$6*AC52</f>
        <v>0</v>
      </c>
      <c r="AD91" s="20" t="n">
        <f aca="false">AD59*$F56*AD81*AD61/Thousand+AD65*$F62*$E18*AD28*AD$6*AD52</f>
        <v>0</v>
      </c>
      <c r="AE91" s="20" t="n">
        <f aca="false">AE59*$F56*AE81*AE61/Thousand+AE65*$F62*$E18*AE28*AE$6*AE52</f>
        <v>0</v>
      </c>
      <c r="AF91" s="20" t="n">
        <f aca="false">AF59*$F56*AF81*AF61/Thousand+AF65*$F62*$E18*AF28*AF$6*AF52</f>
        <v>0</v>
      </c>
      <c r="AG91" s="20" t="n">
        <f aca="false">AG59*$F56*AG81*AG61/Thousand+AG65*$F62*$E18*AG28*AG$6*AG52</f>
        <v>0</v>
      </c>
      <c r="AH91" s="20" t="n">
        <f aca="false">AH59*$F56*AH81*AH61/Thousand+AH65*$F62*$E18*AH28*AH$6*AH52</f>
        <v>0</v>
      </c>
      <c r="AI91" s="20" t="n">
        <f aca="false">AI59*$F56*AI81*AI61/Thousand+AI65*$F62*$E18*AI28*AI$6*AI52</f>
        <v>0</v>
      </c>
      <c r="AJ91" s="20" t="n">
        <f aca="false">AJ59*$F56*AJ81*AJ61/Thousand+AJ65*$F62*$E18*AJ28*AJ$6*AJ52</f>
        <v>0</v>
      </c>
      <c r="AK91" s="20" t="n">
        <f aca="false">AK59*$F56*AK81*AK61/Thousand+AK65*$F62*$E18*AK28*AK$6*AK52</f>
        <v>0</v>
      </c>
      <c r="AL91" s="20" t="n">
        <f aca="false">AL59*$F56*AL81*AL61/Thousand+AL65*$F62*$E18*AL28*AL$6*AL52</f>
        <v>0</v>
      </c>
      <c r="AM91" s="20" t="n">
        <f aca="false">AM59*$F56*AM81*AM61/Thousand+AM65*$F62*$E18*AM28*AM$6*AM52</f>
        <v>0</v>
      </c>
      <c r="AN91" s="20" t="n">
        <f aca="false">AN59*$F56*AN81*AN61/Thousand+AN65*$F62*$E18*AN28*AN$6*AN52</f>
        <v>0</v>
      </c>
      <c r="AO91" s="20" t="n">
        <f aca="false">AO59*$F56*AO81*AO61/Thousand+AO65*$F62*$E18*AO28*AO$6*AO52</f>
        <v>0</v>
      </c>
      <c r="AP91" s="20" t="n">
        <f aca="false">AP59*$F56*AP81*AP61/Thousand+AP65*$F62*$E18*AP28*AP$6*AP52</f>
        <v>0</v>
      </c>
      <c r="AQ91" s="20" t="n">
        <f aca="false">AQ59*$F56*AQ81*AQ61/Thousand+AQ65*$F62*$E18*AQ28*AQ$6*AQ52</f>
        <v>0</v>
      </c>
      <c r="AR91" s="20" t="n">
        <f aca="false">AR59*$F56*AR81*AR61/Thousand+AR65*$F62*$E18*AR28*AR$6*AR52</f>
        <v>0</v>
      </c>
      <c r="AS91" s="20" t="n">
        <f aca="false">AS59*$F56*AS81*AS61/Thousand+AS65*$F62*$E18*AS28*AS$6*AS52</f>
        <v>0</v>
      </c>
      <c r="AT91" s="20" t="n">
        <f aca="false">AT59*$F56*AT81*AT61/Thousand+AT65*$F62*$E18*AT28*AT$6*AT52</f>
        <v>0</v>
      </c>
      <c r="AU91" s="20" t="n">
        <f aca="false">AU59*$F56*AU81*AU61/Thousand+AU65*$F62*$E18*AU28*AU$6*AU52</f>
        <v>0</v>
      </c>
      <c r="AV91" s="20" t="n">
        <f aca="false">AV59*$F56*AV81*AV61/Thousand+AV65*$F62*$E18*AV28*AV$6*AV52</f>
        <v>0</v>
      </c>
      <c r="AW91" s="20" t="n">
        <f aca="false">AW59*$F56*AW81*AW61/Thousand+AW65*$F62*$E18*AW28*AW$6*AW52</f>
        <v>0</v>
      </c>
      <c r="AX91" s="20" t="n">
        <f aca="false">AX59*$F56*AX81*AX61/Thousand+AX65*$F62*$E18*AX28*AX$6*AX52</f>
        <v>0</v>
      </c>
      <c r="AY91" s="20" t="n">
        <f aca="false">AY59*$F56*AY81*AY61/Thousand+AY65*$F62*$E18*AY28*AY$6*AY52</f>
        <v>0</v>
      </c>
      <c r="AZ91" s="20" t="n">
        <f aca="false">AZ59*$F56*AZ81*AZ61/Thousand+AZ65*$F62*$E18*AZ28*AZ$6*AZ52</f>
        <v>0</v>
      </c>
      <c r="BA91" s="20" t="n">
        <f aca="false">BA59*$F56*BA81*BA61/Thousand+BA65*$F62*$E18*BA28*BA$6*BA52</f>
        <v>0</v>
      </c>
      <c r="BB91" s="20" t="n">
        <f aca="false">BB59*$F56*BB81*BB61/Thousand+BB65*$F62*$E18*BB28*BB$6*BB52</f>
        <v>0</v>
      </c>
      <c r="BC91" s="20" t="n">
        <f aca="false">BC59*$F56*BC81*BC61/Thousand+BC65*$F62*$E18*BC28*BC$6*BC52</f>
        <v>0</v>
      </c>
      <c r="BD91" s="20" t="n">
        <f aca="false">BD59*$F56*BD81*BD61/Thousand+BD65*$F62*$E18*BD28*BD$6*BD52</f>
        <v>0</v>
      </c>
      <c r="BE91" s="20" t="n">
        <f aca="false">BE59*$F56*BE81*BE61/Thousand+BE65*$F62*$E18*BE28*BE$6*BE52</f>
        <v>0</v>
      </c>
      <c r="BF91" s="20" t="n">
        <f aca="false">BF59*$F56*BF81*BF61/Thousand+BF65*$F62*$E18*BF28*BF$6*BF52</f>
        <v>0</v>
      </c>
      <c r="BG91" s="20" t="n">
        <f aca="false">BG59*$F56*BG81*BG61/Thousand+BG65*$F62*$E18*BG28*BG$6*BG52</f>
        <v>0</v>
      </c>
      <c r="BH91" s="20" t="n">
        <f aca="false">BH59*$F56*BH81*BH61/Thousand+BH65*$F62*$E18*BH28*BH$6*BH52</f>
        <v>0</v>
      </c>
      <c r="BI91" s="20" t="n">
        <f aca="false">BI59*$F56*BI81*BI61/Thousand+BI65*$F62*$E18*BI28*BI$6*BI52</f>
        <v>0</v>
      </c>
      <c r="BJ91" s="20" t="n">
        <f aca="false">BJ59*$F56*BJ81*BJ61/Thousand+BJ65*$F62*$E18*BJ28*BJ$6*BJ52</f>
        <v>0</v>
      </c>
      <c r="BK91" s="20" t="n">
        <f aca="false">BK59*$F56*BK81*BK61/Thousand+BK65*$F62*$E18*BK28*BK$6*BK52</f>
        <v>0</v>
      </c>
      <c r="BL91" s="20" t="n">
        <f aca="false">BL59*$F56*BL81*BL61/Thousand+BL65*$F62*$E18*BL28*BL$6*BL52</f>
        <v>0</v>
      </c>
      <c r="BM91" s="20" t="n">
        <f aca="false">BM59*$F56*BM81*BM61/Thousand+BM65*$F62*$E18*BM28*BM$6*BM52</f>
        <v>0</v>
      </c>
      <c r="BN91" s="20" t="n">
        <f aca="false">BN59*$F56*BN81*BN61/Thousand+BN65*$F62*$E18*BN28*BN$6*BN52</f>
        <v>0</v>
      </c>
      <c r="BO91" s="20" t="n">
        <f aca="false">BO59*$F56*BO81*BO61/Thousand+BO65*$F62*$E18*BO28*BO$6*BO52</f>
        <v>0</v>
      </c>
      <c r="BP91" s="20" t="n">
        <f aca="false">BP59*$F56*BP81*BP61/Thousand+BP65*$F62*$E18*BP28*BP$6*BP52</f>
        <v>0</v>
      </c>
      <c r="BQ91" s="20" t="n">
        <f aca="false">BQ59*$F56*BQ81*BQ61/Thousand+BQ65*$F62*$E18*BQ28*BQ$6*BQ52</f>
        <v>0</v>
      </c>
      <c r="BR91" s="20" t="n">
        <f aca="false">BR59*$F56*BR81*BR61/Thousand+BR65*$F62*$E18*BR28*BR$6*BR52</f>
        <v>0</v>
      </c>
      <c r="BS91" s="20" t="n">
        <f aca="false">BS59*$F56*BS81*BS61/Thousand+BS65*$F62*$E18*BS28*BS$6*BS52</f>
        <v>0</v>
      </c>
      <c r="BT91" s="20" t="n">
        <f aca="false">BT59*$F56*BT81*BT61/Thousand+BT65*$F62*$E18*BT28*BT$6*BT52</f>
        <v>0</v>
      </c>
      <c r="BU91" s="20" t="n">
        <f aca="false">BU59*$F56*BU81*BU61/Thousand+BU65*$F62*$E18*BU28*BU$6*BU52</f>
        <v>0</v>
      </c>
      <c r="BV91" s="20" t="n">
        <f aca="false">BV59*$F56*BV81*BV61/Thousand+BV65*$F62*$E18*BV28*BV$6*BV52</f>
        <v>0</v>
      </c>
      <c r="BW91" s="20" t="n">
        <f aca="false">BW59*$F56*BW81*BW61/Thousand+BW65*$F62*$E18*BW28*BW$6*BW52</f>
        <v>0</v>
      </c>
      <c r="BX91" s="20" t="n">
        <f aca="false">BX59*$F56*BX81*BX61/Thousand+BX65*$F62*$E18*BX28*BX$6*BX52</f>
        <v>0</v>
      </c>
      <c r="BY91" s="20" t="n">
        <f aca="false">BY59*$F56*BY81*BY61/Thousand+BY65*$F62*$E18*BY28*BY$6*BY52</f>
        <v>0</v>
      </c>
      <c r="BZ91" s="20" t="n">
        <f aca="false">BZ59*$F56*BZ81*BZ61/Thousand+BZ65*$F62*$E18*BZ28*BZ$6*BZ52</f>
        <v>0</v>
      </c>
      <c r="CA91" s="20" t="n">
        <f aca="false">CA59*$F56*CA81*CA61/Thousand+CA65*$F62*$E18*CA28*CA$6*CA52</f>
        <v>0</v>
      </c>
      <c r="CB91" s="20" t="n">
        <f aca="false">CB59*$F56*CB81*CB61/Thousand+CB65*$F62*$E18*CB28*CB$6*CB52</f>
        <v>0</v>
      </c>
      <c r="CC91" s="20" t="n">
        <f aca="false">CC59*$F56*CC81*CC61/Thousand+CC65*$F62*$E18*CC28*CC$6*CC52</f>
        <v>0</v>
      </c>
      <c r="CD91" s="20" t="n">
        <f aca="false">CD59*$F56*CD81*CD61/Thousand+CD65*$F62*$E18*CD28*CD$6*CD52</f>
        <v>0</v>
      </c>
      <c r="CE91" s="20" t="n">
        <f aca="false">CE59*$F56*CE81*CE61/Thousand+CE65*$F62*$E18*CE28*CE$6*CE52</f>
        <v>0</v>
      </c>
      <c r="CF91" s="20" t="n">
        <f aca="false">CF59*$F56*CF81*CF61/Thousand+CF65*$F62*$E18*CF28*CF$6*CF52</f>
        <v>0</v>
      </c>
      <c r="CG91" s="20" t="n">
        <f aca="false">CG59*$F56*CG81*CG61/Thousand+CG65*$F62*$E18*CG28*CG$6*CG52</f>
        <v>0</v>
      </c>
      <c r="CH91" s="20" t="n">
        <f aca="false">CH59*$F56*CH81*CH61/Thousand+CH65*$F62*$E18*CH28*CH$6*CH52</f>
        <v>0</v>
      </c>
      <c r="CI91" s="20" t="n">
        <f aca="false">CI59*$F56*CI81*CI61/Thousand+CI65*$F62*$E18*CI28*CI$6*CI52</f>
        <v>0</v>
      </c>
      <c r="CJ91" s="20" t="n">
        <f aca="false">CJ59*$F56*CJ81*CJ61/Thousand+CJ65*$F62*$E18*CJ28*CJ$6*CJ52</f>
        <v>0</v>
      </c>
      <c r="CK91" s="20" t="n">
        <f aca="false">CK59*$F56*CK81*CK61/Thousand+CK65*$F62*$E18*CK28*CK$6*CK52</f>
        <v>0</v>
      </c>
      <c r="CL91" s="20" t="n">
        <f aca="false">CL59*$F56*CL81*CL61/Thousand+CL65*$F62*$E18*CL28*CL$6*CL52</f>
        <v>0</v>
      </c>
      <c r="CM91" s="20" t="n">
        <f aca="false">CM59*$F56*CM81*CM61/Thousand+CM65*$F62*$E18*CM28*CM$6*CM52</f>
        <v>0</v>
      </c>
      <c r="CN91" s="20" t="n">
        <f aca="false">CN59*$F56*CN81*CN61/Thousand+CN65*$F62*$E18*CN28*CN$6*CN52</f>
        <v>0</v>
      </c>
      <c r="CO91" s="20" t="n">
        <f aca="false">CO59*$F56*CO81*CO61/Thousand+CO65*$F62*$E18*CO28*CO$6*CO52</f>
        <v>0</v>
      </c>
      <c r="CP91" s="20" t="n">
        <f aca="false">CP59*$F56*CP81*CP61/Thousand+CP65*$F62*$E18*CP28*CP$6*CP52</f>
        <v>0</v>
      </c>
      <c r="CQ91" s="20" t="n">
        <f aca="false">CQ59*$F56*CQ81*CQ61/Thousand+CQ65*$F62*$E18*CQ28*CQ$6*CQ52</f>
        <v>0</v>
      </c>
      <c r="CR91" s="20" t="n">
        <f aca="false">CR59*$F56*CR81*CR61/Thousand+CR65*$F62*$E18*CR28*CR$6*CR52</f>
        <v>0</v>
      </c>
      <c r="CS91" s="20" t="n">
        <f aca="false">CS59*$F56*CS81*CS61/Thousand+CS65*$F62*$E18*CS28*CS$6*CS52</f>
        <v>0</v>
      </c>
      <c r="CT91" s="20" t="n">
        <f aca="false">CT59*$F56*CT81*CT61/Thousand+CT65*$F62*$E18*CT28*CT$6*CT52</f>
        <v>0</v>
      </c>
      <c r="CU91" s="20" t="n">
        <f aca="false">CU59*$F56*CU81*CU61/Thousand+CU65*$F62*$E18*CU28*CU$6*CU52</f>
        <v>0</v>
      </c>
      <c r="CV91" s="20" t="n">
        <f aca="false">CV59*$F56*CV81*CV61/Thousand+CV65*$F62*$E18*CV28*CV$6*CV52</f>
        <v>0</v>
      </c>
      <c r="CW91" s="20" t="n">
        <f aca="false">CW59*$F56*CW81*CW61/Thousand+CW65*$F62*$E18*CW28*CW$6*CW52</f>
        <v>0</v>
      </c>
      <c r="CX91" s="20" t="n">
        <f aca="false">CX59*$F56*CX81*CX61/Thousand+CX65*$F62*$E18*CX28*CX$6*CX52</f>
        <v>0</v>
      </c>
      <c r="CY91" s="20" t="n">
        <f aca="false">CY59*$F56*CY81*CY61/Thousand+CY65*$F62*$E18*CY28*CY$6*CY52</f>
        <v>0</v>
      </c>
      <c r="CZ91" s="20" t="n">
        <f aca="false">CZ59*$F56*CZ81*CZ61/Thousand+CZ65*$F62*$E18*CZ28*CZ$6*CZ52</f>
        <v>0</v>
      </c>
      <c r="DA91" s="20" t="n">
        <f aca="false">DA59*$F56*DA81*DA61/Thousand+DA65*$F62*$E18*DA28*DA$6*DA52</f>
        <v>0</v>
      </c>
      <c r="DB91" s="20" t="n">
        <f aca="false">DB59*$F56*DB81*DB61/Thousand+DB65*$F62*$E18*DB28*DB$6*DB52</f>
        <v>0</v>
      </c>
      <c r="DC91" s="20" t="n">
        <f aca="false">DC59*$F56*DC81*DC61/Thousand+DC65*$F62*$E18*DC28*DC$6*DC52</f>
        <v>0</v>
      </c>
      <c r="DD91" s="20" t="n">
        <f aca="false">DD59*$F56*DD81*DD61/Thousand+DD65*$F62*$E18*DD28*DD$6*DD52</f>
        <v>0</v>
      </c>
      <c r="DE91" s="20" t="n">
        <f aca="false">DE59*$F56*DE81*DE61/Thousand+DE65*$F62*$E18*DE28*DE$6*DE52</f>
        <v>0</v>
      </c>
      <c r="DF91" s="20" t="n">
        <f aca="false">DF59*$F56*DF81*DF61/Thousand+DF65*$F62*$E18*DF28*DF$6*DF52</f>
        <v>0</v>
      </c>
      <c r="DG91" s="20" t="n">
        <f aca="false">DG59*$F56*DG81*DG61/Thousand+DG65*$F62*$E18*DG28*DG$6*DG52</f>
        <v>0</v>
      </c>
      <c r="DH91" s="20" t="n">
        <f aca="false">DH59*$F56*DH81*DH61/Thousand+DH65*$F62*$E18*DH28*DH$6*DH52</f>
        <v>0</v>
      </c>
      <c r="DI91" s="20" t="n">
        <f aca="false">DI59*$F56*DI81*DI61/Thousand+DI65*$F62*$E18*DI28*DI$6*DI52</f>
        <v>0</v>
      </c>
      <c r="DJ91" s="20" t="n">
        <f aca="false">DJ59*$F56*DJ81*DJ61/Thousand+DJ65*$F62*$E18*DJ28*DJ$6*DJ52</f>
        <v>0</v>
      </c>
      <c r="DK91" s="20" t="n">
        <f aca="false">DK59*$F56*DK81*DK61/Thousand+DK65*$F62*$E18*DK28*DK$6*DK52</f>
        <v>0</v>
      </c>
      <c r="DL91" s="20" t="n">
        <f aca="false">DL59*$F56*DL81*DL61/Thousand+DL65*$F62*$E18*DL28*DL$6*DL52</f>
        <v>0</v>
      </c>
      <c r="DM91" s="20" t="n">
        <f aca="false">DM59*$F56*DM81*DM61/Thousand+DM65*$F62*$E18*DM28*DM$6*DM52</f>
        <v>0</v>
      </c>
      <c r="DN91" s="20" t="n">
        <f aca="false">DN59*$F56*DN81*DN61/Thousand+DN65*$F62*$E18*DN28*DN$6*DN52</f>
        <v>0</v>
      </c>
      <c r="DO91" s="20" t="n">
        <f aca="false">DO59*$F56*DO81*DO61/Thousand+DO65*$F62*$E18*DO28*DO$6*DO52</f>
        <v>0</v>
      </c>
      <c r="DP91" s="20" t="n">
        <f aca="false">DP59*$F56*DP81*DP61/Thousand+DP65*$F62*$E18*DP28*DP$6*DP52</f>
        <v>0</v>
      </c>
      <c r="DQ91" s="20" t="n">
        <f aca="false">DQ59*$F56*DQ81*DQ61/Thousand+DQ65*$F62*$E18*DQ28*DQ$6*DQ52</f>
        <v>0</v>
      </c>
      <c r="DR91" s="20" t="n">
        <f aca="false">DR59*$F56*DR81*DR61/Thousand+DR65*$F62*$E18*DR28*DR$6*DR52</f>
        <v>0</v>
      </c>
      <c r="DS91" s="20" t="n">
        <f aca="false">DS59*$F56*DS81*DS61/Thousand+DS65*$F62*$E18*DS28*DS$6*DS52</f>
        <v>0</v>
      </c>
      <c r="DT91" s="20" t="n">
        <f aca="false">DT59*$F56*DT81*DT61/Thousand+DT65*$F62*$E18*DT28*DT$6*DT52</f>
        <v>0</v>
      </c>
      <c r="DU91" s="20" t="n">
        <f aca="false">DU59*$F56*DU81*DU61/Thousand+DU65*$F62*$E18*DU28*DU$6*DU52</f>
        <v>0</v>
      </c>
      <c r="DV91" s="20" t="n">
        <f aca="false">DV59*$F56*DV81*DV61/Thousand+DV65*$F62*$E18*DV28*DV$6*DV52</f>
        <v>0</v>
      </c>
      <c r="DW91" s="20" t="n">
        <f aca="false">DW59*$F56*DW81*DW61/Thousand+DW65*$F62*$E18*DW28*DW$6*DW52</f>
        <v>0</v>
      </c>
      <c r="DX91" s="20" t="n">
        <f aca="false">DX59*$F56*DX81*DX61/Thousand+DX65*$F62*$E18*DX28*DX$6*DX52</f>
        <v>0</v>
      </c>
      <c r="DY91" s="20" t="n">
        <f aca="false">DY59*$F56*DY81*DY61/Thousand+DY65*$F62*$E18*DY28*DY$6*DY52</f>
        <v>0</v>
      </c>
      <c r="DZ91" s="20" t="n">
        <f aca="false">DZ59*$F56*DZ81*DZ61/Thousand+DZ65*$F62*$E18*DZ28*DZ$6*DZ52</f>
        <v>0</v>
      </c>
      <c r="EA91" s="20" t="n">
        <f aca="false">EA59*$F56*EA81*EA61/Thousand+EA65*$F62*$E18*EA28*EA$6*EA52</f>
        <v>0</v>
      </c>
      <c r="EB91" s="20" t="n">
        <f aca="false">EB59*$F56*EB81*EB61/Thousand+EB65*$F62*$E18*EB28*EB$6*EB52</f>
        <v>0</v>
      </c>
      <c r="EC91" s="20" t="n">
        <f aca="false">EC59*$F56*EC81*EC61/Thousand+EC65*$F62*$E18*EC28*EC$6*EC52</f>
        <v>0</v>
      </c>
      <c r="ED91" s="20" t="n">
        <f aca="false">ED59*$F56*ED81*ED61/Thousand+ED65*$F62*$E18*ED28*ED$6*ED52</f>
        <v>0</v>
      </c>
      <c r="EE91" s="20" t="n">
        <f aca="false">EE59*$F56*EE81*EE61/Thousand+EE65*$F62*$E18*EE28*EE$6*EE52</f>
        <v>0</v>
      </c>
      <c r="EF91" s="20" t="n">
        <f aca="false">EF59*$F56*EF81*EF61/Thousand+EF65*$F62*$E18*EF28*EF$6*EF52</f>
        <v>0</v>
      </c>
      <c r="EG91" s="20" t="n">
        <f aca="false">EG59*$F56*EG81*EG61/Thousand+EG65*$F62*$E18*EG28*EG$6*EG52</f>
        <v>0</v>
      </c>
      <c r="EH91" s="20" t="n">
        <f aca="false">EH59*$F56*EH81*EH61/Thousand+EH65*$F62*$E18*EH28*EH$6*EH52</f>
        <v>0</v>
      </c>
      <c r="EI91" s="20" t="n">
        <f aca="false">EI59*$F56*EI81*EI61/Thousand+EI65*$F62*$E18*EI28*EI$6*EI52</f>
        <v>0</v>
      </c>
      <c r="EJ91" s="20" t="n">
        <f aca="false">EJ59*$F56*EJ81*EJ61/Thousand+EJ65*$F62*$E18*EJ28*EJ$6*EJ52</f>
        <v>0</v>
      </c>
      <c r="EK91" s="20" t="n">
        <f aca="false">EK59*$F56*EK81*EK61/Thousand+EK65*$F62*$E18*EK28*EK$6*EK52</f>
        <v>0</v>
      </c>
      <c r="EL91" s="20" t="n">
        <f aca="false">EL59*$F56*EL81*EL61/Thousand+EL65*$F62*$E18*EL28*EL$6*EL52</f>
        <v>0</v>
      </c>
      <c r="EM91" s="20" t="n">
        <f aca="false">EM59*$F56*EM81*EM61/Thousand+EM65*$F62*$E18*EM28*EM$6*EM52</f>
        <v>0</v>
      </c>
      <c r="EN91" s="20" t="n">
        <f aca="false">EN59*$F56*EN81*EN61/Thousand+EN65*$F62*$E18*EN28*EN$6*EN52</f>
        <v>0</v>
      </c>
      <c r="EO91" s="20" t="n">
        <f aca="false">EO59*$F56*EO81*EO61/Thousand+EO65*$F62*$E18*EO28*EO$6*EO52</f>
        <v>0</v>
      </c>
      <c r="EP91" s="20" t="n">
        <f aca="false">EP59*$F56*EP81*EP61/Thousand+EP65*$F62*$E18*EP28*EP$6*EP52</f>
        <v>0</v>
      </c>
      <c r="EQ91" s="20" t="n">
        <f aca="false">EQ59*$F56*EQ81*EQ61/Thousand+EQ65*$F62*$E18*EQ28*EQ$6*EQ52</f>
        <v>0</v>
      </c>
      <c r="ER91" s="20" t="n">
        <f aca="false">ER59*$F56*ER81*ER61/Thousand+ER65*$F62*$E18*ER28*ER$6*ER52</f>
        <v>0</v>
      </c>
      <c r="ES91" s="20" t="n">
        <f aca="false">ES59*$F56*ES81*ES61/Thousand+ES65*$F62*$E18*ES28*ES$6*ES52</f>
        <v>0</v>
      </c>
      <c r="ET91" s="20" t="n">
        <f aca="false">ET59*$F56*ET81*ET61/Thousand+ET65*$F62*$E18*ET28*ET$6*ET52</f>
        <v>0</v>
      </c>
      <c r="EU91" s="20" t="n">
        <f aca="false">EU59*$F56*EU81*EU61/Thousand+EU65*$F62*$E18*EU28*EU$6*EU52</f>
        <v>0</v>
      </c>
      <c r="EV91" s="20" t="n">
        <f aca="false">EV59*$F56*EV81*EV61/Thousand+EV65*$F62*$E18*EV28*EV$6*EV52</f>
        <v>0</v>
      </c>
      <c r="EW91" s="20" t="n">
        <f aca="false">EW59*$F56*EW81*EW61/Thousand+EW65*$F62*$E18*EW28*EW$6*EW52</f>
        <v>0</v>
      </c>
      <c r="EX91" s="20" t="n">
        <f aca="false">EX59*$F56*EX81*EX61/Thousand+EX65*$F62*$E18*EX28*EX$6*EX52</f>
        <v>0</v>
      </c>
      <c r="EY91" s="20" t="n">
        <f aca="false">EY59*$F56*EY81*EY61/Thousand+EY65*$F62*$E18*EY28*EY$6*EY52</f>
        <v>0</v>
      </c>
      <c r="EZ91" s="20" t="n">
        <f aca="false">EZ59*$F56*EZ81*EZ61/Thousand+EZ65*$F62*$E18*EZ28*EZ$6*EZ52</f>
        <v>0</v>
      </c>
      <c r="FA91" s="20" t="n">
        <f aca="false">FA59*$F56*FA81*FA61/Thousand+FA65*$F62*$E18*FA28*FA$6*FA52</f>
        <v>0</v>
      </c>
      <c r="FB91" s="20" t="n">
        <f aca="false">FB59*$F56*FB81*FB61/Thousand+FB65*$F62*$E18*FB28*FB$6*FB52</f>
        <v>0</v>
      </c>
      <c r="FC91" s="20" t="n">
        <f aca="false">FC59*$F56*FC81*FC61/Thousand+FC65*$F62*$E18*FC28*FC$6*FC52</f>
        <v>0</v>
      </c>
      <c r="FD91" s="20" t="n">
        <f aca="false">FD59*$F56*FD81*FD61/Thousand+FD65*$F62*$E18*FD28*FD$6*FD52</f>
        <v>0</v>
      </c>
      <c r="FE91" s="20" t="n">
        <f aca="false">FE59*$F56*FE81*FE61/Thousand+FE65*$F62*$E18*FE28*FE$6*FE52</f>
        <v>0</v>
      </c>
      <c r="FF91" s="20" t="n">
        <f aca="false">FF59*$F56*FF81*FF61/Thousand+FF65*$F62*$E18*FF28*FF$6*FF52</f>
        <v>0</v>
      </c>
      <c r="FG91" s="20" t="n">
        <f aca="false">FG59*$F56*FG81*FG61/Thousand+FG65*$F62*$E18*FG28*FG$6*FG52</f>
        <v>0</v>
      </c>
      <c r="FH91" s="20" t="n">
        <f aca="false">FH59*$F56*FH81*FH61/Thousand+FH65*$F62*$E18*FH28*FH$6*FH52</f>
        <v>0</v>
      </c>
    </row>
    <row r="92" customFormat="false" ht="15" hidden="false" customHeight="false" outlineLevel="0" collapsed="false">
      <c r="C92" s="0" t="s">
        <v>747</v>
      </c>
      <c r="D92" s="11" t="s">
        <v>359</v>
      </c>
      <c r="I92" s="20" t="n">
        <f aca="false">SUM(J92:FH92)</f>
        <v>-67151.4080151549</v>
      </c>
      <c r="J92" s="20" t="n">
        <f aca="false">-(In_OM+In_Cable_OM)*$E13*J41*(1+In_Opex_Adj)*J28*J$6</f>
        <v>-0</v>
      </c>
      <c r="K92" s="20" t="n">
        <f aca="false">-(In_OM+In_Cable_OM)*$E13*K41*(1+In_Opex_Adj)*K28*K$6</f>
        <v>-0</v>
      </c>
      <c r="L92" s="20" t="n">
        <f aca="false">-(In_OM+In_Cable_OM)*$E13*L41*(1+In_Opex_Adj)*L28*L$6</f>
        <v>-0</v>
      </c>
      <c r="M92" s="20" t="n">
        <f aca="false">-(In_OM+In_Cable_OM)*$E13*M41*(1+In_Opex_Adj)*M28*M$6</f>
        <v>-0</v>
      </c>
      <c r="N92" s="20" t="n">
        <f aca="false">-(In_OM+In_Cable_OM)*$E13*N41*(1+In_Opex_Adj)*N28*N$6</f>
        <v>-0</v>
      </c>
      <c r="O92" s="20" t="n">
        <f aca="false">-(In_OM+In_Cable_OM)*$E13*O41*(1+In_Opex_Adj)*O28*O$6</f>
        <v>-0</v>
      </c>
      <c r="P92" s="20" t="n">
        <f aca="false">-(In_OM+In_Cable_OM)*$E13*P41*(1+In_Opex_Adj)*P28*P$6</f>
        <v>-0</v>
      </c>
      <c r="Q92" s="20" t="n">
        <f aca="false">-(In_OM+In_Cable_OM)*$E13*Q41*(1+In_Opex_Adj)*Q28*Q$6</f>
        <v>-0</v>
      </c>
      <c r="R92" s="20" t="n">
        <f aca="false">-(In_OM+In_Cable_OM)*$E13*R41*(1+In_Opex_Adj)*R28*R$6</f>
        <v>-0</v>
      </c>
      <c r="S92" s="20" t="n">
        <f aca="false">-(In_OM+In_Cable_OM)*$E13*S41*(1+In_Opex_Adj)*S28*S$6</f>
        <v>-0</v>
      </c>
      <c r="T92" s="20" t="n">
        <f aca="false">-(In_OM+In_Cable_OM)*$E13*T41*(1+In_Opex_Adj)*T28*T$6</f>
        <v>-332.746547443397</v>
      </c>
      <c r="U92" s="20" t="n">
        <f aca="false">-(In_OM+In_Cable_OM)*$E13*U41*(1+In_Opex_Adj)*U28*U$6</f>
        <v>-336.403102909808</v>
      </c>
      <c r="V92" s="20" t="n">
        <f aca="false">-(In_OM+In_Cable_OM)*$E13*V41*(1+In_Opex_Adj)*V28*V$6</f>
        <v>-336.403102909808</v>
      </c>
      <c r="W92" s="20" t="n">
        <f aca="false">-(In_OM+In_Cable_OM)*$E13*W41*(1+In_Opex_Adj)*W28*W$6</f>
        <v>-335.806898912877</v>
      </c>
      <c r="X92" s="20" t="n">
        <f aca="false">-(In_OM+In_Cable_OM)*$E13*X41*(1+In_Opex_Adj)*X28*X$6</f>
        <v>-339.538086678575</v>
      </c>
      <c r="Y92" s="20" t="n">
        <f aca="false">-(In_OM+In_Cable_OM)*$E13*Y41*(1+In_Opex_Adj)*Y28*Y$6</f>
        <v>-343.269274444274</v>
      </c>
      <c r="Z92" s="20" t="n">
        <f aca="false">-(In_OM+In_Cable_OM)*$E13*Z41*(1+In_Opex_Adj)*Z28*Z$6</f>
        <v>-343.269274444274</v>
      </c>
      <c r="AA92" s="20" t="n">
        <f aca="false">-(In_OM+In_Cable_OM)*$E13*AA41*(1+In_Opex_Adj)*AA28*AA$6</f>
        <v>-342.673876612603</v>
      </c>
      <c r="AB92" s="20" t="n">
        <f aca="false">-(In_OM+In_Cable_OM)*$E13*AB41*(1+In_Opex_Adj)*AB28*AB$6</f>
        <v>-346.481364130521</v>
      </c>
      <c r="AC92" s="20" t="n">
        <f aca="false">-(In_OM+In_Cable_OM)*$E13*AC41*(1+In_Opex_Adj)*AC28*AC$6</f>
        <v>-350.288851648438</v>
      </c>
      <c r="AD92" s="20" t="n">
        <f aca="false">-(In_OM+In_Cable_OM)*$E13*AD41*(1+In_Opex_Adj)*AD28*AD$6</f>
        <v>-350.288851648438</v>
      </c>
      <c r="AE92" s="20" t="n">
        <f aca="false">-(In_OM+In_Cable_OM)*$E13*AE41*(1+In_Opex_Adj)*AE28*AE$6</f>
        <v>-349.527211515616</v>
      </c>
      <c r="AF92" s="20" t="n">
        <f aca="false">-(In_OM+In_Cable_OM)*$E13*AF41*(1+In_Opex_Adj)*AF28*AF$6</f>
        <v>-353.410847199123</v>
      </c>
      <c r="AG92" s="20" t="n">
        <f aca="false">-(In_OM+In_Cable_OM)*$E13*AG41*(1+In_Opex_Adj)*AG28*AG$6</f>
        <v>-357.29448288263</v>
      </c>
      <c r="AH92" s="20" t="n">
        <f aca="false">-(In_OM+In_Cable_OM)*$E13*AH41*(1+In_Opex_Adj)*AH28*AH$6</f>
        <v>-357.29448288263</v>
      </c>
      <c r="AI92" s="20" t="n">
        <f aca="false">-(In_OM+In_Cable_OM)*$E13*AI41*(1+In_Opex_Adj)*AI28*AI$6</f>
        <v>-360.479214627288</v>
      </c>
      <c r="AJ92" s="20" t="n">
        <f aca="false">-(In_OM+In_Cable_OM)*$E13*AJ41*(1+In_Opex_Adj)*AJ28*AJ$6</f>
        <v>-360.479214627288</v>
      </c>
      <c r="AK92" s="20" t="n">
        <f aca="false">-(In_OM+In_Cable_OM)*$E13*AK41*(1+In_Opex_Adj)*AK28*AK$6</f>
        <v>-364.440524678137</v>
      </c>
      <c r="AL92" s="20" t="n">
        <f aca="false">-(In_OM+In_Cable_OM)*$E13*AL41*(1+In_Opex_Adj)*AL28*AL$6</f>
        <v>-364.440524678137</v>
      </c>
      <c r="AM92" s="20" t="n">
        <f aca="false">-(In_OM+In_Cable_OM)*$E13*AM41*(1+In_Opex_Adj)*AM28*AM$6</f>
        <v>-363.64812624</v>
      </c>
      <c r="AN92" s="20" t="n">
        <f aca="false">-(In_OM+In_Cable_OM)*$E13*AN41*(1+In_Opex_Adj)*AN28*AN$6</f>
        <v>-367.688660976</v>
      </c>
      <c r="AO92" s="20" t="n">
        <f aca="false">-(In_OM+In_Cable_OM)*$E13*AO41*(1+In_Opex_Adj)*AO28*AO$6</f>
        <v>-371.729195712</v>
      </c>
      <c r="AP92" s="20" t="n">
        <f aca="false">-(In_OM+In_Cable_OM)*$E13*AP41*(1+In_Opex_Adj)*AP28*AP$6</f>
        <v>-371.729195712</v>
      </c>
      <c r="AQ92" s="20" t="n">
        <f aca="false">-(In_OM+In_Cable_OM)*$E13*AQ41*(1+In_Opex_Adj)*AQ28*AQ$6</f>
        <v>-370.92128720548</v>
      </c>
      <c r="AR92" s="20" t="n">
        <f aca="false">-(In_OM+In_Cable_OM)*$E13*AR41*(1+In_Opex_Adj)*AR28*AR$6</f>
        <v>-375.042634841096</v>
      </c>
      <c r="AS92" s="20" t="n">
        <f aca="false">-(In_OM+In_Cable_OM)*$E13*AS41*(1+In_Opex_Adj)*AS28*AS$6</f>
        <v>-379.163982476712</v>
      </c>
      <c r="AT92" s="20" t="n">
        <f aca="false">-(In_OM+In_Cable_OM)*$E13*AT41*(1+In_Opex_Adj)*AT28*AT$6</f>
        <v>-379.163982476712</v>
      </c>
      <c r="AU92" s="20" t="n">
        <f aca="false">-(In_OM+In_Cable_OM)*$E13*AU41*(1+In_Opex_Adj)*AU28*AU$6</f>
        <v>-378.339557917808</v>
      </c>
      <c r="AV92" s="20" t="n">
        <f aca="false">-(In_OM+In_Cable_OM)*$E13*AV41*(1+In_Opex_Adj)*AV28*AV$6</f>
        <v>-382.543330783562</v>
      </c>
      <c r="AW92" s="20" t="n">
        <f aca="false">-(In_OM+In_Cable_OM)*$E13*AW41*(1+In_Opex_Adj)*AW28*AW$6</f>
        <v>-386.747103649315</v>
      </c>
      <c r="AX92" s="20" t="n">
        <f aca="false">-(In_OM+In_Cable_OM)*$E13*AX41*(1+In_Opex_Adj)*AX28*AX$6</f>
        <v>-386.747103649315</v>
      </c>
      <c r="AY92" s="20" t="n">
        <f aca="false">-(In_OM+In_Cable_OM)*$E13*AY41*(1+In_Opex_Adj)*AY28*AY$6</f>
        <v>-390.194197399233</v>
      </c>
      <c r="AZ92" s="20" t="n">
        <f aca="false">-(In_OM+In_Cable_OM)*$E13*AZ41*(1+In_Opex_Adj)*AZ28*AZ$6</f>
        <v>-390.194197399233</v>
      </c>
      <c r="BA92" s="20" t="n">
        <f aca="false">-(In_OM+In_Cable_OM)*$E13*BA41*(1+In_Opex_Adj)*BA28*BA$6</f>
        <v>-394.482045722301</v>
      </c>
      <c r="BB92" s="20" t="n">
        <f aca="false">-(In_OM+In_Cable_OM)*$E13*BB41*(1+In_Opex_Adj)*BB28*BB$6</f>
        <v>-394.482045722301</v>
      </c>
      <c r="BC92" s="20" t="n">
        <f aca="false">-(In_OM+In_Cable_OM)*$E13*BC41*(1+In_Opex_Adj)*BC28*BC$6</f>
        <v>-393.624451252603</v>
      </c>
      <c r="BD92" s="20" t="n">
        <f aca="false">-(In_OM+In_Cable_OM)*$E13*BD41*(1+In_Opex_Adj)*BD28*BD$6</f>
        <v>-397.998056266521</v>
      </c>
      <c r="BE92" s="20" t="n">
        <f aca="false">-(In_OM+In_Cable_OM)*$E13*BE41*(1+In_Opex_Adj)*BE28*BE$6</f>
        <v>-402.371661280438</v>
      </c>
      <c r="BF92" s="20" t="n">
        <f aca="false">-(In_OM+In_Cable_OM)*$E13*BF41*(1+In_Opex_Adj)*BF28*BF$6</f>
        <v>-402.371661280438</v>
      </c>
      <c r="BG92" s="20" t="n">
        <f aca="false">-(In_OM+In_Cable_OM)*$E13*BG41*(1+In_Opex_Adj)*BG28*BG$6</f>
        <v>-401.49696508274</v>
      </c>
      <c r="BH92" s="20" t="n">
        <f aca="false">-(In_OM+In_Cable_OM)*$E13*BH41*(1+In_Opex_Adj)*BH28*BH$6</f>
        <v>-405.958042472548</v>
      </c>
      <c r="BI92" s="20" t="n">
        <f aca="false">-(In_OM+In_Cable_OM)*$E13*BI41*(1+In_Opex_Adj)*BI28*BI$6</f>
        <v>-410.419119862356</v>
      </c>
      <c r="BJ92" s="20" t="n">
        <f aca="false">-(In_OM+In_Cable_OM)*$E13*BJ41*(1+In_Opex_Adj)*BJ28*BJ$6</f>
        <v>-410.419119862356</v>
      </c>
      <c r="BK92" s="20" t="n">
        <f aca="false">-(In_OM+In_Cable_OM)*$E13*BK41*(1+In_Opex_Adj)*BK28*BK$6</f>
        <v>-409.526991202192</v>
      </c>
      <c r="BL92" s="20" t="n">
        <f aca="false">-(In_OM+In_Cable_OM)*$E13*BL41*(1+In_Opex_Adj)*BL28*BL$6</f>
        <v>-414.077291104438</v>
      </c>
      <c r="BM92" s="20" t="n">
        <f aca="false">-(In_OM+In_Cable_OM)*$E13*BM41*(1+In_Opex_Adj)*BM28*BM$6</f>
        <v>-418.627591006685</v>
      </c>
      <c r="BN92" s="20" t="n">
        <f aca="false">-(In_OM+In_Cable_OM)*$E13*BN41*(1+In_Opex_Adj)*BN28*BN$6</f>
        <v>-418.627591006685</v>
      </c>
      <c r="BO92" s="20" t="n">
        <f aca="false">-(In_OM+In_Cable_OM)*$E13*BO41*(1+In_Opex_Adj)*BO28*BO$6</f>
        <v>-422.358937249315</v>
      </c>
      <c r="BP92" s="20" t="n">
        <f aca="false">-(In_OM+In_Cable_OM)*$E13*BP41*(1+In_Opex_Adj)*BP28*BP$6</f>
        <v>-422.358937249315</v>
      </c>
      <c r="BQ92" s="20" t="n">
        <f aca="false">-(In_OM+In_Cable_OM)*$E13*BQ41*(1+In_Opex_Adj)*BQ28*BQ$6</f>
        <v>-427.000244252055</v>
      </c>
      <c r="BR92" s="20" t="n">
        <f aca="false">-(In_OM+In_Cable_OM)*$E13*BR41*(1+In_Opex_Adj)*BR28*BR$6</f>
        <v>-427.000244252055</v>
      </c>
      <c r="BS92" s="20" t="n">
        <f aca="false">-(In_OM+In_Cable_OM)*$E13*BS41*(1+In_Opex_Adj)*BS28*BS$6</f>
        <v>-426.071982851507</v>
      </c>
      <c r="BT92" s="20" t="n">
        <f aca="false">-(In_OM+In_Cable_OM)*$E13*BT41*(1+In_Opex_Adj)*BT28*BT$6</f>
        <v>-430.806115994301</v>
      </c>
      <c r="BU92" s="20" t="n">
        <f aca="false">-(In_OM+In_Cable_OM)*$E13*BU41*(1+In_Opex_Adj)*BU28*BU$6</f>
        <v>-435.540249137096</v>
      </c>
      <c r="BV92" s="20" t="n">
        <f aca="false">-(In_OM+In_Cable_OM)*$E13*BV41*(1+In_Opex_Adj)*BV28*BV$6</f>
        <v>-435.540249137096</v>
      </c>
      <c r="BW92" s="20" t="n">
        <f aca="false">-(In_OM+In_Cable_OM)*$E13*BW41*(1+In_Opex_Adj)*BW28*BW$6</f>
        <v>-434.593459716164</v>
      </c>
      <c r="BX92" s="20" t="n">
        <f aca="false">-(In_OM+In_Cable_OM)*$E13*BX41*(1+In_Opex_Adj)*BX28*BX$6</f>
        <v>-439.422275935233</v>
      </c>
      <c r="BY92" s="20" t="n">
        <f aca="false">-(In_OM+In_Cable_OM)*$E13*BY41*(1+In_Opex_Adj)*BY28*BY$6</f>
        <v>-444.251092154301</v>
      </c>
      <c r="BZ92" s="20" t="n">
        <f aca="false">-(In_OM+In_Cable_OM)*$E13*BZ41*(1+In_Opex_Adj)*BZ28*BZ$6</f>
        <v>-444.251092154301</v>
      </c>
      <c r="CA92" s="20" t="n">
        <f aca="false">-(In_OM+In_Cable_OM)*$E13*CA41*(1+In_Opex_Adj)*CA28*CA$6</f>
        <v>-443.285161476164</v>
      </c>
      <c r="CB92" s="20" t="n">
        <f aca="false">-(In_OM+In_Cable_OM)*$E13*CB41*(1+In_Opex_Adj)*CB28*CB$6</f>
        <v>-448.210552159233</v>
      </c>
      <c r="CC92" s="20" t="n">
        <f aca="false">-(In_OM+In_Cable_OM)*$E13*CC41*(1+In_Opex_Adj)*CC28*CC$6</f>
        <v>-453.135942842301</v>
      </c>
      <c r="CD92" s="20" t="n">
        <f aca="false">-(In_OM+In_Cable_OM)*$E13*CD41*(1+In_Opex_Adj)*CD28*CD$6</f>
        <v>-453.135942842301</v>
      </c>
      <c r="CE92" s="20" t="n">
        <f aca="false">-(In_OM+In_Cable_OM)*$E13*CE41*(1+In_Opex_Adj)*CE28*CE$6</f>
        <v>-457.174706770849</v>
      </c>
      <c r="CF92" s="20" t="n">
        <f aca="false">-(In_OM+In_Cable_OM)*$E13*CF41*(1+In_Opex_Adj)*CF28*CF$6</f>
        <v>-457.174706770849</v>
      </c>
      <c r="CG92" s="20" t="n">
        <f aca="false">-(In_OM+In_Cable_OM)*$E13*CG41*(1+In_Opex_Adj)*CG28*CG$6</f>
        <v>-462.198604647452</v>
      </c>
      <c r="CH92" s="20" t="n">
        <f aca="false">-(In_OM+In_Cable_OM)*$E13*CH41*(1+In_Opex_Adj)*CH28*CH$6</f>
        <v>-462.198604647452</v>
      </c>
      <c r="CI92" s="20" t="n">
        <f aca="false">-(In_OM+In_Cable_OM)*$E13*CI41*(1+In_Opex_Adj)*CI28*CI$6</f>
        <v>-461.193812669589</v>
      </c>
      <c r="CJ92" s="20" t="n">
        <f aca="false">-(In_OM+In_Cable_OM)*$E13*CJ41*(1+In_Opex_Adj)*CJ28*CJ$6</f>
        <v>-466.318188365918</v>
      </c>
      <c r="CK92" s="20" t="n">
        <f aca="false">-(In_OM+In_Cable_OM)*$E13*CK41*(1+In_Opex_Adj)*CK28*CK$6</f>
        <v>-471.442564062247</v>
      </c>
      <c r="CL92" s="20" t="n">
        <f aca="false">-(In_OM+In_Cable_OM)*$E13*CL41*(1+In_Opex_Adj)*CL28*CL$6</f>
        <v>-471.442564062247</v>
      </c>
      <c r="CM92" s="20" t="n">
        <f aca="false">-(In_OM+In_Cable_OM)*$E13*CM41*(1+In_Opex_Adj)*CM28*CM$6</f>
        <v>-470.417893564932</v>
      </c>
      <c r="CN92" s="20" t="n">
        <f aca="false">-(In_OM+In_Cable_OM)*$E13*CN41*(1+In_Opex_Adj)*CN28*CN$6</f>
        <v>-475.644759048986</v>
      </c>
      <c r="CO92" s="20" t="n">
        <f aca="false">-(In_OM+In_Cable_OM)*$E13*CO41*(1+In_Opex_Adj)*CO28*CO$6</f>
        <v>-480.871624533041</v>
      </c>
      <c r="CP92" s="20" t="n">
        <f aca="false">-(In_OM+In_Cable_OM)*$E13*CP41*(1+In_Opex_Adj)*CP28*CP$6</f>
        <v>-480.871624533041</v>
      </c>
      <c r="CQ92" s="20" t="n">
        <f aca="false">-(In_OM+In_Cable_OM)*$E13*CQ41*(1+In_Opex_Adj)*CQ28*CQ$6</f>
        <v>-479.82615221589</v>
      </c>
      <c r="CR92" s="20" t="n">
        <f aca="false">-(In_OM+In_Cable_OM)*$E13*CR41*(1+In_Opex_Adj)*CR28*CR$6</f>
        <v>-485.157553907178</v>
      </c>
      <c r="CS92" s="20" t="n">
        <f aca="false">-(In_OM+In_Cable_OM)*$E13*CS41*(1+In_Opex_Adj)*CS28*CS$6</f>
        <v>-490.488955598466</v>
      </c>
      <c r="CT92" s="20" t="n">
        <f aca="false">-(In_OM+In_Cable_OM)*$E13*CT41*(1+In_Opex_Adj)*CT28*CT$6</f>
        <v>-490.488955598466</v>
      </c>
      <c r="CU92" s="20" t="n">
        <f aca="false">-(In_OM+In_Cable_OM)*$E13*CU41*(1+In_Opex_Adj)*CU28*CU$6</f>
        <v>-494.860648553753</v>
      </c>
      <c r="CV92" s="20" t="n">
        <f aca="false">-(In_OM+In_Cable_OM)*$E13*CV41*(1+In_Opex_Adj)*CV28*CV$6</f>
        <v>-494.860648553753</v>
      </c>
      <c r="CW92" s="20" t="n">
        <f aca="false">-(In_OM+In_Cable_OM)*$E13*CW41*(1+In_Opex_Adj)*CW28*CW$6</f>
        <v>-500.29867765874</v>
      </c>
      <c r="CX92" s="20" t="n">
        <f aca="false">-(In_OM+In_Cable_OM)*$E13*CX41*(1+In_Opex_Adj)*CX28*CX$6</f>
        <v>-500.29867765874</v>
      </c>
      <c r="CY92" s="20" t="n">
        <f aca="false">-(In_OM+In_Cable_OM)*$E13*CY41*(1+In_Opex_Adj)*CY28*CY$6</f>
        <v>-499.211016026301</v>
      </c>
      <c r="CZ92" s="20" t="n">
        <f aca="false">-(In_OM+In_Cable_OM)*$E13*CZ41*(1+In_Opex_Adj)*CZ28*CZ$6</f>
        <v>-504.75780509326</v>
      </c>
      <c r="DA92" s="20" t="n">
        <f aca="false">-(In_OM+In_Cable_OM)*$E13*DA41*(1+In_Opex_Adj)*DA28*DA$6</f>
        <v>-510.304594160219</v>
      </c>
      <c r="DB92" s="20" t="n">
        <f aca="false">-(In_OM+In_Cable_OM)*$E13*DB41*(1+In_Opex_Adj)*DB28*DB$6</f>
        <v>-510.304594160219</v>
      </c>
      <c r="DC92" s="20" t="n">
        <f aca="false">-(In_OM+In_Cable_OM)*$E13*DC41*(1+In_Opex_Adj)*DC28*DC$6</f>
        <v>-509.195372774794</v>
      </c>
      <c r="DD92" s="20" t="n">
        <f aca="false">-(In_OM+In_Cable_OM)*$E13*DD41*(1+In_Opex_Adj)*DD28*DD$6</f>
        <v>-514.853099138959</v>
      </c>
      <c r="DE92" s="20" t="n">
        <f aca="false">-(In_OM+In_Cable_OM)*$E13*DE41*(1+In_Opex_Adj)*DE28*DE$6</f>
        <v>-520.510825503123</v>
      </c>
      <c r="DF92" s="20" t="n">
        <f aca="false">-(In_OM+In_Cable_OM)*$E13*DF41*(1+In_Opex_Adj)*DF28*DF$6</f>
        <v>-520.510825503123</v>
      </c>
      <c r="DG92" s="20" t="n">
        <f aca="false">-(In_OM+In_Cable_OM)*$E13*DG41*(1+In_Opex_Adj)*DG28*DG$6</f>
        <v>-519.379410456986</v>
      </c>
      <c r="DH92" s="20" t="n">
        <f aca="false">-(In_OM+In_Cable_OM)*$E13*DH41*(1+In_Opex_Adj)*DH28*DH$6</f>
        <v>-525.150292795397</v>
      </c>
      <c r="DI92" s="20" t="n">
        <f aca="false">-(In_OM+In_Cable_OM)*$E13*DI41*(1+In_Opex_Adj)*DI28*DI$6</f>
        <v>-530.921175133808</v>
      </c>
      <c r="DJ92" s="20" t="n">
        <f aca="false">-(In_OM+In_Cable_OM)*$E13*DJ41*(1+In_Opex_Adj)*DJ28*DJ$6</f>
        <v>-530.921175133808</v>
      </c>
      <c r="DK92" s="20" t="n">
        <f aca="false">-(In_OM+In_Cable_OM)*$E13*DK41*(1+In_Opex_Adj)*DK28*DK$6</f>
        <v>-535.653148167123</v>
      </c>
      <c r="DL92" s="20" t="n">
        <f aca="false">-(In_OM+In_Cable_OM)*$E13*DL41*(1+In_Opex_Adj)*DL28*DL$6</f>
        <v>-535.653148167123</v>
      </c>
      <c r="DM92" s="20" t="n">
        <f aca="false">-(In_OM+In_Cable_OM)*$E13*DM41*(1+In_Opex_Adj)*DM28*DM$6</f>
        <v>-541.53944649863</v>
      </c>
      <c r="DN92" s="20" t="n">
        <f aca="false">-(In_OM+In_Cable_OM)*$E13*DN41*(1+In_Opex_Adj)*DN28*DN$6</f>
        <v>-541.53944649863</v>
      </c>
      <c r="DO92" s="20" t="n">
        <f aca="false">-(In_OM+In_Cable_OM)*$E13*DO41*(1+In_Opex_Adj)*DO28*DO$6</f>
        <v>-540.362031800548</v>
      </c>
      <c r="DP92" s="20" t="n">
        <f aca="false">-(In_OM+In_Cable_OM)*$E13*DP41*(1+In_Opex_Adj)*DP28*DP$6</f>
        <v>-546.36605437611</v>
      </c>
      <c r="DQ92" s="20" t="n">
        <f aca="false">-(In_OM+In_Cable_OM)*$E13*DQ41*(1+In_Opex_Adj)*DQ28*DQ$6</f>
        <v>-552.370076951671</v>
      </c>
      <c r="DR92" s="20" t="n">
        <f aca="false">-(In_OM+In_Cable_OM)*$E13*DR41*(1+In_Opex_Adj)*DR28*DR$6</f>
        <v>-552.370076951671</v>
      </c>
      <c r="DS92" s="20" t="n">
        <f aca="false">-(In_OM+In_Cable_OM)*$E13*DS41*(1+In_Opex_Adj)*DS28*DS$6</f>
        <v>-551.169297241644</v>
      </c>
      <c r="DT92" s="20" t="n">
        <f aca="false">-(In_OM+In_Cable_OM)*$E13*DT41*(1+In_Opex_Adj)*DT28*DT$6</f>
        <v>-557.293400544329</v>
      </c>
      <c r="DU92" s="20" t="n">
        <f aca="false">-(In_OM+In_Cable_OM)*$E13*DU41*(1+In_Opex_Adj)*DU28*DU$6</f>
        <v>-563.417503847014</v>
      </c>
      <c r="DV92" s="20" t="n">
        <f aca="false">-(In_OM+In_Cable_OM)*$E13*DV41*(1+In_Opex_Adj)*DV28*DV$6</f>
        <v>-563.417503847014</v>
      </c>
      <c r="DW92" s="20" t="n">
        <f aca="false">-(In_OM+In_Cable_OM)*$E13*DW41*(1+In_Opex_Adj)*DW28*DW$6</f>
        <v>-562.192676985206</v>
      </c>
      <c r="DX92" s="20" t="n">
        <f aca="false">-(In_OM+In_Cable_OM)*$E13*DX41*(1+In_Opex_Adj)*DX28*DX$6</f>
        <v>-568.439262285041</v>
      </c>
      <c r="DY92" s="20" t="n">
        <f aca="false">-(In_OM+In_Cable_OM)*$E13*DY41*(1+In_Opex_Adj)*DY28*DY$6</f>
        <v>-574.685847584877</v>
      </c>
      <c r="DZ92" s="20" t="n">
        <f aca="false">-(In_OM+In_Cable_OM)*$E13*DZ41*(1+In_Opex_Adj)*DZ28*DZ$6</f>
        <v>-574.685847584877</v>
      </c>
      <c r="EA92" s="20" t="n">
        <f aca="false">-(In_OM+In_Cable_OM)*$E13*EA41*(1+In_Opex_Adj)*EA28*EA$6</f>
        <v>-579.808342228932</v>
      </c>
      <c r="EB92" s="20" t="n">
        <f aca="false">-(In_OM+In_Cable_OM)*$E13*EB41*(1+In_Opex_Adj)*EB28*EB$6</f>
        <v>-579.808342228932</v>
      </c>
      <c r="EC92" s="20" t="n">
        <f aca="false">-(In_OM+In_Cable_OM)*$E13*EC41*(1+In_Opex_Adj)*EC28*EC$6</f>
        <v>-586.179862473206</v>
      </c>
      <c r="ED92" s="20" t="n">
        <f aca="false">-(In_OM+In_Cable_OM)*$E13*ED41*(1+In_Opex_Adj)*ED28*ED$6</f>
        <v>-586.179862473206</v>
      </c>
      <c r="EE92" s="20" t="n">
        <f aca="false">-(In_OM+In_Cable_OM)*$E13*EE41*(1+In_Opex_Adj)*EE28*EE$6</f>
        <v>-584.90545300274</v>
      </c>
      <c r="EF92" s="20" t="n">
        <f aca="false">-(In_OM+In_Cable_OM)*$E13*EF41*(1+In_Opex_Adj)*EF28*EF$6</f>
        <v>-591.404402480548</v>
      </c>
      <c r="EG92" s="20" t="n">
        <f aca="false">-(In_OM+In_Cable_OM)*$E13*EG41*(1+In_Opex_Adj)*EG28*EG$6</f>
        <v>-597.903351958356</v>
      </c>
      <c r="EH92" s="20" t="n">
        <f aca="false">-(In_OM+In_Cable_OM)*$E13*EH41*(1+In_Opex_Adj)*EH28*EH$6</f>
        <v>-597.903351958356</v>
      </c>
      <c r="EI92" s="20" t="n">
        <f aca="false">-(In_OM+In_Cable_OM)*$E13*EI41*(1+In_Opex_Adj)*EI28*EI$6</f>
        <v>-596.603531056438</v>
      </c>
      <c r="EJ92" s="20" t="n">
        <f aca="false">-(In_OM+In_Cable_OM)*$E13*EJ41*(1+In_Opex_Adj)*EJ28*EJ$6</f>
        <v>-603.232459179288</v>
      </c>
      <c r="EK92" s="20" t="n">
        <f aca="false">-(In_OM+In_Cable_OM)*$E13*EK41*(1+In_Opex_Adj)*EK28*EK$6</f>
        <v>-609.861387302137</v>
      </c>
      <c r="EL92" s="20" t="n">
        <f aca="false">-(In_OM+In_Cable_OM)*$E13*EL41*(1+In_Opex_Adj)*EL28*EL$6</f>
        <v>-609.861387302137</v>
      </c>
      <c r="EM92" s="20" t="n">
        <f aca="false">-(In_OM+In_Cable_OM)*$E13*EM41*(1+In_Opex_Adj)*EM28*EM$6</f>
        <v>-608.535707099178</v>
      </c>
      <c r="EN92" s="20" t="n">
        <f aca="false">-(In_OM+In_Cable_OM)*$E13*EN41*(1+In_Opex_Adj)*EN28*EN$6</f>
        <v>-615.297214955836</v>
      </c>
      <c r="EO92" s="20" t="n">
        <f aca="false">-(In_OM+In_Cable_OM)*$E13*EO41*(1+In_Opex_Adj)*EO28*EO$6</f>
        <v>-622.058722812493</v>
      </c>
      <c r="EP92" s="20" t="n">
        <f aca="false">-(In_OM+In_Cable_OM)*$E13*EP41*(1+In_Opex_Adj)*EP28*EP$6</f>
        <v>-622.058722812493</v>
      </c>
      <c r="EQ92" s="20" t="n">
        <f aca="false">-(In_OM+In_Cable_OM)*$E13*EQ41*(1+In_Opex_Adj)*EQ28*EQ$6</f>
        <v>-627.603058932164</v>
      </c>
      <c r="ER92" s="20" t="n">
        <f aca="false">-(In_OM+In_Cable_OM)*$E13*ER41*(1+In_Opex_Adj)*ER28*ER$6</f>
        <v>-627.603058932164</v>
      </c>
      <c r="ES92" s="20" t="n">
        <f aca="false">-(In_OM+In_Cable_OM)*$E13*ES41*(1+In_Opex_Adj)*ES28*ES$6</f>
        <v>-634.499795843507</v>
      </c>
      <c r="ET92" s="20" t="n">
        <f aca="false">-(In_OM+In_Cable_OM)*$E13*ET41*(1+In_Opex_Adj)*ET28*ET$6</f>
        <v>-634.499795843507</v>
      </c>
      <c r="EU92" s="20" t="n">
        <f aca="false">-(In_OM+In_Cable_OM)*$E13*EU41*(1+In_Opex_Adj)*EU28*EU$6</f>
        <v>-633.120448461238</v>
      </c>
      <c r="EV92" s="20" t="n">
        <f aca="false">-(In_OM+In_Cable_OM)*$E13*EV41*(1+In_Opex_Adj)*EV28*EV$6</f>
        <v>-640.155120110808</v>
      </c>
      <c r="EW92" s="20" t="n">
        <f aca="false">-(In_OM+In_Cable_OM)*$E13*EW41*(1+In_Opex_Adj)*EW28*EW$6</f>
        <v>-647.189791760377</v>
      </c>
      <c r="EX92" s="20" t="n">
        <f aca="false">-(In_OM+In_Cable_OM)*$E13*EX41*(1+In_Opex_Adj)*EX28*EX$6</f>
        <v>-647.189791760377</v>
      </c>
      <c r="EY92" s="20" t="n">
        <f aca="false">-(In_OM+In_Cable_OM)*$E13*EY41*(1+In_Opex_Adj)*EY28*EY$6</f>
        <v>-645.782857430463</v>
      </c>
      <c r="EZ92" s="20" t="n">
        <f aca="false">-(In_OM+In_Cable_OM)*$E13*EZ41*(1+In_Opex_Adj)*EZ28*EZ$6</f>
        <v>-652.958222513024</v>
      </c>
      <c r="FA92" s="20" t="n">
        <f aca="false">-(In_OM+In_Cable_OM)*$E13*FA41*(1+In_Opex_Adj)*FA28*FA$6</f>
        <v>-660.133587595585</v>
      </c>
      <c r="FB92" s="20" t="n">
        <f aca="false">-(In_OM+In_Cable_OM)*$E13*FB41*(1+In_Opex_Adj)*FB28*FB$6</f>
        <v>-660.133587595585</v>
      </c>
      <c r="FC92" s="20" t="n">
        <f aca="false">-(In_OM+In_Cable_OM)*$E13*FC41*(1+In_Opex_Adj)*FC28*FC$6</f>
        <v>-658.698514579072</v>
      </c>
      <c r="FD92" s="20" t="n">
        <f aca="false">-(In_OM+In_Cable_OM)*$E13*FD41*(1+In_Opex_Adj)*FD28*FD$6</f>
        <v>-0</v>
      </c>
      <c r="FE92" s="20" t="n">
        <f aca="false">-(In_OM+In_Cable_OM)*$E13*FE41*(1+In_Opex_Adj)*FE28*FE$6</f>
        <v>-0</v>
      </c>
      <c r="FF92" s="20" t="n">
        <f aca="false">-(In_OM+In_Cable_OM)*$E13*FF41*(1+In_Opex_Adj)*FF28*FF$6</f>
        <v>-0</v>
      </c>
      <c r="FG92" s="20" t="n">
        <f aca="false">-(In_OM+In_Cable_OM)*$E13*FG41*(1+In_Opex_Adj)*FG28*FG$6</f>
        <v>-0</v>
      </c>
      <c r="FH92" s="20" t="n">
        <f aca="false">-(In_OM+In_Cable_OM)*$E13*FH41*(1+In_Opex_Adj)*FH28*FH$6</f>
        <v>-0</v>
      </c>
    </row>
    <row r="93" customFormat="false" ht="15" hidden="false" customHeight="false" outlineLevel="0" collapsed="false">
      <c r="C93" s="0" t="s">
        <v>748</v>
      </c>
      <c r="D93" s="11" t="s">
        <v>359</v>
      </c>
      <c r="I93" s="20" t="n">
        <f aca="false">SUM(J93:FH93)</f>
        <v>-19983.3952216141</v>
      </c>
      <c r="J93" s="20" t="n">
        <f aca="false">-In_Balancing*(J75+J76)/Thousand*J41*(1+In_Opex_Adj)</f>
        <v>-0</v>
      </c>
      <c r="K93" s="20" t="n">
        <f aca="false">-In_Balancing*(K75+K76)/Thousand*K41*(1+In_Opex_Adj)</f>
        <v>-0</v>
      </c>
      <c r="L93" s="20" t="n">
        <f aca="false">-In_Balancing*(L75+L76)/Thousand*L41*(1+In_Opex_Adj)</f>
        <v>-0</v>
      </c>
      <c r="M93" s="20" t="n">
        <f aca="false">-In_Balancing*(M75+M76)/Thousand*M41*(1+In_Opex_Adj)</f>
        <v>-0</v>
      </c>
      <c r="N93" s="20" t="n">
        <f aca="false">-In_Balancing*(N75+N76)/Thousand*N41*(1+In_Opex_Adj)</f>
        <v>-0</v>
      </c>
      <c r="O93" s="20" t="n">
        <f aca="false">-In_Balancing*(O75+O76)/Thousand*O41*(1+In_Opex_Adj)</f>
        <v>-0</v>
      </c>
      <c r="P93" s="20" t="n">
        <f aca="false">-In_Balancing*(P75+P76)/Thousand*P41*(1+In_Opex_Adj)</f>
        <v>-0</v>
      </c>
      <c r="Q93" s="20" t="n">
        <f aca="false">-In_Balancing*(Q75+Q76)/Thousand*Q41*(1+In_Opex_Adj)</f>
        <v>-0</v>
      </c>
      <c r="R93" s="20" t="n">
        <f aca="false">-In_Balancing*(R75+R76)/Thousand*R41*(1+In_Opex_Adj)</f>
        <v>-0</v>
      </c>
      <c r="S93" s="20" t="n">
        <f aca="false">-In_Balancing*(S75+S76)/Thousand*S41*(1+In_Opex_Adj)</f>
        <v>-0</v>
      </c>
      <c r="T93" s="20" t="n">
        <f aca="false">-In_Balancing*(T75+T76)/Thousand*T41*(1+In_Opex_Adj)</f>
        <v>-104.91476969021</v>
      </c>
      <c r="U93" s="20" t="n">
        <f aca="false">-In_Balancing*(U75+U76)/Thousand*U41*(1+In_Opex_Adj)</f>
        <v>-105.988256947462</v>
      </c>
      <c r="V93" s="20" t="n">
        <f aca="false">-In_Balancing*(V75+V76)/Thousand*V41*(1+In_Opex_Adj)</f>
        <v>-105.908022329398</v>
      </c>
      <c r="W93" s="20" t="n">
        <f aca="false">-In_Balancing*(W75+W76)/Thousand*W41*(1+In_Opex_Adj)</f>
        <v>-105.640290767983</v>
      </c>
      <c r="X93" s="20" t="n">
        <f aca="false">-In_Balancing*(X75+X76)/Thousand*X41*(1+In_Opex_Adj)</f>
        <v>-106.734969174951</v>
      </c>
      <c r="Y93" s="20" t="n">
        <f aca="false">-In_Balancing*(Y75+Y76)/Thousand*Y41*(1+In_Opex_Adj)</f>
        <v>-107.827080701773</v>
      </c>
      <c r="Z93" s="20" t="n">
        <f aca="false">-In_Balancing*(Z75+Z76)/Thousand*Z41*(1+In_Opex_Adj)</f>
        <v>-107.745454067972</v>
      </c>
      <c r="AA93" s="20" t="n">
        <f aca="false">-In_Balancing*(AA75+AA76)/Thousand*AA41*(1+In_Opex_Adj)</f>
        <v>-107.47714706546</v>
      </c>
      <c r="AB93" s="20" t="n">
        <f aca="false">-In_Balancing*(AB75+AB76)/Thousand*AB41*(1+In_Opex_Adj)</f>
        <v>-108.590859563597</v>
      </c>
      <c r="AC93" s="20" t="n">
        <f aca="false">-In_Balancing*(AC75+AC76)/Thousand*AC41*(1+In_Opex_Adj)</f>
        <v>-109.701960549091</v>
      </c>
      <c r="AD93" s="20" t="n">
        <f aca="false">-In_Balancing*(AD75+AD76)/Thousand*AD41*(1+In_Opex_Adj)</f>
        <v>-109.618914604577</v>
      </c>
      <c r="AE93" s="20" t="n">
        <f aca="false">-In_Balancing*(AE75+AE76)/Thousand*AE41*(1+In_Opex_Adj)</f>
        <v>-109.297765336339</v>
      </c>
      <c r="AF93" s="20" t="n">
        <f aca="false">-In_Balancing*(AF75+AF76)/Thousand*AF41*(1+In_Opex_Adj)</f>
        <v>-110.430343662031</v>
      </c>
      <c r="AG93" s="20" t="n">
        <f aca="false">-In_Balancing*(AG75+AG76)/Thousand*AG41*(1+In_Opex_Adj)</f>
        <v>-111.560266237138</v>
      </c>
      <c r="AH93" s="20" t="n">
        <f aca="false">-In_Balancing*(AH75+AH76)/Thousand*AH41*(1+In_Opex_Adj)</f>
        <v>-111.475813528787</v>
      </c>
      <c r="AI93" s="20" t="n">
        <f aca="false">-In_Balancing*(AI75+AI76)/Thousand*AI41*(1+In_Opex_Adj)</f>
        <v>-112.384308279755</v>
      </c>
      <c r="AJ93" s="20" t="n">
        <f aca="false">-In_Balancing*(AJ75+AJ76)/Thousand*AJ41*(1+In_Opex_Adj)</f>
        <v>-112.300156158332</v>
      </c>
      <c r="AK93" s="20" t="n">
        <f aca="false">-In_Balancing*(AK75+AK76)/Thousand*AK41*(1+In_Opex_Adj)</f>
        <v>-113.449210643028</v>
      </c>
      <c r="AL93" s="20" t="n">
        <f aca="false">-In_Balancing*(AL75+AL76)/Thousand*AL41*(1+In_Opex_Adj)</f>
        <v>-113.363327976894</v>
      </c>
      <c r="AM93" s="20" t="n">
        <f aca="false">-In_Balancing*(AM75+AM76)/Thousand*AM41*(1+In_Opex_Adj)</f>
        <v>-113.031212462601</v>
      </c>
      <c r="AN93" s="20" t="n">
        <f aca="false">-In_Balancing*(AN75+AN76)/Thousand*AN41*(1+In_Opex_Adj)</f>
        <v>-114.202477958907</v>
      </c>
      <c r="AO93" s="20" t="n">
        <f aca="false">-In_Balancing*(AO75+AO76)/Thousand*AO41*(1+In_Opex_Adj)</f>
        <v>-115.370996988187</v>
      </c>
      <c r="AP93" s="20" t="n">
        <f aca="false">-In_Balancing*(AP75+AP76)/Thousand*AP41*(1+In_Opex_Adj)</f>
        <v>-115.283659502454</v>
      </c>
      <c r="AQ93" s="20" t="n">
        <f aca="false">-In_Balancing*(AQ75+AQ76)/Thousand*AQ41*(1+In_Opex_Adj)</f>
        <v>-114.946022697155</v>
      </c>
      <c r="AR93" s="20" t="n">
        <f aca="false">-In_Balancing*(AR75+AR76)/Thousand*AR41*(1+In_Opex_Adj)</f>
        <v>-116.137130068204</v>
      </c>
      <c r="AS93" s="20" t="n">
        <f aca="false">-In_Balancing*(AS75+AS76)/Thousand*AS41*(1+In_Opex_Adj)</f>
        <v>-117.325444445581</v>
      </c>
      <c r="AT93" s="20" t="n">
        <f aca="false">-In_Balancing*(AT75+AT76)/Thousand*AT41*(1+In_Opex_Adj)</f>
        <v>-117.236627415323</v>
      </c>
      <c r="AU93" s="20" t="n">
        <f aca="false">-In_Balancing*(AU75+AU76)/Thousand*AU41*(1+In_Opex_Adj)</f>
        <v>-116.893160422464</v>
      </c>
      <c r="AV93" s="20" t="n">
        <f aca="false">-In_Balancing*(AV75+AV76)/Thousand*AV41*(1+In_Opex_Adj)</f>
        <v>-118.104444656032</v>
      </c>
      <c r="AW93" s="20" t="n">
        <f aca="false">-In_Balancing*(AW75+AW76)/Thousand*AW41*(1+In_Opex_Adj)</f>
        <v>-119.312888583779</v>
      </c>
      <c r="AX93" s="20" t="n">
        <f aca="false">-In_Balancing*(AX75+AX76)/Thousand*AX41*(1+In_Opex_Adj)</f>
        <v>-119.22256703004</v>
      </c>
      <c r="AY93" s="20" t="n">
        <f aca="false">-In_Balancing*(AY75+AY76)/Thousand*AY41*(1+In_Opex_Adj)</f>
        <v>-120.194145344021</v>
      </c>
      <c r="AZ93" s="20" t="n">
        <f aca="false">-In_Balancing*(AZ75+AZ76)/Thousand*AZ41*(1+In_Opex_Adj)</f>
        <v>-120.104145303373</v>
      </c>
      <c r="BA93" s="20" t="n">
        <f aca="false">-In_Balancing*(BA75+BA76)/Thousand*BA41*(1+In_Opex_Adj)</f>
        <v>-121.333050155446</v>
      </c>
      <c r="BB93" s="20" t="n">
        <f aca="false">-In_Balancing*(BB75+BB76)/Thousand*BB41*(1+In_Opex_Adj)</f>
        <v>-121.241199310662</v>
      </c>
      <c r="BC93" s="20" t="n">
        <f aca="false">-In_Balancing*(BC75+BC76)/Thousand*BC41*(1+In_Opex_Adj)</f>
        <v>-120.886042080387</v>
      </c>
      <c r="BD93" s="20" t="n">
        <f aca="false">-In_Balancing*(BD75+BD76)/Thousand*BD41*(1+In_Opex_Adj)</f>
        <v>-122.138701827981</v>
      </c>
      <c r="BE93" s="20" t="n">
        <f aca="false">-In_Balancing*(BE75+BE76)/Thousand*BE41*(1+In_Opex_Adj)</f>
        <v>-123.388424249494</v>
      </c>
      <c r="BF93" s="20" t="n">
        <f aca="false">-In_Balancing*(BF75+BF76)/Thousand*BF41*(1+In_Opex_Adj)</f>
        <v>-123.295017457286</v>
      </c>
      <c r="BG93" s="20" t="n">
        <f aca="false">-In_Balancing*(BG75+BG76)/Thousand*BG41*(1+In_Opex_Adj)</f>
        <v>-122.933859228266</v>
      </c>
      <c r="BH93" s="20" t="n">
        <f aca="false">-In_Balancing*(BH75+BH76)/Thousand*BH41*(1+In_Opex_Adj)</f>
        <v>-124.207739110688</v>
      </c>
      <c r="BI93" s="20" t="n">
        <f aca="false">-In_Balancing*(BI75+BI76)/Thousand*BI41*(1+In_Opex_Adj)</f>
        <v>-125.478631908539</v>
      </c>
      <c r="BJ93" s="20" t="n">
        <f aca="false">-In_Balancing*(BJ75+BJ76)/Thousand*BJ41*(1+In_Opex_Adj)</f>
        <v>-125.383642799402</v>
      </c>
      <c r="BK93" s="20" t="n">
        <f aca="false">-In_Balancing*(BK75+BK76)/Thousand*BK41*(1+In_Opex_Adj)</f>
        <v>-125.016385306479</v>
      </c>
      <c r="BL93" s="20" t="n">
        <f aca="false">-In_Balancing*(BL75+BL76)/Thousand*BL41*(1+In_Opex_Adj)</f>
        <v>-126.31184498874</v>
      </c>
      <c r="BM93" s="20" t="n">
        <f aca="false">-In_Balancing*(BM75+BM76)/Thousand*BM41*(1+In_Opex_Adj)</f>
        <v>-127.604266984574</v>
      </c>
      <c r="BN93" s="20" t="n">
        <f aca="false">-In_Balancing*(BN75+BN76)/Thousand*BN41*(1+In_Opex_Adj)</f>
        <v>-127.50766873945</v>
      </c>
      <c r="BO93" s="20" t="n">
        <f aca="false">-In_Balancing*(BO75+BO76)/Thousand*BO41*(1+In_Opex_Adj)</f>
        <v>-128.546795216958</v>
      </c>
      <c r="BP93" s="20" t="n">
        <f aca="false">-In_Balancing*(BP75+BP76)/Thousand*BP41*(1+In_Opex_Adj)</f>
        <v>-128.450540804885</v>
      </c>
      <c r="BQ93" s="20" t="n">
        <f aca="false">-In_Balancing*(BQ75+BQ76)/Thousand*BQ41*(1+In_Opex_Adj)</f>
        <v>-129.764845922729</v>
      </c>
      <c r="BR93" s="20" t="n">
        <f aca="false">-In_Balancing*(BR75+BR76)/Thousand*BR41*(1+In_Opex_Adj)</f>
        <v>-129.666612088618</v>
      </c>
      <c r="BS93" s="20" t="n">
        <f aca="false">-In_Balancing*(BS75+BS76)/Thousand*BS41*(1+In_Opex_Adj)</f>
        <v>-129.286782069744</v>
      </c>
      <c r="BT93" s="20" t="n">
        <f aca="false">-In_Balancing*(BT75+BT76)/Thousand*BT41*(1+In_Opex_Adj)</f>
        <v>-130.62649296612</v>
      </c>
      <c r="BU93" s="20" t="n">
        <f aca="false">-In_Balancing*(BU75+BU76)/Thousand*BU41*(1+In_Opex_Adj)</f>
        <v>-131.96306241266</v>
      </c>
      <c r="BV93" s="20" t="n">
        <f aca="false">-In_Balancing*(BV75+BV76)/Thousand*BV41*(1+In_Opex_Adj)</f>
        <v>-131.863164497399</v>
      </c>
      <c r="BW93" s="20" t="n">
        <f aca="false">-In_Balancing*(BW75+BW76)/Thousand*BW41*(1+In_Opex_Adj)</f>
        <v>-131.476911414374</v>
      </c>
      <c r="BX93" s="20" t="n">
        <f aca="false">-In_Balancing*(BX75+BX76)/Thousand*BX41*(1+In_Opex_Adj)</f>
        <v>-132.839317129976</v>
      </c>
      <c r="BY93" s="20" t="n">
        <f aca="false">-In_Balancing*(BY75+BY76)/Thousand*BY41*(1+In_Opex_Adj)</f>
        <v>-134.198528179309</v>
      </c>
      <c r="BZ93" s="20" t="n">
        <f aca="false">-In_Balancing*(BZ75+BZ76)/Thousand*BZ41*(1+In_Opex_Adj)</f>
        <v>-134.096937984666</v>
      </c>
      <c r="CA93" s="20" t="n">
        <f aca="false">-In_Balancing*(CA75+CA76)/Thousand*CA41*(1+In_Opex_Adj)</f>
        <v>-133.704079792038</v>
      </c>
      <c r="CB93" s="20" t="n">
        <f aca="false">-In_Balancing*(CB75+CB76)/Thousand*CB41*(1+In_Opex_Adj)</f>
        <v>-135.089564137148</v>
      </c>
      <c r="CC93" s="20" t="n">
        <f aca="false">-In_Balancing*(CC75+CC76)/Thousand*CC41*(1+In_Opex_Adj)</f>
        <v>-136.471799699569</v>
      </c>
      <c r="CD93" s="20" t="n">
        <f aca="false">-In_Balancing*(CD75+CD76)/Thousand*CD41*(1+In_Opex_Adj)</f>
        <v>-136.36848860605</v>
      </c>
      <c r="CE93" s="20" t="n">
        <f aca="false">-In_Balancing*(CE75+CE76)/Thousand*CE41*(1+In_Opex_Adj)</f>
        <v>-137.479776899433</v>
      </c>
      <c r="CF93" s="20" t="n">
        <f aca="false">-In_Balancing*(CF75+CF76)/Thousand*CF41*(1+In_Opex_Adj)</f>
        <v>-137.376833569924</v>
      </c>
      <c r="CG93" s="20" t="n">
        <f aca="false">-In_Balancing*(CG75+CG76)/Thousand*CG41*(1+In_Opex_Adj)</f>
        <v>-138.782472458657</v>
      </c>
      <c r="CH93" s="20" t="n">
        <f aca="false">-In_Balancing*(CH75+CH76)/Thousand*CH41*(1+In_Opex_Adj)</f>
        <v>-138.677412152993</v>
      </c>
      <c r="CI93" s="20" t="n">
        <f aca="false">-In_Balancing*(CI75+CI76)/Thousand*CI41*(1+In_Opex_Adj)</f>
        <v>-138.271183245008</v>
      </c>
      <c r="CJ93" s="20" t="n">
        <f aca="false">-In_Balancing*(CJ75+CJ76)/Thousand*CJ41*(1+In_Opex_Adj)</f>
        <v>-139.703993373643</v>
      </c>
      <c r="CK93" s="20" t="n">
        <f aca="false">-In_Balancing*(CK75+CK76)/Thousand*CK41*(1+In_Opex_Adj)</f>
        <v>-141.13344374671</v>
      </c>
      <c r="CL93" s="20" t="n">
        <f aca="false">-In_Balancing*(CL75+CL76)/Thousand*CL41*(1+In_Opex_Adj)</f>
        <v>-141.026603722341</v>
      </c>
      <c r="CM93" s="20" t="n">
        <f aca="false">-In_Balancing*(CM75+CM76)/Thousand*CM41*(1+In_Opex_Adj)</f>
        <v>-140.613558259116</v>
      </c>
      <c r="CN93" s="20" t="n">
        <f aca="false">-In_Balancing*(CN75+CN76)/Thousand*CN41*(1+In_Opex_Adj)</f>
        <v>-142.070640825192</v>
      </c>
      <c r="CO93" s="20" t="n">
        <f aca="false">-In_Balancing*(CO75+CO76)/Thousand*CO41*(1+In_Opex_Adj)</f>
        <v>-143.524306719954</v>
      </c>
      <c r="CP93" s="20" t="n">
        <f aca="false">-In_Balancing*(CP75+CP76)/Thousand*CP41*(1+In_Opex_Adj)</f>
        <v>-143.415656778308</v>
      </c>
      <c r="CQ93" s="20" t="n">
        <f aca="false">-In_Balancing*(CQ75+CQ76)/Thousand*CQ41*(1+In_Opex_Adj)</f>
        <v>-142.995522366848</v>
      </c>
      <c r="CR93" s="20" t="n">
        <f aca="false">-In_Balancing*(CR75+CR76)/Thousand*CR41*(1+In_Opex_Adj)</f>
        <v>-144.477287605189</v>
      </c>
      <c r="CS93" s="20" t="n">
        <f aca="false">-In_Balancing*(CS75+CS76)/Thousand*CS41*(1+In_Opex_Adj)</f>
        <v>-145.955578294522</v>
      </c>
      <c r="CT93" s="20" t="n">
        <f aca="false">-In_Balancing*(CT75+CT76)/Thousand*CT41*(1+In_Opex_Adj)</f>
        <v>-145.845087845711</v>
      </c>
      <c r="CU93" s="20" t="n">
        <f aca="false">-In_Balancing*(CU75+CU76)/Thousand*CU41*(1+In_Opex_Adj)</f>
        <v>-147.033603821123</v>
      </c>
      <c r="CV93" s="20" t="n">
        <f aca="false">-In_Balancing*(CV75+CV76)/Thousand*CV41*(1+In_Opex_Adj)</f>
        <v>-146.92350669216</v>
      </c>
      <c r="CW93" s="20" t="n">
        <f aca="false">-In_Balancing*(CW75+CW76)/Thousand*CW41*(1+In_Opex_Adj)</f>
        <v>-148.426827079658</v>
      </c>
      <c r="CX93" s="20" t="n">
        <f aca="false">-In_Balancing*(CX75+CX76)/Thousand*CX41*(1+In_Opex_Adj)</f>
        <v>-148.314465860366</v>
      </c>
      <c r="CY93" s="20" t="n">
        <f aca="false">-In_Balancing*(CY75+CY76)/Thousand*CY41*(1+In_Opex_Adj)</f>
        <v>-147.879994493976</v>
      </c>
      <c r="CZ93" s="20" t="n">
        <f aca="false">-In_Balancing*(CZ75+CZ76)/Thousand*CZ41*(1+In_Opex_Adj)</f>
        <v>-149.412374191327</v>
      </c>
      <c r="DA93" s="20" t="n">
        <f aca="false">-In_Balancing*(DA75+DA76)/Thousand*DA41*(1+In_Opex_Adj)</f>
        <v>-150.941160655271</v>
      </c>
      <c r="DB93" s="20" t="n">
        <f aca="false">-In_Balancing*(DB75+DB76)/Thousand*DB41*(1+In_Opex_Adj)</f>
        <v>-150.8268960497</v>
      </c>
      <c r="DC93" s="20" t="n">
        <f aca="false">-In_Balancing*(DC75+DC76)/Thousand*DC41*(1+In_Opex_Adj)</f>
        <v>-150.385121893168</v>
      </c>
      <c r="DD93" s="20" t="n">
        <f aca="false">-In_Balancing*(DD75+DD76)/Thousand*DD41*(1+In_Opex_Adj)</f>
        <v>-151.943460520116</v>
      </c>
      <c r="DE93" s="20" t="n">
        <f aca="false">-In_Balancing*(DE75+DE76)/Thousand*DE41*(1+In_Opex_Adj)</f>
        <v>-153.498145043304</v>
      </c>
      <c r="DF93" s="20" t="n">
        <f aca="false">-In_Balancing*(DF75+DF76)/Thousand*DF41*(1+In_Opex_Adj)</f>
        <v>-153.381944764181</v>
      </c>
      <c r="DG93" s="20" t="n">
        <f aca="false">-In_Balancing*(DG75+DG76)/Thousand*DG41*(1+In_Opex_Adj)</f>
        <v>-152.932684203644</v>
      </c>
      <c r="DH93" s="20" t="n">
        <f aca="false">-In_Balancing*(DH75+DH76)/Thousand*DH41*(1+In_Opex_Adj)</f>
        <v>-154.517421484282</v>
      </c>
      <c r="DI93" s="20" t="n">
        <f aca="false">-In_Balancing*(DI75+DI76)/Thousand*DI41*(1+In_Opex_Adj)</f>
        <v>-156.09844275971</v>
      </c>
      <c r="DJ93" s="20" t="n">
        <f aca="false">-In_Balancing*(DJ75+DJ76)/Thousand*DJ41*(1+In_Opex_Adj)</f>
        <v>-155.98027401823</v>
      </c>
      <c r="DK93" s="20" t="n">
        <f aca="false">-In_Balancing*(DK75+DK76)/Thousand*DK41*(1+In_Opex_Adj)</f>
        <v>-157.251357072886</v>
      </c>
      <c r="DL93" s="20" t="n">
        <f aca="false">-In_Balancing*(DL75+DL76)/Thousand*DL41*(1+In_Opex_Adj)</f>
        <v>-157.13360900381</v>
      </c>
      <c r="DM93" s="20" t="n">
        <f aca="false">-In_Balancing*(DM75+DM76)/Thousand*DM41*(1+In_Opex_Adj)</f>
        <v>-158.741399093325</v>
      </c>
      <c r="DN93" s="20" t="n">
        <f aca="false">-In_Balancing*(DN75+DN76)/Thousand*DN41*(1+In_Opex_Adj)</f>
        <v>-158.621229596307</v>
      </c>
      <c r="DO93" s="20" t="n">
        <f aca="false">-In_Balancing*(DO75+DO76)/Thousand*DO41*(1+In_Opex_Adj)</f>
        <v>-158.156537973921</v>
      </c>
      <c r="DP93" s="20" t="n">
        <f aca="false">-In_Balancing*(DP75+DP76)/Thousand*DP41*(1+In_Opex_Adj)</f>
        <v>-159.795406494467</v>
      </c>
      <c r="DQ93" s="20" t="n">
        <f aca="false">-In_Balancing*(DQ75+DQ76)/Thousand*DQ41*(1+In_Opex_Adj)</f>
        <v>-161.430432079003</v>
      </c>
      <c r="DR93" s="20" t="n">
        <f aca="false">-In_Balancing*(DR75+DR76)/Thousand*DR41*(1+In_Opex_Adj)</f>
        <v>-161.308226945767</v>
      </c>
      <c r="DS93" s="20" t="n">
        <f aca="false">-In_Balancing*(DS75+DS76)/Thousand*DS41*(1+In_Opex_Adj)</f>
        <v>-160.835716965526</v>
      </c>
      <c r="DT93" s="20" t="n">
        <f aca="false">-In_Balancing*(DT75+DT76)/Thousand*DT41*(1+In_Opex_Adj)</f>
        <v>-162.502347993816</v>
      </c>
      <c r="DU93" s="20" t="n">
        <f aca="false">-In_Balancing*(DU75+DU76)/Thousand*DU41*(1+In_Opex_Adj)</f>
        <v>-164.165070986584</v>
      </c>
      <c r="DV93" s="20" t="n">
        <f aca="false">-In_Balancing*(DV75+DV76)/Thousand*DV41*(1+In_Opex_Adj)</f>
        <v>-164.040795692798</v>
      </c>
      <c r="DW93" s="20" t="n">
        <f aca="false">-In_Balancing*(DW75+DW76)/Thousand*DW41*(1+In_Opex_Adj)</f>
        <v>-163.560272206769</v>
      </c>
      <c r="DX93" s="20" t="n">
        <f aca="false">-In_Balancing*(DX75+DX76)/Thousand*DX41*(1+In_Opex_Adj)</f>
        <v>-165.255135945983</v>
      </c>
      <c r="DY93" s="20" t="n">
        <f aca="false">-In_Balancing*(DY75+DY76)/Thousand*DY41*(1+In_Opex_Adj)</f>
        <v>-166.946025447597</v>
      </c>
      <c r="DZ93" s="20" t="n">
        <f aca="false">-In_Balancing*(DZ75+DZ76)/Thousand*DZ41*(1+In_Opex_Adj)</f>
        <v>-166.819644931729</v>
      </c>
      <c r="EA93" s="20" t="n">
        <f aca="false">-In_Balancing*(EA75+EA76)/Thousand*EA41*(1+In_Opex_Adj)</f>
        <v>-168.179190733855</v>
      </c>
      <c r="EB93" s="20" t="n">
        <f aca="false">-In_Balancing*(EB75+EB76)/Thousand*EB41*(1+In_Opex_Adj)</f>
        <v>-168.053260024345</v>
      </c>
      <c r="EC93" s="20" t="n">
        <f aca="false">-In_Balancing*(EC75+EC76)/Thousand*EC41*(1+In_Opex_Adj)</f>
        <v>-169.772779913761</v>
      </c>
      <c r="ED93" s="20" t="n">
        <f aca="false">-In_Balancing*(ED75+ED76)/Thousand*ED41*(1+In_Opex_Adj)</f>
        <v>-169.644259504554</v>
      </c>
      <c r="EE93" s="20" t="n">
        <f aca="false">-In_Balancing*(EE75+EE76)/Thousand*EE41*(1+In_Opex_Adj)</f>
        <v>-169.147293212724</v>
      </c>
      <c r="EF93" s="20" t="n">
        <f aca="false">-In_Balancing*(EF75+EF76)/Thousand*EF41*(1+In_Opex_Adj)</f>
        <v>-170.900051446643</v>
      </c>
      <c r="EG93" s="20" t="n">
        <f aca="false">-In_Balancing*(EG75+EG76)/Thousand*EG41*(1+In_Opex_Adj)</f>
        <v>-172.648699687815</v>
      </c>
      <c r="EH93" s="20" t="n">
        <f aca="false">-In_Balancing*(EH75+EH76)/Thousand*EH41*(1+In_Opex_Adj)</f>
        <v>-172.518002166432</v>
      </c>
      <c r="EI93" s="20" t="n">
        <f aca="false">-In_Balancing*(EI75+EI76)/Thousand*EI41*(1+In_Opex_Adj)</f>
        <v>-172.01263942</v>
      </c>
      <c r="EJ93" s="20" t="n">
        <f aca="false">-In_Balancing*(EJ75+EJ76)/Thousand*EJ41*(1+In_Opex_Adj)</f>
        <v>-173.795089285764</v>
      </c>
      <c r="EK93" s="20" t="n">
        <f aca="false">-In_Balancing*(EK75+EK76)/Thousand*EK41*(1+In_Opex_Adj)</f>
        <v>-175.573359535722</v>
      </c>
      <c r="EL93" s="20" t="n">
        <f aca="false">-In_Balancing*(EL75+EL76)/Thousand*EL41*(1+In_Opex_Adj)</f>
        <v>-175.440448005235</v>
      </c>
      <c r="EM93" s="20" t="n">
        <f aca="false">-In_Balancing*(EM75+EM76)/Thousand*EM41*(1+In_Opex_Adj)</f>
        <v>-174.926563835732</v>
      </c>
      <c r="EN93" s="20" t="n">
        <f aca="false">-In_Balancing*(EN75+EN76)/Thousand*EN41*(1+In_Opex_Adj)</f>
        <v>-176.739208716242</v>
      </c>
      <c r="EO93" s="20" t="n">
        <f aca="false">-In_Balancing*(EO75+EO76)/Thousand*EO41*(1+In_Opex_Adj)</f>
        <v>-178.547603177517</v>
      </c>
      <c r="EP93" s="20" t="n">
        <f aca="false">-In_Balancing*(EP75+EP76)/Thousand*EP41*(1+In_Opex_Adj)</f>
        <v>-178.412440102288</v>
      </c>
      <c r="EQ93" s="20" t="n">
        <f aca="false">-In_Balancing*(EQ75+EQ76)/Thousand*EQ41*(1+In_Opex_Adj)</f>
        <v>-179.866344628983</v>
      </c>
      <c r="ER93" s="20" t="n">
        <f aca="false">-In_Balancing*(ER75+ER76)/Thousand*ER41*(1+In_Opex_Adj)</f>
        <v>-179.731662708483</v>
      </c>
      <c r="ES93" s="20" t="n">
        <f aca="false">-In_Balancing*(ES75+ES76)/Thousand*ES41*(1+In_Opex_Adj)</f>
        <v>-181.570675940005</v>
      </c>
      <c r="ET93" s="20" t="n">
        <f aca="false">-In_Balancing*(ET75+ET76)/Thousand*ET41*(1+In_Opex_Adj)</f>
        <v>-181.433224355695</v>
      </c>
      <c r="EU93" s="20" t="n">
        <f aca="false">-In_Balancing*(EU75+EU76)/Thousand*EU41*(1+In_Opex_Adj)</f>
        <v>-180.901755352833</v>
      </c>
      <c r="EV93" s="20" t="n">
        <f aca="false">-In_Balancing*(EV75+EV76)/Thousand*EV41*(1+In_Opex_Adj)</f>
        <v>-182.776317074765</v>
      </c>
      <c r="EW93" s="20" t="n">
        <f aca="false">-In_Balancing*(EW75+EW76)/Thousand*EW41*(1+In_Opex_Adj)</f>
        <v>-184.646483190428</v>
      </c>
      <c r="EX93" s="20" t="n">
        <f aca="false">-In_Balancing*(EX75+EX76)/Thousand*EX41*(1+In_Opex_Adj)</f>
        <v>-184.50670317628</v>
      </c>
      <c r="EY93" s="20" t="n">
        <f aca="false">-In_Balancing*(EY75+EY76)/Thousand*EY41*(1+In_Opex_Adj)</f>
        <v>-183.96623108851</v>
      </c>
      <c r="EZ93" s="20" t="n">
        <f aca="false">-In_Balancing*(EZ75+EZ76)/Thousand*EZ41*(1+In_Opex_Adj)</f>
        <v>-185.872547886011</v>
      </c>
      <c r="FA93" s="20" t="n">
        <f aca="false">-In_Balancing*(FA75+FA76)/Thousand*FA41*(1+In_Opex_Adj)</f>
        <v>-187.774394615674</v>
      </c>
      <c r="FB93" s="20" t="n">
        <f aca="false">-In_Balancing*(FB75+FB76)/Thousand*FB41*(1+In_Opex_Adj)</f>
        <v>-187.632246728087</v>
      </c>
      <c r="FC93" s="20" t="n">
        <f aca="false">-In_Balancing*(FC75+FC76)/Thousand*FC41*(1+In_Opex_Adj)</f>
        <v>-187.082619043149</v>
      </c>
      <c r="FD93" s="20" t="n">
        <f aca="false">-In_Balancing*(FD75+FD76)/Thousand*FD41*(1+In_Opex_Adj)</f>
        <v>-0</v>
      </c>
      <c r="FE93" s="20" t="n">
        <f aca="false">-In_Balancing*(FE75+FE76)/Thousand*FE41*(1+In_Opex_Adj)</f>
        <v>-0</v>
      </c>
      <c r="FF93" s="20" t="n">
        <f aca="false">-In_Balancing*(FF75+FF76)/Thousand*FF41*(1+In_Opex_Adj)</f>
        <v>-0</v>
      </c>
      <c r="FG93" s="20" t="n">
        <f aca="false">-In_Balancing*(FG75+FG76)/Thousand*FG41*(1+In_Opex_Adj)</f>
        <v>-0</v>
      </c>
      <c r="FH93" s="20" t="n">
        <f aca="false">-In_Balancing*(FH75+FH76)/Thousand*FH41*(1+In_Opex_Adj)</f>
        <v>-0</v>
      </c>
    </row>
    <row r="94" customFormat="false" ht="15" hidden="false" customHeight="false" outlineLevel="0" collapsed="false">
      <c r="C94" s="0" t="s">
        <v>749</v>
      </c>
      <c r="D94" s="11" t="s">
        <v>359</v>
      </c>
      <c r="I94" s="20" t="n">
        <f aca="false">SUM(J94:FH94)</f>
        <v>-5126.5508552461</v>
      </c>
      <c r="J94" s="20" t="n">
        <f aca="false">-In_Lease*J41*(1+In_Opex_Adj)*J28*J$6</f>
        <v>-0</v>
      </c>
      <c r="K94" s="20" t="n">
        <f aca="false">-In_Lease*K41*(1+In_Opex_Adj)*K28*K$6</f>
        <v>-0</v>
      </c>
      <c r="L94" s="20" t="n">
        <f aca="false">-In_Lease*L41*(1+In_Opex_Adj)*L28*L$6</f>
        <v>-0</v>
      </c>
      <c r="M94" s="20" t="n">
        <f aca="false">-In_Lease*M41*(1+In_Opex_Adj)*M28*M$6</f>
        <v>-0</v>
      </c>
      <c r="N94" s="20" t="n">
        <f aca="false">-In_Lease*N41*(1+In_Opex_Adj)*N28*N$6</f>
        <v>-0</v>
      </c>
      <c r="O94" s="20" t="n">
        <f aca="false">-In_Lease*O41*(1+In_Opex_Adj)*O28*O$6</f>
        <v>-0</v>
      </c>
      <c r="P94" s="20" t="n">
        <f aca="false">-In_Lease*P41*(1+In_Opex_Adj)*P28*P$6</f>
        <v>-0</v>
      </c>
      <c r="Q94" s="20" t="n">
        <f aca="false">-In_Lease*Q41*(1+In_Opex_Adj)*Q28*Q$6</f>
        <v>-0</v>
      </c>
      <c r="R94" s="20" t="n">
        <f aca="false">-In_Lease*R41*(1+In_Opex_Adj)*R28*R$6</f>
        <v>-0</v>
      </c>
      <c r="S94" s="20" t="n">
        <f aca="false">-In_Lease*S41*(1+In_Opex_Adj)*S28*S$6</f>
        <v>-0</v>
      </c>
      <c r="T94" s="20" t="n">
        <f aca="false">-In_Lease*T41*(1+In_Opex_Adj)*T28*T$6</f>
        <v>-25.4029237479452</v>
      </c>
      <c r="U94" s="20" t="n">
        <f aca="false">-In_Lease*U41*(1+In_Opex_Adj)*U28*U$6</f>
        <v>-25.6820767561644</v>
      </c>
      <c r="V94" s="20" t="n">
        <f aca="false">-In_Lease*V41*(1+In_Opex_Adj)*V28*V$6</f>
        <v>-25.6820767561644</v>
      </c>
      <c r="W94" s="20" t="n">
        <f aca="false">-In_Lease*W41*(1+In_Opex_Adj)*W28*W$6</f>
        <v>-25.6365606575342</v>
      </c>
      <c r="X94" s="20" t="n">
        <f aca="false">-In_Lease*X41*(1+In_Opex_Adj)*X28*X$6</f>
        <v>-25.9214113315069</v>
      </c>
      <c r="Y94" s="20" t="n">
        <f aca="false">-In_Lease*Y41*(1+In_Opex_Adj)*Y28*Y$6</f>
        <v>-26.2062620054795</v>
      </c>
      <c r="Z94" s="20" t="n">
        <f aca="false">-In_Lease*Z41*(1+In_Opex_Adj)*Z28*Z$6</f>
        <v>-26.2062620054795</v>
      </c>
      <c r="AA94" s="20" t="n">
        <f aca="false">-In_Lease*AA41*(1+In_Opex_Adj)*AA28*AA$6</f>
        <v>-26.1608074520548</v>
      </c>
      <c r="AB94" s="20" t="n">
        <f aca="false">-In_Lease*AB41*(1+In_Opex_Adj)*AB28*AB$6</f>
        <v>-26.451483090411</v>
      </c>
      <c r="AC94" s="20" t="n">
        <f aca="false">-In_Lease*AC41*(1+In_Opex_Adj)*AC28*AC$6</f>
        <v>-26.7421587287671</v>
      </c>
      <c r="AD94" s="20" t="n">
        <f aca="false">-In_Lease*AD41*(1+In_Opex_Adj)*AD28*AD$6</f>
        <v>-26.7421587287671</v>
      </c>
      <c r="AE94" s="20" t="n">
        <f aca="false">-In_Lease*AE41*(1+In_Opex_Adj)*AE28*AE$6</f>
        <v>-26.6840127123288</v>
      </c>
      <c r="AF94" s="20" t="n">
        <f aca="false">-In_Lease*AF41*(1+In_Opex_Adj)*AF28*AF$6</f>
        <v>-26.9805017424658</v>
      </c>
      <c r="AG94" s="20" t="n">
        <f aca="false">-In_Lease*AG41*(1+In_Opex_Adj)*AG28*AG$6</f>
        <v>-27.2769907726027</v>
      </c>
      <c r="AH94" s="20" t="n">
        <f aca="false">-In_Lease*AH41*(1+In_Opex_Adj)*AH28*AH$6</f>
        <v>-27.2769907726027</v>
      </c>
      <c r="AI94" s="20" t="n">
        <f aca="false">-In_Lease*AI41*(1+In_Opex_Adj)*AI28*AI$6</f>
        <v>-27.5201232657534</v>
      </c>
      <c r="AJ94" s="20" t="n">
        <f aca="false">-In_Lease*AJ41*(1+In_Opex_Adj)*AJ28*AJ$6</f>
        <v>-27.5201232657534</v>
      </c>
      <c r="AK94" s="20" t="n">
        <f aca="false">-In_Lease*AK41*(1+In_Opex_Adj)*AK28*AK$6</f>
        <v>-27.8225422027397</v>
      </c>
      <c r="AL94" s="20" t="n">
        <f aca="false">-In_Lease*AL41*(1+In_Opex_Adj)*AL28*AL$6</f>
        <v>-27.8225422027397</v>
      </c>
      <c r="AM94" s="20" t="n">
        <f aca="false">-In_Lease*AM41*(1+In_Opex_Adj)*AM28*AM$6</f>
        <v>-27.762048</v>
      </c>
      <c r="AN94" s="20" t="n">
        <f aca="false">-In_Lease*AN41*(1+In_Opex_Adj)*AN28*AN$6</f>
        <v>-28.0705152</v>
      </c>
      <c r="AO94" s="20" t="n">
        <f aca="false">-In_Lease*AO41*(1+In_Opex_Adj)*AO28*AO$6</f>
        <v>-28.3789824</v>
      </c>
      <c r="AP94" s="20" t="n">
        <f aca="false">-In_Lease*AP41*(1+In_Opex_Adj)*AP28*AP$6</f>
        <v>-28.3789824</v>
      </c>
      <c r="AQ94" s="20" t="n">
        <f aca="false">-In_Lease*AQ41*(1+In_Opex_Adj)*AQ28*AQ$6</f>
        <v>-28.317304109589</v>
      </c>
      <c r="AR94" s="20" t="n">
        <f aca="false">-In_Lease*AR41*(1+In_Opex_Adj)*AR28*AR$6</f>
        <v>-28.6319408219178</v>
      </c>
      <c r="AS94" s="20" t="n">
        <f aca="false">-In_Lease*AS41*(1+In_Opex_Adj)*AS28*AS$6</f>
        <v>-28.9465775342466</v>
      </c>
      <c r="AT94" s="20" t="n">
        <f aca="false">-In_Lease*AT41*(1+In_Opex_Adj)*AT28*AT$6</f>
        <v>-28.9465775342466</v>
      </c>
      <c r="AU94" s="20" t="n">
        <f aca="false">-In_Lease*AU41*(1+In_Opex_Adj)*AU28*AU$6</f>
        <v>-28.8836383561644</v>
      </c>
      <c r="AV94" s="20" t="n">
        <f aca="false">-In_Lease*AV41*(1+In_Opex_Adj)*AV28*AV$6</f>
        <v>-29.2045676712329</v>
      </c>
      <c r="AW94" s="20" t="n">
        <f aca="false">-In_Lease*AW41*(1+In_Opex_Adj)*AW28*AW$6</f>
        <v>-29.5254969863014</v>
      </c>
      <c r="AX94" s="20" t="n">
        <f aca="false">-In_Lease*AX41*(1+In_Opex_Adj)*AX28*AX$6</f>
        <v>-29.5254969863014</v>
      </c>
      <c r="AY94" s="20" t="n">
        <f aca="false">-In_Lease*AY41*(1+In_Opex_Adj)*AY28*AY$6</f>
        <v>-29.7886590246575</v>
      </c>
      <c r="AZ94" s="20" t="n">
        <f aca="false">-In_Lease*AZ41*(1+In_Opex_Adj)*AZ28*AZ$6</f>
        <v>-29.7886590246575</v>
      </c>
      <c r="BA94" s="20" t="n">
        <f aca="false">-In_Lease*BA41*(1+In_Opex_Adj)*BA28*BA$6</f>
        <v>-30.1160069260274</v>
      </c>
      <c r="BB94" s="20" t="n">
        <f aca="false">-In_Lease*BB41*(1+In_Opex_Adj)*BB28*BB$6</f>
        <v>-30.1160069260274</v>
      </c>
      <c r="BC94" s="20" t="n">
        <f aca="false">-In_Lease*BC41*(1+In_Opex_Adj)*BC28*BC$6</f>
        <v>-30.0505354520548</v>
      </c>
      <c r="BD94" s="20" t="n">
        <f aca="false">-In_Lease*BD41*(1+In_Opex_Adj)*BD28*BD$6</f>
        <v>-30.384430290411</v>
      </c>
      <c r="BE94" s="20" t="n">
        <f aca="false">-In_Lease*BE41*(1+In_Opex_Adj)*BE28*BE$6</f>
        <v>-30.7183251287671</v>
      </c>
      <c r="BF94" s="20" t="n">
        <f aca="false">-In_Lease*BF41*(1+In_Opex_Adj)*BF28*BF$6</f>
        <v>-30.7183251287671</v>
      </c>
      <c r="BG94" s="20" t="n">
        <f aca="false">-In_Lease*BG41*(1+In_Opex_Adj)*BG28*BG$6</f>
        <v>-30.6515480547945</v>
      </c>
      <c r="BH94" s="20" t="n">
        <f aca="false">-In_Lease*BH41*(1+In_Opex_Adj)*BH28*BH$6</f>
        <v>-30.9921208109589</v>
      </c>
      <c r="BI94" s="20" t="n">
        <f aca="false">-In_Lease*BI41*(1+In_Opex_Adj)*BI28*BI$6</f>
        <v>-31.3326935671233</v>
      </c>
      <c r="BJ94" s="20" t="n">
        <f aca="false">-In_Lease*BJ41*(1+In_Opex_Adj)*BJ28*BJ$6</f>
        <v>-31.3326935671233</v>
      </c>
      <c r="BK94" s="20" t="n">
        <f aca="false">-In_Lease*BK41*(1+In_Opex_Adj)*BK28*BK$6</f>
        <v>-31.2645856438356</v>
      </c>
      <c r="BL94" s="20" t="n">
        <f aca="false">-In_Lease*BL41*(1+In_Opex_Adj)*BL28*BL$6</f>
        <v>-31.6119699287671</v>
      </c>
      <c r="BM94" s="20" t="n">
        <f aca="false">-In_Lease*BM41*(1+In_Opex_Adj)*BM28*BM$6</f>
        <v>-31.9593542136986</v>
      </c>
      <c r="BN94" s="20" t="n">
        <f aca="false">-In_Lease*BN41*(1+In_Opex_Adj)*BN28*BN$6</f>
        <v>-31.9593542136986</v>
      </c>
      <c r="BO94" s="20" t="n">
        <f aca="false">-In_Lease*BO41*(1+In_Opex_Adj)*BO28*BO$6</f>
        <v>-32.2442169863014</v>
      </c>
      <c r="BP94" s="20" t="n">
        <f aca="false">-In_Lease*BP41*(1+In_Opex_Adj)*BP28*BP$6</f>
        <v>-32.2442169863014</v>
      </c>
      <c r="BQ94" s="20" t="n">
        <f aca="false">-In_Lease*BQ41*(1+In_Opex_Adj)*BQ28*BQ$6</f>
        <v>-32.5985490410959</v>
      </c>
      <c r="BR94" s="20" t="n">
        <f aca="false">-In_Lease*BR41*(1+In_Opex_Adj)*BR28*BR$6</f>
        <v>-32.5985490410959</v>
      </c>
      <c r="BS94" s="20" t="n">
        <f aca="false">-In_Lease*BS41*(1+In_Opex_Adj)*BS28*BS$6</f>
        <v>-32.527682630137</v>
      </c>
      <c r="BT94" s="20" t="n">
        <f aca="false">-In_Lease*BT41*(1+In_Opex_Adj)*BT28*BT$6</f>
        <v>-32.8891013260274</v>
      </c>
      <c r="BU94" s="20" t="n">
        <f aca="false">-In_Lease*BU41*(1+In_Opex_Adj)*BU28*BU$6</f>
        <v>-33.2505200219178</v>
      </c>
      <c r="BV94" s="20" t="n">
        <f aca="false">-In_Lease*BV41*(1+In_Opex_Adj)*BV28*BV$6</f>
        <v>-33.2505200219178</v>
      </c>
      <c r="BW94" s="20" t="n">
        <f aca="false">-In_Lease*BW41*(1+In_Opex_Adj)*BW28*BW$6</f>
        <v>-33.1782391232877</v>
      </c>
      <c r="BX94" s="20" t="n">
        <f aca="false">-In_Lease*BX41*(1+In_Opex_Adj)*BX28*BX$6</f>
        <v>-33.5468862246575</v>
      </c>
      <c r="BY94" s="20" t="n">
        <f aca="false">-In_Lease*BY41*(1+In_Opex_Adj)*BY28*BY$6</f>
        <v>-33.9155333260274</v>
      </c>
      <c r="BZ94" s="20" t="n">
        <f aca="false">-In_Lease*BZ41*(1+In_Opex_Adj)*BZ28*BZ$6</f>
        <v>-33.9155333260274</v>
      </c>
      <c r="CA94" s="20" t="n">
        <f aca="false">-In_Lease*CA41*(1+In_Opex_Adj)*CA28*CA$6</f>
        <v>-33.8417911232877</v>
      </c>
      <c r="CB94" s="20" t="n">
        <f aca="false">-In_Lease*CB41*(1+In_Opex_Adj)*CB28*CB$6</f>
        <v>-34.2178110246575</v>
      </c>
      <c r="CC94" s="20" t="n">
        <f aca="false">-In_Lease*CC41*(1+In_Opex_Adj)*CC28*CC$6</f>
        <v>-34.5938309260274</v>
      </c>
      <c r="CD94" s="20" t="n">
        <f aca="false">-In_Lease*CD41*(1+In_Opex_Adj)*CD28*CD$6</f>
        <v>-34.5938309260274</v>
      </c>
      <c r="CE94" s="20" t="n">
        <f aca="false">-In_Lease*CE41*(1+In_Opex_Adj)*CE28*CE$6</f>
        <v>-34.9021629369863</v>
      </c>
      <c r="CF94" s="20" t="n">
        <f aca="false">-In_Lease*CF41*(1+In_Opex_Adj)*CF28*CF$6</f>
        <v>-34.9021629369863</v>
      </c>
      <c r="CG94" s="20" t="n">
        <f aca="false">-In_Lease*CG41*(1+In_Opex_Adj)*CG28*CG$6</f>
        <v>-35.2857031890411</v>
      </c>
      <c r="CH94" s="20" t="n">
        <f aca="false">-In_Lease*CH41*(1+In_Opex_Adj)*CH28*CH$6</f>
        <v>-35.2857031890411</v>
      </c>
      <c r="CI94" s="20" t="n">
        <f aca="false">-In_Lease*CI41*(1+In_Opex_Adj)*CI28*CI$6</f>
        <v>-35.2089941917808</v>
      </c>
      <c r="CJ94" s="20" t="n">
        <f aca="false">-In_Lease*CJ41*(1+In_Opex_Adj)*CJ28*CJ$6</f>
        <v>-35.6002052383562</v>
      </c>
      <c r="CK94" s="20" t="n">
        <f aca="false">-In_Lease*CK41*(1+In_Opex_Adj)*CK28*CK$6</f>
        <v>-35.9914162849315</v>
      </c>
      <c r="CL94" s="20" t="n">
        <f aca="false">-In_Lease*CL41*(1+In_Opex_Adj)*CL28*CL$6</f>
        <v>-35.9914162849315</v>
      </c>
      <c r="CM94" s="20" t="n">
        <f aca="false">-In_Lease*CM41*(1+In_Opex_Adj)*CM28*CM$6</f>
        <v>-35.9131896986301</v>
      </c>
      <c r="CN94" s="20" t="n">
        <f aca="false">-In_Lease*CN41*(1+In_Opex_Adj)*CN28*CN$6</f>
        <v>-36.312225139726</v>
      </c>
      <c r="CO94" s="20" t="n">
        <f aca="false">-In_Lease*CO41*(1+In_Opex_Adj)*CO28*CO$6</f>
        <v>-36.7112605808219</v>
      </c>
      <c r="CP94" s="20" t="n">
        <f aca="false">-In_Lease*CP41*(1+In_Opex_Adj)*CP28*CP$6</f>
        <v>-36.7112605808219</v>
      </c>
      <c r="CQ94" s="20" t="n">
        <f aca="false">-In_Lease*CQ41*(1+In_Opex_Adj)*CQ28*CQ$6</f>
        <v>-36.6314459178082</v>
      </c>
      <c r="CR94" s="20" t="n">
        <f aca="false">-In_Lease*CR41*(1+In_Opex_Adj)*CR28*CR$6</f>
        <v>-37.0384619835616</v>
      </c>
      <c r="CS94" s="20" t="n">
        <f aca="false">-In_Lease*CS41*(1+In_Opex_Adj)*CS28*CS$6</f>
        <v>-37.4454780493151</v>
      </c>
      <c r="CT94" s="20" t="n">
        <f aca="false">-In_Lease*CT41*(1+In_Opex_Adj)*CT28*CT$6</f>
        <v>-37.4454780493151</v>
      </c>
      <c r="CU94" s="20" t="n">
        <f aca="false">-In_Lease*CU41*(1+In_Opex_Adj)*CU28*CU$6</f>
        <v>-37.7792269150685</v>
      </c>
      <c r="CV94" s="20" t="n">
        <f aca="false">-In_Lease*CV41*(1+In_Opex_Adj)*CV28*CV$6</f>
        <v>-37.7792269150685</v>
      </c>
      <c r="CW94" s="20" t="n">
        <f aca="false">-In_Lease*CW41*(1+In_Opex_Adj)*CW28*CW$6</f>
        <v>-38.1943832547945</v>
      </c>
      <c r="CX94" s="20" t="n">
        <f aca="false">-In_Lease*CX41*(1+In_Opex_Adj)*CX28*CX$6</f>
        <v>-38.1943832547945</v>
      </c>
      <c r="CY94" s="20" t="n">
        <f aca="false">-In_Lease*CY41*(1+In_Opex_Adj)*CY28*CY$6</f>
        <v>-38.1113477260274</v>
      </c>
      <c r="CZ94" s="20" t="n">
        <f aca="false">-In_Lease*CZ41*(1+In_Opex_Adj)*CZ28*CZ$6</f>
        <v>-38.5348071452055</v>
      </c>
      <c r="DA94" s="20" t="n">
        <f aca="false">-In_Lease*DA41*(1+In_Opex_Adj)*DA28*DA$6</f>
        <v>-38.9582665643836</v>
      </c>
      <c r="DB94" s="20" t="n">
        <f aca="false">-In_Lease*DB41*(1+In_Opex_Adj)*DB28*DB$6</f>
        <v>-38.9582665643836</v>
      </c>
      <c r="DC94" s="20" t="n">
        <f aca="false">-In_Lease*DC41*(1+In_Opex_Adj)*DC28*DC$6</f>
        <v>-38.8735850958904</v>
      </c>
      <c r="DD94" s="20" t="n">
        <f aca="false">-In_Lease*DD41*(1+In_Opex_Adj)*DD28*DD$6</f>
        <v>-39.3055138191781</v>
      </c>
      <c r="DE94" s="20" t="n">
        <f aca="false">-In_Lease*DE41*(1+In_Opex_Adj)*DE28*DE$6</f>
        <v>-39.7374425424658</v>
      </c>
      <c r="DF94" s="20" t="n">
        <f aca="false">-In_Lease*DF41*(1+In_Opex_Adj)*DF28*DF$6</f>
        <v>-39.7374425424658</v>
      </c>
      <c r="DG94" s="20" t="n">
        <f aca="false">-In_Lease*DG41*(1+In_Opex_Adj)*DG28*DG$6</f>
        <v>-39.651066739726</v>
      </c>
      <c r="DH94" s="20" t="n">
        <f aca="false">-In_Lease*DH41*(1+In_Opex_Adj)*DH28*DH$6</f>
        <v>-40.0916341479452</v>
      </c>
      <c r="DI94" s="20" t="n">
        <f aca="false">-In_Lease*DI41*(1+In_Opex_Adj)*DI28*DI$6</f>
        <v>-40.5322015561644</v>
      </c>
      <c r="DJ94" s="20" t="n">
        <f aca="false">-In_Lease*DJ41*(1+In_Opex_Adj)*DJ28*DJ$6</f>
        <v>-40.5322015561644</v>
      </c>
      <c r="DK94" s="20" t="n">
        <f aca="false">-In_Lease*DK41*(1+In_Opex_Adj)*DK28*DK$6</f>
        <v>-40.8934553424658</v>
      </c>
      <c r="DL94" s="20" t="n">
        <f aca="false">-In_Lease*DL41*(1+In_Opex_Adj)*DL28*DL$6</f>
        <v>-40.8934553424658</v>
      </c>
      <c r="DM94" s="20" t="n">
        <f aca="false">-In_Lease*DM41*(1+In_Opex_Adj)*DM28*DM$6</f>
        <v>-41.3428339726027</v>
      </c>
      <c r="DN94" s="20" t="n">
        <f aca="false">-In_Lease*DN41*(1+In_Opex_Adj)*DN28*DN$6</f>
        <v>-41.3428339726027</v>
      </c>
      <c r="DO94" s="20" t="n">
        <f aca="false">-In_Lease*DO41*(1+In_Opex_Adj)*DO28*DO$6</f>
        <v>-41.2529464109589</v>
      </c>
      <c r="DP94" s="20" t="n">
        <f aca="false">-In_Lease*DP41*(1+In_Opex_Adj)*DP28*DP$6</f>
        <v>-41.7113124821918</v>
      </c>
      <c r="DQ94" s="20" t="n">
        <f aca="false">-In_Lease*DQ41*(1+In_Opex_Adj)*DQ28*DQ$6</f>
        <v>-42.1696785534247</v>
      </c>
      <c r="DR94" s="20" t="n">
        <f aca="false">-In_Lease*DR41*(1+In_Opex_Adj)*DR28*DR$6</f>
        <v>-42.1696785534247</v>
      </c>
      <c r="DS94" s="20" t="n">
        <f aca="false">-In_Lease*DS41*(1+In_Opex_Adj)*DS28*DS$6</f>
        <v>-42.0780072328767</v>
      </c>
      <c r="DT94" s="20" t="n">
        <f aca="false">-In_Lease*DT41*(1+In_Opex_Adj)*DT28*DT$6</f>
        <v>-42.5455406465754</v>
      </c>
      <c r="DU94" s="20" t="n">
        <f aca="false">-In_Lease*DU41*(1+In_Opex_Adj)*DU28*DU$6</f>
        <v>-43.013074060274</v>
      </c>
      <c r="DV94" s="20" t="n">
        <f aca="false">-In_Lease*DV41*(1+In_Opex_Adj)*DV28*DV$6</f>
        <v>-43.013074060274</v>
      </c>
      <c r="DW94" s="20" t="n">
        <f aca="false">-In_Lease*DW41*(1+In_Opex_Adj)*DW28*DW$6</f>
        <v>-42.9195669041096</v>
      </c>
      <c r="DX94" s="20" t="n">
        <f aca="false">-In_Lease*DX41*(1+In_Opex_Adj)*DX28*DX$6</f>
        <v>-43.3964509808219</v>
      </c>
      <c r="DY94" s="20" t="n">
        <f aca="false">-In_Lease*DY41*(1+In_Opex_Adj)*DY28*DY$6</f>
        <v>-43.8733350575343</v>
      </c>
      <c r="DZ94" s="20" t="n">
        <f aca="false">-In_Lease*DZ41*(1+In_Opex_Adj)*DZ28*DZ$6</f>
        <v>-43.8733350575343</v>
      </c>
      <c r="EA94" s="20" t="n">
        <f aca="false">-In_Lease*EA41*(1+In_Opex_Adj)*EA28*EA$6</f>
        <v>-44.2644024986301</v>
      </c>
      <c r="EB94" s="20" t="n">
        <f aca="false">-In_Lease*EB41*(1+In_Opex_Adj)*EB28*EB$6</f>
        <v>-44.2644024986301</v>
      </c>
      <c r="EC94" s="20" t="n">
        <f aca="false">-In_Lease*EC41*(1+In_Opex_Adj)*EC28*EC$6</f>
        <v>-44.7508245041096</v>
      </c>
      <c r="ED94" s="20" t="n">
        <f aca="false">-In_Lease*ED41*(1+In_Opex_Adj)*ED28*ED$6</f>
        <v>-44.7508245041096</v>
      </c>
      <c r="EE94" s="20" t="n">
        <f aca="false">-In_Lease*EE41*(1+In_Opex_Adj)*EE28*EE$6</f>
        <v>-44.6535320547945</v>
      </c>
      <c r="EF94" s="20" t="n">
        <f aca="false">-In_Lease*EF41*(1+In_Opex_Adj)*EF28*EF$6</f>
        <v>-45.1496824109589</v>
      </c>
      <c r="EG94" s="20" t="n">
        <f aca="false">-In_Lease*EG41*(1+In_Opex_Adj)*EG28*EG$6</f>
        <v>-45.6458327671233</v>
      </c>
      <c r="EH94" s="20" t="n">
        <f aca="false">-In_Lease*EH41*(1+In_Opex_Adj)*EH28*EH$6</f>
        <v>-45.6458327671233</v>
      </c>
      <c r="EI94" s="20" t="n">
        <f aca="false">-In_Lease*EI41*(1+In_Opex_Adj)*EI28*EI$6</f>
        <v>-45.5466003287671</v>
      </c>
      <c r="EJ94" s="20" t="n">
        <f aca="false">-In_Lease*EJ41*(1+In_Opex_Adj)*EJ28*EJ$6</f>
        <v>-46.0526736657534</v>
      </c>
      <c r="EK94" s="20" t="n">
        <f aca="false">-In_Lease*EK41*(1+In_Opex_Adj)*EK28*EK$6</f>
        <v>-46.5587470027397</v>
      </c>
      <c r="EL94" s="20" t="n">
        <f aca="false">-In_Lease*EL41*(1+In_Opex_Adj)*EL28*EL$6</f>
        <v>-46.5587470027397</v>
      </c>
      <c r="EM94" s="20" t="n">
        <f aca="false">-In_Lease*EM41*(1+In_Opex_Adj)*EM28*EM$6</f>
        <v>-46.4575403835616</v>
      </c>
      <c r="EN94" s="20" t="n">
        <f aca="false">-In_Lease*EN41*(1+In_Opex_Adj)*EN28*EN$6</f>
        <v>-46.9737352767123</v>
      </c>
      <c r="EO94" s="20" t="n">
        <f aca="false">-In_Lease*EO41*(1+In_Opex_Adj)*EO28*EO$6</f>
        <v>-47.489930169863</v>
      </c>
      <c r="EP94" s="20" t="n">
        <f aca="false">-In_Lease*EP41*(1+In_Opex_Adj)*EP28*EP$6</f>
        <v>-47.489930169863</v>
      </c>
      <c r="EQ94" s="20" t="n">
        <f aca="false">-In_Lease*EQ41*(1+In_Opex_Adj)*EQ28*EQ$6</f>
        <v>-47.9132023232877</v>
      </c>
      <c r="ER94" s="20" t="n">
        <f aca="false">-In_Lease*ER41*(1+In_Opex_Adj)*ER28*ER$6</f>
        <v>-47.9132023232877</v>
      </c>
      <c r="ES94" s="20" t="n">
        <f aca="false">-In_Lease*ES41*(1+In_Opex_Adj)*ES28*ES$6</f>
        <v>-48.439721030137</v>
      </c>
      <c r="ET94" s="20" t="n">
        <f aca="false">-In_Lease*ET41*(1+In_Opex_Adj)*ET28*ET$6</f>
        <v>-48.439721030137</v>
      </c>
      <c r="EU94" s="20" t="n">
        <f aca="false">-In_Lease*EU41*(1+In_Opex_Adj)*EU28*EU$6</f>
        <v>-48.3344172887671</v>
      </c>
      <c r="EV94" s="20" t="n">
        <f aca="false">-In_Lease*EV41*(1+In_Opex_Adj)*EV28*EV$6</f>
        <v>-48.8714663697534</v>
      </c>
      <c r="EW94" s="20" t="n">
        <f aca="false">-In_Lease*EW41*(1+In_Opex_Adj)*EW28*EW$6</f>
        <v>-49.4085154507397</v>
      </c>
      <c r="EX94" s="20" t="n">
        <f aca="false">-In_Lease*EX41*(1+In_Opex_Adj)*EX28*EX$6</f>
        <v>-49.4085154507397</v>
      </c>
      <c r="EY94" s="20" t="n">
        <f aca="false">-In_Lease*EY41*(1+In_Opex_Adj)*EY28*EY$6</f>
        <v>-49.3011056345425</v>
      </c>
      <c r="EZ94" s="20" t="n">
        <f aca="false">-In_Lease*EZ41*(1+In_Opex_Adj)*EZ28*EZ$6</f>
        <v>-49.8488956971485</v>
      </c>
      <c r="FA94" s="20" t="n">
        <f aca="false">-In_Lease*FA41*(1+In_Opex_Adj)*FA28*FA$6</f>
        <v>-50.3966857597545</v>
      </c>
      <c r="FB94" s="20" t="n">
        <f aca="false">-In_Lease*FB41*(1+In_Opex_Adj)*FB28*FB$6</f>
        <v>-50.3966857597545</v>
      </c>
      <c r="FC94" s="20" t="n">
        <f aca="false">-In_Lease*FC41*(1+In_Opex_Adj)*FC28*FC$6</f>
        <v>-50.2871277472333</v>
      </c>
      <c r="FD94" s="20" t="n">
        <f aca="false">-In_Lease*FD41*(1+In_Opex_Adj)*FD28*FD$6</f>
        <v>-0</v>
      </c>
      <c r="FE94" s="20" t="n">
        <f aca="false">-In_Lease*FE41*(1+In_Opex_Adj)*FE28*FE$6</f>
        <v>-0</v>
      </c>
      <c r="FF94" s="20" t="n">
        <f aca="false">-In_Lease*FF41*(1+In_Opex_Adj)*FF28*FF$6</f>
        <v>-0</v>
      </c>
      <c r="FG94" s="20" t="n">
        <f aca="false">-In_Lease*FG41*(1+In_Opex_Adj)*FG28*FG$6</f>
        <v>-0</v>
      </c>
      <c r="FH94" s="20" t="n">
        <f aca="false">-In_Lease*FH41*(1+In_Opex_Adj)*FH28*FH$6</f>
        <v>-0</v>
      </c>
    </row>
    <row r="95" customFormat="false" ht="15" hidden="false" customHeight="false" outlineLevel="0" collapsed="false">
      <c r="C95" s="0" t="s">
        <v>333</v>
      </c>
      <c r="D95" s="11" t="s">
        <v>359</v>
      </c>
      <c r="I95" s="20" t="n">
        <f aca="false">SUM(J95:FH95)</f>
        <v>-82238.4199695729</v>
      </c>
      <c r="J95" s="20" t="n">
        <f aca="false">-In_BESS_Opex*$E18*J41*(1+In_Opex_Adj)*J28*J$6*J52</f>
        <v>-0</v>
      </c>
      <c r="K95" s="20" t="n">
        <f aca="false">-In_BESS_Opex*$E18*K41*(1+In_Opex_Adj)*K28*K$6*K52</f>
        <v>-0</v>
      </c>
      <c r="L95" s="20" t="n">
        <f aca="false">-In_BESS_Opex*$E18*L41*(1+In_Opex_Adj)*L28*L$6*L52</f>
        <v>-0</v>
      </c>
      <c r="M95" s="20" t="n">
        <f aca="false">-In_BESS_Opex*$E18*M41*(1+In_Opex_Adj)*M28*M$6*M52</f>
        <v>-0</v>
      </c>
      <c r="N95" s="20" t="n">
        <f aca="false">-In_BESS_Opex*$E18*N41*(1+In_Opex_Adj)*N28*N$6*N52</f>
        <v>-0</v>
      </c>
      <c r="O95" s="20" t="n">
        <f aca="false">-In_BESS_Opex*$E18*O41*(1+In_Opex_Adj)*O28*O$6*O52</f>
        <v>-0</v>
      </c>
      <c r="P95" s="20" t="n">
        <f aca="false">-In_BESS_Opex*$E18*P41*(1+In_Opex_Adj)*P28*P$6*P52</f>
        <v>-0</v>
      </c>
      <c r="Q95" s="20" t="n">
        <f aca="false">-In_BESS_Opex*$E18*Q41*(1+In_Opex_Adj)*Q28*Q$6*Q52</f>
        <v>-0</v>
      </c>
      <c r="R95" s="20" t="n">
        <f aca="false">-In_BESS_Opex*$E18*R41*(1+In_Opex_Adj)*R28*R$6*R52</f>
        <v>-0</v>
      </c>
      <c r="S95" s="20" t="n">
        <f aca="false">-In_BESS_Opex*$E18*S41*(1+In_Opex_Adj)*S28*S$6*S52</f>
        <v>-0</v>
      </c>
      <c r="T95" s="20" t="n">
        <f aca="false">-In_BESS_Opex*$E18*T41*(1+In_Opex_Adj)*T28*T$6*T52</f>
        <v>-407.505235123288</v>
      </c>
      <c r="U95" s="20" t="n">
        <f aca="false">-In_BESS_Opex*$E18*U41*(1+In_Opex_Adj)*U28*U$6*U52</f>
        <v>-411.983314630137</v>
      </c>
      <c r="V95" s="20" t="n">
        <f aca="false">-In_BESS_Opex*$E18*V41*(1+In_Opex_Adj)*V28*V$6*V52</f>
        <v>-411.983314630137</v>
      </c>
      <c r="W95" s="20" t="n">
        <f aca="false">-In_BESS_Opex*$E18*W41*(1+In_Opex_Adj)*W28*W$6*W52</f>
        <v>-411.253160547945</v>
      </c>
      <c r="X95" s="20" t="n">
        <f aca="false">-In_BESS_Opex*$E18*X41*(1+In_Opex_Adj)*X28*X$6*X52</f>
        <v>-415.822640109589</v>
      </c>
      <c r="Y95" s="20" t="n">
        <f aca="false">-In_BESS_Opex*$E18*Y41*(1+In_Opex_Adj)*Y28*Y$6*Y52</f>
        <v>-420.392119671233</v>
      </c>
      <c r="Z95" s="20" t="n">
        <f aca="false">-In_BESS_Opex*$E18*Z41*(1+In_Opex_Adj)*Z28*Z$6*Z52</f>
        <v>-420.392119671233</v>
      </c>
      <c r="AA95" s="20" t="n">
        <f aca="false">-In_BESS_Opex*$E18*AA41*(1+In_Opex_Adj)*AA28*AA$6*AA52</f>
        <v>-419.662952876712</v>
      </c>
      <c r="AB95" s="20" t="n">
        <f aca="false">-In_BESS_Opex*$E18*AB41*(1+In_Opex_Adj)*AB28*AB$6*AB52</f>
        <v>-424.325874575343</v>
      </c>
      <c r="AC95" s="20" t="n">
        <f aca="false">-In_BESS_Opex*$E18*AC41*(1+In_Opex_Adj)*AC28*AC$6*AC52</f>
        <v>-428.988796273973</v>
      </c>
      <c r="AD95" s="20" t="n">
        <f aca="false">-In_BESS_Opex*$E18*AD41*(1+In_Opex_Adj)*AD28*AD$6*AD52</f>
        <v>-428.988796273973</v>
      </c>
      <c r="AE95" s="20" t="n">
        <f aca="false">-In_BESS_Opex*$E18*AE41*(1+In_Opex_Adj)*AE28*AE$6*AE52</f>
        <v>-428.056037260274</v>
      </c>
      <c r="AF95" s="20" t="n">
        <f aca="false">-In_BESS_Opex*$E18*AF41*(1+In_Opex_Adj)*AF28*AF$6*AF52</f>
        <v>-432.812215452055</v>
      </c>
      <c r="AG95" s="20" t="n">
        <f aca="false">-In_BESS_Opex*$E18*AG41*(1+In_Opex_Adj)*AG28*AG$6*AG52</f>
        <v>-437.568393643836</v>
      </c>
      <c r="AH95" s="20" t="n">
        <f aca="false">-In_BESS_Opex*$E18*AH41*(1+In_Opex_Adj)*AH28*AH$6*AH52</f>
        <v>-437.568393643836</v>
      </c>
      <c r="AI95" s="20" t="n">
        <f aca="false">-In_BESS_Opex*$E18*AI41*(1+In_Opex_Adj)*AI28*AI$6*AI52</f>
        <v>-441.468644054795</v>
      </c>
      <c r="AJ95" s="20" t="n">
        <f aca="false">-In_BESS_Opex*$E18*AJ41*(1+In_Opex_Adj)*AJ28*AJ$6*AJ52</f>
        <v>-441.468644054795</v>
      </c>
      <c r="AK95" s="20" t="n">
        <f aca="false">-In_BESS_Opex*$E18*AK41*(1+In_Opex_Adj)*AK28*AK$6*AK52</f>
        <v>-446.319947835616</v>
      </c>
      <c r="AL95" s="20" t="n">
        <f aca="false">-In_BESS_Opex*$E18*AL41*(1+In_Opex_Adj)*AL28*AL$6*AL52</f>
        <v>-446.319947835616</v>
      </c>
      <c r="AM95" s="20" t="n">
        <f aca="false">-In_BESS_Opex*$E18*AM41*(1+In_Opex_Adj)*AM28*AM$6*AM52</f>
        <v>-445.34952</v>
      </c>
      <c r="AN95" s="20" t="n">
        <f aca="false">-In_BESS_Opex*$E18*AN41*(1+In_Opex_Adj)*AN28*AN$6*AN52</f>
        <v>-450.297848</v>
      </c>
      <c r="AO95" s="20" t="n">
        <f aca="false">-In_BESS_Opex*$E18*AO41*(1+In_Opex_Adj)*AO28*AO$6*AO52</f>
        <v>-455.246176</v>
      </c>
      <c r="AP95" s="20" t="n">
        <f aca="false">-In_BESS_Opex*$E18*AP41*(1+In_Opex_Adj)*AP28*AP$6*AP52</f>
        <v>-455.246176</v>
      </c>
      <c r="AQ95" s="20" t="n">
        <f aca="false">-In_BESS_Opex*$E18*AQ41*(1+In_Opex_Adj)*AQ28*AQ$6*AQ52</f>
        <v>-454.256753424658</v>
      </c>
      <c r="AR95" s="20" t="n">
        <f aca="false">-In_BESS_Opex*$E18*AR41*(1+In_Opex_Adj)*AR28*AR$6*AR52</f>
        <v>-459.304050684932</v>
      </c>
      <c r="AS95" s="20" t="n">
        <f aca="false">-In_BESS_Opex*$E18*AS41*(1+In_Opex_Adj)*AS28*AS$6*AS52</f>
        <v>-464.351347945206</v>
      </c>
      <c r="AT95" s="20" t="n">
        <f aca="false">-In_BESS_Opex*$E18*AT41*(1+In_Opex_Adj)*AT28*AT$6*AT52</f>
        <v>-464.351347945206</v>
      </c>
      <c r="AU95" s="20" t="n">
        <f aca="false">-In_BESS_Opex*$E18*AU41*(1+In_Opex_Adj)*AU28*AU$6*AU52</f>
        <v>-463.341698630137</v>
      </c>
      <c r="AV95" s="20" t="n">
        <f aca="false">-In_BESS_Opex*$E18*AV41*(1+In_Opex_Adj)*AV28*AV$6*AV52</f>
        <v>-468.489939726027</v>
      </c>
      <c r="AW95" s="20" t="n">
        <f aca="false">-In_BESS_Opex*$E18*AW41*(1+In_Opex_Adj)*AW28*AW$6*AW52</f>
        <v>-473.638180821918</v>
      </c>
      <c r="AX95" s="20" t="n">
        <f aca="false">-In_BESS_Opex*$E18*AX41*(1+In_Opex_Adj)*AX28*AX$6*AX52</f>
        <v>-473.638180821918</v>
      </c>
      <c r="AY95" s="20" t="n">
        <f aca="false">-In_BESS_Opex*$E18*AY41*(1+In_Opex_Adj)*AY28*AY$6*AY52</f>
        <v>-477.859738520548</v>
      </c>
      <c r="AZ95" s="20" t="n">
        <f aca="false">-In_BESS_Opex*$E18*AZ41*(1+In_Opex_Adj)*AZ28*AZ$6*AZ52</f>
        <v>-477.859738520548</v>
      </c>
      <c r="BA95" s="20" t="n">
        <f aca="false">-In_BESS_Opex*$E18*BA41*(1+In_Opex_Adj)*BA28*BA$6*BA52</f>
        <v>-483.110944438356</v>
      </c>
      <c r="BB95" s="20" t="n">
        <f aca="false">-In_BESS_Opex*$E18*BB41*(1+In_Opex_Adj)*BB28*BB$6*BB52</f>
        <v>-483.110944438356</v>
      </c>
      <c r="BC95" s="20" t="n">
        <f aca="false">-In_BESS_Opex*$E18*BC41*(1+In_Opex_Adj)*BC28*BC$6*BC52</f>
        <v>-482.060672876712</v>
      </c>
      <c r="BD95" s="20" t="n">
        <f aca="false">-In_BESS_Opex*$E18*BD41*(1+In_Opex_Adj)*BD28*BD$6*BD52</f>
        <v>-487.416902575342</v>
      </c>
      <c r="BE95" s="20" t="n">
        <f aca="false">-In_BESS_Opex*$E18*BE41*(1+In_Opex_Adj)*BE28*BE$6*BE52</f>
        <v>-492.773132273973</v>
      </c>
      <c r="BF95" s="20" t="n">
        <f aca="false">-In_BESS_Opex*$E18*BF41*(1+In_Opex_Adj)*BF28*BF$6*BF52</f>
        <v>-492.773132273973</v>
      </c>
      <c r="BG95" s="20" t="n">
        <f aca="false">-In_BESS_Opex*$E18*BG41*(1+In_Opex_Adj)*BG28*BG$6*BG52</f>
        <v>-491.701916712329</v>
      </c>
      <c r="BH95" s="20" t="n">
        <f aca="false">-In_BESS_Opex*$E18*BH41*(1+In_Opex_Adj)*BH28*BH$6*BH52</f>
        <v>-497.165271342466</v>
      </c>
      <c r="BI95" s="20" t="n">
        <f aca="false">-In_BESS_Opex*$E18*BI41*(1+In_Opex_Adj)*BI28*BI$6*BI52</f>
        <v>-502.628625972603</v>
      </c>
      <c r="BJ95" s="20" t="n">
        <f aca="false">-In_BESS_Opex*$E18*BJ41*(1+In_Opex_Adj)*BJ28*BJ$6*BJ52</f>
        <v>-502.628625972603</v>
      </c>
      <c r="BK95" s="20" t="n">
        <f aca="false">-In_BESS_Opex*$E18*BK41*(1+In_Opex_Adj)*BK28*BK$6*BK52</f>
        <v>-501.536061369863</v>
      </c>
      <c r="BL95" s="20" t="n">
        <f aca="false">-In_BESS_Opex*$E18*BL41*(1+In_Opex_Adj)*BL28*BL$6*BL52</f>
        <v>-507.108684273973</v>
      </c>
      <c r="BM95" s="20" t="n">
        <f aca="false">-In_BESS_Opex*$E18*BM41*(1+In_Opex_Adj)*BM28*BM$6*BM52</f>
        <v>-512.681307178082</v>
      </c>
      <c r="BN95" s="20" t="n">
        <f aca="false">-In_BESS_Opex*$E18*BN41*(1+In_Opex_Adj)*BN28*BN$6*BN52</f>
        <v>-512.681307178082</v>
      </c>
      <c r="BO95" s="20" t="n">
        <f aca="false">-In_BESS_Opex*$E18*BO41*(1+In_Opex_Adj)*BO28*BO$6*BO52</f>
        <v>-517.250980821918</v>
      </c>
      <c r="BP95" s="20" t="n">
        <f aca="false">-In_BESS_Opex*$E18*BP41*(1+In_Opex_Adj)*BP28*BP$6*BP52</f>
        <v>-517.250980821918</v>
      </c>
      <c r="BQ95" s="20" t="n">
        <f aca="false">-In_BESS_Opex*$E18*BQ41*(1+In_Opex_Adj)*BQ28*BQ$6*BQ52</f>
        <v>-522.935057534247</v>
      </c>
      <c r="BR95" s="20" t="n">
        <f aca="false">-In_BESS_Opex*$E18*BR41*(1+In_Opex_Adj)*BR28*BR$6*BR52</f>
        <v>-522.935057534247</v>
      </c>
      <c r="BS95" s="20" t="n">
        <f aca="false">-In_BESS_Opex*$E18*BS41*(1+In_Opex_Adj)*BS28*BS$6*BS52</f>
        <v>-521.798242191781</v>
      </c>
      <c r="BT95" s="20" t="n">
        <f aca="false">-In_BESS_Opex*$E18*BT41*(1+In_Opex_Adj)*BT28*BT$6*BT52</f>
        <v>-527.596000438356</v>
      </c>
      <c r="BU95" s="20" t="n">
        <f aca="false">-In_BESS_Opex*$E18*BU41*(1+In_Opex_Adj)*BU28*BU$6*BU52</f>
        <v>-533.393758684932</v>
      </c>
      <c r="BV95" s="20" t="n">
        <f aca="false">-In_BESS_Opex*$E18*BV41*(1+In_Opex_Adj)*BV28*BV$6*BV52</f>
        <v>-533.393758684932</v>
      </c>
      <c r="BW95" s="20" t="n">
        <f aca="false">-In_BESS_Opex*$E18*BW41*(1+In_Opex_Adj)*BW28*BW$6*BW52</f>
        <v>-532.23425260274</v>
      </c>
      <c r="BX95" s="20" t="n">
        <f aca="false">-In_BESS_Opex*$E18*BX41*(1+In_Opex_Adj)*BX28*BX$6*BX52</f>
        <v>-538.147966520548</v>
      </c>
      <c r="BY95" s="20" t="n">
        <f aca="false">-In_BESS_Opex*$E18*BY41*(1+In_Opex_Adj)*BY28*BY$6*BY52</f>
        <v>-544.061680438356</v>
      </c>
      <c r="BZ95" s="20" t="n">
        <f aca="false">-In_BESS_Opex*$E18*BZ41*(1+In_Opex_Adj)*BZ28*BZ$6*BZ52</f>
        <v>-544.061680438356</v>
      </c>
      <c r="CA95" s="20" t="n">
        <f aca="false">-In_BESS_Opex*$E18*CA41*(1+In_Opex_Adj)*CA28*CA$6*CA52</f>
        <v>-542.87873260274</v>
      </c>
      <c r="CB95" s="20" t="n">
        <f aca="false">-In_BESS_Opex*$E18*CB41*(1+In_Opex_Adj)*CB28*CB$6*CB52</f>
        <v>-548.910718520548</v>
      </c>
      <c r="CC95" s="20" t="n">
        <f aca="false">-In_BESS_Opex*$E18*CC41*(1+In_Opex_Adj)*CC28*CC$6*CC52</f>
        <v>-554.942704438356</v>
      </c>
      <c r="CD95" s="20" t="n">
        <f aca="false">-In_BESS_Opex*$E18*CD41*(1+In_Opex_Adj)*CD28*CD$6*CD52</f>
        <v>-554.942704438356</v>
      </c>
      <c r="CE95" s="20" t="n">
        <f aca="false">-In_BESS_Opex*$E18*CE41*(1+In_Opex_Adj)*CE28*CE$6*CE52</f>
        <v>-559.888863780822</v>
      </c>
      <c r="CF95" s="20" t="n">
        <f aca="false">-In_BESS_Opex*$E18*CF41*(1+In_Opex_Adj)*CF28*CF$6*CF52</f>
        <v>-559.888863780822</v>
      </c>
      <c r="CG95" s="20" t="n">
        <f aca="false">-In_BESS_Opex*$E18*CG41*(1+In_Opex_Adj)*CG28*CG$6*CG52</f>
        <v>-566.041488657534</v>
      </c>
      <c r="CH95" s="20" t="n">
        <f aca="false">-In_BESS_Opex*$E18*CH41*(1+In_Opex_Adj)*CH28*CH$6*CH52</f>
        <v>-566.041488657534</v>
      </c>
      <c r="CI95" s="20" t="n">
        <f aca="false">-In_BESS_Opex*$E18*CI41*(1+In_Opex_Adj)*CI28*CI$6*CI52</f>
        <v>-564.810948493151</v>
      </c>
      <c r="CJ95" s="20" t="n">
        <f aca="false">-In_BESS_Opex*$E18*CJ41*(1+In_Opex_Adj)*CJ28*CJ$6*CJ52</f>
        <v>-571.08662569863</v>
      </c>
      <c r="CK95" s="20" t="n">
        <f aca="false">-In_BESS_Opex*$E18*CK41*(1+In_Opex_Adj)*CK28*CK$6*CK52</f>
        <v>-577.36230290411</v>
      </c>
      <c r="CL95" s="20" t="n">
        <f aca="false">-In_BESS_Opex*$E18*CL41*(1+In_Opex_Adj)*CL28*CL$6*CL52</f>
        <v>-577.36230290411</v>
      </c>
      <c r="CM95" s="20" t="n">
        <f aca="false">-In_BESS_Opex*$E18*CM41*(1+In_Opex_Adj)*CM28*CM$6*CM52</f>
        <v>-576.107418082192</v>
      </c>
      <c r="CN95" s="20" t="n">
        <f aca="false">-In_BESS_Opex*$E18*CN41*(1+In_Opex_Adj)*CN28*CN$6*CN52</f>
        <v>-582.508611616438</v>
      </c>
      <c r="CO95" s="20" t="n">
        <f aca="false">-In_BESS_Opex*$E18*CO41*(1+In_Opex_Adj)*CO28*CO$6*CO52</f>
        <v>-588.909805150685</v>
      </c>
      <c r="CP95" s="20" t="n">
        <f aca="false">-In_BESS_Opex*$E18*CP41*(1+In_Opex_Adj)*CP28*CP$6*CP52</f>
        <v>-588.909805150685</v>
      </c>
      <c r="CQ95" s="20" t="n">
        <f aca="false">-In_BESS_Opex*$E18*CQ41*(1+In_Opex_Adj)*CQ28*CQ$6*CQ52</f>
        <v>-587.629444931507</v>
      </c>
      <c r="CR95" s="20" t="n">
        <f aca="false">-In_BESS_Opex*$E18*CR41*(1+In_Opex_Adj)*CR28*CR$6*CR52</f>
        <v>-594.158660986301</v>
      </c>
      <c r="CS95" s="20" t="n">
        <f aca="false">-In_BESS_Opex*$E18*CS41*(1+In_Opex_Adj)*CS28*CS$6*CS52</f>
        <v>-600.687877041096</v>
      </c>
      <c r="CT95" s="20" t="n">
        <f aca="false">-In_BESS_Opex*$E18*CT41*(1+In_Opex_Adj)*CT28*CT$6*CT52</f>
        <v>-600.687877041096</v>
      </c>
      <c r="CU95" s="20" t="n">
        <f aca="false">-In_BESS_Opex*$E18*CU41*(1+In_Opex_Adj)*CU28*CU$6*CU52</f>
        <v>-606.041765095891</v>
      </c>
      <c r="CV95" s="20" t="n">
        <f aca="false">-In_BESS_Opex*$E18*CV41*(1+In_Opex_Adj)*CV28*CV$6*CV52</f>
        <v>-606.041765095891</v>
      </c>
      <c r="CW95" s="20" t="n">
        <f aca="false">-In_BESS_Opex*$E18*CW41*(1+In_Opex_Adj)*CW28*CW$6*CW52</f>
        <v>-612.701564712329</v>
      </c>
      <c r="CX95" s="20" t="n">
        <f aca="false">-In_BESS_Opex*$E18*CX41*(1+In_Opex_Adj)*CX28*CX$6*CX52</f>
        <v>-612.701564712329</v>
      </c>
      <c r="CY95" s="20" t="n">
        <f aca="false">-In_BESS_Opex*$E18*CY41*(1+In_Opex_Adj)*CY28*CY$6*CY52</f>
        <v>-611.369536438356</v>
      </c>
      <c r="CZ95" s="20" t="n">
        <f aca="false">-In_BESS_Opex*$E18*CZ41*(1+In_Opex_Adj)*CZ28*CZ$6*CZ52</f>
        <v>-618.162531287671</v>
      </c>
      <c r="DA95" s="20" t="n">
        <f aca="false">-In_BESS_Opex*$E18*DA41*(1+In_Opex_Adj)*DA28*DA$6*DA52</f>
        <v>-624.955526136986</v>
      </c>
      <c r="DB95" s="20" t="n">
        <f aca="false">-In_BESS_Opex*$E18*DB41*(1+In_Opex_Adj)*DB28*DB$6*DB52</f>
        <v>-624.955526136986</v>
      </c>
      <c r="DC95" s="20" t="n">
        <f aca="false">-In_BESS_Opex*$E18*DC41*(1+In_Opex_Adj)*DC28*DC$6*DC52</f>
        <v>-623.597094246575</v>
      </c>
      <c r="DD95" s="20" t="n">
        <f aca="false">-In_BESS_Opex*$E18*DD41*(1+In_Opex_Adj)*DD28*DD$6*DD52</f>
        <v>-630.525950849315</v>
      </c>
      <c r="DE95" s="20" t="n">
        <f aca="false">-In_BESS_Opex*$E18*DE41*(1+In_Opex_Adj)*DE28*DE$6*DE52</f>
        <v>-637.454807452055</v>
      </c>
      <c r="DF95" s="20" t="n">
        <f aca="false">-In_BESS_Opex*$E18*DF41*(1+In_Opex_Adj)*DF28*DF$6*DF52</f>
        <v>-637.454807452055</v>
      </c>
      <c r="DG95" s="20" t="n">
        <f aca="false">-In_BESS_Opex*$E18*DG41*(1+In_Opex_Adj)*DG28*DG$6*DG52</f>
        <v>-636.069195616438</v>
      </c>
      <c r="DH95" s="20" t="n">
        <f aca="false">-In_BESS_Opex*$E18*DH41*(1+In_Opex_Adj)*DH28*DH$6*DH52</f>
        <v>-643.136631123288</v>
      </c>
      <c r="DI95" s="20" t="n">
        <f aca="false">-In_BESS_Opex*$E18*DI41*(1+In_Opex_Adj)*DI28*DI$6*DI52</f>
        <v>-650.204066630137</v>
      </c>
      <c r="DJ95" s="20" t="n">
        <f aca="false">-In_BESS_Opex*$E18*DJ41*(1+In_Opex_Adj)*DJ28*DJ$6*DJ52</f>
        <v>-650.204066630137</v>
      </c>
      <c r="DK95" s="20" t="n">
        <f aca="false">-In_BESS_Opex*$E18*DK41*(1+In_Opex_Adj)*DK28*DK$6*DK52</f>
        <v>-655.999179452055</v>
      </c>
      <c r="DL95" s="20" t="n">
        <f aca="false">-In_BESS_Opex*$E18*DL41*(1+In_Opex_Adj)*DL28*DL$6*DL52</f>
        <v>-655.999179452055</v>
      </c>
      <c r="DM95" s="20" t="n">
        <f aca="false">-In_BESS_Opex*$E18*DM41*(1+In_Opex_Adj)*DM28*DM$6*DM52</f>
        <v>-663.207961643836</v>
      </c>
      <c r="DN95" s="20" t="n">
        <f aca="false">-In_BESS_Opex*$E18*DN41*(1+In_Opex_Adj)*DN28*DN$6*DN52</f>
        <v>-663.207961643836</v>
      </c>
      <c r="DO95" s="20" t="n">
        <f aca="false">-In_BESS_Opex*$E18*DO41*(1+In_Opex_Adj)*DO28*DO$6*DO52</f>
        <v>-661.766015342466</v>
      </c>
      <c r="DP95" s="20" t="n">
        <f aca="false">-In_BESS_Opex*$E18*DP41*(1+In_Opex_Adj)*DP28*DP$6*DP52</f>
        <v>-669.118971068493</v>
      </c>
      <c r="DQ95" s="20" t="n">
        <f aca="false">-In_BESS_Opex*$E18*DQ41*(1+In_Opex_Adj)*DQ28*DQ$6*DQ52</f>
        <v>-676.471926794521</v>
      </c>
      <c r="DR95" s="20" t="n">
        <f aca="false">-In_BESS_Opex*$E18*DR41*(1+In_Opex_Adj)*DR28*DR$6*DR52</f>
        <v>-676.471926794521</v>
      </c>
      <c r="DS95" s="20" t="n">
        <f aca="false">-In_BESS_Opex*$E18*DS41*(1+In_Opex_Adj)*DS28*DS$6*DS52</f>
        <v>-675.001366027397</v>
      </c>
      <c r="DT95" s="20" t="n">
        <f aca="false">-In_BESS_Opex*$E18*DT41*(1+In_Opex_Adj)*DT28*DT$6*DT52</f>
        <v>-682.501381205479</v>
      </c>
      <c r="DU95" s="20" t="n">
        <f aca="false">-In_BESS_Opex*$E18*DU41*(1+In_Opex_Adj)*DU28*DU$6*DU52</f>
        <v>-690.001396383562</v>
      </c>
      <c r="DV95" s="20" t="n">
        <f aca="false">-In_BESS_Opex*$E18*DV41*(1+In_Opex_Adj)*DV28*DV$6*DV52</f>
        <v>-690.001396383562</v>
      </c>
      <c r="DW95" s="20" t="n">
        <f aca="false">-In_BESS_Opex*$E18*DW41*(1+In_Opex_Adj)*DW28*DW$6*DW52</f>
        <v>-688.501385753425</v>
      </c>
      <c r="DX95" s="20" t="n">
        <f aca="false">-In_BESS_Opex*$E18*DX41*(1+In_Opex_Adj)*DX28*DX$6*DX52</f>
        <v>-696.151401150685</v>
      </c>
      <c r="DY95" s="20" t="n">
        <f aca="false">-In_BESS_Opex*$E18*DY41*(1+In_Opex_Adj)*DY28*DY$6*DY52</f>
        <v>-703.801416547945</v>
      </c>
      <c r="DZ95" s="20" t="n">
        <f aca="false">-In_BESS_Opex*$E18*DZ41*(1+In_Opex_Adj)*DZ28*DZ$6*DZ52</f>
        <v>-703.801416547945</v>
      </c>
      <c r="EA95" s="20" t="n">
        <f aca="false">-In_BESS_Opex*$E18*EA41*(1+In_Opex_Adj)*EA28*EA$6*EA52</f>
        <v>-710.074790082192</v>
      </c>
      <c r="EB95" s="20" t="n">
        <f aca="false">-In_BESS_Opex*$E18*EB41*(1+In_Opex_Adj)*EB28*EB$6*EB52</f>
        <v>-710.074790082192</v>
      </c>
      <c r="EC95" s="20" t="n">
        <f aca="false">-In_BESS_Opex*$E18*EC41*(1+In_Opex_Adj)*EC28*EC$6*EC52</f>
        <v>-717.877809753425</v>
      </c>
      <c r="ED95" s="20" t="n">
        <f aca="false">-In_BESS_Opex*$E18*ED41*(1+In_Opex_Adj)*ED28*ED$6*ED52</f>
        <v>-717.877809753425</v>
      </c>
      <c r="EE95" s="20" t="n">
        <f aca="false">-In_BESS_Opex*$E18*EE41*(1+In_Opex_Adj)*EE28*EE$6*EE52</f>
        <v>-716.317076712329</v>
      </c>
      <c r="EF95" s="20" t="n">
        <f aca="false">-In_BESS_Opex*$E18*EF41*(1+In_Opex_Adj)*EF28*EF$6*EF52</f>
        <v>-724.276155342466</v>
      </c>
      <c r="EG95" s="20" t="n">
        <f aca="false">-In_BESS_Opex*$E18*EG41*(1+In_Opex_Adj)*EG28*EG$6*EG52</f>
        <v>-732.235233972603</v>
      </c>
      <c r="EH95" s="20" t="n">
        <f aca="false">-In_BESS_Opex*$E18*EH41*(1+In_Opex_Adj)*EH28*EH$6*EH52</f>
        <v>-732.235233972603</v>
      </c>
      <c r="EI95" s="20" t="n">
        <f aca="false">-In_BESS_Opex*$E18*EI41*(1+In_Opex_Adj)*EI28*EI$6*EI52</f>
        <v>-730.643380273973</v>
      </c>
      <c r="EJ95" s="20" t="n">
        <f aca="false">-In_BESS_Opex*$E18*EJ41*(1+In_Opex_Adj)*EJ28*EJ$6*EJ52</f>
        <v>-738.761640054795</v>
      </c>
      <c r="EK95" s="20" t="n">
        <f aca="false">-In_BESS_Opex*$E18*EK41*(1+In_Opex_Adj)*EK28*EK$6*EK52</f>
        <v>-746.879899835617</v>
      </c>
      <c r="EL95" s="20" t="n">
        <f aca="false">-In_BESS_Opex*$E18*EL41*(1+In_Opex_Adj)*EL28*EL$6*EL52</f>
        <v>-746.879899835617</v>
      </c>
      <c r="EM95" s="20" t="n">
        <f aca="false">-In_BESS_Opex*$E18*EM41*(1+In_Opex_Adj)*EM28*EM$6*EM52</f>
        <v>-745.256376986301</v>
      </c>
      <c r="EN95" s="20" t="n">
        <f aca="false">-In_BESS_Opex*$E18*EN41*(1+In_Opex_Adj)*EN28*EN$6*EN52</f>
        <v>-753.53700339726</v>
      </c>
      <c r="EO95" s="20" t="n">
        <f aca="false">-In_BESS_Opex*$E18*EO41*(1+In_Opex_Adj)*EO28*EO$6*EO52</f>
        <v>-761.817629808219</v>
      </c>
      <c r="EP95" s="20" t="n">
        <f aca="false">-In_BESS_Opex*$E18*EP41*(1+In_Opex_Adj)*EP28*EP$6*EP52</f>
        <v>-761.817629808219</v>
      </c>
      <c r="EQ95" s="20" t="n">
        <f aca="false">-In_BESS_Opex*$E18*EQ41*(1+In_Opex_Adj)*EQ28*EQ$6*EQ52</f>
        <v>-768.60762060274</v>
      </c>
      <c r="ER95" s="20" t="n">
        <f aca="false">-In_BESS_Opex*$E18*ER41*(1+In_Opex_Adj)*ER28*ER$6*ER52</f>
        <v>-768.60762060274</v>
      </c>
      <c r="ES95" s="20" t="n">
        <f aca="false">-In_BESS_Opex*$E18*ES41*(1+In_Opex_Adj)*ES28*ES$6*ES52</f>
        <v>-777.053858191781</v>
      </c>
      <c r="ET95" s="20" t="n">
        <f aca="false">-In_BESS_Opex*$E18*ET41*(1+In_Opex_Adj)*ET28*ET$6*ET52</f>
        <v>-777.053858191781</v>
      </c>
      <c r="EU95" s="20" t="n">
        <f aca="false">-In_BESS_Opex*$E18*EU41*(1+In_Opex_Adj)*EU28*EU$6*EU52</f>
        <v>-775.364610673973</v>
      </c>
      <c r="EV95" s="20" t="n">
        <f aca="false">-In_BESS_Opex*$E18*EV41*(1+In_Opex_Adj)*EV28*EV$6*EV52</f>
        <v>-783.979773014795</v>
      </c>
      <c r="EW95" s="20" t="n">
        <f aca="false">-In_BESS_Opex*$E18*EW41*(1+In_Opex_Adj)*EW28*EW$6*EW52</f>
        <v>-792.594935355617</v>
      </c>
      <c r="EX95" s="20" t="n">
        <f aca="false">-In_BESS_Opex*$E18*EX41*(1+In_Opex_Adj)*EX28*EX$6*EX52</f>
        <v>-792.594935355617</v>
      </c>
      <c r="EY95" s="20" t="n">
        <f aca="false">-In_BESS_Opex*$E18*EY41*(1+In_Opex_Adj)*EY28*EY$6*EY52</f>
        <v>-790.871902887452</v>
      </c>
      <c r="EZ95" s="20" t="n">
        <f aca="false">-In_BESS_Opex*$E18*EZ41*(1+In_Opex_Adj)*EZ28*EZ$6*EZ52</f>
        <v>-799.65936847509</v>
      </c>
      <c r="FA95" s="20" t="n">
        <f aca="false">-In_BESS_Opex*$E18*FA41*(1+In_Opex_Adj)*FA28*FA$6*FA52</f>
        <v>-808.446834062729</v>
      </c>
      <c r="FB95" s="20" t="n">
        <f aca="false">-In_BESS_Opex*$E18*FB41*(1+In_Opex_Adj)*FB28*FB$6*FB52</f>
        <v>-808.446834062729</v>
      </c>
      <c r="FC95" s="20" t="n">
        <f aca="false">-In_BESS_Opex*$E18*FC41*(1+In_Opex_Adj)*FC28*FC$6*FC52</f>
        <v>-806.689340945201</v>
      </c>
      <c r="FD95" s="20" t="n">
        <f aca="false">-In_BESS_Opex*$E18*FD41*(1+In_Opex_Adj)*FD28*FD$6*FD52</f>
        <v>-0</v>
      </c>
      <c r="FE95" s="20" t="n">
        <f aca="false">-In_BESS_Opex*$E18*FE41*(1+In_Opex_Adj)*FE28*FE$6*FE52</f>
        <v>-0</v>
      </c>
      <c r="FF95" s="20" t="n">
        <f aca="false">-In_BESS_Opex*$E18*FF41*(1+In_Opex_Adj)*FF28*FF$6*FF52</f>
        <v>-0</v>
      </c>
      <c r="FG95" s="20" t="n">
        <f aca="false">-In_BESS_Opex*$E18*FG41*(1+In_Opex_Adj)*FG28*FG$6*FG52</f>
        <v>-0</v>
      </c>
      <c r="FH95" s="20" t="n">
        <f aca="false">-In_BESS_Opex*$E18*FH41*(1+In_Opex_Adj)*FH28*FH$6*FH52</f>
        <v>-0</v>
      </c>
    </row>
    <row r="96" customFormat="false" ht="15" hidden="false" customHeight="false" outlineLevel="0" collapsed="false">
      <c r="C96" s="0" t="s">
        <v>750</v>
      </c>
      <c r="D96" s="11" t="s">
        <v>359</v>
      </c>
      <c r="I96" s="20" t="n">
        <f aca="false">SUM(J96:FH96)</f>
        <v>0</v>
      </c>
      <c r="J96" s="20" t="n">
        <f aca="false">-In_RTM*J87-INDEX(OPV_Cost,$E56)*J59*J$6</f>
        <v>-0</v>
      </c>
      <c r="K96" s="20" t="n">
        <f aca="false">-In_RTM*K87-INDEX(OPV_Cost,$E56)*K59*K$6</f>
        <v>-0</v>
      </c>
      <c r="L96" s="20" t="n">
        <f aca="false">-In_RTM*L87-INDEX(OPV_Cost,$E56)*L59*L$6</f>
        <v>-0</v>
      </c>
      <c r="M96" s="20" t="n">
        <f aca="false">-In_RTM*M87-INDEX(OPV_Cost,$E56)*M59*M$6</f>
        <v>-0</v>
      </c>
      <c r="N96" s="20" t="n">
        <f aca="false">-In_RTM*N87-INDEX(OPV_Cost,$E56)*N59*N$6</f>
        <v>-0</v>
      </c>
      <c r="O96" s="20" t="n">
        <f aca="false">-In_RTM*O87-INDEX(OPV_Cost,$E56)*O59*O$6</f>
        <v>-0</v>
      </c>
      <c r="P96" s="20" t="n">
        <f aca="false">-In_RTM*P87-INDEX(OPV_Cost,$E56)*P59*P$6</f>
        <v>-0</v>
      </c>
      <c r="Q96" s="20" t="n">
        <f aca="false">-In_RTM*Q87-INDEX(OPV_Cost,$E56)*Q59*Q$6</f>
        <v>-0</v>
      </c>
      <c r="R96" s="20" t="n">
        <f aca="false">-In_RTM*R87-INDEX(OPV_Cost,$E56)*R59*R$6</f>
        <v>-0</v>
      </c>
      <c r="S96" s="20" t="n">
        <f aca="false">-In_RTM*S87-INDEX(OPV_Cost,$E56)*S59*S$6</f>
        <v>-0</v>
      </c>
      <c r="T96" s="20" t="n">
        <f aca="false">-In_RTM*T87-INDEX(OPV_Cost,$E56)*T59*T$6</f>
        <v>-0</v>
      </c>
      <c r="U96" s="20" t="n">
        <f aca="false">-In_RTM*U87-INDEX(OPV_Cost,$E56)*U59*U$6</f>
        <v>-0</v>
      </c>
      <c r="V96" s="20" t="n">
        <f aca="false">-In_RTM*V87-INDEX(OPV_Cost,$E56)*V59*V$6</f>
        <v>-0</v>
      </c>
      <c r="W96" s="20" t="n">
        <f aca="false">-In_RTM*W87-INDEX(OPV_Cost,$E56)*W59*W$6</f>
        <v>-0</v>
      </c>
      <c r="X96" s="20" t="n">
        <f aca="false">-In_RTM*X87-INDEX(OPV_Cost,$E56)*X59*X$6</f>
        <v>-0</v>
      </c>
      <c r="Y96" s="20" t="n">
        <f aca="false">-In_RTM*Y87-INDEX(OPV_Cost,$E56)*Y59*Y$6</f>
        <v>-0</v>
      </c>
      <c r="Z96" s="20" t="n">
        <f aca="false">-In_RTM*Z87-INDEX(OPV_Cost,$E56)*Z59*Z$6</f>
        <v>-0</v>
      </c>
      <c r="AA96" s="20" t="n">
        <f aca="false">-In_RTM*AA87-INDEX(OPV_Cost,$E56)*AA59*AA$6</f>
        <v>-0</v>
      </c>
      <c r="AB96" s="20" t="n">
        <f aca="false">-In_RTM*AB87-INDEX(OPV_Cost,$E56)*AB59*AB$6</f>
        <v>-0</v>
      </c>
      <c r="AC96" s="20" t="n">
        <f aca="false">-In_RTM*AC87-INDEX(OPV_Cost,$E56)*AC59*AC$6</f>
        <v>-0</v>
      </c>
      <c r="AD96" s="20" t="n">
        <f aca="false">-In_RTM*AD87-INDEX(OPV_Cost,$E56)*AD59*AD$6</f>
        <v>-0</v>
      </c>
      <c r="AE96" s="20" t="n">
        <f aca="false">-In_RTM*AE87-INDEX(OPV_Cost,$E56)*AE59*AE$6</f>
        <v>-0</v>
      </c>
      <c r="AF96" s="20" t="n">
        <f aca="false">-In_RTM*AF87-INDEX(OPV_Cost,$E56)*AF59*AF$6</f>
        <v>-0</v>
      </c>
      <c r="AG96" s="20" t="n">
        <f aca="false">-In_RTM*AG87-INDEX(OPV_Cost,$E56)*AG59*AG$6</f>
        <v>-0</v>
      </c>
      <c r="AH96" s="20" t="n">
        <f aca="false">-In_RTM*AH87-INDEX(OPV_Cost,$E56)*AH59*AH$6</f>
        <v>-0</v>
      </c>
      <c r="AI96" s="20" t="n">
        <f aca="false">-In_RTM*AI87-INDEX(OPV_Cost,$E56)*AI59*AI$6</f>
        <v>-0</v>
      </c>
      <c r="AJ96" s="20" t="n">
        <f aca="false">-In_RTM*AJ87-INDEX(OPV_Cost,$E56)*AJ59*AJ$6</f>
        <v>-0</v>
      </c>
      <c r="AK96" s="20" t="n">
        <f aca="false">-In_RTM*AK87-INDEX(OPV_Cost,$E56)*AK59*AK$6</f>
        <v>-0</v>
      </c>
      <c r="AL96" s="20" t="n">
        <f aca="false">-In_RTM*AL87-INDEX(OPV_Cost,$E56)*AL59*AL$6</f>
        <v>-0</v>
      </c>
      <c r="AM96" s="20" t="n">
        <f aca="false">-In_RTM*AM87-INDEX(OPV_Cost,$E56)*AM59*AM$6</f>
        <v>-0</v>
      </c>
      <c r="AN96" s="20" t="n">
        <f aca="false">-In_RTM*AN87-INDEX(OPV_Cost,$E56)*AN59*AN$6</f>
        <v>-0</v>
      </c>
      <c r="AO96" s="20" t="n">
        <f aca="false">-In_RTM*AO87-INDEX(OPV_Cost,$E56)*AO59*AO$6</f>
        <v>-0</v>
      </c>
      <c r="AP96" s="20" t="n">
        <f aca="false">-In_RTM*AP87-INDEX(OPV_Cost,$E56)*AP59*AP$6</f>
        <v>-0</v>
      </c>
      <c r="AQ96" s="20" t="n">
        <f aca="false">-In_RTM*AQ87-INDEX(OPV_Cost,$E56)*AQ59*AQ$6</f>
        <v>-0</v>
      </c>
      <c r="AR96" s="20" t="n">
        <f aca="false">-In_RTM*AR87-INDEX(OPV_Cost,$E56)*AR59*AR$6</f>
        <v>-0</v>
      </c>
      <c r="AS96" s="20" t="n">
        <f aca="false">-In_RTM*AS87-INDEX(OPV_Cost,$E56)*AS59*AS$6</f>
        <v>-0</v>
      </c>
      <c r="AT96" s="20" t="n">
        <f aca="false">-In_RTM*AT87-INDEX(OPV_Cost,$E56)*AT59*AT$6</f>
        <v>-0</v>
      </c>
      <c r="AU96" s="20" t="n">
        <f aca="false">-In_RTM*AU87-INDEX(OPV_Cost,$E56)*AU59*AU$6</f>
        <v>-0</v>
      </c>
      <c r="AV96" s="20" t="n">
        <f aca="false">-In_RTM*AV87-INDEX(OPV_Cost,$E56)*AV59*AV$6</f>
        <v>-0</v>
      </c>
      <c r="AW96" s="20" t="n">
        <f aca="false">-In_RTM*AW87-INDEX(OPV_Cost,$E56)*AW59*AW$6</f>
        <v>-0</v>
      </c>
      <c r="AX96" s="20" t="n">
        <f aca="false">-In_RTM*AX87-INDEX(OPV_Cost,$E56)*AX59*AX$6</f>
        <v>-0</v>
      </c>
      <c r="AY96" s="20" t="n">
        <f aca="false">-In_RTM*AY87-INDEX(OPV_Cost,$E56)*AY59*AY$6</f>
        <v>-0</v>
      </c>
      <c r="AZ96" s="20" t="n">
        <f aca="false">-In_RTM*AZ87-INDEX(OPV_Cost,$E56)*AZ59*AZ$6</f>
        <v>-0</v>
      </c>
      <c r="BA96" s="20" t="n">
        <f aca="false">-In_RTM*BA87-INDEX(OPV_Cost,$E56)*BA59*BA$6</f>
        <v>-0</v>
      </c>
      <c r="BB96" s="20" t="n">
        <f aca="false">-In_RTM*BB87-INDEX(OPV_Cost,$E56)*BB59*BB$6</f>
        <v>-0</v>
      </c>
      <c r="BC96" s="20" t="n">
        <f aca="false">-In_RTM*BC87-INDEX(OPV_Cost,$E56)*BC59*BC$6</f>
        <v>-0</v>
      </c>
      <c r="BD96" s="20" t="n">
        <f aca="false">-In_RTM*BD87-INDEX(OPV_Cost,$E56)*BD59*BD$6</f>
        <v>-0</v>
      </c>
      <c r="BE96" s="20" t="n">
        <f aca="false">-In_RTM*BE87-INDEX(OPV_Cost,$E56)*BE59*BE$6</f>
        <v>-0</v>
      </c>
      <c r="BF96" s="20" t="n">
        <f aca="false">-In_RTM*BF87-INDEX(OPV_Cost,$E56)*BF59*BF$6</f>
        <v>-0</v>
      </c>
      <c r="BG96" s="20" t="n">
        <f aca="false">-In_RTM*BG87-INDEX(OPV_Cost,$E56)*BG59*BG$6</f>
        <v>-0</v>
      </c>
      <c r="BH96" s="20" t="n">
        <f aca="false">-In_RTM*BH87-INDEX(OPV_Cost,$E56)*BH59*BH$6</f>
        <v>-0</v>
      </c>
      <c r="BI96" s="20" t="n">
        <f aca="false">-In_RTM*BI87-INDEX(OPV_Cost,$E56)*BI59*BI$6</f>
        <v>-0</v>
      </c>
      <c r="BJ96" s="20" t="n">
        <f aca="false">-In_RTM*BJ87-INDEX(OPV_Cost,$E56)*BJ59*BJ$6</f>
        <v>-0</v>
      </c>
      <c r="BK96" s="20" t="n">
        <f aca="false">-In_RTM*BK87-INDEX(OPV_Cost,$E56)*BK59*BK$6</f>
        <v>-0</v>
      </c>
      <c r="BL96" s="20" t="n">
        <f aca="false">-In_RTM*BL87-INDEX(OPV_Cost,$E56)*BL59*BL$6</f>
        <v>-0</v>
      </c>
      <c r="BM96" s="20" t="n">
        <f aca="false">-In_RTM*BM87-INDEX(OPV_Cost,$E56)*BM59*BM$6</f>
        <v>-0</v>
      </c>
      <c r="BN96" s="20" t="n">
        <f aca="false">-In_RTM*BN87-INDEX(OPV_Cost,$E56)*BN59*BN$6</f>
        <v>-0</v>
      </c>
      <c r="BO96" s="20" t="n">
        <f aca="false">-In_RTM*BO87-INDEX(OPV_Cost,$E56)*BO59*BO$6</f>
        <v>-0</v>
      </c>
      <c r="BP96" s="20" t="n">
        <f aca="false">-In_RTM*BP87-INDEX(OPV_Cost,$E56)*BP59*BP$6</f>
        <v>-0</v>
      </c>
      <c r="BQ96" s="20" t="n">
        <f aca="false">-In_RTM*BQ87-INDEX(OPV_Cost,$E56)*BQ59*BQ$6</f>
        <v>-0</v>
      </c>
      <c r="BR96" s="20" t="n">
        <f aca="false">-In_RTM*BR87-INDEX(OPV_Cost,$E56)*BR59*BR$6</f>
        <v>-0</v>
      </c>
      <c r="BS96" s="20" t="n">
        <f aca="false">-In_RTM*BS87-INDEX(OPV_Cost,$E56)*BS59*BS$6</f>
        <v>-0</v>
      </c>
      <c r="BT96" s="20" t="n">
        <f aca="false">-In_RTM*BT87-INDEX(OPV_Cost,$E56)*BT59*BT$6</f>
        <v>-0</v>
      </c>
      <c r="BU96" s="20" t="n">
        <f aca="false">-In_RTM*BU87-INDEX(OPV_Cost,$E56)*BU59*BU$6</f>
        <v>-0</v>
      </c>
      <c r="BV96" s="20" t="n">
        <f aca="false">-In_RTM*BV87-INDEX(OPV_Cost,$E56)*BV59*BV$6</f>
        <v>-0</v>
      </c>
      <c r="BW96" s="20" t="n">
        <f aca="false">-In_RTM*BW87-INDEX(OPV_Cost,$E56)*BW59*BW$6</f>
        <v>-0</v>
      </c>
      <c r="BX96" s="20" t="n">
        <f aca="false">-In_RTM*BX87-INDEX(OPV_Cost,$E56)*BX59*BX$6</f>
        <v>-0</v>
      </c>
      <c r="BY96" s="20" t="n">
        <f aca="false">-In_RTM*BY87-INDEX(OPV_Cost,$E56)*BY59*BY$6</f>
        <v>-0</v>
      </c>
      <c r="BZ96" s="20" t="n">
        <f aca="false">-In_RTM*BZ87-INDEX(OPV_Cost,$E56)*BZ59*BZ$6</f>
        <v>-0</v>
      </c>
      <c r="CA96" s="20" t="n">
        <f aca="false">-In_RTM*CA87-INDEX(OPV_Cost,$E56)*CA59*CA$6</f>
        <v>-0</v>
      </c>
      <c r="CB96" s="20" t="n">
        <f aca="false">-In_RTM*CB87-INDEX(OPV_Cost,$E56)*CB59*CB$6</f>
        <v>-0</v>
      </c>
      <c r="CC96" s="20" t="n">
        <f aca="false">-In_RTM*CC87-INDEX(OPV_Cost,$E56)*CC59*CC$6</f>
        <v>-0</v>
      </c>
      <c r="CD96" s="20" t="n">
        <f aca="false">-In_RTM*CD87-INDEX(OPV_Cost,$E56)*CD59*CD$6</f>
        <v>-0</v>
      </c>
      <c r="CE96" s="20" t="n">
        <f aca="false">-In_RTM*CE87-INDEX(OPV_Cost,$E56)*CE59*CE$6</f>
        <v>-0</v>
      </c>
      <c r="CF96" s="20" t="n">
        <f aca="false">-In_RTM*CF87-INDEX(OPV_Cost,$E56)*CF59*CF$6</f>
        <v>-0</v>
      </c>
      <c r="CG96" s="20" t="n">
        <f aca="false">-In_RTM*CG87-INDEX(OPV_Cost,$E56)*CG59*CG$6</f>
        <v>-0</v>
      </c>
      <c r="CH96" s="20" t="n">
        <f aca="false">-In_RTM*CH87-INDEX(OPV_Cost,$E56)*CH59*CH$6</f>
        <v>-0</v>
      </c>
      <c r="CI96" s="20" t="n">
        <f aca="false">-In_RTM*CI87-INDEX(OPV_Cost,$E56)*CI59*CI$6</f>
        <v>-0</v>
      </c>
      <c r="CJ96" s="20" t="n">
        <f aca="false">-In_RTM*CJ87-INDEX(OPV_Cost,$E56)*CJ59*CJ$6</f>
        <v>-0</v>
      </c>
      <c r="CK96" s="20" t="n">
        <f aca="false">-In_RTM*CK87-INDEX(OPV_Cost,$E56)*CK59*CK$6</f>
        <v>-0</v>
      </c>
      <c r="CL96" s="20" t="n">
        <f aca="false">-In_RTM*CL87-INDEX(OPV_Cost,$E56)*CL59*CL$6</f>
        <v>-0</v>
      </c>
      <c r="CM96" s="20" t="n">
        <f aca="false">-In_RTM*CM87-INDEX(OPV_Cost,$E56)*CM59*CM$6</f>
        <v>-0</v>
      </c>
      <c r="CN96" s="20" t="n">
        <f aca="false">-In_RTM*CN87-INDEX(OPV_Cost,$E56)*CN59*CN$6</f>
        <v>-0</v>
      </c>
      <c r="CO96" s="20" t="n">
        <f aca="false">-In_RTM*CO87-INDEX(OPV_Cost,$E56)*CO59*CO$6</f>
        <v>-0</v>
      </c>
      <c r="CP96" s="20" t="n">
        <f aca="false">-In_RTM*CP87-INDEX(OPV_Cost,$E56)*CP59*CP$6</f>
        <v>-0</v>
      </c>
      <c r="CQ96" s="20" t="n">
        <f aca="false">-In_RTM*CQ87-INDEX(OPV_Cost,$E56)*CQ59*CQ$6</f>
        <v>-0</v>
      </c>
      <c r="CR96" s="20" t="n">
        <f aca="false">-In_RTM*CR87-INDEX(OPV_Cost,$E56)*CR59*CR$6</f>
        <v>-0</v>
      </c>
      <c r="CS96" s="20" t="n">
        <f aca="false">-In_RTM*CS87-INDEX(OPV_Cost,$E56)*CS59*CS$6</f>
        <v>-0</v>
      </c>
      <c r="CT96" s="20" t="n">
        <f aca="false">-In_RTM*CT87-INDEX(OPV_Cost,$E56)*CT59*CT$6</f>
        <v>-0</v>
      </c>
      <c r="CU96" s="20" t="n">
        <f aca="false">-In_RTM*CU87-INDEX(OPV_Cost,$E56)*CU59*CU$6</f>
        <v>-0</v>
      </c>
      <c r="CV96" s="20" t="n">
        <f aca="false">-In_RTM*CV87-INDEX(OPV_Cost,$E56)*CV59*CV$6</f>
        <v>-0</v>
      </c>
      <c r="CW96" s="20" t="n">
        <f aca="false">-In_RTM*CW87-INDEX(OPV_Cost,$E56)*CW59*CW$6</f>
        <v>-0</v>
      </c>
      <c r="CX96" s="20" t="n">
        <f aca="false">-In_RTM*CX87-INDEX(OPV_Cost,$E56)*CX59*CX$6</f>
        <v>-0</v>
      </c>
      <c r="CY96" s="20" t="n">
        <f aca="false">-In_RTM*CY87-INDEX(OPV_Cost,$E56)*CY59*CY$6</f>
        <v>-0</v>
      </c>
      <c r="CZ96" s="20" t="n">
        <f aca="false">-In_RTM*CZ87-INDEX(OPV_Cost,$E56)*CZ59*CZ$6</f>
        <v>-0</v>
      </c>
      <c r="DA96" s="20" t="n">
        <f aca="false">-In_RTM*DA87-INDEX(OPV_Cost,$E56)*DA59*DA$6</f>
        <v>-0</v>
      </c>
      <c r="DB96" s="20" t="n">
        <f aca="false">-In_RTM*DB87-INDEX(OPV_Cost,$E56)*DB59*DB$6</f>
        <v>-0</v>
      </c>
      <c r="DC96" s="20" t="n">
        <f aca="false">-In_RTM*DC87-INDEX(OPV_Cost,$E56)*DC59*DC$6</f>
        <v>-0</v>
      </c>
      <c r="DD96" s="20" t="n">
        <f aca="false">-In_RTM*DD87-INDEX(OPV_Cost,$E56)*DD59*DD$6</f>
        <v>-0</v>
      </c>
      <c r="DE96" s="20" t="n">
        <f aca="false">-In_RTM*DE87-INDEX(OPV_Cost,$E56)*DE59*DE$6</f>
        <v>-0</v>
      </c>
      <c r="DF96" s="20" t="n">
        <f aca="false">-In_RTM*DF87-INDEX(OPV_Cost,$E56)*DF59*DF$6</f>
        <v>-0</v>
      </c>
      <c r="DG96" s="20" t="n">
        <f aca="false">-In_RTM*DG87-INDEX(OPV_Cost,$E56)*DG59*DG$6</f>
        <v>-0</v>
      </c>
      <c r="DH96" s="20" t="n">
        <f aca="false">-In_RTM*DH87-INDEX(OPV_Cost,$E56)*DH59*DH$6</f>
        <v>-0</v>
      </c>
      <c r="DI96" s="20" t="n">
        <f aca="false">-In_RTM*DI87-INDEX(OPV_Cost,$E56)*DI59*DI$6</f>
        <v>-0</v>
      </c>
      <c r="DJ96" s="20" t="n">
        <f aca="false">-In_RTM*DJ87-INDEX(OPV_Cost,$E56)*DJ59*DJ$6</f>
        <v>-0</v>
      </c>
      <c r="DK96" s="20" t="n">
        <f aca="false">-In_RTM*DK87-INDEX(OPV_Cost,$E56)*DK59*DK$6</f>
        <v>-0</v>
      </c>
      <c r="DL96" s="20" t="n">
        <f aca="false">-In_RTM*DL87-INDEX(OPV_Cost,$E56)*DL59*DL$6</f>
        <v>-0</v>
      </c>
      <c r="DM96" s="20" t="n">
        <f aca="false">-In_RTM*DM87-INDEX(OPV_Cost,$E56)*DM59*DM$6</f>
        <v>-0</v>
      </c>
      <c r="DN96" s="20" t="n">
        <f aca="false">-In_RTM*DN87-INDEX(OPV_Cost,$E56)*DN59*DN$6</f>
        <v>-0</v>
      </c>
      <c r="DO96" s="20" t="n">
        <f aca="false">-In_RTM*DO87-INDEX(OPV_Cost,$E56)*DO59*DO$6</f>
        <v>-0</v>
      </c>
      <c r="DP96" s="20" t="n">
        <f aca="false">-In_RTM*DP87-INDEX(OPV_Cost,$E56)*DP59*DP$6</f>
        <v>-0</v>
      </c>
      <c r="DQ96" s="20" t="n">
        <f aca="false">-In_RTM*DQ87-INDEX(OPV_Cost,$E56)*DQ59*DQ$6</f>
        <v>-0</v>
      </c>
      <c r="DR96" s="20" t="n">
        <f aca="false">-In_RTM*DR87-INDEX(OPV_Cost,$E56)*DR59*DR$6</f>
        <v>-0</v>
      </c>
      <c r="DS96" s="20" t="n">
        <f aca="false">-In_RTM*DS87-INDEX(OPV_Cost,$E56)*DS59*DS$6</f>
        <v>-0</v>
      </c>
      <c r="DT96" s="20" t="n">
        <f aca="false">-In_RTM*DT87-INDEX(OPV_Cost,$E56)*DT59*DT$6</f>
        <v>-0</v>
      </c>
      <c r="DU96" s="20" t="n">
        <f aca="false">-In_RTM*DU87-INDEX(OPV_Cost,$E56)*DU59*DU$6</f>
        <v>-0</v>
      </c>
      <c r="DV96" s="20" t="n">
        <f aca="false">-In_RTM*DV87-INDEX(OPV_Cost,$E56)*DV59*DV$6</f>
        <v>-0</v>
      </c>
      <c r="DW96" s="20" t="n">
        <f aca="false">-In_RTM*DW87-INDEX(OPV_Cost,$E56)*DW59*DW$6</f>
        <v>-0</v>
      </c>
      <c r="DX96" s="20" t="n">
        <f aca="false">-In_RTM*DX87-INDEX(OPV_Cost,$E56)*DX59*DX$6</f>
        <v>-0</v>
      </c>
      <c r="DY96" s="20" t="n">
        <f aca="false">-In_RTM*DY87-INDEX(OPV_Cost,$E56)*DY59*DY$6</f>
        <v>-0</v>
      </c>
      <c r="DZ96" s="20" t="n">
        <f aca="false">-In_RTM*DZ87-INDEX(OPV_Cost,$E56)*DZ59*DZ$6</f>
        <v>-0</v>
      </c>
      <c r="EA96" s="20" t="n">
        <f aca="false">-In_RTM*EA87-INDEX(OPV_Cost,$E56)*EA59*EA$6</f>
        <v>-0</v>
      </c>
      <c r="EB96" s="20" t="n">
        <f aca="false">-In_RTM*EB87-INDEX(OPV_Cost,$E56)*EB59*EB$6</f>
        <v>-0</v>
      </c>
      <c r="EC96" s="20" t="n">
        <f aca="false">-In_RTM*EC87-INDEX(OPV_Cost,$E56)*EC59*EC$6</f>
        <v>-0</v>
      </c>
      <c r="ED96" s="20" t="n">
        <f aca="false">-In_RTM*ED87-INDEX(OPV_Cost,$E56)*ED59*ED$6</f>
        <v>-0</v>
      </c>
      <c r="EE96" s="20" t="n">
        <f aca="false">-In_RTM*EE87-INDEX(OPV_Cost,$E56)*EE59*EE$6</f>
        <v>-0</v>
      </c>
      <c r="EF96" s="20" t="n">
        <f aca="false">-In_RTM*EF87-INDEX(OPV_Cost,$E56)*EF59*EF$6</f>
        <v>-0</v>
      </c>
      <c r="EG96" s="20" t="n">
        <f aca="false">-In_RTM*EG87-INDEX(OPV_Cost,$E56)*EG59*EG$6</f>
        <v>-0</v>
      </c>
      <c r="EH96" s="20" t="n">
        <f aca="false">-In_RTM*EH87-INDEX(OPV_Cost,$E56)*EH59*EH$6</f>
        <v>-0</v>
      </c>
      <c r="EI96" s="20" t="n">
        <f aca="false">-In_RTM*EI87-INDEX(OPV_Cost,$E56)*EI59*EI$6</f>
        <v>-0</v>
      </c>
      <c r="EJ96" s="20" t="n">
        <f aca="false">-In_RTM*EJ87-INDEX(OPV_Cost,$E56)*EJ59*EJ$6</f>
        <v>-0</v>
      </c>
      <c r="EK96" s="20" t="n">
        <f aca="false">-In_RTM*EK87-INDEX(OPV_Cost,$E56)*EK59*EK$6</f>
        <v>-0</v>
      </c>
      <c r="EL96" s="20" t="n">
        <f aca="false">-In_RTM*EL87-INDEX(OPV_Cost,$E56)*EL59*EL$6</f>
        <v>-0</v>
      </c>
      <c r="EM96" s="20" t="n">
        <f aca="false">-In_RTM*EM87-INDEX(OPV_Cost,$E56)*EM59*EM$6</f>
        <v>-0</v>
      </c>
      <c r="EN96" s="20" t="n">
        <f aca="false">-In_RTM*EN87-INDEX(OPV_Cost,$E56)*EN59*EN$6</f>
        <v>-0</v>
      </c>
      <c r="EO96" s="20" t="n">
        <f aca="false">-In_RTM*EO87-INDEX(OPV_Cost,$E56)*EO59*EO$6</f>
        <v>-0</v>
      </c>
      <c r="EP96" s="20" t="n">
        <f aca="false">-In_RTM*EP87-INDEX(OPV_Cost,$E56)*EP59*EP$6</f>
        <v>-0</v>
      </c>
      <c r="EQ96" s="20" t="n">
        <f aca="false">-In_RTM*EQ87-INDEX(OPV_Cost,$E56)*EQ59*EQ$6</f>
        <v>-0</v>
      </c>
      <c r="ER96" s="20" t="n">
        <f aca="false">-In_RTM*ER87-INDEX(OPV_Cost,$E56)*ER59*ER$6</f>
        <v>-0</v>
      </c>
      <c r="ES96" s="20" t="n">
        <f aca="false">-In_RTM*ES87-INDEX(OPV_Cost,$E56)*ES59*ES$6</f>
        <v>-0</v>
      </c>
      <c r="ET96" s="20" t="n">
        <f aca="false">-In_RTM*ET87-INDEX(OPV_Cost,$E56)*ET59*ET$6</f>
        <v>-0</v>
      </c>
      <c r="EU96" s="20" t="n">
        <f aca="false">-In_RTM*EU87-INDEX(OPV_Cost,$E56)*EU59*EU$6</f>
        <v>-0</v>
      </c>
      <c r="EV96" s="20" t="n">
        <f aca="false">-In_RTM*EV87-INDEX(OPV_Cost,$E56)*EV59*EV$6</f>
        <v>-0</v>
      </c>
      <c r="EW96" s="20" t="n">
        <f aca="false">-In_RTM*EW87-INDEX(OPV_Cost,$E56)*EW59*EW$6</f>
        <v>-0</v>
      </c>
      <c r="EX96" s="20" t="n">
        <f aca="false">-In_RTM*EX87-INDEX(OPV_Cost,$E56)*EX59*EX$6</f>
        <v>-0</v>
      </c>
      <c r="EY96" s="20" t="n">
        <f aca="false">-In_RTM*EY87-INDEX(OPV_Cost,$E56)*EY59*EY$6</f>
        <v>-0</v>
      </c>
      <c r="EZ96" s="20" t="n">
        <f aca="false">-In_RTM*EZ87-INDEX(OPV_Cost,$E56)*EZ59*EZ$6</f>
        <v>-0</v>
      </c>
      <c r="FA96" s="20" t="n">
        <f aca="false">-In_RTM*FA87-INDEX(OPV_Cost,$E56)*FA59*FA$6</f>
        <v>-0</v>
      </c>
      <c r="FB96" s="20" t="n">
        <f aca="false">-In_RTM*FB87-INDEX(OPV_Cost,$E56)*FB59*FB$6</f>
        <v>-0</v>
      </c>
      <c r="FC96" s="20" t="n">
        <f aca="false">-In_RTM*FC87-INDEX(OPV_Cost,$E56)*FC59*FC$6</f>
        <v>-0</v>
      </c>
      <c r="FD96" s="20" t="n">
        <f aca="false">-In_RTM*FD87-INDEX(OPV_Cost,$E56)*FD59*FD$6</f>
        <v>-0</v>
      </c>
      <c r="FE96" s="20" t="n">
        <f aca="false">-In_RTM*FE87-INDEX(OPV_Cost,$E56)*FE59*FE$6</f>
        <v>-0</v>
      </c>
      <c r="FF96" s="20" t="n">
        <f aca="false">-In_RTM*FF87-INDEX(OPV_Cost,$E56)*FF59*FF$6</f>
        <v>-0</v>
      </c>
      <c r="FG96" s="20" t="n">
        <f aca="false">-In_RTM*FG87-INDEX(OPV_Cost,$E56)*FG59*FG$6</f>
        <v>-0</v>
      </c>
      <c r="FH96" s="20" t="n">
        <f aca="false">-In_RTM*FH87-INDEX(OPV_Cost,$E56)*FH59*FH$6</f>
        <v>-0</v>
      </c>
    </row>
    <row r="97" customFormat="false" ht="15" hidden="false" customHeight="false" outlineLevel="0" collapsed="false">
      <c r="C97" s="0" t="s">
        <v>751</v>
      </c>
      <c r="D97" s="11" t="s">
        <v>359</v>
      </c>
      <c r="I97" s="20" t="n">
        <f aca="false">SUM(J97:FH97)</f>
        <v>-7619.76544915185</v>
      </c>
      <c r="J97" s="20" t="n">
        <f aca="false">-J90*(In_HIPA+In_Innovation)</f>
        <v>-0</v>
      </c>
      <c r="K97" s="20" t="n">
        <f aca="false">-K90*(In_HIPA+In_Innovation)</f>
        <v>-0</v>
      </c>
      <c r="L97" s="20" t="n">
        <f aca="false">-L90*(In_HIPA+In_Innovation)</f>
        <v>-0</v>
      </c>
      <c r="M97" s="20" t="n">
        <f aca="false">-M90*(In_HIPA+In_Innovation)</f>
        <v>-0</v>
      </c>
      <c r="N97" s="20" t="n">
        <f aca="false">-N90*(In_HIPA+In_Innovation)</f>
        <v>-0</v>
      </c>
      <c r="O97" s="20" t="n">
        <f aca="false">-O90*(In_HIPA+In_Innovation)</f>
        <v>-0</v>
      </c>
      <c r="P97" s="20" t="n">
        <f aca="false">-P90*(In_HIPA+In_Innovation)</f>
        <v>-0</v>
      </c>
      <c r="Q97" s="20" t="n">
        <f aca="false">-Q90*(In_HIPA+In_Innovation)</f>
        <v>-0</v>
      </c>
      <c r="R97" s="20" t="n">
        <f aca="false">-R90*(In_HIPA+In_Innovation)</f>
        <v>-0</v>
      </c>
      <c r="S97" s="20" t="n">
        <f aca="false">-S90*(In_HIPA+In_Innovation)</f>
        <v>-0</v>
      </c>
      <c r="T97" s="20" t="n">
        <f aca="false">-T90*(In_HIPA+In_Innovation)</f>
        <v>-60.2677709801225</v>
      </c>
      <c r="U97" s="20" t="n">
        <f aca="false">-U90*(In_HIPA+In_Innovation)</f>
        <v>-60.8938357296907</v>
      </c>
      <c r="V97" s="20" t="n">
        <f aca="false">-V90*(In_HIPA+In_Innovation)</f>
        <v>-60.8572468453177</v>
      </c>
      <c r="W97" s="20" t="n">
        <f aca="false">-W90*(In_HIPA+In_Innovation)</f>
        <v>-53.0692049071184</v>
      </c>
      <c r="X97" s="20" t="n">
        <f aca="false">-X90*(In_HIPA+In_Innovation)</f>
        <v>-53.6252678647801</v>
      </c>
      <c r="Y97" s="20" t="n">
        <f aca="false">-Y90*(In_HIPA+In_Innovation)</f>
        <v>-54.1802406684515</v>
      </c>
      <c r="Z97" s="20" t="n">
        <f aca="false">-Z90*(In_HIPA+In_Innovation)</f>
        <v>-54.145573837329</v>
      </c>
      <c r="AA97" s="20" t="n">
        <f aca="false">-AA90*(In_HIPA+In_Innovation)</f>
        <v>-47.8927265268362</v>
      </c>
      <c r="AB97" s="20" t="n">
        <f aca="false">-AB90*(In_HIPA+In_Innovation)</f>
        <v>-48.3936720424718</v>
      </c>
      <c r="AC97" s="20" t="n">
        <f aca="false">-AC90*(In_HIPA+In_Innovation)</f>
        <v>-48.8936052511836</v>
      </c>
      <c r="AD97" s="20" t="n">
        <f aca="false">-AD90*(In_HIPA+In_Innovation)</f>
        <v>-48.861413952079</v>
      </c>
      <c r="AE97" s="20" t="n">
        <f aca="false">-AE90*(In_HIPA+In_Innovation)</f>
        <v>-49.5062426224653</v>
      </c>
      <c r="AF97" s="20" t="n">
        <f aca="false">-AF90*(In_HIPA+In_Innovation)</f>
        <v>-50.0244737023227</v>
      </c>
      <c r="AG97" s="20" t="n">
        <f aca="false">-AG90*(In_HIPA+In_Innovation)</f>
        <v>-50.5416716296171</v>
      </c>
      <c r="AH97" s="20" t="n">
        <f aca="false">-AH90*(In_HIPA+In_Innovation)</f>
        <v>-50.5088174404449</v>
      </c>
      <c r="AI97" s="20" t="n">
        <f aca="false">-AI90*(In_HIPA+In_Innovation)</f>
        <v>-50.3032344272132</v>
      </c>
      <c r="AJ97" s="20" t="n">
        <f aca="false">-AJ90*(In_HIPA+In_Innovation)</f>
        <v>-50.2727155026555</v>
      </c>
      <c r="AK97" s="20" t="n">
        <f aca="false">-AK90*(In_HIPA+In_Innovation)</f>
        <v>-50.7943317317616</v>
      </c>
      <c r="AL97" s="20" t="n">
        <f aca="false">-AL90*(In_HIPA+In_Innovation)</f>
        <v>-50.7631852013564</v>
      </c>
      <c r="AM97" s="20" t="n">
        <f aca="false">-AM90*(In_HIPA+In_Innovation)</f>
        <v>-49.1605012461167</v>
      </c>
      <c r="AN97" s="20" t="n">
        <f aca="false">-AN90*(In_HIPA+In_Innovation)</f>
        <v>-49.6764415847358</v>
      </c>
      <c r="AO97" s="20" t="n">
        <f aca="false">-AO90*(In_HIPA+In_Innovation)</f>
        <v>-50.1913990952271</v>
      </c>
      <c r="AP97" s="20" t="n">
        <f aca="false">-AP90*(In_HIPA+In_Innovation)</f>
        <v>-50.1601452200542</v>
      </c>
      <c r="AQ97" s="20" t="n">
        <f aca="false">-AQ90*(In_HIPA+In_Innovation)</f>
        <v>-47.1291256593971</v>
      </c>
      <c r="AR97" s="20" t="n">
        <f aca="false">-AR90*(In_HIPA+In_Innovation)</f>
        <v>-47.6239368032014</v>
      </c>
      <c r="AS97" s="20" t="n">
        <f aca="false">-AS90*(In_HIPA+In_Innovation)</f>
        <v>-48.1178119002725</v>
      </c>
      <c r="AT97" s="20" t="n">
        <f aca="false">-AT90*(In_HIPA+In_Innovation)</f>
        <v>-48.0880456706287</v>
      </c>
      <c r="AU97" s="20" t="n">
        <f aca="false">-AU90*(In_HIPA+In_Innovation)</f>
        <v>-48.2095869296536</v>
      </c>
      <c r="AV97" s="20" t="n">
        <f aca="false">-AV90*(In_HIPA+In_Innovation)</f>
        <v>-48.7165873181707</v>
      </c>
      <c r="AW97" s="20" t="n">
        <f aca="false">-AW90*(In_HIPA+In_Innovation)</f>
        <v>-49.2226576346336</v>
      </c>
      <c r="AX97" s="20" t="n">
        <f aca="false">-AX90*(In_HIPA+In_Innovation)</f>
        <v>-49.1930813994236</v>
      </c>
      <c r="AY97" s="20" t="n">
        <f aca="false">-AY90*(In_HIPA+In_Innovation)</f>
        <v>-47.4114485915004</v>
      </c>
      <c r="AZ97" s="20" t="n">
        <f aca="false">-AZ90*(In_HIPA+In_Innovation)</f>
        <v>-47.3824809822311</v>
      </c>
      <c r="BA97" s="20" t="n">
        <f aca="false">-BA90*(In_HIPA+In_Innovation)</f>
        <v>-47.873903580768</v>
      </c>
      <c r="BB97" s="20" t="n">
        <f aca="false">-BB90*(In_HIPA+In_Innovation)</f>
        <v>-47.8443402676452</v>
      </c>
      <c r="BC97" s="20" t="n">
        <f aca="false">-BC90*(In_HIPA+In_Innovation)</f>
        <v>-48.0764757591746</v>
      </c>
      <c r="BD97" s="20" t="n">
        <f aca="false">-BD90*(In_HIPA+In_Innovation)</f>
        <v>-48.5806220972327</v>
      </c>
      <c r="BE97" s="20" t="n">
        <f aca="false">-BE90*(In_HIPA+In_Innovation)</f>
        <v>-49.0837937432587</v>
      </c>
      <c r="BF97" s="20" t="n">
        <f aca="false">-BF90*(In_HIPA+In_Innovation)</f>
        <v>-49.0527985954406</v>
      </c>
      <c r="BG97" s="20" t="n">
        <f aca="false">-BG90*(In_HIPA+In_Innovation)</f>
        <v>-48.946483946039</v>
      </c>
      <c r="BH97" s="20" t="n">
        <f aca="false">-BH90*(In_HIPA+In_Innovation)</f>
        <v>-49.4600428106268</v>
      </c>
      <c r="BI97" s="20" t="n">
        <f aca="false">-BI90*(In_HIPA+In_Innovation)</f>
        <v>-49.9726187333808</v>
      </c>
      <c r="BJ97" s="20" t="n">
        <f aca="false">-BJ90*(In_HIPA+In_Innovation)</f>
        <v>-49.9413612423697</v>
      </c>
      <c r="BK97" s="20" t="n">
        <f aca="false">-BK90*(In_HIPA+In_Innovation)</f>
        <v>-48.7524422607776</v>
      </c>
      <c r="BL97" s="20" t="n">
        <f aca="false">-BL90*(In_HIPA+In_Innovation)</f>
        <v>-49.264056786315</v>
      </c>
      <c r="BM97" s="20" t="n">
        <f aca="false">-BM90*(In_HIPA+In_Innovation)</f>
        <v>-49.7746952390259</v>
      </c>
      <c r="BN97" s="20" t="n">
        <f aca="false">-BN90*(In_HIPA+In_Innovation)</f>
        <v>-49.7436561820353</v>
      </c>
      <c r="BO97" s="20" t="n">
        <f aca="false">-BO90*(In_HIPA+In_Innovation)</f>
        <v>-49.9286010418429</v>
      </c>
      <c r="BP97" s="20" t="n">
        <f aca="false">-BP90*(In_HIPA+In_Innovation)</f>
        <v>-49.8989349552567</v>
      </c>
      <c r="BQ97" s="20" t="n">
        <f aca="false">-BQ90*(In_HIPA+In_Innovation)</f>
        <v>-50.4173052700243</v>
      </c>
      <c r="BR97" s="20" t="n">
        <f aca="false">-BR90*(In_HIPA+In_Innovation)</f>
        <v>-50.3870291157609</v>
      </c>
      <c r="BS97" s="20" t="n">
        <f aca="false">-BS90*(In_HIPA+In_Innovation)</f>
        <v>-48.7988727342429</v>
      </c>
      <c r="BT97" s="20" t="n">
        <f aca="false">-BT90*(In_HIPA+In_Innovation)</f>
        <v>-49.3124612115745</v>
      </c>
      <c r="BU97" s="20" t="n">
        <f aca="false">-BU90*(In_HIPA+In_Innovation)</f>
        <v>-49.8251209300638</v>
      </c>
      <c r="BV97" s="20" t="n">
        <f aca="false">-BV90*(In_HIPA+In_Innovation)</f>
        <v>-49.7955864549082</v>
      </c>
      <c r="BW97" s="20" t="n">
        <f aca="false">-BW90*(In_HIPA+In_Innovation)</f>
        <v>-49.0393031296393</v>
      </c>
      <c r="BX97" s="20" t="n">
        <f aca="false">-BX90*(In_HIPA+In_Innovation)</f>
        <v>-49.5550164504829</v>
      </c>
      <c r="BY97" s="20" t="n">
        <f aca="false">-BY90*(In_HIPA+In_Innovation)</f>
        <v>-50.0697832751362</v>
      </c>
      <c r="BZ97" s="20" t="n">
        <f aca="false">-BZ90*(In_HIPA+In_Innovation)</f>
        <v>-50.0396847533895</v>
      </c>
      <c r="CA97" s="20" t="n">
        <f aca="false">-CA90*(In_HIPA+In_Innovation)</f>
        <v>-49.0111769133984</v>
      </c>
      <c r="CB97" s="20" t="n">
        <f aca="false">-CB90*(In_HIPA+In_Innovation)</f>
        <v>-49.5262650725348</v>
      </c>
      <c r="CC97" s="20" t="n">
        <f aca="false">-CC90*(In_HIPA+In_Innovation)</f>
        <v>-50.0403965900442</v>
      </c>
      <c r="CD97" s="20" t="n">
        <f aca="false">-CD90*(In_HIPA+In_Innovation)</f>
        <v>-50.0099754440211</v>
      </c>
      <c r="CE97" s="20" t="n">
        <f aca="false">-CE90*(In_HIPA+In_Innovation)</f>
        <v>-49.0409971949763</v>
      </c>
      <c r="CF97" s="20" t="n">
        <f aca="false">-CF90*(In_HIPA+In_Innovation)</f>
        <v>-49.0112796053873</v>
      </c>
      <c r="CG97" s="20" t="n">
        <f aca="false">-CG90*(In_HIPA+In_Innovation)</f>
        <v>-49.5198434357795</v>
      </c>
      <c r="CH97" s="20" t="n">
        <f aca="false">-CH90*(In_HIPA+In_Innovation)</f>
        <v>-49.4895147193809</v>
      </c>
      <c r="CI97" s="20" t="n">
        <f aca="false">-CI90*(In_HIPA+In_Innovation)</f>
        <v>-50.0489130565266</v>
      </c>
      <c r="CJ97" s="20" t="n">
        <f aca="false">-CJ90*(In_HIPA+In_Innovation)</f>
        <v>-50.5743759024423</v>
      </c>
      <c r="CK97" s="20" t="n">
        <f aca="false">-CK90*(In_HIPA+In_Innovation)</f>
        <v>-51.0988446037748</v>
      </c>
      <c r="CL97" s="20" t="n">
        <f aca="false">-CL90*(In_HIPA+In_Innovation)</f>
        <v>-51.0672308660065</v>
      </c>
      <c r="CM97" s="20" t="n">
        <f aca="false">-CM90*(In_HIPA+In_Innovation)</f>
        <v>-52.0595634609397</v>
      </c>
      <c r="CN97" s="20" t="n">
        <f aca="false">-CN90*(In_HIPA+In_Innovation)</f>
        <v>-52.6069434856302</v>
      </c>
      <c r="CO97" s="20" t="n">
        <f aca="false">-CO90*(In_HIPA+In_Innovation)</f>
        <v>-53.1533156270112</v>
      </c>
      <c r="CP97" s="20" t="n">
        <f aca="false">-CP90*(In_HIPA+In_Innovation)</f>
        <v>-53.1212649985774</v>
      </c>
      <c r="CQ97" s="20" t="n">
        <f aca="false">-CQ90*(In_HIPA+In_Innovation)</f>
        <v>-51.5867159366063</v>
      </c>
      <c r="CR97" s="20" t="n">
        <f aca="false">-CR90*(In_HIPA+In_Innovation)</f>
        <v>-52.1284922915353</v>
      </c>
      <c r="CS97" s="20" t="n">
        <f aca="false">-CS90*(In_HIPA+In_Innovation)</f>
        <v>-52.6692494118698</v>
      </c>
      <c r="CT97" s="20" t="n">
        <f aca="false">-CT90*(In_HIPA+In_Innovation)</f>
        <v>-52.6368378132534</v>
      </c>
      <c r="CU97" s="20" t="n">
        <f aca="false">-CU90*(In_HIPA+In_Innovation)</f>
        <v>-50.8743047126005</v>
      </c>
      <c r="CV97" s="20" t="n">
        <f aca="false">-CV90*(In_HIPA+In_Innovation)</f>
        <v>-50.8434153605601</v>
      </c>
      <c r="CW97" s="20" t="n">
        <f aca="false">-CW90*(In_HIPA+In_Innovation)</f>
        <v>-51.3709287989819</v>
      </c>
      <c r="CX97" s="20" t="n">
        <f aca="false">-CX90*(In_HIPA+In_Innovation)</f>
        <v>-51.3394042234451</v>
      </c>
      <c r="CY97" s="20" t="n">
        <f aca="false">-CY90*(In_HIPA+In_Innovation)</f>
        <v>-55.5994580373972</v>
      </c>
      <c r="CZ97" s="20" t="n">
        <f aca="false">-CZ90*(In_HIPA+In_Innovation)</f>
        <v>-56.1802617000038</v>
      </c>
      <c r="DA97" s="20" t="n">
        <f aca="false">-DA90*(In_HIPA+In_Innovation)</f>
        <v>-56.7598657476413</v>
      </c>
      <c r="DB97" s="20" t="n">
        <f aca="false">-DB90*(In_HIPA+In_Innovation)</f>
        <v>-56.7217180640039</v>
      </c>
      <c r="DC97" s="20" t="n">
        <f aca="false">-DC90*(In_HIPA+In_Innovation)</f>
        <v>-55.8121860032175</v>
      </c>
      <c r="DD97" s="20" t="n">
        <f aca="false">-DD90*(In_HIPA+In_Innovation)</f>
        <v>-56.3961451626957</v>
      </c>
      <c r="DE97" s="20" t="n">
        <f aca="false">-DE90*(In_HIPA+In_Innovation)</f>
        <v>-56.9789304028359</v>
      </c>
      <c r="DF97" s="20" t="n">
        <f aca="false">-DF90*(In_HIPA+In_Innovation)</f>
        <v>-56.9415998387094</v>
      </c>
      <c r="DG97" s="20" t="n">
        <f aca="false">-DG90*(In_HIPA+In_Innovation)</f>
        <v>-56.4483198527869</v>
      </c>
      <c r="DH97" s="20" t="n">
        <f aca="false">-DH90*(In_HIPA+In_Innovation)</f>
        <v>-57.0395306589888</v>
      </c>
      <c r="DI97" s="20" t="n">
        <f aca="false">-DI90*(In_HIPA+In_Innovation)</f>
        <v>-57.629573500197</v>
      </c>
      <c r="DJ97" s="20" t="n">
        <f aca="false">-DJ90*(In_HIPA+In_Innovation)</f>
        <v>-57.5924322838609</v>
      </c>
      <c r="DK97" s="20" t="n">
        <f aca="false">-DK90*(In_HIPA+In_Innovation)</f>
        <v>-56.4055454857298</v>
      </c>
      <c r="DL97" s="20" t="n">
        <f aca="false">-DL90*(In_HIPA+In_Innovation)</f>
        <v>-56.3696242861318</v>
      </c>
      <c r="DM97" s="20" t="n">
        <f aca="false">-DM90*(In_HIPA+In_Innovation)</f>
        <v>-56.9527819617743</v>
      </c>
      <c r="DN97" s="20" t="n">
        <f aca="false">-DN90*(In_HIPA+In_Innovation)</f>
        <v>-56.9161220613458</v>
      </c>
      <c r="DO97" s="20" t="n">
        <f aca="false">-DO90*(In_HIPA+In_Innovation)</f>
        <v>-57.6250387890406</v>
      </c>
      <c r="DP97" s="20" t="n">
        <f aca="false">-DP90*(In_HIPA+In_Innovation)</f>
        <v>-58.2297576433219</v>
      </c>
      <c r="DQ97" s="20" t="n">
        <f aca="false">-DQ90*(In_HIPA+In_Innovation)</f>
        <v>-58.833322596224</v>
      </c>
      <c r="DR97" s="20" t="n">
        <f aca="false">-DR90*(In_HIPA+In_Innovation)</f>
        <v>-58.7966286019761</v>
      </c>
      <c r="DS97" s="20" t="n">
        <f aca="false">-DS90*(In_HIPA+In_Innovation)</f>
        <v>-57.6652365978284</v>
      </c>
      <c r="DT97" s="20" t="n">
        <f aca="false">-DT90*(In_HIPA+In_Innovation)</f>
        <v>-58.2705320447612</v>
      </c>
      <c r="DU97" s="20" t="n">
        <f aca="false">-DU90*(In_HIPA+In_Innovation)</f>
        <v>-58.8746778072041</v>
      </c>
      <c r="DV97" s="20" t="n">
        <f aca="false">-DV90*(In_HIPA+In_Innovation)</f>
        <v>-58.8381179097864</v>
      </c>
      <c r="DW97" s="20" t="n">
        <f aca="false">-DW90*(In_HIPA+In_Innovation)</f>
        <v>-58.2845994675148</v>
      </c>
      <c r="DX97" s="20" t="n">
        <f aca="false">-DX90*(In_HIPA+In_Innovation)</f>
        <v>-58.8967728076321</v>
      </c>
      <c r="DY97" s="20" t="n">
        <f aca="false">-DY90*(In_HIPA+In_Innovation)</f>
        <v>-59.5077963361696</v>
      </c>
      <c r="DZ97" s="20" t="n">
        <f aca="false">-DZ90*(In_HIPA+In_Innovation)</f>
        <v>-59.4712323973049</v>
      </c>
      <c r="EA97" s="20" t="n">
        <f aca="false">-EA90*(In_HIPA+In_Innovation)</f>
        <v>-59.3842251686497</v>
      </c>
      <c r="EB97" s="20" t="n">
        <f aca="false">-EB90*(In_HIPA+In_Innovation)</f>
        <v>-59.3490100535738</v>
      </c>
      <c r="EC97" s="20" t="n">
        <f aca="false">-EC90*(In_HIPA+In_Innovation)</f>
        <v>-59.9656215413298</v>
      </c>
      <c r="ED97" s="20" t="n">
        <f aca="false">-ED90*(In_HIPA+In_Innovation)</f>
        <v>-59.9296822456853</v>
      </c>
      <c r="EE97" s="20" t="n">
        <f aca="false">-EE90*(In_HIPA+In_Innovation)</f>
        <v>-59.0900374701579</v>
      </c>
      <c r="EF97" s="20" t="n">
        <f aca="false">-EF90*(In_HIPA+In_Innovation)</f>
        <v>-59.7112709845701</v>
      </c>
      <c r="EG97" s="20" t="n">
        <f aca="false">-EG90*(In_HIPA+In_Innovation)</f>
        <v>-60.3313582849129</v>
      </c>
      <c r="EH97" s="20" t="n">
        <f aca="false">-EH90*(In_HIPA+In_Innovation)</f>
        <v>-60.2949087466612</v>
      </c>
      <c r="EI97" s="20" t="n">
        <f aca="false">-EI90*(In_HIPA+In_Innovation)</f>
        <v>-61.4112227925029</v>
      </c>
      <c r="EJ97" s="20" t="n">
        <f aca="false">-EJ90*(In_HIPA+In_Innovation)</f>
        <v>-62.058219082518</v>
      </c>
      <c r="EK97" s="20" t="n">
        <f aca="false">-EK90*(In_HIPA+In_Innovation)</f>
        <v>-62.7040682442685</v>
      </c>
      <c r="EL97" s="20" t="n">
        <f aca="false">-EL90*(In_HIPA+In_Innovation)</f>
        <v>-62.6675896346586</v>
      </c>
      <c r="EM97" s="20" t="n">
        <f aca="false">-EM90*(In_HIPA+In_Innovation)</f>
        <v>-63.4143853743561</v>
      </c>
      <c r="EN97" s="20" t="n">
        <f aca="false">-EN90*(In_HIPA+In_Innovation)</f>
        <v>-64.0830929883008</v>
      </c>
      <c r="EO97" s="20" t="n">
        <f aca="false">-EO90*(In_HIPA+In_Innovation)</f>
        <v>-64.7506357550398</v>
      </c>
      <c r="EP97" s="20" t="n">
        <f aca="false">-EP90*(In_HIPA+In_Innovation)</f>
        <v>-64.713593684173</v>
      </c>
      <c r="EQ97" s="20" t="n">
        <f aca="false">-EQ90*(In_HIPA+In_Innovation)</f>
        <v>-63.622096310684</v>
      </c>
      <c r="ER97" s="20" t="n">
        <f aca="false">-ER90*(In_HIPA+In_Innovation)</f>
        <v>-63.5859554833349</v>
      </c>
      <c r="ES97" s="20" t="n">
        <f aca="false">-ES90*(In_HIPA+In_Innovation)</f>
        <v>-64.2481916268231</v>
      </c>
      <c r="ET97" s="20" t="n">
        <f aca="false">-ET90*(In_HIPA+In_Innovation)</f>
        <v>-64.2113075821128</v>
      </c>
      <c r="EU97" s="20" t="n">
        <f aca="false">-EU90*(In_HIPA+In_Innovation)</f>
        <v>-64.0349417820639</v>
      </c>
      <c r="EV97" s="20" t="n">
        <f aca="false">-EV90*(In_HIPA+In_Innovation)</f>
        <v>-64.7100921115595</v>
      </c>
      <c r="EW97" s="20" t="n">
        <f aca="false">-EW90*(In_HIPA+In_Innovation)</f>
        <v>-65.3840629149045</v>
      </c>
      <c r="EX97" s="20" t="n">
        <f aca="false">-EX90*(In_HIPA+In_Innovation)</f>
        <v>-65.3465540544768</v>
      </c>
      <c r="EY97" s="20" t="n">
        <f aca="false">-EY90*(In_HIPA+In_Innovation)</f>
        <v>-65.1670973418578</v>
      </c>
      <c r="EZ97" s="20" t="n">
        <f aca="false">-EZ90*(In_HIPA+In_Innovation)</f>
        <v>-65.8542114251129</v>
      </c>
      <c r="FA97" s="20" t="n">
        <f aca="false">-FA90*(In_HIPA+In_Innovation)</f>
        <v>-66.5401260010444</v>
      </c>
      <c r="FB97" s="20" t="n">
        <f aca="false">-FB90*(In_HIPA+In_Innovation)</f>
        <v>-66.5019817405211</v>
      </c>
      <c r="FC97" s="20" t="n">
        <f aca="false">-FC90*(In_HIPA+In_Innovation)</f>
        <v>-66.3193796897548</v>
      </c>
      <c r="FD97" s="20" t="n">
        <f aca="false">-FD90*(In_HIPA+In_Innovation)</f>
        <v>-0</v>
      </c>
      <c r="FE97" s="20" t="n">
        <f aca="false">-FE90*(In_HIPA+In_Innovation)</f>
        <v>-0</v>
      </c>
      <c r="FF97" s="20" t="n">
        <f aca="false">-FF90*(In_HIPA+In_Innovation)</f>
        <v>-0</v>
      </c>
      <c r="FG97" s="20" t="n">
        <f aca="false">-FG90*(In_HIPA+In_Innovation)</f>
        <v>-0</v>
      </c>
      <c r="FH97" s="20" t="n">
        <f aca="false">-FH90*(In_HIPA+In_Innovation)</f>
        <v>-0</v>
      </c>
    </row>
    <row r="98" customFormat="false" ht="15" hidden="false" customHeight="false" outlineLevel="0" collapsed="false">
      <c r="C98" s="27" t="s">
        <v>752</v>
      </c>
      <c r="D98" s="11" t="s">
        <v>359</v>
      </c>
      <c r="E98" s="62" t="n">
        <f aca="false">SUMIF($J$7:$FH$7,YEAR($F16)+1,$J98:$FH98)</f>
        <v>5572.02599003742</v>
      </c>
      <c r="I98" s="62" t="n">
        <f aca="false">SUM(J98:FH98)</f>
        <v>149174.610452384</v>
      </c>
      <c r="J98" s="62" t="n">
        <f aca="false">J90+SUM(J92:J97)</f>
        <v>0</v>
      </c>
      <c r="K98" s="62" t="n">
        <f aca="false">K90+SUM(K92:K97)</f>
        <v>0</v>
      </c>
      <c r="L98" s="62" t="n">
        <f aca="false">L90+SUM(L92:L97)</f>
        <v>0</v>
      </c>
      <c r="M98" s="62" t="n">
        <f aca="false">M90+SUM(M92:M97)</f>
        <v>0</v>
      </c>
      <c r="N98" s="62" t="n">
        <f aca="false">N90+SUM(N92:N97)</f>
        <v>0</v>
      </c>
      <c r="O98" s="62" t="n">
        <f aca="false">O90+SUM(O92:O97)</f>
        <v>0</v>
      </c>
      <c r="P98" s="62" t="n">
        <f aca="false">P90+SUM(P92:P97)</f>
        <v>0</v>
      </c>
      <c r="Q98" s="62" t="n">
        <f aca="false">Q90+SUM(Q92:Q97)</f>
        <v>0</v>
      </c>
      <c r="R98" s="62" t="n">
        <f aca="false">R90+SUM(R92:R97)</f>
        <v>0</v>
      </c>
      <c r="S98" s="62" t="n">
        <f aca="false">S90+SUM(S92:S97)</f>
        <v>0</v>
      </c>
      <c r="T98" s="62" t="n">
        <f aca="false">T90+SUM(T92:T97)</f>
        <v>1689.50062171601</v>
      </c>
      <c r="U98" s="62" t="n">
        <f aca="false">U90+SUM(U92:U97)</f>
        <v>1706.60748823068</v>
      </c>
      <c r="V98" s="62" t="n">
        <f aca="false">V90+SUM(V92:V97)</f>
        <v>1705.13349067342</v>
      </c>
      <c r="W98" s="62" t="n">
        <f aca="false">W90+SUM(W92:W97)</f>
        <v>1375.95061929865</v>
      </c>
      <c r="X98" s="62" t="n">
        <f aca="false">X90+SUM(X92:X97)</f>
        <v>1389.89101026582</v>
      </c>
      <c r="Y98" s="62" t="n">
        <f aca="false">Y90+SUM(Y92:Y97)</f>
        <v>1403.78766026755</v>
      </c>
      <c r="Z98" s="62" t="n">
        <f aca="false">Z90+SUM(Z92:Z97)</f>
        <v>1402.39670020541</v>
      </c>
      <c r="AA98" s="62" t="n">
        <f aca="false">AA90+SUM(AA92:AA97)</f>
        <v>1138.42494715486</v>
      </c>
      <c r="AB98" s="62" t="n">
        <f aca="false">AB90+SUM(AB92:AB97)</f>
        <v>1149.82944409643</v>
      </c>
      <c r="AC98" s="62" t="n">
        <f aca="false">AC90+SUM(AC92:AC97)</f>
        <v>1161.19355151305</v>
      </c>
      <c r="AD98" s="62" t="n">
        <f aca="false">AD90+SUM(AD92:AD97)</f>
        <v>1159.90916705647</v>
      </c>
      <c r="AE98" s="62" t="n">
        <f aca="false">AE90+SUM(AE92:AE97)</f>
        <v>1189.37406196451</v>
      </c>
      <c r="AF98" s="62" t="n">
        <f aca="false">AF90+SUM(AF92:AF97)</f>
        <v>1201.31873573429</v>
      </c>
      <c r="AG98" s="62" t="n">
        <f aca="false">AG90+SUM(AG92:AG97)</f>
        <v>1213.22217873057</v>
      </c>
      <c r="AH98" s="62" t="n">
        <f aca="false">AH90+SUM(AH92:AH97)</f>
        <v>1211.91104262061</v>
      </c>
      <c r="AI98" s="62" t="n">
        <f aca="false">AI90+SUM(AI92:AI97)</f>
        <v>1194.94162435446</v>
      </c>
      <c r="AJ98" s="62" t="n">
        <f aca="false">AJ90+SUM(AJ92:AJ97)</f>
        <v>1193.72938563707</v>
      </c>
      <c r="AK98" s="62" t="n">
        <f aca="false">AK90+SUM(AK92:AK97)</f>
        <v>1205.62264863748</v>
      </c>
      <c r="AL98" s="62" t="n">
        <f aca="false">AL90+SUM(AL92:AL97)</f>
        <v>1204.38548085988</v>
      </c>
      <c r="AM98" s="62" t="n">
        <f aca="false">AM90+SUM(AM92:AM97)</f>
        <v>1138.46168970853</v>
      </c>
      <c r="AN98" s="62" t="n">
        <f aca="false">AN90+SUM(AN92:AN97)</f>
        <v>1149.90934257322</v>
      </c>
      <c r="AO98" s="62" t="n">
        <f aca="false">AO90+SUM(AO92:AO97)</f>
        <v>1161.31799307533</v>
      </c>
      <c r="AP98" s="62" t="n">
        <f aca="false">AP90+SUM(AP92:AP97)</f>
        <v>1160.07772029828</v>
      </c>
      <c r="AQ98" s="62" t="n">
        <f aca="false">AQ90+SUM(AQ92:AQ97)</f>
        <v>1033.52192687751</v>
      </c>
      <c r="AR98" s="62" t="n">
        <f aca="false">AR90+SUM(AR92:AR97)</f>
        <v>1043.86625474593</v>
      </c>
      <c r="AS98" s="62" t="n">
        <f aca="false">AS90+SUM(AS92:AS97)</f>
        <v>1054.1736139707</v>
      </c>
      <c r="AT98" s="62" t="n">
        <f aca="false">AT90+SUM(AT92:AT97)</f>
        <v>1052.99801333305</v>
      </c>
      <c r="AU98" s="62" t="n">
        <f aca="false">AU90+SUM(AU92:AU97)</f>
        <v>1060.40135468523</v>
      </c>
      <c r="AV98" s="62" t="n">
        <f aca="false">AV90+SUM(AV92:AV97)</f>
        <v>1071.05362193935</v>
      </c>
      <c r="AW98" s="62" t="n">
        <f aca="false">AW90+SUM(AW92:AW97)</f>
        <v>1081.66922165595</v>
      </c>
      <c r="AX98" s="62" t="n">
        <f aca="false">AX90+SUM(AX92:AX97)</f>
        <v>1080.5031961749</v>
      </c>
      <c r="AY98" s="62" t="n">
        <f aca="false">AY90+SUM(AY92:AY97)</f>
        <v>995.919141185273</v>
      </c>
      <c r="AZ98" s="62" t="n">
        <f aca="false">AZ90+SUM(AZ92:AZ97)</f>
        <v>994.778647562612</v>
      </c>
      <c r="BA98" s="62" t="n">
        <f aca="false">BA90+SUM(BA92:BA97)</f>
        <v>1004.55811790615</v>
      </c>
      <c r="BB98" s="62" t="n">
        <f aca="false">BB90+SUM(BB92:BB97)</f>
        <v>1003.39417062393</v>
      </c>
      <c r="BC98" s="62" t="n">
        <f aca="false">BC90+SUM(BC92:BC97)</f>
        <v>1015.58337732579</v>
      </c>
      <c r="BD98" s="62" t="n">
        <f aca="false">BD90+SUM(BD92:BD97)</f>
        <v>1025.68224769176</v>
      </c>
      <c r="BE98" s="62" t="n">
        <f aca="false">BE90+SUM(BE92:BE97)</f>
        <v>1035.7426521614</v>
      </c>
      <c r="BF98" s="62" t="n">
        <f aca="false">BF90+SUM(BF92:BF97)</f>
        <v>1034.5194389789</v>
      </c>
      <c r="BG98" s="62" t="n">
        <f aca="false">BG90+SUM(BG92:BG97)</f>
        <v>1032.3772246297</v>
      </c>
      <c r="BH98" s="62" t="n">
        <f aca="false">BH90+SUM(BH92:BH97)</f>
        <v>1042.65342739301</v>
      </c>
      <c r="BI98" s="62" t="n">
        <f aca="false">BI90+SUM(BI92:BI97)</f>
        <v>1052.89086358125</v>
      </c>
      <c r="BJ98" s="62" t="n">
        <f aca="false">BJ90+SUM(BJ92:BJ97)</f>
        <v>1051.65808883309</v>
      </c>
      <c r="BK98" s="62" t="n">
        <f aca="false">BK90+SUM(BK92:BK97)</f>
        <v>1003.57493685936</v>
      </c>
      <c r="BL98" s="62" t="n">
        <f aca="false">BL90+SUM(BL92:BL97)</f>
        <v>1013.54166536624</v>
      </c>
      <c r="BM98" s="62" t="n">
        <f aca="false">BM90+SUM(BM92:BM97)</f>
        <v>1023.46996968341</v>
      </c>
      <c r="BN98" s="62" t="n">
        <f aca="false">BN90+SUM(BN92:BN97)</f>
        <v>1022.24808276854</v>
      </c>
      <c r="BO98" s="62" t="n">
        <f aca="false">BO90+SUM(BO92:BO97)</f>
        <v>1020.47920963336</v>
      </c>
      <c r="BP98" s="62" t="n">
        <f aca="false">BP90+SUM(BP92:BP97)</f>
        <v>1019.31530028044</v>
      </c>
      <c r="BQ98" s="62" t="n">
        <f aca="false">BQ90+SUM(BQ92:BQ97)</f>
        <v>1029.34074885047</v>
      </c>
      <c r="BR98" s="62" t="n">
        <f aca="false">BR90+SUM(BR92:BR97)</f>
        <v>1028.15290430566</v>
      </c>
      <c r="BS98" s="62" t="n">
        <f aca="false">BS90+SUM(BS92:BS97)</f>
        <v>963.206556402715</v>
      </c>
      <c r="BT98" s="62" t="n">
        <f aca="false">BT90+SUM(BT92:BT97)</f>
        <v>972.789880740774</v>
      </c>
      <c r="BU98" s="62" t="n">
        <f aca="false">BU90+SUM(BU92:BU97)</f>
        <v>982.336894468278</v>
      </c>
      <c r="BV98" s="62" t="n">
        <f aca="false">BV90+SUM(BV92:BV97)</f>
        <v>981.182219243235</v>
      </c>
      <c r="BW98" s="62" t="n">
        <f aca="false">BW90+SUM(BW92:BW97)</f>
        <v>951.621448345939</v>
      </c>
      <c r="BX98" s="62" t="n">
        <f aca="false">BX90+SUM(BX92:BX97)</f>
        <v>961.054470368792</v>
      </c>
      <c r="BY98" s="62" t="n">
        <f aca="false">BY90+SUM(BY92:BY97)</f>
        <v>970.450481545835</v>
      </c>
      <c r="BZ98" s="62" t="n">
        <f aca="false">BZ90+SUM(BZ92:BZ97)</f>
        <v>969.273538881934</v>
      </c>
      <c r="CA98" s="62" t="n">
        <f aca="false">CA90+SUM(CA92:CA97)</f>
        <v>928.199793457519</v>
      </c>
      <c r="CB98" s="62" t="n">
        <f aca="false">CB90+SUM(CB92:CB97)</f>
        <v>937.360961804782</v>
      </c>
      <c r="CC98" s="62" t="n">
        <f aca="false">CC90+SUM(CC92:CC97)</f>
        <v>946.484742462146</v>
      </c>
      <c r="CD98" s="62" t="n">
        <f aca="false">CD90+SUM(CD92:CD97)</f>
        <v>945.295816178945</v>
      </c>
      <c r="CE98" s="62" t="n">
        <f aca="false">CE90+SUM(CE92:CE97)</f>
        <v>893.730761763728</v>
      </c>
      <c r="CF98" s="62" t="n">
        <f aca="false">CF90+SUM(CF92:CF97)</f>
        <v>892.571353570263</v>
      </c>
      <c r="CG98" s="62" t="n">
        <f aca="false">CG90+SUM(CG92:CG97)</f>
        <v>901.208558732385</v>
      </c>
      <c r="CH98" s="62" t="n">
        <f aca="false">CH90+SUM(CH92:CH97)</f>
        <v>900.025307911029</v>
      </c>
      <c r="CI98" s="62" t="n">
        <f aca="false">CI90+SUM(CI92:CI97)</f>
        <v>926.505846453796</v>
      </c>
      <c r="CJ98" s="62" t="n">
        <f aca="false">CJ90+SUM(CJ92:CJ97)</f>
        <v>935.60252022285</v>
      </c>
      <c r="CK98" s="62" t="n">
        <f aca="false">CK90+SUM(CK92:CK97)</f>
        <v>944.660324214525</v>
      </c>
      <c r="CL98" s="62" t="n">
        <f aca="false">CL90+SUM(CL92:CL97)</f>
        <v>943.424267638909</v>
      </c>
      <c r="CM98" s="62" t="n">
        <f aca="false">CM90+SUM(CM92:CM97)</f>
        <v>988.347657844613</v>
      </c>
      <c r="CN98" s="62" t="n">
        <f aca="false">CN90+SUM(CN92:CN97)</f>
        <v>998.11523230273</v>
      </c>
      <c r="CO98" s="62" t="n">
        <f aca="false">CO90+SUM(CO92:CO97)</f>
        <v>1007.84341030202</v>
      </c>
      <c r="CP98" s="62" t="n">
        <f aca="false">CP90+SUM(CP92:CP97)</f>
        <v>1006.59060528802</v>
      </c>
      <c r="CQ98" s="62" t="n">
        <f aca="false">CQ90+SUM(CQ92:CQ97)</f>
        <v>944.231411527267</v>
      </c>
      <c r="CR98" s="62" t="n">
        <f aca="false">CR90+SUM(CR92:CR97)</f>
        <v>953.495729814728</v>
      </c>
      <c r="CS98" s="62" t="n">
        <f aca="false">CS90+SUM(CS92:CS97)</f>
        <v>962.720227338202</v>
      </c>
      <c r="CT98" s="62" t="n">
        <f aca="false">CT90+SUM(CT92:CT97)</f>
        <v>961.453929445786</v>
      </c>
      <c r="CU98" s="62" t="n">
        <f aca="false">CU90+SUM(CU92:CU97)</f>
        <v>875.336742753758</v>
      </c>
      <c r="CV98" s="62" t="n">
        <f aca="false">CV90+SUM(CV92:CV97)</f>
        <v>874.13471392866</v>
      </c>
      <c r="CW98" s="62" t="n">
        <f aca="false">CW90+SUM(CW92:CW97)</f>
        <v>882.526261929495</v>
      </c>
      <c r="CX98" s="62" t="n">
        <f aca="false">CX90+SUM(CX92:CX97)</f>
        <v>881.299514005332</v>
      </c>
      <c r="CY98" s="62" t="n">
        <f aca="false">CY90+SUM(CY92:CY97)</f>
        <v>1065.19638803434</v>
      </c>
      <c r="CZ98" s="62" t="n">
        <f aca="false">CZ90+SUM(CZ92:CZ97)</f>
        <v>1075.57229449574</v>
      </c>
      <c r="DA98" s="62" t="n">
        <f aca="false">DA90+SUM(DA92:DA97)</f>
        <v>1085.90083663295</v>
      </c>
      <c r="DB98" s="62" t="n">
        <f aca="false">DB90+SUM(DB92:DB97)</f>
        <v>1084.3946539814</v>
      </c>
      <c r="DC98" s="62" t="n">
        <f aca="false">DC90+SUM(DC92:DC97)</f>
        <v>1048.75342273494</v>
      </c>
      <c r="DD98" s="62" t="n">
        <f aca="false">DD90+SUM(DD92:DD97)</f>
        <v>1058.98214193129</v>
      </c>
      <c r="DE98" s="62" t="n">
        <f aca="false">DE90+SUM(DE92:DE97)</f>
        <v>1069.16464917952</v>
      </c>
      <c r="DF98" s="62" t="n">
        <f aca="false">DF90+SUM(DF92:DF97)</f>
        <v>1067.69511201727</v>
      </c>
      <c r="DG98" s="62" t="n">
        <f aca="false">DG90+SUM(DG92:DG97)</f>
        <v>1049.79409933854</v>
      </c>
      <c r="DH98" s="62" t="n">
        <f aca="false">DH90+SUM(DH92:DH97)</f>
        <v>1060.04408365918</v>
      </c>
      <c r="DI98" s="62" t="n">
        <f aca="false">DI90+SUM(DI92:DI97)</f>
        <v>1070.24817086333</v>
      </c>
      <c r="DJ98" s="62" t="n">
        <f aca="false">DJ90+SUM(DJ92:DJ97)</f>
        <v>1068.78864532827</v>
      </c>
      <c r="DK98" s="62" t="n">
        <f aca="false">DK90+SUM(DK92:DK97)</f>
        <v>1006.21233559843</v>
      </c>
      <c r="DL98" s="62" t="n">
        <f aca="false">DL90+SUM(DL92:DL97)</f>
        <v>1004.80421358023</v>
      </c>
      <c r="DM98" s="62" t="n">
        <f aca="false">DM90+SUM(DM92:DM97)</f>
        <v>1014.42348821132</v>
      </c>
      <c r="DN98" s="62" t="n">
        <f aca="false">DN90+SUM(DN92:DN97)</f>
        <v>1012.98640889449</v>
      </c>
      <c r="DO98" s="62" t="n">
        <f aca="false">DO90+SUM(DO92:DO97)</f>
        <v>1046.27389877179</v>
      </c>
      <c r="DP98" s="62" t="n">
        <f aca="false">DP90+SUM(DP92:DP97)</f>
        <v>1056.50709112333</v>
      </c>
      <c r="DQ98" s="62" t="n">
        <f aca="false">DQ90+SUM(DQ92:DQ97)</f>
        <v>1066.69511068707</v>
      </c>
      <c r="DR98" s="62" t="n">
        <f aca="false">DR90+SUM(DR92:DR97)</f>
        <v>1065.2586187603</v>
      </c>
      <c r="DS98" s="62" t="n">
        <f aca="false">DS90+SUM(DS92:DS97)</f>
        <v>1020.43457584031</v>
      </c>
      <c r="DT98" s="62" t="n">
        <f aca="false">DT90+SUM(DT92:DT97)</f>
        <v>1030.38819081553</v>
      </c>
      <c r="DU98" s="62" t="n">
        <f aca="false">DU90+SUM(DU92:DU97)</f>
        <v>1040.29687722858</v>
      </c>
      <c r="DV98" s="62" t="n">
        <f aca="false">DV90+SUM(DV92:DV97)</f>
        <v>1038.8681516625</v>
      </c>
      <c r="DW98" s="62" t="n">
        <f aca="false">DW90+SUM(DW92:DW97)</f>
        <v>1018.65451900971</v>
      </c>
      <c r="DX98" s="62" t="n">
        <f aca="false">DX90+SUM(DX92:DX97)</f>
        <v>1028.59022933558</v>
      </c>
      <c r="DY98" s="62" t="n">
        <f aca="false">DY90+SUM(DY92:DY97)</f>
        <v>1038.48107190282</v>
      </c>
      <c r="DZ98" s="62" t="n">
        <f aca="false">DZ90+SUM(DZ92:DZ97)</f>
        <v>1037.05427988517</v>
      </c>
      <c r="EA98" s="62" t="n">
        <f aca="false">EA90+SUM(EA92:EA97)</f>
        <v>1020.21188270729</v>
      </c>
      <c r="EB98" s="62" t="n">
        <f aca="false">EB90+SUM(EB92:EB97)</f>
        <v>1018.84193657206</v>
      </c>
      <c r="EC98" s="62" t="n">
        <f aca="false">EC90+SUM(EC92:EC97)</f>
        <v>1028.65403839373</v>
      </c>
      <c r="ED98" s="62" t="n">
        <f aca="false">ED90+SUM(ED92:ED97)</f>
        <v>1027.25592002708</v>
      </c>
      <c r="EE98" s="62" t="n">
        <f aca="false">EE90+SUM(EE92:EE97)</f>
        <v>995.018671467163</v>
      </c>
      <c r="EF98" s="62" t="n">
        <f aca="false">EF90+SUM(EF92:EF97)</f>
        <v>1004.70065405525</v>
      </c>
      <c r="EG98" s="62" t="n">
        <f aca="false">EG90+SUM(EG92:EG97)</f>
        <v>1014.33805745584</v>
      </c>
      <c r="EH98" s="62" t="n">
        <f aca="false">EH90+SUM(EH92:EH97)</f>
        <v>1012.92044198279</v>
      </c>
      <c r="EI98" s="62" t="n">
        <f aca="false">EI90+SUM(EI92:EI97)</f>
        <v>1063.83579101975</v>
      </c>
      <c r="EJ98" s="62" t="n">
        <f aca="false">EJ90+SUM(EJ92:EJ97)</f>
        <v>1074.28335710223</v>
      </c>
      <c r="EK98" s="62" t="n">
        <f aca="false">EK90+SUM(EK92:EK97)</f>
        <v>1084.68637478684</v>
      </c>
      <c r="EL98" s="62" t="n">
        <f aca="false">EL90+SUM(EL92:EL97)</f>
        <v>1083.26973842216</v>
      </c>
      <c r="EM98" s="62" t="n">
        <f aca="false">EM90+SUM(EM92:EM97)</f>
        <v>1118.55661651027</v>
      </c>
      <c r="EN98" s="62" t="n">
        <f aca="false">EN90+SUM(EN92:EN97)</f>
        <v>1129.5911789396</v>
      </c>
      <c r="EO98" s="62" t="n">
        <f aca="false">EO90+SUM(EO92:EO97)</f>
        <v>1140.58051110468</v>
      </c>
      <c r="EP98" s="62" t="n">
        <f aca="false">EP90+SUM(EP92:EP97)</f>
        <v>1139.14219143049</v>
      </c>
      <c r="EQ98" s="62" t="n">
        <f aca="false">EQ90+SUM(EQ92:EQ97)</f>
        <v>1078.56577766666</v>
      </c>
      <c r="ER98" s="62" t="n">
        <f aca="false">ER90+SUM(ER92:ER97)</f>
        <v>1077.16526009499</v>
      </c>
      <c r="ES98" s="62" t="n">
        <f aca="false">ES90+SUM(ES92:ES97)</f>
        <v>1087.58739331658</v>
      </c>
      <c r="ET98" s="62" t="n">
        <f aca="false">ET90+SUM(ET92:ET97)</f>
        <v>1086.15807482776</v>
      </c>
      <c r="EU98" s="62" t="n">
        <f aca="false">EU90+SUM(EU92:EU97)</f>
        <v>1082.37173000912</v>
      </c>
      <c r="EV98" s="62" t="n">
        <f aca="false">EV90+SUM(EV92:EV97)</f>
        <v>1092.9894970383</v>
      </c>
      <c r="EW98" s="62" t="n">
        <f aca="false">EW90+SUM(EW92:EW97)</f>
        <v>1103.56155545422</v>
      </c>
      <c r="EX98" s="62" t="n">
        <f aca="false">EX90+SUM(EX92:EX97)</f>
        <v>1102.1080243102</v>
      </c>
      <c r="EY98" s="62" t="n">
        <f aca="false">EY90+SUM(EY92:EY97)</f>
        <v>1098.26286395882</v>
      </c>
      <c r="EZ98" s="62" t="n">
        <f aca="false">EZ90+SUM(EZ92:EZ97)</f>
        <v>1109.03333770418</v>
      </c>
      <c r="FA98" s="62" t="n">
        <f aca="false">FA90+SUM(FA92:FA97)</f>
        <v>1119.75732853236</v>
      </c>
      <c r="FB98" s="62" t="n">
        <f aca="false">FB90+SUM(FB92:FB97)</f>
        <v>1118.27917457076</v>
      </c>
      <c r="FC98" s="62" t="n">
        <f aca="false">FC90+SUM(FC92:FC97)</f>
        <v>1114.37430885449</v>
      </c>
      <c r="FD98" s="62" t="n">
        <f aca="false">FD90+SUM(FD92:FD97)</f>
        <v>0</v>
      </c>
      <c r="FE98" s="62" t="n">
        <f aca="false">FE90+SUM(FE92:FE97)</f>
        <v>0</v>
      </c>
      <c r="FF98" s="62" t="n">
        <f aca="false">FF90+SUM(FF92:FF97)</f>
        <v>0</v>
      </c>
      <c r="FG98" s="62" t="n">
        <f aca="false">FG90+SUM(FG92:FG97)</f>
        <v>0</v>
      </c>
      <c r="FH98" s="62" t="n">
        <f aca="false">FH90+SUM(FH92:FH97)</f>
        <v>0</v>
      </c>
    </row>
    <row r="100" customFormat="false" ht="15" hidden="false" customHeight="false" outlineLevel="0" collapsed="false">
      <c r="A100" s="9" t="s">
        <v>14</v>
      </c>
      <c r="B100" s="9"/>
      <c r="C100" s="9" t="s">
        <v>753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</row>
    <row r="101" customFormat="false" ht="15" hidden="false" customHeight="false" outlineLevel="0" collapsed="false">
      <c r="C101" s="0" t="s">
        <v>754</v>
      </c>
      <c r="D101" s="11" t="s">
        <v>359</v>
      </c>
      <c r="I101" s="20" t="n">
        <f aca="false">SUM(J101:FH101)</f>
        <v>-549</v>
      </c>
      <c r="J101" s="20" t="n">
        <f aca="false">-In_SPV_Price*J19</f>
        <v>-549</v>
      </c>
      <c r="K101" s="20" t="n">
        <f aca="false">-In_SPV_Price*K19</f>
        <v>-0</v>
      </c>
      <c r="L101" s="20" t="n">
        <f aca="false">-In_SPV_Price*L19</f>
        <v>-0</v>
      </c>
      <c r="M101" s="20" t="n">
        <f aca="false">-In_SPV_Price*M19</f>
        <v>-0</v>
      </c>
      <c r="N101" s="20" t="n">
        <f aca="false">-In_SPV_Price*N19</f>
        <v>-0</v>
      </c>
      <c r="O101" s="20" t="n">
        <f aca="false">-In_SPV_Price*O19</f>
        <v>-0</v>
      </c>
      <c r="P101" s="20" t="n">
        <f aca="false">-In_SPV_Price*P19</f>
        <v>-0</v>
      </c>
      <c r="Q101" s="20" t="n">
        <f aca="false">-In_SPV_Price*Q19</f>
        <v>-0</v>
      </c>
      <c r="R101" s="20" t="n">
        <f aca="false">-In_SPV_Price*R19</f>
        <v>-0</v>
      </c>
      <c r="S101" s="20" t="n">
        <f aca="false">-In_SPV_Price*S19</f>
        <v>-0</v>
      </c>
      <c r="T101" s="20" t="n">
        <f aca="false">-In_SPV_Price*T19</f>
        <v>-0</v>
      </c>
      <c r="U101" s="20" t="n">
        <f aca="false">-In_SPV_Price*U19</f>
        <v>-0</v>
      </c>
      <c r="V101" s="20" t="n">
        <f aca="false">-In_SPV_Price*V19</f>
        <v>-0</v>
      </c>
      <c r="W101" s="20" t="n">
        <f aca="false">-In_SPV_Price*W19</f>
        <v>-0</v>
      </c>
      <c r="X101" s="20" t="n">
        <f aca="false">-In_SPV_Price*X19</f>
        <v>-0</v>
      </c>
      <c r="Y101" s="20" t="n">
        <f aca="false">-In_SPV_Price*Y19</f>
        <v>-0</v>
      </c>
      <c r="Z101" s="20" t="n">
        <f aca="false">-In_SPV_Price*Z19</f>
        <v>-0</v>
      </c>
      <c r="AA101" s="20" t="n">
        <f aca="false">-In_SPV_Price*AA19</f>
        <v>-0</v>
      </c>
      <c r="AB101" s="20" t="n">
        <f aca="false">-In_SPV_Price*AB19</f>
        <v>-0</v>
      </c>
      <c r="AC101" s="20" t="n">
        <f aca="false">-In_SPV_Price*AC19</f>
        <v>-0</v>
      </c>
      <c r="AD101" s="20" t="n">
        <f aca="false">-In_SPV_Price*AD19</f>
        <v>-0</v>
      </c>
      <c r="AE101" s="20" t="n">
        <f aca="false">-In_SPV_Price*AE19</f>
        <v>-0</v>
      </c>
      <c r="AF101" s="20" t="n">
        <f aca="false">-In_SPV_Price*AF19</f>
        <v>-0</v>
      </c>
      <c r="AG101" s="20" t="n">
        <f aca="false">-In_SPV_Price*AG19</f>
        <v>-0</v>
      </c>
      <c r="AH101" s="20" t="n">
        <f aca="false">-In_SPV_Price*AH19</f>
        <v>-0</v>
      </c>
      <c r="AI101" s="20" t="n">
        <f aca="false">-In_SPV_Price*AI19</f>
        <v>-0</v>
      </c>
      <c r="AJ101" s="20" t="n">
        <f aca="false">-In_SPV_Price*AJ19</f>
        <v>-0</v>
      </c>
      <c r="AK101" s="20" t="n">
        <f aca="false">-In_SPV_Price*AK19</f>
        <v>-0</v>
      </c>
      <c r="AL101" s="20" t="n">
        <f aca="false">-In_SPV_Price*AL19</f>
        <v>-0</v>
      </c>
      <c r="AM101" s="20" t="n">
        <f aca="false">-In_SPV_Price*AM19</f>
        <v>-0</v>
      </c>
      <c r="AN101" s="20" t="n">
        <f aca="false">-In_SPV_Price*AN19</f>
        <v>-0</v>
      </c>
      <c r="AO101" s="20" t="n">
        <f aca="false">-In_SPV_Price*AO19</f>
        <v>-0</v>
      </c>
      <c r="AP101" s="20" t="n">
        <f aca="false">-In_SPV_Price*AP19</f>
        <v>-0</v>
      </c>
      <c r="AQ101" s="20" t="n">
        <f aca="false">-In_SPV_Price*AQ19</f>
        <v>-0</v>
      </c>
      <c r="AR101" s="20" t="n">
        <f aca="false">-In_SPV_Price*AR19</f>
        <v>-0</v>
      </c>
      <c r="AS101" s="20" t="n">
        <f aca="false">-In_SPV_Price*AS19</f>
        <v>-0</v>
      </c>
      <c r="AT101" s="20" t="n">
        <f aca="false">-In_SPV_Price*AT19</f>
        <v>-0</v>
      </c>
      <c r="AU101" s="20" t="n">
        <f aca="false">-In_SPV_Price*AU19</f>
        <v>-0</v>
      </c>
      <c r="AV101" s="20" t="n">
        <f aca="false">-In_SPV_Price*AV19</f>
        <v>-0</v>
      </c>
      <c r="AW101" s="20" t="n">
        <f aca="false">-In_SPV_Price*AW19</f>
        <v>-0</v>
      </c>
      <c r="AX101" s="20" t="n">
        <f aca="false">-In_SPV_Price*AX19</f>
        <v>-0</v>
      </c>
      <c r="AY101" s="20" t="n">
        <f aca="false">-In_SPV_Price*AY19</f>
        <v>-0</v>
      </c>
      <c r="AZ101" s="20" t="n">
        <f aca="false">-In_SPV_Price*AZ19</f>
        <v>-0</v>
      </c>
      <c r="BA101" s="20" t="n">
        <f aca="false">-In_SPV_Price*BA19</f>
        <v>-0</v>
      </c>
      <c r="BB101" s="20" t="n">
        <f aca="false">-In_SPV_Price*BB19</f>
        <v>-0</v>
      </c>
      <c r="BC101" s="20" t="n">
        <f aca="false">-In_SPV_Price*BC19</f>
        <v>-0</v>
      </c>
      <c r="BD101" s="20" t="n">
        <f aca="false">-In_SPV_Price*BD19</f>
        <v>-0</v>
      </c>
      <c r="BE101" s="20" t="n">
        <f aca="false">-In_SPV_Price*BE19</f>
        <v>-0</v>
      </c>
      <c r="BF101" s="20" t="n">
        <f aca="false">-In_SPV_Price*BF19</f>
        <v>-0</v>
      </c>
      <c r="BG101" s="20" t="n">
        <f aca="false">-In_SPV_Price*BG19</f>
        <v>-0</v>
      </c>
      <c r="BH101" s="20" t="n">
        <f aca="false">-In_SPV_Price*BH19</f>
        <v>-0</v>
      </c>
      <c r="BI101" s="20" t="n">
        <f aca="false">-In_SPV_Price*BI19</f>
        <v>-0</v>
      </c>
      <c r="BJ101" s="20" t="n">
        <f aca="false">-In_SPV_Price*BJ19</f>
        <v>-0</v>
      </c>
      <c r="BK101" s="20" t="n">
        <f aca="false">-In_SPV_Price*BK19</f>
        <v>-0</v>
      </c>
      <c r="BL101" s="20" t="n">
        <f aca="false">-In_SPV_Price*BL19</f>
        <v>-0</v>
      </c>
      <c r="BM101" s="20" t="n">
        <f aca="false">-In_SPV_Price*BM19</f>
        <v>-0</v>
      </c>
      <c r="BN101" s="20" t="n">
        <f aca="false">-In_SPV_Price*BN19</f>
        <v>-0</v>
      </c>
      <c r="BO101" s="20" t="n">
        <f aca="false">-In_SPV_Price*BO19</f>
        <v>-0</v>
      </c>
      <c r="BP101" s="20" t="n">
        <f aca="false">-In_SPV_Price*BP19</f>
        <v>-0</v>
      </c>
      <c r="BQ101" s="20" t="n">
        <f aca="false">-In_SPV_Price*BQ19</f>
        <v>-0</v>
      </c>
      <c r="BR101" s="20" t="n">
        <f aca="false">-In_SPV_Price*BR19</f>
        <v>-0</v>
      </c>
      <c r="BS101" s="20" t="n">
        <f aca="false">-In_SPV_Price*BS19</f>
        <v>-0</v>
      </c>
      <c r="BT101" s="20" t="n">
        <f aca="false">-In_SPV_Price*BT19</f>
        <v>-0</v>
      </c>
      <c r="BU101" s="20" t="n">
        <f aca="false">-In_SPV_Price*BU19</f>
        <v>-0</v>
      </c>
      <c r="BV101" s="20" t="n">
        <f aca="false">-In_SPV_Price*BV19</f>
        <v>-0</v>
      </c>
      <c r="BW101" s="20" t="n">
        <f aca="false">-In_SPV_Price*BW19</f>
        <v>-0</v>
      </c>
      <c r="BX101" s="20" t="n">
        <f aca="false">-In_SPV_Price*BX19</f>
        <v>-0</v>
      </c>
      <c r="BY101" s="20" t="n">
        <f aca="false">-In_SPV_Price*BY19</f>
        <v>-0</v>
      </c>
      <c r="BZ101" s="20" t="n">
        <f aca="false">-In_SPV_Price*BZ19</f>
        <v>-0</v>
      </c>
      <c r="CA101" s="20" t="n">
        <f aca="false">-In_SPV_Price*CA19</f>
        <v>-0</v>
      </c>
      <c r="CB101" s="20" t="n">
        <f aca="false">-In_SPV_Price*CB19</f>
        <v>-0</v>
      </c>
      <c r="CC101" s="20" t="n">
        <f aca="false">-In_SPV_Price*CC19</f>
        <v>-0</v>
      </c>
      <c r="CD101" s="20" t="n">
        <f aca="false">-In_SPV_Price*CD19</f>
        <v>-0</v>
      </c>
      <c r="CE101" s="20" t="n">
        <f aca="false">-In_SPV_Price*CE19</f>
        <v>-0</v>
      </c>
      <c r="CF101" s="20" t="n">
        <f aca="false">-In_SPV_Price*CF19</f>
        <v>-0</v>
      </c>
      <c r="CG101" s="20" t="n">
        <f aca="false">-In_SPV_Price*CG19</f>
        <v>-0</v>
      </c>
      <c r="CH101" s="20" t="n">
        <f aca="false">-In_SPV_Price*CH19</f>
        <v>-0</v>
      </c>
      <c r="CI101" s="20" t="n">
        <f aca="false">-In_SPV_Price*CI19</f>
        <v>-0</v>
      </c>
      <c r="CJ101" s="20" t="n">
        <f aca="false">-In_SPV_Price*CJ19</f>
        <v>-0</v>
      </c>
      <c r="CK101" s="20" t="n">
        <f aca="false">-In_SPV_Price*CK19</f>
        <v>-0</v>
      </c>
      <c r="CL101" s="20" t="n">
        <f aca="false">-In_SPV_Price*CL19</f>
        <v>-0</v>
      </c>
      <c r="CM101" s="20" t="n">
        <f aca="false">-In_SPV_Price*CM19</f>
        <v>-0</v>
      </c>
      <c r="CN101" s="20" t="n">
        <f aca="false">-In_SPV_Price*CN19</f>
        <v>-0</v>
      </c>
      <c r="CO101" s="20" t="n">
        <f aca="false">-In_SPV_Price*CO19</f>
        <v>-0</v>
      </c>
      <c r="CP101" s="20" t="n">
        <f aca="false">-In_SPV_Price*CP19</f>
        <v>-0</v>
      </c>
      <c r="CQ101" s="20" t="n">
        <f aca="false">-In_SPV_Price*CQ19</f>
        <v>-0</v>
      </c>
      <c r="CR101" s="20" t="n">
        <f aca="false">-In_SPV_Price*CR19</f>
        <v>-0</v>
      </c>
      <c r="CS101" s="20" t="n">
        <f aca="false">-In_SPV_Price*CS19</f>
        <v>-0</v>
      </c>
      <c r="CT101" s="20" t="n">
        <f aca="false">-In_SPV_Price*CT19</f>
        <v>-0</v>
      </c>
      <c r="CU101" s="20" t="n">
        <f aca="false">-In_SPV_Price*CU19</f>
        <v>-0</v>
      </c>
      <c r="CV101" s="20" t="n">
        <f aca="false">-In_SPV_Price*CV19</f>
        <v>-0</v>
      </c>
      <c r="CW101" s="20" t="n">
        <f aca="false">-In_SPV_Price*CW19</f>
        <v>-0</v>
      </c>
      <c r="CX101" s="20" t="n">
        <f aca="false">-In_SPV_Price*CX19</f>
        <v>-0</v>
      </c>
      <c r="CY101" s="20" t="n">
        <f aca="false">-In_SPV_Price*CY19</f>
        <v>-0</v>
      </c>
      <c r="CZ101" s="20" t="n">
        <f aca="false">-In_SPV_Price*CZ19</f>
        <v>-0</v>
      </c>
      <c r="DA101" s="20" t="n">
        <f aca="false">-In_SPV_Price*DA19</f>
        <v>-0</v>
      </c>
      <c r="DB101" s="20" t="n">
        <f aca="false">-In_SPV_Price*DB19</f>
        <v>-0</v>
      </c>
      <c r="DC101" s="20" t="n">
        <f aca="false">-In_SPV_Price*DC19</f>
        <v>-0</v>
      </c>
      <c r="DD101" s="20" t="n">
        <f aca="false">-In_SPV_Price*DD19</f>
        <v>-0</v>
      </c>
      <c r="DE101" s="20" t="n">
        <f aca="false">-In_SPV_Price*DE19</f>
        <v>-0</v>
      </c>
      <c r="DF101" s="20" t="n">
        <f aca="false">-In_SPV_Price*DF19</f>
        <v>-0</v>
      </c>
      <c r="DG101" s="20" t="n">
        <f aca="false">-In_SPV_Price*DG19</f>
        <v>-0</v>
      </c>
      <c r="DH101" s="20" t="n">
        <f aca="false">-In_SPV_Price*DH19</f>
        <v>-0</v>
      </c>
      <c r="DI101" s="20" t="n">
        <f aca="false">-In_SPV_Price*DI19</f>
        <v>-0</v>
      </c>
      <c r="DJ101" s="20" t="n">
        <f aca="false">-In_SPV_Price*DJ19</f>
        <v>-0</v>
      </c>
      <c r="DK101" s="20" t="n">
        <f aca="false">-In_SPV_Price*DK19</f>
        <v>-0</v>
      </c>
      <c r="DL101" s="20" t="n">
        <f aca="false">-In_SPV_Price*DL19</f>
        <v>-0</v>
      </c>
      <c r="DM101" s="20" t="n">
        <f aca="false">-In_SPV_Price*DM19</f>
        <v>-0</v>
      </c>
      <c r="DN101" s="20" t="n">
        <f aca="false">-In_SPV_Price*DN19</f>
        <v>-0</v>
      </c>
      <c r="DO101" s="20" t="n">
        <f aca="false">-In_SPV_Price*DO19</f>
        <v>-0</v>
      </c>
      <c r="DP101" s="20" t="n">
        <f aca="false">-In_SPV_Price*DP19</f>
        <v>-0</v>
      </c>
      <c r="DQ101" s="20" t="n">
        <f aca="false">-In_SPV_Price*DQ19</f>
        <v>-0</v>
      </c>
      <c r="DR101" s="20" t="n">
        <f aca="false">-In_SPV_Price*DR19</f>
        <v>-0</v>
      </c>
      <c r="DS101" s="20" t="n">
        <f aca="false">-In_SPV_Price*DS19</f>
        <v>-0</v>
      </c>
      <c r="DT101" s="20" t="n">
        <f aca="false">-In_SPV_Price*DT19</f>
        <v>-0</v>
      </c>
      <c r="DU101" s="20" t="n">
        <f aca="false">-In_SPV_Price*DU19</f>
        <v>-0</v>
      </c>
      <c r="DV101" s="20" t="n">
        <f aca="false">-In_SPV_Price*DV19</f>
        <v>-0</v>
      </c>
      <c r="DW101" s="20" t="n">
        <f aca="false">-In_SPV_Price*DW19</f>
        <v>-0</v>
      </c>
      <c r="DX101" s="20" t="n">
        <f aca="false">-In_SPV_Price*DX19</f>
        <v>-0</v>
      </c>
      <c r="DY101" s="20" t="n">
        <f aca="false">-In_SPV_Price*DY19</f>
        <v>-0</v>
      </c>
      <c r="DZ101" s="20" t="n">
        <f aca="false">-In_SPV_Price*DZ19</f>
        <v>-0</v>
      </c>
      <c r="EA101" s="20" t="n">
        <f aca="false">-In_SPV_Price*EA19</f>
        <v>-0</v>
      </c>
      <c r="EB101" s="20" t="n">
        <f aca="false">-In_SPV_Price*EB19</f>
        <v>-0</v>
      </c>
      <c r="EC101" s="20" t="n">
        <f aca="false">-In_SPV_Price*EC19</f>
        <v>-0</v>
      </c>
      <c r="ED101" s="20" t="n">
        <f aca="false">-In_SPV_Price*ED19</f>
        <v>-0</v>
      </c>
      <c r="EE101" s="20" t="n">
        <f aca="false">-In_SPV_Price*EE19</f>
        <v>-0</v>
      </c>
      <c r="EF101" s="20" t="n">
        <f aca="false">-In_SPV_Price*EF19</f>
        <v>-0</v>
      </c>
      <c r="EG101" s="20" t="n">
        <f aca="false">-In_SPV_Price*EG19</f>
        <v>-0</v>
      </c>
      <c r="EH101" s="20" t="n">
        <f aca="false">-In_SPV_Price*EH19</f>
        <v>-0</v>
      </c>
      <c r="EI101" s="20" t="n">
        <f aca="false">-In_SPV_Price*EI19</f>
        <v>-0</v>
      </c>
      <c r="EJ101" s="20" t="n">
        <f aca="false">-In_SPV_Price*EJ19</f>
        <v>-0</v>
      </c>
      <c r="EK101" s="20" t="n">
        <f aca="false">-In_SPV_Price*EK19</f>
        <v>-0</v>
      </c>
      <c r="EL101" s="20" t="n">
        <f aca="false">-In_SPV_Price*EL19</f>
        <v>-0</v>
      </c>
      <c r="EM101" s="20" t="n">
        <f aca="false">-In_SPV_Price*EM19</f>
        <v>-0</v>
      </c>
      <c r="EN101" s="20" t="n">
        <f aca="false">-In_SPV_Price*EN19</f>
        <v>-0</v>
      </c>
      <c r="EO101" s="20" t="n">
        <f aca="false">-In_SPV_Price*EO19</f>
        <v>-0</v>
      </c>
      <c r="EP101" s="20" t="n">
        <f aca="false">-In_SPV_Price*EP19</f>
        <v>-0</v>
      </c>
      <c r="EQ101" s="20" t="n">
        <f aca="false">-In_SPV_Price*EQ19</f>
        <v>-0</v>
      </c>
      <c r="ER101" s="20" t="n">
        <f aca="false">-In_SPV_Price*ER19</f>
        <v>-0</v>
      </c>
      <c r="ES101" s="20" t="n">
        <f aca="false">-In_SPV_Price*ES19</f>
        <v>-0</v>
      </c>
      <c r="ET101" s="20" t="n">
        <f aca="false">-In_SPV_Price*ET19</f>
        <v>-0</v>
      </c>
      <c r="EU101" s="20" t="n">
        <f aca="false">-In_SPV_Price*EU19</f>
        <v>-0</v>
      </c>
      <c r="EV101" s="20" t="n">
        <f aca="false">-In_SPV_Price*EV19</f>
        <v>-0</v>
      </c>
      <c r="EW101" s="20" t="n">
        <f aca="false">-In_SPV_Price*EW19</f>
        <v>-0</v>
      </c>
      <c r="EX101" s="20" t="n">
        <f aca="false">-In_SPV_Price*EX19</f>
        <v>-0</v>
      </c>
      <c r="EY101" s="20" t="n">
        <f aca="false">-In_SPV_Price*EY19</f>
        <v>-0</v>
      </c>
      <c r="EZ101" s="20" t="n">
        <f aca="false">-In_SPV_Price*EZ19</f>
        <v>-0</v>
      </c>
      <c r="FA101" s="20" t="n">
        <f aca="false">-In_SPV_Price*FA19</f>
        <v>-0</v>
      </c>
      <c r="FB101" s="20" t="n">
        <f aca="false">-In_SPV_Price*FB19</f>
        <v>-0</v>
      </c>
      <c r="FC101" s="20" t="n">
        <f aca="false">-In_SPV_Price*FC19</f>
        <v>-0</v>
      </c>
      <c r="FD101" s="20" t="n">
        <f aca="false">-In_SPV_Price*FD19</f>
        <v>-0</v>
      </c>
      <c r="FE101" s="20" t="n">
        <f aca="false">-In_SPV_Price*FE19</f>
        <v>-0</v>
      </c>
      <c r="FF101" s="20" t="n">
        <f aca="false">-In_SPV_Price*FF19</f>
        <v>-0</v>
      </c>
      <c r="FG101" s="20" t="n">
        <f aca="false">-In_SPV_Price*FG19</f>
        <v>-0</v>
      </c>
      <c r="FH101" s="20" t="n">
        <f aca="false">-In_SPV_Price*FH19</f>
        <v>-0</v>
      </c>
    </row>
    <row r="102" customFormat="false" ht="15" hidden="false" customHeight="false" outlineLevel="0" collapsed="false">
      <c r="C102" s="0" t="s">
        <v>417</v>
      </c>
      <c r="D102" s="11" t="s">
        <v>359</v>
      </c>
      <c r="I102" s="20" t="n">
        <f aca="false">SUM(J102:FH102)</f>
        <v>-200</v>
      </c>
      <c r="J102" s="20" t="n">
        <f aca="false">-In_Transaction*J19</f>
        <v>-200</v>
      </c>
      <c r="K102" s="20" t="n">
        <f aca="false">-In_Transaction*K19</f>
        <v>-0</v>
      </c>
      <c r="L102" s="20" t="n">
        <f aca="false">-In_Transaction*L19</f>
        <v>-0</v>
      </c>
      <c r="M102" s="20" t="n">
        <f aca="false">-In_Transaction*M19</f>
        <v>-0</v>
      </c>
      <c r="N102" s="20" t="n">
        <f aca="false">-In_Transaction*N19</f>
        <v>-0</v>
      </c>
      <c r="O102" s="20" t="n">
        <f aca="false">-In_Transaction*O19</f>
        <v>-0</v>
      </c>
      <c r="P102" s="20" t="n">
        <f aca="false">-In_Transaction*P19</f>
        <v>-0</v>
      </c>
      <c r="Q102" s="20" t="n">
        <f aca="false">-In_Transaction*Q19</f>
        <v>-0</v>
      </c>
      <c r="R102" s="20" t="n">
        <f aca="false">-In_Transaction*R19</f>
        <v>-0</v>
      </c>
      <c r="S102" s="20" t="n">
        <f aca="false">-In_Transaction*S19</f>
        <v>-0</v>
      </c>
      <c r="T102" s="20" t="n">
        <f aca="false">-In_Transaction*T19</f>
        <v>-0</v>
      </c>
      <c r="U102" s="20" t="n">
        <f aca="false">-In_Transaction*U19</f>
        <v>-0</v>
      </c>
      <c r="V102" s="20" t="n">
        <f aca="false">-In_Transaction*V19</f>
        <v>-0</v>
      </c>
      <c r="W102" s="20" t="n">
        <f aca="false">-In_Transaction*W19</f>
        <v>-0</v>
      </c>
      <c r="X102" s="20" t="n">
        <f aca="false">-In_Transaction*X19</f>
        <v>-0</v>
      </c>
      <c r="Y102" s="20" t="n">
        <f aca="false">-In_Transaction*Y19</f>
        <v>-0</v>
      </c>
      <c r="Z102" s="20" t="n">
        <f aca="false">-In_Transaction*Z19</f>
        <v>-0</v>
      </c>
      <c r="AA102" s="20" t="n">
        <f aca="false">-In_Transaction*AA19</f>
        <v>-0</v>
      </c>
      <c r="AB102" s="20" t="n">
        <f aca="false">-In_Transaction*AB19</f>
        <v>-0</v>
      </c>
      <c r="AC102" s="20" t="n">
        <f aca="false">-In_Transaction*AC19</f>
        <v>-0</v>
      </c>
      <c r="AD102" s="20" t="n">
        <f aca="false">-In_Transaction*AD19</f>
        <v>-0</v>
      </c>
      <c r="AE102" s="20" t="n">
        <f aca="false">-In_Transaction*AE19</f>
        <v>-0</v>
      </c>
      <c r="AF102" s="20" t="n">
        <f aca="false">-In_Transaction*AF19</f>
        <v>-0</v>
      </c>
      <c r="AG102" s="20" t="n">
        <f aca="false">-In_Transaction*AG19</f>
        <v>-0</v>
      </c>
      <c r="AH102" s="20" t="n">
        <f aca="false">-In_Transaction*AH19</f>
        <v>-0</v>
      </c>
      <c r="AI102" s="20" t="n">
        <f aca="false">-In_Transaction*AI19</f>
        <v>-0</v>
      </c>
      <c r="AJ102" s="20" t="n">
        <f aca="false">-In_Transaction*AJ19</f>
        <v>-0</v>
      </c>
      <c r="AK102" s="20" t="n">
        <f aca="false">-In_Transaction*AK19</f>
        <v>-0</v>
      </c>
      <c r="AL102" s="20" t="n">
        <f aca="false">-In_Transaction*AL19</f>
        <v>-0</v>
      </c>
      <c r="AM102" s="20" t="n">
        <f aca="false">-In_Transaction*AM19</f>
        <v>-0</v>
      </c>
      <c r="AN102" s="20" t="n">
        <f aca="false">-In_Transaction*AN19</f>
        <v>-0</v>
      </c>
      <c r="AO102" s="20" t="n">
        <f aca="false">-In_Transaction*AO19</f>
        <v>-0</v>
      </c>
      <c r="AP102" s="20" t="n">
        <f aca="false">-In_Transaction*AP19</f>
        <v>-0</v>
      </c>
      <c r="AQ102" s="20" t="n">
        <f aca="false">-In_Transaction*AQ19</f>
        <v>-0</v>
      </c>
      <c r="AR102" s="20" t="n">
        <f aca="false">-In_Transaction*AR19</f>
        <v>-0</v>
      </c>
      <c r="AS102" s="20" t="n">
        <f aca="false">-In_Transaction*AS19</f>
        <v>-0</v>
      </c>
      <c r="AT102" s="20" t="n">
        <f aca="false">-In_Transaction*AT19</f>
        <v>-0</v>
      </c>
      <c r="AU102" s="20" t="n">
        <f aca="false">-In_Transaction*AU19</f>
        <v>-0</v>
      </c>
      <c r="AV102" s="20" t="n">
        <f aca="false">-In_Transaction*AV19</f>
        <v>-0</v>
      </c>
      <c r="AW102" s="20" t="n">
        <f aca="false">-In_Transaction*AW19</f>
        <v>-0</v>
      </c>
      <c r="AX102" s="20" t="n">
        <f aca="false">-In_Transaction*AX19</f>
        <v>-0</v>
      </c>
      <c r="AY102" s="20" t="n">
        <f aca="false">-In_Transaction*AY19</f>
        <v>-0</v>
      </c>
      <c r="AZ102" s="20" t="n">
        <f aca="false">-In_Transaction*AZ19</f>
        <v>-0</v>
      </c>
      <c r="BA102" s="20" t="n">
        <f aca="false">-In_Transaction*BA19</f>
        <v>-0</v>
      </c>
      <c r="BB102" s="20" t="n">
        <f aca="false">-In_Transaction*BB19</f>
        <v>-0</v>
      </c>
      <c r="BC102" s="20" t="n">
        <f aca="false">-In_Transaction*BC19</f>
        <v>-0</v>
      </c>
      <c r="BD102" s="20" t="n">
        <f aca="false">-In_Transaction*BD19</f>
        <v>-0</v>
      </c>
      <c r="BE102" s="20" t="n">
        <f aca="false">-In_Transaction*BE19</f>
        <v>-0</v>
      </c>
      <c r="BF102" s="20" t="n">
        <f aca="false">-In_Transaction*BF19</f>
        <v>-0</v>
      </c>
      <c r="BG102" s="20" t="n">
        <f aca="false">-In_Transaction*BG19</f>
        <v>-0</v>
      </c>
      <c r="BH102" s="20" t="n">
        <f aca="false">-In_Transaction*BH19</f>
        <v>-0</v>
      </c>
      <c r="BI102" s="20" t="n">
        <f aca="false">-In_Transaction*BI19</f>
        <v>-0</v>
      </c>
      <c r="BJ102" s="20" t="n">
        <f aca="false">-In_Transaction*BJ19</f>
        <v>-0</v>
      </c>
      <c r="BK102" s="20" t="n">
        <f aca="false">-In_Transaction*BK19</f>
        <v>-0</v>
      </c>
      <c r="BL102" s="20" t="n">
        <f aca="false">-In_Transaction*BL19</f>
        <v>-0</v>
      </c>
      <c r="BM102" s="20" t="n">
        <f aca="false">-In_Transaction*BM19</f>
        <v>-0</v>
      </c>
      <c r="BN102" s="20" t="n">
        <f aca="false">-In_Transaction*BN19</f>
        <v>-0</v>
      </c>
      <c r="BO102" s="20" t="n">
        <f aca="false">-In_Transaction*BO19</f>
        <v>-0</v>
      </c>
      <c r="BP102" s="20" t="n">
        <f aca="false">-In_Transaction*BP19</f>
        <v>-0</v>
      </c>
      <c r="BQ102" s="20" t="n">
        <f aca="false">-In_Transaction*BQ19</f>
        <v>-0</v>
      </c>
      <c r="BR102" s="20" t="n">
        <f aca="false">-In_Transaction*BR19</f>
        <v>-0</v>
      </c>
      <c r="BS102" s="20" t="n">
        <f aca="false">-In_Transaction*BS19</f>
        <v>-0</v>
      </c>
      <c r="BT102" s="20" t="n">
        <f aca="false">-In_Transaction*BT19</f>
        <v>-0</v>
      </c>
      <c r="BU102" s="20" t="n">
        <f aca="false">-In_Transaction*BU19</f>
        <v>-0</v>
      </c>
      <c r="BV102" s="20" t="n">
        <f aca="false">-In_Transaction*BV19</f>
        <v>-0</v>
      </c>
      <c r="BW102" s="20" t="n">
        <f aca="false">-In_Transaction*BW19</f>
        <v>-0</v>
      </c>
      <c r="BX102" s="20" t="n">
        <f aca="false">-In_Transaction*BX19</f>
        <v>-0</v>
      </c>
      <c r="BY102" s="20" t="n">
        <f aca="false">-In_Transaction*BY19</f>
        <v>-0</v>
      </c>
      <c r="BZ102" s="20" t="n">
        <f aca="false">-In_Transaction*BZ19</f>
        <v>-0</v>
      </c>
      <c r="CA102" s="20" t="n">
        <f aca="false">-In_Transaction*CA19</f>
        <v>-0</v>
      </c>
      <c r="CB102" s="20" t="n">
        <f aca="false">-In_Transaction*CB19</f>
        <v>-0</v>
      </c>
      <c r="CC102" s="20" t="n">
        <f aca="false">-In_Transaction*CC19</f>
        <v>-0</v>
      </c>
      <c r="CD102" s="20" t="n">
        <f aca="false">-In_Transaction*CD19</f>
        <v>-0</v>
      </c>
      <c r="CE102" s="20" t="n">
        <f aca="false">-In_Transaction*CE19</f>
        <v>-0</v>
      </c>
      <c r="CF102" s="20" t="n">
        <f aca="false">-In_Transaction*CF19</f>
        <v>-0</v>
      </c>
      <c r="CG102" s="20" t="n">
        <f aca="false">-In_Transaction*CG19</f>
        <v>-0</v>
      </c>
      <c r="CH102" s="20" t="n">
        <f aca="false">-In_Transaction*CH19</f>
        <v>-0</v>
      </c>
      <c r="CI102" s="20" t="n">
        <f aca="false">-In_Transaction*CI19</f>
        <v>-0</v>
      </c>
      <c r="CJ102" s="20" t="n">
        <f aca="false">-In_Transaction*CJ19</f>
        <v>-0</v>
      </c>
      <c r="CK102" s="20" t="n">
        <f aca="false">-In_Transaction*CK19</f>
        <v>-0</v>
      </c>
      <c r="CL102" s="20" t="n">
        <f aca="false">-In_Transaction*CL19</f>
        <v>-0</v>
      </c>
      <c r="CM102" s="20" t="n">
        <f aca="false">-In_Transaction*CM19</f>
        <v>-0</v>
      </c>
      <c r="CN102" s="20" t="n">
        <f aca="false">-In_Transaction*CN19</f>
        <v>-0</v>
      </c>
      <c r="CO102" s="20" t="n">
        <f aca="false">-In_Transaction*CO19</f>
        <v>-0</v>
      </c>
      <c r="CP102" s="20" t="n">
        <f aca="false">-In_Transaction*CP19</f>
        <v>-0</v>
      </c>
      <c r="CQ102" s="20" t="n">
        <f aca="false">-In_Transaction*CQ19</f>
        <v>-0</v>
      </c>
      <c r="CR102" s="20" t="n">
        <f aca="false">-In_Transaction*CR19</f>
        <v>-0</v>
      </c>
      <c r="CS102" s="20" t="n">
        <f aca="false">-In_Transaction*CS19</f>
        <v>-0</v>
      </c>
      <c r="CT102" s="20" t="n">
        <f aca="false">-In_Transaction*CT19</f>
        <v>-0</v>
      </c>
      <c r="CU102" s="20" t="n">
        <f aca="false">-In_Transaction*CU19</f>
        <v>-0</v>
      </c>
      <c r="CV102" s="20" t="n">
        <f aca="false">-In_Transaction*CV19</f>
        <v>-0</v>
      </c>
      <c r="CW102" s="20" t="n">
        <f aca="false">-In_Transaction*CW19</f>
        <v>-0</v>
      </c>
      <c r="CX102" s="20" t="n">
        <f aca="false">-In_Transaction*CX19</f>
        <v>-0</v>
      </c>
      <c r="CY102" s="20" t="n">
        <f aca="false">-In_Transaction*CY19</f>
        <v>-0</v>
      </c>
      <c r="CZ102" s="20" t="n">
        <f aca="false">-In_Transaction*CZ19</f>
        <v>-0</v>
      </c>
      <c r="DA102" s="20" t="n">
        <f aca="false">-In_Transaction*DA19</f>
        <v>-0</v>
      </c>
      <c r="DB102" s="20" t="n">
        <f aca="false">-In_Transaction*DB19</f>
        <v>-0</v>
      </c>
      <c r="DC102" s="20" t="n">
        <f aca="false">-In_Transaction*DC19</f>
        <v>-0</v>
      </c>
      <c r="DD102" s="20" t="n">
        <f aca="false">-In_Transaction*DD19</f>
        <v>-0</v>
      </c>
      <c r="DE102" s="20" t="n">
        <f aca="false">-In_Transaction*DE19</f>
        <v>-0</v>
      </c>
      <c r="DF102" s="20" t="n">
        <f aca="false">-In_Transaction*DF19</f>
        <v>-0</v>
      </c>
      <c r="DG102" s="20" t="n">
        <f aca="false">-In_Transaction*DG19</f>
        <v>-0</v>
      </c>
      <c r="DH102" s="20" t="n">
        <f aca="false">-In_Transaction*DH19</f>
        <v>-0</v>
      </c>
      <c r="DI102" s="20" t="n">
        <f aca="false">-In_Transaction*DI19</f>
        <v>-0</v>
      </c>
      <c r="DJ102" s="20" t="n">
        <f aca="false">-In_Transaction*DJ19</f>
        <v>-0</v>
      </c>
      <c r="DK102" s="20" t="n">
        <f aca="false">-In_Transaction*DK19</f>
        <v>-0</v>
      </c>
      <c r="DL102" s="20" t="n">
        <f aca="false">-In_Transaction*DL19</f>
        <v>-0</v>
      </c>
      <c r="DM102" s="20" t="n">
        <f aca="false">-In_Transaction*DM19</f>
        <v>-0</v>
      </c>
      <c r="DN102" s="20" t="n">
        <f aca="false">-In_Transaction*DN19</f>
        <v>-0</v>
      </c>
      <c r="DO102" s="20" t="n">
        <f aca="false">-In_Transaction*DO19</f>
        <v>-0</v>
      </c>
      <c r="DP102" s="20" t="n">
        <f aca="false">-In_Transaction*DP19</f>
        <v>-0</v>
      </c>
      <c r="DQ102" s="20" t="n">
        <f aca="false">-In_Transaction*DQ19</f>
        <v>-0</v>
      </c>
      <c r="DR102" s="20" t="n">
        <f aca="false">-In_Transaction*DR19</f>
        <v>-0</v>
      </c>
      <c r="DS102" s="20" t="n">
        <f aca="false">-In_Transaction*DS19</f>
        <v>-0</v>
      </c>
      <c r="DT102" s="20" t="n">
        <f aca="false">-In_Transaction*DT19</f>
        <v>-0</v>
      </c>
      <c r="DU102" s="20" t="n">
        <f aca="false">-In_Transaction*DU19</f>
        <v>-0</v>
      </c>
      <c r="DV102" s="20" t="n">
        <f aca="false">-In_Transaction*DV19</f>
        <v>-0</v>
      </c>
      <c r="DW102" s="20" t="n">
        <f aca="false">-In_Transaction*DW19</f>
        <v>-0</v>
      </c>
      <c r="DX102" s="20" t="n">
        <f aca="false">-In_Transaction*DX19</f>
        <v>-0</v>
      </c>
      <c r="DY102" s="20" t="n">
        <f aca="false">-In_Transaction*DY19</f>
        <v>-0</v>
      </c>
      <c r="DZ102" s="20" t="n">
        <f aca="false">-In_Transaction*DZ19</f>
        <v>-0</v>
      </c>
      <c r="EA102" s="20" t="n">
        <f aca="false">-In_Transaction*EA19</f>
        <v>-0</v>
      </c>
      <c r="EB102" s="20" t="n">
        <f aca="false">-In_Transaction*EB19</f>
        <v>-0</v>
      </c>
      <c r="EC102" s="20" t="n">
        <f aca="false">-In_Transaction*EC19</f>
        <v>-0</v>
      </c>
      <c r="ED102" s="20" t="n">
        <f aca="false">-In_Transaction*ED19</f>
        <v>-0</v>
      </c>
      <c r="EE102" s="20" t="n">
        <f aca="false">-In_Transaction*EE19</f>
        <v>-0</v>
      </c>
      <c r="EF102" s="20" t="n">
        <f aca="false">-In_Transaction*EF19</f>
        <v>-0</v>
      </c>
      <c r="EG102" s="20" t="n">
        <f aca="false">-In_Transaction*EG19</f>
        <v>-0</v>
      </c>
      <c r="EH102" s="20" t="n">
        <f aca="false">-In_Transaction*EH19</f>
        <v>-0</v>
      </c>
      <c r="EI102" s="20" t="n">
        <f aca="false">-In_Transaction*EI19</f>
        <v>-0</v>
      </c>
      <c r="EJ102" s="20" t="n">
        <f aca="false">-In_Transaction*EJ19</f>
        <v>-0</v>
      </c>
      <c r="EK102" s="20" t="n">
        <f aca="false">-In_Transaction*EK19</f>
        <v>-0</v>
      </c>
      <c r="EL102" s="20" t="n">
        <f aca="false">-In_Transaction*EL19</f>
        <v>-0</v>
      </c>
      <c r="EM102" s="20" t="n">
        <f aca="false">-In_Transaction*EM19</f>
        <v>-0</v>
      </c>
      <c r="EN102" s="20" t="n">
        <f aca="false">-In_Transaction*EN19</f>
        <v>-0</v>
      </c>
      <c r="EO102" s="20" t="n">
        <f aca="false">-In_Transaction*EO19</f>
        <v>-0</v>
      </c>
      <c r="EP102" s="20" t="n">
        <f aca="false">-In_Transaction*EP19</f>
        <v>-0</v>
      </c>
      <c r="EQ102" s="20" t="n">
        <f aca="false">-In_Transaction*EQ19</f>
        <v>-0</v>
      </c>
      <c r="ER102" s="20" t="n">
        <f aca="false">-In_Transaction*ER19</f>
        <v>-0</v>
      </c>
      <c r="ES102" s="20" t="n">
        <f aca="false">-In_Transaction*ES19</f>
        <v>-0</v>
      </c>
      <c r="ET102" s="20" t="n">
        <f aca="false">-In_Transaction*ET19</f>
        <v>-0</v>
      </c>
      <c r="EU102" s="20" t="n">
        <f aca="false">-In_Transaction*EU19</f>
        <v>-0</v>
      </c>
      <c r="EV102" s="20" t="n">
        <f aca="false">-In_Transaction*EV19</f>
        <v>-0</v>
      </c>
      <c r="EW102" s="20" t="n">
        <f aca="false">-In_Transaction*EW19</f>
        <v>-0</v>
      </c>
      <c r="EX102" s="20" t="n">
        <f aca="false">-In_Transaction*EX19</f>
        <v>-0</v>
      </c>
      <c r="EY102" s="20" t="n">
        <f aca="false">-In_Transaction*EY19</f>
        <v>-0</v>
      </c>
      <c r="EZ102" s="20" t="n">
        <f aca="false">-In_Transaction*EZ19</f>
        <v>-0</v>
      </c>
      <c r="FA102" s="20" t="n">
        <f aca="false">-In_Transaction*FA19</f>
        <v>-0</v>
      </c>
      <c r="FB102" s="20" t="n">
        <f aca="false">-In_Transaction*FB19</f>
        <v>-0</v>
      </c>
      <c r="FC102" s="20" t="n">
        <f aca="false">-In_Transaction*FC19</f>
        <v>-0</v>
      </c>
      <c r="FD102" s="20" t="n">
        <f aca="false">-In_Transaction*FD19</f>
        <v>-0</v>
      </c>
      <c r="FE102" s="20" t="n">
        <f aca="false">-In_Transaction*FE19</f>
        <v>-0</v>
      </c>
      <c r="FF102" s="20" t="n">
        <f aca="false">-In_Transaction*FF19</f>
        <v>-0</v>
      </c>
      <c r="FG102" s="20" t="n">
        <f aca="false">-In_Transaction*FG19</f>
        <v>-0</v>
      </c>
      <c r="FH102" s="20" t="n">
        <f aca="false">-In_Transaction*FH19</f>
        <v>-0</v>
      </c>
    </row>
    <row r="103" customFormat="false" ht="15" hidden="false" customHeight="false" outlineLevel="0" collapsed="false">
      <c r="C103" s="0" t="s">
        <v>423</v>
      </c>
      <c r="D103" s="11" t="s">
        <v>359</v>
      </c>
      <c r="I103" s="20" t="n">
        <f aca="false">SUM(J103:FH103)</f>
        <v>-945</v>
      </c>
      <c r="J103" s="20" t="n">
        <f aca="false">-In_DSA_Per_MWp*$E13*J30</f>
        <v>-73.9772727272727</v>
      </c>
      <c r="K103" s="20" t="n">
        <f aca="false">-In_DSA_Per_MWp*$E13*K30</f>
        <v>-214.772727272727</v>
      </c>
      <c r="L103" s="20" t="n">
        <f aca="false">-In_DSA_Per_MWp*$E13*L30</f>
        <v>-217.159090909091</v>
      </c>
      <c r="M103" s="20" t="n">
        <f aca="false">-In_DSA_Per_MWp*$E13*M30</f>
        <v>-219.545454545455</v>
      </c>
      <c r="N103" s="20" t="n">
        <f aca="false">-In_DSA_Per_MWp*$E13*N30</f>
        <v>-219.545454545455</v>
      </c>
      <c r="O103" s="20" t="n">
        <f aca="false">-In_DSA_Per_MWp*$E13*O30</f>
        <v>-0</v>
      </c>
      <c r="P103" s="20" t="n">
        <f aca="false">-In_DSA_Per_MWp*$E13*P30</f>
        <v>-0</v>
      </c>
      <c r="Q103" s="20" t="n">
        <f aca="false">-In_DSA_Per_MWp*$E13*Q30</f>
        <v>-0</v>
      </c>
      <c r="R103" s="20" t="n">
        <f aca="false">-In_DSA_Per_MWp*$E13*R30</f>
        <v>-0</v>
      </c>
      <c r="S103" s="20" t="n">
        <f aca="false">-In_DSA_Per_MWp*$E13*S30</f>
        <v>-0</v>
      </c>
      <c r="T103" s="20" t="n">
        <f aca="false">-In_DSA_Per_MWp*$E13*T30</f>
        <v>-0</v>
      </c>
      <c r="U103" s="20" t="n">
        <f aca="false">-In_DSA_Per_MWp*$E13*U30</f>
        <v>-0</v>
      </c>
      <c r="V103" s="20" t="n">
        <f aca="false">-In_DSA_Per_MWp*$E13*V30</f>
        <v>-0</v>
      </c>
      <c r="W103" s="20" t="n">
        <f aca="false">-In_DSA_Per_MWp*$E13*W30</f>
        <v>-0</v>
      </c>
      <c r="X103" s="20" t="n">
        <f aca="false">-In_DSA_Per_MWp*$E13*X30</f>
        <v>-0</v>
      </c>
      <c r="Y103" s="20" t="n">
        <f aca="false">-In_DSA_Per_MWp*$E13*Y30</f>
        <v>-0</v>
      </c>
      <c r="Z103" s="20" t="n">
        <f aca="false">-In_DSA_Per_MWp*$E13*Z30</f>
        <v>-0</v>
      </c>
      <c r="AA103" s="20" t="n">
        <f aca="false">-In_DSA_Per_MWp*$E13*AA30</f>
        <v>-0</v>
      </c>
      <c r="AB103" s="20" t="n">
        <f aca="false">-In_DSA_Per_MWp*$E13*AB30</f>
        <v>-0</v>
      </c>
      <c r="AC103" s="20" t="n">
        <f aca="false">-In_DSA_Per_MWp*$E13*AC30</f>
        <v>-0</v>
      </c>
      <c r="AD103" s="20" t="n">
        <f aca="false">-In_DSA_Per_MWp*$E13*AD30</f>
        <v>-0</v>
      </c>
      <c r="AE103" s="20" t="n">
        <f aca="false">-In_DSA_Per_MWp*$E13*AE30</f>
        <v>-0</v>
      </c>
      <c r="AF103" s="20" t="n">
        <f aca="false">-In_DSA_Per_MWp*$E13*AF30</f>
        <v>-0</v>
      </c>
      <c r="AG103" s="20" t="n">
        <f aca="false">-In_DSA_Per_MWp*$E13*AG30</f>
        <v>-0</v>
      </c>
      <c r="AH103" s="20" t="n">
        <f aca="false">-In_DSA_Per_MWp*$E13*AH30</f>
        <v>-0</v>
      </c>
      <c r="AI103" s="20" t="n">
        <f aca="false">-In_DSA_Per_MWp*$E13*AI30</f>
        <v>-0</v>
      </c>
      <c r="AJ103" s="20" t="n">
        <f aca="false">-In_DSA_Per_MWp*$E13*AJ30</f>
        <v>-0</v>
      </c>
      <c r="AK103" s="20" t="n">
        <f aca="false">-In_DSA_Per_MWp*$E13*AK30</f>
        <v>-0</v>
      </c>
      <c r="AL103" s="20" t="n">
        <f aca="false">-In_DSA_Per_MWp*$E13*AL30</f>
        <v>-0</v>
      </c>
      <c r="AM103" s="20" t="n">
        <f aca="false">-In_DSA_Per_MWp*$E13*AM30</f>
        <v>-0</v>
      </c>
      <c r="AN103" s="20" t="n">
        <f aca="false">-In_DSA_Per_MWp*$E13*AN30</f>
        <v>-0</v>
      </c>
      <c r="AO103" s="20" t="n">
        <f aca="false">-In_DSA_Per_MWp*$E13*AO30</f>
        <v>-0</v>
      </c>
      <c r="AP103" s="20" t="n">
        <f aca="false">-In_DSA_Per_MWp*$E13*AP30</f>
        <v>-0</v>
      </c>
      <c r="AQ103" s="20" t="n">
        <f aca="false">-In_DSA_Per_MWp*$E13*AQ30</f>
        <v>-0</v>
      </c>
      <c r="AR103" s="20" t="n">
        <f aca="false">-In_DSA_Per_MWp*$E13*AR30</f>
        <v>-0</v>
      </c>
      <c r="AS103" s="20" t="n">
        <f aca="false">-In_DSA_Per_MWp*$E13*AS30</f>
        <v>-0</v>
      </c>
      <c r="AT103" s="20" t="n">
        <f aca="false">-In_DSA_Per_MWp*$E13*AT30</f>
        <v>-0</v>
      </c>
      <c r="AU103" s="20" t="n">
        <f aca="false">-In_DSA_Per_MWp*$E13*AU30</f>
        <v>-0</v>
      </c>
      <c r="AV103" s="20" t="n">
        <f aca="false">-In_DSA_Per_MWp*$E13*AV30</f>
        <v>-0</v>
      </c>
      <c r="AW103" s="20" t="n">
        <f aca="false">-In_DSA_Per_MWp*$E13*AW30</f>
        <v>-0</v>
      </c>
      <c r="AX103" s="20" t="n">
        <f aca="false">-In_DSA_Per_MWp*$E13*AX30</f>
        <v>-0</v>
      </c>
      <c r="AY103" s="20" t="n">
        <f aca="false">-In_DSA_Per_MWp*$E13*AY30</f>
        <v>-0</v>
      </c>
      <c r="AZ103" s="20" t="n">
        <f aca="false">-In_DSA_Per_MWp*$E13*AZ30</f>
        <v>-0</v>
      </c>
      <c r="BA103" s="20" t="n">
        <f aca="false">-In_DSA_Per_MWp*$E13*BA30</f>
        <v>-0</v>
      </c>
      <c r="BB103" s="20" t="n">
        <f aca="false">-In_DSA_Per_MWp*$E13*BB30</f>
        <v>-0</v>
      </c>
      <c r="BC103" s="20" t="n">
        <f aca="false">-In_DSA_Per_MWp*$E13*BC30</f>
        <v>-0</v>
      </c>
      <c r="BD103" s="20" t="n">
        <f aca="false">-In_DSA_Per_MWp*$E13*BD30</f>
        <v>-0</v>
      </c>
      <c r="BE103" s="20" t="n">
        <f aca="false">-In_DSA_Per_MWp*$E13*BE30</f>
        <v>-0</v>
      </c>
      <c r="BF103" s="20" t="n">
        <f aca="false">-In_DSA_Per_MWp*$E13*BF30</f>
        <v>-0</v>
      </c>
      <c r="BG103" s="20" t="n">
        <f aca="false">-In_DSA_Per_MWp*$E13*BG30</f>
        <v>-0</v>
      </c>
      <c r="BH103" s="20" t="n">
        <f aca="false">-In_DSA_Per_MWp*$E13*BH30</f>
        <v>-0</v>
      </c>
      <c r="BI103" s="20" t="n">
        <f aca="false">-In_DSA_Per_MWp*$E13*BI30</f>
        <v>-0</v>
      </c>
      <c r="BJ103" s="20" t="n">
        <f aca="false">-In_DSA_Per_MWp*$E13*BJ30</f>
        <v>-0</v>
      </c>
      <c r="BK103" s="20" t="n">
        <f aca="false">-In_DSA_Per_MWp*$E13*BK30</f>
        <v>-0</v>
      </c>
      <c r="BL103" s="20" t="n">
        <f aca="false">-In_DSA_Per_MWp*$E13*BL30</f>
        <v>-0</v>
      </c>
      <c r="BM103" s="20" t="n">
        <f aca="false">-In_DSA_Per_MWp*$E13*BM30</f>
        <v>-0</v>
      </c>
      <c r="BN103" s="20" t="n">
        <f aca="false">-In_DSA_Per_MWp*$E13*BN30</f>
        <v>-0</v>
      </c>
      <c r="BO103" s="20" t="n">
        <f aca="false">-In_DSA_Per_MWp*$E13*BO30</f>
        <v>-0</v>
      </c>
      <c r="BP103" s="20" t="n">
        <f aca="false">-In_DSA_Per_MWp*$E13*BP30</f>
        <v>-0</v>
      </c>
      <c r="BQ103" s="20" t="n">
        <f aca="false">-In_DSA_Per_MWp*$E13*BQ30</f>
        <v>-0</v>
      </c>
      <c r="BR103" s="20" t="n">
        <f aca="false">-In_DSA_Per_MWp*$E13*BR30</f>
        <v>-0</v>
      </c>
      <c r="BS103" s="20" t="n">
        <f aca="false">-In_DSA_Per_MWp*$E13*BS30</f>
        <v>-0</v>
      </c>
      <c r="BT103" s="20" t="n">
        <f aca="false">-In_DSA_Per_MWp*$E13*BT30</f>
        <v>-0</v>
      </c>
      <c r="BU103" s="20" t="n">
        <f aca="false">-In_DSA_Per_MWp*$E13*BU30</f>
        <v>-0</v>
      </c>
      <c r="BV103" s="20" t="n">
        <f aca="false">-In_DSA_Per_MWp*$E13*BV30</f>
        <v>-0</v>
      </c>
      <c r="BW103" s="20" t="n">
        <f aca="false">-In_DSA_Per_MWp*$E13*BW30</f>
        <v>-0</v>
      </c>
      <c r="BX103" s="20" t="n">
        <f aca="false">-In_DSA_Per_MWp*$E13*BX30</f>
        <v>-0</v>
      </c>
      <c r="BY103" s="20" t="n">
        <f aca="false">-In_DSA_Per_MWp*$E13*BY30</f>
        <v>-0</v>
      </c>
      <c r="BZ103" s="20" t="n">
        <f aca="false">-In_DSA_Per_MWp*$E13*BZ30</f>
        <v>-0</v>
      </c>
      <c r="CA103" s="20" t="n">
        <f aca="false">-In_DSA_Per_MWp*$E13*CA30</f>
        <v>-0</v>
      </c>
      <c r="CB103" s="20" t="n">
        <f aca="false">-In_DSA_Per_MWp*$E13*CB30</f>
        <v>-0</v>
      </c>
      <c r="CC103" s="20" t="n">
        <f aca="false">-In_DSA_Per_MWp*$E13*CC30</f>
        <v>-0</v>
      </c>
      <c r="CD103" s="20" t="n">
        <f aca="false">-In_DSA_Per_MWp*$E13*CD30</f>
        <v>-0</v>
      </c>
      <c r="CE103" s="20" t="n">
        <f aca="false">-In_DSA_Per_MWp*$E13*CE30</f>
        <v>-0</v>
      </c>
      <c r="CF103" s="20" t="n">
        <f aca="false">-In_DSA_Per_MWp*$E13*CF30</f>
        <v>-0</v>
      </c>
      <c r="CG103" s="20" t="n">
        <f aca="false">-In_DSA_Per_MWp*$E13*CG30</f>
        <v>-0</v>
      </c>
      <c r="CH103" s="20" t="n">
        <f aca="false">-In_DSA_Per_MWp*$E13*CH30</f>
        <v>-0</v>
      </c>
      <c r="CI103" s="20" t="n">
        <f aca="false">-In_DSA_Per_MWp*$E13*CI30</f>
        <v>-0</v>
      </c>
      <c r="CJ103" s="20" t="n">
        <f aca="false">-In_DSA_Per_MWp*$E13*CJ30</f>
        <v>-0</v>
      </c>
      <c r="CK103" s="20" t="n">
        <f aca="false">-In_DSA_Per_MWp*$E13*CK30</f>
        <v>-0</v>
      </c>
      <c r="CL103" s="20" t="n">
        <f aca="false">-In_DSA_Per_MWp*$E13*CL30</f>
        <v>-0</v>
      </c>
      <c r="CM103" s="20" t="n">
        <f aca="false">-In_DSA_Per_MWp*$E13*CM30</f>
        <v>-0</v>
      </c>
      <c r="CN103" s="20" t="n">
        <f aca="false">-In_DSA_Per_MWp*$E13*CN30</f>
        <v>-0</v>
      </c>
      <c r="CO103" s="20" t="n">
        <f aca="false">-In_DSA_Per_MWp*$E13*CO30</f>
        <v>-0</v>
      </c>
      <c r="CP103" s="20" t="n">
        <f aca="false">-In_DSA_Per_MWp*$E13*CP30</f>
        <v>-0</v>
      </c>
      <c r="CQ103" s="20" t="n">
        <f aca="false">-In_DSA_Per_MWp*$E13*CQ30</f>
        <v>-0</v>
      </c>
      <c r="CR103" s="20" t="n">
        <f aca="false">-In_DSA_Per_MWp*$E13*CR30</f>
        <v>-0</v>
      </c>
      <c r="CS103" s="20" t="n">
        <f aca="false">-In_DSA_Per_MWp*$E13*CS30</f>
        <v>-0</v>
      </c>
      <c r="CT103" s="20" t="n">
        <f aca="false">-In_DSA_Per_MWp*$E13*CT30</f>
        <v>-0</v>
      </c>
      <c r="CU103" s="20" t="n">
        <f aca="false">-In_DSA_Per_MWp*$E13*CU30</f>
        <v>-0</v>
      </c>
      <c r="CV103" s="20" t="n">
        <f aca="false">-In_DSA_Per_MWp*$E13*CV30</f>
        <v>-0</v>
      </c>
      <c r="CW103" s="20" t="n">
        <f aca="false">-In_DSA_Per_MWp*$E13*CW30</f>
        <v>-0</v>
      </c>
      <c r="CX103" s="20" t="n">
        <f aca="false">-In_DSA_Per_MWp*$E13*CX30</f>
        <v>-0</v>
      </c>
      <c r="CY103" s="20" t="n">
        <f aca="false">-In_DSA_Per_MWp*$E13*CY30</f>
        <v>-0</v>
      </c>
      <c r="CZ103" s="20" t="n">
        <f aca="false">-In_DSA_Per_MWp*$E13*CZ30</f>
        <v>-0</v>
      </c>
      <c r="DA103" s="20" t="n">
        <f aca="false">-In_DSA_Per_MWp*$E13*DA30</f>
        <v>-0</v>
      </c>
      <c r="DB103" s="20" t="n">
        <f aca="false">-In_DSA_Per_MWp*$E13*DB30</f>
        <v>-0</v>
      </c>
      <c r="DC103" s="20" t="n">
        <f aca="false">-In_DSA_Per_MWp*$E13*DC30</f>
        <v>-0</v>
      </c>
      <c r="DD103" s="20" t="n">
        <f aca="false">-In_DSA_Per_MWp*$E13*DD30</f>
        <v>-0</v>
      </c>
      <c r="DE103" s="20" t="n">
        <f aca="false">-In_DSA_Per_MWp*$E13*DE30</f>
        <v>-0</v>
      </c>
      <c r="DF103" s="20" t="n">
        <f aca="false">-In_DSA_Per_MWp*$E13*DF30</f>
        <v>-0</v>
      </c>
      <c r="DG103" s="20" t="n">
        <f aca="false">-In_DSA_Per_MWp*$E13*DG30</f>
        <v>-0</v>
      </c>
      <c r="DH103" s="20" t="n">
        <f aca="false">-In_DSA_Per_MWp*$E13*DH30</f>
        <v>-0</v>
      </c>
      <c r="DI103" s="20" t="n">
        <f aca="false">-In_DSA_Per_MWp*$E13*DI30</f>
        <v>-0</v>
      </c>
      <c r="DJ103" s="20" t="n">
        <f aca="false">-In_DSA_Per_MWp*$E13*DJ30</f>
        <v>-0</v>
      </c>
      <c r="DK103" s="20" t="n">
        <f aca="false">-In_DSA_Per_MWp*$E13*DK30</f>
        <v>-0</v>
      </c>
      <c r="DL103" s="20" t="n">
        <f aca="false">-In_DSA_Per_MWp*$E13*DL30</f>
        <v>-0</v>
      </c>
      <c r="DM103" s="20" t="n">
        <f aca="false">-In_DSA_Per_MWp*$E13*DM30</f>
        <v>-0</v>
      </c>
      <c r="DN103" s="20" t="n">
        <f aca="false">-In_DSA_Per_MWp*$E13*DN30</f>
        <v>-0</v>
      </c>
      <c r="DO103" s="20" t="n">
        <f aca="false">-In_DSA_Per_MWp*$E13*DO30</f>
        <v>-0</v>
      </c>
      <c r="DP103" s="20" t="n">
        <f aca="false">-In_DSA_Per_MWp*$E13*DP30</f>
        <v>-0</v>
      </c>
      <c r="DQ103" s="20" t="n">
        <f aca="false">-In_DSA_Per_MWp*$E13*DQ30</f>
        <v>-0</v>
      </c>
      <c r="DR103" s="20" t="n">
        <f aca="false">-In_DSA_Per_MWp*$E13*DR30</f>
        <v>-0</v>
      </c>
      <c r="DS103" s="20" t="n">
        <f aca="false">-In_DSA_Per_MWp*$E13*DS30</f>
        <v>-0</v>
      </c>
      <c r="DT103" s="20" t="n">
        <f aca="false">-In_DSA_Per_MWp*$E13*DT30</f>
        <v>-0</v>
      </c>
      <c r="DU103" s="20" t="n">
        <f aca="false">-In_DSA_Per_MWp*$E13*DU30</f>
        <v>-0</v>
      </c>
      <c r="DV103" s="20" t="n">
        <f aca="false">-In_DSA_Per_MWp*$E13*DV30</f>
        <v>-0</v>
      </c>
      <c r="DW103" s="20" t="n">
        <f aca="false">-In_DSA_Per_MWp*$E13*DW30</f>
        <v>-0</v>
      </c>
      <c r="DX103" s="20" t="n">
        <f aca="false">-In_DSA_Per_MWp*$E13*DX30</f>
        <v>-0</v>
      </c>
      <c r="DY103" s="20" t="n">
        <f aca="false">-In_DSA_Per_MWp*$E13*DY30</f>
        <v>-0</v>
      </c>
      <c r="DZ103" s="20" t="n">
        <f aca="false">-In_DSA_Per_MWp*$E13*DZ30</f>
        <v>-0</v>
      </c>
      <c r="EA103" s="20" t="n">
        <f aca="false">-In_DSA_Per_MWp*$E13*EA30</f>
        <v>-0</v>
      </c>
      <c r="EB103" s="20" t="n">
        <f aca="false">-In_DSA_Per_MWp*$E13*EB30</f>
        <v>-0</v>
      </c>
      <c r="EC103" s="20" t="n">
        <f aca="false">-In_DSA_Per_MWp*$E13*EC30</f>
        <v>-0</v>
      </c>
      <c r="ED103" s="20" t="n">
        <f aca="false">-In_DSA_Per_MWp*$E13*ED30</f>
        <v>-0</v>
      </c>
      <c r="EE103" s="20" t="n">
        <f aca="false">-In_DSA_Per_MWp*$E13*EE30</f>
        <v>-0</v>
      </c>
      <c r="EF103" s="20" t="n">
        <f aca="false">-In_DSA_Per_MWp*$E13*EF30</f>
        <v>-0</v>
      </c>
      <c r="EG103" s="20" t="n">
        <f aca="false">-In_DSA_Per_MWp*$E13*EG30</f>
        <v>-0</v>
      </c>
      <c r="EH103" s="20" t="n">
        <f aca="false">-In_DSA_Per_MWp*$E13*EH30</f>
        <v>-0</v>
      </c>
      <c r="EI103" s="20" t="n">
        <f aca="false">-In_DSA_Per_MWp*$E13*EI30</f>
        <v>-0</v>
      </c>
      <c r="EJ103" s="20" t="n">
        <f aca="false">-In_DSA_Per_MWp*$E13*EJ30</f>
        <v>-0</v>
      </c>
      <c r="EK103" s="20" t="n">
        <f aca="false">-In_DSA_Per_MWp*$E13*EK30</f>
        <v>-0</v>
      </c>
      <c r="EL103" s="20" t="n">
        <f aca="false">-In_DSA_Per_MWp*$E13*EL30</f>
        <v>-0</v>
      </c>
      <c r="EM103" s="20" t="n">
        <f aca="false">-In_DSA_Per_MWp*$E13*EM30</f>
        <v>-0</v>
      </c>
      <c r="EN103" s="20" t="n">
        <f aca="false">-In_DSA_Per_MWp*$E13*EN30</f>
        <v>-0</v>
      </c>
      <c r="EO103" s="20" t="n">
        <f aca="false">-In_DSA_Per_MWp*$E13*EO30</f>
        <v>-0</v>
      </c>
      <c r="EP103" s="20" t="n">
        <f aca="false">-In_DSA_Per_MWp*$E13*EP30</f>
        <v>-0</v>
      </c>
      <c r="EQ103" s="20" t="n">
        <f aca="false">-In_DSA_Per_MWp*$E13*EQ30</f>
        <v>-0</v>
      </c>
      <c r="ER103" s="20" t="n">
        <f aca="false">-In_DSA_Per_MWp*$E13*ER30</f>
        <v>-0</v>
      </c>
      <c r="ES103" s="20" t="n">
        <f aca="false">-In_DSA_Per_MWp*$E13*ES30</f>
        <v>-0</v>
      </c>
      <c r="ET103" s="20" t="n">
        <f aca="false">-In_DSA_Per_MWp*$E13*ET30</f>
        <v>-0</v>
      </c>
      <c r="EU103" s="20" t="n">
        <f aca="false">-In_DSA_Per_MWp*$E13*EU30</f>
        <v>-0</v>
      </c>
      <c r="EV103" s="20" t="n">
        <f aca="false">-In_DSA_Per_MWp*$E13*EV30</f>
        <v>-0</v>
      </c>
      <c r="EW103" s="20" t="n">
        <f aca="false">-In_DSA_Per_MWp*$E13*EW30</f>
        <v>-0</v>
      </c>
      <c r="EX103" s="20" t="n">
        <f aca="false">-In_DSA_Per_MWp*$E13*EX30</f>
        <v>-0</v>
      </c>
      <c r="EY103" s="20" t="n">
        <f aca="false">-In_DSA_Per_MWp*$E13*EY30</f>
        <v>-0</v>
      </c>
      <c r="EZ103" s="20" t="n">
        <f aca="false">-In_DSA_Per_MWp*$E13*EZ30</f>
        <v>-0</v>
      </c>
      <c r="FA103" s="20" t="n">
        <f aca="false">-In_DSA_Per_MWp*$E13*FA30</f>
        <v>-0</v>
      </c>
      <c r="FB103" s="20" t="n">
        <f aca="false">-In_DSA_Per_MWp*$E13*FB30</f>
        <v>-0</v>
      </c>
      <c r="FC103" s="20" t="n">
        <f aca="false">-In_DSA_Per_MWp*$E13*FC30</f>
        <v>-0</v>
      </c>
      <c r="FD103" s="20" t="n">
        <f aca="false">-In_DSA_Per_MWp*$E13*FD30</f>
        <v>-0</v>
      </c>
      <c r="FE103" s="20" t="n">
        <f aca="false">-In_DSA_Per_MWp*$E13*FE30</f>
        <v>-0</v>
      </c>
      <c r="FF103" s="20" t="n">
        <f aca="false">-In_DSA_Per_MWp*$E13*FF30</f>
        <v>-0</v>
      </c>
      <c r="FG103" s="20" t="n">
        <f aca="false">-In_DSA_Per_MWp*$E13*FG30</f>
        <v>-0</v>
      </c>
      <c r="FH103" s="20" t="n">
        <f aca="false">-In_DSA_Per_MWp*$E13*FH30</f>
        <v>-0</v>
      </c>
    </row>
    <row r="104" customFormat="false" ht="15" hidden="false" customHeight="false" outlineLevel="0" collapsed="false">
      <c r="C104" s="0" t="s">
        <v>755</v>
      </c>
      <c r="D104" s="11" t="s">
        <v>359</v>
      </c>
      <c r="E104" s="20" t="n">
        <f aca="false">SUMIF($J$3:$FH$3,"&lt;="&amp;$E20,$J104:$FH104)</f>
        <v>-785</v>
      </c>
      <c r="I104" s="20" t="n">
        <f aca="false">SUM(J104:FH104)</f>
        <v>-785</v>
      </c>
      <c r="J104" s="20" t="n">
        <f aca="false">-SUMIFS(EW_Keur,EW_Date,"&gt;="&amp;J$3,EW_Date,"&lt;="&amp;J$4,EW_Rank,"&lt;="&amp;In_Milestones_Scope)</f>
        <v>-150</v>
      </c>
      <c r="K104" s="20" t="n">
        <f aca="false">-SUMIFS(EW_Keur,EW_Date,"&gt;="&amp;K$3,EW_Date,"&lt;="&amp;K$4,EW_Rank,"&lt;="&amp;In_Milestones_Scope)</f>
        <v>-175</v>
      </c>
      <c r="L104" s="20" t="n">
        <f aca="false">-SUMIFS(EW_Keur,EW_Date,"&gt;="&amp;L$3,EW_Date,"&lt;="&amp;L$4,EW_Rank,"&lt;="&amp;In_Milestones_Scope)</f>
        <v>-460</v>
      </c>
      <c r="M104" s="20" t="n">
        <f aca="false">-SUMIFS(EW_Keur,EW_Date,"&gt;="&amp;M$3,EW_Date,"&lt;="&amp;M$4,EW_Rank,"&lt;="&amp;In_Milestones_Scope)</f>
        <v>-0</v>
      </c>
      <c r="N104" s="20" t="n">
        <f aca="false">-SUMIFS(EW_Keur,EW_Date,"&gt;="&amp;N$3,EW_Date,"&lt;="&amp;N$4,EW_Rank,"&lt;="&amp;In_Milestones_Scope)</f>
        <v>-0</v>
      </c>
      <c r="O104" s="20" t="n">
        <f aca="false">-SUMIFS(EW_Keur,EW_Date,"&gt;="&amp;O$3,EW_Date,"&lt;="&amp;O$4,EW_Rank,"&lt;="&amp;In_Milestones_Scope)</f>
        <v>-0</v>
      </c>
      <c r="P104" s="20" t="n">
        <f aca="false">-SUMIFS(EW_Keur,EW_Date,"&gt;="&amp;P$3,EW_Date,"&lt;="&amp;P$4,EW_Rank,"&lt;="&amp;In_Milestones_Scope)</f>
        <v>-0</v>
      </c>
      <c r="Q104" s="20" t="n">
        <f aca="false">-SUMIFS(EW_Keur,EW_Date,"&gt;="&amp;Q$3,EW_Date,"&lt;="&amp;Q$4,EW_Rank,"&lt;="&amp;In_Milestones_Scope)</f>
        <v>-0</v>
      </c>
      <c r="R104" s="20" t="n">
        <f aca="false">-SUMIFS(EW_Keur,EW_Date,"&gt;="&amp;R$3,EW_Date,"&lt;="&amp;R$4,EW_Rank,"&lt;="&amp;In_Milestones_Scope)</f>
        <v>-0</v>
      </c>
      <c r="S104" s="20" t="n">
        <f aca="false">-SUMIFS(EW_Keur,EW_Date,"&gt;="&amp;S$3,EW_Date,"&lt;="&amp;S$4,EW_Rank,"&lt;="&amp;In_Milestones_Scope)</f>
        <v>-0</v>
      </c>
      <c r="T104" s="20" t="n">
        <f aca="false">-SUMIFS(EW_Keur,EW_Date,"&gt;="&amp;T$3,EW_Date,"&lt;="&amp;T$4,EW_Rank,"&lt;="&amp;In_Milestones_Scope)</f>
        <v>-0</v>
      </c>
      <c r="U104" s="20" t="n">
        <f aca="false">-SUMIFS(EW_Keur,EW_Date,"&gt;="&amp;U$3,EW_Date,"&lt;="&amp;U$4,EW_Rank,"&lt;="&amp;In_Milestones_Scope)</f>
        <v>-0</v>
      </c>
      <c r="V104" s="20" t="n">
        <f aca="false">-SUMIFS(EW_Keur,EW_Date,"&gt;="&amp;V$3,EW_Date,"&lt;="&amp;V$4,EW_Rank,"&lt;="&amp;In_Milestones_Scope)</f>
        <v>-0</v>
      </c>
      <c r="W104" s="20" t="n">
        <f aca="false">-SUMIFS(EW_Keur,EW_Date,"&gt;="&amp;W$3,EW_Date,"&lt;="&amp;W$4,EW_Rank,"&lt;="&amp;In_Milestones_Scope)</f>
        <v>-0</v>
      </c>
      <c r="X104" s="20" t="n">
        <f aca="false">-SUMIFS(EW_Keur,EW_Date,"&gt;="&amp;X$3,EW_Date,"&lt;="&amp;X$4,EW_Rank,"&lt;="&amp;In_Milestones_Scope)</f>
        <v>-0</v>
      </c>
      <c r="Y104" s="20" t="n">
        <f aca="false">-SUMIFS(EW_Keur,EW_Date,"&gt;="&amp;Y$3,EW_Date,"&lt;="&amp;Y$4,EW_Rank,"&lt;="&amp;In_Milestones_Scope)</f>
        <v>-0</v>
      </c>
      <c r="Z104" s="20" t="n">
        <f aca="false">-SUMIFS(EW_Keur,EW_Date,"&gt;="&amp;Z$3,EW_Date,"&lt;="&amp;Z$4,EW_Rank,"&lt;="&amp;In_Milestones_Scope)</f>
        <v>-0</v>
      </c>
      <c r="AA104" s="20" t="n">
        <f aca="false">-SUMIFS(EW_Keur,EW_Date,"&gt;="&amp;AA$3,EW_Date,"&lt;="&amp;AA$4,EW_Rank,"&lt;="&amp;In_Milestones_Scope)</f>
        <v>-0</v>
      </c>
      <c r="AB104" s="20" t="n">
        <f aca="false">-SUMIFS(EW_Keur,EW_Date,"&gt;="&amp;AB$3,EW_Date,"&lt;="&amp;AB$4,EW_Rank,"&lt;="&amp;In_Milestones_Scope)</f>
        <v>-0</v>
      </c>
      <c r="AC104" s="20" t="n">
        <f aca="false">-SUMIFS(EW_Keur,EW_Date,"&gt;="&amp;AC$3,EW_Date,"&lt;="&amp;AC$4,EW_Rank,"&lt;="&amp;In_Milestones_Scope)</f>
        <v>-0</v>
      </c>
      <c r="AD104" s="20" t="n">
        <f aca="false">-SUMIFS(EW_Keur,EW_Date,"&gt;="&amp;AD$3,EW_Date,"&lt;="&amp;AD$4,EW_Rank,"&lt;="&amp;In_Milestones_Scope)</f>
        <v>-0</v>
      </c>
      <c r="AE104" s="20" t="n">
        <f aca="false">-SUMIFS(EW_Keur,EW_Date,"&gt;="&amp;AE$3,EW_Date,"&lt;="&amp;AE$4,EW_Rank,"&lt;="&amp;In_Milestones_Scope)</f>
        <v>-0</v>
      </c>
      <c r="AF104" s="20" t="n">
        <f aca="false">-SUMIFS(EW_Keur,EW_Date,"&gt;="&amp;AF$3,EW_Date,"&lt;="&amp;AF$4,EW_Rank,"&lt;="&amp;In_Milestones_Scope)</f>
        <v>-0</v>
      </c>
      <c r="AG104" s="20" t="n">
        <f aca="false">-SUMIFS(EW_Keur,EW_Date,"&gt;="&amp;AG$3,EW_Date,"&lt;="&amp;AG$4,EW_Rank,"&lt;="&amp;In_Milestones_Scope)</f>
        <v>-0</v>
      </c>
      <c r="AH104" s="20" t="n">
        <f aca="false">-SUMIFS(EW_Keur,EW_Date,"&gt;="&amp;AH$3,EW_Date,"&lt;="&amp;AH$4,EW_Rank,"&lt;="&amp;In_Milestones_Scope)</f>
        <v>-0</v>
      </c>
      <c r="AI104" s="20" t="n">
        <f aca="false">-SUMIFS(EW_Keur,EW_Date,"&gt;="&amp;AI$3,EW_Date,"&lt;="&amp;AI$4,EW_Rank,"&lt;="&amp;In_Milestones_Scope)</f>
        <v>-0</v>
      </c>
      <c r="AJ104" s="20" t="n">
        <f aca="false">-SUMIFS(EW_Keur,EW_Date,"&gt;="&amp;AJ$3,EW_Date,"&lt;="&amp;AJ$4,EW_Rank,"&lt;="&amp;In_Milestones_Scope)</f>
        <v>-0</v>
      </c>
      <c r="AK104" s="20" t="n">
        <f aca="false">-SUMIFS(EW_Keur,EW_Date,"&gt;="&amp;AK$3,EW_Date,"&lt;="&amp;AK$4,EW_Rank,"&lt;="&amp;In_Milestones_Scope)</f>
        <v>-0</v>
      </c>
      <c r="AL104" s="20" t="n">
        <f aca="false">-SUMIFS(EW_Keur,EW_Date,"&gt;="&amp;AL$3,EW_Date,"&lt;="&amp;AL$4,EW_Rank,"&lt;="&amp;In_Milestones_Scope)</f>
        <v>-0</v>
      </c>
      <c r="AM104" s="20" t="n">
        <f aca="false">-SUMIFS(EW_Keur,EW_Date,"&gt;="&amp;AM$3,EW_Date,"&lt;="&amp;AM$4,EW_Rank,"&lt;="&amp;In_Milestones_Scope)</f>
        <v>-0</v>
      </c>
      <c r="AN104" s="20" t="n">
        <f aca="false">-SUMIFS(EW_Keur,EW_Date,"&gt;="&amp;AN$3,EW_Date,"&lt;="&amp;AN$4,EW_Rank,"&lt;="&amp;In_Milestones_Scope)</f>
        <v>-0</v>
      </c>
      <c r="AO104" s="20" t="n">
        <f aca="false">-SUMIFS(EW_Keur,EW_Date,"&gt;="&amp;AO$3,EW_Date,"&lt;="&amp;AO$4,EW_Rank,"&lt;="&amp;In_Milestones_Scope)</f>
        <v>-0</v>
      </c>
      <c r="AP104" s="20" t="n">
        <f aca="false">-SUMIFS(EW_Keur,EW_Date,"&gt;="&amp;AP$3,EW_Date,"&lt;="&amp;AP$4,EW_Rank,"&lt;="&amp;In_Milestones_Scope)</f>
        <v>-0</v>
      </c>
      <c r="AQ104" s="20" t="n">
        <f aca="false">-SUMIFS(EW_Keur,EW_Date,"&gt;="&amp;AQ$3,EW_Date,"&lt;="&amp;AQ$4,EW_Rank,"&lt;="&amp;In_Milestones_Scope)</f>
        <v>-0</v>
      </c>
      <c r="AR104" s="20" t="n">
        <f aca="false">-SUMIFS(EW_Keur,EW_Date,"&gt;="&amp;AR$3,EW_Date,"&lt;="&amp;AR$4,EW_Rank,"&lt;="&amp;In_Milestones_Scope)</f>
        <v>-0</v>
      </c>
      <c r="AS104" s="20" t="n">
        <f aca="false">-SUMIFS(EW_Keur,EW_Date,"&gt;="&amp;AS$3,EW_Date,"&lt;="&amp;AS$4,EW_Rank,"&lt;="&amp;In_Milestones_Scope)</f>
        <v>-0</v>
      </c>
      <c r="AT104" s="20" t="n">
        <f aca="false">-SUMIFS(EW_Keur,EW_Date,"&gt;="&amp;AT$3,EW_Date,"&lt;="&amp;AT$4,EW_Rank,"&lt;="&amp;In_Milestones_Scope)</f>
        <v>-0</v>
      </c>
      <c r="AU104" s="20" t="n">
        <f aca="false">-SUMIFS(EW_Keur,EW_Date,"&gt;="&amp;AU$3,EW_Date,"&lt;="&amp;AU$4,EW_Rank,"&lt;="&amp;In_Milestones_Scope)</f>
        <v>-0</v>
      </c>
      <c r="AV104" s="20" t="n">
        <f aca="false">-SUMIFS(EW_Keur,EW_Date,"&gt;="&amp;AV$3,EW_Date,"&lt;="&amp;AV$4,EW_Rank,"&lt;="&amp;In_Milestones_Scope)</f>
        <v>-0</v>
      </c>
      <c r="AW104" s="20" t="n">
        <f aca="false">-SUMIFS(EW_Keur,EW_Date,"&gt;="&amp;AW$3,EW_Date,"&lt;="&amp;AW$4,EW_Rank,"&lt;="&amp;In_Milestones_Scope)</f>
        <v>-0</v>
      </c>
      <c r="AX104" s="20" t="n">
        <f aca="false">-SUMIFS(EW_Keur,EW_Date,"&gt;="&amp;AX$3,EW_Date,"&lt;="&amp;AX$4,EW_Rank,"&lt;="&amp;In_Milestones_Scope)</f>
        <v>-0</v>
      </c>
      <c r="AY104" s="20" t="n">
        <f aca="false">-SUMIFS(EW_Keur,EW_Date,"&gt;="&amp;AY$3,EW_Date,"&lt;="&amp;AY$4,EW_Rank,"&lt;="&amp;In_Milestones_Scope)</f>
        <v>-0</v>
      </c>
      <c r="AZ104" s="20" t="n">
        <f aca="false">-SUMIFS(EW_Keur,EW_Date,"&gt;="&amp;AZ$3,EW_Date,"&lt;="&amp;AZ$4,EW_Rank,"&lt;="&amp;In_Milestones_Scope)</f>
        <v>-0</v>
      </c>
      <c r="BA104" s="20" t="n">
        <f aca="false">-SUMIFS(EW_Keur,EW_Date,"&gt;="&amp;BA$3,EW_Date,"&lt;="&amp;BA$4,EW_Rank,"&lt;="&amp;In_Milestones_Scope)</f>
        <v>-0</v>
      </c>
      <c r="BB104" s="20" t="n">
        <f aca="false">-SUMIFS(EW_Keur,EW_Date,"&gt;="&amp;BB$3,EW_Date,"&lt;="&amp;BB$4,EW_Rank,"&lt;="&amp;In_Milestones_Scope)</f>
        <v>-0</v>
      </c>
      <c r="BC104" s="20" t="n">
        <f aca="false">-SUMIFS(EW_Keur,EW_Date,"&gt;="&amp;BC$3,EW_Date,"&lt;="&amp;BC$4,EW_Rank,"&lt;="&amp;In_Milestones_Scope)</f>
        <v>-0</v>
      </c>
      <c r="BD104" s="20" t="n">
        <f aca="false">-SUMIFS(EW_Keur,EW_Date,"&gt;="&amp;BD$3,EW_Date,"&lt;="&amp;BD$4,EW_Rank,"&lt;="&amp;In_Milestones_Scope)</f>
        <v>-0</v>
      </c>
      <c r="BE104" s="20" t="n">
        <f aca="false">-SUMIFS(EW_Keur,EW_Date,"&gt;="&amp;BE$3,EW_Date,"&lt;="&amp;BE$4,EW_Rank,"&lt;="&amp;In_Milestones_Scope)</f>
        <v>-0</v>
      </c>
      <c r="BF104" s="20" t="n">
        <f aca="false">-SUMIFS(EW_Keur,EW_Date,"&gt;="&amp;BF$3,EW_Date,"&lt;="&amp;BF$4,EW_Rank,"&lt;="&amp;In_Milestones_Scope)</f>
        <v>-0</v>
      </c>
      <c r="BG104" s="20" t="n">
        <f aca="false">-SUMIFS(EW_Keur,EW_Date,"&gt;="&amp;BG$3,EW_Date,"&lt;="&amp;BG$4,EW_Rank,"&lt;="&amp;In_Milestones_Scope)</f>
        <v>-0</v>
      </c>
      <c r="BH104" s="20" t="n">
        <f aca="false">-SUMIFS(EW_Keur,EW_Date,"&gt;="&amp;BH$3,EW_Date,"&lt;="&amp;BH$4,EW_Rank,"&lt;="&amp;In_Milestones_Scope)</f>
        <v>-0</v>
      </c>
      <c r="BI104" s="20" t="n">
        <f aca="false">-SUMIFS(EW_Keur,EW_Date,"&gt;="&amp;BI$3,EW_Date,"&lt;="&amp;BI$4,EW_Rank,"&lt;="&amp;In_Milestones_Scope)</f>
        <v>-0</v>
      </c>
      <c r="BJ104" s="20" t="n">
        <f aca="false">-SUMIFS(EW_Keur,EW_Date,"&gt;="&amp;BJ$3,EW_Date,"&lt;="&amp;BJ$4,EW_Rank,"&lt;="&amp;In_Milestones_Scope)</f>
        <v>-0</v>
      </c>
      <c r="BK104" s="20" t="n">
        <f aca="false">-SUMIFS(EW_Keur,EW_Date,"&gt;="&amp;BK$3,EW_Date,"&lt;="&amp;BK$4,EW_Rank,"&lt;="&amp;In_Milestones_Scope)</f>
        <v>-0</v>
      </c>
      <c r="BL104" s="20" t="n">
        <f aca="false">-SUMIFS(EW_Keur,EW_Date,"&gt;="&amp;BL$3,EW_Date,"&lt;="&amp;BL$4,EW_Rank,"&lt;="&amp;In_Milestones_Scope)</f>
        <v>-0</v>
      </c>
      <c r="BM104" s="20" t="n">
        <f aca="false">-SUMIFS(EW_Keur,EW_Date,"&gt;="&amp;BM$3,EW_Date,"&lt;="&amp;BM$4,EW_Rank,"&lt;="&amp;In_Milestones_Scope)</f>
        <v>-0</v>
      </c>
      <c r="BN104" s="20" t="n">
        <f aca="false">-SUMIFS(EW_Keur,EW_Date,"&gt;="&amp;BN$3,EW_Date,"&lt;="&amp;BN$4,EW_Rank,"&lt;="&amp;In_Milestones_Scope)</f>
        <v>-0</v>
      </c>
      <c r="BO104" s="20" t="n">
        <f aca="false">-SUMIFS(EW_Keur,EW_Date,"&gt;="&amp;BO$3,EW_Date,"&lt;="&amp;BO$4,EW_Rank,"&lt;="&amp;In_Milestones_Scope)</f>
        <v>-0</v>
      </c>
      <c r="BP104" s="20" t="n">
        <f aca="false">-SUMIFS(EW_Keur,EW_Date,"&gt;="&amp;BP$3,EW_Date,"&lt;="&amp;BP$4,EW_Rank,"&lt;="&amp;In_Milestones_Scope)</f>
        <v>-0</v>
      </c>
      <c r="BQ104" s="20" t="n">
        <f aca="false">-SUMIFS(EW_Keur,EW_Date,"&gt;="&amp;BQ$3,EW_Date,"&lt;="&amp;BQ$4,EW_Rank,"&lt;="&amp;In_Milestones_Scope)</f>
        <v>-0</v>
      </c>
      <c r="BR104" s="20" t="n">
        <f aca="false">-SUMIFS(EW_Keur,EW_Date,"&gt;="&amp;BR$3,EW_Date,"&lt;="&amp;BR$4,EW_Rank,"&lt;="&amp;In_Milestones_Scope)</f>
        <v>-0</v>
      </c>
      <c r="BS104" s="20" t="n">
        <f aca="false">-SUMIFS(EW_Keur,EW_Date,"&gt;="&amp;BS$3,EW_Date,"&lt;="&amp;BS$4,EW_Rank,"&lt;="&amp;In_Milestones_Scope)</f>
        <v>-0</v>
      </c>
      <c r="BT104" s="20" t="n">
        <f aca="false">-SUMIFS(EW_Keur,EW_Date,"&gt;="&amp;BT$3,EW_Date,"&lt;="&amp;BT$4,EW_Rank,"&lt;="&amp;In_Milestones_Scope)</f>
        <v>-0</v>
      </c>
      <c r="BU104" s="20" t="n">
        <f aca="false">-SUMIFS(EW_Keur,EW_Date,"&gt;="&amp;BU$3,EW_Date,"&lt;="&amp;BU$4,EW_Rank,"&lt;="&amp;In_Milestones_Scope)</f>
        <v>-0</v>
      </c>
      <c r="BV104" s="20" t="n">
        <f aca="false">-SUMIFS(EW_Keur,EW_Date,"&gt;="&amp;BV$3,EW_Date,"&lt;="&amp;BV$4,EW_Rank,"&lt;="&amp;In_Milestones_Scope)</f>
        <v>-0</v>
      </c>
      <c r="BW104" s="20" t="n">
        <f aca="false">-SUMIFS(EW_Keur,EW_Date,"&gt;="&amp;BW$3,EW_Date,"&lt;="&amp;BW$4,EW_Rank,"&lt;="&amp;In_Milestones_Scope)</f>
        <v>-0</v>
      </c>
      <c r="BX104" s="20" t="n">
        <f aca="false">-SUMIFS(EW_Keur,EW_Date,"&gt;="&amp;BX$3,EW_Date,"&lt;="&amp;BX$4,EW_Rank,"&lt;="&amp;In_Milestones_Scope)</f>
        <v>-0</v>
      </c>
      <c r="BY104" s="20" t="n">
        <f aca="false">-SUMIFS(EW_Keur,EW_Date,"&gt;="&amp;BY$3,EW_Date,"&lt;="&amp;BY$4,EW_Rank,"&lt;="&amp;In_Milestones_Scope)</f>
        <v>-0</v>
      </c>
      <c r="BZ104" s="20" t="n">
        <f aca="false">-SUMIFS(EW_Keur,EW_Date,"&gt;="&amp;BZ$3,EW_Date,"&lt;="&amp;BZ$4,EW_Rank,"&lt;="&amp;In_Milestones_Scope)</f>
        <v>-0</v>
      </c>
      <c r="CA104" s="20" t="n">
        <f aca="false">-SUMIFS(EW_Keur,EW_Date,"&gt;="&amp;CA$3,EW_Date,"&lt;="&amp;CA$4,EW_Rank,"&lt;="&amp;In_Milestones_Scope)</f>
        <v>-0</v>
      </c>
      <c r="CB104" s="20" t="n">
        <f aca="false">-SUMIFS(EW_Keur,EW_Date,"&gt;="&amp;CB$3,EW_Date,"&lt;="&amp;CB$4,EW_Rank,"&lt;="&amp;In_Milestones_Scope)</f>
        <v>-0</v>
      </c>
      <c r="CC104" s="20" t="n">
        <f aca="false">-SUMIFS(EW_Keur,EW_Date,"&gt;="&amp;CC$3,EW_Date,"&lt;="&amp;CC$4,EW_Rank,"&lt;="&amp;In_Milestones_Scope)</f>
        <v>-0</v>
      </c>
      <c r="CD104" s="20" t="n">
        <f aca="false">-SUMIFS(EW_Keur,EW_Date,"&gt;="&amp;CD$3,EW_Date,"&lt;="&amp;CD$4,EW_Rank,"&lt;="&amp;In_Milestones_Scope)</f>
        <v>-0</v>
      </c>
      <c r="CE104" s="20" t="n">
        <f aca="false">-SUMIFS(EW_Keur,EW_Date,"&gt;="&amp;CE$3,EW_Date,"&lt;="&amp;CE$4,EW_Rank,"&lt;="&amp;In_Milestones_Scope)</f>
        <v>-0</v>
      </c>
      <c r="CF104" s="20" t="n">
        <f aca="false">-SUMIFS(EW_Keur,EW_Date,"&gt;="&amp;CF$3,EW_Date,"&lt;="&amp;CF$4,EW_Rank,"&lt;="&amp;In_Milestones_Scope)</f>
        <v>-0</v>
      </c>
      <c r="CG104" s="20" t="n">
        <f aca="false">-SUMIFS(EW_Keur,EW_Date,"&gt;="&amp;CG$3,EW_Date,"&lt;="&amp;CG$4,EW_Rank,"&lt;="&amp;In_Milestones_Scope)</f>
        <v>-0</v>
      </c>
      <c r="CH104" s="20" t="n">
        <f aca="false">-SUMIFS(EW_Keur,EW_Date,"&gt;="&amp;CH$3,EW_Date,"&lt;="&amp;CH$4,EW_Rank,"&lt;="&amp;In_Milestones_Scope)</f>
        <v>-0</v>
      </c>
      <c r="CI104" s="20" t="n">
        <f aca="false">-SUMIFS(EW_Keur,EW_Date,"&gt;="&amp;CI$3,EW_Date,"&lt;="&amp;CI$4,EW_Rank,"&lt;="&amp;In_Milestones_Scope)</f>
        <v>-0</v>
      </c>
      <c r="CJ104" s="20" t="n">
        <f aca="false">-SUMIFS(EW_Keur,EW_Date,"&gt;="&amp;CJ$3,EW_Date,"&lt;="&amp;CJ$4,EW_Rank,"&lt;="&amp;In_Milestones_Scope)</f>
        <v>-0</v>
      </c>
      <c r="CK104" s="20" t="n">
        <f aca="false">-SUMIFS(EW_Keur,EW_Date,"&gt;="&amp;CK$3,EW_Date,"&lt;="&amp;CK$4,EW_Rank,"&lt;="&amp;In_Milestones_Scope)</f>
        <v>-0</v>
      </c>
      <c r="CL104" s="20" t="n">
        <f aca="false">-SUMIFS(EW_Keur,EW_Date,"&gt;="&amp;CL$3,EW_Date,"&lt;="&amp;CL$4,EW_Rank,"&lt;="&amp;In_Milestones_Scope)</f>
        <v>-0</v>
      </c>
      <c r="CM104" s="20" t="n">
        <f aca="false">-SUMIFS(EW_Keur,EW_Date,"&gt;="&amp;CM$3,EW_Date,"&lt;="&amp;CM$4,EW_Rank,"&lt;="&amp;In_Milestones_Scope)</f>
        <v>-0</v>
      </c>
      <c r="CN104" s="20" t="n">
        <f aca="false">-SUMIFS(EW_Keur,EW_Date,"&gt;="&amp;CN$3,EW_Date,"&lt;="&amp;CN$4,EW_Rank,"&lt;="&amp;In_Milestones_Scope)</f>
        <v>-0</v>
      </c>
      <c r="CO104" s="20" t="n">
        <f aca="false">-SUMIFS(EW_Keur,EW_Date,"&gt;="&amp;CO$3,EW_Date,"&lt;="&amp;CO$4,EW_Rank,"&lt;="&amp;In_Milestones_Scope)</f>
        <v>-0</v>
      </c>
      <c r="CP104" s="20" t="n">
        <f aca="false">-SUMIFS(EW_Keur,EW_Date,"&gt;="&amp;CP$3,EW_Date,"&lt;="&amp;CP$4,EW_Rank,"&lt;="&amp;In_Milestones_Scope)</f>
        <v>-0</v>
      </c>
      <c r="CQ104" s="20" t="n">
        <f aca="false">-SUMIFS(EW_Keur,EW_Date,"&gt;="&amp;CQ$3,EW_Date,"&lt;="&amp;CQ$4,EW_Rank,"&lt;="&amp;In_Milestones_Scope)</f>
        <v>-0</v>
      </c>
      <c r="CR104" s="20" t="n">
        <f aca="false">-SUMIFS(EW_Keur,EW_Date,"&gt;="&amp;CR$3,EW_Date,"&lt;="&amp;CR$4,EW_Rank,"&lt;="&amp;In_Milestones_Scope)</f>
        <v>-0</v>
      </c>
      <c r="CS104" s="20" t="n">
        <f aca="false">-SUMIFS(EW_Keur,EW_Date,"&gt;="&amp;CS$3,EW_Date,"&lt;="&amp;CS$4,EW_Rank,"&lt;="&amp;In_Milestones_Scope)</f>
        <v>-0</v>
      </c>
      <c r="CT104" s="20" t="n">
        <f aca="false">-SUMIFS(EW_Keur,EW_Date,"&gt;="&amp;CT$3,EW_Date,"&lt;="&amp;CT$4,EW_Rank,"&lt;="&amp;In_Milestones_Scope)</f>
        <v>-0</v>
      </c>
      <c r="CU104" s="20" t="n">
        <f aca="false">-SUMIFS(EW_Keur,EW_Date,"&gt;="&amp;CU$3,EW_Date,"&lt;="&amp;CU$4,EW_Rank,"&lt;="&amp;In_Milestones_Scope)</f>
        <v>-0</v>
      </c>
      <c r="CV104" s="20" t="n">
        <f aca="false">-SUMIFS(EW_Keur,EW_Date,"&gt;="&amp;CV$3,EW_Date,"&lt;="&amp;CV$4,EW_Rank,"&lt;="&amp;In_Milestones_Scope)</f>
        <v>-0</v>
      </c>
      <c r="CW104" s="20" t="n">
        <f aca="false">-SUMIFS(EW_Keur,EW_Date,"&gt;="&amp;CW$3,EW_Date,"&lt;="&amp;CW$4,EW_Rank,"&lt;="&amp;In_Milestones_Scope)</f>
        <v>-0</v>
      </c>
      <c r="CX104" s="20" t="n">
        <f aca="false">-SUMIFS(EW_Keur,EW_Date,"&gt;="&amp;CX$3,EW_Date,"&lt;="&amp;CX$4,EW_Rank,"&lt;="&amp;In_Milestones_Scope)</f>
        <v>-0</v>
      </c>
      <c r="CY104" s="20" t="n">
        <f aca="false">-SUMIFS(EW_Keur,EW_Date,"&gt;="&amp;CY$3,EW_Date,"&lt;="&amp;CY$4,EW_Rank,"&lt;="&amp;In_Milestones_Scope)</f>
        <v>-0</v>
      </c>
      <c r="CZ104" s="20" t="n">
        <f aca="false">-SUMIFS(EW_Keur,EW_Date,"&gt;="&amp;CZ$3,EW_Date,"&lt;="&amp;CZ$4,EW_Rank,"&lt;="&amp;In_Milestones_Scope)</f>
        <v>-0</v>
      </c>
      <c r="DA104" s="20" t="n">
        <f aca="false">-SUMIFS(EW_Keur,EW_Date,"&gt;="&amp;DA$3,EW_Date,"&lt;="&amp;DA$4,EW_Rank,"&lt;="&amp;In_Milestones_Scope)</f>
        <v>-0</v>
      </c>
      <c r="DB104" s="20" t="n">
        <f aca="false">-SUMIFS(EW_Keur,EW_Date,"&gt;="&amp;DB$3,EW_Date,"&lt;="&amp;DB$4,EW_Rank,"&lt;="&amp;In_Milestones_Scope)</f>
        <v>-0</v>
      </c>
      <c r="DC104" s="20" t="n">
        <f aca="false">-SUMIFS(EW_Keur,EW_Date,"&gt;="&amp;DC$3,EW_Date,"&lt;="&amp;DC$4,EW_Rank,"&lt;="&amp;In_Milestones_Scope)</f>
        <v>-0</v>
      </c>
      <c r="DD104" s="20" t="n">
        <f aca="false">-SUMIFS(EW_Keur,EW_Date,"&gt;="&amp;DD$3,EW_Date,"&lt;="&amp;DD$4,EW_Rank,"&lt;="&amp;In_Milestones_Scope)</f>
        <v>-0</v>
      </c>
      <c r="DE104" s="20" t="n">
        <f aca="false">-SUMIFS(EW_Keur,EW_Date,"&gt;="&amp;DE$3,EW_Date,"&lt;="&amp;DE$4,EW_Rank,"&lt;="&amp;In_Milestones_Scope)</f>
        <v>-0</v>
      </c>
      <c r="DF104" s="20" t="n">
        <f aca="false">-SUMIFS(EW_Keur,EW_Date,"&gt;="&amp;DF$3,EW_Date,"&lt;="&amp;DF$4,EW_Rank,"&lt;="&amp;In_Milestones_Scope)</f>
        <v>-0</v>
      </c>
      <c r="DG104" s="20" t="n">
        <f aca="false">-SUMIFS(EW_Keur,EW_Date,"&gt;="&amp;DG$3,EW_Date,"&lt;="&amp;DG$4,EW_Rank,"&lt;="&amp;In_Milestones_Scope)</f>
        <v>-0</v>
      </c>
      <c r="DH104" s="20" t="n">
        <f aca="false">-SUMIFS(EW_Keur,EW_Date,"&gt;="&amp;DH$3,EW_Date,"&lt;="&amp;DH$4,EW_Rank,"&lt;="&amp;In_Milestones_Scope)</f>
        <v>-0</v>
      </c>
      <c r="DI104" s="20" t="n">
        <f aca="false">-SUMIFS(EW_Keur,EW_Date,"&gt;="&amp;DI$3,EW_Date,"&lt;="&amp;DI$4,EW_Rank,"&lt;="&amp;In_Milestones_Scope)</f>
        <v>-0</v>
      </c>
      <c r="DJ104" s="20" t="n">
        <f aca="false">-SUMIFS(EW_Keur,EW_Date,"&gt;="&amp;DJ$3,EW_Date,"&lt;="&amp;DJ$4,EW_Rank,"&lt;="&amp;In_Milestones_Scope)</f>
        <v>-0</v>
      </c>
      <c r="DK104" s="20" t="n">
        <f aca="false">-SUMIFS(EW_Keur,EW_Date,"&gt;="&amp;DK$3,EW_Date,"&lt;="&amp;DK$4,EW_Rank,"&lt;="&amp;In_Milestones_Scope)</f>
        <v>-0</v>
      </c>
      <c r="DL104" s="20" t="n">
        <f aca="false">-SUMIFS(EW_Keur,EW_Date,"&gt;="&amp;DL$3,EW_Date,"&lt;="&amp;DL$4,EW_Rank,"&lt;="&amp;In_Milestones_Scope)</f>
        <v>-0</v>
      </c>
      <c r="DM104" s="20" t="n">
        <f aca="false">-SUMIFS(EW_Keur,EW_Date,"&gt;="&amp;DM$3,EW_Date,"&lt;="&amp;DM$4,EW_Rank,"&lt;="&amp;In_Milestones_Scope)</f>
        <v>-0</v>
      </c>
      <c r="DN104" s="20" t="n">
        <f aca="false">-SUMIFS(EW_Keur,EW_Date,"&gt;="&amp;DN$3,EW_Date,"&lt;="&amp;DN$4,EW_Rank,"&lt;="&amp;In_Milestones_Scope)</f>
        <v>-0</v>
      </c>
      <c r="DO104" s="20" t="n">
        <f aca="false">-SUMIFS(EW_Keur,EW_Date,"&gt;="&amp;DO$3,EW_Date,"&lt;="&amp;DO$4,EW_Rank,"&lt;="&amp;In_Milestones_Scope)</f>
        <v>-0</v>
      </c>
      <c r="DP104" s="20" t="n">
        <f aca="false">-SUMIFS(EW_Keur,EW_Date,"&gt;="&amp;DP$3,EW_Date,"&lt;="&amp;DP$4,EW_Rank,"&lt;="&amp;In_Milestones_Scope)</f>
        <v>-0</v>
      </c>
      <c r="DQ104" s="20" t="n">
        <f aca="false">-SUMIFS(EW_Keur,EW_Date,"&gt;="&amp;DQ$3,EW_Date,"&lt;="&amp;DQ$4,EW_Rank,"&lt;="&amp;In_Milestones_Scope)</f>
        <v>-0</v>
      </c>
      <c r="DR104" s="20" t="n">
        <f aca="false">-SUMIFS(EW_Keur,EW_Date,"&gt;="&amp;DR$3,EW_Date,"&lt;="&amp;DR$4,EW_Rank,"&lt;="&amp;In_Milestones_Scope)</f>
        <v>-0</v>
      </c>
      <c r="DS104" s="20" t="n">
        <f aca="false">-SUMIFS(EW_Keur,EW_Date,"&gt;="&amp;DS$3,EW_Date,"&lt;="&amp;DS$4,EW_Rank,"&lt;="&amp;In_Milestones_Scope)</f>
        <v>-0</v>
      </c>
      <c r="DT104" s="20" t="n">
        <f aca="false">-SUMIFS(EW_Keur,EW_Date,"&gt;="&amp;DT$3,EW_Date,"&lt;="&amp;DT$4,EW_Rank,"&lt;="&amp;In_Milestones_Scope)</f>
        <v>-0</v>
      </c>
      <c r="DU104" s="20" t="n">
        <f aca="false">-SUMIFS(EW_Keur,EW_Date,"&gt;="&amp;DU$3,EW_Date,"&lt;="&amp;DU$4,EW_Rank,"&lt;="&amp;In_Milestones_Scope)</f>
        <v>-0</v>
      </c>
      <c r="DV104" s="20" t="n">
        <f aca="false">-SUMIFS(EW_Keur,EW_Date,"&gt;="&amp;DV$3,EW_Date,"&lt;="&amp;DV$4,EW_Rank,"&lt;="&amp;In_Milestones_Scope)</f>
        <v>-0</v>
      </c>
      <c r="DW104" s="20" t="n">
        <f aca="false">-SUMIFS(EW_Keur,EW_Date,"&gt;="&amp;DW$3,EW_Date,"&lt;="&amp;DW$4,EW_Rank,"&lt;="&amp;In_Milestones_Scope)</f>
        <v>-0</v>
      </c>
      <c r="DX104" s="20" t="n">
        <f aca="false">-SUMIFS(EW_Keur,EW_Date,"&gt;="&amp;DX$3,EW_Date,"&lt;="&amp;DX$4,EW_Rank,"&lt;="&amp;In_Milestones_Scope)</f>
        <v>-0</v>
      </c>
      <c r="DY104" s="20" t="n">
        <f aca="false">-SUMIFS(EW_Keur,EW_Date,"&gt;="&amp;DY$3,EW_Date,"&lt;="&amp;DY$4,EW_Rank,"&lt;="&amp;In_Milestones_Scope)</f>
        <v>-0</v>
      </c>
      <c r="DZ104" s="20" t="n">
        <f aca="false">-SUMIFS(EW_Keur,EW_Date,"&gt;="&amp;DZ$3,EW_Date,"&lt;="&amp;DZ$4,EW_Rank,"&lt;="&amp;In_Milestones_Scope)</f>
        <v>-0</v>
      </c>
      <c r="EA104" s="20" t="n">
        <f aca="false">-SUMIFS(EW_Keur,EW_Date,"&gt;="&amp;EA$3,EW_Date,"&lt;="&amp;EA$4,EW_Rank,"&lt;="&amp;In_Milestones_Scope)</f>
        <v>-0</v>
      </c>
      <c r="EB104" s="20" t="n">
        <f aca="false">-SUMIFS(EW_Keur,EW_Date,"&gt;="&amp;EB$3,EW_Date,"&lt;="&amp;EB$4,EW_Rank,"&lt;="&amp;In_Milestones_Scope)</f>
        <v>-0</v>
      </c>
      <c r="EC104" s="20" t="n">
        <f aca="false">-SUMIFS(EW_Keur,EW_Date,"&gt;="&amp;EC$3,EW_Date,"&lt;="&amp;EC$4,EW_Rank,"&lt;="&amp;In_Milestones_Scope)</f>
        <v>-0</v>
      </c>
      <c r="ED104" s="20" t="n">
        <f aca="false">-SUMIFS(EW_Keur,EW_Date,"&gt;="&amp;ED$3,EW_Date,"&lt;="&amp;ED$4,EW_Rank,"&lt;="&amp;In_Milestones_Scope)</f>
        <v>-0</v>
      </c>
      <c r="EE104" s="20" t="n">
        <f aca="false">-SUMIFS(EW_Keur,EW_Date,"&gt;="&amp;EE$3,EW_Date,"&lt;="&amp;EE$4,EW_Rank,"&lt;="&amp;In_Milestones_Scope)</f>
        <v>-0</v>
      </c>
      <c r="EF104" s="20" t="n">
        <f aca="false">-SUMIFS(EW_Keur,EW_Date,"&gt;="&amp;EF$3,EW_Date,"&lt;="&amp;EF$4,EW_Rank,"&lt;="&amp;In_Milestones_Scope)</f>
        <v>-0</v>
      </c>
      <c r="EG104" s="20" t="n">
        <f aca="false">-SUMIFS(EW_Keur,EW_Date,"&gt;="&amp;EG$3,EW_Date,"&lt;="&amp;EG$4,EW_Rank,"&lt;="&amp;In_Milestones_Scope)</f>
        <v>-0</v>
      </c>
      <c r="EH104" s="20" t="n">
        <f aca="false">-SUMIFS(EW_Keur,EW_Date,"&gt;="&amp;EH$3,EW_Date,"&lt;="&amp;EH$4,EW_Rank,"&lt;="&amp;In_Milestones_Scope)</f>
        <v>-0</v>
      </c>
      <c r="EI104" s="20" t="n">
        <f aca="false">-SUMIFS(EW_Keur,EW_Date,"&gt;="&amp;EI$3,EW_Date,"&lt;="&amp;EI$4,EW_Rank,"&lt;="&amp;In_Milestones_Scope)</f>
        <v>-0</v>
      </c>
      <c r="EJ104" s="20" t="n">
        <f aca="false">-SUMIFS(EW_Keur,EW_Date,"&gt;="&amp;EJ$3,EW_Date,"&lt;="&amp;EJ$4,EW_Rank,"&lt;="&amp;In_Milestones_Scope)</f>
        <v>-0</v>
      </c>
      <c r="EK104" s="20" t="n">
        <f aca="false">-SUMIFS(EW_Keur,EW_Date,"&gt;="&amp;EK$3,EW_Date,"&lt;="&amp;EK$4,EW_Rank,"&lt;="&amp;In_Milestones_Scope)</f>
        <v>-0</v>
      </c>
      <c r="EL104" s="20" t="n">
        <f aca="false">-SUMIFS(EW_Keur,EW_Date,"&gt;="&amp;EL$3,EW_Date,"&lt;="&amp;EL$4,EW_Rank,"&lt;="&amp;In_Milestones_Scope)</f>
        <v>-0</v>
      </c>
      <c r="EM104" s="20" t="n">
        <f aca="false">-SUMIFS(EW_Keur,EW_Date,"&gt;="&amp;EM$3,EW_Date,"&lt;="&amp;EM$4,EW_Rank,"&lt;="&amp;In_Milestones_Scope)</f>
        <v>-0</v>
      </c>
      <c r="EN104" s="20" t="n">
        <f aca="false">-SUMIFS(EW_Keur,EW_Date,"&gt;="&amp;EN$3,EW_Date,"&lt;="&amp;EN$4,EW_Rank,"&lt;="&amp;In_Milestones_Scope)</f>
        <v>-0</v>
      </c>
      <c r="EO104" s="20" t="n">
        <f aca="false">-SUMIFS(EW_Keur,EW_Date,"&gt;="&amp;EO$3,EW_Date,"&lt;="&amp;EO$4,EW_Rank,"&lt;="&amp;In_Milestones_Scope)</f>
        <v>-0</v>
      </c>
      <c r="EP104" s="20" t="n">
        <f aca="false">-SUMIFS(EW_Keur,EW_Date,"&gt;="&amp;EP$3,EW_Date,"&lt;="&amp;EP$4,EW_Rank,"&lt;="&amp;In_Milestones_Scope)</f>
        <v>-0</v>
      </c>
      <c r="EQ104" s="20" t="n">
        <f aca="false">-SUMIFS(EW_Keur,EW_Date,"&gt;="&amp;EQ$3,EW_Date,"&lt;="&amp;EQ$4,EW_Rank,"&lt;="&amp;In_Milestones_Scope)</f>
        <v>-0</v>
      </c>
      <c r="ER104" s="20" t="n">
        <f aca="false">-SUMIFS(EW_Keur,EW_Date,"&gt;="&amp;ER$3,EW_Date,"&lt;="&amp;ER$4,EW_Rank,"&lt;="&amp;In_Milestones_Scope)</f>
        <v>-0</v>
      </c>
      <c r="ES104" s="20" t="n">
        <f aca="false">-SUMIFS(EW_Keur,EW_Date,"&gt;="&amp;ES$3,EW_Date,"&lt;="&amp;ES$4,EW_Rank,"&lt;="&amp;In_Milestones_Scope)</f>
        <v>-0</v>
      </c>
      <c r="ET104" s="20" t="n">
        <f aca="false">-SUMIFS(EW_Keur,EW_Date,"&gt;="&amp;ET$3,EW_Date,"&lt;="&amp;ET$4,EW_Rank,"&lt;="&amp;In_Milestones_Scope)</f>
        <v>-0</v>
      </c>
      <c r="EU104" s="20" t="n">
        <f aca="false">-SUMIFS(EW_Keur,EW_Date,"&gt;="&amp;EU$3,EW_Date,"&lt;="&amp;EU$4,EW_Rank,"&lt;="&amp;In_Milestones_Scope)</f>
        <v>-0</v>
      </c>
      <c r="EV104" s="20" t="n">
        <f aca="false">-SUMIFS(EW_Keur,EW_Date,"&gt;="&amp;EV$3,EW_Date,"&lt;="&amp;EV$4,EW_Rank,"&lt;="&amp;In_Milestones_Scope)</f>
        <v>-0</v>
      </c>
      <c r="EW104" s="20" t="n">
        <f aca="false">-SUMIFS(EW_Keur,EW_Date,"&gt;="&amp;EW$3,EW_Date,"&lt;="&amp;EW$4,EW_Rank,"&lt;="&amp;In_Milestones_Scope)</f>
        <v>-0</v>
      </c>
      <c r="EX104" s="20" t="n">
        <f aca="false">-SUMIFS(EW_Keur,EW_Date,"&gt;="&amp;EX$3,EW_Date,"&lt;="&amp;EX$4,EW_Rank,"&lt;="&amp;In_Milestones_Scope)</f>
        <v>-0</v>
      </c>
      <c r="EY104" s="20" t="n">
        <f aca="false">-SUMIFS(EW_Keur,EW_Date,"&gt;="&amp;EY$3,EW_Date,"&lt;="&amp;EY$4,EW_Rank,"&lt;="&amp;In_Milestones_Scope)</f>
        <v>-0</v>
      </c>
      <c r="EZ104" s="20" t="n">
        <f aca="false">-SUMIFS(EW_Keur,EW_Date,"&gt;="&amp;EZ$3,EW_Date,"&lt;="&amp;EZ$4,EW_Rank,"&lt;="&amp;In_Milestones_Scope)</f>
        <v>-0</v>
      </c>
      <c r="FA104" s="20" t="n">
        <f aca="false">-SUMIFS(EW_Keur,EW_Date,"&gt;="&amp;FA$3,EW_Date,"&lt;="&amp;FA$4,EW_Rank,"&lt;="&amp;In_Milestones_Scope)</f>
        <v>-0</v>
      </c>
      <c r="FB104" s="20" t="n">
        <f aca="false">-SUMIFS(EW_Keur,EW_Date,"&gt;="&amp;FB$3,EW_Date,"&lt;="&amp;FB$4,EW_Rank,"&lt;="&amp;In_Milestones_Scope)</f>
        <v>-0</v>
      </c>
      <c r="FC104" s="20" t="n">
        <f aca="false">-SUMIFS(EW_Keur,EW_Date,"&gt;="&amp;FC$3,EW_Date,"&lt;="&amp;FC$4,EW_Rank,"&lt;="&amp;In_Milestones_Scope)</f>
        <v>-0</v>
      </c>
      <c r="FD104" s="20" t="n">
        <f aca="false">-SUMIFS(EW_Keur,EW_Date,"&gt;="&amp;FD$3,EW_Date,"&lt;="&amp;FD$4,EW_Rank,"&lt;="&amp;In_Milestones_Scope)</f>
        <v>-0</v>
      </c>
      <c r="FE104" s="20" t="n">
        <f aca="false">-SUMIFS(EW_Keur,EW_Date,"&gt;="&amp;FE$3,EW_Date,"&lt;="&amp;FE$4,EW_Rank,"&lt;="&amp;In_Milestones_Scope)</f>
        <v>-0</v>
      </c>
      <c r="FF104" s="20" t="n">
        <f aca="false">-SUMIFS(EW_Keur,EW_Date,"&gt;="&amp;FF$3,EW_Date,"&lt;="&amp;FF$4,EW_Rank,"&lt;="&amp;In_Milestones_Scope)</f>
        <v>-0</v>
      </c>
      <c r="FG104" s="20" t="n">
        <f aca="false">-SUMIFS(EW_Keur,EW_Date,"&gt;="&amp;FG$3,EW_Date,"&lt;="&amp;FG$4,EW_Rank,"&lt;="&amp;In_Milestones_Scope)</f>
        <v>-0</v>
      </c>
      <c r="FH104" s="20" t="n">
        <f aca="false">-SUMIFS(EW_Keur,EW_Date,"&gt;="&amp;FH$3,EW_Date,"&lt;="&amp;FH$4,EW_Rank,"&lt;="&amp;In_Milestones_Scope)</f>
        <v>-0</v>
      </c>
    </row>
    <row r="105" customFormat="false" ht="15" hidden="false" customHeight="false" outlineLevel="0" collapsed="false">
      <c r="C105" s="0" t="s">
        <v>756</v>
      </c>
      <c r="D105" s="11" t="s">
        <v>359</v>
      </c>
      <c r="I105" s="20" t="n">
        <f aca="false">SUM(J105:FH105)</f>
        <v>-725</v>
      </c>
      <c r="J105" s="20" t="n">
        <f aca="false">-In_Milestones_Late_To_Capex*J21*SUMIF(EW_Rank,"&gt;"&amp;In_Milestones_Scope,EW_Keur)</f>
        <v>-0</v>
      </c>
      <c r="K105" s="20" t="n">
        <f aca="false">-In_Milestones_Late_To_Capex*K21*SUMIF(EW_Rank,"&gt;"&amp;In_Milestones_Scope,EW_Keur)</f>
        <v>-0</v>
      </c>
      <c r="L105" s="20" t="n">
        <f aca="false">-In_Milestones_Late_To_Capex*L21*SUMIF(EW_Rank,"&gt;"&amp;In_Milestones_Scope,EW_Keur)</f>
        <v>-0</v>
      </c>
      <c r="M105" s="20" t="n">
        <f aca="false">-In_Milestones_Late_To_Capex*M21*SUMIF(EW_Rank,"&gt;"&amp;In_Milestones_Scope,EW_Keur)</f>
        <v>-0</v>
      </c>
      <c r="N105" s="20" t="n">
        <f aca="false">-In_Milestones_Late_To_Capex*N21*SUMIF(EW_Rank,"&gt;"&amp;In_Milestones_Scope,EW_Keur)</f>
        <v>-0</v>
      </c>
      <c r="O105" s="20" t="n">
        <f aca="false">-In_Milestones_Late_To_Capex*O21*SUMIF(EW_Rank,"&gt;"&amp;In_Milestones_Scope,EW_Keur)</f>
        <v>-0</v>
      </c>
      <c r="P105" s="20" t="n">
        <f aca="false">-In_Milestones_Late_To_Capex*P21*SUMIF(EW_Rank,"&gt;"&amp;In_Milestones_Scope,EW_Keur)</f>
        <v>-725</v>
      </c>
      <c r="Q105" s="20" t="n">
        <f aca="false">-In_Milestones_Late_To_Capex*Q21*SUMIF(EW_Rank,"&gt;"&amp;In_Milestones_Scope,EW_Keur)</f>
        <v>-0</v>
      </c>
      <c r="R105" s="20" t="n">
        <f aca="false">-In_Milestones_Late_To_Capex*R21*SUMIF(EW_Rank,"&gt;"&amp;In_Milestones_Scope,EW_Keur)</f>
        <v>-0</v>
      </c>
      <c r="S105" s="20" t="n">
        <f aca="false">-In_Milestones_Late_To_Capex*S21*SUMIF(EW_Rank,"&gt;"&amp;In_Milestones_Scope,EW_Keur)</f>
        <v>-0</v>
      </c>
      <c r="T105" s="20" t="n">
        <f aca="false">-In_Milestones_Late_To_Capex*T21*SUMIF(EW_Rank,"&gt;"&amp;In_Milestones_Scope,EW_Keur)</f>
        <v>-0</v>
      </c>
      <c r="U105" s="20" t="n">
        <f aca="false">-In_Milestones_Late_To_Capex*U21*SUMIF(EW_Rank,"&gt;"&amp;In_Milestones_Scope,EW_Keur)</f>
        <v>-0</v>
      </c>
      <c r="V105" s="20" t="n">
        <f aca="false">-In_Milestones_Late_To_Capex*V21*SUMIF(EW_Rank,"&gt;"&amp;In_Milestones_Scope,EW_Keur)</f>
        <v>-0</v>
      </c>
      <c r="W105" s="20" t="n">
        <f aca="false">-In_Milestones_Late_To_Capex*W21*SUMIF(EW_Rank,"&gt;"&amp;In_Milestones_Scope,EW_Keur)</f>
        <v>-0</v>
      </c>
      <c r="X105" s="20" t="n">
        <f aca="false">-In_Milestones_Late_To_Capex*X21*SUMIF(EW_Rank,"&gt;"&amp;In_Milestones_Scope,EW_Keur)</f>
        <v>-0</v>
      </c>
      <c r="Y105" s="20" t="n">
        <f aca="false">-In_Milestones_Late_To_Capex*Y21*SUMIF(EW_Rank,"&gt;"&amp;In_Milestones_Scope,EW_Keur)</f>
        <v>-0</v>
      </c>
      <c r="Z105" s="20" t="n">
        <f aca="false">-In_Milestones_Late_To_Capex*Z21*SUMIF(EW_Rank,"&gt;"&amp;In_Milestones_Scope,EW_Keur)</f>
        <v>-0</v>
      </c>
      <c r="AA105" s="20" t="n">
        <f aca="false">-In_Milestones_Late_To_Capex*AA21*SUMIF(EW_Rank,"&gt;"&amp;In_Milestones_Scope,EW_Keur)</f>
        <v>-0</v>
      </c>
      <c r="AB105" s="20" t="n">
        <f aca="false">-In_Milestones_Late_To_Capex*AB21*SUMIF(EW_Rank,"&gt;"&amp;In_Milestones_Scope,EW_Keur)</f>
        <v>-0</v>
      </c>
      <c r="AC105" s="20" t="n">
        <f aca="false">-In_Milestones_Late_To_Capex*AC21*SUMIF(EW_Rank,"&gt;"&amp;In_Milestones_Scope,EW_Keur)</f>
        <v>-0</v>
      </c>
      <c r="AD105" s="20" t="n">
        <f aca="false">-In_Milestones_Late_To_Capex*AD21*SUMIF(EW_Rank,"&gt;"&amp;In_Milestones_Scope,EW_Keur)</f>
        <v>-0</v>
      </c>
      <c r="AE105" s="20" t="n">
        <f aca="false">-In_Milestones_Late_To_Capex*AE21*SUMIF(EW_Rank,"&gt;"&amp;In_Milestones_Scope,EW_Keur)</f>
        <v>-0</v>
      </c>
      <c r="AF105" s="20" t="n">
        <f aca="false">-In_Milestones_Late_To_Capex*AF21*SUMIF(EW_Rank,"&gt;"&amp;In_Milestones_Scope,EW_Keur)</f>
        <v>-0</v>
      </c>
      <c r="AG105" s="20" t="n">
        <f aca="false">-In_Milestones_Late_To_Capex*AG21*SUMIF(EW_Rank,"&gt;"&amp;In_Milestones_Scope,EW_Keur)</f>
        <v>-0</v>
      </c>
      <c r="AH105" s="20" t="n">
        <f aca="false">-In_Milestones_Late_To_Capex*AH21*SUMIF(EW_Rank,"&gt;"&amp;In_Milestones_Scope,EW_Keur)</f>
        <v>-0</v>
      </c>
      <c r="AI105" s="20" t="n">
        <f aca="false">-In_Milestones_Late_To_Capex*AI21*SUMIF(EW_Rank,"&gt;"&amp;In_Milestones_Scope,EW_Keur)</f>
        <v>-0</v>
      </c>
      <c r="AJ105" s="20" t="n">
        <f aca="false">-In_Milestones_Late_To_Capex*AJ21*SUMIF(EW_Rank,"&gt;"&amp;In_Milestones_Scope,EW_Keur)</f>
        <v>-0</v>
      </c>
      <c r="AK105" s="20" t="n">
        <f aca="false">-In_Milestones_Late_To_Capex*AK21*SUMIF(EW_Rank,"&gt;"&amp;In_Milestones_Scope,EW_Keur)</f>
        <v>-0</v>
      </c>
      <c r="AL105" s="20" t="n">
        <f aca="false">-In_Milestones_Late_To_Capex*AL21*SUMIF(EW_Rank,"&gt;"&amp;In_Milestones_Scope,EW_Keur)</f>
        <v>-0</v>
      </c>
      <c r="AM105" s="20" t="n">
        <f aca="false">-In_Milestones_Late_To_Capex*AM21*SUMIF(EW_Rank,"&gt;"&amp;In_Milestones_Scope,EW_Keur)</f>
        <v>-0</v>
      </c>
      <c r="AN105" s="20" t="n">
        <f aca="false">-In_Milestones_Late_To_Capex*AN21*SUMIF(EW_Rank,"&gt;"&amp;In_Milestones_Scope,EW_Keur)</f>
        <v>-0</v>
      </c>
      <c r="AO105" s="20" t="n">
        <f aca="false">-In_Milestones_Late_To_Capex*AO21*SUMIF(EW_Rank,"&gt;"&amp;In_Milestones_Scope,EW_Keur)</f>
        <v>-0</v>
      </c>
      <c r="AP105" s="20" t="n">
        <f aca="false">-In_Milestones_Late_To_Capex*AP21*SUMIF(EW_Rank,"&gt;"&amp;In_Milestones_Scope,EW_Keur)</f>
        <v>-0</v>
      </c>
      <c r="AQ105" s="20" t="n">
        <f aca="false">-In_Milestones_Late_To_Capex*AQ21*SUMIF(EW_Rank,"&gt;"&amp;In_Milestones_Scope,EW_Keur)</f>
        <v>-0</v>
      </c>
      <c r="AR105" s="20" t="n">
        <f aca="false">-In_Milestones_Late_To_Capex*AR21*SUMIF(EW_Rank,"&gt;"&amp;In_Milestones_Scope,EW_Keur)</f>
        <v>-0</v>
      </c>
      <c r="AS105" s="20" t="n">
        <f aca="false">-In_Milestones_Late_To_Capex*AS21*SUMIF(EW_Rank,"&gt;"&amp;In_Milestones_Scope,EW_Keur)</f>
        <v>-0</v>
      </c>
      <c r="AT105" s="20" t="n">
        <f aca="false">-In_Milestones_Late_To_Capex*AT21*SUMIF(EW_Rank,"&gt;"&amp;In_Milestones_Scope,EW_Keur)</f>
        <v>-0</v>
      </c>
      <c r="AU105" s="20" t="n">
        <f aca="false">-In_Milestones_Late_To_Capex*AU21*SUMIF(EW_Rank,"&gt;"&amp;In_Milestones_Scope,EW_Keur)</f>
        <v>-0</v>
      </c>
      <c r="AV105" s="20" t="n">
        <f aca="false">-In_Milestones_Late_To_Capex*AV21*SUMIF(EW_Rank,"&gt;"&amp;In_Milestones_Scope,EW_Keur)</f>
        <v>-0</v>
      </c>
      <c r="AW105" s="20" t="n">
        <f aca="false">-In_Milestones_Late_To_Capex*AW21*SUMIF(EW_Rank,"&gt;"&amp;In_Milestones_Scope,EW_Keur)</f>
        <v>-0</v>
      </c>
      <c r="AX105" s="20" t="n">
        <f aca="false">-In_Milestones_Late_To_Capex*AX21*SUMIF(EW_Rank,"&gt;"&amp;In_Milestones_Scope,EW_Keur)</f>
        <v>-0</v>
      </c>
      <c r="AY105" s="20" t="n">
        <f aca="false">-In_Milestones_Late_To_Capex*AY21*SUMIF(EW_Rank,"&gt;"&amp;In_Milestones_Scope,EW_Keur)</f>
        <v>-0</v>
      </c>
      <c r="AZ105" s="20" t="n">
        <f aca="false">-In_Milestones_Late_To_Capex*AZ21*SUMIF(EW_Rank,"&gt;"&amp;In_Milestones_Scope,EW_Keur)</f>
        <v>-0</v>
      </c>
      <c r="BA105" s="20" t="n">
        <f aca="false">-In_Milestones_Late_To_Capex*BA21*SUMIF(EW_Rank,"&gt;"&amp;In_Milestones_Scope,EW_Keur)</f>
        <v>-0</v>
      </c>
      <c r="BB105" s="20" t="n">
        <f aca="false">-In_Milestones_Late_To_Capex*BB21*SUMIF(EW_Rank,"&gt;"&amp;In_Milestones_Scope,EW_Keur)</f>
        <v>-0</v>
      </c>
      <c r="BC105" s="20" t="n">
        <f aca="false">-In_Milestones_Late_To_Capex*BC21*SUMIF(EW_Rank,"&gt;"&amp;In_Milestones_Scope,EW_Keur)</f>
        <v>-0</v>
      </c>
      <c r="BD105" s="20" t="n">
        <f aca="false">-In_Milestones_Late_To_Capex*BD21*SUMIF(EW_Rank,"&gt;"&amp;In_Milestones_Scope,EW_Keur)</f>
        <v>-0</v>
      </c>
      <c r="BE105" s="20" t="n">
        <f aca="false">-In_Milestones_Late_To_Capex*BE21*SUMIF(EW_Rank,"&gt;"&amp;In_Milestones_Scope,EW_Keur)</f>
        <v>-0</v>
      </c>
      <c r="BF105" s="20" t="n">
        <f aca="false">-In_Milestones_Late_To_Capex*BF21*SUMIF(EW_Rank,"&gt;"&amp;In_Milestones_Scope,EW_Keur)</f>
        <v>-0</v>
      </c>
      <c r="BG105" s="20" t="n">
        <f aca="false">-In_Milestones_Late_To_Capex*BG21*SUMIF(EW_Rank,"&gt;"&amp;In_Milestones_Scope,EW_Keur)</f>
        <v>-0</v>
      </c>
      <c r="BH105" s="20" t="n">
        <f aca="false">-In_Milestones_Late_To_Capex*BH21*SUMIF(EW_Rank,"&gt;"&amp;In_Milestones_Scope,EW_Keur)</f>
        <v>-0</v>
      </c>
      <c r="BI105" s="20" t="n">
        <f aca="false">-In_Milestones_Late_To_Capex*BI21*SUMIF(EW_Rank,"&gt;"&amp;In_Milestones_Scope,EW_Keur)</f>
        <v>-0</v>
      </c>
      <c r="BJ105" s="20" t="n">
        <f aca="false">-In_Milestones_Late_To_Capex*BJ21*SUMIF(EW_Rank,"&gt;"&amp;In_Milestones_Scope,EW_Keur)</f>
        <v>-0</v>
      </c>
      <c r="BK105" s="20" t="n">
        <f aca="false">-In_Milestones_Late_To_Capex*BK21*SUMIF(EW_Rank,"&gt;"&amp;In_Milestones_Scope,EW_Keur)</f>
        <v>-0</v>
      </c>
      <c r="BL105" s="20" t="n">
        <f aca="false">-In_Milestones_Late_To_Capex*BL21*SUMIF(EW_Rank,"&gt;"&amp;In_Milestones_Scope,EW_Keur)</f>
        <v>-0</v>
      </c>
      <c r="BM105" s="20" t="n">
        <f aca="false">-In_Milestones_Late_To_Capex*BM21*SUMIF(EW_Rank,"&gt;"&amp;In_Milestones_Scope,EW_Keur)</f>
        <v>-0</v>
      </c>
      <c r="BN105" s="20" t="n">
        <f aca="false">-In_Milestones_Late_To_Capex*BN21*SUMIF(EW_Rank,"&gt;"&amp;In_Milestones_Scope,EW_Keur)</f>
        <v>-0</v>
      </c>
      <c r="BO105" s="20" t="n">
        <f aca="false">-In_Milestones_Late_To_Capex*BO21*SUMIF(EW_Rank,"&gt;"&amp;In_Milestones_Scope,EW_Keur)</f>
        <v>-0</v>
      </c>
      <c r="BP105" s="20" t="n">
        <f aca="false">-In_Milestones_Late_To_Capex*BP21*SUMIF(EW_Rank,"&gt;"&amp;In_Milestones_Scope,EW_Keur)</f>
        <v>-0</v>
      </c>
      <c r="BQ105" s="20" t="n">
        <f aca="false">-In_Milestones_Late_To_Capex*BQ21*SUMIF(EW_Rank,"&gt;"&amp;In_Milestones_Scope,EW_Keur)</f>
        <v>-0</v>
      </c>
      <c r="BR105" s="20" t="n">
        <f aca="false">-In_Milestones_Late_To_Capex*BR21*SUMIF(EW_Rank,"&gt;"&amp;In_Milestones_Scope,EW_Keur)</f>
        <v>-0</v>
      </c>
      <c r="BS105" s="20" t="n">
        <f aca="false">-In_Milestones_Late_To_Capex*BS21*SUMIF(EW_Rank,"&gt;"&amp;In_Milestones_Scope,EW_Keur)</f>
        <v>-0</v>
      </c>
      <c r="BT105" s="20" t="n">
        <f aca="false">-In_Milestones_Late_To_Capex*BT21*SUMIF(EW_Rank,"&gt;"&amp;In_Milestones_Scope,EW_Keur)</f>
        <v>-0</v>
      </c>
      <c r="BU105" s="20" t="n">
        <f aca="false">-In_Milestones_Late_To_Capex*BU21*SUMIF(EW_Rank,"&gt;"&amp;In_Milestones_Scope,EW_Keur)</f>
        <v>-0</v>
      </c>
      <c r="BV105" s="20" t="n">
        <f aca="false">-In_Milestones_Late_To_Capex*BV21*SUMIF(EW_Rank,"&gt;"&amp;In_Milestones_Scope,EW_Keur)</f>
        <v>-0</v>
      </c>
      <c r="BW105" s="20" t="n">
        <f aca="false">-In_Milestones_Late_To_Capex*BW21*SUMIF(EW_Rank,"&gt;"&amp;In_Milestones_Scope,EW_Keur)</f>
        <v>-0</v>
      </c>
      <c r="BX105" s="20" t="n">
        <f aca="false">-In_Milestones_Late_To_Capex*BX21*SUMIF(EW_Rank,"&gt;"&amp;In_Milestones_Scope,EW_Keur)</f>
        <v>-0</v>
      </c>
      <c r="BY105" s="20" t="n">
        <f aca="false">-In_Milestones_Late_To_Capex*BY21*SUMIF(EW_Rank,"&gt;"&amp;In_Milestones_Scope,EW_Keur)</f>
        <v>-0</v>
      </c>
      <c r="BZ105" s="20" t="n">
        <f aca="false">-In_Milestones_Late_To_Capex*BZ21*SUMIF(EW_Rank,"&gt;"&amp;In_Milestones_Scope,EW_Keur)</f>
        <v>-0</v>
      </c>
      <c r="CA105" s="20" t="n">
        <f aca="false">-In_Milestones_Late_To_Capex*CA21*SUMIF(EW_Rank,"&gt;"&amp;In_Milestones_Scope,EW_Keur)</f>
        <v>-0</v>
      </c>
      <c r="CB105" s="20" t="n">
        <f aca="false">-In_Milestones_Late_To_Capex*CB21*SUMIF(EW_Rank,"&gt;"&amp;In_Milestones_Scope,EW_Keur)</f>
        <v>-0</v>
      </c>
      <c r="CC105" s="20" t="n">
        <f aca="false">-In_Milestones_Late_To_Capex*CC21*SUMIF(EW_Rank,"&gt;"&amp;In_Milestones_Scope,EW_Keur)</f>
        <v>-0</v>
      </c>
      <c r="CD105" s="20" t="n">
        <f aca="false">-In_Milestones_Late_To_Capex*CD21*SUMIF(EW_Rank,"&gt;"&amp;In_Milestones_Scope,EW_Keur)</f>
        <v>-0</v>
      </c>
      <c r="CE105" s="20" t="n">
        <f aca="false">-In_Milestones_Late_To_Capex*CE21*SUMIF(EW_Rank,"&gt;"&amp;In_Milestones_Scope,EW_Keur)</f>
        <v>-0</v>
      </c>
      <c r="CF105" s="20" t="n">
        <f aca="false">-In_Milestones_Late_To_Capex*CF21*SUMIF(EW_Rank,"&gt;"&amp;In_Milestones_Scope,EW_Keur)</f>
        <v>-0</v>
      </c>
      <c r="CG105" s="20" t="n">
        <f aca="false">-In_Milestones_Late_To_Capex*CG21*SUMIF(EW_Rank,"&gt;"&amp;In_Milestones_Scope,EW_Keur)</f>
        <v>-0</v>
      </c>
      <c r="CH105" s="20" t="n">
        <f aca="false">-In_Milestones_Late_To_Capex*CH21*SUMIF(EW_Rank,"&gt;"&amp;In_Milestones_Scope,EW_Keur)</f>
        <v>-0</v>
      </c>
      <c r="CI105" s="20" t="n">
        <f aca="false">-In_Milestones_Late_To_Capex*CI21*SUMIF(EW_Rank,"&gt;"&amp;In_Milestones_Scope,EW_Keur)</f>
        <v>-0</v>
      </c>
      <c r="CJ105" s="20" t="n">
        <f aca="false">-In_Milestones_Late_To_Capex*CJ21*SUMIF(EW_Rank,"&gt;"&amp;In_Milestones_Scope,EW_Keur)</f>
        <v>-0</v>
      </c>
      <c r="CK105" s="20" t="n">
        <f aca="false">-In_Milestones_Late_To_Capex*CK21*SUMIF(EW_Rank,"&gt;"&amp;In_Milestones_Scope,EW_Keur)</f>
        <v>-0</v>
      </c>
      <c r="CL105" s="20" t="n">
        <f aca="false">-In_Milestones_Late_To_Capex*CL21*SUMIF(EW_Rank,"&gt;"&amp;In_Milestones_Scope,EW_Keur)</f>
        <v>-0</v>
      </c>
      <c r="CM105" s="20" t="n">
        <f aca="false">-In_Milestones_Late_To_Capex*CM21*SUMIF(EW_Rank,"&gt;"&amp;In_Milestones_Scope,EW_Keur)</f>
        <v>-0</v>
      </c>
      <c r="CN105" s="20" t="n">
        <f aca="false">-In_Milestones_Late_To_Capex*CN21*SUMIF(EW_Rank,"&gt;"&amp;In_Milestones_Scope,EW_Keur)</f>
        <v>-0</v>
      </c>
      <c r="CO105" s="20" t="n">
        <f aca="false">-In_Milestones_Late_To_Capex*CO21*SUMIF(EW_Rank,"&gt;"&amp;In_Milestones_Scope,EW_Keur)</f>
        <v>-0</v>
      </c>
      <c r="CP105" s="20" t="n">
        <f aca="false">-In_Milestones_Late_To_Capex*CP21*SUMIF(EW_Rank,"&gt;"&amp;In_Milestones_Scope,EW_Keur)</f>
        <v>-0</v>
      </c>
      <c r="CQ105" s="20" t="n">
        <f aca="false">-In_Milestones_Late_To_Capex*CQ21*SUMIF(EW_Rank,"&gt;"&amp;In_Milestones_Scope,EW_Keur)</f>
        <v>-0</v>
      </c>
      <c r="CR105" s="20" t="n">
        <f aca="false">-In_Milestones_Late_To_Capex*CR21*SUMIF(EW_Rank,"&gt;"&amp;In_Milestones_Scope,EW_Keur)</f>
        <v>-0</v>
      </c>
      <c r="CS105" s="20" t="n">
        <f aca="false">-In_Milestones_Late_To_Capex*CS21*SUMIF(EW_Rank,"&gt;"&amp;In_Milestones_Scope,EW_Keur)</f>
        <v>-0</v>
      </c>
      <c r="CT105" s="20" t="n">
        <f aca="false">-In_Milestones_Late_To_Capex*CT21*SUMIF(EW_Rank,"&gt;"&amp;In_Milestones_Scope,EW_Keur)</f>
        <v>-0</v>
      </c>
      <c r="CU105" s="20" t="n">
        <f aca="false">-In_Milestones_Late_To_Capex*CU21*SUMIF(EW_Rank,"&gt;"&amp;In_Milestones_Scope,EW_Keur)</f>
        <v>-0</v>
      </c>
      <c r="CV105" s="20" t="n">
        <f aca="false">-In_Milestones_Late_To_Capex*CV21*SUMIF(EW_Rank,"&gt;"&amp;In_Milestones_Scope,EW_Keur)</f>
        <v>-0</v>
      </c>
      <c r="CW105" s="20" t="n">
        <f aca="false">-In_Milestones_Late_To_Capex*CW21*SUMIF(EW_Rank,"&gt;"&amp;In_Milestones_Scope,EW_Keur)</f>
        <v>-0</v>
      </c>
      <c r="CX105" s="20" t="n">
        <f aca="false">-In_Milestones_Late_To_Capex*CX21*SUMIF(EW_Rank,"&gt;"&amp;In_Milestones_Scope,EW_Keur)</f>
        <v>-0</v>
      </c>
      <c r="CY105" s="20" t="n">
        <f aca="false">-In_Milestones_Late_To_Capex*CY21*SUMIF(EW_Rank,"&gt;"&amp;In_Milestones_Scope,EW_Keur)</f>
        <v>-0</v>
      </c>
      <c r="CZ105" s="20" t="n">
        <f aca="false">-In_Milestones_Late_To_Capex*CZ21*SUMIF(EW_Rank,"&gt;"&amp;In_Milestones_Scope,EW_Keur)</f>
        <v>-0</v>
      </c>
      <c r="DA105" s="20" t="n">
        <f aca="false">-In_Milestones_Late_To_Capex*DA21*SUMIF(EW_Rank,"&gt;"&amp;In_Milestones_Scope,EW_Keur)</f>
        <v>-0</v>
      </c>
      <c r="DB105" s="20" t="n">
        <f aca="false">-In_Milestones_Late_To_Capex*DB21*SUMIF(EW_Rank,"&gt;"&amp;In_Milestones_Scope,EW_Keur)</f>
        <v>-0</v>
      </c>
      <c r="DC105" s="20" t="n">
        <f aca="false">-In_Milestones_Late_To_Capex*DC21*SUMIF(EW_Rank,"&gt;"&amp;In_Milestones_Scope,EW_Keur)</f>
        <v>-0</v>
      </c>
      <c r="DD105" s="20" t="n">
        <f aca="false">-In_Milestones_Late_To_Capex*DD21*SUMIF(EW_Rank,"&gt;"&amp;In_Milestones_Scope,EW_Keur)</f>
        <v>-0</v>
      </c>
      <c r="DE105" s="20" t="n">
        <f aca="false">-In_Milestones_Late_To_Capex*DE21*SUMIF(EW_Rank,"&gt;"&amp;In_Milestones_Scope,EW_Keur)</f>
        <v>-0</v>
      </c>
      <c r="DF105" s="20" t="n">
        <f aca="false">-In_Milestones_Late_To_Capex*DF21*SUMIF(EW_Rank,"&gt;"&amp;In_Milestones_Scope,EW_Keur)</f>
        <v>-0</v>
      </c>
      <c r="DG105" s="20" t="n">
        <f aca="false">-In_Milestones_Late_To_Capex*DG21*SUMIF(EW_Rank,"&gt;"&amp;In_Milestones_Scope,EW_Keur)</f>
        <v>-0</v>
      </c>
      <c r="DH105" s="20" t="n">
        <f aca="false">-In_Milestones_Late_To_Capex*DH21*SUMIF(EW_Rank,"&gt;"&amp;In_Milestones_Scope,EW_Keur)</f>
        <v>-0</v>
      </c>
      <c r="DI105" s="20" t="n">
        <f aca="false">-In_Milestones_Late_To_Capex*DI21*SUMIF(EW_Rank,"&gt;"&amp;In_Milestones_Scope,EW_Keur)</f>
        <v>-0</v>
      </c>
      <c r="DJ105" s="20" t="n">
        <f aca="false">-In_Milestones_Late_To_Capex*DJ21*SUMIF(EW_Rank,"&gt;"&amp;In_Milestones_Scope,EW_Keur)</f>
        <v>-0</v>
      </c>
      <c r="DK105" s="20" t="n">
        <f aca="false">-In_Milestones_Late_To_Capex*DK21*SUMIF(EW_Rank,"&gt;"&amp;In_Milestones_Scope,EW_Keur)</f>
        <v>-0</v>
      </c>
      <c r="DL105" s="20" t="n">
        <f aca="false">-In_Milestones_Late_To_Capex*DL21*SUMIF(EW_Rank,"&gt;"&amp;In_Milestones_Scope,EW_Keur)</f>
        <v>-0</v>
      </c>
      <c r="DM105" s="20" t="n">
        <f aca="false">-In_Milestones_Late_To_Capex*DM21*SUMIF(EW_Rank,"&gt;"&amp;In_Milestones_Scope,EW_Keur)</f>
        <v>-0</v>
      </c>
      <c r="DN105" s="20" t="n">
        <f aca="false">-In_Milestones_Late_To_Capex*DN21*SUMIF(EW_Rank,"&gt;"&amp;In_Milestones_Scope,EW_Keur)</f>
        <v>-0</v>
      </c>
      <c r="DO105" s="20" t="n">
        <f aca="false">-In_Milestones_Late_To_Capex*DO21*SUMIF(EW_Rank,"&gt;"&amp;In_Milestones_Scope,EW_Keur)</f>
        <v>-0</v>
      </c>
      <c r="DP105" s="20" t="n">
        <f aca="false">-In_Milestones_Late_To_Capex*DP21*SUMIF(EW_Rank,"&gt;"&amp;In_Milestones_Scope,EW_Keur)</f>
        <v>-0</v>
      </c>
      <c r="DQ105" s="20" t="n">
        <f aca="false">-In_Milestones_Late_To_Capex*DQ21*SUMIF(EW_Rank,"&gt;"&amp;In_Milestones_Scope,EW_Keur)</f>
        <v>-0</v>
      </c>
      <c r="DR105" s="20" t="n">
        <f aca="false">-In_Milestones_Late_To_Capex*DR21*SUMIF(EW_Rank,"&gt;"&amp;In_Milestones_Scope,EW_Keur)</f>
        <v>-0</v>
      </c>
      <c r="DS105" s="20" t="n">
        <f aca="false">-In_Milestones_Late_To_Capex*DS21*SUMIF(EW_Rank,"&gt;"&amp;In_Milestones_Scope,EW_Keur)</f>
        <v>-0</v>
      </c>
      <c r="DT105" s="20" t="n">
        <f aca="false">-In_Milestones_Late_To_Capex*DT21*SUMIF(EW_Rank,"&gt;"&amp;In_Milestones_Scope,EW_Keur)</f>
        <v>-0</v>
      </c>
      <c r="DU105" s="20" t="n">
        <f aca="false">-In_Milestones_Late_To_Capex*DU21*SUMIF(EW_Rank,"&gt;"&amp;In_Milestones_Scope,EW_Keur)</f>
        <v>-0</v>
      </c>
      <c r="DV105" s="20" t="n">
        <f aca="false">-In_Milestones_Late_To_Capex*DV21*SUMIF(EW_Rank,"&gt;"&amp;In_Milestones_Scope,EW_Keur)</f>
        <v>-0</v>
      </c>
      <c r="DW105" s="20" t="n">
        <f aca="false">-In_Milestones_Late_To_Capex*DW21*SUMIF(EW_Rank,"&gt;"&amp;In_Milestones_Scope,EW_Keur)</f>
        <v>-0</v>
      </c>
      <c r="DX105" s="20" t="n">
        <f aca="false">-In_Milestones_Late_To_Capex*DX21*SUMIF(EW_Rank,"&gt;"&amp;In_Milestones_Scope,EW_Keur)</f>
        <v>-0</v>
      </c>
      <c r="DY105" s="20" t="n">
        <f aca="false">-In_Milestones_Late_To_Capex*DY21*SUMIF(EW_Rank,"&gt;"&amp;In_Milestones_Scope,EW_Keur)</f>
        <v>-0</v>
      </c>
      <c r="DZ105" s="20" t="n">
        <f aca="false">-In_Milestones_Late_To_Capex*DZ21*SUMIF(EW_Rank,"&gt;"&amp;In_Milestones_Scope,EW_Keur)</f>
        <v>-0</v>
      </c>
      <c r="EA105" s="20" t="n">
        <f aca="false">-In_Milestones_Late_To_Capex*EA21*SUMIF(EW_Rank,"&gt;"&amp;In_Milestones_Scope,EW_Keur)</f>
        <v>-0</v>
      </c>
      <c r="EB105" s="20" t="n">
        <f aca="false">-In_Milestones_Late_To_Capex*EB21*SUMIF(EW_Rank,"&gt;"&amp;In_Milestones_Scope,EW_Keur)</f>
        <v>-0</v>
      </c>
      <c r="EC105" s="20" t="n">
        <f aca="false">-In_Milestones_Late_To_Capex*EC21*SUMIF(EW_Rank,"&gt;"&amp;In_Milestones_Scope,EW_Keur)</f>
        <v>-0</v>
      </c>
      <c r="ED105" s="20" t="n">
        <f aca="false">-In_Milestones_Late_To_Capex*ED21*SUMIF(EW_Rank,"&gt;"&amp;In_Milestones_Scope,EW_Keur)</f>
        <v>-0</v>
      </c>
      <c r="EE105" s="20" t="n">
        <f aca="false">-In_Milestones_Late_To_Capex*EE21*SUMIF(EW_Rank,"&gt;"&amp;In_Milestones_Scope,EW_Keur)</f>
        <v>-0</v>
      </c>
      <c r="EF105" s="20" t="n">
        <f aca="false">-In_Milestones_Late_To_Capex*EF21*SUMIF(EW_Rank,"&gt;"&amp;In_Milestones_Scope,EW_Keur)</f>
        <v>-0</v>
      </c>
      <c r="EG105" s="20" t="n">
        <f aca="false">-In_Milestones_Late_To_Capex*EG21*SUMIF(EW_Rank,"&gt;"&amp;In_Milestones_Scope,EW_Keur)</f>
        <v>-0</v>
      </c>
      <c r="EH105" s="20" t="n">
        <f aca="false">-In_Milestones_Late_To_Capex*EH21*SUMIF(EW_Rank,"&gt;"&amp;In_Milestones_Scope,EW_Keur)</f>
        <v>-0</v>
      </c>
      <c r="EI105" s="20" t="n">
        <f aca="false">-In_Milestones_Late_To_Capex*EI21*SUMIF(EW_Rank,"&gt;"&amp;In_Milestones_Scope,EW_Keur)</f>
        <v>-0</v>
      </c>
      <c r="EJ105" s="20" t="n">
        <f aca="false">-In_Milestones_Late_To_Capex*EJ21*SUMIF(EW_Rank,"&gt;"&amp;In_Milestones_Scope,EW_Keur)</f>
        <v>-0</v>
      </c>
      <c r="EK105" s="20" t="n">
        <f aca="false">-In_Milestones_Late_To_Capex*EK21*SUMIF(EW_Rank,"&gt;"&amp;In_Milestones_Scope,EW_Keur)</f>
        <v>-0</v>
      </c>
      <c r="EL105" s="20" t="n">
        <f aca="false">-In_Milestones_Late_To_Capex*EL21*SUMIF(EW_Rank,"&gt;"&amp;In_Milestones_Scope,EW_Keur)</f>
        <v>-0</v>
      </c>
      <c r="EM105" s="20" t="n">
        <f aca="false">-In_Milestones_Late_To_Capex*EM21*SUMIF(EW_Rank,"&gt;"&amp;In_Milestones_Scope,EW_Keur)</f>
        <v>-0</v>
      </c>
      <c r="EN105" s="20" t="n">
        <f aca="false">-In_Milestones_Late_To_Capex*EN21*SUMIF(EW_Rank,"&gt;"&amp;In_Milestones_Scope,EW_Keur)</f>
        <v>-0</v>
      </c>
      <c r="EO105" s="20" t="n">
        <f aca="false">-In_Milestones_Late_To_Capex*EO21*SUMIF(EW_Rank,"&gt;"&amp;In_Milestones_Scope,EW_Keur)</f>
        <v>-0</v>
      </c>
      <c r="EP105" s="20" t="n">
        <f aca="false">-In_Milestones_Late_To_Capex*EP21*SUMIF(EW_Rank,"&gt;"&amp;In_Milestones_Scope,EW_Keur)</f>
        <v>-0</v>
      </c>
      <c r="EQ105" s="20" t="n">
        <f aca="false">-In_Milestones_Late_To_Capex*EQ21*SUMIF(EW_Rank,"&gt;"&amp;In_Milestones_Scope,EW_Keur)</f>
        <v>-0</v>
      </c>
      <c r="ER105" s="20" t="n">
        <f aca="false">-In_Milestones_Late_To_Capex*ER21*SUMIF(EW_Rank,"&gt;"&amp;In_Milestones_Scope,EW_Keur)</f>
        <v>-0</v>
      </c>
      <c r="ES105" s="20" t="n">
        <f aca="false">-In_Milestones_Late_To_Capex*ES21*SUMIF(EW_Rank,"&gt;"&amp;In_Milestones_Scope,EW_Keur)</f>
        <v>-0</v>
      </c>
      <c r="ET105" s="20" t="n">
        <f aca="false">-In_Milestones_Late_To_Capex*ET21*SUMIF(EW_Rank,"&gt;"&amp;In_Milestones_Scope,EW_Keur)</f>
        <v>-0</v>
      </c>
      <c r="EU105" s="20" t="n">
        <f aca="false">-In_Milestones_Late_To_Capex*EU21*SUMIF(EW_Rank,"&gt;"&amp;In_Milestones_Scope,EW_Keur)</f>
        <v>-0</v>
      </c>
      <c r="EV105" s="20" t="n">
        <f aca="false">-In_Milestones_Late_To_Capex*EV21*SUMIF(EW_Rank,"&gt;"&amp;In_Milestones_Scope,EW_Keur)</f>
        <v>-0</v>
      </c>
      <c r="EW105" s="20" t="n">
        <f aca="false">-In_Milestones_Late_To_Capex*EW21*SUMIF(EW_Rank,"&gt;"&amp;In_Milestones_Scope,EW_Keur)</f>
        <v>-0</v>
      </c>
      <c r="EX105" s="20" t="n">
        <f aca="false">-In_Milestones_Late_To_Capex*EX21*SUMIF(EW_Rank,"&gt;"&amp;In_Milestones_Scope,EW_Keur)</f>
        <v>-0</v>
      </c>
      <c r="EY105" s="20" t="n">
        <f aca="false">-In_Milestones_Late_To_Capex*EY21*SUMIF(EW_Rank,"&gt;"&amp;In_Milestones_Scope,EW_Keur)</f>
        <v>-0</v>
      </c>
      <c r="EZ105" s="20" t="n">
        <f aca="false">-In_Milestones_Late_To_Capex*EZ21*SUMIF(EW_Rank,"&gt;"&amp;In_Milestones_Scope,EW_Keur)</f>
        <v>-0</v>
      </c>
      <c r="FA105" s="20" t="n">
        <f aca="false">-In_Milestones_Late_To_Capex*FA21*SUMIF(EW_Rank,"&gt;"&amp;In_Milestones_Scope,EW_Keur)</f>
        <v>-0</v>
      </c>
      <c r="FB105" s="20" t="n">
        <f aca="false">-In_Milestones_Late_To_Capex*FB21*SUMIF(EW_Rank,"&gt;"&amp;In_Milestones_Scope,EW_Keur)</f>
        <v>-0</v>
      </c>
      <c r="FC105" s="20" t="n">
        <f aca="false">-In_Milestones_Late_To_Capex*FC21*SUMIF(EW_Rank,"&gt;"&amp;In_Milestones_Scope,EW_Keur)</f>
        <v>-0</v>
      </c>
      <c r="FD105" s="20" t="n">
        <f aca="false">-In_Milestones_Late_To_Capex*FD21*SUMIF(EW_Rank,"&gt;"&amp;In_Milestones_Scope,EW_Keur)</f>
        <v>-0</v>
      </c>
      <c r="FE105" s="20" t="n">
        <f aca="false">-In_Milestones_Late_To_Capex*FE21*SUMIF(EW_Rank,"&gt;"&amp;In_Milestones_Scope,EW_Keur)</f>
        <v>-0</v>
      </c>
      <c r="FF105" s="20" t="n">
        <f aca="false">-In_Milestones_Late_To_Capex*FF21*SUMIF(EW_Rank,"&gt;"&amp;In_Milestones_Scope,EW_Keur)</f>
        <v>-0</v>
      </c>
      <c r="FG105" s="20" t="n">
        <f aca="false">-In_Milestones_Late_To_Capex*FG21*SUMIF(EW_Rank,"&gt;"&amp;In_Milestones_Scope,EW_Keur)</f>
        <v>-0</v>
      </c>
      <c r="FH105" s="20" t="n">
        <f aca="false">-In_Milestones_Late_To_Capex*FH21*SUMIF(EW_Rank,"&gt;"&amp;In_Milestones_Scope,EW_Keur)</f>
        <v>-0</v>
      </c>
    </row>
    <row r="106" customFormat="false" ht="15" hidden="false" customHeight="false" outlineLevel="0" collapsed="false">
      <c r="C106" s="0" t="s">
        <v>366</v>
      </c>
      <c r="D106" s="11" t="s">
        <v>359</v>
      </c>
      <c r="I106" s="20" t="n">
        <f aca="false">SUM(J106:FH106)</f>
        <v>-3182</v>
      </c>
      <c r="J106" s="20" t="n">
        <f aca="false">-In_PreRtB_Devex*J31</f>
        <v>-0</v>
      </c>
      <c r="K106" s="20" t="n">
        <f aca="false">-In_PreRtB_Devex*K31</f>
        <v>-0</v>
      </c>
      <c r="L106" s="20" t="n">
        <f aca="false">-In_PreRtB_Devex*L31</f>
        <v>-0</v>
      </c>
      <c r="M106" s="20" t="n">
        <f aca="false">-In_PreRtB_Devex*M31</f>
        <v>-0</v>
      </c>
      <c r="N106" s="20" t="n">
        <f aca="false">-In_PreRtB_Devex*N31</f>
        <v>-1608.48351648352</v>
      </c>
      <c r="O106" s="20" t="n">
        <f aca="false">-In_PreRtB_Devex*O31</f>
        <v>-1573.51648351648</v>
      </c>
      <c r="P106" s="20" t="n">
        <f aca="false">-In_PreRtB_Devex*P31</f>
        <v>-0</v>
      </c>
      <c r="Q106" s="20" t="n">
        <f aca="false">-In_PreRtB_Devex*Q31</f>
        <v>-0</v>
      </c>
      <c r="R106" s="20" t="n">
        <f aca="false">-In_PreRtB_Devex*R31</f>
        <v>-0</v>
      </c>
      <c r="S106" s="20" t="n">
        <f aca="false">-In_PreRtB_Devex*S31</f>
        <v>-0</v>
      </c>
      <c r="T106" s="20" t="n">
        <f aca="false">-In_PreRtB_Devex*T31</f>
        <v>-0</v>
      </c>
      <c r="U106" s="20" t="n">
        <f aca="false">-In_PreRtB_Devex*U31</f>
        <v>-0</v>
      </c>
      <c r="V106" s="20" t="n">
        <f aca="false">-In_PreRtB_Devex*V31</f>
        <v>-0</v>
      </c>
      <c r="W106" s="20" t="n">
        <f aca="false">-In_PreRtB_Devex*W31</f>
        <v>-0</v>
      </c>
      <c r="X106" s="20" t="n">
        <f aca="false">-In_PreRtB_Devex*X31</f>
        <v>-0</v>
      </c>
      <c r="Y106" s="20" t="n">
        <f aca="false">-In_PreRtB_Devex*Y31</f>
        <v>-0</v>
      </c>
      <c r="Z106" s="20" t="n">
        <f aca="false">-In_PreRtB_Devex*Z31</f>
        <v>-0</v>
      </c>
      <c r="AA106" s="20" t="n">
        <f aca="false">-In_PreRtB_Devex*AA31</f>
        <v>-0</v>
      </c>
      <c r="AB106" s="20" t="n">
        <f aca="false">-In_PreRtB_Devex*AB31</f>
        <v>-0</v>
      </c>
      <c r="AC106" s="20" t="n">
        <f aca="false">-In_PreRtB_Devex*AC31</f>
        <v>-0</v>
      </c>
      <c r="AD106" s="20" t="n">
        <f aca="false">-In_PreRtB_Devex*AD31</f>
        <v>-0</v>
      </c>
      <c r="AE106" s="20" t="n">
        <f aca="false">-In_PreRtB_Devex*AE31</f>
        <v>-0</v>
      </c>
      <c r="AF106" s="20" t="n">
        <f aca="false">-In_PreRtB_Devex*AF31</f>
        <v>-0</v>
      </c>
      <c r="AG106" s="20" t="n">
        <f aca="false">-In_PreRtB_Devex*AG31</f>
        <v>-0</v>
      </c>
      <c r="AH106" s="20" t="n">
        <f aca="false">-In_PreRtB_Devex*AH31</f>
        <v>-0</v>
      </c>
      <c r="AI106" s="20" t="n">
        <f aca="false">-In_PreRtB_Devex*AI31</f>
        <v>-0</v>
      </c>
      <c r="AJ106" s="20" t="n">
        <f aca="false">-In_PreRtB_Devex*AJ31</f>
        <v>-0</v>
      </c>
      <c r="AK106" s="20" t="n">
        <f aca="false">-In_PreRtB_Devex*AK31</f>
        <v>-0</v>
      </c>
      <c r="AL106" s="20" t="n">
        <f aca="false">-In_PreRtB_Devex*AL31</f>
        <v>-0</v>
      </c>
      <c r="AM106" s="20" t="n">
        <f aca="false">-In_PreRtB_Devex*AM31</f>
        <v>-0</v>
      </c>
      <c r="AN106" s="20" t="n">
        <f aca="false">-In_PreRtB_Devex*AN31</f>
        <v>-0</v>
      </c>
      <c r="AO106" s="20" t="n">
        <f aca="false">-In_PreRtB_Devex*AO31</f>
        <v>-0</v>
      </c>
      <c r="AP106" s="20" t="n">
        <f aca="false">-In_PreRtB_Devex*AP31</f>
        <v>-0</v>
      </c>
      <c r="AQ106" s="20" t="n">
        <f aca="false">-In_PreRtB_Devex*AQ31</f>
        <v>-0</v>
      </c>
      <c r="AR106" s="20" t="n">
        <f aca="false">-In_PreRtB_Devex*AR31</f>
        <v>-0</v>
      </c>
      <c r="AS106" s="20" t="n">
        <f aca="false">-In_PreRtB_Devex*AS31</f>
        <v>-0</v>
      </c>
      <c r="AT106" s="20" t="n">
        <f aca="false">-In_PreRtB_Devex*AT31</f>
        <v>-0</v>
      </c>
      <c r="AU106" s="20" t="n">
        <f aca="false">-In_PreRtB_Devex*AU31</f>
        <v>-0</v>
      </c>
      <c r="AV106" s="20" t="n">
        <f aca="false">-In_PreRtB_Devex*AV31</f>
        <v>-0</v>
      </c>
      <c r="AW106" s="20" t="n">
        <f aca="false">-In_PreRtB_Devex*AW31</f>
        <v>-0</v>
      </c>
      <c r="AX106" s="20" t="n">
        <f aca="false">-In_PreRtB_Devex*AX31</f>
        <v>-0</v>
      </c>
      <c r="AY106" s="20" t="n">
        <f aca="false">-In_PreRtB_Devex*AY31</f>
        <v>-0</v>
      </c>
      <c r="AZ106" s="20" t="n">
        <f aca="false">-In_PreRtB_Devex*AZ31</f>
        <v>-0</v>
      </c>
      <c r="BA106" s="20" t="n">
        <f aca="false">-In_PreRtB_Devex*BA31</f>
        <v>-0</v>
      </c>
      <c r="BB106" s="20" t="n">
        <f aca="false">-In_PreRtB_Devex*BB31</f>
        <v>-0</v>
      </c>
      <c r="BC106" s="20" t="n">
        <f aca="false">-In_PreRtB_Devex*BC31</f>
        <v>-0</v>
      </c>
      <c r="BD106" s="20" t="n">
        <f aca="false">-In_PreRtB_Devex*BD31</f>
        <v>-0</v>
      </c>
      <c r="BE106" s="20" t="n">
        <f aca="false">-In_PreRtB_Devex*BE31</f>
        <v>-0</v>
      </c>
      <c r="BF106" s="20" t="n">
        <f aca="false">-In_PreRtB_Devex*BF31</f>
        <v>-0</v>
      </c>
      <c r="BG106" s="20" t="n">
        <f aca="false">-In_PreRtB_Devex*BG31</f>
        <v>-0</v>
      </c>
      <c r="BH106" s="20" t="n">
        <f aca="false">-In_PreRtB_Devex*BH31</f>
        <v>-0</v>
      </c>
      <c r="BI106" s="20" t="n">
        <f aca="false">-In_PreRtB_Devex*BI31</f>
        <v>-0</v>
      </c>
      <c r="BJ106" s="20" t="n">
        <f aca="false">-In_PreRtB_Devex*BJ31</f>
        <v>-0</v>
      </c>
      <c r="BK106" s="20" t="n">
        <f aca="false">-In_PreRtB_Devex*BK31</f>
        <v>-0</v>
      </c>
      <c r="BL106" s="20" t="n">
        <f aca="false">-In_PreRtB_Devex*BL31</f>
        <v>-0</v>
      </c>
      <c r="BM106" s="20" t="n">
        <f aca="false">-In_PreRtB_Devex*BM31</f>
        <v>-0</v>
      </c>
      <c r="BN106" s="20" t="n">
        <f aca="false">-In_PreRtB_Devex*BN31</f>
        <v>-0</v>
      </c>
      <c r="BO106" s="20" t="n">
        <f aca="false">-In_PreRtB_Devex*BO31</f>
        <v>-0</v>
      </c>
      <c r="BP106" s="20" t="n">
        <f aca="false">-In_PreRtB_Devex*BP31</f>
        <v>-0</v>
      </c>
      <c r="BQ106" s="20" t="n">
        <f aca="false">-In_PreRtB_Devex*BQ31</f>
        <v>-0</v>
      </c>
      <c r="BR106" s="20" t="n">
        <f aca="false">-In_PreRtB_Devex*BR31</f>
        <v>-0</v>
      </c>
      <c r="BS106" s="20" t="n">
        <f aca="false">-In_PreRtB_Devex*BS31</f>
        <v>-0</v>
      </c>
      <c r="BT106" s="20" t="n">
        <f aca="false">-In_PreRtB_Devex*BT31</f>
        <v>-0</v>
      </c>
      <c r="BU106" s="20" t="n">
        <f aca="false">-In_PreRtB_Devex*BU31</f>
        <v>-0</v>
      </c>
      <c r="BV106" s="20" t="n">
        <f aca="false">-In_PreRtB_Devex*BV31</f>
        <v>-0</v>
      </c>
      <c r="BW106" s="20" t="n">
        <f aca="false">-In_PreRtB_Devex*BW31</f>
        <v>-0</v>
      </c>
      <c r="BX106" s="20" t="n">
        <f aca="false">-In_PreRtB_Devex*BX31</f>
        <v>-0</v>
      </c>
      <c r="BY106" s="20" t="n">
        <f aca="false">-In_PreRtB_Devex*BY31</f>
        <v>-0</v>
      </c>
      <c r="BZ106" s="20" t="n">
        <f aca="false">-In_PreRtB_Devex*BZ31</f>
        <v>-0</v>
      </c>
      <c r="CA106" s="20" t="n">
        <f aca="false">-In_PreRtB_Devex*CA31</f>
        <v>-0</v>
      </c>
      <c r="CB106" s="20" t="n">
        <f aca="false">-In_PreRtB_Devex*CB31</f>
        <v>-0</v>
      </c>
      <c r="CC106" s="20" t="n">
        <f aca="false">-In_PreRtB_Devex*CC31</f>
        <v>-0</v>
      </c>
      <c r="CD106" s="20" t="n">
        <f aca="false">-In_PreRtB_Devex*CD31</f>
        <v>-0</v>
      </c>
      <c r="CE106" s="20" t="n">
        <f aca="false">-In_PreRtB_Devex*CE31</f>
        <v>-0</v>
      </c>
      <c r="CF106" s="20" t="n">
        <f aca="false">-In_PreRtB_Devex*CF31</f>
        <v>-0</v>
      </c>
      <c r="CG106" s="20" t="n">
        <f aca="false">-In_PreRtB_Devex*CG31</f>
        <v>-0</v>
      </c>
      <c r="CH106" s="20" t="n">
        <f aca="false">-In_PreRtB_Devex*CH31</f>
        <v>-0</v>
      </c>
      <c r="CI106" s="20" t="n">
        <f aca="false">-In_PreRtB_Devex*CI31</f>
        <v>-0</v>
      </c>
      <c r="CJ106" s="20" t="n">
        <f aca="false">-In_PreRtB_Devex*CJ31</f>
        <v>-0</v>
      </c>
      <c r="CK106" s="20" t="n">
        <f aca="false">-In_PreRtB_Devex*CK31</f>
        <v>-0</v>
      </c>
      <c r="CL106" s="20" t="n">
        <f aca="false">-In_PreRtB_Devex*CL31</f>
        <v>-0</v>
      </c>
      <c r="CM106" s="20" t="n">
        <f aca="false">-In_PreRtB_Devex*CM31</f>
        <v>-0</v>
      </c>
      <c r="CN106" s="20" t="n">
        <f aca="false">-In_PreRtB_Devex*CN31</f>
        <v>-0</v>
      </c>
      <c r="CO106" s="20" t="n">
        <f aca="false">-In_PreRtB_Devex*CO31</f>
        <v>-0</v>
      </c>
      <c r="CP106" s="20" t="n">
        <f aca="false">-In_PreRtB_Devex*CP31</f>
        <v>-0</v>
      </c>
      <c r="CQ106" s="20" t="n">
        <f aca="false">-In_PreRtB_Devex*CQ31</f>
        <v>-0</v>
      </c>
      <c r="CR106" s="20" t="n">
        <f aca="false">-In_PreRtB_Devex*CR31</f>
        <v>-0</v>
      </c>
      <c r="CS106" s="20" t="n">
        <f aca="false">-In_PreRtB_Devex*CS31</f>
        <v>-0</v>
      </c>
      <c r="CT106" s="20" t="n">
        <f aca="false">-In_PreRtB_Devex*CT31</f>
        <v>-0</v>
      </c>
      <c r="CU106" s="20" t="n">
        <f aca="false">-In_PreRtB_Devex*CU31</f>
        <v>-0</v>
      </c>
      <c r="CV106" s="20" t="n">
        <f aca="false">-In_PreRtB_Devex*CV31</f>
        <v>-0</v>
      </c>
      <c r="CW106" s="20" t="n">
        <f aca="false">-In_PreRtB_Devex*CW31</f>
        <v>-0</v>
      </c>
      <c r="CX106" s="20" t="n">
        <f aca="false">-In_PreRtB_Devex*CX31</f>
        <v>-0</v>
      </c>
      <c r="CY106" s="20" t="n">
        <f aca="false">-In_PreRtB_Devex*CY31</f>
        <v>-0</v>
      </c>
      <c r="CZ106" s="20" t="n">
        <f aca="false">-In_PreRtB_Devex*CZ31</f>
        <v>-0</v>
      </c>
      <c r="DA106" s="20" t="n">
        <f aca="false">-In_PreRtB_Devex*DA31</f>
        <v>-0</v>
      </c>
      <c r="DB106" s="20" t="n">
        <f aca="false">-In_PreRtB_Devex*DB31</f>
        <v>-0</v>
      </c>
      <c r="DC106" s="20" t="n">
        <f aca="false">-In_PreRtB_Devex*DC31</f>
        <v>-0</v>
      </c>
      <c r="DD106" s="20" t="n">
        <f aca="false">-In_PreRtB_Devex*DD31</f>
        <v>-0</v>
      </c>
      <c r="DE106" s="20" t="n">
        <f aca="false">-In_PreRtB_Devex*DE31</f>
        <v>-0</v>
      </c>
      <c r="DF106" s="20" t="n">
        <f aca="false">-In_PreRtB_Devex*DF31</f>
        <v>-0</v>
      </c>
      <c r="DG106" s="20" t="n">
        <f aca="false">-In_PreRtB_Devex*DG31</f>
        <v>-0</v>
      </c>
      <c r="DH106" s="20" t="n">
        <f aca="false">-In_PreRtB_Devex*DH31</f>
        <v>-0</v>
      </c>
      <c r="DI106" s="20" t="n">
        <f aca="false">-In_PreRtB_Devex*DI31</f>
        <v>-0</v>
      </c>
      <c r="DJ106" s="20" t="n">
        <f aca="false">-In_PreRtB_Devex*DJ31</f>
        <v>-0</v>
      </c>
      <c r="DK106" s="20" t="n">
        <f aca="false">-In_PreRtB_Devex*DK31</f>
        <v>-0</v>
      </c>
      <c r="DL106" s="20" t="n">
        <f aca="false">-In_PreRtB_Devex*DL31</f>
        <v>-0</v>
      </c>
      <c r="DM106" s="20" t="n">
        <f aca="false">-In_PreRtB_Devex*DM31</f>
        <v>-0</v>
      </c>
      <c r="DN106" s="20" t="n">
        <f aca="false">-In_PreRtB_Devex*DN31</f>
        <v>-0</v>
      </c>
      <c r="DO106" s="20" t="n">
        <f aca="false">-In_PreRtB_Devex*DO31</f>
        <v>-0</v>
      </c>
      <c r="DP106" s="20" t="n">
        <f aca="false">-In_PreRtB_Devex*DP31</f>
        <v>-0</v>
      </c>
      <c r="DQ106" s="20" t="n">
        <f aca="false">-In_PreRtB_Devex*DQ31</f>
        <v>-0</v>
      </c>
      <c r="DR106" s="20" t="n">
        <f aca="false">-In_PreRtB_Devex*DR31</f>
        <v>-0</v>
      </c>
      <c r="DS106" s="20" t="n">
        <f aca="false">-In_PreRtB_Devex*DS31</f>
        <v>-0</v>
      </c>
      <c r="DT106" s="20" t="n">
        <f aca="false">-In_PreRtB_Devex*DT31</f>
        <v>-0</v>
      </c>
      <c r="DU106" s="20" t="n">
        <f aca="false">-In_PreRtB_Devex*DU31</f>
        <v>-0</v>
      </c>
      <c r="DV106" s="20" t="n">
        <f aca="false">-In_PreRtB_Devex*DV31</f>
        <v>-0</v>
      </c>
      <c r="DW106" s="20" t="n">
        <f aca="false">-In_PreRtB_Devex*DW31</f>
        <v>-0</v>
      </c>
      <c r="DX106" s="20" t="n">
        <f aca="false">-In_PreRtB_Devex*DX31</f>
        <v>-0</v>
      </c>
      <c r="DY106" s="20" t="n">
        <f aca="false">-In_PreRtB_Devex*DY31</f>
        <v>-0</v>
      </c>
      <c r="DZ106" s="20" t="n">
        <f aca="false">-In_PreRtB_Devex*DZ31</f>
        <v>-0</v>
      </c>
      <c r="EA106" s="20" t="n">
        <f aca="false">-In_PreRtB_Devex*EA31</f>
        <v>-0</v>
      </c>
      <c r="EB106" s="20" t="n">
        <f aca="false">-In_PreRtB_Devex*EB31</f>
        <v>-0</v>
      </c>
      <c r="EC106" s="20" t="n">
        <f aca="false">-In_PreRtB_Devex*EC31</f>
        <v>-0</v>
      </c>
      <c r="ED106" s="20" t="n">
        <f aca="false">-In_PreRtB_Devex*ED31</f>
        <v>-0</v>
      </c>
      <c r="EE106" s="20" t="n">
        <f aca="false">-In_PreRtB_Devex*EE31</f>
        <v>-0</v>
      </c>
      <c r="EF106" s="20" t="n">
        <f aca="false">-In_PreRtB_Devex*EF31</f>
        <v>-0</v>
      </c>
      <c r="EG106" s="20" t="n">
        <f aca="false">-In_PreRtB_Devex*EG31</f>
        <v>-0</v>
      </c>
      <c r="EH106" s="20" t="n">
        <f aca="false">-In_PreRtB_Devex*EH31</f>
        <v>-0</v>
      </c>
      <c r="EI106" s="20" t="n">
        <f aca="false">-In_PreRtB_Devex*EI31</f>
        <v>-0</v>
      </c>
      <c r="EJ106" s="20" t="n">
        <f aca="false">-In_PreRtB_Devex*EJ31</f>
        <v>-0</v>
      </c>
      <c r="EK106" s="20" t="n">
        <f aca="false">-In_PreRtB_Devex*EK31</f>
        <v>-0</v>
      </c>
      <c r="EL106" s="20" t="n">
        <f aca="false">-In_PreRtB_Devex*EL31</f>
        <v>-0</v>
      </c>
      <c r="EM106" s="20" t="n">
        <f aca="false">-In_PreRtB_Devex*EM31</f>
        <v>-0</v>
      </c>
      <c r="EN106" s="20" t="n">
        <f aca="false">-In_PreRtB_Devex*EN31</f>
        <v>-0</v>
      </c>
      <c r="EO106" s="20" t="n">
        <f aca="false">-In_PreRtB_Devex*EO31</f>
        <v>-0</v>
      </c>
      <c r="EP106" s="20" t="n">
        <f aca="false">-In_PreRtB_Devex*EP31</f>
        <v>-0</v>
      </c>
      <c r="EQ106" s="20" t="n">
        <f aca="false">-In_PreRtB_Devex*EQ31</f>
        <v>-0</v>
      </c>
      <c r="ER106" s="20" t="n">
        <f aca="false">-In_PreRtB_Devex*ER31</f>
        <v>-0</v>
      </c>
      <c r="ES106" s="20" t="n">
        <f aca="false">-In_PreRtB_Devex*ES31</f>
        <v>-0</v>
      </c>
      <c r="ET106" s="20" t="n">
        <f aca="false">-In_PreRtB_Devex*ET31</f>
        <v>-0</v>
      </c>
      <c r="EU106" s="20" t="n">
        <f aca="false">-In_PreRtB_Devex*EU31</f>
        <v>-0</v>
      </c>
      <c r="EV106" s="20" t="n">
        <f aca="false">-In_PreRtB_Devex*EV31</f>
        <v>-0</v>
      </c>
      <c r="EW106" s="20" t="n">
        <f aca="false">-In_PreRtB_Devex*EW31</f>
        <v>-0</v>
      </c>
      <c r="EX106" s="20" t="n">
        <f aca="false">-In_PreRtB_Devex*EX31</f>
        <v>-0</v>
      </c>
      <c r="EY106" s="20" t="n">
        <f aca="false">-In_PreRtB_Devex*EY31</f>
        <v>-0</v>
      </c>
      <c r="EZ106" s="20" t="n">
        <f aca="false">-In_PreRtB_Devex*EZ31</f>
        <v>-0</v>
      </c>
      <c r="FA106" s="20" t="n">
        <f aca="false">-In_PreRtB_Devex*FA31</f>
        <v>-0</v>
      </c>
      <c r="FB106" s="20" t="n">
        <f aca="false">-In_PreRtB_Devex*FB31</f>
        <v>-0</v>
      </c>
      <c r="FC106" s="20" t="n">
        <f aca="false">-In_PreRtB_Devex*FC31</f>
        <v>-0</v>
      </c>
      <c r="FD106" s="20" t="n">
        <f aca="false">-In_PreRtB_Devex*FD31</f>
        <v>-0</v>
      </c>
      <c r="FE106" s="20" t="n">
        <f aca="false">-In_PreRtB_Devex*FE31</f>
        <v>-0</v>
      </c>
      <c r="FF106" s="20" t="n">
        <f aca="false">-In_PreRtB_Devex*FF31</f>
        <v>-0</v>
      </c>
      <c r="FG106" s="20" t="n">
        <f aca="false">-In_PreRtB_Devex*FG31</f>
        <v>-0</v>
      </c>
      <c r="FH106" s="20" t="n">
        <f aca="false">-In_PreRtB_Devex*FH31</f>
        <v>-0</v>
      </c>
    </row>
    <row r="107" customFormat="false" ht="15" hidden="false" customHeight="false" outlineLevel="0" collapsed="false">
      <c r="C107" s="0" t="s">
        <v>757</v>
      </c>
      <c r="D107" s="11" t="s">
        <v>359</v>
      </c>
      <c r="I107" s="20" t="n">
        <f aca="false">SUM(J107:FH107)</f>
        <v>-1776.375</v>
      </c>
      <c r="J107" s="20" t="n">
        <f aca="false">-SUMIFS(Dep_Keur,Dep_Paid,"&gt;="&amp;J$3,Dep_Paid,"&lt;="&amp;J$4,Dep_Cash,1)</f>
        <v>-1776.375</v>
      </c>
      <c r="K107" s="20" t="n">
        <f aca="false">-SUMIFS(Dep_Keur,Dep_Paid,"&gt;="&amp;K$3,Dep_Paid,"&lt;="&amp;K$4,Dep_Cash,1)</f>
        <v>-0</v>
      </c>
      <c r="L107" s="20" t="n">
        <f aca="false">-SUMIFS(Dep_Keur,Dep_Paid,"&gt;="&amp;L$3,Dep_Paid,"&lt;="&amp;L$4,Dep_Cash,1)</f>
        <v>-0</v>
      </c>
      <c r="M107" s="20" t="n">
        <f aca="false">-SUMIFS(Dep_Keur,Dep_Paid,"&gt;="&amp;M$3,Dep_Paid,"&lt;="&amp;M$4,Dep_Cash,1)</f>
        <v>-0</v>
      </c>
      <c r="N107" s="20" t="n">
        <f aca="false">-SUMIFS(Dep_Keur,Dep_Paid,"&gt;="&amp;N$3,Dep_Paid,"&lt;="&amp;N$4,Dep_Cash,1)</f>
        <v>-0</v>
      </c>
      <c r="O107" s="20" t="n">
        <f aca="false">-SUMIFS(Dep_Keur,Dep_Paid,"&gt;="&amp;O$3,Dep_Paid,"&lt;="&amp;O$4,Dep_Cash,1)</f>
        <v>-0</v>
      </c>
      <c r="P107" s="20" t="n">
        <f aca="false">-SUMIFS(Dep_Keur,Dep_Paid,"&gt;="&amp;P$3,Dep_Paid,"&lt;="&amp;P$4,Dep_Cash,1)</f>
        <v>-0</v>
      </c>
      <c r="Q107" s="20" t="n">
        <f aca="false">-SUMIFS(Dep_Keur,Dep_Paid,"&gt;="&amp;Q$3,Dep_Paid,"&lt;="&amp;Q$4,Dep_Cash,1)</f>
        <v>-0</v>
      </c>
      <c r="R107" s="20" t="n">
        <f aca="false">-SUMIFS(Dep_Keur,Dep_Paid,"&gt;="&amp;R$3,Dep_Paid,"&lt;="&amp;R$4,Dep_Cash,1)</f>
        <v>-0</v>
      </c>
      <c r="S107" s="20" t="n">
        <f aca="false">-SUMIFS(Dep_Keur,Dep_Paid,"&gt;="&amp;S$3,Dep_Paid,"&lt;="&amp;S$4,Dep_Cash,1)</f>
        <v>-0</v>
      </c>
      <c r="T107" s="20" t="n">
        <f aca="false">-SUMIFS(Dep_Keur,Dep_Paid,"&gt;="&amp;T$3,Dep_Paid,"&lt;="&amp;T$4,Dep_Cash,1)</f>
        <v>-0</v>
      </c>
      <c r="U107" s="20" t="n">
        <f aca="false">-SUMIFS(Dep_Keur,Dep_Paid,"&gt;="&amp;U$3,Dep_Paid,"&lt;="&amp;U$4,Dep_Cash,1)</f>
        <v>-0</v>
      </c>
      <c r="V107" s="20" t="n">
        <f aca="false">-SUMIFS(Dep_Keur,Dep_Paid,"&gt;="&amp;V$3,Dep_Paid,"&lt;="&amp;V$4,Dep_Cash,1)</f>
        <v>-0</v>
      </c>
      <c r="W107" s="20" t="n">
        <f aca="false">-SUMIFS(Dep_Keur,Dep_Paid,"&gt;="&amp;W$3,Dep_Paid,"&lt;="&amp;W$4,Dep_Cash,1)</f>
        <v>-0</v>
      </c>
      <c r="X107" s="20" t="n">
        <f aca="false">-SUMIFS(Dep_Keur,Dep_Paid,"&gt;="&amp;X$3,Dep_Paid,"&lt;="&amp;X$4,Dep_Cash,1)</f>
        <v>-0</v>
      </c>
      <c r="Y107" s="20" t="n">
        <f aca="false">-SUMIFS(Dep_Keur,Dep_Paid,"&gt;="&amp;Y$3,Dep_Paid,"&lt;="&amp;Y$4,Dep_Cash,1)</f>
        <v>-0</v>
      </c>
      <c r="Z107" s="20" t="n">
        <f aca="false">-SUMIFS(Dep_Keur,Dep_Paid,"&gt;="&amp;Z$3,Dep_Paid,"&lt;="&amp;Z$4,Dep_Cash,1)</f>
        <v>-0</v>
      </c>
      <c r="AA107" s="20" t="n">
        <f aca="false">-SUMIFS(Dep_Keur,Dep_Paid,"&gt;="&amp;AA$3,Dep_Paid,"&lt;="&amp;AA$4,Dep_Cash,1)</f>
        <v>-0</v>
      </c>
      <c r="AB107" s="20" t="n">
        <f aca="false">-SUMIFS(Dep_Keur,Dep_Paid,"&gt;="&amp;AB$3,Dep_Paid,"&lt;="&amp;AB$4,Dep_Cash,1)</f>
        <v>-0</v>
      </c>
      <c r="AC107" s="20" t="n">
        <f aca="false">-SUMIFS(Dep_Keur,Dep_Paid,"&gt;="&amp;AC$3,Dep_Paid,"&lt;="&amp;AC$4,Dep_Cash,1)</f>
        <v>-0</v>
      </c>
      <c r="AD107" s="20" t="n">
        <f aca="false">-SUMIFS(Dep_Keur,Dep_Paid,"&gt;="&amp;AD$3,Dep_Paid,"&lt;="&amp;AD$4,Dep_Cash,1)</f>
        <v>-0</v>
      </c>
      <c r="AE107" s="20" t="n">
        <f aca="false">-SUMIFS(Dep_Keur,Dep_Paid,"&gt;="&amp;AE$3,Dep_Paid,"&lt;="&amp;AE$4,Dep_Cash,1)</f>
        <v>-0</v>
      </c>
      <c r="AF107" s="20" t="n">
        <f aca="false">-SUMIFS(Dep_Keur,Dep_Paid,"&gt;="&amp;AF$3,Dep_Paid,"&lt;="&amp;AF$4,Dep_Cash,1)</f>
        <v>-0</v>
      </c>
      <c r="AG107" s="20" t="n">
        <f aca="false">-SUMIFS(Dep_Keur,Dep_Paid,"&gt;="&amp;AG$3,Dep_Paid,"&lt;="&amp;AG$4,Dep_Cash,1)</f>
        <v>-0</v>
      </c>
      <c r="AH107" s="20" t="n">
        <f aca="false">-SUMIFS(Dep_Keur,Dep_Paid,"&gt;="&amp;AH$3,Dep_Paid,"&lt;="&amp;AH$4,Dep_Cash,1)</f>
        <v>-0</v>
      </c>
      <c r="AI107" s="20" t="n">
        <f aca="false">-SUMIFS(Dep_Keur,Dep_Paid,"&gt;="&amp;AI$3,Dep_Paid,"&lt;="&amp;AI$4,Dep_Cash,1)</f>
        <v>-0</v>
      </c>
      <c r="AJ107" s="20" t="n">
        <f aca="false">-SUMIFS(Dep_Keur,Dep_Paid,"&gt;="&amp;AJ$3,Dep_Paid,"&lt;="&amp;AJ$4,Dep_Cash,1)</f>
        <v>-0</v>
      </c>
      <c r="AK107" s="20" t="n">
        <f aca="false">-SUMIFS(Dep_Keur,Dep_Paid,"&gt;="&amp;AK$3,Dep_Paid,"&lt;="&amp;AK$4,Dep_Cash,1)</f>
        <v>-0</v>
      </c>
      <c r="AL107" s="20" t="n">
        <f aca="false">-SUMIFS(Dep_Keur,Dep_Paid,"&gt;="&amp;AL$3,Dep_Paid,"&lt;="&amp;AL$4,Dep_Cash,1)</f>
        <v>-0</v>
      </c>
      <c r="AM107" s="20" t="n">
        <f aca="false">-SUMIFS(Dep_Keur,Dep_Paid,"&gt;="&amp;AM$3,Dep_Paid,"&lt;="&amp;AM$4,Dep_Cash,1)</f>
        <v>-0</v>
      </c>
      <c r="AN107" s="20" t="n">
        <f aca="false">-SUMIFS(Dep_Keur,Dep_Paid,"&gt;="&amp;AN$3,Dep_Paid,"&lt;="&amp;AN$4,Dep_Cash,1)</f>
        <v>-0</v>
      </c>
      <c r="AO107" s="20" t="n">
        <f aca="false">-SUMIFS(Dep_Keur,Dep_Paid,"&gt;="&amp;AO$3,Dep_Paid,"&lt;="&amp;AO$4,Dep_Cash,1)</f>
        <v>-0</v>
      </c>
      <c r="AP107" s="20" t="n">
        <f aca="false">-SUMIFS(Dep_Keur,Dep_Paid,"&gt;="&amp;AP$3,Dep_Paid,"&lt;="&amp;AP$4,Dep_Cash,1)</f>
        <v>-0</v>
      </c>
      <c r="AQ107" s="20" t="n">
        <f aca="false">-SUMIFS(Dep_Keur,Dep_Paid,"&gt;="&amp;AQ$3,Dep_Paid,"&lt;="&amp;AQ$4,Dep_Cash,1)</f>
        <v>-0</v>
      </c>
      <c r="AR107" s="20" t="n">
        <f aca="false">-SUMIFS(Dep_Keur,Dep_Paid,"&gt;="&amp;AR$3,Dep_Paid,"&lt;="&amp;AR$4,Dep_Cash,1)</f>
        <v>-0</v>
      </c>
      <c r="AS107" s="20" t="n">
        <f aca="false">-SUMIFS(Dep_Keur,Dep_Paid,"&gt;="&amp;AS$3,Dep_Paid,"&lt;="&amp;AS$4,Dep_Cash,1)</f>
        <v>-0</v>
      </c>
      <c r="AT107" s="20" t="n">
        <f aca="false">-SUMIFS(Dep_Keur,Dep_Paid,"&gt;="&amp;AT$3,Dep_Paid,"&lt;="&amp;AT$4,Dep_Cash,1)</f>
        <v>-0</v>
      </c>
      <c r="AU107" s="20" t="n">
        <f aca="false">-SUMIFS(Dep_Keur,Dep_Paid,"&gt;="&amp;AU$3,Dep_Paid,"&lt;="&amp;AU$4,Dep_Cash,1)</f>
        <v>-0</v>
      </c>
      <c r="AV107" s="20" t="n">
        <f aca="false">-SUMIFS(Dep_Keur,Dep_Paid,"&gt;="&amp;AV$3,Dep_Paid,"&lt;="&amp;AV$4,Dep_Cash,1)</f>
        <v>-0</v>
      </c>
      <c r="AW107" s="20" t="n">
        <f aca="false">-SUMIFS(Dep_Keur,Dep_Paid,"&gt;="&amp;AW$3,Dep_Paid,"&lt;="&amp;AW$4,Dep_Cash,1)</f>
        <v>-0</v>
      </c>
      <c r="AX107" s="20" t="n">
        <f aca="false">-SUMIFS(Dep_Keur,Dep_Paid,"&gt;="&amp;AX$3,Dep_Paid,"&lt;="&amp;AX$4,Dep_Cash,1)</f>
        <v>-0</v>
      </c>
      <c r="AY107" s="20" t="n">
        <f aca="false">-SUMIFS(Dep_Keur,Dep_Paid,"&gt;="&amp;AY$3,Dep_Paid,"&lt;="&amp;AY$4,Dep_Cash,1)</f>
        <v>-0</v>
      </c>
      <c r="AZ107" s="20" t="n">
        <f aca="false">-SUMIFS(Dep_Keur,Dep_Paid,"&gt;="&amp;AZ$3,Dep_Paid,"&lt;="&amp;AZ$4,Dep_Cash,1)</f>
        <v>-0</v>
      </c>
      <c r="BA107" s="20" t="n">
        <f aca="false">-SUMIFS(Dep_Keur,Dep_Paid,"&gt;="&amp;BA$3,Dep_Paid,"&lt;="&amp;BA$4,Dep_Cash,1)</f>
        <v>-0</v>
      </c>
      <c r="BB107" s="20" t="n">
        <f aca="false">-SUMIFS(Dep_Keur,Dep_Paid,"&gt;="&amp;BB$3,Dep_Paid,"&lt;="&amp;BB$4,Dep_Cash,1)</f>
        <v>-0</v>
      </c>
      <c r="BC107" s="20" t="n">
        <f aca="false">-SUMIFS(Dep_Keur,Dep_Paid,"&gt;="&amp;BC$3,Dep_Paid,"&lt;="&amp;BC$4,Dep_Cash,1)</f>
        <v>-0</v>
      </c>
      <c r="BD107" s="20" t="n">
        <f aca="false">-SUMIFS(Dep_Keur,Dep_Paid,"&gt;="&amp;BD$3,Dep_Paid,"&lt;="&amp;BD$4,Dep_Cash,1)</f>
        <v>-0</v>
      </c>
      <c r="BE107" s="20" t="n">
        <f aca="false">-SUMIFS(Dep_Keur,Dep_Paid,"&gt;="&amp;BE$3,Dep_Paid,"&lt;="&amp;BE$4,Dep_Cash,1)</f>
        <v>-0</v>
      </c>
      <c r="BF107" s="20" t="n">
        <f aca="false">-SUMIFS(Dep_Keur,Dep_Paid,"&gt;="&amp;BF$3,Dep_Paid,"&lt;="&amp;BF$4,Dep_Cash,1)</f>
        <v>-0</v>
      </c>
      <c r="BG107" s="20" t="n">
        <f aca="false">-SUMIFS(Dep_Keur,Dep_Paid,"&gt;="&amp;BG$3,Dep_Paid,"&lt;="&amp;BG$4,Dep_Cash,1)</f>
        <v>-0</v>
      </c>
      <c r="BH107" s="20" t="n">
        <f aca="false">-SUMIFS(Dep_Keur,Dep_Paid,"&gt;="&amp;BH$3,Dep_Paid,"&lt;="&amp;BH$4,Dep_Cash,1)</f>
        <v>-0</v>
      </c>
      <c r="BI107" s="20" t="n">
        <f aca="false">-SUMIFS(Dep_Keur,Dep_Paid,"&gt;="&amp;BI$3,Dep_Paid,"&lt;="&amp;BI$4,Dep_Cash,1)</f>
        <v>-0</v>
      </c>
      <c r="BJ107" s="20" t="n">
        <f aca="false">-SUMIFS(Dep_Keur,Dep_Paid,"&gt;="&amp;BJ$3,Dep_Paid,"&lt;="&amp;BJ$4,Dep_Cash,1)</f>
        <v>-0</v>
      </c>
      <c r="BK107" s="20" t="n">
        <f aca="false">-SUMIFS(Dep_Keur,Dep_Paid,"&gt;="&amp;BK$3,Dep_Paid,"&lt;="&amp;BK$4,Dep_Cash,1)</f>
        <v>-0</v>
      </c>
      <c r="BL107" s="20" t="n">
        <f aca="false">-SUMIFS(Dep_Keur,Dep_Paid,"&gt;="&amp;BL$3,Dep_Paid,"&lt;="&amp;BL$4,Dep_Cash,1)</f>
        <v>-0</v>
      </c>
      <c r="BM107" s="20" t="n">
        <f aca="false">-SUMIFS(Dep_Keur,Dep_Paid,"&gt;="&amp;BM$3,Dep_Paid,"&lt;="&amp;BM$4,Dep_Cash,1)</f>
        <v>-0</v>
      </c>
      <c r="BN107" s="20" t="n">
        <f aca="false">-SUMIFS(Dep_Keur,Dep_Paid,"&gt;="&amp;BN$3,Dep_Paid,"&lt;="&amp;BN$4,Dep_Cash,1)</f>
        <v>-0</v>
      </c>
      <c r="BO107" s="20" t="n">
        <f aca="false">-SUMIFS(Dep_Keur,Dep_Paid,"&gt;="&amp;BO$3,Dep_Paid,"&lt;="&amp;BO$4,Dep_Cash,1)</f>
        <v>-0</v>
      </c>
      <c r="BP107" s="20" t="n">
        <f aca="false">-SUMIFS(Dep_Keur,Dep_Paid,"&gt;="&amp;BP$3,Dep_Paid,"&lt;="&amp;BP$4,Dep_Cash,1)</f>
        <v>-0</v>
      </c>
      <c r="BQ107" s="20" t="n">
        <f aca="false">-SUMIFS(Dep_Keur,Dep_Paid,"&gt;="&amp;BQ$3,Dep_Paid,"&lt;="&amp;BQ$4,Dep_Cash,1)</f>
        <v>-0</v>
      </c>
      <c r="BR107" s="20" t="n">
        <f aca="false">-SUMIFS(Dep_Keur,Dep_Paid,"&gt;="&amp;BR$3,Dep_Paid,"&lt;="&amp;BR$4,Dep_Cash,1)</f>
        <v>-0</v>
      </c>
      <c r="BS107" s="20" t="n">
        <f aca="false">-SUMIFS(Dep_Keur,Dep_Paid,"&gt;="&amp;BS$3,Dep_Paid,"&lt;="&amp;BS$4,Dep_Cash,1)</f>
        <v>-0</v>
      </c>
      <c r="BT107" s="20" t="n">
        <f aca="false">-SUMIFS(Dep_Keur,Dep_Paid,"&gt;="&amp;BT$3,Dep_Paid,"&lt;="&amp;BT$4,Dep_Cash,1)</f>
        <v>-0</v>
      </c>
      <c r="BU107" s="20" t="n">
        <f aca="false">-SUMIFS(Dep_Keur,Dep_Paid,"&gt;="&amp;BU$3,Dep_Paid,"&lt;="&amp;BU$4,Dep_Cash,1)</f>
        <v>-0</v>
      </c>
      <c r="BV107" s="20" t="n">
        <f aca="false">-SUMIFS(Dep_Keur,Dep_Paid,"&gt;="&amp;BV$3,Dep_Paid,"&lt;="&amp;BV$4,Dep_Cash,1)</f>
        <v>-0</v>
      </c>
      <c r="BW107" s="20" t="n">
        <f aca="false">-SUMIFS(Dep_Keur,Dep_Paid,"&gt;="&amp;BW$3,Dep_Paid,"&lt;="&amp;BW$4,Dep_Cash,1)</f>
        <v>-0</v>
      </c>
      <c r="BX107" s="20" t="n">
        <f aca="false">-SUMIFS(Dep_Keur,Dep_Paid,"&gt;="&amp;BX$3,Dep_Paid,"&lt;="&amp;BX$4,Dep_Cash,1)</f>
        <v>-0</v>
      </c>
      <c r="BY107" s="20" t="n">
        <f aca="false">-SUMIFS(Dep_Keur,Dep_Paid,"&gt;="&amp;BY$3,Dep_Paid,"&lt;="&amp;BY$4,Dep_Cash,1)</f>
        <v>-0</v>
      </c>
      <c r="BZ107" s="20" t="n">
        <f aca="false">-SUMIFS(Dep_Keur,Dep_Paid,"&gt;="&amp;BZ$3,Dep_Paid,"&lt;="&amp;BZ$4,Dep_Cash,1)</f>
        <v>-0</v>
      </c>
      <c r="CA107" s="20" t="n">
        <f aca="false">-SUMIFS(Dep_Keur,Dep_Paid,"&gt;="&amp;CA$3,Dep_Paid,"&lt;="&amp;CA$4,Dep_Cash,1)</f>
        <v>-0</v>
      </c>
      <c r="CB107" s="20" t="n">
        <f aca="false">-SUMIFS(Dep_Keur,Dep_Paid,"&gt;="&amp;CB$3,Dep_Paid,"&lt;="&amp;CB$4,Dep_Cash,1)</f>
        <v>-0</v>
      </c>
      <c r="CC107" s="20" t="n">
        <f aca="false">-SUMIFS(Dep_Keur,Dep_Paid,"&gt;="&amp;CC$3,Dep_Paid,"&lt;="&amp;CC$4,Dep_Cash,1)</f>
        <v>-0</v>
      </c>
      <c r="CD107" s="20" t="n">
        <f aca="false">-SUMIFS(Dep_Keur,Dep_Paid,"&gt;="&amp;CD$3,Dep_Paid,"&lt;="&amp;CD$4,Dep_Cash,1)</f>
        <v>-0</v>
      </c>
      <c r="CE107" s="20" t="n">
        <f aca="false">-SUMIFS(Dep_Keur,Dep_Paid,"&gt;="&amp;CE$3,Dep_Paid,"&lt;="&amp;CE$4,Dep_Cash,1)</f>
        <v>-0</v>
      </c>
      <c r="CF107" s="20" t="n">
        <f aca="false">-SUMIFS(Dep_Keur,Dep_Paid,"&gt;="&amp;CF$3,Dep_Paid,"&lt;="&amp;CF$4,Dep_Cash,1)</f>
        <v>-0</v>
      </c>
      <c r="CG107" s="20" t="n">
        <f aca="false">-SUMIFS(Dep_Keur,Dep_Paid,"&gt;="&amp;CG$3,Dep_Paid,"&lt;="&amp;CG$4,Dep_Cash,1)</f>
        <v>-0</v>
      </c>
      <c r="CH107" s="20" t="n">
        <f aca="false">-SUMIFS(Dep_Keur,Dep_Paid,"&gt;="&amp;CH$3,Dep_Paid,"&lt;="&amp;CH$4,Dep_Cash,1)</f>
        <v>-0</v>
      </c>
      <c r="CI107" s="20" t="n">
        <f aca="false">-SUMIFS(Dep_Keur,Dep_Paid,"&gt;="&amp;CI$3,Dep_Paid,"&lt;="&amp;CI$4,Dep_Cash,1)</f>
        <v>-0</v>
      </c>
      <c r="CJ107" s="20" t="n">
        <f aca="false">-SUMIFS(Dep_Keur,Dep_Paid,"&gt;="&amp;CJ$3,Dep_Paid,"&lt;="&amp;CJ$4,Dep_Cash,1)</f>
        <v>-0</v>
      </c>
      <c r="CK107" s="20" t="n">
        <f aca="false">-SUMIFS(Dep_Keur,Dep_Paid,"&gt;="&amp;CK$3,Dep_Paid,"&lt;="&amp;CK$4,Dep_Cash,1)</f>
        <v>-0</v>
      </c>
      <c r="CL107" s="20" t="n">
        <f aca="false">-SUMIFS(Dep_Keur,Dep_Paid,"&gt;="&amp;CL$3,Dep_Paid,"&lt;="&amp;CL$4,Dep_Cash,1)</f>
        <v>-0</v>
      </c>
      <c r="CM107" s="20" t="n">
        <f aca="false">-SUMIFS(Dep_Keur,Dep_Paid,"&gt;="&amp;CM$3,Dep_Paid,"&lt;="&amp;CM$4,Dep_Cash,1)</f>
        <v>-0</v>
      </c>
      <c r="CN107" s="20" t="n">
        <f aca="false">-SUMIFS(Dep_Keur,Dep_Paid,"&gt;="&amp;CN$3,Dep_Paid,"&lt;="&amp;CN$4,Dep_Cash,1)</f>
        <v>-0</v>
      </c>
      <c r="CO107" s="20" t="n">
        <f aca="false">-SUMIFS(Dep_Keur,Dep_Paid,"&gt;="&amp;CO$3,Dep_Paid,"&lt;="&amp;CO$4,Dep_Cash,1)</f>
        <v>-0</v>
      </c>
      <c r="CP107" s="20" t="n">
        <f aca="false">-SUMIFS(Dep_Keur,Dep_Paid,"&gt;="&amp;CP$3,Dep_Paid,"&lt;="&amp;CP$4,Dep_Cash,1)</f>
        <v>-0</v>
      </c>
      <c r="CQ107" s="20" t="n">
        <f aca="false">-SUMIFS(Dep_Keur,Dep_Paid,"&gt;="&amp;CQ$3,Dep_Paid,"&lt;="&amp;CQ$4,Dep_Cash,1)</f>
        <v>-0</v>
      </c>
      <c r="CR107" s="20" t="n">
        <f aca="false">-SUMIFS(Dep_Keur,Dep_Paid,"&gt;="&amp;CR$3,Dep_Paid,"&lt;="&amp;CR$4,Dep_Cash,1)</f>
        <v>-0</v>
      </c>
      <c r="CS107" s="20" t="n">
        <f aca="false">-SUMIFS(Dep_Keur,Dep_Paid,"&gt;="&amp;CS$3,Dep_Paid,"&lt;="&amp;CS$4,Dep_Cash,1)</f>
        <v>-0</v>
      </c>
      <c r="CT107" s="20" t="n">
        <f aca="false">-SUMIFS(Dep_Keur,Dep_Paid,"&gt;="&amp;CT$3,Dep_Paid,"&lt;="&amp;CT$4,Dep_Cash,1)</f>
        <v>-0</v>
      </c>
      <c r="CU107" s="20" t="n">
        <f aca="false">-SUMIFS(Dep_Keur,Dep_Paid,"&gt;="&amp;CU$3,Dep_Paid,"&lt;="&amp;CU$4,Dep_Cash,1)</f>
        <v>-0</v>
      </c>
      <c r="CV107" s="20" t="n">
        <f aca="false">-SUMIFS(Dep_Keur,Dep_Paid,"&gt;="&amp;CV$3,Dep_Paid,"&lt;="&amp;CV$4,Dep_Cash,1)</f>
        <v>-0</v>
      </c>
      <c r="CW107" s="20" t="n">
        <f aca="false">-SUMIFS(Dep_Keur,Dep_Paid,"&gt;="&amp;CW$3,Dep_Paid,"&lt;="&amp;CW$4,Dep_Cash,1)</f>
        <v>-0</v>
      </c>
      <c r="CX107" s="20" t="n">
        <f aca="false">-SUMIFS(Dep_Keur,Dep_Paid,"&gt;="&amp;CX$3,Dep_Paid,"&lt;="&amp;CX$4,Dep_Cash,1)</f>
        <v>-0</v>
      </c>
      <c r="CY107" s="20" t="n">
        <f aca="false">-SUMIFS(Dep_Keur,Dep_Paid,"&gt;="&amp;CY$3,Dep_Paid,"&lt;="&amp;CY$4,Dep_Cash,1)</f>
        <v>-0</v>
      </c>
      <c r="CZ107" s="20" t="n">
        <f aca="false">-SUMIFS(Dep_Keur,Dep_Paid,"&gt;="&amp;CZ$3,Dep_Paid,"&lt;="&amp;CZ$4,Dep_Cash,1)</f>
        <v>-0</v>
      </c>
      <c r="DA107" s="20" t="n">
        <f aca="false">-SUMIFS(Dep_Keur,Dep_Paid,"&gt;="&amp;DA$3,Dep_Paid,"&lt;="&amp;DA$4,Dep_Cash,1)</f>
        <v>-0</v>
      </c>
      <c r="DB107" s="20" t="n">
        <f aca="false">-SUMIFS(Dep_Keur,Dep_Paid,"&gt;="&amp;DB$3,Dep_Paid,"&lt;="&amp;DB$4,Dep_Cash,1)</f>
        <v>-0</v>
      </c>
      <c r="DC107" s="20" t="n">
        <f aca="false">-SUMIFS(Dep_Keur,Dep_Paid,"&gt;="&amp;DC$3,Dep_Paid,"&lt;="&amp;DC$4,Dep_Cash,1)</f>
        <v>-0</v>
      </c>
      <c r="DD107" s="20" t="n">
        <f aca="false">-SUMIFS(Dep_Keur,Dep_Paid,"&gt;="&amp;DD$3,Dep_Paid,"&lt;="&amp;DD$4,Dep_Cash,1)</f>
        <v>-0</v>
      </c>
      <c r="DE107" s="20" t="n">
        <f aca="false">-SUMIFS(Dep_Keur,Dep_Paid,"&gt;="&amp;DE$3,Dep_Paid,"&lt;="&amp;DE$4,Dep_Cash,1)</f>
        <v>-0</v>
      </c>
      <c r="DF107" s="20" t="n">
        <f aca="false">-SUMIFS(Dep_Keur,Dep_Paid,"&gt;="&amp;DF$3,Dep_Paid,"&lt;="&amp;DF$4,Dep_Cash,1)</f>
        <v>-0</v>
      </c>
      <c r="DG107" s="20" t="n">
        <f aca="false">-SUMIFS(Dep_Keur,Dep_Paid,"&gt;="&amp;DG$3,Dep_Paid,"&lt;="&amp;DG$4,Dep_Cash,1)</f>
        <v>-0</v>
      </c>
      <c r="DH107" s="20" t="n">
        <f aca="false">-SUMIFS(Dep_Keur,Dep_Paid,"&gt;="&amp;DH$3,Dep_Paid,"&lt;="&amp;DH$4,Dep_Cash,1)</f>
        <v>-0</v>
      </c>
      <c r="DI107" s="20" t="n">
        <f aca="false">-SUMIFS(Dep_Keur,Dep_Paid,"&gt;="&amp;DI$3,Dep_Paid,"&lt;="&amp;DI$4,Dep_Cash,1)</f>
        <v>-0</v>
      </c>
      <c r="DJ107" s="20" t="n">
        <f aca="false">-SUMIFS(Dep_Keur,Dep_Paid,"&gt;="&amp;DJ$3,Dep_Paid,"&lt;="&amp;DJ$4,Dep_Cash,1)</f>
        <v>-0</v>
      </c>
      <c r="DK107" s="20" t="n">
        <f aca="false">-SUMIFS(Dep_Keur,Dep_Paid,"&gt;="&amp;DK$3,Dep_Paid,"&lt;="&amp;DK$4,Dep_Cash,1)</f>
        <v>-0</v>
      </c>
      <c r="DL107" s="20" t="n">
        <f aca="false">-SUMIFS(Dep_Keur,Dep_Paid,"&gt;="&amp;DL$3,Dep_Paid,"&lt;="&amp;DL$4,Dep_Cash,1)</f>
        <v>-0</v>
      </c>
      <c r="DM107" s="20" t="n">
        <f aca="false">-SUMIFS(Dep_Keur,Dep_Paid,"&gt;="&amp;DM$3,Dep_Paid,"&lt;="&amp;DM$4,Dep_Cash,1)</f>
        <v>-0</v>
      </c>
      <c r="DN107" s="20" t="n">
        <f aca="false">-SUMIFS(Dep_Keur,Dep_Paid,"&gt;="&amp;DN$3,Dep_Paid,"&lt;="&amp;DN$4,Dep_Cash,1)</f>
        <v>-0</v>
      </c>
      <c r="DO107" s="20" t="n">
        <f aca="false">-SUMIFS(Dep_Keur,Dep_Paid,"&gt;="&amp;DO$3,Dep_Paid,"&lt;="&amp;DO$4,Dep_Cash,1)</f>
        <v>-0</v>
      </c>
      <c r="DP107" s="20" t="n">
        <f aca="false">-SUMIFS(Dep_Keur,Dep_Paid,"&gt;="&amp;DP$3,Dep_Paid,"&lt;="&amp;DP$4,Dep_Cash,1)</f>
        <v>-0</v>
      </c>
      <c r="DQ107" s="20" t="n">
        <f aca="false">-SUMIFS(Dep_Keur,Dep_Paid,"&gt;="&amp;DQ$3,Dep_Paid,"&lt;="&amp;DQ$4,Dep_Cash,1)</f>
        <v>-0</v>
      </c>
      <c r="DR107" s="20" t="n">
        <f aca="false">-SUMIFS(Dep_Keur,Dep_Paid,"&gt;="&amp;DR$3,Dep_Paid,"&lt;="&amp;DR$4,Dep_Cash,1)</f>
        <v>-0</v>
      </c>
      <c r="DS107" s="20" t="n">
        <f aca="false">-SUMIFS(Dep_Keur,Dep_Paid,"&gt;="&amp;DS$3,Dep_Paid,"&lt;="&amp;DS$4,Dep_Cash,1)</f>
        <v>-0</v>
      </c>
      <c r="DT107" s="20" t="n">
        <f aca="false">-SUMIFS(Dep_Keur,Dep_Paid,"&gt;="&amp;DT$3,Dep_Paid,"&lt;="&amp;DT$4,Dep_Cash,1)</f>
        <v>-0</v>
      </c>
      <c r="DU107" s="20" t="n">
        <f aca="false">-SUMIFS(Dep_Keur,Dep_Paid,"&gt;="&amp;DU$3,Dep_Paid,"&lt;="&amp;DU$4,Dep_Cash,1)</f>
        <v>-0</v>
      </c>
      <c r="DV107" s="20" t="n">
        <f aca="false">-SUMIFS(Dep_Keur,Dep_Paid,"&gt;="&amp;DV$3,Dep_Paid,"&lt;="&amp;DV$4,Dep_Cash,1)</f>
        <v>-0</v>
      </c>
      <c r="DW107" s="20" t="n">
        <f aca="false">-SUMIFS(Dep_Keur,Dep_Paid,"&gt;="&amp;DW$3,Dep_Paid,"&lt;="&amp;DW$4,Dep_Cash,1)</f>
        <v>-0</v>
      </c>
      <c r="DX107" s="20" t="n">
        <f aca="false">-SUMIFS(Dep_Keur,Dep_Paid,"&gt;="&amp;DX$3,Dep_Paid,"&lt;="&amp;DX$4,Dep_Cash,1)</f>
        <v>-0</v>
      </c>
      <c r="DY107" s="20" t="n">
        <f aca="false">-SUMIFS(Dep_Keur,Dep_Paid,"&gt;="&amp;DY$3,Dep_Paid,"&lt;="&amp;DY$4,Dep_Cash,1)</f>
        <v>-0</v>
      </c>
      <c r="DZ107" s="20" t="n">
        <f aca="false">-SUMIFS(Dep_Keur,Dep_Paid,"&gt;="&amp;DZ$3,Dep_Paid,"&lt;="&amp;DZ$4,Dep_Cash,1)</f>
        <v>-0</v>
      </c>
      <c r="EA107" s="20" t="n">
        <f aca="false">-SUMIFS(Dep_Keur,Dep_Paid,"&gt;="&amp;EA$3,Dep_Paid,"&lt;="&amp;EA$4,Dep_Cash,1)</f>
        <v>-0</v>
      </c>
      <c r="EB107" s="20" t="n">
        <f aca="false">-SUMIFS(Dep_Keur,Dep_Paid,"&gt;="&amp;EB$3,Dep_Paid,"&lt;="&amp;EB$4,Dep_Cash,1)</f>
        <v>-0</v>
      </c>
      <c r="EC107" s="20" t="n">
        <f aca="false">-SUMIFS(Dep_Keur,Dep_Paid,"&gt;="&amp;EC$3,Dep_Paid,"&lt;="&amp;EC$4,Dep_Cash,1)</f>
        <v>-0</v>
      </c>
      <c r="ED107" s="20" t="n">
        <f aca="false">-SUMIFS(Dep_Keur,Dep_Paid,"&gt;="&amp;ED$3,Dep_Paid,"&lt;="&amp;ED$4,Dep_Cash,1)</f>
        <v>-0</v>
      </c>
      <c r="EE107" s="20" t="n">
        <f aca="false">-SUMIFS(Dep_Keur,Dep_Paid,"&gt;="&amp;EE$3,Dep_Paid,"&lt;="&amp;EE$4,Dep_Cash,1)</f>
        <v>-0</v>
      </c>
      <c r="EF107" s="20" t="n">
        <f aca="false">-SUMIFS(Dep_Keur,Dep_Paid,"&gt;="&amp;EF$3,Dep_Paid,"&lt;="&amp;EF$4,Dep_Cash,1)</f>
        <v>-0</v>
      </c>
      <c r="EG107" s="20" t="n">
        <f aca="false">-SUMIFS(Dep_Keur,Dep_Paid,"&gt;="&amp;EG$3,Dep_Paid,"&lt;="&amp;EG$4,Dep_Cash,1)</f>
        <v>-0</v>
      </c>
      <c r="EH107" s="20" t="n">
        <f aca="false">-SUMIFS(Dep_Keur,Dep_Paid,"&gt;="&amp;EH$3,Dep_Paid,"&lt;="&amp;EH$4,Dep_Cash,1)</f>
        <v>-0</v>
      </c>
      <c r="EI107" s="20" t="n">
        <f aca="false">-SUMIFS(Dep_Keur,Dep_Paid,"&gt;="&amp;EI$3,Dep_Paid,"&lt;="&amp;EI$4,Dep_Cash,1)</f>
        <v>-0</v>
      </c>
      <c r="EJ107" s="20" t="n">
        <f aca="false">-SUMIFS(Dep_Keur,Dep_Paid,"&gt;="&amp;EJ$3,Dep_Paid,"&lt;="&amp;EJ$4,Dep_Cash,1)</f>
        <v>-0</v>
      </c>
      <c r="EK107" s="20" t="n">
        <f aca="false">-SUMIFS(Dep_Keur,Dep_Paid,"&gt;="&amp;EK$3,Dep_Paid,"&lt;="&amp;EK$4,Dep_Cash,1)</f>
        <v>-0</v>
      </c>
      <c r="EL107" s="20" t="n">
        <f aca="false">-SUMIFS(Dep_Keur,Dep_Paid,"&gt;="&amp;EL$3,Dep_Paid,"&lt;="&amp;EL$4,Dep_Cash,1)</f>
        <v>-0</v>
      </c>
      <c r="EM107" s="20" t="n">
        <f aca="false">-SUMIFS(Dep_Keur,Dep_Paid,"&gt;="&amp;EM$3,Dep_Paid,"&lt;="&amp;EM$4,Dep_Cash,1)</f>
        <v>-0</v>
      </c>
      <c r="EN107" s="20" t="n">
        <f aca="false">-SUMIFS(Dep_Keur,Dep_Paid,"&gt;="&amp;EN$3,Dep_Paid,"&lt;="&amp;EN$4,Dep_Cash,1)</f>
        <v>-0</v>
      </c>
      <c r="EO107" s="20" t="n">
        <f aca="false">-SUMIFS(Dep_Keur,Dep_Paid,"&gt;="&amp;EO$3,Dep_Paid,"&lt;="&amp;EO$4,Dep_Cash,1)</f>
        <v>-0</v>
      </c>
      <c r="EP107" s="20" t="n">
        <f aca="false">-SUMIFS(Dep_Keur,Dep_Paid,"&gt;="&amp;EP$3,Dep_Paid,"&lt;="&amp;EP$4,Dep_Cash,1)</f>
        <v>-0</v>
      </c>
      <c r="EQ107" s="20" t="n">
        <f aca="false">-SUMIFS(Dep_Keur,Dep_Paid,"&gt;="&amp;EQ$3,Dep_Paid,"&lt;="&amp;EQ$4,Dep_Cash,1)</f>
        <v>-0</v>
      </c>
      <c r="ER107" s="20" t="n">
        <f aca="false">-SUMIFS(Dep_Keur,Dep_Paid,"&gt;="&amp;ER$3,Dep_Paid,"&lt;="&amp;ER$4,Dep_Cash,1)</f>
        <v>-0</v>
      </c>
      <c r="ES107" s="20" t="n">
        <f aca="false">-SUMIFS(Dep_Keur,Dep_Paid,"&gt;="&amp;ES$3,Dep_Paid,"&lt;="&amp;ES$4,Dep_Cash,1)</f>
        <v>-0</v>
      </c>
      <c r="ET107" s="20" t="n">
        <f aca="false">-SUMIFS(Dep_Keur,Dep_Paid,"&gt;="&amp;ET$3,Dep_Paid,"&lt;="&amp;ET$4,Dep_Cash,1)</f>
        <v>-0</v>
      </c>
      <c r="EU107" s="20" t="n">
        <f aca="false">-SUMIFS(Dep_Keur,Dep_Paid,"&gt;="&amp;EU$3,Dep_Paid,"&lt;="&amp;EU$4,Dep_Cash,1)</f>
        <v>-0</v>
      </c>
      <c r="EV107" s="20" t="n">
        <f aca="false">-SUMIFS(Dep_Keur,Dep_Paid,"&gt;="&amp;EV$3,Dep_Paid,"&lt;="&amp;EV$4,Dep_Cash,1)</f>
        <v>-0</v>
      </c>
      <c r="EW107" s="20" t="n">
        <f aca="false">-SUMIFS(Dep_Keur,Dep_Paid,"&gt;="&amp;EW$3,Dep_Paid,"&lt;="&amp;EW$4,Dep_Cash,1)</f>
        <v>-0</v>
      </c>
      <c r="EX107" s="20" t="n">
        <f aca="false">-SUMIFS(Dep_Keur,Dep_Paid,"&gt;="&amp;EX$3,Dep_Paid,"&lt;="&amp;EX$4,Dep_Cash,1)</f>
        <v>-0</v>
      </c>
      <c r="EY107" s="20" t="n">
        <f aca="false">-SUMIFS(Dep_Keur,Dep_Paid,"&gt;="&amp;EY$3,Dep_Paid,"&lt;="&amp;EY$4,Dep_Cash,1)</f>
        <v>-0</v>
      </c>
      <c r="EZ107" s="20" t="n">
        <f aca="false">-SUMIFS(Dep_Keur,Dep_Paid,"&gt;="&amp;EZ$3,Dep_Paid,"&lt;="&amp;EZ$4,Dep_Cash,1)</f>
        <v>-0</v>
      </c>
      <c r="FA107" s="20" t="n">
        <f aca="false">-SUMIFS(Dep_Keur,Dep_Paid,"&gt;="&amp;FA$3,Dep_Paid,"&lt;="&amp;FA$4,Dep_Cash,1)</f>
        <v>-0</v>
      </c>
      <c r="FB107" s="20" t="n">
        <f aca="false">-SUMIFS(Dep_Keur,Dep_Paid,"&gt;="&amp;FB$3,Dep_Paid,"&lt;="&amp;FB$4,Dep_Cash,1)</f>
        <v>-0</v>
      </c>
      <c r="FC107" s="20" t="n">
        <f aca="false">-SUMIFS(Dep_Keur,Dep_Paid,"&gt;="&amp;FC$3,Dep_Paid,"&lt;="&amp;FC$4,Dep_Cash,1)</f>
        <v>-0</v>
      </c>
      <c r="FD107" s="20" t="n">
        <f aca="false">-SUMIFS(Dep_Keur,Dep_Paid,"&gt;="&amp;FD$3,Dep_Paid,"&lt;="&amp;FD$4,Dep_Cash,1)</f>
        <v>-0</v>
      </c>
      <c r="FE107" s="20" t="n">
        <f aca="false">-SUMIFS(Dep_Keur,Dep_Paid,"&gt;="&amp;FE$3,Dep_Paid,"&lt;="&amp;FE$4,Dep_Cash,1)</f>
        <v>-0</v>
      </c>
      <c r="FF107" s="20" t="n">
        <f aca="false">-SUMIFS(Dep_Keur,Dep_Paid,"&gt;="&amp;FF$3,Dep_Paid,"&lt;="&amp;FF$4,Dep_Cash,1)</f>
        <v>-0</v>
      </c>
      <c r="FG107" s="20" t="n">
        <f aca="false">-SUMIFS(Dep_Keur,Dep_Paid,"&gt;="&amp;FG$3,Dep_Paid,"&lt;="&amp;FG$4,Dep_Cash,1)</f>
        <v>-0</v>
      </c>
      <c r="FH107" s="20" t="n">
        <f aca="false">-SUMIFS(Dep_Keur,Dep_Paid,"&gt;="&amp;FH$3,Dep_Paid,"&lt;="&amp;FH$4,Dep_Cash,1)</f>
        <v>-0</v>
      </c>
    </row>
    <row r="108" customFormat="false" ht="15" hidden="false" customHeight="false" outlineLevel="0" collapsed="false">
      <c r="C108" s="0" t="s">
        <v>758</v>
      </c>
      <c r="D108" s="11" t="s">
        <v>359</v>
      </c>
      <c r="E108" s="20" t="n">
        <f aca="false">SUMIFS(Dep_Keur,Dep_Exit,1,Dep_Cash,1)</f>
        <v>562.5</v>
      </c>
      <c r="I108" s="20" t="n">
        <f aca="false">SUM(J108:FH108)</f>
        <v>1213.875</v>
      </c>
      <c r="J108" s="20" t="n">
        <f aca="false">SUMIFS(Dep_Keur,Dep_Rel,"&gt;="&amp;J$3,Dep_Rel,"&lt;="&amp;J$4,Dep_Cash,1)</f>
        <v>0</v>
      </c>
      <c r="K108" s="20" t="n">
        <f aca="false">SUMIFS(Dep_Keur,Dep_Rel,"&gt;="&amp;K$3,Dep_Rel,"&lt;="&amp;K$4,Dep_Cash,1)</f>
        <v>1213.875</v>
      </c>
      <c r="L108" s="20" t="n">
        <f aca="false">SUMIFS(Dep_Keur,Dep_Rel,"&gt;="&amp;L$3,Dep_Rel,"&lt;="&amp;L$4,Dep_Cash,1)</f>
        <v>0</v>
      </c>
      <c r="M108" s="20" t="n">
        <f aca="false">SUMIFS(Dep_Keur,Dep_Rel,"&gt;="&amp;M$3,Dep_Rel,"&lt;="&amp;M$4,Dep_Cash,1)</f>
        <v>0</v>
      </c>
      <c r="N108" s="20" t="n">
        <f aca="false">SUMIFS(Dep_Keur,Dep_Rel,"&gt;="&amp;N$3,Dep_Rel,"&lt;="&amp;N$4,Dep_Cash,1)</f>
        <v>0</v>
      </c>
      <c r="O108" s="20" t="n">
        <f aca="false">SUMIFS(Dep_Keur,Dep_Rel,"&gt;="&amp;O$3,Dep_Rel,"&lt;="&amp;O$4,Dep_Cash,1)</f>
        <v>0</v>
      </c>
      <c r="P108" s="20" t="n">
        <f aca="false">SUMIFS(Dep_Keur,Dep_Rel,"&gt;="&amp;P$3,Dep_Rel,"&lt;="&amp;P$4,Dep_Cash,1)</f>
        <v>0</v>
      </c>
      <c r="Q108" s="20" t="n">
        <f aca="false">SUMIFS(Dep_Keur,Dep_Rel,"&gt;="&amp;Q$3,Dep_Rel,"&lt;="&amp;Q$4,Dep_Cash,1)</f>
        <v>0</v>
      </c>
      <c r="R108" s="20" t="n">
        <f aca="false">SUMIFS(Dep_Keur,Dep_Rel,"&gt;="&amp;R$3,Dep_Rel,"&lt;="&amp;R$4,Dep_Cash,1)</f>
        <v>0</v>
      </c>
      <c r="S108" s="20" t="n">
        <f aca="false">SUMIFS(Dep_Keur,Dep_Rel,"&gt;="&amp;S$3,Dep_Rel,"&lt;="&amp;S$4,Dep_Cash,1)</f>
        <v>0</v>
      </c>
      <c r="T108" s="20" t="n">
        <f aca="false">SUMIFS(Dep_Keur,Dep_Rel,"&gt;="&amp;T$3,Dep_Rel,"&lt;="&amp;T$4,Dep_Cash,1)</f>
        <v>0</v>
      </c>
      <c r="U108" s="20" t="n">
        <f aca="false">SUMIFS(Dep_Keur,Dep_Rel,"&gt;="&amp;U$3,Dep_Rel,"&lt;="&amp;U$4,Dep_Cash,1)</f>
        <v>0</v>
      </c>
      <c r="V108" s="20" t="n">
        <f aca="false">SUMIFS(Dep_Keur,Dep_Rel,"&gt;="&amp;V$3,Dep_Rel,"&lt;="&amp;V$4,Dep_Cash,1)</f>
        <v>0</v>
      </c>
      <c r="W108" s="20" t="n">
        <f aca="false">SUMIFS(Dep_Keur,Dep_Rel,"&gt;="&amp;W$3,Dep_Rel,"&lt;="&amp;W$4,Dep_Cash,1)</f>
        <v>0</v>
      </c>
      <c r="X108" s="20" t="n">
        <f aca="false">SUMIFS(Dep_Keur,Dep_Rel,"&gt;="&amp;X$3,Dep_Rel,"&lt;="&amp;X$4,Dep_Cash,1)</f>
        <v>0</v>
      </c>
      <c r="Y108" s="20" t="n">
        <f aca="false">SUMIFS(Dep_Keur,Dep_Rel,"&gt;="&amp;Y$3,Dep_Rel,"&lt;="&amp;Y$4,Dep_Cash,1)</f>
        <v>0</v>
      </c>
      <c r="Z108" s="20" t="n">
        <f aca="false">SUMIFS(Dep_Keur,Dep_Rel,"&gt;="&amp;Z$3,Dep_Rel,"&lt;="&amp;Z$4,Dep_Cash,1)</f>
        <v>0</v>
      </c>
      <c r="AA108" s="20" t="n">
        <f aca="false">SUMIFS(Dep_Keur,Dep_Rel,"&gt;="&amp;AA$3,Dep_Rel,"&lt;="&amp;AA$4,Dep_Cash,1)</f>
        <v>0</v>
      </c>
      <c r="AB108" s="20" t="n">
        <f aca="false">SUMIFS(Dep_Keur,Dep_Rel,"&gt;="&amp;AB$3,Dep_Rel,"&lt;="&amp;AB$4,Dep_Cash,1)</f>
        <v>0</v>
      </c>
      <c r="AC108" s="20" t="n">
        <f aca="false">SUMIFS(Dep_Keur,Dep_Rel,"&gt;="&amp;AC$3,Dep_Rel,"&lt;="&amp;AC$4,Dep_Cash,1)</f>
        <v>0</v>
      </c>
      <c r="AD108" s="20" t="n">
        <f aca="false">SUMIFS(Dep_Keur,Dep_Rel,"&gt;="&amp;AD$3,Dep_Rel,"&lt;="&amp;AD$4,Dep_Cash,1)</f>
        <v>0</v>
      </c>
      <c r="AE108" s="20" t="n">
        <f aca="false">SUMIFS(Dep_Keur,Dep_Rel,"&gt;="&amp;AE$3,Dep_Rel,"&lt;="&amp;AE$4,Dep_Cash,1)</f>
        <v>0</v>
      </c>
      <c r="AF108" s="20" t="n">
        <f aca="false">SUMIFS(Dep_Keur,Dep_Rel,"&gt;="&amp;AF$3,Dep_Rel,"&lt;="&amp;AF$4,Dep_Cash,1)</f>
        <v>0</v>
      </c>
      <c r="AG108" s="20" t="n">
        <f aca="false">SUMIFS(Dep_Keur,Dep_Rel,"&gt;="&amp;AG$3,Dep_Rel,"&lt;="&amp;AG$4,Dep_Cash,1)</f>
        <v>0</v>
      </c>
      <c r="AH108" s="20" t="n">
        <f aca="false">SUMIFS(Dep_Keur,Dep_Rel,"&gt;="&amp;AH$3,Dep_Rel,"&lt;="&amp;AH$4,Dep_Cash,1)</f>
        <v>0</v>
      </c>
      <c r="AI108" s="20" t="n">
        <f aca="false">SUMIFS(Dep_Keur,Dep_Rel,"&gt;="&amp;AI$3,Dep_Rel,"&lt;="&amp;AI$4,Dep_Cash,1)</f>
        <v>0</v>
      </c>
      <c r="AJ108" s="20" t="n">
        <f aca="false">SUMIFS(Dep_Keur,Dep_Rel,"&gt;="&amp;AJ$3,Dep_Rel,"&lt;="&amp;AJ$4,Dep_Cash,1)</f>
        <v>0</v>
      </c>
      <c r="AK108" s="20" t="n">
        <f aca="false">SUMIFS(Dep_Keur,Dep_Rel,"&gt;="&amp;AK$3,Dep_Rel,"&lt;="&amp;AK$4,Dep_Cash,1)</f>
        <v>0</v>
      </c>
      <c r="AL108" s="20" t="n">
        <f aca="false">SUMIFS(Dep_Keur,Dep_Rel,"&gt;="&amp;AL$3,Dep_Rel,"&lt;="&amp;AL$4,Dep_Cash,1)</f>
        <v>0</v>
      </c>
      <c r="AM108" s="20" t="n">
        <f aca="false">SUMIFS(Dep_Keur,Dep_Rel,"&gt;="&amp;AM$3,Dep_Rel,"&lt;="&amp;AM$4,Dep_Cash,1)</f>
        <v>0</v>
      </c>
      <c r="AN108" s="20" t="n">
        <f aca="false">SUMIFS(Dep_Keur,Dep_Rel,"&gt;="&amp;AN$3,Dep_Rel,"&lt;="&amp;AN$4,Dep_Cash,1)</f>
        <v>0</v>
      </c>
      <c r="AO108" s="20" t="n">
        <f aca="false">SUMIFS(Dep_Keur,Dep_Rel,"&gt;="&amp;AO$3,Dep_Rel,"&lt;="&amp;AO$4,Dep_Cash,1)</f>
        <v>0</v>
      </c>
      <c r="AP108" s="20" t="n">
        <f aca="false">SUMIFS(Dep_Keur,Dep_Rel,"&gt;="&amp;AP$3,Dep_Rel,"&lt;="&amp;AP$4,Dep_Cash,1)</f>
        <v>0</v>
      </c>
      <c r="AQ108" s="20" t="n">
        <f aca="false">SUMIFS(Dep_Keur,Dep_Rel,"&gt;="&amp;AQ$3,Dep_Rel,"&lt;="&amp;AQ$4,Dep_Cash,1)</f>
        <v>0</v>
      </c>
      <c r="AR108" s="20" t="n">
        <f aca="false">SUMIFS(Dep_Keur,Dep_Rel,"&gt;="&amp;AR$3,Dep_Rel,"&lt;="&amp;AR$4,Dep_Cash,1)</f>
        <v>0</v>
      </c>
      <c r="AS108" s="20" t="n">
        <f aca="false">SUMIFS(Dep_Keur,Dep_Rel,"&gt;="&amp;AS$3,Dep_Rel,"&lt;="&amp;AS$4,Dep_Cash,1)</f>
        <v>0</v>
      </c>
      <c r="AT108" s="20" t="n">
        <f aca="false">SUMIFS(Dep_Keur,Dep_Rel,"&gt;="&amp;AT$3,Dep_Rel,"&lt;="&amp;AT$4,Dep_Cash,1)</f>
        <v>0</v>
      </c>
      <c r="AU108" s="20" t="n">
        <f aca="false">SUMIFS(Dep_Keur,Dep_Rel,"&gt;="&amp;AU$3,Dep_Rel,"&lt;="&amp;AU$4,Dep_Cash,1)</f>
        <v>0</v>
      </c>
      <c r="AV108" s="20" t="n">
        <f aca="false">SUMIFS(Dep_Keur,Dep_Rel,"&gt;="&amp;AV$3,Dep_Rel,"&lt;="&amp;AV$4,Dep_Cash,1)</f>
        <v>0</v>
      </c>
      <c r="AW108" s="20" t="n">
        <f aca="false">SUMIFS(Dep_Keur,Dep_Rel,"&gt;="&amp;AW$3,Dep_Rel,"&lt;="&amp;AW$4,Dep_Cash,1)</f>
        <v>0</v>
      </c>
      <c r="AX108" s="20" t="n">
        <f aca="false">SUMIFS(Dep_Keur,Dep_Rel,"&gt;="&amp;AX$3,Dep_Rel,"&lt;="&amp;AX$4,Dep_Cash,1)</f>
        <v>0</v>
      </c>
      <c r="AY108" s="20" t="n">
        <f aca="false">SUMIFS(Dep_Keur,Dep_Rel,"&gt;="&amp;AY$3,Dep_Rel,"&lt;="&amp;AY$4,Dep_Cash,1)</f>
        <v>0</v>
      </c>
      <c r="AZ108" s="20" t="n">
        <f aca="false">SUMIFS(Dep_Keur,Dep_Rel,"&gt;="&amp;AZ$3,Dep_Rel,"&lt;="&amp;AZ$4,Dep_Cash,1)</f>
        <v>0</v>
      </c>
      <c r="BA108" s="20" t="n">
        <f aca="false">SUMIFS(Dep_Keur,Dep_Rel,"&gt;="&amp;BA$3,Dep_Rel,"&lt;="&amp;BA$4,Dep_Cash,1)</f>
        <v>0</v>
      </c>
      <c r="BB108" s="20" t="n">
        <f aca="false">SUMIFS(Dep_Keur,Dep_Rel,"&gt;="&amp;BB$3,Dep_Rel,"&lt;="&amp;BB$4,Dep_Cash,1)</f>
        <v>0</v>
      </c>
      <c r="BC108" s="20" t="n">
        <f aca="false">SUMIFS(Dep_Keur,Dep_Rel,"&gt;="&amp;BC$3,Dep_Rel,"&lt;="&amp;BC$4,Dep_Cash,1)</f>
        <v>0</v>
      </c>
      <c r="BD108" s="20" t="n">
        <f aca="false">SUMIFS(Dep_Keur,Dep_Rel,"&gt;="&amp;BD$3,Dep_Rel,"&lt;="&amp;BD$4,Dep_Cash,1)</f>
        <v>0</v>
      </c>
      <c r="BE108" s="20" t="n">
        <f aca="false">SUMIFS(Dep_Keur,Dep_Rel,"&gt;="&amp;BE$3,Dep_Rel,"&lt;="&amp;BE$4,Dep_Cash,1)</f>
        <v>0</v>
      </c>
      <c r="BF108" s="20" t="n">
        <f aca="false">SUMIFS(Dep_Keur,Dep_Rel,"&gt;="&amp;BF$3,Dep_Rel,"&lt;="&amp;BF$4,Dep_Cash,1)</f>
        <v>0</v>
      </c>
      <c r="BG108" s="20" t="n">
        <f aca="false">SUMIFS(Dep_Keur,Dep_Rel,"&gt;="&amp;BG$3,Dep_Rel,"&lt;="&amp;BG$4,Dep_Cash,1)</f>
        <v>0</v>
      </c>
      <c r="BH108" s="20" t="n">
        <f aca="false">SUMIFS(Dep_Keur,Dep_Rel,"&gt;="&amp;BH$3,Dep_Rel,"&lt;="&amp;BH$4,Dep_Cash,1)</f>
        <v>0</v>
      </c>
      <c r="BI108" s="20" t="n">
        <f aca="false">SUMIFS(Dep_Keur,Dep_Rel,"&gt;="&amp;BI$3,Dep_Rel,"&lt;="&amp;BI$4,Dep_Cash,1)</f>
        <v>0</v>
      </c>
      <c r="BJ108" s="20" t="n">
        <f aca="false">SUMIFS(Dep_Keur,Dep_Rel,"&gt;="&amp;BJ$3,Dep_Rel,"&lt;="&amp;BJ$4,Dep_Cash,1)</f>
        <v>0</v>
      </c>
      <c r="BK108" s="20" t="n">
        <f aca="false">SUMIFS(Dep_Keur,Dep_Rel,"&gt;="&amp;BK$3,Dep_Rel,"&lt;="&amp;BK$4,Dep_Cash,1)</f>
        <v>0</v>
      </c>
      <c r="BL108" s="20" t="n">
        <f aca="false">SUMIFS(Dep_Keur,Dep_Rel,"&gt;="&amp;BL$3,Dep_Rel,"&lt;="&amp;BL$4,Dep_Cash,1)</f>
        <v>0</v>
      </c>
      <c r="BM108" s="20" t="n">
        <f aca="false">SUMIFS(Dep_Keur,Dep_Rel,"&gt;="&amp;BM$3,Dep_Rel,"&lt;="&amp;BM$4,Dep_Cash,1)</f>
        <v>0</v>
      </c>
      <c r="BN108" s="20" t="n">
        <f aca="false">SUMIFS(Dep_Keur,Dep_Rel,"&gt;="&amp;BN$3,Dep_Rel,"&lt;="&amp;BN$4,Dep_Cash,1)</f>
        <v>0</v>
      </c>
      <c r="BO108" s="20" t="n">
        <f aca="false">SUMIFS(Dep_Keur,Dep_Rel,"&gt;="&amp;BO$3,Dep_Rel,"&lt;="&amp;BO$4,Dep_Cash,1)</f>
        <v>0</v>
      </c>
      <c r="BP108" s="20" t="n">
        <f aca="false">SUMIFS(Dep_Keur,Dep_Rel,"&gt;="&amp;BP$3,Dep_Rel,"&lt;="&amp;BP$4,Dep_Cash,1)</f>
        <v>0</v>
      </c>
      <c r="BQ108" s="20" t="n">
        <f aca="false">SUMIFS(Dep_Keur,Dep_Rel,"&gt;="&amp;BQ$3,Dep_Rel,"&lt;="&amp;BQ$4,Dep_Cash,1)</f>
        <v>0</v>
      </c>
      <c r="BR108" s="20" t="n">
        <f aca="false">SUMIFS(Dep_Keur,Dep_Rel,"&gt;="&amp;BR$3,Dep_Rel,"&lt;="&amp;BR$4,Dep_Cash,1)</f>
        <v>0</v>
      </c>
      <c r="BS108" s="20" t="n">
        <f aca="false">SUMIFS(Dep_Keur,Dep_Rel,"&gt;="&amp;BS$3,Dep_Rel,"&lt;="&amp;BS$4,Dep_Cash,1)</f>
        <v>0</v>
      </c>
      <c r="BT108" s="20" t="n">
        <f aca="false">SUMIFS(Dep_Keur,Dep_Rel,"&gt;="&amp;BT$3,Dep_Rel,"&lt;="&amp;BT$4,Dep_Cash,1)</f>
        <v>0</v>
      </c>
      <c r="BU108" s="20" t="n">
        <f aca="false">SUMIFS(Dep_Keur,Dep_Rel,"&gt;="&amp;BU$3,Dep_Rel,"&lt;="&amp;BU$4,Dep_Cash,1)</f>
        <v>0</v>
      </c>
      <c r="BV108" s="20" t="n">
        <f aca="false">SUMIFS(Dep_Keur,Dep_Rel,"&gt;="&amp;BV$3,Dep_Rel,"&lt;="&amp;BV$4,Dep_Cash,1)</f>
        <v>0</v>
      </c>
      <c r="BW108" s="20" t="n">
        <f aca="false">SUMIFS(Dep_Keur,Dep_Rel,"&gt;="&amp;BW$3,Dep_Rel,"&lt;="&amp;BW$4,Dep_Cash,1)</f>
        <v>0</v>
      </c>
      <c r="BX108" s="20" t="n">
        <f aca="false">SUMIFS(Dep_Keur,Dep_Rel,"&gt;="&amp;BX$3,Dep_Rel,"&lt;="&amp;BX$4,Dep_Cash,1)</f>
        <v>0</v>
      </c>
      <c r="BY108" s="20" t="n">
        <f aca="false">SUMIFS(Dep_Keur,Dep_Rel,"&gt;="&amp;BY$3,Dep_Rel,"&lt;="&amp;BY$4,Dep_Cash,1)</f>
        <v>0</v>
      </c>
      <c r="BZ108" s="20" t="n">
        <f aca="false">SUMIFS(Dep_Keur,Dep_Rel,"&gt;="&amp;BZ$3,Dep_Rel,"&lt;="&amp;BZ$4,Dep_Cash,1)</f>
        <v>0</v>
      </c>
      <c r="CA108" s="20" t="n">
        <f aca="false">SUMIFS(Dep_Keur,Dep_Rel,"&gt;="&amp;CA$3,Dep_Rel,"&lt;="&amp;CA$4,Dep_Cash,1)</f>
        <v>0</v>
      </c>
      <c r="CB108" s="20" t="n">
        <f aca="false">SUMIFS(Dep_Keur,Dep_Rel,"&gt;="&amp;CB$3,Dep_Rel,"&lt;="&amp;CB$4,Dep_Cash,1)</f>
        <v>0</v>
      </c>
      <c r="CC108" s="20" t="n">
        <f aca="false">SUMIFS(Dep_Keur,Dep_Rel,"&gt;="&amp;CC$3,Dep_Rel,"&lt;="&amp;CC$4,Dep_Cash,1)</f>
        <v>0</v>
      </c>
      <c r="CD108" s="20" t="n">
        <f aca="false">SUMIFS(Dep_Keur,Dep_Rel,"&gt;="&amp;CD$3,Dep_Rel,"&lt;="&amp;CD$4,Dep_Cash,1)</f>
        <v>0</v>
      </c>
      <c r="CE108" s="20" t="n">
        <f aca="false">SUMIFS(Dep_Keur,Dep_Rel,"&gt;="&amp;CE$3,Dep_Rel,"&lt;="&amp;CE$4,Dep_Cash,1)</f>
        <v>0</v>
      </c>
      <c r="CF108" s="20" t="n">
        <f aca="false">SUMIFS(Dep_Keur,Dep_Rel,"&gt;="&amp;CF$3,Dep_Rel,"&lt;="&amp;CF$4,Dep_Cash,1)</f>
        <v>0</v>
      </c>
      <c r="CG108" s="20" t="n">
        <f aca="false">SUMIFS(Dep_Keur,Dep_Rel,"&gt;="&amp;CG$3,Dep_Rel,"&lt;="&amp;CG$4,Dep_Cash,1)</f>
        <v>0</v>
      </c>
      <c r="CH108" s="20" t="n">
        <f aca="false">SUMIFS(Dep_Keur,Dep_Rel,"&gt;="&amp;CH$3,Dep_Rel,"&lt;="&amp;CH$4,Dep_Cash,1)</f>
        <v>0</v>
      </c>
      <c r="CI108" s="20" t="n">
        <f aca="false">SUMIFS(Dep_Keur,Dep_Rel,"&gt;="&amp;CI$3,Dep_Rel,"&lt;="&amp;CI$4,Dep_Cash,1)</f>
        <v>0</v>
      </c>
      <c r="CJ108" s="20" t="n">
        <f aca="false">SUMIFS(Dep_Keur,Dep_Rel,"&gt;="&amp;CJ$3,Dep_Rel,"&lt;="&amp;CJ$4,Dep_Cash,1)</f>
        <v>0</v>
      </c>
      <c r="CK108" s="20" t="n">
        <f aca="false">SUMIFS(Dep_Keur,Dep_Rel,"&gt;="&amp;CK$3,Dep_Rel,"&lt;="&amp;CK$4,Dep_Cash,1)</f>
        <v>0</v>
      </c>
      <c r="CL108" s="20" t="n">
        <f aca="false">SUMIFS(Dep_Keur,Dep_Rel,"&gt;="&amp;CL$3,Dep_Rel,"&lt;="&amp;CL$4,Dep_Cash,1)</f>
        <v>0</v>
      </c>
      <c r="CM108" s="20" t="n">
        <f aca="false">SUMIFS(Dep_Keur,Dep_Rel,"&gt;="&amp;CM$3,Dep_Rel,"&lt;="&amp;CM$4,Dep_Cash,1)</f>
        <v>0</v>
      </c>
      <c r="CN108" s="20" t="n">
        <f aca="false">SUMIFS(Dep_Keur,Dep_Rel,"&gt;="&amp;CN$3,Dep_Rel,"&lt;="&amp;CN$4,Dep_Cash,1)</f>
        <v>0</v>
      </c>
      <c r="CO108" s="20" t="n">
        <f aca="false">SUMIFS(Dep_Keur,Dep_Rel,"&gt;="&amp;CO$3,Dep_Rel,"&lt;="&amp;CO$4,Dep_Cash,1)</f>
        <v>0</v>
      </c>
      <c r="CP108" s="20" t="n">
        <f aca="false">SUMIFS(Dep_Keur,Dep_Rel,"&gt;="&amp;CP$3,Dep_Rel,"&lt;="&amp;CP$4,Dep_Cash,1)</f>
        <v>0</v>
      </c>
      <c r="CQ108" s="20" t="n">
        <f aca="false">SUMIFS(Dep_Keur,Dep_Rel,"&gt;="&amp;CQ$3,Dep_Rel,"&lt;="&amp;CQ$4,Dep_Cash,1)</f>
        <v>0</v>
      </c>
      <c r="CR108" s="20" t="n">
        <f aca="false">SUMIFS(Dep_Keur,Dep_Rel,"&gt;="&amp;CR$3,Dep_Rel,"&lt;="&amp;CR$4,Dep_Cash,1)</f>
        <v>0</v>
      </c>
      <c r="CS108" s="20" t="n">
        <f aca="false">SUMIFS(Dep_Keur,Dep_Rel,"&gt;="&amp;CS$3,Dep_Rel,"&lt;="&amp;CS$4,Dep_Cash,1)</f>
        <v>0</v>
      </c>
      <c r="CT108" s="20" t="n">
        <f aca="false">SUMIFS(Dep_Keur,Dep_Rel,"&gt;="&amp;CT$3,Dep_Rel,"&lt;="&amp;CT$4,Dep_Cash,1)</f>
        <v>0</v>
      </c>
      <c r="CU108" s="20" t="n">
        <f aca="false">SUMIFS(Dep_Keur,Dep_Rel,"&gt;="&amp;CU$3,Dep_Rel,"&lt;="&amp;CU$4,Dep_Cash,1)</f>
        <v>0</v>
      </c>
      <c r="CV108" s="20" t="n">
        <f aca="false">SUMIFS(Dep_Keur,Dep_Rel,"&gt;="&amp;CV$3,Dep_Rel,"&lt;="&amp;CV$4,Dep_Cash,1)</f>
        <v>0</v>
      </c>
      <c r="CW108" s="20" t="n">
        <f aca="false">SUMIFS(Dep_Keur,Dep_Rel,"&gt;="&amp;CW$3,Dep_Rel,"&lt;="&amp;CW$4,Dep_Cash,1)</f>
        <v>0</v>
      </c>
      <c r="CX108" s="20" t="n">
        <f aca="false">SUMIFS(Dep_Keur,Dep_Rel,"&gt;="&amp;CX$3,Dep_Rel,"&lt;="&amp;CX$4,Dep_Cash,1)</f>
        <v>0</v>
      </c>
      <c r="CY108" s="20" t="n">
        <f aca="false">SUMIFS(Dep_Keur,Dep_Rel,"&gt;="&amp;CY$3,Dep_Rel,"&lt;="&amp;CY$4,Dep_Cash,1)</f>
        <v>0</v>
      </c>
      <c r="CZ108" s="20" t="n">
        <f aca="false">SUMIFS(Dep_Keur,Dep_Rel,"&gt;="&amp;CZ$3,Dep_Rel,"&lt;="&amp;CZ$4,Dep_Cash,1)</f>
        <v>0</v>
      </c>
      <c r="DA108" s="20" t="n">
        <f aca="false">SUMIFS(Dep_Keur,Dep_Rel,"&gt;="&amp;DA$3,Dep_Rel,"&lt;="&amp;DA$4,Dep_Cash,1)</f>
        <v>0</v>
      </c>
      <c r="DB108" s="20" t="n">
        <f aca="false">SUMIFS(Dep_Keur,Dep_Rel,"&gt;="&amp;DB$3,Dep_Rel,"&lt;="&amp;DB$4,Dep_Cash,1)</f>
        <v>0</v>
      </c>
      <c r="DC108" s="20" t="n">
        <f aca="false">SUMIFS(Dep_Keur,Dep_Rel,"&gt;="&amp;DC$3,Dep_Rel,"&lt;="&amp;DC$4,Dep_Cash,1)</f>
        <v>0</v>
      </c>
      <c r="DD108" s="20" t="n">
        <f aca="false">SUMIFS(Dep_Keur,Dep_Rel,"&gt;="&amp;DD$3,Dep_Rel,"&lt;="&amp;DD$4,Dep_Cash,1)</f>
        <v>0</v>
      </c>
      <c r="DE108" s="20" t="n">
        <f aca="false">SUMIFS(Dep_Keur,Dep_Rel,"&gt;="&amp;DE$3,Dep_Rel,"&lt;="&amp;DE$4,Dep_Cash,1)</f>
        <v>0</v>
      </c>
      <c r="DF108" s="20" t="n">
        <f aca="false">SUMIFS(Dep_Keur,Dep_Rel,"&gt;="&amp;DF$3,Dep_Rel,"&lt;="&amp;DF$4,Dep_Cash,1)</f>
        <v>0</v>
      </c>
      <c r="DG108" s="20" t="n">
        <f aca="false">SUMIFS(Dep_Keur,Dep_Rel,"&gt;="&amp;DG$3,Dep_Rel,"&lt;="&amp;DG$4,Dep_Cash,1)</f>
        <v>0</v>
      </c>
      <c r="DH108" s="20" t="n">
        <f aca="false">SUMIFS(Dep_Keur,Dep_Rel,"&gt;="&amp;DH$3,Dep_Rel,"&lt;="&amp;DH$4,Dep_Cash,1)</f>
        <v>0</v>
      </c>
      <c r="DI108" s="20" t="n">
        <f aca="false">SUMIFS(Dep_Keur,Dep_Rel,"&gt;="&amp;DI$3,Dep_Rel,"&lt;="&amp;DI$4,Dep_Cash,1)</f>
        <v>0</v>
      </c>
      <c r="DJ108" s="20" t="n">
        <f aca="false">SUMIFS(Dep_Keur,Dep_Rel,"&gt;="&amp;DJ$3,Dep_Rel,"&lt;="&amp;DJ$4,Dep_Cash,1)</f>
        <v>0</v>
      </c>
      <c r="DK108" s="20" t="n">
        <f aca="false">SUMIFS(Dep_Keur,Dep_Rel,"&gt;="&amp;DK$3,Dep_Rel,"&lt;="&amp;DK$4,Dep_Cash,1)</f>
        <v>0</v>
      </c>
      <c r="DL108" s="20" t="n">
        <f aca="false">SUMIFS(Dep_Keur,Dep_Rel,"&gt;="&amp;DL$3,Dep_Rel,"&lt;="&amp;DL$4,Dep_Cash,1)</f>
        <v>0</v>
      </c>
      <c r="DM108" s="20" t="n">
        <f aca="false">SUMIFS(Dep_Keur,Dep_Rel,"&gt;="&amp;DM$3,Dep_Rel,"&lt;="&amp;DM$4,Dep_Cash,1)</f>
        <v>0</v>
      </c>
      <c r="DN108" s="20" t="n">
        <f aca="false">SUMIFS(Dep_Keur,Dep_Rel,"&gt;="&amp;DN$3,Dep_Rel,"&lt;="&amp;DN$4,Dep_Cash,1)</f>
        <v>0</v>
      </c>
      <c r="DO108" s="20" t="n">
        <f aca="false">SUMIFS(Dep_Keur,Dep_Rel,"&gt;="&amp;DO$3,Dep_Rel,"&lt;="&amp;DO$4,Dep_Cash,1)</f>
        <v>0</v>
      </c>
      <c r="DP108" s="20" t="n">
        <f aca="false">SUMIFS(Dep_Keur,Dep_Rel,"&gt;="&amp;DP$3,Dep_Rel,"&lt;="&amp;DP$4,Dep_Cash,1)</f>
        <v>0</v>
      </c>
      <c r="DQ108" s="20" t="n">
        <f aca="false">SUMIFS(Dep_Keur,Dep_Rel,"&gt;="&amp;DQ$3,Dep_Rel,"&lt;="&amp;DQ$4,Dep_Cash,1)</f>
        <v>0</v>
      </c>
      <c r="DR108" s="20" t="n">
        <f aca="false">SUMIFS(Dep_Keur,Dep_Rel,"&gt;="&amp;DR$3,Dep_Rel,"&lt;="&amp;DR$4,Dep_Cash,1)</f>
        <v>0</v>
      </c>
      <c r="DS108" s="20" t="n">
        <f aca="false">SUMIFS(Dep_Keur,Dep_Rel,"&gt;="&amp;DS$3,Dep_Rel,"&lt;="&amp;DS$4,Dep_Cash,1)</f>
        <v>0</v>
      </c>
      <c r="DT108" s="20" t="n">
        <f aca="false">SUMIFS(Dep_Keur,Dep_Rel,"&gt;="&amp;DT$3,Dep_Rel,"&lt;="&amp;DT$4,Dep_Cash,1)</f>
        <v>0</v>
      </c>
      <c r="DU108" s="20" t="n">
        <f aca="false">SUMIFS(Dep_Keur,Dep_Rel,"&gt;="&amp;DU$3,Dep_Rel,"&lt;="&amp;DU$4,Dep_Cash,1)</f>
        <v>0</v>
      </c>
      <c r="DV108" s="20" t="n">
        <f aca="false">SUMIFS(Dep_Keur,Dep_Rel,"&gt;="&amp;DV$3,Dep_Rel,"&lt;="&amp;DV$4,Dep_Cash,1)</f>
        <v>0</v>
      </c>
      <c r="DW108" s="20" t="n">
        <f aca="false">SUMIFS(Dep_Keur,Dep_Rel,"&gt;="&amp;DW$3,Dep_Rel,"&lt;="&amp;DW$4,Dep_Cash,1)</f>
        <v>0</v>
      </c>
      <c r="DX108" s="20" t="n">
        <f aca="false">SUMIFS(Dep_Keur,Dep_Rel,"&gt;="&amp;DX$3,Dep_Rel,"&lt;="&amp;DX$4,Dep_Cash,1)</f>
        <v>0</v>
      </c>
      <c r="DY108" s="20" t="n">
        <f aca="false">SUMIFS(Dep_Keur,Dep_Rel,"&gt;="&amp;DY$3,Dep_Rel,"&lt;="&amp;DY$4,Dep_Cash,1)</f>
        <v>0</v>
      </c>
      <c r="DZ108" s="20" t="n">
        <f aca="false">SUMIFS(Dep_Keur,Dep_Rel,"&gt;="&amp;DZ$3,Dep_Rel,"&lt;="&amp;DZ$4,Dep_Cash,1)</f>
        <v>0</v>
      </c>
      <c r="EA108" s="20" t="n">
        <f aca="false">SUMIFS(Dep_Keur,Dep_Rel,"&gt;="&amp;EA$3,Dep_Rel,"&lt;="&amp;EA$4,Dep_Cash,1)</f>
        <v>0</v>
      </c>
      <c r="EB108" s="20" t="n">
        <f aca="false">SUMIFS(Dep_Keur,Dep_Rel,"&gt;="&amp;EB$3,Dep_Rel,"&lt;="&amp;EB$4,Dep_Cash,1)</f>
        <v>0</v>
      </c>
      <c r="EC108" s="20" t="n">
        <f aca="false">SUMIFS(Dep_Keur,Dep_Rel,"&gt;="&amp;EC$3,Dep_Rel,"&lt;="&amp;EC$4,Dep_Cash,1)</f>
        <v>0</v>
      </c>
      <c r="ED108" s="20" t="n">
        <f aca="false">SUMIFS(Dep_Keur,Dep_Rel,"&gt;="&amp;ED$3,Dep_Rel,"&lt;="&amp;ED$4,Dep_Cash,1)</f>
        <v>0</v>
      </c>
      <c r="EE108" s="20" t="n">
        <f aca="false">SUMIFS(Dep_Keur,Dep_Rel,"&gt;="&amp;EE$3,Dep_Rel,"&lt;="&amp;EE$4,Dep_Cash,1)</f>
        <v>0</v>
      </c>
      <c r="EF108" s="20" t="n">
        <f aca="false">SUMIFS(Dep_Keur,Dep_Rel,"&gt;="&amp;EF$3,Dep_Rel,"&lt;="&amp;EF$4,Dep_Cash,1)</f>
        <v>0</v>
      </c>
      <c r="EG108" s="20" t="n">
        <f aca="false">SUMIFS(Dep_Keur,Dep_Rel,"&gt;="&amp;EG$3,Dep_Rel,"&lt;="&amp;EG$4,Dep_Cash,1)</f>
        <v>0</v>
      </c>
      <c r="EH108" s="20" t="n">
        <f aca="false">SUMIFS(Dep_Keur,Dep_Rel,"&gt;="&amp;EH$3,Dep_Rel,"&lt;="&amp;EH$4,Dep_Cash,1)</f>
        <v>0</v>
      </c>
      <c r="EI108" s="20" t="n">
        <f aca="false">SUMIFS(Dep_Keur,Dep_Rel,"&gt;="&amp;EI$3,Dep_Rel,"&lt;="&amp;EI$4,Dep_Cash,1)</f>
        <v>0</v>
      </c>
      <c r="EJ108" s="20" t="n">
        <f aca="false">SUMIFS(Dep_Keur,Dep_Rel,"&gt;="&amp;EJ$3,Dep_Rel,"&lt;="&amp;EJ$4,Dep_Cash,1)</f>
        <v>0</v>
      </c>
      <c r="EK108" s="20" t="n">
        <f aca="false">SUMIFS(Dep_Keur,Dep_Rel,"&gt;="&amp;EK$3,Dep_Rel,"&lt;="&amp;EK$4,Dep_Cash,1)</f>
        <v>0</v>
      </c>
      <c r="EL108" s="20" t="n">
        <f aca="false">SUMIFS(Dep_Keur,Dep_Rel,"&gt;="&amp;EL$3,Dep_Rel,"&lt;="&amp;EL$4,Dep_Cash,1)</f>
        <v>0</v>
      </c>
      <c r="EM108" s="20" t="n">
        <f aca="false">SUMIFS(Dep_Keur,Dep_Rel,"&gt;="&amp;EM$3,Dep_Rel,"&lt;="&amp;EM$4,Dep_Cash,1)</f>
        <v>0</v>
      </c>
      <c r="EN108" s="20" t="n">
        <f aca="false">SUMIFS(Dep_Keur,Dep_Rel,"&gt;="&amp;EN$3,Dep_Rel,"&lt;="&amp;EN$4,Dep_Cash,1)</f>
        <v>0</v>
      </c>
      <c r="EO108" s="20" t="n">
        <f aca="false">SUMIFS(Dep_Keur,Dep_Rel,"&gt;="&amp;EO$3,Dep_Rel,"&lt;="&amp;EO$4,Dep_Cash,1)</f>
        <v>0</v>
      </c>
      <c r="EP108" s="20" t="n">
        <f aca="false">SUMIFS(Dep_Keur,Dep_Rel,"&gt;="&amp;EP$3,Dep_Rel,"&lt;="&amp;EP$4,Dep_Cash,1)</f>
        <v>0</v>
      </c>
      <c r="EQ108" s="20" t="n">
        <f aca="false">SUMIFS(Dep_Keur,Dep_Rel,"&gt;="&amp;EQ$3,Dep_Rel,"&lt;="&amp;EQ$4,Dep_Cash,1)</f>
        <v>0</v>
      </c>
      <c r="ER108" s="20" t="n">
        <f aca="false">SUMIFS(Dep_Keur,Dep_Rel,"&gt;="&amp;ER$3,Dep_Rel,"&lt;="&amp;ER$4,Dep_Cash,1)</f>
        <v>0</v>
      </c>
      <c r="ES108" s="20" t="n">
        <f aca="false">SUMIFS(Dep_Keur,Dep_Rel,"&gt;="&amp;ES$3,Dep_Rel,"&lt;="&amp;ES$4,Dep_Cash,1)</f>
        <v>0</v>
      </c>
      <c r="ET108" s="20" t="n">
        <f aca="false">SUMIFS(Dep_Keur,Dep_Rel,"&gt;="&amp;ET$3,Dep_Rel,"&lt;="&amp;ET$4,Dep_Cash,1)</f>
        <v>0</v>
      </c>
      <c r="EU108" s="20" t="n">
        <f aca="false">SUMIFS(Dep_Keur,Dep_Rel,"&gt;="&amp;EU$3,Dep_Rel,"&lt;="&amp;EU$4,Dep_Cash,1)</f>
        <v>0</v>
      </c>
      <c r="EV108" s="20" t="n">
        <f aca="false">SUMIFS(Dep_Keur,Dep_Rel,"&gt;="&amp;EV$3,Dep_Rel,"&lt;="&amp;EV$4,Dep_Cash,1)</f>
        <v>0</v>
      </c>
      <c r="EW108" s="20" t="n">
        <f aca="false">SUMIFS(Dep_Keur,Dep_Rel,"&gt;="&amp;EW$3,Dep_Rel,"&lt;="&amp;EW$4,Dep_Cash,1)</f>
        <v>0</v>
      </c>
      <c r="EX108" s="20" t="n">
        <f aca="false">SUMIFS(Dep_Keur,Dep_Rel,"&gt;="&amp;EX$3,Dep_Rel,"&lt;="&amp;EX$4,Dep_Cash,1)</f>
        <v>0</v>
      </c>
      <c r="EY108" s="20" t="n">
        <f aca="false">SUMIFS(Dep_Keur,Dep_Rel,"&gt;="&amp;EY$3,Dep_Rel,"&lt;="&amp;EY$4,Dep_Cash,1)</f>
        <v>0</v>
      </c>
      <c r="EZ108" s="20" t="n">
        <f aca="false">SUMIFS(Dep_Keur,Dep_Rel,"&gt;="&amp;EZ$3,Dep_Rel,"&lt;="&amp;EZ$4,Dep_Cash,1)</f>
        <v>0</v>
      </c>
      <c r="FA108" s="20" t="n">
        <f aca="false">SUMIFS(Dep_Keur,Dep_Rel,"&gt;="&amp;FA$3,Dep_Rel,"&lt;="&amp;FA$4,Dep_Cash,1)</f>
        <v>0</v>
      </c>
      <c r="FB108" s="20" t="n">
        <f aca="false">SUMIFS(Dep_Keur,Dep_Rel,"&gt;="&amp;FB$3,Dep_Rel,"&lt;="&amp;FB$4,Dep_Cash,1)</f>
        <v>0</v>
      </c>
      <c r="FC108" s="20" t="n">
        <f aca="false">SUMIFS(Dep_Keur,Dep_Rel,"&gt;="&amp;FC$3,Dep_Rel,"&lt;="&amp;FC$4,Dep_Cash,1)</f>
        <v>0</v>
      </c>
      <c r="FD108" s="20" t="n">
        <f aca="false">SUMIFS(Dep_Keur,Dep_Rel,"&gt;="&amp;FD$3,Dep_Rel,"&lt;="&amp;FD$4,Dep_Cash,1)</f>
        <v>0</v>
      </c>
      <c r="FE108" s="20" t="n">
        <f aca="false">SUMIFS(Dep_Keur,Dep_Rel,"&gt;="&amp;FE$3,Dep_Rel,"&lt;="&amp;FE$4,Dep_Cash,1)</f>
        <v>0</v>
      </c>
      <c r="FF108" s="20" t="n">
        <f aca="false">SUMIFS(Dep_Keur,Dep_Rel,"&gt;="&amp;FF$3,Dep_Rel,"&lt;="&amp;FF$4,Dep_Cash,1)</f>
        <v>0</v>
      </c>
      <c r="FG108" s="20" t="n">
        <f aca="false">SUMIFS(Dep_Keur,Dep_Rel,"&gt;="&amp;FG$3,Dep_Rel,"&lt;="&amp;FG$4,Dep_Cash,1)</f>
        <v>0</v>
      </c>
      <c r="FH108" s="20" t="n">
        <f aca="false">SUMIFS(Dep_Keur,Dep_Rel,"&gt;="&amp;FH$3,Dep_Rel,"&lt;="&amp;FH$4,Dep_Cash,1)</f>
        <v>0</v>
      </c>
    </row>
    <row r="109" customFormat="false" ht="15" hidden="false" customHeight="false" outlineLevel="0" collapsed="false">
      <c r="C109" s="0" t="s">
        <v>759</v>
      </c>
      <c r="D109" s="11" t="s">
        <v>359</v>
      </c>
      <c r="I109" s="20" t="n">
        <f aca="false">SUM(J109:FH109)</f>
        <v>562.5</v>
      </c>
      <c r="J109" s="20" t="n">
        <f aca="false">$E108*J22</f>
        <v>0</v>
      </c>
      <c r="K109" s="20" t="n">
        <f aca="false">$E108*K22</f>
        <v>0</v>
      </c>
      <c r="L109" s="20" t="n">
        <f aca="false">$E108*L22</f>
        <v>0</v>
      </c>
      <c r="M109" s="20" t="n">
        <f aca="false">$E108*M22</f>
        <v>0</v>
      </c>
      <c r="N109" s="20" t="n">
        <f aca="false">$E108*N22</f>
        <v>0</v>
      </c>
      <c r="O109" s="20" t="n">
        <f aca="false">$E108*O22</f>
        <v>0</v>
      </c>
      <c r="P109" s="20" t="n">
        <f aca="false">$E108*P22</f>
        <v>0</v>
      </c>
      <c r="Q109" s="20" t="n">
        <f aca="false">$E108*Q22</f>
        <v>0</v>
      </c>
      <c r="R109" s="20" t="n">
        <f aca="false">$E108*R22</f>
        <v>0</v>
      </c>
      <c r="S109" s="20" t="n">
        <f aca="false">$E108*S22</f>
        <v>562.5</v>
      </c>
      <c r="T109" s="20" t="n">
        <f aca="false">$E108*T22</f>
        <v>0</v>
      </c>
      <c r="U109" s="20" t="n">
        <f aca="false">$E108*U22</f>
        <v>0</v>
      </c>
      <c r="V109" s="20" t="n">
        <f aca="false">$E108*V22</f>
        <v>0</v>
      </c>
      <c r="W109" s="20" t="n">
        <f aca="false">$E108*W22</f>
        <v>0</v>
      </c>
      <c r="X109" s="20" t="n">
        <f aca="false">$E108*X22</f>
        <v>0</v>
      </c>
      <c r="Y109" s="20" t="n">
        <f aca="false">$E108*Y22</f>
        <v>0</v>
      </c>
      <c r="Z109" s="20" t="n">
        <f aca="false">$E108*Z22</f>
        <v>0</v>
      </c>
      <c r="AA109" s="20" t="n">
        <f aca="false">$E108*AA22</f>
        <v>0</v>
      </c>
      <c r="AB109" s="20" t="n">
        <f aca="false">$E108*AB22</f>
        <v>0</v>
      </c>
      <c r="AC109" s="20" t="n">
        <f aca="false">$E108*AC22</f>
        <v>0</v>
      </c>
      <c r="AD109" s="20" t="n">
        <f aca="false">$E108*AD22</f>
        <v>0</v>
      </c>
      <c r="AE109" s="20" t="n">
        <f aca="false">$E108*AE22</f>
        <v>0</v>
      </c>
      <c r="AF109" s="20" t="n">
        <f aca="false">$E108*AF22</f>
        <v>0</v>
      </c>
      <c r="AG109" s="20" t="n">
        <f aca="false">$E108*AG22</f>
        <v>0</v>
      </c>
      <c r="AH109" s="20" t="n">
        <f aca="false">$E108*AH22</f>
        <v>0</v>
      </c>
      <c r="AI109" s="20" t="n">
        <f aca="false">$E108*AI22</f>
        <v>0</v>
      </c>
      <c r="AJ109" s="20" t="n">
        <f aca="false">$E108*AJ22</f>
        <v>0</v>
      </c>
      <c r="AK109" s="20" t="n">
        <f aca="false">$E108*AK22</f>
        <v>0</v>
      </c>
      <c r="AL109" s="20" t="n">
        <f aca="false">$E108*AL22</f>
        <v>0</v>
      </c>
      <c r="AM109" s="20" t="n">
        <f aca="false">$E108*AM22</f>
        <v>0</v>
      </c>
      <c r="AN109" s="20" t="n">
        <f aca="false">$E108*AN22</f>
        <v>0</v>
      </c>
      <c r="AO109" s="20" t="n">
        <f aca="false">$E108*AO22</f>
        <v>0</v>
      </c>
      <c r="AP109" s="20" t="n">
        <f aca="false">$E108*AP22</f>
        <v>0</v>
      </c>
      <c r="AQ109" s="20" t="n">
        <f aca="false">$E108*AQ22</f>
        <v>0</v>
      </c>
      <c r="AR109" s="20" t="n">
        <f aca="false">$E108*AR22</f>
        <v>0</v>
      </c>
      <c r="AS109" s="20" t="n">
        <f aca="false">$E108*AS22</f>
        <v>0</v>
      </c>
      <c r="AT109" s="20" t="n">
        <f aca="false">$E108*AT22</f>
        <v>0</v>
      </c>
      <c r="AU109" s="20" t="n">
        <f aca="false">$E108*AU22</f>
        <v>0</v>
      </c>
      <c r="AV109" s="20" t="n">
        <f aca="false">$E108*AV22</f>
        <v>0</v>
      </c>
      <c r="AW109" s="20" t="n">
        <f aca="false">$E108*AW22</f>
        <v>0</v>
      </c>
      <c r="AX109" s="20" t="n">
        <f aca="false">$E108*AX22</f>
        <v>0</v>
      </c>
      <c r="AY109" s="20" t="n">
        <f aca="false">$E108*AY22</f>
        <v>0</v>
      </c>
      <c r="AZ109" s="20" t="n">
        <f aca="false">$E108*AZ22</f>
        <v>0</v>
      </c>
      <c r="BA109" s="20" t="n">
        <f aca="false">$E108*BA22</f>
        <v>0</v>
      </c>
      <c r="BB109" s="20" t="n">
        <f aca="false">$E108*BB22</f>
        <v>0</v>
      </c>
      <c r="BC109" s="20" t="n">
        <f aca="false">$E108*BC22</f>
        <v>0</v>
      </c>
      <c r="BD109" s="20" t="n">
        <f aca="false">$E108*BD22</f>
        <v>0</v>
      </c>
      <c r="BE109" s="20" t="n">
        <f aca="false">$E108*BE22</f>
        <v>0</v>
      </c>
      <c r="BF109" s="20" t="n">
        <f aca="false">$E108*BF22</f>
        <v>0</v>
      </c>
      <c r="BG109" s="20" t="n">
        <f aca="false">$E108*BG22</f>
        <v>0</v>
      </c>
      <c r="BH109" s="20" t="n">
        <f aca="false">$E108*BH22</f>
        <v>0</v>
      </c>
      <c r="BI109" s="20" t="n">
        <f aca="false">$E108*BI22</f>
        <v>0</v>
      </c>
      <c r="BJ109" s="20" t="n">
        <f aca="false">$E108*BJ22</f>
        <v>0</v>
      </c>
      <c r="BK109" s="20" t="n">
        <f aca="false">$E108*BK22</f>
        <v>0</v>
      </c>
      <c r="BL109" s="20" t="n">
        <f aca="false">$E108*BL22</f>
        <v>0</v>
      </c>
      <c r="BM109" s="20" t="n">
        <f aca="false">$E108*BM22</f>
        <v>0</v>
      </c>
      <c r="BN109" s="20" t="n">
        <f aca="false">$E108*BN22</f>
        <v>0</v>
      </c>
      <c r="BO109" s="20" t="n">
        <f aca="false">$E108*BO22</f>
        <v>0</v>
      </c>
      <c r="BP109" s="20" t="n">
        <f aca="false">$E108*BP22</f>
        <v>0</v>
      </c>
      <c r="BQ109" s="20" t="n">
        <f aca="false">$E108*BQ22</f>
        <v>0</v>
      </c>
      <c r="BR109" s="20" t="n">
        <f aca="false">$E108*BR22</f>
        <v>0</v>
      </c>
      <c r="BS109" s="20" t="n">
        <f aca="false">$E108*BS22</f>
        <v>0</v>
      </c>
      <c r="BT109" s="20" t="n">
        <f aca="false">$E108*BT22</f>
        <v>0</v>
      </c>
      <c r="BU109" s="20" t="n">
        <f aca="false">$E108*BU22</f>
        <v>0</v>
      </c>
      <c r="BV109" s="20" t="n">
        <f aca="false">$E108*BV22</f>
        <v>0</v>
      </c>
      <c r="BW109" s="20" t="n">
        <f aca="false">$E108*BW22</f>
        <v>0</v>
      </c>
      <c r="BX109" s="20" t="n">
        <f aca="false">$E108*BX22</f>
        <v>0</v>
      </c>
      <c r="BY109" s="20" t="n">
        <f aca="false">$E108*BY22</f>
        <v>0</v>
      </c>
      <c r="BZ109" s="20" t="n">
        <f aca="false">$E108*BZ22</f>
        <v>0</v>
      </c>
      <c r="CA109" s="20" t="n">
        <f aca="false">$E108*CA22</f>
        <v>0</v>
      </c>
      <c r="CB109" s="20" t="n">
        <f aca="false">$E108*CB22</f>
        <v>0</v>
      </c>
      <c r="CC109" s="20" t="n">
        <f aca="false">$E108*CC22</f>
        <v>0</v>
      </c>
      <c r="CD109" s="20" t="n">
        <f aca="false">$E108*CD22</f>
        <v>0</v>
      </c>
      <c r="CE109" s="20" t="n">
        <f aca="false">$E108*CE22</f>
        <v>0</v>
      </c>
      <c r="CF109" s="20" t="n">
        <f aca="false">$E108*CF22</f>
        <v>0</v>
      </c>
      <c r="CG109" s="20" t="n">
        <f aca="false">$E108*CG22</f>
        <v>0</v>
      </c>
      <c r="CH109" s="20" t="n">
        <f aca="false">$E108*CH22</f>
        <v>0</v>
      </c>
      <c r="CI109" s="20" t="n">
        <f aca="false">$E108*CI22</f>
        <v>0</v>
      </c>
      <c r="CJ109" s="20" t="n">
        <f aca="false">$E108*CJ22</f>
        <v>0</v>
      </c>
      <c r="CK109" s="20" t="n">
        <f aca="false">$E108*CK22</f>
        <v>0</v>
      </c>
      <c r="CL109" s="20" t="n">
        <f aca="false">$E108*CL22</f>
        <v>0</v>
      </c>
      <c r="CM109" s="20" t="n">
        <f aca="false">$E108*CM22</f>
        <v>0</v>
      </c>
      <c r="CN109" s="20" t="n">
        <f aca="false">$E108*CN22</f>
        <v>0</v>
      </c>
      <c r="CO109" s="20" t="n">
        <f aca="false">$E108*CO22</f>
        <v>0</v>
      </c>
      <c r="CP109" s="20" t="n">
        <f aca="false">$E108*CP22</f>
        <v>0</v>
      </c>
      <c r="CQ109" s="20" t="n">
        <f aca="false">$E108*CQ22</f>
        <v>0</v>
      </c>
      <c r="CR109" s="20" t="n">
        <f aca="false">$E108*CR22</f>
        <v>0</v>
      </c>
      <c r="CS109" s="20" t="n">
        <f aca="false">$E108*CS22</f>
        <v>0</v>
      </c>
      <c r="CT109" s="20" t="n">
        <f aca="false">$E108*CT22</f>
        <v>0</v>
      </c>
      <c r="CU109" s="20" t="n">
        <f aca="false">$E108*CU22</f>
        <v>0</v>
      </c>
      <c r="CV109" s="20" t="n">
        <f aca="false">$E108*CV22</f>
        <v>0</v>
      </c>
      <c r="CW109" s="20" t="n">
        <f aca="false">$E108*CW22</f>
        <v>0</v>
      </c>
      <c r="CX109" s="20" t="n">
        <f aca="false">$E108*CX22</f>
        <v>0</v>
      </c>
      <c r="CY109" s="20" t="n">
        <f aca="false">$E108*CY22</f>
        <v>0</v>
      </c>
      <c r="CZ109" s="20" t="n">
        <f aca="false">$E108*CZ22</f>
        <v>0</v>
      </c>
      <c r="DA109" s="20" t="n">
        <f aca="false">$E108*DA22</f>
        <v>0</v>
      </c>
      <c r="DB109" s="20" t="n">
        <f aca="false">$E108*DB22</f>
        <v>0</v>
      </c>
      <c r="DC109" s="20" t="n">
        <f aca="false">$E108*DC22</f>
        <v>0</v>
      </c>
      <c r="DD109" s="20" t="n">
        <f aca="false">$E108*DD22</f>
        <v>0</v>
      </c>
      <c r="DE109" s="20" t="n">
        <f aca="false">$E108*DE22</f>
        <v>0</v>
      </c>
      <c r="DF109" s="20" t="n">
        <f aca="false">$E108*DF22</f>
        <v>0</v>
      </c>
      <c r="DG109" s="20" t="n">
        <f aca="false">$E108*DG22</f>
        <v>0</v>
      </c>
      <c r="DH109" s="20" t="n">
        <f aca="false">$E108*DH22</f>
        <v>0</v>
      </c>
      <c r="DI109" s="20" t="n">
        <f aca="false">$E108*DI22</f>
        <v>0</v>
      </c>
      <c r="DJ109" s="20" t="n">
        <f aca="false">$E108*DJ22</f>
        <v>0</v>
      </c>
      <c r="DK109" s="20" t="n">
        <f aca="false">$E108*DK22</f>
        <v>0</v>
      </c>
      <c r="DL109" s="20" t="n">
        <f aca="false">$E108*DL22</f>
        <v>0</v>
      </c>
      <c r="DM109" s="20" t="n">
        <f aca="false">$E108*DM22</f>
        <v>0</v>
      </c>
      <c r="DN109" s="20" t="n">
        <f aca="false">$E108*DN22</f>
        <v>0</v>
      </c>
      <c r="DO109" s="20" t="n">
        <f aca="false">$E108*DO22</f>
        <v>0</v>
      </c>
      <c r="DP109" s="20" t="n">
        <f aca="false">$E108*DP22</f>
        <v>0</v>
      </c>
      <c r="DQ109" s="20" t="n">
        <f aca="false">$E108*DQ22</f>
        <v>0</v>
      </c>
      <c r="DR109" s="20" t="n">
        <f aca="false">$E108*DR22</f>
        <v>0</v>
      </c>
      <c r="DS109" s="20" t="n">
        <f aca="false">$E108*DS22</f>
        <v>0</v>
      </c>
      <c r="DT109" s="20" t="n">
        <f aca="false">$E108*DT22</f>
        <v>0</v>
      </c>
      <c r="DU109" s="20" t="n">
        <f aca="false">$E108*DU22</f>
        <v>0</v>
      </c>
      <c r="DV109" s="20" t="n">
        <f aca="false">$E108*DV22</f>
        <v>0</v>
      </c>
      <c r="DW109" s="20" t="n">
        <f aca="false">$E108*DW22</f>
        <v>0</v>
      </c>
      <c r="DX109" s="20" t="n">
        <f aca="false">$E108*DX22</f>
        <v>0</v>
      </c>
      <c r="DY109" s="20" t="n">
        <f aca="false">$E108*DY22</f>
        <v>0</v>
      </c>
      <c r="DZ109" s="20" t="n">
        <f aca="false">$E108*DZ22</f>
        <v>0</v>
      </c>
      <c r="EA109" s="20" t="n">
        <f aca="false">$E108*EA22</f>
        <v>0</v>
      </c>
      <c r="EB109" s="20" t="n">
        <f aca="false">$E108*EB22</f>
        <v>0</v>
      </c>
      <c r="EC109" s="20" t="n">
        <f aca="false">$E108*EC22</f>
        <v>0</v>
      </c>
      <c r="ED109" s="20" t="n">
        <f aca="false">$E108*ED22</f>
        <v>0</v>
      </c>
      <c r="EE109" s="20" t="n">
        <f aca="false">$E108*EE22</f>
        <v>0</v>
      </c>
      <c r="EF109" s="20" t="n">
        <f aca="false">$E108*EF22</f>
        <v>0</v>
      </c>
      <c r="EG109" s="20" t="n">
        <f aca="false">$E108*EG22</f>
        <v>0</v>
      </c>
      <c r="EH109" s="20" t="n">
        <f aca="false">$E108*EH22</f>
        <v>0</v>
      </c>
      <c r="EI109" s="20" t="n">
        <f aca="false">$E108*EI22</f>
        <v>0</v>
      </c>
      <c r="EJ109" s="20" t="n">
        <f aca="false">$E108*EJ22</f>
        <v>0</v>
      </c>
      <c r="EK109" s="20" t="n">
        <f aca="false">$E108*EK22</f>
        <v>0</v>
      </c>
      <c r="EL109" s="20" t="n">
        <f aca="false">$E108*EL22</f>
        <v>0</v>
      </c>
      <c r="EM109" s="20" t="n">
        <f aca="false">$E108*EM22</f>
        <v>0</v>
      </c>
      <c r="EN109" s="20" t="n">
        <f aca="false">$E108*EN22</f>
        <v>0</v>
      </c>
      <c r="EO109" s="20" t="n">
        <f aca="false">$E108*EO22</f>
        <v>0</v>
      </c>
      <c r="EP109" s="20" t="n">
        <f aca="false">$E108*EP22</f>
        <v>0</v>
      </c>
      <c r="EQ109" s="20" t="n">
        <f aca="false">$E108*EQ22</f>
        <v>0</v>
      </c>
      <c r="ER109" s="20" t="n">
        <f aca="false">$E108*ER22</f>
        <v>0</v>
      </c>
      <c r="ES109" s="20" t="n">
        <f aca="false">$E108*ES22</f>
        <v>0</v>
      </c>
      <c r="ET109" s="20" t="n">
        <f aca="false">$E108*ET22</f>
        <v>0</v>
      </c>
      <c r="EU109" s="20" t="n">
        <f aca="false">$E108*EU22</f>
        <v>0</v>
      </c>
      <c r="EV109" s="20" t="n">
        <f aca="false">$E108*EV22</f>
        <v>0</v>
      </c>
      <c r="EW109" s="20" t="n">
        <f aca="false">$E108*EW22</f>
        <v>0</v>
      </c>
      <c r="EX109" s="20" t="n">
        <f aca="false">$E108*EX22</f>
        <v>0</v>
      </c>
      <c r="EY109" s="20" t="n">
        <f aca="false">$E108*EY22</f>
        <v>0</v>
      </c>
      <c r="EZ109" s="20" t="n">
        <f aca="false">$E108*EZ22</f>
        <v>0</v>
      </c>
      <c r="FA109" s="20" t="n">
        <f aca="false">$E108*FA22</f>
        <v>0</v>
      </c>
      <c r="FB109" s="20" t="n">
        <f aca="false">$E108*FB22</f>
        <v>0</v>
      </c>
      <c r="FC109" s="20" t="n">
        <f aca="false">$E108*FC22</f>
        <v>0</v>
      </c>
      <c r="FD109" s="20" t="n">
        <f aca="false">$E108*FD22</f>
        <v>0</v>
      </c>
      <c r="FE109" s="20" t="n">
        <f aca="false">$E108*FE22</f>
        <v>0</v>
      </c>
      <c r="FF109" s="20" t="n">
        <f aca="false">$E108*FF22</f>
        <v>0</v>
      </c>
      <c r="FG109" s="20" t="n">
        <f aca="false">$E108*FG22</f>
        <v>0</v>
      </c>
      <c r="FH109" s="20" t="n">
        <f aca="false">$E108*FH22</f>
        <v>0</v>
      </c>
    </row>
    <row r="110" customFormat="false" ht="15" hidden="false" customHeight="false" outlineLevel="0" collapsed="false">
      <c r="C110" s="0" t="s">
        <v>760</v>
      </c>
      <c r="D110" s="11" t="s">
        <v>359</v>
      </c>
      <c r="E110" s="49" t="n">
        <f aca="false">In_BG_Base+In_BG_Margin</f>
        <v>0.0362</v>
      </c>
      <c r="J110" s="20" t="n">
        <f aca="false">SUMIFS(Dep_Keur,Dep_Paid,"&lt;="&amp;J$4,Dep_Rel,"&gt;"&amp;J$4,Dep_Cash,0)</f>
        <v>0</v>
      </c>
      <c r="K110" s="20" t="n">
        <f aca="false">SUMIFS(Dep_Keur,Dep_Paid,"&lt;="&amp;K$4,Dep_Rel,"&gt;"&amp;K$4,Dep_Cash,0)</f>
        <v>0</v>
      </c>
      <c r="L110" s="20" t="n">
        <f aca="false">SUMIFS(Dep_Keur,Dep_Paid,"&lt;="&amp;L$4,Dep_Rel,"&gt;"&amp;L$4,Dep_Cash,0)</f>
        <v>0</v>
      </c>
      <c r="M110" s="20" t="n">
        <f aca="false">SUMIFS(Dep_Keur,Dep_Paid,"&lt;="&amp;M$4,Dep_Rel,"&gt;"&amp;M$4,Dep_Cash,0)</f>
        <v>0</v>
      </c>
      <c r="N110" s="20" t="n">
        <f aca="false">SUMIFS(Dep_Keur,Dep_Paid,"&lt;="&amp;N$4,Dep_Rel,"&gt;"&amp;N$4,Dep_Cash,0)</f>
        <v>0</v>
      </c>
      <c r="O110" s="20" t="n">
        <f aca="false">SUMIFS(Dep_Keur,Dep_Paid,"&lt;="&amp;O$4,Dep_Rel,"&gt;"&amp;O$4,Dep_Cash,0)</f>
        <v>0</v>
      </c>
      <c r="P110" s="20" t="n">
        <f aca="false">SUMIFS(Dep_Keur,Dep_Paid,"&lt;="&amp;P$4,Dep_Rel,"&gt;"&amp;P$4,Dep_Cash,0)</f>
        <v>0</v>
      </c>
      <c r="Q110" s="20" t="n">
        <f aca="false">SUMIFS(Dep_Keur,Dep_Paid,"&lt;="&amp;Q$4,Dep_Rel,"&gt;"&amp;Q$4,Dep_Cash,0)</f>
        <v>0</v>
      </c>
      <c r="R110" s="20" t="n">
        <f aca="false">SUMIFS(Dep_Keur,Dep_Paid,"&lt;="&amp;R$4,Dep_Rel,"&gt;"&amp;R$4,Dep_Cash,0)</f>
        <v>0</v>
      </c>
      <c r="S110" s="20" t="n">
        <f aca="false">SUMIFS(Dep_Keur,Dep_Paid,"&lt;="&amp;S$4,Dep_Rel,"&gt;"&amp;S$4,Dep_Cash,0)</f>
        <v>0</v>
      </c>
      <c r="T110" s="20" t="n">
        <f aca="false">SUMIFS(Dep_Keur,Dep_Paid,"&lt;="&amp;T$4,Dep_Rel,"&gt;"&amp;T$4,Dep_Cash,0)</f>
        <v>0</v>
      </c>
      <c r="U110" s="20" t="n">
        <f aca="false">SUMIFS(Dep_Keur,Dep_Paid,"&lt;="&amp;U$4,Dep_Rel,"&gt;"&amp;U$4,Dep_Cash,0)</f>
        <v>0</v>
      </c>
      <c r="V110" s="20" t="n">
        <f aca="false">SUMIFS(Dep_Keur,Dep_Paid,"&lt;="&amp;V$4,Dep_Rel,"&gt;"&amp;V$4,Dep_Cash,0)</f>
        <v>0</v>
      </c>
      <c r="W110" s="20" t="n">
        <f aca="false">SUMIFS(Dep_Keur,Dep_Paid,"&lt;="&amp;W$4,Dep_Rel,"&gt;"&amp;W$4,Dep_Cash,0)</f>
        <v>0</v>
      </c>
      <c r="X110" s="20" t="n">
        <f aca="false">SUMIFS(Dep_Keur,Dep_Paid,"&lt;="&amp;X$4,Dep_Rel,"&gt;"&amp;X$4,Dep_Cash,0)</f>
        <v>0</v>
      </c>
      <c r="Y110" s="20" t="n">
        <f aca="false">SUMIFS(Dep_Keur,Dep_Paid,"&lt;="&amp;Y$4,Dep_Rel,"&gt;"&amp;Y$4,Dep_Cash,0)</f>
        <v>0</v>
      </c>
      <c r="Z110" s="20" t="n">
        <f aca="false">SUMIFS(Dep_Keur,Dep_Paid,"&lt;="&amp;Z$4,Dep_Rel,"&gt;"&amp;Z$4,Dep_Cash,0)</f>
        <v>0</v>
      </c>
      <c r="AA110" s="20" t="n">
        <f aca="false">SUMIFS(Dep_Keur,Dep_Paid,"&lt;="&amp;AA$4,Dep_Rel,"&gt;"&amp;AA$4,Dep_Cash,0)</f>
        <v>0</v>
      </c>
      <c r="AB110" s="20" t="n">
        <f aca="false">SUMIFS(Dep_Keur,Dep_Paid,"&lt;="&amp;AB$4,Dep_Rel,"&gt;"&amp;AB$4,Dep_Cash,0)</f>
        <v>0</v>
      </c>
      <c r="AC110" s="20" t="n">
        <f aca="false">SUMIFS(Dep_Keur,Dep_Paid,"&lt;="&amp;AC$4,Dep_Rel,"&gt;"&amp;AC$4,Dep_Cash,0)</f>
        <v>0</v>
      </c>
      <c r="AD110" s="20" t="n">
        <f aca="false">SUMIFS(Dep_Keur,Dep_Paid,"&lt;="&amp;AD$4,Dep_Rel,"&gt;"&amp;AD$4,Dep_Cash,0)</f>
        <v>0</v>
      </c>
      <c r="AE110" s="20" t="n">
        <f aca="false">SUMIFS(Dep_Keur,Dep_Paid,"&lt;="&amp;AE$4,Dep_Rel,"&gt;"&amp;AE$4,Dep_Cash,0)</f>
        <v>0</v>
      </c>
      <c r="AF110" s="20" t="n">
        <f aca="false">SUMIFS(Dep_Keur,Dep_Paid,"&lt;="&amp;AF$4,Dep_Rel,"&gt;"&amp;AF$4,Dep_Cash,0)</f>
        <v>0</v>
      </c>
      <c r="AG110" s="20" t="n">
        <f aca="false">SUMIFS(Dep_Keur,Dep_Paid,"&lt;="&amp;AG$4,Dep_Rel,"&gt;"&amp;AG$4,Dep_Cash,0)</f>
        <v>0</v>
      </c>
      <c r="AH110" s="20" t="n">
        <f aca="false">SUMIFS(Dep_Keur,Dep_Paid,"&lt;="&amp;AH$4,Dep_Rel,"&gt;"&amp;AH$4,Dep_Cash,0)</f>
        <v>0</v>
      </c>
      <c r="AI110" s="20" t="n">
        <f aca="false">SUMIFS(Dep_Keur,Dep_Paid,"&lt;="&amp;AI$4,Dep_Rel,"&gt;"&amp;AI$4,Dep_Cash,0)</f>
        <v>0</v>
      </c>
      <c r="AJ110" s="20" t="n">
        <f aca="false">SUMIFS(Dep_Keur,Dep_Paid,"&lt;="&amp;AJ$4,Dep_Rel,"&gt;"&amp;AJ$4,Dep_Cash,0)</f>
        <v>0</v>
      </c>
      <c r="AK110" s="20" t="n">
        <f aca="false">SUMIFS(Dep_Keur,Dep_Paid,"&lt;="&amp;AK$4,Dep_Rel,"&gt;"&amp;AK$4,Dep_Cash,0)</f>
        <v>0</v>
      </c>
      <c r="AL110" s="20" t="n">
        <f aca="false">SUMIFS(Dep_Keur,Dep_Paid,"&lt;="&amp;AL$4,Dep_Rel,"&gt;"&amp;AL$4,Dep_Cash,0)</f>
        <v>0</v>
      </c>
      <c r="AM110" s="20" t="n">
        <f aca="false">SUMIFS(Dep_Keur,Dep_Paid,"&lt;="&amp;AM$4,Dep_Rel,"&gt;"&amp;AM$4,Dep_Cash,0)</f>
        <v>0</v>
      </c>
      <c r="AN110" s="20" t="n">
        <f aca="false">SUMIFS(Dep_Keur,Dep_Paid,"&lt;="&amp;AN$4,Dep_Rel,"&gt;"&amp;AN$4,Dep_Cash,0)</f>
        <v>0</v>
      </c>
      <c r="AO110" s="20" t="n">
        <f aca="false">SUMIFS(Dep_Keur,Dep_Paid,"&lt;="&amp;AO$4,Dep_Rel,"&gt;"&amp;AO$4,Dep_Cash,0)</f>
        <v>0</v>
      </c>
      <c r="AP110" s="20" t="n">
        <f aca="false">SUMIFS(Dep_Keur,Dep_Paid,"&lt;="&amp;AP$4,Dep_Rel,"&gt;"&amp;AP$4,Dep_Cash,0)</f>
        <v>0</v>
      </c>
      <c r="AQ110" s="20" t="n">
        <f aca="false">SUMIFS(Dep_Keur,Dep_Paid,"&lt;="&amp;AQ$4,Dep_Rel,"&gt;"&amp;AQ$4,Dep_Cash,0)</f>
        <v>0</v>
      </c>
      <c r="AR110" s="20" t="n">
        <f aca="false">SUMIFS(Dep_Keur,Dep_Paid,"&lt;="&amp;AR$4,Dep_Rel,"&gt;"&amp;AR$4,Dep_Cash,0)</f>
        <v>0</v>
      </c>
      <c r="AS110" s="20" t="n">
        <f aca="false">SUMIFS(Dep_Keur,Dep_Paid,"&lt;="&amp;AS$4,Dep_Rel,"&gt;"&amp;AS$4,Dep_Cash,0)</f>
        <v>0</v>
      </c>
      <c r="AT110" s="20" t="n">
        <f aca="false">SUMIFS(Dep_Keur,Dep_Paid,"&lt;="&amp;AT$4,Dep_Rel,"&gt;"&amp;AT$4,Dep_Cash,0)</f>
        <v>0</v>
      </c>
      <c r="AU110" s="20" t="n">
        <f aca="false">SUMIFS(Dep_Keur,Dep_Paid,"&lt;="&amp;AU$4,Dep_Rel,"&gt;"&amp;AU$4,Dep_Cash,0)</f>
        <v>0</v>
      </c>
      <c r="AV110" s="20" t="n">
        <f aca="false">SUMIFS(Dep_Keur,Dep_Paid,"&lt;="&amp;AV$4,Dep_Rel,"&gt;"&amp;AV$4,Dep_Cash,0)</f>
        <v>0</v>
      </c>
      <c r="AW110" s="20" t="n">
        <f aca="false">SUMIFS(Dep_Keur,Dep_Paid,"&lt;="&amp;AW$4,Dep_Rel,"&gt;"&amp;AW$4,Dep_Cash,0)</f>
        <v>0</v>
      </c>
      <c r="AX110" s="20" t="n">
        <f aca="false">SUMIFS(Dep_Keur,Dep_Paid,"&lt;="&amp;AX$4,Dep_Rel,"&gt;"&amp;AX$4,Dep_Cash,0)</f>
        <v>0</v>
      </c>
      <c r="AY110" s="20" t="n">
        <f aca="false">SUMIFS(Dep_Keur,Dep_Paid,"&lt;="&amp;AY$4,Dep_Rel,"&gt;"&amp;AY$4,Dep_Cash,0)</f>
        <v>0</v>
      </c>
      <c r="AZ110" s="20" t="n">
        <f aca="false">SUMIFS(Dep_Keur,Dep_Paid,"&lt;="&amp;AZ$4,Dep_Rel,"&gt;"&amp;AZ$4,Dep_Cash,0)</f>
        <v>0</v>
      </c>
      <c r="BA110" s="20" t="n">
        <f aca="false">SUMIFS(Dep_Keur,Dep_Paid,"&lt;="&amp;BA$4,Dep_Rel,"&gt;"&amp;BA$4,Dep_Cash,0)</f>
        <v>0</v>
      </c>
      <c r="BB110" s="20" t="n">
        <f aca="false">SUMIFS(Dep_Keur,Dep_Paid,"&lt;="&amp;BB$4,Dep_Rel,"&gt;"&amp;BB$4,Dep_Cash,0)</f>
        <v>0</v>
      </c>
      <c r="BC110" s="20" t="n">
        <f aca="false">SUMIFS(Dep_Keur,Dep_Paid,"&lt;="&amp;BC$4,Dep_Rel,"&gt;"&amp;BC$4,Dep_Cash,0)</f>
        <v>0</v>
      </c>
      <c r="BD110" s="20" t="n">
        <f aca="false">SUMIFS(Dep_Keur,Dep_Paid,"&lt;="&amp;BD$4,Dep_Rel,"&gt;"&amp;BD$4,Dep_Cash,0)</f>
        <v>0</v>
      </c>
      <c r="BE110" s="20" t="n">
        <f aca="false">SUMIFS(Dep_Keur,Dep_Paid,"&lt;="&amp;BE$4,Dep_Rel,"&gt;"&amp;BE$4,Dep_Cash,0)</f>
        <v>0</v>
      </c>
      <c r="BF110" s="20" t="n">
        <f aca="false">SUMIFS(Dep_Keur,Dep_Paid,"&lt;="&amp;BF$4,Dep_Rel,"&gt;"&amp;BF$4,Dep_Cash,0)</f>
        <v>0</v>
      </c>
      <c r="BG110" s="20" t="n">
        <f aca="false">SUMIFS(Dep_Keur,Dep_Paid,"&lt;="&amp;BG$4,Dep_Rel,"&gt;"&amp;BG$4,Dep_Cash,0)</f>
        <v>0</v>
      </c>
      <c r="BH110" s="20" t="n">
        <f aca="false">SUMIFS(Dep_Keur,Dep_Paid,"&lt;="&amp;BH$4,Dep_Rel,"&gt;"&amp;BH$4,Dep_Cash,0)</f>
        <v>0</v>
      </c>
      <c r="BI110" s="20" t="n">
        <f aca="false">SUMIFS(Dep_Keur,Dep_Paid,"&lt;="&amp;BI$4,Dep_Rel,"&gt;"&amp;BI$4,Dep_Cash,0)</f>
        <v>0</v>
      </c>
      <c r="BJ110" s="20" t="n">
        <f aca="false">SUMIFS(Dep_Keur,Dep_Paid,"&lt;="&amp;BJ$4,Dep_Rel,"&gt;"&amp;BJ$4,Dep_Cash,0)</f>
        <v>0</v>
      </c>
      <c r="BK110" s="20" t="n">
        <f aca="false">SUMIFS(Dep_Keur,Dep_Paid,"&lt;="&amp;BK$4,Dep_Rel,"&gt;"&amp;BK$4,Dep_Cash,0)</f>
        <v>0</v>
      </c>
      <c r="BL110" s="20" t="n">
        <f aca="false">SUMIFS(Dep_Keur,Dep_Paid,"&lt;="&amp;BL$4,Dep_Rel,"&gt;"&amp;BL$4,Dep_Cash,0)</f>
        <v>0</v>
      </c>
      <c r="BM110" s="20" t="n">
        <f aca="false">SUMIFS(Dep_Keur,Dep_Paid,"&lt;="&amp;BM$4,Dep_Rel,"&gt;"&amp;BM$4,Dep_Cash,0)</f>
        <v>0</v>
      </c>
      <c r="BN110" s="20" t="n">
        <f aca="false">SUMIFS(Dep_Keur,Dep_Paid,"&lt;="&amp;BN$4,Dep_Rel,"&gt;"&amp;BN$4,Dep_Cash,0)</f>
        <v>0</v>
      </c>
      <c r="BO110" s="20" t="n">
        <f aca="false">SUMIFS(Dep_Keur,Dep_Paid,"&lt;="&amp;BO$4,Dep_Rel,"&gt;"&amp;BO$4,Dep_Cash,0)</f>
        <v>0</v>
      </c>
      <c r="BP110" s="20" t="n">
        <f aca="false">SUMIFS(Dep_Keur,Dep_Paid,"&lt;="&amp;BP$4,Dep_Rel,"&gt;"&amp;BP$4,Dep_Cash,0)</f>
        <v>0</v>
      </c>
      <c r="BQ110" s="20" t="n">
        <f aca="false">SUMIFS(Dep_Keur,Dep_Paid,"&lt;="&amp;BQ$4,Dep_Rel,"&gt;"&amp;BQ$4,Dep_Cash,0)</f>
        <v>0</v>
      </c>
      <c r="BR110" s="20" t="n">
        <f aca="false">SUMIFS(Dep_Keur,Dep_Paid,"&lt;="&amp;BR$4,Dep_Rel,"&gt;"&amp;BR$4,Dep_Cash,0)</f>
        <v>0</v>
      </c>
      <c r="BS110" s="20" t="n">
        <f aca="false">SUMIFS(Dep_Keur,Dep_Paid,"&lt;="&amp;BS$4,Dep_Rel,"&gt;"&amp;BS$4,Dep_Cash,0)</f>
        <v>0</v>
      </c>
      <c r="BT110" s="20" t="n">
        <f aca="false">SUMIFS(Dep_Keur,Dep_Paid,"&lt;="&amp;BT$4,Dep_Rel,"&gt;"&amp;BT$4,Dep_Cash,0)</f>
        <v>0</v>
      </c>
      <c r="BU110" s="20" t="n">
        <f aca="false">SUMIFS(Dep_Keur,Dep_Paid,"&lt;="&amp;BU$4,Dep_Rel,"&gt;"&amp;BU$4,Dep_Cash,0)</f>
        <v>0</v>
      </c>
      <c r="BV110" s="20" t="n">
        <f aca="false">SUMIFS(Dep_Keur,Dep_Paid,"&lt;="&amp;BV$4,Dep_Rel,"&gt;"&amp;BV$4,Dep_Cash,0)</f>
        <v>0</v>
      </c>
      <c r="BW110" s="20" t="n">
        <f aca="false">SUMIFS(Dep_Keur,Dep_Paid,"&lt;="&amp;BW$4,Dep_Rel,"&gt;"&amp;BW$4,Dep_Cash,0)</f>
        <v>0</v>
      </c>
      <c r="BX110" s="20" t="n">
        <f aca="false">SUMIFS(Dep_Keur,Dep_Paid,"&lt;="&amp;BX$4,Dep_Rel,"&gt;"&amp;BX$4,Dep_Cash,0)</f>
        <v>0</v>
      </c>
      <c r="BY110" s="20" t="n">
        <f aca="false">SUMIFS(Dep_Keur,Dep_Paid,"&lt;="&amp;BY$4,Dep_Rel,"&gt;"&amp;BY$4,Dep_Cash,0)</f>
        <v>0</v>
      </c>
      <c r="BZ110" s="20" t="n">
        <f aca="false">SUMIFS(Dep_Keur,Dep_Paid,"&lt;="&amp;BZ$4,Dep_Rel,"&gt;"&amp;BZ$4,Dep_Cash,0)</f>
        <v>0</v>
      </c>
      <c r="CA110" s="20" t="n">
        <f aca="false">SUMIFS(Dep_Keur,Dep_Paid,"&lt;="&amp;CA$4,Dep_Rel,"&gt;"&amp;CA$4,Dep_Cash,0)</f>
        <v>0</v>
      </c>
      <c r="CB110" s="20" t="n">
        <f aca="false">SUMIFS(Dep_Keur,Dep_Paid,"&lt;="&amp;CB$4,Dep_Rel,"&gt;"&amp;CB$4,Dep_Cash,0)</f>
        <v>0</v>
      </c>
      <c r="CC110" s="20" t="n">
        <f aca="false">SUMIFS(Dep_Keur,Dep_Paid,"&lt;="&amp;CC$4,Dep_Rel,"&gt;"&amp;CC$4,Dep_Cash,0)</f>
        <v>0</v>
      </c>
      <c r="CD110" s="20" t="n">
        <f aca="false">SUMIFS(Dep_Keur,Dep_Paid,"&lt;="&amp;CD$4,Dep_Rel,"&gt;"&amp;CD$4,Dep_Cash,0)</f>
        <v>0</v>
      </c>
      <c r="CE110" s="20" t="n">
        <f aca="false">SUMIFS(Dep_Keur,Dep_Paid,"&lt;="&amp;CE$4,Dep_Rel,"&gt;"&amp;CE$4,Dep_Cash,0)</f>
        <v>0</v>
      </c>
      <c r="CF110" s="20" t="n">
        <f aca="false">SUMIFS(Dep_Keur,Dep_Paid,"&lt;="&amp;CF$4,Dep_Rel,"&gt;"&amp;CF$4,Dep_Cash,0)</f>
        <v>0</v>
      </c>
      <c r="CG110" s="20" t="n">
        <f aca="false">SUMIFS(Dep_Keur,Dep_Paid,"&lt;="&amp;CG$4,Dep_Rel,"&gt;"&amp;CG$4,Dep_Cash,0)</f>
        <v>0</v>
      </c>
      <c r="CH110" s="20" t="n">
        <f aca="false">SUMIFS(Dep_Keur,Dep_Paid,"&lt;="&amp;CH$4,Dep_Rel,"&gt;"&amp;CH$4,Dep_Cash,0)</f>
        <v>0</v>
      </c>
      <c r="CI110" s="20" t="n">
        <f aca="false">SUMIFS(Dep_Keur,Dep_Paid,"&lt;="&amp;CI$4,Dep_Rel,"&gt;"&amp;CI$4,Dep_Cash,0)</f>
        <v>0</v>
      </c>
      <c r="CJ110" s="20" t="n">
        <f aca="false">SUMIFS(Dep_Keur,Dep_Paid,"&lt;="&amp;CJ$4,Dep_Rel,"&gt;"&amp;CJ$4,Dep_Cash,0)</f>
        <v>0</v>
      </c>
      <c r="CK110" s="20" t="n">
        <f aca="false">SUMIFS(Dep_Keur,Dep_Paid,"&lt;="&amp;CK$4,Dep_Rel,"&gt;"&amp;CK$4,Dep_Cash,0)</f>
        <v>0</v>
      </c>
      <c r="CL110" s="20" t="n">
        <f aca="false">SUMIFS(Dep_Keur,Dep_Paid,"&lt;="&amp;CL$4,Dep_Rel,"&gt;"&amp;CL$4,Dep_Cash,0)</f>
        <v>0</v>
      </c>
      <c r="CM110" s="20" t="n">
        <f aca="false">SUMIFS(Dep_Keur,Dep_Paid,"&lt;="&amp;CM$4,Dep_Rel,"&gt;"&amp;CM$4,Dep_Cash,0)</f>
        <v>0</v>
      </c>
      <c r="CN110" s="20" t="n">
        <f aca="false">SUMIFS(Dep_Keur,Dep_Paid,"&lt;="&amp;CN$4,Dep_Rel,"&gt;"&amp;CN$4,Dep_Cash,0)</f>
        <v>0</v>
      </c>
      <c r="CO110" s="20" t="n">
        <f aca="false">SUMIFS(Dep_Keur,Dep_Paid,"&lt;="&amp;CO$4,Dep_Rel,"&gt;"&amp;CO$4,Dep_Cash,0)</f>
        <v>0</v>
      </c>
      <c r="CP110" s="20" t="n">
        <f aca="false">SUMIFS(Dep_Keur,Dep_Paid,"&lt;="&amp;CP$4,Dep_Rel,"&gt;"&amp;CP$4,Dep_Cash,0)</f>
        <v>0</v>
      </c>
      <c r="CQ110" s="20" t="n">
        <f aca="false">SUMIFS(Dep_Keur,Dep_Paid,"&lt;="&amp;CQ$4,Dep_Rel,"&gt;"&amp;CQ$4,Dep_Cash,0)</f>
        <v>0</v>
      </c>
      <c r="CR110" s="20" t="n">
        <f aca="false">SUMIFS(Dep_Keur,Dep_Paid,"&lt;="&amp;CR$4,Dep_Rel,"&gt;"&amp;CR$4,Dep_Cash,0)</f>
        <v>0</v>
      </c>
      <c r="CS110" s="20" t="n">
        <f aca="false">SUMIFS(Dep_Keur,Dep_Paid,"&lt;="&amp;CS$4,Dep_Rel,"&gt;"&amp;CS$4,Dep_Cash,0)</f>
        <v>0</v>
      </c>
      <c r="CT110" s="20" t="n">
        <f aca="false">SUMIFS(Dep_Keur,Dep_Paid,"&lt;="&amp;CT$4,Dep_Rel,"&gt;"&amp;CT$4,Dep_Cash,0)</f>
        <v>0</v>
      </c>
      <c r="CU110" s="20" t="n">
        <f aca="false">SUMIFS(Dep_Keur,Dep_Paid,"&lt;="&amp;CU$4,Dep_Rel,"&gt;"&amp;CU$4,Dep_Cash,0)</f>
        <v>0</v>
      </c>
      <c r="CV110" s="20" t="n">
        <f aca="false">SUMIFS(Dep_Keur,Dep_Paid,"&lt;="&amp;CV$4,Dep_Rel,"&gt;"&amp;CV$4,Dep_Cash,0)</f>
        <v>0</v>
      </c>
      <c r="CW110" s="20" t="n">
        <f aca="false">SUMIFS(Dep_Keur,Dep_Paid,"&lt;="&amp;CW$4,Dep_Rel,"&gt;"&amp;CW$4,Dep_Cash,0)</f>
        <v>0</v>
      </c>
      <c r="CX110" s="20" t="n">
        <f aca="false">SUMIFS(Dep_Keur,Dep_Paid,"&lt;="&amp;CX$4,Dep_Rel,"&gt;"&amp;CX$4,Dep_Cash,0)</f>
        <v>0</v>
      </c>
      <c r="CY110" s="20" t="n">
        <f aca="false">SUMIFS(Dep_Keur,Dep_Paid,"&lt;="&amp;CY$4,Dep_Rel,"&gt;"&amp;CY$4,Dep_Cash,0)</f>
        <v>0</v>
      </c>
      <c r="CZ110" s="20" t="n">
        <f aca="false">SUMIFS(Dep_Keur,Dep_Paid,"&lt;="&amp;CZ$4,Dep_Rel,"&gt;"&amp;CZ$4,Dep_Cash,0)</f>
        <v>0</v>
      </c>
      <c r="DA110" s="20" t="n">
        <f aca="false">SUMIFS(Dep_Keur,Dep_Paid,"&lt;="&amp;DA$4,Dep_Rel,"&gt;"&amp;DA$4,Dep_Cash,0)</f>
        <v>0</v>
      </c>
      <c r="DB110" s="20" t="n">
        <f aca="false">SUMIFS(Dep_Keur,Dep_Paid,"&lt;="&amp;DB$4,Dep_Rel,"&gt;"&amp;DB$4,Dep_Cash,0)</f>
        <v>0</v>
      </c>
      <c r="DC110" s="20" t="n">
        <f aca="false">SUMIFS(Dep_Keur,Dep_Paid,"&lt;="&amp;DC$4,Dep_Rel,"&gt;"&amp;DC$4,Dep_Cash,0)</f>
        <v>0</v>
      </c>
      <c r="DD110" s="20" t="n">
        <f aca="false">SUMIFS(Dep_Keur,Dep_Paid,"&lt;="&amp;DD$4,Dep_Rel,"&gt;"&amp;DD$4,Dep_Cash,0)</f>
        <v>0</v>
      </c>
      <c r="DE110" s="20" t="n">
        <f aca="false">SUMIFS(Dep_Keur,Dep_Paid,"&lt;="&amp;DE$4,Dep_Rel,"&gt;"&amp;DE$4,Dep_Cash,0)</f>
        <v>0</v>
      </c>
      <c r="DF110" s="20" t="n">
        <f aca="false">SUMIFS(Dep_Keur,Dep_Paid,"&lt;="&amp;DF$4,Dep_Rel,"&gt;"&amp;DF$4,Dep_Cash,0)</f>
        <v>0</v>
      </c>
      <c r="DG110" s="20" t="n">
        <f aca="false">SUMIFS(Dep_Keur,Dep_Paid,"&lt;="&amp;DG$4,Dep_Rel,"&gt;"&amp;DG$4,Dep_Cash,0)</f>
        <v>0</v>
      </c>
      <c r="DH110" s="20" t="n">
        <f aca="false">SUMIFS(Dep_Keur,Dep_Paid,"&lt;="&amp;DH$4,Dep_Rel,"&gt;"&amp;DH$4,Dep_Cash,0)</f>
        <v>0</v>
      </c>
      <c r="DI110" s="20" t="n">
        <f aca="false">SUMIFS(Dep_Keur,Dep_Paid,"&lt;="&amp;DI$4,Dep_Rel,"&gt;"&amp;DI$4,Dep_Cash,0)</f>
        <v>0</v>
      </c>
      <c r="DJ110" s="20" t="n">
        <f aca="false">SUMIFS(Dep_Keur,Dep_Paid,"&lt;="&amp;DJ$4,Dep_Rel,"&gt;"&amp;DJ$4,Dep_Cash,0)</f>
        <v>0</v>
      </c>
      <c r="DK110" s="20" t="n">
        <f aca="false">SUMIFS(Dep_Keur,Dep_Paid,"&lt;="&amp;DK$4,Dep_Rel,"&gt;"&amp;DK$4,Dep_Cash,0)</f>
        <v>0</v>
      </c>
      <c r="DL110" s="20" t="n">
        <f aca="false">SUMIFS(Dep_Keur,Dep_Paid,"&lt;="&amp;DL$4,Dep_Rel,"&gt;"&amp;DL$4,Dep_Cash,0)</f>
        <v>0</v>
      </c>
      <c r="DM110" s="20" t="n">
        <f aca="false">SUMIFS(Dep_Keur,Dep_Paid,"&lt;="&amp;DM$4,Dep_Rel,"&gt;"&amp;DM$4,Dep_Cash,0)</f>
        <v>0</v>
      </c>
      <c r="DN110" s="20" t="n">
        <f aca="false">SUMIFS(Dep_Keur,Dep_Paid,"&lt;="&amp;DN$4,Dep_Rel,"&gt;"&amp;DN$4,Dep_Cash,0)</f>
        <v>0</v>
      </c>
      <c r="DO110" s="20" t="n">
        <f aca="false">SUMIFS(Dep_Keur,Dep_Paid,"&lt;="&amp;DO$4,Dep_Rel,"&gt;"&amp;DO$4,Dep_Cash,0)</f>
        <v>0</v>
      </c>
      <c r="DP110" s="20" t="n">
        <f aca="false">SUMIFS(Dep_Keur,Dep_Paid,"&lt;="&amp;DP$4,Dep_Rel,"&gt;"&amp;DP$4,Dep_Cash,0)</f>
        <v>0</v>
      </c>
      <c r="DQ110" s="20" t="n">
        <f aca="false">SUMIFS(Dep_Keur,Dep_Paid,"&lt;="&amp;DQ$4,Dep_Rel,"&gt;"&amp;DQ$4,Dep_Cash,0)</f>
        <v>0</v>
      </c>
      <c r="DR110" s="20" t="n">
        <f aca="false">SUMIFS(Dep_Keur,Dep_Paid,"&lt;="&amp;DR$4,Dep_Rel,"&gt;"&amp;DR$4,Dep_Cash,0)</f>
        <v>0</v>
      </c>
      <c r="DS110" s="20" t="n">
        <f aca="false">SUMIFS(Dep_Keur,Dep_Paid,"&lt;="&amp;DS$4,Dep_Rel,"&gt;"&amp;DS$4,Dep_Cash,0)</f>
        <v>0</v>
      </c>
      <c r="DT110" s="20" t="n">
        <f aca="false">SUMIFS(Dep_Keur,Dep_Paid,"&lt;="&amp;DT$4,Dep_Rel,"&gt;"&amp;DT$4,Dep_Cash,0)</f>
        <v>0</v>
      </c>
      <c r="DU110" s="20" t="n">
        <f aca="false">SUMIFS(Dep_Keur,Dep_Paid,"&lt;="&amp;DU$4,Dep_Rel,"&gt;"&amp;DU$4,Dep_Cash,0)</f>
        <v>0</v>
      </c>
      <c r="DV110" s="20" t="n">
        <f aca="false">SUMIFS(Dep_Keur,Dep_Paid,"&lt;="&amp;DV$4,Dep_Rel,"&gt;"&amp;DV$4,Dep_Cash,0)</f>
        <v>0</v>
      </c>
      <c r="DW110" s="20" t="n">
        <f aca="false">SUMIFS(Dep_Keur,Dep_Paid,"&lt;="&amp;DW$4,Dep_Rel,"&gt;"&amp;DW$4,Dep_Cash,0)</f>
        <v>0</v>
      </c>
      <c r="DX110" s="20" t="n">
        <f aca="false">SUMIFS(Dep_Keur,Dep_Paid,"&lt;="&amp;DX$4,Dep_Rel,"&gt;"&amp;DX$4,Dep_Cash,0)</f>
        <v>0</v>
      </c>
      <c r="DY110" s="20" t="n">
        <f aca="false">SUMIFS(Dep_Keur,Dep_Paid,"&lt;="&amp;DY$4,Dep_Rel,"&gt;"&amp;DY$4,Dep_Cash,0)</f>
        <v>0</v>
      </c>
      <c r="DZ110" s="20" t="n">
        <f aca="false">SUMIFS(Dep_Keur,Dep_Paid,"&lt;="&amp;DZ$4,Dep_Rel,"&gt;"&amp;DZ$4,Dep_Cash,0)</f>
        <v>0</v>
      </c>
      <c r="EA110" s="20" t="n">
        <f aca="false">SUMIFS(Dep_Keur,Dep_Paid,"&lt;="&amp;EA$4,Dep_Rel,"&gt;"&amp;EA$4,Dep_Cash,0)</f>
        <v>0</v>
      </c>
      <c r="EB110" s="20" t="n">
        <f aca="false">SUMIFS(Dep_Keur,Dep_Paid,"&lt;="&amp;EB$4,Dep_Rel,"&gt;"&amp;EB$4,Dep_Cash,0)</f>
        <v>0</v>
      </c>
      <c r="EC110" s="20" t="n">
        <f aca="false">SUMIFS(Dep_Keur,Dep_Paid,"&lt;="&amp;EC$4,Dep_Rel,"&gt;"&amp;EC$4,Dep_Cash,0)</f>
        <v>0</v>
      </c>
      <c r="ED110" s="20" t="n">
        <f aca="false">SUMIFS(Dep_Keur,Dep_Paid,"&lt;="&amp;ED$4,Dep_Rel,"&gt;"&amp;ED$4,Dep_Cash,0)</f>
        <v>0</v>
      </c>
      <c r="EE110" s="20" t="n">
        <f aca="false">SUMIFS(Dep_Keur,Dep_Paid,"&lt;="&amp;EE$4,Dep_Rel,"&gt;"&amp;EE$4,Dep_Cash,0)</f>
        <v>0</v>
      </c>
      <c r="EF110" s="20" t="n">
        <f aca="false">SUMIFS(Dep_Keur,Dep_Paid,"&lt;="&amp;EF$4,Dep_Rel,"&gt;"&amp;EF$4,Dep_Cash,0)</f>
        <v>0</v>
      </c>
      <c r="EG110" s="20" t="n">
        <f aca="false">SUMIFS(Dep_Keur,Dep_Paid,"&lt;="&amp;EG$4,Dep_Rel,"&gt;"&amp;EG$4,Dep_Cash,0)</f>
        <v>0</v>
      </c>
      <c r="EH110" s="20" t="n">
        <f aca="false">SUMIFS(Dep_Keur,Dep_Paid,"&lt;="&amp;EH$4,Dep_Rel,"&gt;"&amp;EH$4,Dep_Cash,0)</f>
        <v>0</v>
      </c>
      <c r="EI110" s="20" t="n">
        <f aca="false">SUMIFS(Dep_Keur,Dep_Paid,"&lt;="&amp;EI$4,Dep_Rel,"&gt;"&amp;EI$4,Dep_Cash,0)</f>
        <v>0</v>
      </c>
      <c r="EJ110" s="20" t="n">
        <f aca="false">SUMIFS(Dep_Keur,Dep_Paid,"&lt;="&amp;EJ$4,Dep_Rel,"&gt;"&amp;EJ$4,Dep_Cash,0)</f>
        <v>0</v>
      </c>
      <c r="EK110" s="20" t="n">
        <f aca="false">SUMIFS(Dep_Keur,Dep_Paid,"&lt;="&amp;EK$4,Dep_Rel,"&gt;"&amp;EK$4,Dep_Cash,0)</f>
        <v>0</v>
      </c>
      <c r="EL110" s="20" t="n">
        <f aca="false">SUMIFS(Dep_Keur,Dep_Paid,"&lt;="&amp;EL$4,Dep_Rel,"&gt;"&amp;EL$4,Dep_Cash,0)</f>
        <v>0</v>
      </c>
      <c r="EM110" s="20" t="n">
        <f aca="false">SUMIFS(Dep_Keur,Dep_Paid,"&lt;="&amp;EM$4,Dep_Rel,"&gt;"&amp;EM$4,Dep_Cash,0)</f>
        <v>0</v>
      </c>
      <c r="EN110" s="20" t="n">
        <f aca="false">SUMIFS(Dep_Keur,Dep_Paid,"&lt;="&amp;EN$4,Dep_Rel,"&gt;"&amp;EN$4,Dep_Cash,0)</f>
        <v>0</v>
      </c>
      <c r="EO110" s="20" t="n">
        <f aca="false">SUMIFS(Dep_Keur,Dep_Paid,"&lt;="&amp;EO$4,Dep_Rel,"&gt;"&amp;EO$4,Dep_Cash,0)</f>
        <v>0</v>
      </c>
      <c r="EP110" s="20" t="n">
        <f aca="false">SUMIFS(Dep_Keur,Dep_Paid,"&lt;="&amp;EP$4,Dep_Rel,"&gt;"&amp;EP$4,Dep_Cash,0)</f>
        <v>0</v>
      </c>
      <c r="EQ110" s="20" t="n">
        <f aca="false">SUMIFS(Dep_Keur,Dep_Paid,"&lt;="&amp;EQ$4,Dep_Rel,"&gt;"&amp;EQ$4,Dep_Cash,0)</f>
        <v>0</v>
      </c>
      <c r="ER110" s="20" t="n">
        <f aca="false">SUMIFS(Dep_Keur,Dep_Paid,"&lt;="&amp;ER$4,Dep_Rel,"&gt;"&amp;ER$4,Dep_Cash,0)</f>
        <v>0</v>
      </c>
      <c r="ES110" s="20" t="n">
        <f aca="false">SUMIFS(Dep_Keur,Dep_Paid,"&lt;="&amp;ES$4,Dep_Rel,"&gt;"&amp;ES$4,Dep_Cash,0)</f>
        <v>0</v>
      </c>
      <c r="ET110" s="20" t="n">
        <f aca="false">SUMIFS(Dep_Keur,Dep_Paid,"&lt;="&amp;ET$4,Dep_Rel,"&gt;"&amp;ET$4,Dep_Cash,0)</f>
        <v>0</v>
      </c>
      <c r="EU110" s="20" t="n">
        <f aca="false">SUMIFS(Dep_Keur,Dep_Paid,"&lt;="&amp;EU$4,Dep_Rel,"&gt;"&amp;EU$4,Dep_Cash,0)</f>
        <v>0</v>
      </c>
      <c r="EV110" s="20" t="n">
        <f aca="false">SUMIFS(Dep_Keur,Dep_Paid,"&lt;="&amp;EV$4,Dep_Rel,"&gt;"&amp;EV$4,Dep_Cash,0)</f>
        <v>0</v>
      </c>
      <c r="EW110" s="20" t="n">
        <f aca="false">SUMIFS(Dep_Keur,Dep_Paid,"&lt;="&amp;EW$4,Dep_Rel,"&gt;"&amp;EW$4,Dep_Cash,0)</f>
        <v>0</v>
      </c>
      <c r="EX110" s="20" t="n">
        <f aca="false">SUMIFS(Dep_Keur,Dep_Paid,"&lt;="&amp;EX$4,Dep_Rel,"&gt;"&amp;EX$4,Dep_Cash,0)</f>
        <v>0</v>
      </c>
      <c r="EY110" s="20" t="n">
        <f aca="false">SUMIFS(Dep_Keur,Dep_Paid,"&lt;="&amp;EY$4,Dep_Rel,"&gt;"&amp;EY$4,Dep_Cash,0)</f>
        <v>0</v>
      </c>
      <c r="EZ110" s="20" t="n">
        <f aca="false">SUMIFS(Dep_Keur,Dep_Paid,"&lt;="&amp;EZ$4,Dep_Rel,"&gt;"&amp;EZ$4,Dep_Cash,0)</f>
        <v>0</v>
      </c>
      <c r="FA110" s="20" t="n">
        <f aca="false">SUMIFS(Dep_Keur,Dep_Paid,"&lt;="&amp;FA$4,Dep_Rel,"&gt;"&amp;FA$4,Dep_Cash,0)</f>
        <v>0</v>
      </c>
      <c r="FB110" s="20" t="n">
        <f aca="false">SUMIFS(Dep_Keur,Dep_Paid,"&lt;="&amp;FB$4,Dep_Rel,"&gt;"&amp;FB$4,Dep_Cash,0)</f>
        <v>0</v>
      </c>
      <c r="FC110" s="20" t="n">
        <f aca="false">SUMIFS(Dep_Keur,Dep_Paid,"&lt;="&amp;FC$4,Dep_Rel,"&gt;"&amp;FC$4,Dep_Cash,0)</f>
        <v>0</v>
      </c>
      <c r="FD110" s="20" t="n">
        <f aca="false">SUMIFS(Dep_Keur,Dep_Paid,"&lt;="&amp;FD$4,Dep_Rel,"&gt;"&amp;FD$4,Dep_Cash,0)</f>
        <v>0</v>
      </c>
      <c r="FE110" s="20" t="n">
        <f aca="false">SUMIFS(Dep_Keur,Dep_Paid,"&lt;="&amp;FE$4,Dep_Rel,"&gt;"&amp;FE$4,Dep_Cash,0)</f>
        <v>0</v>
      </c>
      <c r="FF110" s="20" t="n">
        <f aca="false">SUMIFS(Dep_Keur,Dep_Paid,"&lt;="&amp;FF$4,Dep_Rel,"&gt;"&amp;FF$4,Dep_Cash,0)</f>
        <v>0</v>
      </c>
      <c r="FG110" s="20" t="n">
        <f aca="false">SUMIFS(Dep_Keur,Dep_Paid,"&lt;="&amp;FG$4,Dep_Rel,"&gt;"&amp;FG$4,Dep_Cash,0)</f>
        <v>0</v>
      </c>
      <c r="FH110" s="20" t="n">
        <f aca="false">SUMIFS(Dep_Keur,Dep_Paid,"&lt;="&amp;FH$4,Dep_Rel,"&gt;"&amp;FH$4,Dep_Cash,0)</f>
        <v>0</v>
      </c>
    </row>
    <row r="111" customFormat="false" ht="15" hidden="false" customHeight="false" outlineLevel="0" collapsed="false">
      <c r="C111" s="0" t="s">
        <v>761</v>
      </c>
      <c r="D111" s="11" t="s">
        <v>359</v>
      </c>
      <c r="J111" s="20" t="n">
        <f aca="false">SUMIFS(Dep_Keur,Dep_Paid,"&lt;="&amp;J$4,Dep_Exit,1,Dep_Cash,0)</f>
        <v>0</v>
      </c>
      <c r="K111" s="20" t="n">
        <f aca="false">SUMIFS(Dep_Keur,Dep_Paid,"&lt;="&amp;K$4,Dep_Exit,1,Dep_Cash,0)</f>
        <v>606.9375</v>
      </c>
      <c r="L111" s="20" t="n">
        <f aca="false">SUMIFS(Dep_Keur,Dep_Paid,"&lt;="&amp;L$4,Dep_Exit,1,Dep_Cash,0)</f>
        <v>809.25</v>
      </c>
      <c r="M111" s="20" t="n">
        <f aca="false">SUMIFS(Dep_Keur,Dep_Paid,"&lt;="&amp;M$4,Dep_Exit,1,Dep_Cash,0)</f>
        <v>809.25</v>
      </c>
      <c r="N111" s="20" t="n">
        <f aca="false">SUMIFS(Dep_Keur,Dep_Paid,"&lt;="&amp;N$4,Dep_Exit,1,Dep_Cash,0)</f>
        <v>809.25</v>
      </c>
      <c r="O111" s="20" t="n">
        <f aca="false">SUMIFS(Dep_Keur,Dep_Paid,"&lt;="&amp;O$4,Dep_Exit,1,Dep_Cash,0)</f>
        <v>809.25</v>
      </c>
      <c r="P111" s="20" t="n">
        <f aca="false">SUMIFS(Dep_Keur,Dep_Paid,"&lt;="&amp;P$4,Dep_Exit,1,Dep_Cash,0)</f>
        <v>809.25</v>
      </c>
      <c r="Q111" s="20" t="n">
        <f aca="false">SUMIFS(Dep_Keur,Dep_Paid,"&lt;="&amp;Q$4,Dep_Exit,1,Dep_Cash,0)</f>
        <v>809.25</v>
      </c>
      <c r="R111" s="20" t="n">
        <f aca="false">SUMIFS(Dep_Keur,Dep_Paid,"&lt;="&amp;R$4,Dep_Exit,1,Dep_Cash,0)</f>
        <v>809.25</v>
      </c>
      <c r="S111" s="20" t="n">
        <f aca="false">SUMIFS(Dep_Keur,Dep_Paid,"&lt;="&amp;S$4,Dep_Exit,1,Dep_Cash,0)</f>
        <v>809.25</v>
      </c>
      <c r="T111" s="20" t="n">
        <f aca="false">SUMIFS(Dep_Keur,Dep_Paid,"&lt;="&amp;T$4,Dep_Exit,1,Dep_Cash,0)</f>
        <v>809.25</v>
      </c>
      <c r="U111" s="20" t="n">
        <f aca="false">SUMIFS(Dep_Keur,Dep_Paid,"&lt;="&amp;U$4,Dep_Exit,1,Dep_Cash,0)</f>
        <v>809.25</v>
      </c>
      <c r="V111" s="20" t="n">
        <f aca="false">SUMIFS(Dep_Keur,Dep_Paid,"&lt;="&amp;V$4,Dep_Exit,1,Dep_Cash,0)</f>
        <v>809.25</v>
      </c>
      <c r="W111" s="20" t="n">
        <f aca="false">SUMIFS(Dep_Keur,Dep_Paid,"&lt;="&amp;W$4,Dep_Exit,1,Dep_Cash,0)</f>
        <v>809.25</v>
      </c>
      <c r="X111" s="20" t="n">
        <f aca="false">SUMIFS(Dep_Keur,Dep_Paid,"&lt;="&amp;X$4,Dep_Exit,1,Dep_Cash,0)</f>
        <v>809.25</v>
      </c>
      <c r="Y111" s="20" t="n">
        <f aca="false">SUMIFS(Dep_Keur,Dep_Paid,"&lt;="&amp;Y$4,Dep_Exit,1,Dep_Cash,0)</f>
        <v>809.25</v>
      </c>
      <c r="Z111" s="20" t="n">
        <f aca="false">SUMIFS(Dep_Keur,Dep_Paid,"&lt;="&amp;Z$4,Dep_Exit,1,Dep_Cash,0)</f>
        <v>809.25</v>
      </c>
      <c r="AA111" s="20" t="n">
        <f aca="false">SUMIFS(Dep_Keur,Dep_Paid,"&lt;="&amp;AA$4,Dep_Exit,1,Dep_Cash,0)</f>
        <v>809.25</v>
      </c>
      <c r="AB111" s="20" t="n">
        <f aca="false">SUMIFS(Dep_Keur,Dep_Paid,"&lt;="&amp;AB$4,Dep_Exit,1,Dep_Cash,0)</f>
        <v>809.25</v>
      </c>
      <c r="AC111" s="20" t="n">
        <f aca="false">SUMIFS(Dep_Keur,Dep_Paid,"&lt;="&amp;AC$4,Dep_Exit,1,Dep_Cash,0)</f>
        <v>809.25</v>
      </c>
      <c r="AD111" s="20" t="n">
        <f aca="false">SUMIFS(Dep_Keur,Dep_Paid,"&lt;="&amp;AD$4,Dep_Exit,1,Dep_Cash,0)</f>
        <v>809.25</v>
      </c>
      <c r="AE111" s="20" t="n">
        <f aca="false">SUMIFS(Dep_Keur,Dep_Paid,"&lt;="&amp;AE$4,Dep_Exit,1,Dep_Cash,0)</f>
        <v>809.25</v>
      </c>
      <c r="AF111" s="20" t="n">
        <f aca="false">SUMIFS(Dep_Keur,Dep_Paid,"&lt;="&amp;AF$4,Dep_Exit,1,Dep_Cash,0)</f>
        <v>809.25</v>
      </c>
      <c r="AG111" s="20" t="n">
        <f aca="false">SUMIFS(Dep_Keur,Dep_Paid,"&lt;="&amp;AG$4,Dep_Exit,1,Dep_Cash,0)</f>
        <v>809.25</v>
      </c>
      <c r="AH111" s="20" t="n">
        <f aca="false">SUMIFS(Dep_Keur,Dep_Paid,"&lt;="&amp;AH$4,Dep_Exit,1,Dep_Cash,0)</f>
        <v>809.25</v>
      </c>
      <c r="AI111" s="20" t="n">
        <f aca="false">SUMIFS(Dep_Keur,Dep_Paid,"&lt;="&amp;AI$4,Dep_Exit,1,Dep_Cash,0)</f>
        <v>809.25</v>
      </c>
      <c r="AJ111" s="20" t="n">
        <f aca="false">SUMIFS(Dep_Keur,Dep_Paid,"&lt;="&amp;AJ$4,Dep_Exit,1,Dep_Cash,0)</f>
        <v>809.25</v>
      </c>
      <c r="AK111" s="20" t="n">
        <f aca="false">SUMIFS(Dep_Keur,Dep_Paid,"&lt;="&amp;AK$4,Dep_Exit,1,Dep_Cash,0)</f>
        <v>809.25</v>
      </c>
      <c r="AL111" s="20" t="n">
        <f aca="false">SUMIFS(Dep_Keur,Dep_Paid,"&lt;="&amp;AL$4,Dep_Exit,1,Dep_Cash,0)</f>
        <v>809.25</v>
      </c>
      <c r="AM111" s="20" t="n">
        <f aca="false">SUMIFS(Dep_Keur,Dep_Paid,"&lt;="&amp;AM$4,Dep_Exit,1,Dep_Cash,0)</f>
        <v>809.25</v>
      </c>
      <c r="AN111" s="20" t="n">
        <f aca="false">SUMIFS(Dep_Keur,Dep_Paid,"&lt;="&amp;AN$4,Dep_Exit,1,Dep_Cash,0)</f>
        <v>809.25</v>
      </c>
      <c r="AO111" s="20" t="n">
        <f aca="false">SUMIFS(Dep_Keur,Dep_Paid,"&lt;="&amp;AO$4,Dep_Exit,1,Dep_Cash,0)</f>
        <v>809.25</v>
      </c>
      <c r="AP111" s="20" t="n">
        <f aca="false">SUMIFS(Dep_Keur,Dep_Paid,"&lt;="&amp;AP$4,Dep_Exit,1,Dep_Cash,0)</f>
        <v>809.25</v>
      </c>
      <c r="AQ111" s="20" t="n">
        <f aca="false">SUMIFS(Dep_Keur,Dep_Paid,"&lt;="&amp;AQ$4,Dep_Exit,1,Dep_Cash,0)</f>
        <v>809.25</v>
      </c>
      <c r="AR111" s="20" t="n">
        <f aca="false">SUMIFS(Dep_Keur,Dep_Paid,"&lt;="&amp;AR$4,Dep_Exit,1,Dep_Cash,0)</f>
        <v>809.25</v>
      </c>
      <c r="AS111" s="20" t="n">
        <f aca="false">SUMIFS(Dep_Keur,Dep_Paid,"&lt;="&amp;AS$4,Dep_Exit,1,Dep_Cash,0)</f>
        <v>809.25</v>
      </c>
      <c r="AT111" s="20" t="n">
        <f aca="false">SUMIFS(Dep_Keur,Dep_Paid,"&lt;="&amp;AT$4,Dep_Exit,1,Dep_Cash,0)</f>
        <v>809.25</v>
      </c>
      <c r="AU111" s="20" t="n">
        <f aca="false">SUMIFS(Dep_Keur,Dep_Paid,"&lt;="&amp;AU$4,Dep_Exit,1,Dep_Cash,0)</f>
        <v>809.25</v>
      </c>
      <c r="AV111" s="20" t="n">
        <f aca="false">SUMIFS(Dep_Keur,Dep_Paid,"&lt;="&amp;AV$4,Dep_Exit,1,Dep_Cash,0)</f>
        <v>809.25</v>
      </c>
      <c r="AW111" s="20" t="n">
        <f aca="false">SUMIFS(Dep_Keur,Dep_Paid,"&lt;="&amp;AW$4,Dep_Exit,1,Dep_Cash,0)</f>
        <v>809.25</v>
      </c>
      <c r="AX111" s="20" t="n">
        <f aca="false">SUMIFS(Dep_Keur,Dep_Paid,"&lt;="&amp;AX$4,Dep_Exit,1,Dep_Cash,0)</f>
        <v>809.25</v>
      </c>
      <c r="AY111" s="20" t="n">
        <f aca="false">SUMIFS(Dep_Keur,Dep_Paid,"&lt;="&amp;AY$4,Dep_Exit,1,Dep_Cash,0)</f>
        <v>809.25</v>
      </c>
      <c r="AZ111" s="20" t="n">
        <f aca="false">SUMIFS(Dep_Keur,Dep_Paid,"&lt;="&amp;AZ$4,Dep_Exit,1,Dep_Cash,0)</f>
        <v>809.25</v>
      </c>
      <c r="BA111" s="20" t="n">
        <f aca="false">SUMIFS(Dep_Keur,Dep_Paid,"&lt;="&amp;BA$4,Dep_Exit,1,Dep_Cash,0)</f>
        <v>809.25</v>
      </c>
      <c r="BB111" s="20" t="n">
        <f aca="false">SUMIFS(Dep_Keur,Dep_Paid,"&lt;="&amp;BB$4,Dep_Exit,1,Dep_Cash,0)</f>
        <v>809.25</v>
      </c>
      <c r="BC111" s="20" t="n">
        <f aca="false">SUMIFS(Dep_Keur,Dep_Paid,"&lt;="&amp;BC$4,Dep_Exit,1,Dep_Cash,0)</f>
        <v>809.25</v>
      </c>
      <c r="BD111" s="20" t="n">
        <f aca="false">SUMIFS(Dep_Keur,Dep_Paid,"&lt;="&amp;BD$4,Dep_Exit,1,Dep_Cash,0)</f>
        <v>809.25</v>
      </c>
      <c r="BE111" s="20" t="n">
        <f aca="false">SUMIFS(Dep_Keur,Dep_Paid,"&lt;="&amp;BE$4,Dep_Exit,1,Dep_Cash,0)</f>
        <v>809.25</v>
      </c>
      <c r="BF111" s="20" t="n">
        <f aca="false">SUMIFS(Dep_Keur,Dep_Paid,"&lt;="&amp;BF$4,Dep_Exit,1,Dep_Cash,0)</f>
        <v>809.25</v>
      </c>
      <c r="BG111" s="20" t="n">
        <f aca="false">SUMIFS(Dep_Keur,Dep_Paid,"&lt;="&amp;BG$4,Dep_Exit,1,Dep_Cash,0)</f>
        <v>809.25</v>
      </c>
      <c r="BH111" s="20" t="n">
        <f aca="false">SUMIFS(Dep_Keur,Dep_Paid,"&lt;="&amp;BH$4,Dep_Exit,1,Dep_Cash,0)</f>
        <v>809.25</v>
      </c>
      <c r="BI111" s="20" t="n">
        <f aca="false">SUMIFS(Dep_Keur,Dep_Paid,"&lt;="&amp;BI$4,Dep_Exit,1,Dep_Cash,0)</f>
        <v>809.25</v>
      </c>
      <c r="BJ111" s="20" t="n">
        <f aca="false">SUMIFS(Dep_Keur,Dep_Paid,"&lt;="&amp;BJ$4,Dep_Exit,1,Dep_Cash,0)</f>
        <v>809.25</v>
      </c>
      <c r="BK111" s="20" t="n">
        <f aca="false">SUMIFS(Dep_Keur,Dep_Paid,"&lt;="&amp;BK$4,Dep_Exit,1,Dep_Cash,0)</f>
        <v>809.25</v>
      </c>
      <c r="BL111" s="20" t="n">
        <f aca="false">SUMIFS(Dep_Keur,Dep_Paid,"&lt;="&amp;BL$4,Dep_Exit,1,Dep_Cash,0)</f>
        <v>809.25</v>
      </c>
      <c r="BM111" s="20" t="n">
        <f aca="false">SUMIFS(Dep_Keur,Dep_Paid,"&lt;="&amp;BM$4,Dep_Exit,1,Dep_Cash,0)</f>
        <v>809.25</v>
      </c>
      <c r="BN111" s="20" t="n">
        <f aca="false">SUMIFS(Dep_Keur,Dep_Paid,"&lt;="&amp;BN$4,Dep_Exit,1,Dep_Cash,0)</f>
        <v>809.25</v>
      </c>
      <c r="BO111" s="20" t="n">
        <f aca="false">SUMIFS(Dep_Keur,Dep_Paid,"&lt;="&amp;BO$4,Dep_Exit,1,Dep_Cash,0)</f>
        <v>809.25</v>
      </c>
      <c r="BP111" s="20" t="n">
        <f aca="false">SUMIFS(Dep_Keur,Dep_Paid,"&lt;="&amp;BP$4,Dep_Exit,1,Dep_Cash,0)</f>
        <v>809.25</v>
      </c>
      <c r="BQ111" s="20" t="n">
        <f aca="false">SUMIFS(Dep_Keur,Dep_Paid,"&lt;="&amp;BQ$4,Dep_Exit,1,Dep_Cash,0)</f>
        <v>809.25</v>
      </c>
      <c r="BR111" s="20" t="n">
        <f aca="false">SUMIFS(Dep_Keur,Dep_Paid,"&lt;="&amp;BR$4,Dep_Exit,1,Dep_Cash,0)</f>
        <v>809.25</v>
      </c>
      <c r="BS111" s="20" t="n">
        <f aca="false">SUMIFS(Dep_Keur,Dep_Paid,"&lt;="&amp;BS$4,Dep_Exit,1,Dep_Cash,0)</f>
        <v>809.25</v>
      </c>
      <c r="BT111" s="20" t="n">
        <f aca="false">SUMIFS(Dep_Keur,Dep_Paid,"&lt;="&amp;BT$4,Dep_Exit,1,Dep_Cash,0)</f>
        <v>809.25</v>
      </c>
      <c r="BU111" s="20" t="n">
        <f aca="false">SUMIFS(Dep_Keur,Dep_Paid,"&lt;="&amp;BU$4,Dep_Exit,1,Dep_Cash,0)</f>
        <v>809.25</v>
      </c>
      <c r="BV111" s="20" t="n">
        <f aca="false">SUMIFS(Dep_Keur,Dep_Paid,"&lt;="&amp;BV$4,Dep_Exit,1,Dep_Cash,0)</f>
        <v>809.25</v>
      </c>
      <c r="BW111" s="20" t="n">
        <f aca="false">SUMIFS(Dep_Keur,Dep_Paid,"&lt;="&amp;BW$4,Dep_Exit,1,Dep_Cash,0)</f>
        <v>809.25</v>
      </c>
      <c r="BX111" s="20" t="n">
        <f aca="false">SUMIFS(Dep_Keur,Dep_Paid,"&lt;="&amp;BX$4,Dep_Exit,1,Dep_Cash,0)</f>
        <v>809.25</v>
      </c>
      <c r="BY111" s="20" t="n">
        <f aca="false">SUMIFS(Dep_Keur,Dep_Paid,"&lt;="&amp;BY$4,Dep_Exit,1,Dep_Cash,0)</f>
        <v>809.25</v>
      </c>
      <c r="BZ111" s="20" t="n">
        <f aca="false">SUMIFS(Dep_Keur,Dep_Paid,"&lt;="&amp;BZ$4,Dep_Exit,1,Dep_Cash,0)</f>
        <v>809.25</v>
      </c>
      <c r="CA111" s="20" t="n">
        <f aca="false">SUMIFS(Dep_Keur,Dep_Paid,"&lt;="&amp;CA$4,Dep_Exit,1,Dep_Cash,0)</f>
        <v>809.25</v>
      </c>
      <c r="CB111" s="20" t="n">
        <f aca="false">SUMIFS(Dep_Keur,Dep_Paid,"&lt;="&amp;CB$4,Dep_Exit,1,Dep_Cash,0)</f>
        <v>809.25</v>
      </c>
      <c r="CC111" s="20" t="n">
        <f aca="false">SUMIFS(Dep_Keur,Dep_Paid,"&lt;="&amp;CC$4,Dep_Exit,1,Dep_Cash,0)</f>
        <v>809.25</v>
      </c>
      <c r="CD111" s="20" t="n">
        <f aca="false">SUMIFS(Dep_Keur,Dep_Paid,"&lt;="&amp;CD$4,Dep_Exit,1,Dep_Cash,0)</f>
        <v>809.25</v>
      </c>
      <c r="CE111" s="20" t="n">
        <f aca="false">SUMIFS(Dep_Keur,Dep_Paid,"&lt;="&amp;CE$4,Dep_Exit,1,Dep_Cash,0)</f>
        <v>809.25</v>
      </c>
      <c r="CF111" s="20" t="n">
        <f aca="false">SUMIFS(Dep_Keur,Dep_Paid,"&lt;="&amp;CF$4,Dep_Exit,1,Dep_Cash,0)</f>
        <v>809.25</v>
      </c>
      <c r="CG111" s="20" t="n">
        <f aca="false">SUMIFS(Dep_Keur,Dep_Paid,"&lt;="&amp;CG$4,Dep_Exit,1,Dep_Cash,0)</f>
        <v>809.25</v>
      </c>
      <c r="CH111" s="20" t="n">
        <f aca="false">SUMIFS(Dep_Keur,Dep_Paid,"&lt;="&amp;CH$4,Dep_Exit,1,Dep_Cash,0)</f>
        <v>809.25</v>
      </c>
      <c r="CI111" s="20" t="n">
        <f aca="false">SUMIFS(Dep_Keur,Dep_Paid,"&lt;="&amp;CI$4,Dep_Exit,1,Dep_Cash,0)</f>
        <v>809.25</v>
      </c>
      <c r="CJ111" s="20" t="n">
        <f aca="false">SUMIFS(Dep_Keur,Dep_Paid,"&lt;="&amp;CJ$4,Dep_Exit,1,Dep_Cash,0)</f>
        <v>809.25</v>
      </c>
      <c r="CK111" s="20" t="n">
        <f aca="false">SUMIFS(Dep_Keur,Dep_Paid,"&lt;="&amp;CK$4,Dep_Exit,1,Dep_Cash,0)</f>
        <v>809.25</v>
      </c>
      <c r="CL111" s="20" t="n">
        <f aca="false">SUMIFS(Dep_Keur,Dep_Paid,"&lt;="&amp;CL$4,Dep_Exit,1,Dep_Cash,0)</f>
        <v>809.25</v>
      </c>
      <c r="CM111" s="20" t="n">
        <f aca="false">SUMIFS(Dep_Keur,Dep_Paid,"&lt;="&amp;CM$4,Dep_Exit,1,Dep_Cash,0)</f>
        <v>809.25</v>
      </c>
      <c r="CN111" s="20" t="n">
        <f aca="false">SUMIFS(Dep_Keur,Dep_Paid,"&lt;="&amp;CN$4,Dep_Exit,1,Dep_Cash,0)</f>
        <v>809.25</v>
      </c>
      <c r="CO111" s="20" t="n">
        <f aca="false">SUMIFS(Dep_Keur,Dep_Paid,"&lt;="&amp;CO$4,Dep_Exit,1,Dep_Cash,0)</f>
        <v>809.25</v>
      </c>
      <c r="CP111" s="20" t="n">
        <f aca="false">SUMIFS(Dep_Keur,Dep_Paid,"&lt;="&amp;CP$4,Dep_Exit,1,Dep_Cash,0)</f>
        <v>809.25</v>
      </c>
      <c r="CQ111" s="20" t="n">
        <f aca="false">SUMIFS(Dep_Keur,Dep_Paid,"&lt;="&amp;CQ$4,Dep_Exit,1,Dep_Cash,0)</f>
        <v>809.25</v>
      </c>
      <c r="CR111" s="20" t="n">
        <f aca="false">SUMIFS(Dep_Keur,Dep_Paid,"&lt;="&amp;CR$4,Dep_Exit,1,Dep_Cash,0)</f>
        <v>809.25</v>
      </c>
      <c r="CS111" s="20" t="n">
        <f aca="false">SUMIFS(Dep_Keur,Dep_Paid,"&lt;="&amp;CS$4,Dep_Exit,1,Dep_Cash,0)</f>
        <v>809.25</v>
      </c>
      <c r="CT111" s="20" t="n">
        <f aca="false">SUMIFS(Dep_Keur,Dep_Paid,"&lt;="&amp;CT$4,Dep_Exit,1,Dep_Cash,0)</f>
        <v>809.25</v>
      </c>
      <c r="CU111" s="20" t="n">
        <f aca="false">SUMIFS(Dep_Keur,Dep_Paid,"&lt;="&amp;CU$4,Dep_Exit,1,Dep_Cash,0)</f>
        <v>809.25</v>
      </c>
      <c r="CV111" s="20" t="n">
        <f aca="false">SUMIFS(Dep_Keur,Dep_Paid,"&lt;="&amp;CV$4,Dep_Exit,1,Dep_Cash,0)</f>
        <v>809.25</v>
      </c>
      <c r="CW111" s="20" t="n">
        <f aca="false">SUMIFS(Dep_Keur,Dep_Paid,"&lt;="&amp;CW$4,Dep_Exit,1,Dep_Cash,0)</f>
        <v>809.25</v>
      </c>
      <c r="CX111" s="20" t="n">
        <f aca="false">SUMIFS(Dep_Keur,Dep_Paid,"&lt;="&amp;CX$4,Dep_Exit,1,Dep_Cash,0)</f>
        <v>809.25</v>
      </c>
      <c r="CY111" s="20" t="n">
        <f aca="false">SUMIFS(Dep_Keur,Dep_Paid,"&lt;="&amp;CY$4,Dep_Exit,1,Dep_Cash,0)</f>
        <v>809.25</v>
      </c>
      <c r="CZ111" s="20" t="n">
        <f aca="false">SUMIFS(Dep_Keur,Dep_Paid,"&lt;="&amp;CZ$4,Dep_Exit,1,Dep_Cash,0)</f>
        <v>809.25</v>
      </c>
      <c r="DA111" s="20" t="n">
        <f aca="false">SUMIFS(Dep_Keur,Dep_Paid,"&lt;="&amp;DA$4,Dep_Exit,1,Dep_Cash,0)</f>
        <v>809.25</v>
      </c>
      <c r="DB111" s="20" t="n">
        <f aca="false">SUMIFS(Dep_Keur,Dep_Paid,"&lt;="&amp;DB$4,Dep_Exit,1,Dep_Cash,0)</f>
        <v>809.25</v>
      </c>
      <c r="DC111" s="20" t="n">
        <f aca="false">SUMIFS(Dep_Keur,Dep_Paid,"&lt;="&amp;DC$4,Dep_Exit,1,Dep_Cash,0)</f>
        <v>809.25</v>
      </c>
      <c r="DD111" s="20" t="n">
        <f aca="false">SUMIFS(Dep_Keur,Dep_Paid,"&lt;="&amp;DD$4,Dep_Exit,1,Dep_Cash,0)</f>
        <v>809.25</v>
      </c>
      <c r="DE111" s="20" t="n">
        <f aca="false">SUMIFS(Dep_Keur,Dep_Paid,"&lt;="&amp;DE$4,Dep_Exit,1,Dep_Cash,0)</f>
        <v>809.25</v>
      </c>
      <c r="DF111" s="20" t="n">
        <f aca="false">SUMIFS(Dep_Keur,Dep_Paid,"&lt;="&amp;DF$4,Dep_Exit,1,Dep_Cash,0)</f>
        <v>809.25</v>
      </c>
      <c r="DG111" s="20" t="n">
        <f aca="false">SUMIFS(Dep_Keur,Dep_Paid,"&lt;="&amp;DG$4,Dep_Exit,1,Dep_Cash,0)</f>
        <v>809.25</v>
      </c>
      <c r="DH111" s="20" t="n">
        <f aca="false">SUMIFS(Dep_Keur,Dep_Paid,"&lt;="&amp;DH$4,Dep_Exit,1,Dep_Cash,0)</f>
        <v>809.25</v>
      </c>
      <c r="DI111" s="20" t="n">
        <f aca="false">SUMIFS(Dep_Keur,Dep_Paid,"&lt;="&amp;DI$4,Dep_Exit,1,Dep_Cash,0)</f>
        <v>809.25</v>
      </c>
      <c r="DJ111" s="20" t="n">
        <f aca="false">SUMIFS(Dep_Keur,Dep_Paid,"&lt;="&amp;DJ$4,Dep_Exit,1,Dep_Cash,0)</f>
        <v>809.25</v>
      </c>
      <c r="DK111" s="20" t="n">
        <f aca="false">SUMIFS(Dep_Keur,Dep_Paid,"&lt;="&amp;DK$4,Dep_Exit,1,Dep_Cash,0)</f>
        <v>809.25</v>
      </c>
      <c r="DL111" s="20" t="n">
        <f aca="false">SUMIFS(Dep_Keur,Dep_Paid,"&lt;="&amp;DL$4,Dep_Exit,1,Dep_Cash,0)</f>
        <v>809.25</v>
      </c>
      <c r="DM111" s="20" t="n">
        <f aca="false">SUMIFS(Dep_Keur,Dep_Paid,"&lt;="&amp;DM$4,Dep_Exit,1,Dep_Cash,0)</f>
        <v>809.25</v>
      </c>
      <c r="DN111" s="20" t="n">
        <f aca="false">SUMIFS(Dep_Keur,Dep_Paid,"&lt;="&amp;DN$4,Dep_Exit,1,Dep_Cash,0)</f>
        <v>809.25</v>
      </c>
      <c r="DO111" s="20" t="n">
        <f aca="false">SUMIFS(Dep_Keur,Dep_Paid,"&lt;="&amp;DO$4,Dep_Exit,1,Dep_Cash,0)</f>
        <v>809.25</v>
      </c>
      <c r="DP111" s="20" t="n">
        <f aca="false">SUMIFS(Dep_Keur,Dep_Paid,"&lt;="&amp;DP$4,Dep_Exit,1,Dep_Cash,0)</f>
        <v>809.25</v>
      </c>
      <c r="DQ111" s="20" t="n">
        <f aca="false">SUMIFS(Dep_Keur,Dep_Paid,"&lt;="&amp;DQ$4,Dep_Exit,1,Dep_Cash,0)</f>
        <v>809.25</v>
      </c>
      <c r="DR111" s="20" t="n">
        <f aca="false">SUMIFS(Dep_Keur,Dep_Paid,"&lt;="&amp;DR$4,Dep_Exit,1,Dep_Cash,0)</f>
        <v>809.25</v>
      </c>
      <c r="DS111" s="20" t="n">
        <f aca="false">SUMIFS(Dep_Keur,Dep_Paid,"&lt;="&amp;DS$4,Dep_Exit,1,Dep_Cash,0)</f>
        <v>809.25</v>
      </c>
      <c r="DT111" s="20" t="n">
        <f aca="false">SUMIFS(Dep_Keur,Dep_Paid,"&lt;="&amp;DT$4,Dep_Exit,1,Dep_Cash,0)</f>
        <v>809.25</v>
      </c>
      <c r="DU111" s="20" t="n">
        <f aca="false">SUMIFS(Dep_Keur,Dep_Paid,"&lt;="&amp;DU$4,Dep_Exit,1,Dep_Cash,0)</f>
        <v>809.25</v>
      </c>
      <c r="DV111" s="20" t="n">
        <f aca="false">SUMIFS(Dep_Keur,Dep_Paid,"&lt;="&amp;DV$4,Dep_Exit,1,Dep_Cash,0)</f>
        <v>809.25</v>
      </c>
      <c r="DW111" s="20" t="n">
        <f aca="false">SUMIFS(Dep_Keur,Dep_Paid,"&lt;="&amp;DW$4,Dep_Exit,1,Dep_Cash,0)</f>
        <v>809.25</v>
      </c>
      <c r="DX111" s="20" t="n">
        <f aca="false">SUMIFS(Dep_Keur,Dep_Paid,"&lt;="&amp;DX$4,Dep_Exit,1,Dep_Cash,0)</f>
        <v>809.25</v>
      </c>
      <c r="DY111" s="20" t="n">
        <f aca="false">SUMIFS(Dep_Keur,Dep_Paid,"&lt;="&amp;DY$4,Dep_Exit,1,Dep_Cash,0)</f>
        <v>809.25</v>
      </c>
      <c r="DZ111" s="20" t="n">
        <f aca="false">SUMIFS(Dep_Keur,Dep_Paid,"&lt;="&amp;DZ$4,Dep_Exit,1,Dep_Cash,0)</f>
        <v>809.25</v>
      </c>
      <c r="EA111" s="20" t="n">
        <f aca="false">SUMIFS(Dep_Keur,Dep_Paid,"&lt;="&amp;EA$4,Dep_Exit,1,Dep_Cash,0)</f>
        <v>809.25</v>
      </c>
      <c r="EB111" s="20" t="n">
        <f aca="false">SUMIFS(Dep_Keur,Dep_Paid,"&lt;="&amp;EB$4,Dep_Exit,1,Dep_Cash,0)</f>
        <v>809.25</v>
      </c>
      <c r="EC111" s="20" t="n">
        <f aca="false">SUMIFS(Dep_Keur,Dep_Paid,"&lt;="&amp;EC$4,Dep_Exit,1,Dep_Cash,0)</f>
        <v>809.25</v>
      </c>
      <c r="ED111" s="20" t="n">
        <f aca="false">SUMIFS(Dep_Keur,Dep_Paid,"&lt;="&amp;ED$4,Dep_Exit,1,Dep_Cash,0)</f>
        <v>809.25</v>
      </c>
      <c r="EE111" s="20" t="n">
        <f aca="false">SUMIFS(Dep_Keur,Dep_Paid,"&lt;="&amp;EE$4,Dep_Exit,1,Dep_Cash,0)</f>
        <v>809.25</v>
      </c>
      <c r="EF111" s="20" t="n">
        <f aca="false">SUMIFS(Dep_Keur,Dep_Paid,"&lt;="&amp;EF$4,Dep_Exit,1,Dep_Cash,0)</f>
        <v>809.25</v>
      </c>
      <c r="EG111" s="20" t="n">
        <f aca="false">SUMIFS(Dep_Keur,Dep_Paid,"&lt;="&amp;EG$4,Dep_Exit,1,Dep_Cash,0)</f>
        <v>809.25</v>
      </c>
      <c r="EH111" s="20" t="n">
        <f aca="false">SUMIFS(Dep_Keur,Dep_Paid,"&lt;="&amp;EH$4,Dep_Exit,1,Dep_Cash,0)</f>
        <v>809.25</v>
      </c>
      <c r="EI111" s="20" t="n">
        <f aca="false">SUMIFS(Dep_Keur,Dep_Paid,"&lt;="&amp;EI$4,Dep_Exit,1,Dep_Cash,0)</f>
        <v>809.25</v>
      </c>
      <c r="EJ111" s="20" t="n">
        <f aca="false">SUMIFS(Dep_Keur,Dep_Paid,"&lt;="&amp;EJ$4,Dep_Exit,1,Dep_Cash,0)</f>
        <v>809.25</v>
      </c>
      <c r="EK111" s="20" t="n">
        <f aca="false">SUMIFS(Dep_Keur,Dep_Paid,"&lt;="&amp;EK$4,Dep_Exit,1,Dep_Cash,0)</f>
        <v>809.25</v>
      </c>
      <c r="EL111" s="20" t="n">
        <f aca="false">SUMIFS(Dep_Keur,Dep_Paid,"&lt;="&amp;EL$4,Dep_Exit,1,Dep_Cash,0)</f>
        <v>809.25</v>
      </c>
      <c r="EM111" s="20" t="n">
        <f aca="false">SUMIFS(Dep_Keur,Dep_Paid,"&lt;="&amp;EM$4,Dep_Exit,1,Dep_Cash,0)</f>
        <v>809.25</v>
      </c>
      <c r="EN111" s="20" t="n">
        <f aca="false">SUMIFS(Dep_Keur,Dep_Paid,"&lt;="&amp;EN$4,Dep_Exit,1,Dep_Cash,0)</f>
        <v>809.25</v>
      </c>
      <c r="EO111" s="20" t="n">
        <f aca="false">SUMIFS(Dep_Keur,Dep_Paid,"&lt;="&amp;EO$4,Dep_Exit,1,Dep_Cash,0)</f>
        <v>809.25</v>
      </c>
      <c r="EP111" s="20" t="n">
        <f aca="false">SUMIFS(Dep_Keur,Dep_Paid,"&lt;="&amp;EP$4,Dep_Exit,1,Dep_Cash,0)</f>
        <v>809.25</v>
      </c>
      <c r="EQ111" s="20" t="n">
        <f aca="false">SUMIFS(Dep_Keur,Dep_Paid,"&lt;="&amp;EQ$4,Dep_Exit,1,Dep_Cash,0)</f>
        <v>809.25</v>
      </c>
      <c r="ER111" s="20" t="n">
        <f aca="false">SUMIFS(Dep_Keur,Dep_Paid,"&lt;="&amp;ER$4,Dep_Exit,1,Dep_Cash,0)</f>
        <v>809.25</v>
      </c>
      <c r="ES111" s="20" t="n">
        <f aca="false">SUMIFS(Dep_Keur,Dep_Paid,"&lt;="&amp;ES$4,Dep_Exit,1,Dep_Cash,0)</f>
        <v>809.25</v>
      </c>
      <c r="ET111" s="20" t="n">
        <f aca="false">SUMIFS(Dep_Keur,Dep_Paid,"&lt;="&amp;ET$4,Dep_Exit,1,Dep_Cash,0)</f>
        <v>809.25</v>
      </c>
      <c r="EU111" s="20" t="n">
        <f aca="false">SUMIFS(Dep_Keur,Dep_Paid,"&lt;="&amp;EU$4,Dep_Exit,1,Dep_Cash,0)</f>
        <v>809.25</v>
      </c>
      <c r="EV111" s="20" t="n">
        <f aca="false">SUMIFS(Dep_Keur,Dep_Paid,"&lt;="&amp;EV$4,Dep_Exit,1,Dep_Cash,0)</f>
        <v>809.25</v>
      </c>
      <c r="EW111" s="20" t="n">
        <f aca="false">SUMIFS(Dep_Keur,Dep_Paid,"&lt;="&amp;EW$4,Dep_Exit,1,Dep_Cash,0)</f>
        <v>809.25</v>
      </c>
      <c r="EX111" s="20" t="n">
        <f aca="false">SUMIFS(Dep_Keur,Dep_Paid,"&lt;="&amp;EX$4,Dep_Exit,1,Dep_Cash,0)</f>
        <v>809.25</v>
      </c>
      <c r="EY111" s="20" t="n">
        <f aca="false">SUMIFS(Dep_Keur,Dep_Paid,"&lt;="&amp;EY$4,Dep_Exit,1,Dep_Cash,0)</f>
        <v>809.25</v>
      </c>
      <c r="EZ111" s="20" t="n">
        <f aca="false">SUMIFS(Dep_Keur,Dep_Paid,"&lt;="&amp;EZ$4,Dep_Exit,1,Dep_Cash,0)</f>
        <v>809.25</v>
      </c>
      <c r="FA111" s="20" t="n">
        <f aca="false">SUMIFS(Dep_Keur,Dep_Paid,"&lt;="&amp;FA$4,Dep_Exit,1,Dep_Cash,0)</f>
        <v>809.25</v>
      </c>
      <c r="FB111" s="20" t="n">
        <f aca="false">SUMIFS(Dep_Keur,Dep_Paid,"&lt;="&amp;FB$4,Dep_Exit,1,Dep_Cash,0)</f>
        <v>809.25</v>
      </c>
      <c r="FC111" s="20" t="n">
        <f aca="false">SUMIFS(Dep_Keur,Dep_Paid,"&lt;="&amp;FC$4,Dep_Exit,1,Dep_Cash,0)</f>
        <v>809.25</v>
      </c>
      <c r="FD111" s="20" t="n">
        <f aca="false">SUMIFS(Dep_Keur,Dep_Paid,"&lt;="&amp;FD$4,Dep_Exit,1,Dep_Cash,0)</f>
        <v>809.25</v>
      </c>
      <c r="FE111" s="20" t="n">
        <f aca="false">SUMIFS(Dep_Keur,Dep_Paid,"&lt;="&amp;FE$4,Dep_Exit,1,Dep_Cash,0)</f>
        <v>809.25</v>
      </c>
      <c r="FF111" s="20" t="n">
        <f aca="false">SUMIFS(Dep_Keur,Dep_Paid,"&lt;="&amp;FF$4,Dep_Exit,1,Dep_Cash,0)</f>
        <v>809.25</v>
      </c>
      <c r="FG111" s="20" t="n">
        <f aca="false">SUMIFS(Dep_Keur,Dep_Paid,"&lt;="&amp;FG$4,Dep_Exit,1,Dep_Cash,0)</f>
        <v>809.25</v>
      </c>
      <c r="FH111" s="20" t="n">
        <f aca="false">SUMIFS(Dep_Keur,Dep_Paid,"&lt;="&amp;FH$4,Dep_Exit,1,Dep_Cash,0)</f>
        <v>809.25</v>
      </c>
    </row>
    <row r="112" customFormat="false" ht="15" hidden="false" customHeight="false" outlineLevel="0" collapsed="false">
      <c r="C112" s="0" t="s">
        <v>762</v>
      </c>
      <c r="D112" s="11" t="s">
        <v>359</v>
      </c>
      <c r="E112" s="20" t="n">
        <f aca="false">SUMIF($J$3:$FH$3,"&lt;="&amp;$E20,$J112:$FH112)</f>
        <v>-34.7123907534247</v>
      </c>
      <c r="F112" s="20" t="n">
        <f aca="false">SUMIF($J$4:$FH$4,"&lt;="&amp;$E22,$J112:$FH112)</f>
        <v>-64.0875006164384</v>
      </c>
      <c r="I112" s="20" t="n">
        <f aca="false">SUM(J112:FH112)</f>
        <v>-64.0875006164384</v>
      </c>
      <c r="J112" s="20" t="n">
        <f aca="false">-(J110+J111*(1-J26))*$E110*J$5/Days_In_Year</f>
        <v>-0</v>
      </c>
      <c r="K112" s="20" t="n">
        <f aca="false">-(K110+K111*(1-K26))*$E110*K$5/Days_In_Year</f>
        <v>-5.41754075342466</v>
      </c>
      <c r="L112" s="20" t="n">
        <f aca="false">-(L110+L111*(1-L26))*$E110*L$5/Days_In_Year</f>
        <v>-7.30364753424658</v>
      </c>
      <c r="M112" s="20" t="n">
        <f aca="false">-(M110+M111*(1-M26))*$E110*M$5/Days_In_Year</f>
        <v>-7.38390739726027</v>
      </c>
      <c r="N112" s="20" t="n">
        <f aca="false">-(N110+N111*(1-N26))*$E110*N$5/Days_In_Year</f>
        <v>-7.38390739726027</v>
      </c>
      <c r="O112" s="20" t="n">
        <f aca="false">-(O110+O111*(1-O26))*$E110*O$5/Days_In_Year</f>
        <v>-7.22338767123288</v>
      </c>
      <c r="P112" s="20" t="n">
        <f aca="false">-(P110+P111*(1-P26))*$E110*P$5/Days_In_Year</f>
        <v>-7.30364753424658</v>
      </c>
      <c r="Q112" s="20" t="n">
        <f aca="false">-(Q110+Q111*(1-Q26))*$E110*Q$5/Days_In_Year</f>
        <v>-7.38390739726027</v>
      </c>
      <c r="R112" s="20" t="n">
        <f aca="false">-(R110+R111*(1-R26))*$E110*R$5/Days_In_Year</f>
        <v>-7.38390739726027</v>
      </c>
      <c r="S112" s="20" t="n">
        <f aca="false">-(S110+S111*(1-S26))*$E110*S$5/Days_In_Year</f>
        <v>-7.30364753424658</v>
      </c>
      <c r="T112" s="20" t="n">
        <f aca="false">-(T110+T111*(1-T26))*$E110*T$5/Days_In_Year</f>
        <v>-0</v>
      </c>
      <c r="U112" s="20" t="n">
        <f aca="false">-(U110+U111*(1-U26))*$E110*U$5/Days_In_Year</f>
        <v>-0</v>
      </c>
      <c r="V112" s="20" t="n">
        <f aca="false">-(V110+V111*(1-V26))*$E110*V$5/Days_In_Year</f>
        <v>-0</v>
      </c>
      <c r="W112" s="20" t="n">
        <f aca="false">-(W110+W111*(1-W26))*$E110*W$5/Days_In_Year</f>
        <v>-0</v>
      </c>
      <c r="X112" s="20" t="n">
        <f aca="false">-(X110+X111*(1-X26))*$E110*X$5/Days_In_Year</f>
        <v>-0</v>
      </c>
      <c r="Y112" s="20" t="n">
        <f aca="false">-(Y110+Y111*(1-Y26))*$E110*Y$5/Days_In_Year</f>
        <v>-0</v>
      </c>
      <c r="Z112" s="20" t="n">
        <f aca="false">-(Z110+Z111*(1-Z26))*$E110*Z$5/Days_In_Year</f>
        <v>-0</v>
      </c>
      <c r="AA112" s="20" t="n">
        <f aca="false">-(AA110+AA111*(1-AA26))*$E110*AA$5/Days_In_Year</f>
        <v>-0</v>
      </c>
      <c r="AB112" s="20" t="n">
        <f aca="false">-(AB110+AB111*(1-AB26))*$E110*AB$5/Days_In_Year</f>
        <v>-0</v>
      </c>
      <c r="AC112" s="20" t="n">
        <f aca="false">-(AC110+AC111*(1-AC26))*$E110*AC$5/Days_In_Year</f>
        <v>-0</v>
      </c>
      <c r="AD112" s="20" t="n">
        <f aca="false">-(AD110+AD111*(1-AD26))*$E110*AD$5/Days_In_Year</f>
        <v>-0</v>
      </c>
      <c r="AE112" s="20" t="n">
        <f aca="false">-(AE110+AE111*(1-AE26))*$E110*AE$5/Days_In_Year</f>
        <v>-0</v>
      </c>
      <c r="AF112" s="20" t="n">
        <f aca="false">-(AF110+AF111*(1-AF26))*$E110*AF$5/Days_In_Year</f>
        <v>-0</v>
      </c>
      <c r="AG112" s="20" t="n">
        <f aca="false">-(AG110+AG111*(1-AG26))*$E110*AG$5/Days_In_Year</f>
        <v>-0</v>
      </c>
      <c r="AH112" s="20" t="n">
        <f aca="false">-(AH110+AH111*(1-AH26))*$E110*AH$5/Days_In_Year</f>
        <v>-0</v>
      </c>
      <c r="AI112" s="20" t="n">
        <f aca="false">-(AI110+AI111*(1-AI26))*$E110*AI$5/Days_In_Year</f>
        <v>-0</v>
      </c>
      <c r="AJ112" s="20" t="n">
        <f aca="false">-(AJ110+AJ111*(1-AJ26))*$E110*AJ$5/Days_In_Year</f>
        <v>-0</v>
      </c>
      <c r="AK112" s="20" t="n">
        <f aca="false">-(AK110+AK111*(1-AK26))*$E110*AK$5/Days_In_Year</f>
        <v>-0</v>
      </c>
      <c r="AL112" s="20" t="n">
        <f aca="false">-(AL110+AL111*(1-AL26))*$E110*AL$5/Days_In_Year</f>
        <v>-0</v>
      </c>
      <c r="AM112" s="20" t="n">
        <f aca="false">-(AM110+AM111*(1-AM26))*$E110*AM$5/Days_In_Year</f>
        <v>-0</v>
      </c>
      <c r="AN112" s="20" t="n">
        <f aca="false">-(AN110+AN111*(1-AN26))*$E110*AN$5/Days_In_Year</f>
        <v>-0</v>
      </c>
      <c r="AO112" s="20" t="n">
        <f aca="false">-(AO110+AO111*(1-AO26))*$E110*AO$5/Days_In_Year</f>
        <v>-0</v>
      </c>
      <c r="AP112" s="20" t="n">
        <f aca="false">-(AP110+AP111*(1-AP26))*$E110*AP$5/Days_In_Year</f>
        <v>-0</v>
      </c>
      <c r="AQ112" s="20" t="n">
        <f aca="false">-(AQ110+AQ111*(1-AQ26))*$E110*AQ$5/Days_In_Year</f>
        <v>-0</v>
      </c>
      <c r="AR112" s="20" t="n">
        <f aca="false">-(AR110+AR111*(1-AR26))*$E110*AR$5/Days_In_Year</f>
        <v>-0</v>
      </c>
      <c r="AS112" s="20" t="n">
        <f aca="false">-(AS110+AS111*(1-AS26))*$E110*AS$5/Days_In_Year</f>
        <v>-0</v>
      </c>
      <c r="AT112" s="20" t="n">
        <f aca="false">-(AT110+AT111*(1-AT26))*$E110*AT$5/Days_In_Year</f>
        <v>-0</v>
      </c>
      <c r="AU112" s="20" t="n">
        <f aca="false">-(AU110+AU111*(1-AU26))*$E110*AU$5/Days_In_Year</f>
        <v>-0</v>
      </c>
      <c r="AV112" s="20" t="n">
        <f aca="false">-(AV110+AV111*(1-AV26))*$E110*AV$5/Days_In_Year</f>
        <v>-0</v>
      </c>
      <c r="AW112" s="20" t="n">
        <f aca="false">-(AW110+AW111*(1-AW26))*$E110*AW$5/Days_In_Year</f>
        <v>-0</v>
      </c>
      <c r="AX112" s="20" t="n">
        <f aca="false">-(AX110+AX111*(1-AX26))*$E110*AX$5/Days_In_Year</f>
        <v>-0</v>
      </c>
      <c r="AY112" s="20" t="n">
        <f aca="false">-(AY110+AY111*(1-AY26))*$E110*AY$5/Days_In_Year</f>
        <v>-0</v>
      </c>
      <c r="AZ112" s="20" t="n">
        <f aca="false">-(AZ110+AZ111*(1-AZ26))*$E110*AZ$5/Days_In_Year</f>
        <v>-0</v>
      </c>
      <c r="BA112" s="20" t="n">
        <f aca="false">-(BA110+BA111*(1-BA26))*$E110*BA$5/Days_In_Year</f>
        <v>-0</v>
      </c>
      <c r="BB112" s="20" t="n">
        <f aca="false">-(BB110+BB111*(1-BB26))*$E110*BB$5/Days_In_Year</f>
        <v>-0</v>
      </c>
      <c r="BC112" s="20" t="n">
        <f aca="false">-(BC110+BC111*(1-BC26))*$E110*BC$5/Days_In_Year</f>
        <v>-0</v>
      </c>
      <c r="BD112" s="20" t="n">
        <f aca="false">-(BD110+BD111*(1-BD26))*$E110*BD$5/Days_In_Year</f>
        <v>-0</v>
      </c>
      <c r="BE112" s="20" t="n">
        <f aca="false">-(BE110+BE111*(1-BE26))*$E110*BE$5/Days_In_Year</f>
        <v>-0</v>
      </c>
      <c r="BF112" s="20" t="n">
        <f aca="false">-(BF110+BF111*(1-BF26))*$E110*BF$5/Days_In_Year</f>
        <v>-0</v>
      </c>
      <c r="BG112" s="20" t="n">
        <f aca="false">-(BG110+BG111*(1-BG26))*$E110*BG$5/Days_In_Year</f>
        <v>-0</v>
      </c>
      <c r="BH112" s="20" t="n">
        <f aca="false">-(BH110+BH111*(1-BH26))*$E110*BH$5/Days_In_Year</f>
        <v>-0</v>
      </c>
      <c r="BI112" s="20" t="n">
        <f aca="false">-(BI110+BI111*(1-BI26))*$E110*BI$5/Days_In_Year</f>
        <v>-0</v>
      </c>
      <c r="BJ112" s="20" t="n">
        <f aca="false">-(BJ110+BJ111*(1-BJ26))*$E110*BJ$5/Days_In_Year</f>
        <v>-0</v>
      </c>
      <c r="BK112" s="20" t="n">
        <f aca="false">-(BK110+BK111*(1-BK26))*$E110*BK$5/Days_In_Year</f>
        <v>-0</v>
      </c>
      <c r="BL112" s="20" t="n">
        <f aca="false">-(BL110+BL111*(1-BL26))*$E110*BL$5/Days_In_Year</f>
        <v>-0</v>
      </c>
      <c r="BM112" s="20" t="n">
        <f aca="false">-(BM110+BM111*(1-BM26))*$E110*BM$5/Days_In_Year</f>
        <v>-0</v>
      </c>
      <c r="BN112" s="20" t="n">
        <f aca="false">-(BN110+BN111*(1-BN26))*$E110*BN$5/Days_In_Year</f>
        <v>-0</v>
      </c>
      <c r="BO112" s="20" t="n">
        <f aca="false">-(BO110+BO111*(1-BO26))*$E110*BO$5/Days_In_Year</f>
        <v>-0</v>
      </c>
      <c r="BP112" s="20" t="n">
        <f aca="false">-(BP110+BP111*(1-BP26))*$E110*BP$5/Days_In_Year</f>
        <v>-0</v>
      </c>
      <c r="BQ112" s="20" t="n">
        <f aca="false">-(BQ110+BQ111*(1-BQ26))*$E110*BQ$5/Days_In_Year</f>
        <v>-0</v>
      </c>
      <c r="BR112" s="20" t="n">
        <f aca="false">-(BR110+BR111*(1-BR26))*$E110*BR$5/Days_In_Year</f>
        <v>-0</v>
      </c>
      <c r="BS112" s="20" t="n">
        <f aca="false">-(BS110+BS111*(1-BS26))*$E110*BS$5/Days_In_Year</f>
        <v>-0</v>
      </c>
      <c r="BT112" s="20" t="n">
        <f aca="false">-(BT110+BT111*(1-BT26))*$E110*BT$5/Days_In_Year</f>
        <v>-0</v>
      </c>
      <c r="BU112" s="20" t="n">
        <f aca="false">-(BU110+BU111*(1-BU26))*$E110*BU$5/Days_In_Year</f>
        <v>-0</v>
      </c>
      <c r="BV112" s="20" t="n">
        <f aca="false">-(BV110+BV111*(1-BV26))*$E110*BV$5/Days_In_Year</f>
        <v>-0</v>
      </c>
      <c r="BW112" s="20" t="n">
        <f aca="false">-(BW110+BW111*(1-BW26))*$E110*BW$5/Days_In_Year</f>
        <v>-0</v>
      </c>
      <c r="BX112" s="20" t="n">
        <f aca="false">-(BX110+BX111*(1-BX26))*$E110*BX$5/Days_In_Year</f>
        <v>-0</v>
      </c>
      <c r="BY112" s="20" t="n">
        <f aca="false">-(BY110+BY111*(1-BY26))*$E110*BY$5/Days_In_Year</f>
        <v>-0</v>
      </c>
      <c r="BZ112" s="20" t="n">
        <f aca="false">-(BZ110+BZ111*(1-BZ26))*$E110*BZ$5/Days_In_Year</f>
        <v>-0</v>
      </c>
      <c r="CA112" s="20" t="n">
        <f aca="false">-(CA110+CA111*(1-CA26))*$E110*CA$5/Days_In_Year</f>
        <v>-0</v>
      </c>
      <c r="CB112" s="20" t="n">
        <f aca="false">-(CB110+CB111*(1-CB26))*$E110*CB$5/Days_In_Year</f>
        <v>-0</v>
      </c>
      <c r="CC112" s="20" t="n">
        <f aca="false">-(CC110+CC111*(1-CC26))*$E110*CC$5/Days_In_Year</f>
        <v>-0</v>
      </c>
      <c r="CD112" s="20" t="n">
        <f aca="false">-(CD110+CD111*(1-CD26))*$E110*CD$5/Days_In_Year</f>
        <v>-0</v>
      </c>
      <c r="CE112" s="20" t="n">
        <f aca="false">-(CE110+CE111*(1-CE26))*$E110*CE$5/Days_In_Year</f>
        <v>-0</v>
      </c>
      <c r="CF112" s="20" t="n">
        <f aca="false">-(CF110+CF111*(1-CF26))*$E110*CF$5/Days_In_Year</f>
        <v>-0</v>
      </c>
      <c r="CG112" s="20" t="n">
        <f aca="false">-(CG110+CG111*(1-CG26))*$E110*CG$5/Days_In_Year</f>
        <v>-0</v>
      </c>
      <c r="CH112" s="20" t="n">
        <f aca="false">-(CH110+CH111*(1-CH26))*$E110*CH$5/Days_In_Year</f>
        <v>-0</v>
      </c>
      <c r="CI112" s="20" t="n">
        <f aca="false">-(CI110+CI111*(1-CI26))*$E110*CI$5/Days_In_Year</f>
        <v>-0</v>
      </c>
      <c r="CJ112" s="20" t="n">
        <f aca="false">-(CJ110+CJ111*(1-CJ26))*$E110*CJ$5/Days_In_Year</f>
        <v>-0</v>
      </c>
      <c r="CK112" s="20" t="n">
        <f aca="false">-(CK110+CK111*(1-CK26))*$E110*CK$5/Days_In_Year</f>
        <v>-0</v>
      </c>
      <c r="CL112" s="20" t="n">
        <f aca="false">-(CL110+CL111*(1-CL26))*$E110*CL$5/Days_In_Year</f>
        <v>-0</v>
      </c>
      <c r="CM112" s="20" t="n">
        <f aca="false">-(CM110+CM111*(1-CM26))*$E110*CM$5/Days_In_Year</f>
        <v>-0</v>
      </c>
      <c r="CN112" s="20" t="n">
        <f aca="false">-(CN110+CN111*(1-CN26))*$E110*CN$5/Days_In_Year</f>
        <v>-0</v>
      </c>
      <c r="CO112" s="20" t="n">
        <f aca="false">-(CO110+CO111*(1-CO26))*$E110*CO$5/Days_In_Year</f>
        <v>-0</v>
      </c>
      <c r="CP112" s="20" t="n">
        <f aca="false">-(CP110+CP111*(1-CP26))*$E110*CP$5/Days_In_Year</f>
        <v>-0</v>
      </c>
      <c r="CQ112" s="20" t="n">
        <f aca="false">-(CQ110+CQ111*(1-CQ26))*$E110*CQ$5/Days_In_Year</f>
        <v>-0</v>
      </c>
      <c r="CR112" s="20" t="n">
        <f aca="false">-(CR110+CR111*(1-CR26))*$E110*CR$5/Days_In_Year</f>
        <v>-0</v>
      </c>
      <c r="CS112" s="20" t="n">
        <f aca="false">-(CS110+CS111*(1-CS26))*$E110*CS$5/Days_In_Year</f>
        <v>-0</v>
      </c>
      <c r="CT112" s="20" t="n">
        <f aca="false">-(CT110+CT111*(1-CT26))*$E110*CT$5/Days_In_Year</f>
        <v>-0</v>
      </c>
      <c r="CU112" s="20" t="n">
        <f aca="false">-(CU110+CU111*(1-CU26))*$E110*CU$5/Days_In_Year</f>
        <v>-0</v>
      </c>
      <c r="CV112" s="20" t="n">
        <f aca="false">-(CV110+CV111*(1-CV26))*$E110*CV$5/Days_In_Year</f>
        <v>-0</v>
      </c>
      <c r="CW112" s="20" t="n">
        <f aca="false">-(CW110+CW111*(1-CW26))*$E110*CW$5/Days_In_Year</f>
        <v>-0</v>
      </c>
      <c r="CX112" s="20" t="n">
        <f aca="false">-(CX110+CX111*(1-CX26))*$E110*CX$5/Days_In_Year</f>
        <v>-0</v>
      </c>
      <c r="CY112" s="20" t="n">
        <f aca="false">-(CY110+CY111*(1-CY26))*$E110*CY$5/Days_In_Year</f>
        <v>-0</v>
      </c>
      <c r="CZ112" s="20" t="n">
        <f aca="false">-(CZ110+CZ111*(1-CZ26))*$E110*CZ$5/Days_In_Year</f>
        <v>-0</v>
      </c>
      <c r="DA112" s="20" t="n">
        <f aca="false">-(DA110+DA111*(1-DA26))*$E110*DA$5/Days_In_Year</f>
        <v>-0</v>
      </c>
      <c r="DB112" s="20" t="n">
        <f aca="false">-(DB110+DB111*(1-DB26))*$E110*DB$5/Days_In_Year</f>
        <v>-0</v>
      </c>
      <c r="DC112" s="20" t="n">
        <f aca="false">-(DC110+DC111*(1-DC26))*$E110*DC$5/Days_In_Year</f>
        <v>-0</v>
      </c>
      <c r="DD112" s="20" t="n">
        <f aca="false">-(DD110+DD111*(1-DD26))*$E110*DD$5/Days_In_Year</f>
        <v>-0</v>
      </c>
      <c r="DE112" s="20" t="n">
        <f aca="false">-(DE110+DE111*(1-DE26))*$E110*DE$5/Days_In_Year</f>
        <v>-0</v>
      </c>
      <c r="DF112" s="20" t="n">
        <f aca="false">-(DF110+DF111*(1-DF26))*$E110*DF$5/Days_In_Year</f>
        <v>-0</v>
      </c>
      <c r="DG112" s="20" t="n">
        <f aca="false">-(DG110+DG111*(1-DG26))*$E110*DG$5/Days_In_Year</f>
        <v>-0</v>
      </c>
      <c r="DH112" s="20" t="n">
        <f aca="false">-(DH110+DH111*(1-DH26))*$E110*DH$5/Days_In_Year</f>
        <v>-0</v>
      </c>
      <c r="DI112" s="20" t="n">
        <f aca="false">-(DI110+DI111*(1-DI26))*$E110*DI$5/Days_In_Year</f>
        <v>-0</v>
      </c>
      <c r="DJ112" s="20" t="n">
        <f aca="false">-(DJ110+DJ111*(1-DJ26))*$E110*DJ$5/Days_In_Year</f>
        <v>-0</v>
      </c>
      <c r="DK112" s="20" t="n">
        <f aca="false">-(DK110+DK111*(1-DK26))*$E110*DK$5/Days_In_Year</f>
        <v>-0</v>
      </c>
      <c r="DL112" s="20" t="n">
        <f aca="false">-(DL110+DL111*(1-DL26))*$E110*DL$5/Days_In_Year</f>
        <v>-0</v>
      </c>
      <c r="DM112" s="20" t="n">
        <f aca="false">-(DM110+DM111*(1-DM26))*$E110*DM$5/Days_In_Year</f>
        <v>-0</v>
      </c>
      <c r="DN112" s="20" t="n">
        <f aca="false">-(DN110+DN111*(1-DN26))*$E110*DN$5/Days_In_Year</f>
        <v>-0</v>
      </c>
      <c r="DO112" s="20" t="n">
        <f aca="false">-(DO110+DO111*(1-DO26))*$E110*DO$5/Days_In_Year</f>
        <v>-0</v>
      </c>
      <c r="DP112" s="20" t="n">
        <f aca="false">-(DP110+DP111*(1-DP26))*$E110*DP$5/Days_In_Year</f>
        <v>-0</v>
      </c>
      <c r="DQ112" s="20" t="n">
        <f aca="false">-(DQ110+DQ111*(1-DQ26))*$E110*DQ$5/Days_In_Year</f>
        <v>-0</v>
      </c>
      <c r="DR112" s="20" t="n">
        <f aca="false">-(DR110+DR111*(1-DR26))*$E110*DR$5/Days_In_Year</f>
        <v>-0</v>
      </c>
      <c r="DS112" s="20" t="n">
        <f aca="false">-(DS110+DS111*(1-DS26))*$E110*DS$5/Days_In_Year</f>
        <v>-0</v>
      </c>
      <c r="DT112" s="20" t="n">
        <f aca="false">-(DT110+DT111*(1-DT26))*$E110*DT$5/Days_In_Year</f>
        <v>-0</v>
      </c>
      <c r="DU112" s="20" t="n">
        <f aca="false">-(DU110+DU111*(1-DU26))*$E110*DU$5/Days_In_Year</f>
        <v>-0</v>
      </c>
      <c r="DV112" s="20" t="n">
        <f aca="false">-(DV110+DV111*(1-DV26))*$E110*DV$5/Days_In_Year</f>
        <v>-0</v>
      </c>
      <c r="DW112" s="20" t="n">
        <f aca="false">-(DW110+DW111*(1-DW26))*$E110*DW$5/Days_In_Year</f>
        <v>-0</v>
      </c>
      <c r="DX112" s="20" t="n">
        <f aca="false">-(DX110+DX111*(1-DX26))*$E110*DX$5/Days_In_Year</f>
        <v>-0</v>
      </c>
      <c r="DY112" s="20" t="n">
        <f aca="false">-(DY110+DY111*(1-DY26))*$E110*DY$5/Days_In_Year</f>
        <v>-0</v>
      </c>
      <c r="DZ112" s="20" t="n">
        <f aca="false">-(DZ110+DZ111*(1-DZ26))*$E110*DZ$5/Days_In_Year</f>
        <v>-0</v>
      </c>
      <c r="EA112" s="20" t="n">
        <f aca="false">-(EA110+EA111*(1-EA26))*$E110*EA$5/Days_In_Year</f>
        <v>-0</v>
      </c>
      <c r="EB112" s="20" t="n">
        <f aca="false">-(EB110+EB111*(1-EB26))*$E110*EB$5/Days_In_Year</f>
        <v>-0</v>
      </c>
      <c r="EC112" s="20" t="n">
        <f aca="false">-(EC110+EC111*(1-EC26))*$E110*EC$5/Days_In_Year</f>
        <v>-0</v>
      </c>
      <c r="ED112" s="20" t="n">
        <f aca="false">-(ED110+ED111*(1-ED26))*$E110*ED$5/Days_In_Year</f>
        <v>-0</v>
      </c>
      <c r="EE112" s="20" t="n">
        <f aca="false">-(EE110+EE111*(1-EE26))*$E110*EE$5/Days_In_Year</f>
        <v>-0</v>
      </c>
      <c r="EF112" s="20" t="n">
        <f aca="false">-(EF110+EF111*(1-EF26))*$E110*EF$5/Days_In_Year</f>
        <v>-0</v>
      </c>
      <c r="EG112" s="20" t="n">
        <f aca="false">-(EG110+EG111*(1-EG26))*$E110*EG$5/Days_In_Year</f>
        <v>-0</v>
      </c>
      <c r="EH112" s="20" t="n">
        <f aca="false">-(EH110+EH111*(1-EH26))*$E110*EH$5/Days_In_Year</f>
        <v>-0</v>
      </c>
      <c r="EI112" s="20" t="n">
        <f aca="false">-(EI110+EI111*(1-EI26))*$E110*EI$5/Days_In_Year</f>
        <v>-0</v>
      </c>
      <c r="EJ112" s="20" t="n">
        <f aca="false">-(EJ110+EJ111*(1-EJ26))*$E110*EJ$5/Days_In_Year</f>
        <v>-0</v>
      </c>
      <c r="EK112" s="20" t="n">
        <f aca="false">-(EK110+EK111*(1-EK26))*$E110*EK$5/Days_In_Year</f>
        <v>-0</v>
      </c>
      <c r="EL112" s="20" t="n">
        <f aca="false">-(EL110+EL111*(1-EL26))*$E110*EL$5/Days_In_Year</f>
        <v>-0</v>
      </c>
      <c r="EM112" s="20" t="n">
        <f aca="false">-(EM110+EM111*(1-EM26))*$E110*EM$5/Days_In_Year</f>
        <v>-0</v>
      </c>
      <c r="EN112" s="20" t="n">
        <f aca="false">-(EN110+EN111*(1-EN26))*$E110*EN$5/Days_In_Year</f>
        <v>-0</v>
      </c>
      <c r="EO112" s="20" t="n">
        <f aca="false">-(EO110+EO111*(1-EO26))*$E110*EO$5/Days_In_Year</f>
        <v>-0</v>
      </c>
      <c r="EP112" s="20" t="n">
        <f aca="false">-(EP110+EP111*(1-EP26))*$E110*EP$5/Days_In_Year</f>
        <v>-0</v>
      </c>
      <c r="EQ112" s="20" t="n">
        <f aca="false">-(EQ110+EQ111*(1-EQ26))*$E110*EQ$5/Days_In_Year</f>
        <v>-0</v>
      </c>
      <c r="ER112" s="20" t="n">
        <f aca="false">-(ER110+ER111*(1-ER26))*$E110*ER$5/Days_In_Year</f>
        <v>-0</v>
      </c>
      <c r="ES112" s="20" t="n">
        <f aca="false">-(ES110+ES111*(1-ES26))*$E110*ES$5/Days_In_Year</f>
        <v>-0</v>
      </c>
      <c r="ET112" s="20" t="n">
        <f aca="false">-(ET110+ET111*(1-ET26))*$E110*ET$5/Days_In_Year</f>
        <v>-0</v>
      </c>
      <c r="EU112" s="20" t="n">
        <f aca="false">-(EU110+EU111*(1-EU26))*$E110*EU$5/Days_In_Year</f>
        <v>-0</v>
      </c>
      <c r="EV112" s="20" t="n">
        <f aca="false">-(EV110+EV111*(1-EV26))*$E110*EV$5/Days_In_Year</f>
        <v>-0</v>
      </c>
      <c r="EW112" s="20" t="n">
        <f aca="false">-(EW110+EW111*(1-EW26))*$E110*EW$5/Days_In_Year</f>
        <v>-0</v>
      </c>
      <c r="EX112" s="20" t="n">
        <f aca="false">-(EX110+EX111*(1-EX26))*$E110*EX$5/Days_In_Year</f>
        <v>-0</v>
      </c>
      <c r="EY112" s="20" t="n">
        <f aca="false">-(EY110+EY111*(1-EY26))*$E110*EY$5/Days_In_Year</f>
        <v>-0</v>
      </c>
      <c r="EZ112" s="20" t="n">
        <f aca="false">-(EZ110+EZ111*(1-EZ26))*$E110*EZ$5/Days_In_Year</f>
        <v>-0</v>
      </c>
      <c r="FA112" s="20" t="n">
        <f aca="false">-(FA110+FA111*(1-FA26))*$E110*FA$5/Days_In_Year</f>
        <v>-0</v>
      </c>
      <c r="FB112" s="20" t="n">
        <f aca="false">-(FB110+FB111*(1-FB26))*$E110*FB$5/Days_In_Year</f>
        <v>-0</v>
      </c>
      <c r="FC112" s="20" t="n">
        <f aca="false">-(FC110+FC111*(1-FC26))*$E110*FC$5/Days_In_Year</f>
        <v>-0</v>
      </c>
      <c r="FD112" s="20" t="n">
        <f aca="false">-(FD110+FD111*(1-FD26))*$E110*FD$5/Days_In_Year</f>
        <v>-0</v>
      </c>
      <c r="FE112" s="20" t="n">
        <f aca="false">-(FE110+FE111*(1-FE26))*$E110*FE$5/Days_In_Year</f>
        <v>-0</v>
      </c>
      <c r="FF112" s="20" t="n">
        <f aca="false">-(FF110+FF111*(1-FF26))*$E110*FF$5/Days_In_Year</f>
        <v>-0</v>
      </c>
      <c r="FG112" s="20" t="n">
        <f aca="false">-(FG110+FG111*(1-FG26))*$E110*FG$5/Days_In_Year</f>
        <v>-0</v>
      </c>
      <c r="FH112" s="20" t="n">
        <f aca="false">-(FH110+FH111*(1-FH26))*$E110*FH$5/Days_In_Year</f>
        <v>-0</v>
      </c>
    </row>
    <row r="113" customFormat="false" ht="15" hidden="false" customHeight="false" outlineLevel="0" collapsed="false">
      <c r="C113" s="0" t="s">
        <v>763</v>
      </c>
      <c r="D113" s="11" t="s">
        <v>359</v>
      </c>
      <c r="I113" s="20" t="n">
        <f aca="false">SUM(J113:FH113)</f>
        <v>-34.7123907534247</v>
      </c>
      <c r="J113" s="20" t="n">
        <f aca="false">J112*(1-J25)</f>
        <v>-0</v>
      </c>
      <c r="K113" s="20" t="n">
        <f aca="false">K112*(1-K25)</f>
        <v>-5.41754075342466</v>
      </c>
      <c r="L113" s="20" t="n">
        <f aca="false">L112*(1-L25)</f>
        <v>-7.30364753424658</v>
      </c>
      <c r="M113" s="20" t="n">
        <f aca="false">M112*(1-M25)</f>
        <v>-7.38390739726027</v>
      </c>
      <c r="N113" s="20" t="n">
        <f aca="false">N112*(1-N25)</f>
        <v>-7.38390739726027</v>
      </c>
      <c r="O113" s="20" t="n">
        <f aca="false">O112*(1-O25)</f>
        <v>-7.22338767123288</v>
      </c>
      <c r="P113" s="20" t="n">
        <f aca="false">P112*(1-P25)</f>
        <v>-0</v>
      </c>
      <c r="Q113" s="20" t="n">
        <f aca="false">Q112*(1-Q25)</f>
        <v>-0</v>
      </c>
      <c r="R113" s="20" t="n">
        <f aca="false">R112*(1-R25)</f>
        <v>-0</v>
      </c>
      <c r="S113" s="20" t="n">
        <f aca="false">S112*(1-S25)</f>
        <v>-0</v>
      </c>
      <c r="T113" s="20" t="n">
        <f aca="false">T112*(1-T25)</f>
        <v>-0</v>
      </c>
      <c r="U113" s="20" t="n">
        <f aca="false">U112*(1-U25)</f>
        <v>-0</v>
      </c>
      <c r="V113" s="20" t="n">
        <f aca="false">V112*(1-V25)</f>
        <v>-0</v>
      </c>
      <c r="W113" s="20" t="n">
        <f aca="false">W112*(1-W25)</f>
        <v>-0</v>
      </c>
      <c r="X113" s="20" t="n">
        <f aca="false">X112*(1-X25)</f>
        <v>-0</v>
      </c>
      <c r="Y113" s="20" t="n">
        <f aca="false">Y112*(1-Y25)</f>
        <v>-0</v>
      </c>
      <c r="Z113" s="20" t="n">
        <f aca="false">Z112*(1-Z25)</f>
        <v>-0</v>
      </c>
      <c r="AA113" s="20" t="n">
        <f aca="false">AA112*(1-AA25)</f>
        <v>-0</v>
      </c>
      <c r="AB113" s="20" t="n">
        <f aca="false">AB112*(1-AB25)</f>
        <v>-0</v>
      </c>
      <c r="AC113" s="20" t="n">
        <f aca="false">AC112*(1-AC25)</f>
        <v>-0</v>
      </c>
      <c r="AD113" s="20" t="n">
        <f aca="false">AD112*(1-AD25)</f>
        <v>-0</v>
      </c>
      <c r="AE113" s="20" t="n">
        <f aca="false">AE112*(1-AE25)</f>
        <v>-0</v>
      </c>
      <c r="AF113" s="20" t="n">
        <f aca="false">AF112*(1-AF25)</f>
        <v>-0</v>
      </c>
      <c r="AG113" s="20" t="n">
        <f aca="false">AG112*(1-AG25)</f>
        <v>-0</v>
      </c>
      <c r="AH113" s="20" t="n">
        <f aca="false">AH112*(1-AH25)</f>
        <v>-0</v>
      </c>
      <c r="AI113" s="20" t="n">
        <f aca="false">AI112*(1-AI25)</f>
        <v>-0</v>
      </c>
      <c r="AJ113" s="20" t="n">
        <f aca="false">AJ112*(1-AJ25)</f>
        <v>-0</v>
      </c>
      <c r="AK113" s="20" t="n">
        <f aca="false">AK112*(1-AK25)</f>
        <v>-0</v>
      </c>
      <c r="AL113" s="20" t="n">
        <f aca="false">AL112*(1-AL25)</f>
        <v>-0</v>
      </c>
      <c r="AM113" s="20" t="n">
        <f aca="false">AM112*(1-AM25)</f>
        <v>-0</v>
      </c>
      <c r="AN113" s="20" t="n">
        <f aca="false">AN112*(1-AN25)</f>
        <v>-0</v>
      </c>
      <c r="AO113" s="20" t="n">
        <f aca="false">AO112*(1-AO25)</f>
        <v>-0</v>
      </c>
      <c r="AP113" s="20" t="n">
        <f aca="false">AP112*(1-AP25)</f>
        <v>-0</v>
      </c>
      <c r="AQ113" s="20" t="n">
        <f aca="false">AQ112*(1-AQ25)</f>
        <v>-0</v>
      </c>
      <c r="AR113" s="20" t="n">
        <f aca="false">AR112*(1-AR25)</f>
        <v>-0</v>
      </c>
      <c r="AS113" s="20" t="n">
        <f aca="false">AS112*(1-AS25)</f>
        <v>-0</v>
      </c>
      <c r="AT113" s="20" t="n">
        <f aca="false">AT112*(1-AT25)</f>
        <v>-0</v>
      </c>
      <c r="AU113" s="20" t="n">
        <f aca="false">AU112*(1-AU25)</f>
        <v>-0</v>
      </c>
      <c r="AV113" s="20" t="n">
        <f aca="false">AV112*(1-AV25)</f>
        <v>-0</v>
      </c>
      <c r="AW113" s="20" t="n">
        <f aca="false">AW112*(1-AW25)</f>
        <v>-0</v>
      </c>
      <c r="AX113" s="20" t="n">
        <f aca="false">AX112*(1-AX25)</f>
        <v>-0</v>
      </c>
      <c r="AY113" s="20" t="n">
        <f aca="false">AY112*(1-AY25)</f>
        <v>-0</v>
      </c>
      <c r="AZ113" s="20" t="n">
        <f aca="false">AZ112*(1-AZ25)</f>
        <v>-0</v>
      </c>
      <c r="BA113" s="20" t="n">
        <f aca="false">BA112*(1-BA25)</f>
        <v>-0</v>
      </c>
      <c r="BB113" s="20" t="n">
        <f aca="false">BB112*(1-BB25)</f>
        <v>-0</v>
      </c>
      <c r="BC113" s="20" t="n">
        <f aca="false">BC112*(1-BC25)</f>
        <v>-0</v>
      </c>
      <c r="BD113" s="20" t="n">
        <f aca="false">BD112*(1-BD25)</f>
        <v>-0</v>
      </c>
      <c r="BE113" s="20" t="n">
        <f aca="false">BE112*(1-BE25)</f>
        <v>-0</v>
      </c>
      <c r="BF113" s="20" t="n">
        <f aca="false">BF112*(1-BF25)</f>
        <v>-0</v>
      </c>
      <c r="BG113" s="20" t="n">
        <f aca="false">BG112*(1-BG25)</f>
        <v>-0</v>
      </c>
      <c r="BH113" s="20" t="n">
        <f aca="false">BH112*(1-BH25)</f>
        <v>-0</v>
      </c>
      <c r="BI113" s="20" t="n">
        <f aca="false">BI112*(1-BI25)</f>
        <v>-0</v>
      </c>
      <c r="BJ113" s="20" t="n">
        <f aca="false">BJ112*(1-BJ25)</f>
        <v>-0</v>
      </c>
      <c r="BK113" s="20" t="n">
        <f aca="false">BK112*(1-BK25)</f>
        <v>-0</v>
      </c>
      <c r="BL113" s="20" t="n">
        <f aca="false">BL112*(1-BL25)</f>
        <v>-0</v>
      </c>
      <c r="BM113" s="20" t="n">
        <f aca="false">BM112*(1-BM25)</f>
        <v>-0</v>
      </c>
      <c r="BN113" s="20" t="n">
        <f aca="false">BN112*(1-BN25)</f>
        <v>-0</v>
      </c>
      <c r="BO113" s="20" t="n">
        <f aca="false">BO112*(1-BO25)</f>
        <v>-0</v>
      </c>
      <c r="BP113" s="20" t="n">
        <f aca="false">BP112*(1-BP25)</f>
        <v>-0</v>
      </c>
      <c r="BQ113" s="20" t="n">
        <f aca="false">BQ112*(1-BQ25)</f>
        <v>-0</v>
      </c>
      <c r="BR113" s="20" t="n">
        <f aca="false">BR112*(1-BR25)</f>
        <v>-0</v>
      </c>
      <c r="BS113" s="20" t="n">
        <f aca="false">BS112*(1-BS25)</f>
        <v>-0</v>
      </c>
      <c r="BT113" s="20" t="n">
        <f aca="false">BT112*(1-BT25)</f>
        <v>-0</v>
      </c>
      <c r="BU113" s="20" t="n">
        <f aca="false">BU112*(1-BU25)</f>
        <v>-0</v>
      </c>
      <c r="BV113" s="20" t="n">
        <f aca="false">BV112*(1-BV25)</f>
        <v>-0</v>
      </c>
      <c r="BW113" s="20" t="n">
        <f aca="false">BW112*(1-BW25)</f>
        <v>-0</v>
      </c>
      <c r="BX113" s="20" t="n">
        <f aca="false">BX112*(1-BX25)</f>
        <v>-0</v>
      </c>
      <c r="BY113" s="20" t="n">
        <f aca="false">BY112*(1-BY25)</f>
        <v>-0</v>
      </c>
      <c r="BZ113" s="20" t="n">
        <f aca="false">BZ112*(1-BZ25)</f>
        <v>-0</v>
      </c>
      <c r="CA113" s="20" t="n">
        <f aca="false">CA112*(1-CA25)</f>
        <v>-0</v>
      </c>
      <c r="CB113" s="20" t="n">
        <f aca="false">CB112*(1-CB25)</f>
        <v>-0</v>
      </c>
      <c r="CC113" s="20" t="n">
        <f aca="false">CC112*(1-CC25)</f>
        <v>-0</v>
      </c>
      <c r="CD113" s="20" t="n">
        <f aca="false">CD112*(1-CD25)</f>
        <v>-0</v>
      </c>
      <c r="CE113" s="20" t="n">
        <f aca="false">CE112*(1-CE25)</f>
        <v>-0</v>
      </c>
      <c r="CF113" s="20" t="n">
        <f aca="false">CF112*(1-CF25)</f>
        <v>-0</v>
      </c>
      <c r="CG113" s="20" t="n">
        <f aca="false">CG112*(1-CG25)</f>
        <v>-0</v>
      </c>
      <c r="CH113" s="20" t="n">
        <f aca="false">CH112*(1-CH25)</f>
        <v>-0</v>
      </c>
      <c r="CI113" s="20" t="n">
        <f aca="false">CI112*(1-CI25)</f>
        <v>-0</v>
      </c>
      <c r="CJ113" s="20" t="n">
        <f aca="false">CJ112*(1-CJ25)</f>
        <v>-0</v>
      </c>
      <c r="CK113" s="20" t="n">
        <f aca="false">CK112*(1-CK25)</f>
        <v>-0</v>
      </c>
      <c r="CL113" s="20" t="n">
        <f aca="false">CL112*(1-CL25)</f>
        <v>-0</v>
      </c>
      <c r="CM113" s="20" t="n">
        <f aca="false">CM112*(1-CM25)</f>
        <v>-0</v>
      </c>
      <c r="CN113" s="20" t="n">
        <f aca="false">CN112*(1-CN25)</f>
        <v>-0</v>
      </c>
      <c r="CO113" s="20" t="n">
        <f aca="false">CO112*(1-CO25)</f>
        <v>-0</v>
      </c>
      <c r="CP113" s="20" t="n">
        <f aca="false">CP112*(1-CP25)</f>
        <v>-0</v>
      </c>
      <c r="CQ113" s="20" t="n">
        <f aca="false">CQ112*(1-CQ25)</f>
        <v>-0</v>
      </c>
      <c r="CR113" s="20" t="n">
        <f aca="false">CR112*(1-CR25)</f>
        <v>-0</v>
      </c>
      <c r="CS113" s="20" t="n">
        <f aca="false">CS112*(1-CS25)</f>
        <v>-0</v>
      </c>
      <c r="CT113" s="20" t="n">
        <f aca="false">CT112*(1-CT25)</f>
        <v>-0</v>
      </c>
      <c r="CU113" s="20" t="n">
        <f aca="false">CU112*(1-CU25)</f>
        <v>-0</v>
      </c>
      <c r="CV113" s="20" t="n">
        <f aca="false">CV112*(1-CV25)</f>
        <v>-0</v>
      </c>
      <c r="CW113" s="20" t="n">
        <f aca="false">CW112*(1-CW25)</f>
        <v>-0</v>
      </c>
      <c r="CX113" s="20" t="n">
        <f aca="false">CX112*(1-CX25)</f>
        <v>-0</v>
      </c>
      <c r="CY113" s="20" t="n">
        <f aca="false">CY112*(1-CY25)</f>
        <v>-0</v>
      </c>
      <c r="CZ113" s="20" t="n">
        <f aca="false">CZ112*(1-CZ25)</f>
        <v>-0</v>
      </c>
      <c r="DA113" s="20" t="n">
        <f aca="false">DA112*(1-DA25)</f>
        <v>-0</v>
      </c>
      <c r="DB113" s="20" t="n">
        <f aca="false">DB112*(1-DB25)</f>
        <v>-0</v>
      </c>
      <c r="DC113" s="20" t="n">
        <f aca="false">DC112*(1-DC25)</f>
        <v>-0</v>
      </c>
      <c r="DD113" s="20" t="n">
        <f aca="false">DD112*(1-DD25)</f>
        <v>-0</v>
      </c>
      <c r="DE113" s="20" t="n">
        <f aca="false">DE112*(1-DE25)</f>
        <v>-0</v>
      </c>
      <c r="DF113" s="20" t="n">
        <f aca="false">DF112*(1-DF25)</f>
        <v>-0</v>
      </c>
      <c r="DG113" s="20" t="n">
        <f aca="false">DG112*(1-DG25)</f>
        <v>-0</v>
      </c>
      <c r="DH113" s="20" t="n">
        <f aca="false">DH112*(1-DH25)</f>
        <v>-0</v>
      </c>
      <c r="DI113" s="20" t="n">
        <f aca="false">DI112*(1-DI25)</f>
        <v>-0</v>
      </c>
      <c r="DJ113" s="20" t="n">
        <f aca="false">DJ112*(1-DJ25)</f>
        <v>-0</v>
      </c>
      <c r="DK113" s="20" t="n">
        <f aca="false">DK112*(1-DK25)</f>
        <v>-0</v>
      </c>
      <c r="DL113" s="20" t="n">
        <f aca="false">DL112*(1-DL25)</f>
        <v>-0</v>
      </c>
      <c r="DM113" s="20" t="n">
        <f aca="false">DM112*(1-DM25)</f>
        <v>-0</v>
      </c>
      <c r="DN113" s="20" t="n">
        <f aca="false">DN112*(1-DN25)</f>
        <v>-0</v>
      </c>
      <c r="DO113" s="20" t="n">
        <f aca="false">DO112*(1-DO25)</f>
        <v>-0</v>
      </c>
      <c r="DP113" s="20" t="n">
        <f aca="false">DP112*(1-DP25)</f>
        <v>-0</v>
      </c>
      <c r="DQ113" s="20" t="n">
        <f aca="false">DQ112*(1-DQ25)</f>
        <v>-0</v>
      </c>
      <c r="DR113" s="20" t="n">
        <f aca="false">DR112*(1-DR25)</f>
        <v>-0</v>
      </c>
      <c r="DS113" s="20" t="n">
        <f aca="false">DS112*(1-DS25)</f>
        <v>-0</v>
      </c>
      <c r="DT113" s="20" t="n">
        <f aca="false">DT112*(1-DT25)</f>
        <v>-0</v>
      </c>
      <c r="DU113" s="20" t="n">
        <f aca="false">DU112*(1-DU25)</f>
        <v>-0</v>
      </c>
      <c r="DV113" s="20" t="n">
        <f aca="false">DV112*(1-DV25)</f>
        <v>-0</v>
      </c>
      <c r="DW113" s="20" t="n">
        <f aca="false">DW112*(1-DW25)</f>
        <v>-0</v>
      </c>
      <c r="DX113" s="20" t="n">
        <f aca="false">DX112*(1-DX25)</f>
        <v>-0</v>
      </c>
      <c r="DY113" s="20" t="n">
        <f aca="false">DY112*(1-DY25)</f>
        <v>-0</v>
      </c>
      <c r="DZ113" s="20" t="n">
        <f aca="false">DZ112*(1-DZ25)</f>
        <v>-0</v>
      </c>
      <c r="EA113" s="20" t="n">
        <f aca="false">EA112*(1-EA25)</f>
        <v>-0</v>
      </c>
      <c r="EB113" s="20" t="n">
        <f aca="false">EB112*(1-EB25)</f>
        <v>-0</v>
      </c>
      <c r="EC113" s="20" t="n">
        <f aca="false">EC112*(1-EC25)</f>
        <v>-0</v>
      </c>
      <c r="ED113" s="20" t="n">
        <f aca="false">ED112*(1-ED25)</f>
        <v>-0</v>
      </c>
      <c r="EE113" s="20" t="n">
        <f aca="false">EE112*(1-EE25)</f>
        <v>-0</v>
      </c>
      <c r="EF113" s="20" t="n">
        <f aca="false">EF112*(1-EF25)</f>
        <v>-0</v>
      </c>
      <c r="EG113" s="20" t="n">
        <f aca="false">EG112*(1-EG25)</f>
        <v>-0</v>
      </c>
      <c r="EH113" s="20" t="n">
        <f aca="false">EH112*(1-EH25)</f>
        <v>-0</v>
      </c>
      <c r="EI113" s="20" t="n">
        <f aca="false">EI112*(1-EI25)</f>
        <v>-0</v>
      </c>
      <c r="EJ113" s="20" t="n">
        <f aca="false">EJ112*(1-EJ25)</f>
        <v>-0</v>
      </c>
      <c r="EK113" s="20" t="n">
        <f aca="false">EK112*(1-EK25)</f>
        <v>-0</v>
      </c>
      <c r="EL113" s="20" t="n">
        <f aca="false">EL112*(1-EL25)</f>
        <v>-0</v>
      </c>
      <c r="EM113" s="20" t="n">
        <f aca="false">EM112*(1-EM25)</f>
        <v>-0</v>
      </c>
      <c r="EN113" s="20" t="n">
        <f aca="false">EN112*(1-EN25)</f>
        <v>-0</v>
      </c>
      <c r="EO113" s="20" t="n">
        <f aca="false">EO112*(1-EO25)</f>
        <v>-0</v>
      </c>
      <c r="EP113" s="20" t="n">
        <f aca="false">EP112*(1-EP25)</f>
        <v>-0</v>
      </c>
      <c r="EQ113" s="20" t="n">
        <f aca="false">EQ112*(1-EQ25)</f>
        <v>-0</v>
      </c>
      <c r="ER113" s="20" t="n">
        <f aca="false">ER112*(1-ER25)</f>
        <v>-0</v>
      </c>
      <c r="ES113" s="20" t="n">
        <f aca="false">ES112*(1-ES25)</f>
        <v>-0</v>
      </c>
      <c r="ET113" s="20" t="n">
        <f aca="false">ET112*(1-ET25)</f>
        <v>-0</v>
      </c>
      <c r="EU113" s="20" t="n">
        <f aca="false">EU112*(1-EU25)</f>
        <v>-0</v>
      </c>
      <c r="EV113" s="20" t="n">
        <f aca="false">EV112*(1-EV25)</f>
        <v>-0</v>
      </c>
      <c r="EW113" s="20" t="n">
        <f aca="false">EW112*(1-EW25)</f>
        <v>-0</v>
      </c>
      <c r="EX113" s="20" t="n">
        <f aca="false">EX112*(1-EX25)</f>
        <v>-0</v>
      </c>
      <c r="EY113" s="20" t="n">
        <f aca="false">EY112*(1-EY25)</f>
        <v>-0</v>
      </c>
      <c r="EZ113" s="20" t="n">
        <f aca="false">EZ112*(1-EZ25)</f>
        <v>-0</v>
      </c>
      <c r="FA113" s="20" t="n">
        <f aca="false">FA112*(1-FA25)</f>
        <v>-0</v>
      </c>
      <c r="FB113" s="20" t="n">
        <f aca="false">FB112*(1-FB25)</f>
        <v>-0</v>
      </c>
      <c r="FC113" s="20" t="n">
        <f aca="false">FC112*(1-FC25)</f>
        <v>-0</v>
      </c>
      <c r="FD113" s="20" t="n">
        <f aca="false">FD112*(1-FD25)</f>
        <v>-0</v>
      </c>
      <c r="FE113" s="20" t="n">
        <f aca="false">FE112*(1-FE25)</f>
        <v>-0</v>
      </c>
      <c r="FF113" s="20" t="n">
        <f aca="false">FF112*(1-FF25)</f>
        <v>-0</v>
      </c>
      <c r="FG113" s="20" t="n">
        <f aca="false">FG112*(1-FG25)</f>
        <v>-0</v>
      </c>
      <c r="FH113" s="20" t="n">
        <f aca="false">FH112*(1-FH25)</f>
        <v>-0</v>
      </c>
    </row>
    <row r="115" customFormat="false" ht="15" hidden="false" customHeight="false" outlineLevel="0" collapsed="false">
      <c r="A115" s="9" t="s">
        <v>14</v>
      </c>
      <c r="B115" s="9"/>
      <c r="C115" s="9" t="s">
        <v>764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</row>
    <row r="116" customFormat="false" ht="15" hidden="false" customHeight="false" outlineLevel="0" collapsed="false">
      <c r="C116" s="0" t="s">
        <v>765</v>
      </c>
      <c r="D116" s="11" t="s">
        <v>359</v>
      </c>
      <c r="E116" s="20" t="n">
        <f aca="false">(In_PV_Capex*$E13+In_Cable_Capex+In_Substation)*(1+In_Capex_Adj)+In_Land_Capex+$F116</f>
        <v>57870</v>
      </c>
      <c r="F116" s="20" t="n">
        <f aca="false">In_BESS_Capex*$F18*(1+In_Capex_Adj)</f>
        <v>22000</v>
      </c>
      <c r="I116" s="20" t="n">
        <f aca="false">SUM(J116:FH116)</f>
        <v>-56360</v>
      </c>
      <c r="J116" s="20" t="n">
        <f aca="false">-($E116+$I104+$I105)*J27</f>
        <v>-0</v>
      </c>
      <c r="K116" s="20" t="n">
        <f aca="false">-($E116+$I104+$I105)*K27</f>
        <v>-0</v>
      </c>
      <c r="L116" s="20" t="n">
        <f aca="false">-($E116+$I104+$I105)*L27</f>
        <v>-0</v>
      </c>
      <c r="M116" s="20" t="n">
        <f aca="false">-($E116+$I104+$I105)*M27</f>
        <v>-0</v>
      </c>
      <c r="N116" s="20" t="n">
        <f aca="false">-($E116+$I104+$I105)*N27</f>
        <v>-0</v>
      </c>
      <c r="O116" s="20" t="n">
        <f aca="false">-($E116+$I104+$I105)*O27</f>
        <v>-0</v>
      </c>
      <c r="P116" s="20" t="n">
        <f aca="false">-($E116+$I104+$I105)*P27</f>
        <v>-0</v>
      </c>
      <c r="Q116" s="20" t="n">
        <f aca="false">-($E116+$I104+$I105)*Q27</f>
        <v>-18854.9818181818</v>
      </c>
      <c r="R116" s="20" t="n">
        <f aca="false">-($E116+$I104+$I105)*R27</f>
        <v>-18854.9818181818</v>
      </c>
      <c r="S116" s="20" t="n">
        <f aca="false">-($E116+$I104+$I105)*S27</f>
        <v>-18650.0363636364</v>
      </c>
      <c r="T116" s="20" t="n">
        <f aca="false">-($E116+$I104+$I105)*T27</f>
        <v>-0</v>
      </c>
      <c r="U116" s="20" t="n">
        <f aca="false">-($E116+$I104+$I105)*U27</f>
        <v>-0</v>
      </c>
      <c r="V116" s="20" t="n">
        <f aca="false">-($E116+$I104+$I105)*V27</f>
        <v>-0</v>
      </c>
      <c r="W116" s="20" t="n">
        <f aca="false">-($E116+$I104+$I105)*W27</f>
        <v>-0</v>
      </c>
      <c r="X116" s="20" t="n">
        <f aca="false">-($E116+$I104+$I105)*X27</f>
        <v>-0</v>
      </c>
      <c r="Y116" s="20" t="n">
        <f aca="false">-($E116+$I104+$I105)*Y27</f>
        <v>-0</v>
      </c>
      <c r="Z116" s="20" t="n">
        <f aca="false">-($E116+$I104+$I105)*Z27</f>
        <v>-0</v>
      </c>
      <c r="AA116" s="20" t="n">
        <f aca="false">-($E116+$I104+$I105)*AA27</f>
        <v>-0</v>
      </c>
      <c r="AB116" s="20" t="n">
        <f aca="false">-($E116+$I104+$I105)*AB27</f>
        <v>-0</v>
      </c>
      <c r="AC116" s="20" t="n">
        <f aca="false">-($E116+$I104+$I105)*AC27</f>
        <v>-0</v>
      </c>
      <c r="AD116" s="20" t="n">
        <f aca="false">-($E116+$I104+$I105)*AD27</f>
        <v>-0</v>
      </c>
      <c r="AE116" s="20" t="n">
        <f aca="false">-($E116+$I104+$I105)*AE27</f>
        <v>-0</v>
      </c>
      <c r="AF116" s="20" t="n">
        <f aca="false">-($E116+$I104+$I105)*AF27</f>
        <v>-0</v>
      </c>
      <c r="AG116" s="20" t="n">
        <f aca="false">-($E116+$I104+$I105)*AG27</f>
        <v>-0</v>
      </c>
      <c r="AH116" s="20" t="n">
        <f aca="false">-($E116+$I104+$I105)*AH27</f>
        <v>-0</v>
      </c>
      <c r="AI116" s="20" t="n">
        <f aca="false">-($E116+$I104+$I105)*AI27</f>
        <v>-0</v>
      </c>
      <c r="AJ116" s="20" t="n">
        <f aca="false">-($E116+$I104+$I105)*AJ27</f>
        <v>-0</v>
      </c>
      <c r="AK116" s="20" t="n">
        <f aca="false">-($E116+$I104+$I105)*AK27</f>
        <v>-0</v>
      </c>
      <c r="AL116" s="20" t="n">
        <f aca="false">-($E116+$I104+$I105)*AL27</f>
        <v>-0</v>
      </c>
      <c r="AM116" s="20" t="n">
        <f aca="false">-($E116+$I104+$I105)*AM27</f>
        <v>-0</v>
      </c>
      <c r="AN116" s="20" t="n">
        <f aca="false">-($E116+$I104+$I105)*AN27</f>
        <v>-0</v>
      </c>
      <c r="AO116" s="20" t="n">
        <f aca="false">-($E116+$I104+$I105)*AO27</f>
        <v>-0</v>
      </c>
      <c r="AP116" s="20" t="n">
        <f aca="false">-($E116+$I104+$I105)*AP27</f>
        <v>-0</v>
      </c>
      <c r="AQ116" s="20" t="n">
        <f aca="false">-($E116+$I104+$I105)*AQ27</f>
        <v>-0</v>
      </c>
      <c r="AR116" s="20" t="n">
        <f aca="false">-($E116+$I104+$I105)*AR27</f>
        <v>-0</v>
      </c>
      <c r="AS116" s="20" t="n">
        <f aca="false">-($E116+$I104+$I105)*AS27</f>
        <v>-0</v>
      </c>
      <c r="AT116" s="20" t="n">
        <f aca="false">-($E116+$I104+$I105)*AT27</f>
        <v>-0</v>
      </c>
      <c r="AU116" s="20" t="n">
        <f aca="false">-($E116+$I104+$I105)*AU27</f>
        <v>-0</v>
      </c>
      <c r="AV116" s="20" t="n">
        <f aca="false">-($E116+$I104+$I105)*AV27</f>
        <v>-0</v>
      </c>
      <c r="AW116" s="20" t="n">
        <f aca="false">-($E116+$I104+$I105)*AW27</f>
        <v>-0</v>
      </c>
      <c r="AX116" s="20" t="n">
        <f aca="false">-($E116+$I104+$I105)*AX27</f>
        <v>-0</v>
      </c>
      <c r="AY116" s="20" t="n">
        <f aca="false">-($E116+$I104+$I105)*AY27</f>
        <v>-0</v>
      </c>
      <c r="AZ116" s="20" t="n">
        <f aca="false">-($E116+$I104+$I105)*AZ27</f>
        <v>-0</v>
      </c>
      <c r="BA116" s="20" t="n">
        <f aca="false">-($E116+$I104+$I105)*BA27</f>
        <v>-0</v>
      </c>
      <c r="BB116" s="20" t="n">
        <f aca="false">-($E116+$I104+$I105)*BB27</f>
        <v>-0</v>
      </c>
      <c r="BC116" s="20" t="n">
        <f aca="false">-($E116+$I104+$I105)*BC27</f>
        <v>-0</v>
      </c>
      <c r="BD116" s="20" t="n">
        <f aca="false">-($E116+$I104+$I105)*BD27</f>
        <v>-0</v>
      </c>
      <c r="BE116" s="20" t="n">
        <f aca="false">-($E116+$I104+$I105)*BE27</f>
        <v>-0</v>
      </c>
      <c r="BF116" s="20" t="n">
        <f aca="false">-($E116+$I104+$I105)*BF27</f>
        <v>-0</v>
      </c>
      <c r="BG116" s="20" t="n">
        <f aca="false">-($E116+$I104+$I105)*BG27</f>
        <v>-0</v>
      </c>
      <c r="BH116" s="20" t="n">
        <f aca="false">-($E116+$I104+$I105)*BH27</f>
        <v>-0</v>
      </c>
      <c r="BI116" s="20" t="n">
        <f aca="false">-($E116+$I104+$I105)*BI27</f>
        <v>-0</v>
      </c>
      <c r="BJ116" s="20" t="n">
        <f aca="false">-($E116+$I104+$I105)*BJ27</f>
        <v>-0</v>
      </c>
      <c r="BK116" s="20" t="n">
        <f aca="false">-($E116+$I104+$I105)*BK27</f>
        <v>-0</v>
      </c>
      <c r="BL116" s="20" t="n">
        <f aca="false">-($E116+$I104+$I105)*BL27</f>
        <v>-0</v>
      </c>
      <c r="BM116" s="20" t="n">
        <f aca="false">-($E116+$I104+$I105)*BM27</f>
        <v>-0</v>
      </c>
      <c r="BN116" s="20" t="n">
        <f aca="false">-($E116+$I104+$I105)*BN27</f>
        <v>-0</v>
      </c>
      <c r="BO116" s="20" t="n">
        <f aca="false">-($E116+$I104+$I105)*BO27</f>
        <v>-0</v>
      </c>
      <c r="BP116" s="20" t="n">
        <f aca="false">-($E116+$I104+$I105)*BP27</f>
        <v>-0</v>
      </c>
      <c r="BQ116" s="20" t="n">
        <f aca="false">-($E116+$I104+$I105)*BQ27</f>
        <v>-0</v>
      </c>
      <c r="BR116" s="20" t="n">
        <f aca="false">-($E116+$I104+$I105)*BR27</f>
        <v>-0</v>
      </c>
      <c r="BS116" s="20" t="n">
        <f aca="false">-($E116+$I104+$I105)*BS27</f>
        <v>-0</v>
      </c>
      <c r="BT116" s="20" t="n">
        <f aca="false">-($E116+$I104+$I105)*BT27</f>
        <v>-0</v>
      </c>
      <c r="BU116" s="20" t="n">
        <f aca="false">-($E116+$I104+$I105)*BU27</f>
        <v>-0</v>
      </c>
      <c r="BV116" s="20" t="n">
        <f aca="false">-($E116+$I104+$I105)*BV27</f>
        <v>-0</v>
      </c>
      <c r="BW116" s="20" t="n">
        <f aca="false">-($E116+$I104+$I105)*BW27</f>
        <v>-0</v>
      </c>
      <c r="BX116" s="20" t="n">
        <f aca="false">-($E116+$I104+$I105)*BX27</f>
        <v>-0</v>
      </c>
      <c r="BY116" s="20" t="n">
        <f aca="false">-($E116+$I104+$I105)*BY27</f>
        <v>-0</v>
      </c>
      <c r="BZ116" s="20" t="n">
        <f aca="false">-($E116+$I104+$I105)*BZ27</f>
        <v>-0</v>
      </c>
      <c r="CA116" s="20" t="n">
        <f aca="false">-($E116+$I104+$I105)*CA27</f>
        <v>-0</v>
      </c>
      <c r="CB116" s="20" t="n">
        <f aca="false">-($E116+$I104+$I105)*CB27</f>
        <v>-0</v>
      </c>
      <c r="CC116" s="20" t="n">
        <f aca="false">-($E116+$I104+$I105)*CC27</f>
        <v>-0</v>
      </c>
      <c r="CD116" s="20" t="n">
        <f aca="false">-($E116+$I104+$I105)*CD27</f>
        <v>-0</v>
      </c>
      <c r="CE116" s="20" t="n">
        <f aca="false">-($E116+$I104+$I105)*CE27</f>
        <v>-0</v>
      </c>
      <c r="CF116" s="20" t="n">
        <f aca="false">-($E116+$I104+$I105)*CF27</f>
        <v>-0</v>
      </c>
      <c r="CG116" s="20" t="n">
        <f aca="false">-($E116+$I104+$I105)*CG27</f>
        <v>-0</v>
      </c>
      <c r="CH116" s="20" t="n">
        <f aca="false">-($E116+$I104+$I105)*CH27</f>
        <v>-0</v>
      </c>
      <c r="CI116" s="20" t="n">
        <f aca="false">-($E116+$I104+$I105)*CI27</f>
        <v>-0</v>
      </c>
      <c r="CJ116" s="20" t="n">
        <f aca="false">-($E116+$I104+$I105)*CJ27</f>
        <v>-0</v>
      </c>
      <c r="CK116" s="20" t="n">
        <f aca="false">-($E116+$I104+$I105)*CK27</f>
        <v>-0</v>
      </c>
      <c r="CL116" s="20" t="n">
        <f aca="false">-($E116+$I104+$I105)*CL27</f>
        <v>-0</v>
      </c>
      <c r="CM116" s="20" t="n">
        <f aca="false">-($E116+$I104+$I105)*CM27</f>
        <v>-0</v>
      </c>
      <c r="CN116" s="20" t="n">
        <f aca="false">-($E116+$I104+$I105)*CN27</f>
        <v>-0</v>
      </c>
      <c r="CO116" s="20" t="n">
        <f aca="false">-($E116+$I104+$I105)*CO27</f>
        <v>-0</v>
      </c>
      <c r="CP116" s="20" t="n">
        <f aca="false">-($E116+$I104+$I105)*CP27</f>
        <v>-0</v>
      </c>
      <c r="CQ116" s="20" t="n">
        <f aca="false">-($E116+$I104+$I105)*CQ27</f>
        <v>-0</v>
      </c>
      <c r="CR116" s="20" t="n">
        <f aca="false">-($E116+$I104+$I105)*CR27</f>
        <v>-0</v>
      </c>
      <c r="CS116" s="20" t="n">
        <f aca="false">-($E116+$I104+$I105)*CS27</f>
        <v>-0</v>
      </c>
      <c r="CT116" s="20" t="n">
        <f aca="false">-($E116+$I104+$I105)*CT27</f>
        <v>-0</v>
      </c>
      <c r="CU116" s="20" t="n">
        <f aca="false">-($E116+$I104+$I105)*CU27</f>
        <v>-0</v>
      </c>
      <c r="CV116" s="20" t="n">
        <f aca="false">-($E116+$I104+$I105)*CV27</f>
        <v>-0</v>
      </c>
      <c r="CW116" s="20" t="n">
        <f aca="false">-($E116+$I104+$I105)*CW27</f>
        <v>-0</v>
      </c>
      <c r="CX116" s="20" t="n">
        <f aca="false">-($E116+$I104+$I105)*CX27</f>
        <v>-0</v>
      </c>
      <c r="CY116" s="20" t="n">
        <f aca="false">-($E116+$I104+$I105)*CY27</f>
        <v>-0</v>
      </c>
      <c r="CZ116" s="20" t="n">
        <f aca="false">-($E116+$I104+$I105)*CZ27</f>
        <v>-0</v>
      </c>
      <c r="DA116" s="20" t="n">
        <f aca="false">-($E116+$I104+$I105)*DA27</f>
        <v>-0</v>
      </c>
      <c r="DB116" s="20" t="n">
        <f aca="false">-($E116+$I104+$I105)*DB27</f>
        <v>-0</v>
      </c>
      <c r="DC116" s="20" t="n">
        <f aca="false">-($E116+$I104+$I105)*DC27</f>
        <v>-0</v>
      </c>
      <c r="DD116" s="20" t="n">
        <f aca="false">-($E116+$I104+$I105)*DD27</f>
        <v>-0</v>
      </c>
      <c r="DE116" s="20" t="n">
        <f aca="false">-($E116+$I104+$I105)*DE27</f>
        <v>-0</v>
      </c>
      <c r="DF116" s="20" t="n">
        <f aca="false">-($E116+$I104+$I105)*DF27</f>
        <v>-0</v>
      </c>
      <c r="DG116" s="20" t="n">
        <f aca="false">-($E116+$I104+$I105)*DG27</f>
        <v>-0</v>
      </c>
      <c r="DH116" s="20" t="n">
        <f aca="false">-($E116+$I104+$I105)*DH27</f>
        <v>-0</v>
      </c>
      <c r="DI116" s="20" t="n">
        <f aca="false">-($E116+$I104+$I105)*DI27</f>
        <v>-0</v>
      </c>
      <c r="DJ116" s="20" t="n">
        <f aca="false">-($E116+$I104+$I105)*DJ27</f>
        <v>-0</v>
      </c>
      <c r="DK116" s="20" t="n">
        <f aca="false">-($E116+$I104+$I105)*DK27</f>
        <v>-0</v>
      </c>
      <c r="DL116" s="20" t="n">
        <f aca="false">-($E116+$I104+$I105)*DL27</f>
        <v>-0</v>
      </c>
      <c r="DM116" s="20" t="n">
        <f aca="false">-($E116+$I104+$I105)*DM27</f>
        <v>-0</v>
      </c>
      <c r="DN116" s="20" t="n">
        <f aca="false">-($E116+$I104+$I105)*DN27</f>
        <v>-0</v>
      </c>
      <c r="DO116" s="20" t="n">
        <f aca="false">-($E116+$I104+$I105)*DO27</f>
        <v>-0</v>
      </c>
      <c r="DP116" s="20" t="n">
        <f aca="false">-($E116+$I104+$I105)*DP27</f>
        <v>-0</v>
      </c>
      <c r="DQ116" s="20" t="n">
        <f aca="false">-($E116+$I104+$I105)*DQ27</f>
        <v>-0</v>
      </c>
      <c r="DR116" s="20" t="n">
        <f aca="false">-($E116+$I104+$I105)*DR27</f>
        <v>-0</v>
      </c>
      <c r="DS116" s="20" t="n">
        <f aca="false">-($E116+$I104+$I105)*DS27</f>
        <v>-0</v>
      </c>
      <c r="DT116" s="20" t="n">
        <f aca="false">-($E116+$I104+$I105)*DT27</f>
        <v>-0</v>
      </c>
      <c r="DU116" s="20" t="n">
        <f aca="false">-($E116+$I104+$I105)*DU27</f>
        <v>-0</v>
      </c>
      <c r="DV116" s="20" t="n">
        <f aca="false">-($E116+$I104+$I105)*DV27</f>
        <v>-0</v>
      </c>
      <c r="DW116" s="20" t="n">
        <f aca="false">-($E116+$I104+$I105)*DW27</f>
        <v>-0</v>
      </c>
      <c r="DX116" s="20" t="n">
        <f aca="false">-($E116+$I104+$I105)*DX27</f>
        <v>-0</v>
      </c>
      <c r="DY116" s="20" t="n">
        <f aca="false">-($E116+$I104+$I105)*DY27</f>
        <v>-0</v>
      </c>
      <c r="DZ116" s="20" t="n">
        <f aca="false">-($E116+$I104+$I105)*DZ27</f>
        <v>-0</v>
      </c>
      <c r="EA116" s="20" t="n">
        <f aca="false">-($E116+$I104+$I105)*EA27</f>
        <v>-0</v>
      </c>
      <c r="EB116" s="20" t="n">
        <f aca="false">-($E116+$I104+$I105)*EB27</f>
        <v>-0</v>
      </c>
      <c r="EC116" s="20" t="n">
        <f aca="false">-($E116+$I104+$I105)*EC27</f>
        <v>-0</v>
      </c>
      <c r="ED116" s="20" t="n">
        <f aca="false">-($E116+$I104+$I105)*ED27</f>
        <v>-0</v>
      </c>
      <c r="EE116" s="20" t="n">
        <f aca="false">-($E116+$I104+$I105)*EE27</f>
        <v>-0</v>
      </c>
      <c r="EF116" s="20" t="n">
        <f aca="false">-($E116+$I104+$I105)*EF27</f>
        <v>-0</v>
      </c>
      <c r="EG116" s="20" t="n">
        <f aca="false">-($E116+$I104+$I105)*EG27</f>
        <v>-0</v>
      </c>
      <c r="EH116" s="20" t="n">
        <f aca="false">-($E116+$I104+$I105)*EH27</f>
        <v>-0</v>
      </c>
      <c r="EI116" s="20" t="n">
        <f aca="false">-($E116+$I104+$I105)*EI27</f>
        <v>-0</v>
      </c>
      <c r="EJ116" s="20" t="n">
        <f aca="false">-($E116+$I104+$I105)*EJ27</f>
        <v>-0</v>
      </c>
      <c r="EK116" s="20" t="n">
        <f aca="false">-($E116+$I104+$I105)*EK27</f>
        <v>-0</v>
      </c>
      <c r="EL116" s="20" t="n">
        <f aca="false">-($E116+$I104+$I105)*EL27</f>
        <v>-0</v>
      </c>
      <c r="EM116" s="20" t="n">
        <f aca="false">-($E116+$I104+$I105)*EM27</f>
        <v>-0</v>
      </c>
      <c r="EN116" s="20" t="n">
        <f aca="false">-($E116+$I104+$I105)*EN27</f>
        <v>-0</v>
      </c>
      <c r="EO116" s="20" t="n">
        <f aca="false">-($E116+$I104+$I105)*EO27</f>
        <v>-0</v>
      </c>
      <c r="EP116" s="20" t="n">
        <f aca="false">-($E116+$I104+$I105)*EP27</f>
        <v>-0</v>
      </c>
      <c r="EQ116" s="20" t="n">
        <f aca="false">-($E116+$I104+$I105)*EQ27</f>
        <v>-0</v>
      </c>
      <c r="ER116" s="20" t="n">
        <f aca="false">-($E116+$I104+$I105)*ER27</f>
        <v>-0</v>
      </c>
      <c r="ES116" s="20" t="n">
        <f aca="false">-($E116+$I104+$I105)*ES27</f>
        <v>-0</v>
      </c>
      <c r="ET116" s="20" t="n">
        <f aca="false">-($E116+$I104+$I105)*ET27</f>
        <v>-0</v>
      </c>
      <c r="EU116" s="20" t="n">
        <f aca="false">-($E116+$I104+$I105)*EU27</f>
        <v>-0</v>
      </c>
      <c r="EV116" s="20" t="n">
        <f aca="false">-($E116+$I104+$I105)*EV27</f>
        <v>-0</v>
      </c>
      <c r="EW116" s="20" t="n">
        <f aca="false">-($E116+$I104+$I105)*EW27</f>
        <v>-0</v>
      </c>
      <c r="EX116" s="20" t="n">
        <f aca="false">-($E116+$I104+$I105)*EX27</f>
        <v>-0</v>
      </c>
      <c r="EY116" s="20" t="n">
        <f aca="false">-($E116+$I104+$I105)*EY27</f>
        <v>-0</v>
      </c>
      <c r="EZ116" s="20" t="n">
        <f aca="false">-($E116+$I104+$I105)*EZ27</f>
        <v>-0</v>
      </c>
      <c r="FA116" s="20" t="n">
        <f aca="false">-($E116+$I104+$I105)*FA27</f>
        <v>-0</v>
      </c>
      <c r="FB116" s="20" t="n">
        <f aca="false">-($E116+$I104+$I105)*FB27</f>
        <v>-0</v>
      </c>
      <c r="FC116" s="20" t="n">
        <f aca="false">-($E116+$I104+$I105)*FC27</f>
        <v>-0</v>
      </c>
      <c r="FD116" s="20" t="n">
        <f aca="false">-($E116+$I104+$I105)*FD27</f>
        <v>-0</v>
      </c>
      <c r="FE116" s="20" t="n">
        <f aca="false">-($E116+$I104+$I105)*FE27</f>
        <v>-0</v>
      </c>
      <c r="FF116" s="20" t="n">
        <f aca="false">-($E116+$I104+$I105)*FF27</f>
        <v>-0</v>
      </c>
      <c r="FG116" s="20" t="n">
        <f aca="false">-($E116+$I104+$I105)*FG27</f>
        <v>-0</v>
      </c>
      <c r="FH116" s="20" t="n">
        <f aca="false">-($E116+$I104+$I105)*FH27</f>
        <v>-0</v>
      </c>
    </row>
    <row r="117" customFormat="false" ht="15" hidden="false" customHeight="false" outlineLevel="0" collapsed="false">
      <c r="C117" s="0" t="s">
        <v>766</v>
      </c>
      <c r="D117" s="11" t="s">
        <v>359</v>
      </c>
      <c r="I117" s="20" t="n">
        <f aca="false">SUM(J117:FH117)</f>
        <v>-34726.098</v>
      </c>
      <c r="J117" s="20" t="n">
        <f aca="false">-In_Augment_Cost*In_Repower*$F18*IF(In_Fix_Augment=1,J41,1)*(J$7=$E51)*J38</f>
        <v>-0</v>
      </c>
      <c r="K117" s="20" t="n">
        <f aca="false">-In_Augment_Cost*In_Repower*$F18*IF(In_Fix_Augment=1,K41,1)*(K$7=$E51)*K38</f>
        <v>-0</v>
      </c>
      <c r="L117" s="20" t="n">
        <f aca="false">-In_Augment_Cost*In_Repower*$F18*IF(In_Fix_Augment=1,L41,1)*(L$7=$E51)*L38</f>
        <v>-0</v>
      </c>
      <c r="M117" s="20" t="n">
        <f aca="false">-In_Augment_Cost*In_Repower*$F18*IF(In_Fix_Augment=1,M41,1)*(M$7=$E51)*M38</f>
        <v>-0</v>
      </c>
      <c r="N117" s="20" t="n">
        <f aca="false">-In_Augment_Cost*In_Repower*$F18*IF(In_Fix_Augment=1,N41,1)*(N$7=$E51)*N38</f>
        <v>-0</v>
      </c>
      <c r="O117" s="20" t="n">
        <f aca="false">-In_Augment_Cost*In_Repower*$F18*IF(In_Fix_Augment=1,O41,1)*(O$7=$E51)*O38</f>
        <v>-0</v>
      </c>
      <c r="P117" s="20" t="n">
        <f aca="false">-In_Augment_Cost*In_Repower*$F18*IF(In_Fix_Augment=1,P41,1)*(P$7=$E51)*P38</f>
        <v>-0</v>
      </c>
      <c r="Q117" s="20" t="n">
        <f aca="false">-In_Augment_Cost*In_Repower*$F18*IF(In_Fix_Augment=1,Q41,1)*(Q$7=$E51)*Q38</f>
        <v>-0</v>
      </c>
      <c r="R117" s="20" t="n">
        <f aca="false">-In_Augment_Cost*In_Repower*$F18*IF(In_Fix_Augment=1,R41,1)*(R$7=$E51)*R38</f>
        <v>-0</v>
      </c>
      <c r="S117" s="20" t="n">
        <f aca="false">-In_Augment_Cost*In_Repower*$F18*IF(In_Fix_Augment=1,S41,1)*(S$7=$E51)*S38</f>
        <v>-0</v>
      </c>
      <c r="T117" s="20" t="n">
        <f aca="false">-In_Augment_Cost*In_Repower*$F18*IF(In_Fix_Augment=1,T41,1)*(T$7=$E51)*T38</f>
        <v>-0</v>
      </c>
      <c r="U117" s="20" t="n">
        <f aca="false">-In_Augment_Cost*In_Repower*$F18*IF(In_Fix_Augment=1,U41,1)*(U$7=$E51)*U38</f>
        <v>-0</v>
      </c>
      <c r="V117" s="20" t="n">
        <f aca="false">-In_Augment_Cost*In_Repower*$F18*IF(In_Fix_Augment=1,V41,1)*(V$7=$E51)*V38</f>
        <v>-0</v>
      </c>
      <c r="W117" s="20" t="n">
        <f aca="false">-In_Augment_Cost*In_Repower*$F18*IF(In_Fix_Augment=1,W41,1)*(W$7=$E51)*W38</f>
        <v>-0</v>
      </c>
      <c r="X117" s="20" t="n">
        <f aca="false">-In_Augment_Cost*In_Repower*$F18*IF(In_Fix_Augment=1,X41,1)*(X$7=$E51)*X38</f>
        <v>-0</v>
      </c>
      <c r="Y117" s="20" t="n">
        <f aca="false">-In_Augment_Cost*In_Repower*$F18*IF(In_Fix_Augment=1,Y41,1)*(Y$7=$E51)*Y38</f>
        <v>-0</v>
      </c>
      <c r="Z117" s="20" t="n">
        <f aca="false">-In_Augment_Cost*In_Repower*$F18*IF(In_Fix_Augment=1,Z41,1)*(Z$7=$E51)*Z38</f>
        <v>-0</v>
      </c>
      <c r="AA117" s="20" t="n">
        <f aca="false">-In_Augment_Cost*In_Repower*$F18*IF(In_Fix_Augment=1,AA41,1)*(AA$7=$E51)*AA38</f>
        <v>-0</v>
      </c>
      <c r="AB117" s="20" t="n">
        <f aca="false">-In_Augment_Cost*In_Repower*$F18*IF(In_Fix_Augment=1,AB41,1)*(AB$7=$E51)*AB38</f>
        <v>-0</v>
      </c>
      <c r="AC117" s="20" t="n">
        <f aca="false">-In_Augment_Cost*In_Repower*$F18*IF(In_Fix_Augment=1,AC41,1)*(AC$7=$E51)*AC38</f>
        <v>-0</v>
      </c>
      <c r="AD117" s="20" t="n">
        <f aca="false">-In_Augment_Cost*In_Repower*$F18*IF(In_Fix_Augment=1,AD41,1)*(AD$7=$E51)*AD38</f>
        <v>-0</v>
      </c>
      <c r="AE117" s="20" t="n">
        <f aca="false">-In_Augment_Cost*In_Repower*$F18*IF(In_Fix_Augment=1,AE41,1)*(AE$7=$E51)*AE38</f>
        <v>-0</v>
      </c>
      <c r="AF117" s="20" t="n">
        <f aca="false">-In_Augment_Cost*In_Repower*$F18*IF(In_Fix_Augment=1,AF41,1)*(AF$7=$E51)*AF38</f>
        <v>-0</v>
      </c>
      <c r="AG117" s="20" t="n">
        <f aca="false">-In_Augment_Cost*In_Repower*$F18*IF(In_Fix_Augment=1,AG41,1)*(AG$7=$E51)*AG38</f>
        <v>-0</v>
      </c>
      <c r="AH117" s="20" t="n">
        <f aca="false">-In_Augment_Cost*In_Repower*$F18*IF(In_Fix_Augment=1,AH41,1)*(AH$7=$E51)*AH38</f>
        <v>-0</v>
      </c>
      <c r="AI117" s="20" t="n">
        <f aca="false">-In_Augment_Cost*In_Repower*$F18*IF(In_Fix_Augment=1,AI41,1)*(AI$7=$E51)*AI38</f>
        <v>-0</v>
      </c>
      <c r="AJ117" s="20" t="n">
        <f aca="false">-In_Augment_Cost*In_Repower*$F18*IF(In_Fix_Augment=1,AJ41,1)*(AJ$7=$E51)*AJ38</f>
        <v>-0</v>
      </c>
      <c r="AK117" s="20" t="n">
        <f aca="false">-In_Augment_Cost*In_Repower*$F18*IF(In_Fix_Augment=1,AK41,1)*(AK$7=$E51)*AK38</f>
        <v>-0</v>
      </c>
      <c r="AL117" s="20" t="n">
        <f aca="false">-In_Augment_Cost*In_Repower*$F18*IF(In_Fix_Augment=1,AL41,1)*(AL$7=$E51)*AL38</f>
        <v>-0</v>
      </c>
      <c r="AM117" s="20" t="n">
        <f aca="false">-In_Augment_Cost*In_Repower*$F18*IF(In_Fix_Augment=1,AM41,1)*(AM$7=$E51)*AM38</f>
        <v>-0</v>
      </c>
      <c r="AN117" s="20" t="n">
        <f aca="false">-In_Augment_Cost*In_Repower*$F18*IF(In_Fix_Augment=1,AN41,1)*(AN$7=$E51)*AN38</f>
        <v>-0</v>
      </c>
      <c r="AO117" s="20" t="n">
        <f aca="false">-In_Augment_Cost*In_Repower*$F18*IF(In_Fix_Augment=1,AO41,1)*(AO$7=$E51)*AO38</f>
        <v>-0</v>
      </c>
      <c r="AP117" s="20" t="n">
        <f aca="false">-In_Augment_Cost*In_Repower*$F18*IF(In_Fix_Augment=1,AP41,1)*(AP$7=$E51)*AP38</f>
        <v>-0</v>
      </c>
      <c r="AQ117" s="20" t="n">
        <f aca="false">-In_Augment_Cost*In_Repower*$F18*IF(In_Fix_Augment=1,AQ41,1)*(AQ$7=$E51)*AQ38</f>
        <v>-0</v>
      </c>
      <c r="AR117" s="20" t="n">
        <f aca="false">-In_Augment_Cost*In_Repower*$F18*IF(In_Fix_Augment=1,AR41,1)*(AR$7=$E51)*AR38</f>
        <v>-0</v>
      </c>
      <c r="AS117" s="20" t="n">
        <f aca="false">-In_Augment_Cost*In_Repower*$F18*IF(In_Fix_Augment=1,AS41,1)*(AS$7=$E51)*AS38</f>
        <v>-0</v>
      </c>
      <c r="AT117" s="20" t="n">
        <f aca="false">-In_Augment_Cost*In_Repower*$F18*IF(In_Fix_Augment=1,AT41,1)*(AT$7=$E51)*AT38</f>
        <v>-0</v>
      </c>
      <c r="AU117" s="20" t="n">
        <f aca="false">-In_Augment_Cost*In_Repower*$F18*IF(In_Fix_Augment=1,AU41,1)*(AU$7=$E51)*AU38</f>
        <v>-0</v>
      </c>
      <c r="AV117" s="20" t="n">
        <f aca="false">-In_Augment_Cost*In_Repower*$F18*IF(In_Fix_Augment=1,AV41,1)*(AV$7=$E51)*AV38</f>
        <v>-0</v>
      </c>
      <c r="AW117" s="20" t="n">
        <f aca="false">-In_Augment_Cost*In_Repower*$F18*IF(In_Fix_Augment=1,AW41,1)*(AW$7=$E51)*AW38</f>
        <v>-0</v>
      </c>
      <c r="AX117" s="20" t="n">
        <f aca="false">-In_Augment_Cost*In_Repower*$F18*IF(In_Fix_Augment=1,AX41,1)*(AX$7=$E51)*AX38</f>
        <v>-0</v>
      </c>
      <c r="AY117" s="20" t="n">
        <f aca="false">-In_Augment_Cost*In_Repower*$F18*IF(In_Fix_Augment=1,AY41,1)*(AY$7=$E51)*AY38</f>
        <v>-0</v>
      </c>
      <c r="AZ117" s="20" t="n">
        <f aca="false">-In_Augment_Cost*In_Repower*$F18*IF(In_Fix_Augment=1,AZ41,1)*(AZ$7=$E51)*AZ38</f>
        <v>-0</v>
      </c>
      <c r="BA117" s="20" t="n">
        <f aca="false">-In_Augment_Cost*In_Repower*$F18*IF(In_Fix_Augment=1,BA41,1)*(BA$7=$E51)*BA38</f>
        <v>-0</v>
      </c>
      <c r="BB117" s="20" t="n">
        <f aca="false">-In_Augment_Cost*In_Repower*$F18*IF(In_Fix_Augment=1,BB41,1)*(BB$7=$E51)*BB38</f>
        <v>-0</v>
      </c>
      <c r="BC117" s="20" t="n">
        <f aca="false">-In_Augment_Cost*In_Repower*$F18*IF(In_Fix_Augment=1,BC41,1)*(BC$7=$E51)*BC38</f>
        <v>-0</v>
      </c>
      <c r="BD117" s="20" t="n">
        <f aca="false">-In_Augment_Cost*In_Repower*$F18*IF(In_Fix_Augment=1,BD41,1)*(BD$7=$E51)*BD38</f>
        <v>-0</v>
      </c>
      <c r="BE117" s="20" t="n">
        <f aca="false">-In_Augment_Cost*In_Repower*$F18*IF(In_Fix_Augment=1,BE41,1)*(BE$7=$E51)*BE38</f>
        <v>-0</v>
      </c>
      <c r="BF117" s="20" t="n">
        <f aca="false">-In_Augment_Cost*In_Repower*$F18*IF(In_Fix_Augment=1,BF41,1)*(BF$7=$E51)*BF38</f>
        <v>-0</v>
      </c>
      <c r="BG117" s="20" t="n">
        <f aca="false">-In_Augment_Cost*In_Repower*$F18*IF(In_Fix_Augment=1,BG41,1)*(BG$7=$E51)*BG38</f>
        <v>-0</v>
      </c>
      <c r="BH117" s="20" t="n">
        <f aca="false">-In_Augment_Cost*In_Repower*$F18*IF(In_Fix_Augment=1,BH41,1)*(BH$7=$E51)*BH38</f>
        <v>-0</v>
      </c>
      <c r="BI117" s="20" t="n">
        <f aca="false">-In_Augment_Cost*In_Repower*$F18*IF(In_Fix_Augment=1,BI41,1)*(BI$7=$E51)*BI38</f>
        <v>-0</v>
      </c>
      <c r="BJ117" s="20" t="n">
        <f aca="false">-In_Augment_Cost*In_Repower*$F18*IF(In_Fix_Augment=1,BJ41,1)*(BJ$7=$E51)*BJ38</f>
        <v>-0</v>
      </c>
      <c r="BK117" s="20" t="n">
        <f aca="false">-In_Augment_Cost*In_Repower*$F18*IF(In_Fix_Augment=1,BK41,1)*(BK$7=$E51)*BK38</f>
        <v>-0</v>
      </c>
      <c r="BL117" s="20" t="n">
        <f aca="false">-In_Augment_Cost*In_Repower*$F18*IF(In_Fix_Augment=1,BL41,1)*(BL$7=$E51)*BL38</f>
        <v>-0</v>
      </c>
      <c r="BM117" s="20" t="n">
        <f aca="false">-In_Augment_Cost*In_Repower*$F18*IF(In_Fix_Augment=1,BM41,1)*(BM$7=$E51)*BM38</f>
        <v>-0</v>
      </c>
      <c r="BN117" s="20" t="n">
        <f aca="false">-In_Augment_Cost*In_Repower*$F18*IF(In_Fix_Augment=1,BN41,1)*(BN$7=$E51)*BN38</f>
        <v>-0</v>
      </c>
      <c r="BO117" s="20" t="n">
        <f aca="false">-In_Augment_Cost*In_Repower*$F18*IF(In_Fix_Augment=1,BO41,1)*(BO$7=$E51)*BO38</f>
        <v>-0</v>
      </c>
      <c r="BP117" s="20" t="n">
        <f aca="false">-In_Augment_Cost*In_Repower*$F18*IF(In_Fix_Augment=1,BP41,1)*(BP$7=$E51)*BP38</f>
        <v>-0</v>
      </c>
      <c r="BQ117" s="20" t="n">
        <f aca="false">-In_Augment_Cost*In_Repower*$F18*IF(In_Fix_Augment=1,BQ41,1)*(BQ$7=$E51)*BQ38</f>
        <v>-0</v>
      </c>
      <c r="BR117" s="20" t="n">
        <f aca="false">-In_Augment_Cost*In_Repower*$F18*IF(In_Fix_Augment=1,BR41,1)*(BR$7=$E51)*BR38</f>
        <v>-0</v>
      </c>
      <c r="BS117" s="20" t="n">
        <f aca="false">-In_Augment_Cost*In_Repower*$F18*IF(In_Fix_Augment=1,BS41,1)*(BS$7=$E51)*BS38</f>
        <v>-0</v>
      </c>
      <c r="BT117" s="20" t="n">
        <f aca="false">-In_Augment_Cost*In_Repower*$F18*IF(In_Fix_Augment=1,BT41,1)*(BT$7=$E51)*BT38</f>
        <v>-0</v>
      </c>
      <c r="BU117" s="20" t="n">
        <f aca="false">-In_Augment_Cost*In_Repower*$F18*IF(In_Fix_Augment=1,BU41,1)*(BU$7=$E51)*BU38</f>
        <v>-0</v>
      </c>
      <c r="BV117" s="20" t="n">
        <f aca="false">-In_Augment_Cost*In_Repower*$F18*IF(In_Fix_Augment=1,BV41,1)*(BV$7=$E51)*BV38</f>
        <v>-0</v>
      </c>
      <c r="BW117" s="20" t="n">
        <f aca="false">-In_Augment_Cost*In_Repower*$F18*IF(In_Fix_Augment=1,BW41,1)*(BW$7=$E51)*BW38</f>
        <v>-0</v>
      </c>
      <c r="BX117" s="20" t="n">
        <f aca="false">-In_Augment_Cost*In_Repower*$F18*IF(In_Fix_Augment=1,BX41,1)*(BX$7=$E51)*BX38</f>
        <v>-0</v>
      </c>
      <c r="BY117" s="20" t="n">
        <f aca="false">-In_Augment_Cost*In_Repower*$F18*IF(In_Fix_Augment=1,BY41,1)*(BY$7=$E51)*BY38</f>
        <v>-0</v>
      </c>
      <c r="BZ117" s="20" t="n">
        <f aca="false">-In_Augment_Cost*In_Repower*$F18*IF(In_Fix_Augment=1,BZ41,1)*(BZ$7=$E51)*BZ38</f>
        <v>-0</v>
      </c>
      <c r="CA117" s="20" t="n">
        <f aca="false">-In_Augment_Cost*In_Repower*$F18*IF(In_Fix_Augment=1,CA41,1)*(CA$7=$E51)*CA38</f>
        <v>-0</v>
      </c>
      <c r="CB117" s="20" t="n">
        <f aca="false">-In_Augment_Cost*In_Repower*$F18*IF(In_Fix_Augment=1,CB41,1)*(CB$7=$E51)*CB38</f>
        <v>-0</v>
      </c>
      <c r="CC117" s="20" t="n">
        <f aca="false">-In_Augment_Cost*In_Repower*$F18*IF(In_Fix_Augment=1,CC41,1)*(CC$7=$E51)*CC38</f>
        <v>-0</v>
      </c>
      <c r="CD117" s="20" t="n">
        <f aca="false">-In_Augment_Cost*In_Repower*$F18*IF(In_Fix_Augment=1,CD41,1)*(CD$7=$E51)*CD38</f>
        <v>-0</v>
      </c>
      <c r="CE117" s="20" t="n">
        <f aca="false">-In_Augment_Cost*In_Repower*$F18*IF(In_Fix_Augment=1,CE41,1)*(CE$7=$E51)*CE38</f>
        <v>-0</v>
      </c>
      <c r="CF117" s="20" t="n">
        <f aca="false">-In_Augment_Cost*In_Repower*$F18*IF(In_Fix_Augment=1,CF41,1)*(CF$7=$E51)*CF38</f>
        <v>-0</v>
      </c>
      <c r="CG117" s="20" t="n">
        <f aca="false">-In_Augment_Cost*In_Repower*$F18*IF(In_Fix_Augment=1,CG41,1)*(CG$7=$E51)*CG38</f>
        <v>-0</v>
      </c>
      <c r="CH117" s="20" t="n">
        <f aca="false">-In_Augment_Cost*In_Repower*$F18*IF(In_Fix_Augment=1,CH41,1)*(CH$7=$E51)*CH38</f>
        <v>-0</v>
      </c>
      <c r="CI117" s="20" t="n">
        <f aca="false">-In_Augment_Cost*In_Repower*$F18*IF(In_Fix_Augment=1,CI41,1)*(CI$7=$E51)*CI38</f>
        <v>-0</v>
      </c>
      <c r="CJ117" s="20" t="n">
        <f aca="false">-In_Augment_Cost*In_Repower*$F18*IF(In_Fix_Augment=1,CJ41,1)*(CJ$7=$E51)*CJ38</f>
        <v>-0</v>
      </c>
      <c r="CK117" s="20" t="n">
        <f aca="false">-In_Augment_Cost*In_Repower*$F18*IF(In_Fix_Augment=1,CK41,1)*(CK$7=$E51)*CK38</f>
        <v>-0</v>
      </c>
      <c r="CL117" s="20" t="n">
        <f aca="false">-In_Augment_Cost*In_Repower*$F18*IF(In_Fix_Augment=1,CL41,1)*(CL$7=$E51)*CL38</f>
        <v>-0</v>
      </c>
      <c r="CM117" s="20" t="n">
        <f aca="false">-In_Augment_Cost*In_Repower*$F18*IF(In_Fix_Augment=1,CM41,1)*(CM$7=$E51)*CM38</f>
        <v>-0</v>
      </c>
      <c r="CN117" s="20" t="n">
        <f aca="false">-In_Augment_Cost*In_Repower*$F18*IF(In_Fix_Augment=1,CN41,1)*(CN$7=$E51)*CN38</f>
        <v>-0</v>
      </c>
      <c r="CO117" s="20" t="n">
        <f aca="false">-In_Augment_Cost*In_Repower*$F18*IF(In_Fix_Augment=1,CO41,1)*(CO$7=$E51)*CO38</f>
        <v>-0</v>
      </c>
      <c r="CP117" s="20" t="n">
        <f aca="false">-In_Augment_Cost*In_Repower*$F18*IF(In_Fix_Augment=1,CP41,1)*(CP$7=$E51)*CP38</f>
        <v>-0</v>
      </c>
      <c r="CQ117" s="20" t="n">
        <f aca="false">-In_Augment_Cost*In_Repower*$F18*IF(In_Fix_Augment=1,CQ41,1)*(CQ$7=$E51)*CQ38</f>
        <v>-0</v>
      </c>
      <c r="CR117" s="20" t="n">
        <f aca="false">-In_Augment_Cost*In_Repower*$F18*IF(In_Fix_Augment=1,CR41,1)*(CR$7=$E51)*CR38</f>
        <v>-0</v>
      </c>
      <c r="CS117" s="20" t="n">
        <f aca="false">-In_Augment_Cost*In_Repower*$F18*IF(In_Fix_Augment=1,CS41,1)*(CS$7=$E51)*CS38</f>
        <v>-0</v>
      </c>
      <c r="CT117" s="20" t="n">
        <f aca="false">-In_Augment_Cost*In_Repower*$F18*IF(In_Fix_Augment=1,CT41,1)*(CT$7=$E51)*CT38</f>
        <v>-0</v>
      </c>
      <c r="CU117" s="20" t="n">
        <f aca="false">-In_Augment_Cost*In_Repower*$F18*IF(In_Fix_Augment=1,CU41,1)*(CU$7=$E51)*CU38</f>
        <v>-34726.098</v>
      </c>
      <c r="CV117" s="20" t="n">
        <f aca="false">-In_Augment_Cost*In_Repower*$F18*IF(In_Fix_Augment=1,CV41,1)*(CV$7=$E51)*CV38</f>
        <v>-0</v>
      </c>
      <c r="CW117" s="20" t="n">
        <f aca="false">-In_Augment_Cost*In_Repower*$F18*IF(In_Fix_Augment=1,CW41,1)*(CW$7=$E51)*CW38</f>
        <v>-0</v>
      </c>
      <c r="CX117" s="20" t="n">
        <f aca="false">-In_Augment_Cost*In_Repower*$F18*IF(In_Fix_Augment=1,CX41,1)*(CX$7=$E51)*CX38</f>
        <v>-0</v>
      </c>
      <c r="CY117" s="20" t="n">
        <f aca="false">-In_Augment_Cost*In_Repower*$F18*IF(In_Fix_Augment=1,CY41,1)*(CY$7=$E51)*CY38</f>
        <v>-0</v>
      </c>
      <c r="CZ117" s="20" t="n">
        <f aca="false">-In_Augment_Cost*In_Repower*$F18*IF(In_Fix_Augment=1,CZ41,1)*(CZ$7=$E51)*CZ38</f>
        <v>-0</v>
      </c>
      <c r="DA117" s="20" t="n">
        <f aca="false">-In_Augment_Cost*In_Repower*$F18*IF(In_Fix_Augment=1,DA41,1)*(DA$7=$E51)*DA38</f>
        <v>-0</v>
      </c>
      <c r="DB117" s="20" t="n">
        <f aca="false">-In_Augment_Cost*In_Repower*$F18*IF(In_Fix_Augment=1,DB41,1)*(DB$7=$E51)*DB38</f>
        <v>-0</v>
      </c>
      <c r="DC117" s="20" t="n">
        <f aca="false">-In_Augment_Cost*In_Repower*$F18*IF(In_Fix_Augment=1,DC41,1)*(DC$7=$E51)*DC38</f>
        <v>-0</v>
      </c>
      <c r="DD117" s="20" t="n">
        <f aca="false">-In_Augment_Cost*In_Repower*$F18*IF(In_Fix_Augment=1,DD41,1)*(DD$7=$E51)*DD38</f>
        <v>-0</v>
      </c>
      <c r="DE117" s="20" t="n">
        <f aca="false">-In_Augment_Cost*In_Repower*$F18*IF(In_Fix_Augment=1,DE41,1)*(DE$7=$E51)*DE38</f>
        <v>-0</v>
      </c>
      <c r="DF117" s="20" t="n">
        <f aca="false">-In_Augment_Cost*In_Repower*$F18*IF(In_Fix_Augment=1,DF41,1)*(DF$7=$E51)*DF38</f>
        <v>-0</v>
      </c>
      <c r="DG117" s="20" t="n">
        <f aca="false">-In_Augment_Cost*In_Repower*$F18*IF(In_Fix_Augment=1,DG41,1)*(DG$7=$E51)*DG38</f>
        <v>-0</v>
      </c>
      <c r="DH117" s="20" t="n">
        <f aca="false">-In_Augment_Cost*In_Repower*$F18*IF(In_Fix_Augment=1,DH41,1)*(DH$7=$E51)*DH38</f>
        <v>-0</v>
      </c>
      <c r="DI117" s="20" t="n">
        <f aca="false">-In_Augment_Cost*In_Repower*$F18*IF(In_Fix_Augment=1,DI41,1)*(DI$7=$E51)*DI38</f>
        <v>-0</v>
      </c>
      <c r="DJ117" s="20" t="n">
        <f aca="false">-In_Augment_Cost*In_Repower*$F18*IF(In_Fix_Augment=1,DJ41,1)*(DJ$7=$E51)*DJ38</f>
        <v>-0</v>
      </c>
      <c r="DK117" s="20" t="n">
        <f aca="false">-In_Augment_Cost*In_Repower*$F18*IF(In_Fix_Augment=1,DK41,1)*(DK$7=$E51)*DK38</f>
        <v>-0</v>
      </c>
      <c r="DL117" s="20" t="n">
        <f aca="false">-In_Augment_Cost*In_Repower*$F18*IF(In_Fix_Augment=1,DL41,1)*(DL$7=$E51)*DL38</f>
        <v>-0</v>
      </c>
      <c r="DM117" s="20" t="n">
        <f aca="false">-In_Augment_Cost*In_Repower*$F18*IF(In_Fix_Augment=1,DM41,1)*(DM$7=$E51)*DM38</f>
        <v>-0</v>
      </c>
      <c r="DN117" s="20" t="n">
        <f aca="false">-In_Augment_Cost*In_Repower*$F18*IF(In_Fix_Augment=1,DN41,1)*(DN$7=$E51)*DN38</f>
        <v>-0</v>
      </c>
      <c r="DO117" s="20" t="n">
        <f aca="false">-In_Augment_Cost*In_Repower*$F18*IF(In_Fix_Augment=1,DO41,1)*(DO$7=$E51)*DO38</f>
        <v>-0</v>
      </c>
      <c r="DP117" s="20" t="n">
        <f aca="false">-In_Augment_Cost*In_Repower*$F18*IF(In_Fix_Augment=1,DP41,1)*(DP$7=$E51)*DP38</f>
        <v>-0</v>
      </c>
      <c r="DQ117" s="20" t="n">
        <f aca="false">-In_Augment_Cost*In_Repower*$F18*IF(In_Fix_Augment=1,DQ41,1)*(DQ$7=$E51)*DQ38</f>
        <v>-0</v>
      </c>
      <c r="DR117" s="20" t="n">
        <f aca="false">-In_Augment_Cost*In_Repower*$F18*IF(In_Fix_Augment=1,DR41,1)*(DR$7=$E51)*DR38</f>
        <v>-0</v>
      </c>
      <c r="DS117" s="20" t="n">
        <f aca="false">-In_Augment_Cost*In_Repower*$F18*IF(In_Fix_Augment=1,DS41,1)*(DS$7=$E51)*DS38</f>
        <v>-0</v>
      </c>
      <c r="DT117" s="20" t="n">
        <f aca="false">-In_Augment_Cost*In_Repower*$F18*IF(In_Fix_Augment=1,DT41,1)*(DT$7=$E51)*DT38</f>
        <v>-0</v>
      </c>
      <c r="DU117" s="20" t="n">
        <f aca="false">-In_Augment_Cost*In_Repower*$F18*IF(In_Fix_Augment=1,DU41,1)*(DU$7=$E51)*DU38</f>
        <v>-0</v>
      </c>
      <c r="DV117" s="20" t="n">
        <f aca="false">-In_Augment_Cost*In_Repower*$F18*IF(In_Fix_Augment=1,DV41,1)*(DV$7=$E51)*DV38</f>
        <v>-0</v>
      </c>
      <c r="DW117" s="20" t="n">
        <f aca="false">-In_Augment_Cost*In_Repower*$F18*IF(In_Fix_Augment=1,DW41,1)*(DW$7=$E51)*DW38</f>
        <v>-0</v>
      </c>
      <c r="DX117" s="20" t="n">
        <f aca="false">-In_Augment_Cost*In_Repower*$F18*IF(In_Fix_Augment=1,DX41,1)*(DX$7=$E51)*DX38</f>
        <v>-0</v>
      </c>
      <c r="DY117" s="20" t="n">
        <f aca="false">-In_Augment_Cost*In_Repower*$F18*IF(In_Fix_Augment=1,DY41,1)*(DY$7=$E51)*DY38</f>
        <v>-0</v>
      </c>
      <c r="DZ117" s="20" t="n">
        <f aca="false">-In_Augment_Cost*In_Repower*$F18*IF(In_Fix_Augment=1,DZ41,1)*(DZ$7=$E51)*DZ38</f>
        <v>-0</v>
      </c>
      <c r="EA117" s="20" t="n">
        <f aca="false">-In_Augment_Cost*In_Repower*$F18*IF(In_Fix_Augment=1,EA41,1)*(EA$7=$E51)*EA38</f>
        <v>-0</v>
      </c>
      <c r="EB117" s="20" t="n">
        <f aca="false">-In_Augment_Cost*In_Repower*$F18*IF(In_Fix_Augment=1,EB41,1)*(EB$7=$E51)*EB38</f>
        <v>-0</v>
      </c>
      <c r="EC117" s="20" t="n">
        <f aca="false">-In_Augment_Cost*In_Repower*$F18*IF(In_Fix_Augment=1,EC41,1)*(EC$7=$E51)*EC38</f>
        <v>-0</v>
      </c>
      <c r="ED117" s="20" t="n">
        <f aca="false">-In_Augment_Cost*In_Repower*$F18*IF(In_Fix_Augment=1,ED41,1)*(ED$7=$E51)*ED38</f>
        <v>-0</v>
      </c>
      <c r="EE117" s="20" t="n">
        <f aca="false">-In_Augment_Cost*In_Repower*$F18*IF(In_Fix_Augment=1,EE41,1)*(EE$7=$E51)*EE38</f>
        <v>-0</v>
      </c>
      <c r="EF117" s="20" t="n">
        <f aca="false">-In_Augment_Cost*In_Repower*$F18*IF(In_Fix_Augment=1,EF41,1)*(EF$7=$E51)*EF38</f>
        <v>-0</v>
      </c>
      <c r="EG117" s="20" t="n">
        <f aca="false">-In_Augment_Cost*In_Repower*$F18*IF(In_Fix_Augment=1,EG41,1)*(EG$7=$E51)*EG38</f>
        <v>-0</v>
      </c>
      <c r="EH117" s="20" t="n">
        <f aca="false">-In_Augment_Cost*In_Repower*$F18*IF(In_Fix_Augment=1,EH41,1)*(EH$7=$E51)*EH38</f>
        <v>-0</v>
      </c>
      <c r="EI117" s="20" t="n">
        <f aca="false">-In_Augment_Cost*In_Repower*$F18*IF(In_Fix_Augment=1,EI41,1)*(EI$7=$E51)*EI38</f>
        <v>-0</v>
      </c>
      <c r="EJ117" s="20" t="n">
        <f aca="false">-In_Augment_Cost*In_Repower*$F18*IF(In_Fix_Augment=1,EJ41,1)*(EJ$7=$E51)*EJ38</f>
        <v>-0</v>
      </c>
      <c r="EK117" s="20" t="n">
        <f aca="false">-In_Augment_Cost*In_Repower*$F18*IF(In_Fix_Augment=1,EK41,1)*(EK$7=$E51)*EK38</f>
        <v>-0</v>
      </c>
      <c r="EL117" s="20" t="n">
        <f aca="false">-In_Augment_Cost*In_Repower*$F18*IF(In_Fix_Augment=1,EL41,1)*(EL$7=$E51)*EL38</f>
        <v>-0</v>
      </c>
      <c r="EM117" s="20" t="n">
        <f aca="false">-In_Augment_Cost*In_Repower*$F18*IF(In_Fix_Augment=1,EM41,1)*(EM$7=$E51)*EM38</f>
        <v>-0</v>
      </c>
      <c r="EN117" s="20" t="n">
        <f aca="false">-In_Augment_Cost*In_Repower*$F18*IF(In_Fix_Augment=1,EN41,1)*(EN$7=$E51)*EN38</f>
        <v>-0</v>
      </c>
      <c r="EO117" s="20" t="n">
        <f aca="false">-In_Augment_Cost*In_Repower*$F18*IF(In_Fix_Augment=1,EO41,1)*(EO$7=$E51)*EO38</f>
        <v>-0</v>
      </c>
      <c r="EP117" s="20" t="n">
        <f aca="false">-In_Augment_Cost*In_Repower*$F18*IF(In_Fix_Augment=1,EP41,1)*(EP$7=$E51)*EP38</f>
        <v>-0</v>
      </c>
      <c r="EQ117" s="20" t="n">
        <f aca="false">-In_Augment_Cost*In_Repower*$F18*IF(In_Fix_Augment=1,EQ41,1)*(EQ$7=$E51)*EQ38</f>
        <v>-0</v>
      </c>
      <c r="ER117" s="20" t="n">
        <f aca="false">-In_Augment_Cost*In_Repower*$F18*IF(In_Fix_Augment=1,ER41,1)*(ER$7=$E51)*ER38</f>
        <v>-0</v>
      </c>
      <c r="ES117" s="20" t="n">
        <f aca="false">-In_Augment_Cost*In_Repower*$F18*IF(In_Fix_Augment=1,ES41,1)*(ES$7=$E51)*ES38</f>
        <v>-0</v>
      </c>
      <c r="ET117" s="20" t="n">
        <f aca="false">-In_Augment_Cost*In_Repower*$F18*IF(In_Fix_Augment=1,ET41,1)*(ET$7=$E51)*ET38</f>
        <v>-0</v>
      </c>
      <c r="EU117" s="20" t="n">
        <f aca="false">-In_Augment_Cost*In_Repower*$F18*IF(In_Fix_Augment=1,EU41,1)*(EU$7=$E51)*EU38</f>
        <v>-0</v>
      </c>
      <c r="EV117" s="20" t="n">
        <f aca="false">-In_Augment_Cost*In_Repower*$F18*IF(In_Fix_Augment=1,EV41,1)*(EV$7=$E51)*EV38</f>
        <v>-0</v>
      </c>
      <c r="EW117" s="20" t="n">
        <f aca="false">-In_Augment_Cost*In_Repower*$F18*IF(In_Fix_Augment=1,EW41,1)*(EW$7=$E51)*EW38</f>
        <v>-0</v>
      </c>
      <c r="EX117" s="20" t="n">
        <f aca="false">-In_Augment_Cost*In_Repower*$F18*IF(In_Fix_Augment=1,EX41,1)*(EX$7=$E51)*EX38</f>
        <v>-0</v>
      </c>
      <c r="EY117" s="20" t="n">
        <f aca="false">-In_Augment_Cost*In_Repower*$F18*IF(In_Fix_Augment=1,EY41,1)*(EY$7=$E51)*EY38</f>
        <v>-0</v>
      </c>
      <c r="EZ117" s="20" t="n">
        <f aca="false">-In_Augment_Cost*In_Repower*$F18*IF(In_Fix_Augment=1,EZ41,1)*(EZ$7=$E51)*EZ38</f>
        <v>-0</v>
      </c>
      <c r="FA117" s="20" t="n">
        <f aca="false">-In_Augment_Cost*In_Repower*$F18*IF(In_Fix_Augment=1,FA41,1)*(FA$7=$E51)*FA38</f>
        <v>-0</v>
      </c>
      <c r="FB117" s="20" t="n">
        <f aca="false">-In_Augment_Cost*In_Repower*$F18*IF(In_Fix_Augment=1,FB41,1)*(FB$7=$E51)*FB38</f>
        <v>-0</v>
      </c>
      <c r="FC117" s="20" t="n">
        <f aca="false">-In_Augment_Cost*In_Repower*$F18*IF(In_Fix_Augment=1,FC41,1)*(FC$7=$E51)*FC38</f>
        <v>-0</v>
      </c>
      <c r="FD117" s="20" t="n">
        <f aca="false">-In_Augment_Cost*In_Repower*$F18*IF(In_Fix_Augment=1,FD41,1)*(FD$7=$E51)*FD38</f>
        <v>-0</v>
      </c>
      <c r="FE117" s="20" t="n">
        <f aca="false">-In_Augment_Cost*In_Repower*$F18*IF(In_Fix_Augment=1,FE41,1)*(FE$7=$E51)*FE38</f>
        <v>-0</v>
      </c>
      <c r="FF117" s="20" t="n">
        <f aca="false">-In_Augment_Cost*In_Repower*$F18*IF(In_Fix_Augment=1,FF41,1)*(FF$7=$E51)*FF38</f>
        <v>-0</v>
      </c>
      <c r="FG117" s="20" t="n">
        <f aca="false">-In_Augment_Cost*In_Repower*$F18*IF(In_Fix_Augment=1,FG41,1)*(FG$7=$E51)*FG38</f>
        <v>-0</v>
      </c>
      <c r="FH117" s="20" t="n">
        <f aca="false">-In_Augment_Cost*In_Repower*$F18*IF(In_Fix_Augment=1,FH41,1)*(FH$7=$E51)*FH38</f>
        <v>-0</v>
      </c>
    </row>
    <row r="118" customFormat="false" ht="15" hidden="false" customHeight="false" outlineLevel="0" collapsed="false">
      <c r="C118" s="27" t="s">
        <v>767</v>
      </c>
      <c r="D118" s="11" t="s">
        <v>359</v>
      </c>
      <c r="E118" s="62" t="n">
        <f aca="false">SUMPRODUCT($J118:$FH118/$J36:$FH36)*$E36</f>
        <v>-57822.5366688565</v>
      </c>
      <c r="I118" s="62" t="n">
        <f aca="false">SUM(J118:FH118)</f>
        <v>-57085</v>
      </c>
      <c r="J118" s="62" t="n">
        <f aca="false">J116+J105</f>
        <v>-0</v>
      </c>
      <c r="K118" s="62" t="n">
        <f aca="false">K116+K105</f>
        <v>-0</v>
      </c>
      <c r="L118" s="62" t="n">
        <f aca="false">L116+L105</f>
        <v>-0</v>
      </c>
      <c r="M118" s="62" t="n">
        <f aca="false">M116+M105</f>
        <v>-0</v>
      </c>
      <c r="N118" s="62" t="n">
        <f aca="false">N116+N105</f>
        <v>-0</v>
      </c>
      <c r="O118" s="62" t="n">
        <f aca="false">O116+O105</f>
        <v>-0</v>
      </c>
      <c r="P118" s="62" t="n">
        <f aca="false">P116+P105</f>
        <v>-725</v>
      </c>
      <c r="Q118" s="62" t="n">
        <f aca="false">Q116+Q105</f>
        <v>-18854.9818181818</v>
      </c>
      <c r="R118" s="62" t="n">
        <f aca="false">R116+R105</f>
        <v>-18854.9818181818</v>
      </c>
      <c r="S118" s="62" t="n">
        <f aca="false">S116+S105</f>
        <v>-18650.0363636364</v>
      </c>
      <c r="T118" s="62" t="n">
        <f aca="false">T116+T105</f>
        <v>-0</v>
      </c>
      <c r="U118" s="62" t="n">
        <f aca="false">U116+U105</f>
        <v>-0</v>
      </c>
      <c r="V118" s="62" t="n">
        <f aca="false">V116+V105</f>
        <v>-0</v>
      </c>
      <c r="W118" s="62" t="n">
        <f aca="false">W116+W105</f>
        <v>-0</v>
      </c>
      <c r="X118" s="62" t="n">
        <f aca="false">X116+X105</f>
        <v>-0</v>
      </c>
      <c r="Y118" s="62" t="n">
        <f aca="false">Y116+Y105</f>
        <v>-0</v>
      </c>
      <c r="Z118" s="62" t="n">
        <f aca="false">Z116+Z105</f>
        <v>-0</v>
      </c>
      <c r="AA118" s="62" t="n">
        <f aca="false">AA116+AA105</f>
        <v>-0</v>
      </c>
      <c r="AB118" s="62" t="n">
        <f aca="false">AB116+AB105</f>
        <v>-0</v>
      </c>
      <c r="AC118" s="62" t="n">
        <f aca="false">AC116+AC105</f>
        <v>-0</v>
      </c>
      <c r="AD118" s="62" t="n">
        <f aca="false">AD116+AD105</f>
        <v>-0</v>
      </c>
      <c r="AE118" s="62" t="n">
        <f aca="false">AE116+AE105</f>
        <v>-0</v>
      </c>
      <c r="AF118" s="62" t="n">
        <f aca="false">AF116+AF105</f>
        <v>-0</v>
      </c>
      <c r="AG118" s="62" t="n">
        <f aca="false">AG116+AG105</f>
        <v>-0</v>
      </c>
      <c r="AH118" s="62" t="n">
        <f aca="false">AH116+AH105</f>
        <v>-0</v>
      </c>
      <c r="AI118" s="62" t="n">
        <f aca="false">AI116+AI105</f>
        <v>-0</v>
      </c>
      <c r="AJ118" s="62" t="n">
        <f aca="false">AJ116+AJ105</f>
        <v>-0</v>
      </c>
      <c r="AK118" s="62" t="n">
        <f aca="false">AK116+AK105</f>
        <v>-0</v>
      </c>
      <c r="AL118" s="62" t="n">
        <f aca="false">AL116+AL105</f>
        <v>-0</v>
      </c>
      <c r="AM118" s="62" t="n">
        <f aca="false">AM116+AM105</f>
        <v>-0</v>
      </c>
      <c r="AN118" s="62" t="n">
        <f aca="false">AN116+AN105</f>
        <v>-0</v>
      </c>
      <c r="AO118" s="62" t="n">
        <f aca="false">AO116+AO105</f>
        <v>-0</v>
      </c>
      <c r="AP118" s="62" t="n">
        <f aca="false">AP116+AP105</f>
        <v>-0</v>
      </c>
      <c r="AQ118" s="62" t="n">
        <f aca="false">AQ116+AQ105</f>
        <v>-0</v>
      </c>
      <c r="AR118" s="62" t="n">
        <f aca="false">AR116+AR105</f>
        <v>-0</v>
      </c>
      <c r="AS118" s="62" t="n">
        <f aca="false">AS116+AS105</f>
        <v>-0</v>
      </c>
      <c r="AT118" s="62" t="n">
        <f aca="false">AT116+AT105</f>
        <v>-0</v>
      </c>
      <c r="AU118" s="62" t="n">
        <f aca="false">AU116+AU105</f>
        <v>-0</v>
      </c>
      <c r="AV118" s="62" t="n">
        <f aca="false">AV116+AV105</f>
        <v>-0</v>
      </c>
      <c r="AW118" s="62" t="n">
        <f aca="false">AW116+AW105</f>
        <v>-0</v>
      </c>
      <c r="AX118" s="62" t="n">
        <f aca="false">AX116+AX105</f>
        <v>-0</v>
      </c>
      <c r="AY118" s="62" t="n">
        <f aca="false">AY116+AY105</f>
        <v>-0</v>
      </c>
      <c r="AZ118" s="62" t="n">
        <f aca="false">AZ116+AZ105</f>
        <v>-0</v>
      </c>
      <c r="BA118" s="62" t="n">
        <f aca="false">BA116+BA105</f>
        <v>-0</v>
      </c>
      <c r="BB118" s="62" t="n">
        <f aca="false">BB116+BB105</f>
        <v>-0</v>
      </c>
      <c r="BC118" s="62" t="n">
        <f aca="false">BC116+BC105</f>
        <v>-0</v>
      </c>
      <c r="BD118" s="62" t="n">
        <f aca="false">BD116+BD105</f>
        <v>-0</v>
      </c>
      <c r="BE118" s="62" t="n">
        <f aca="false">BE116+BE105</f>
        <v>-0</v>
      </c>
      <c r="BF118" s="62" t="n">
        <f aca="false">BF116+BF105</f>
        <v>-0</v>
      </c>
      <c r="BG118" s="62" t="n">
        <f aca="false">BG116+BG105</f>
        <v>-0</v>
      </c>
      <c r="BH118" s="62" t="n">
        <f aca="false">BH116+BH105</f>
        <v>-0</v>
      </c>
      <c r="BI118" s="62" t="n">
        <f aca="false">BI116+BI105</f>
        <v>-0</v>
      </c>
      <c r="BJ118" s="62" t="n">
        <f aca="false">BJ116+BJ105</f>
        <v>-0</v>
      </c>
      <c r="BK118" s="62" t="n">
        <f aca="false">BK116+BK105</f>
        <v>-0</v>
      </c>
      <c r="BL118" s="62" t="n">
        <f aca="false">BL116+BL105</f>
        <v>-0</v>
      </c>
      <c r="BM118" s="62" t="n">
        <f aca="false">BM116+BM105</f>
        <v>-0</v>
      </c>
      <c r="BN118" s="62" t="n">
        <f aca="false">BN116+BN105</f>
        <v>-0</v>
      </c>
      <c r="BO118" s="62" t="n">
        <f aca="false">BO116+BO105</f>
        <v>-0</v>
      </c>
      <c r="BP118" s="62" t="n">
        <f aca="false">BP116+BP105</f>
        <v>-0</v>
      </c>
      <c r="BQ118" s="62" t="n">
        <f aca="false">BQ116+BQ105</f>
        <v>-0</v>
      </c>
      <c r="BR118" s="62" t="n">
        <f aca="false">BR116+BR105</f>
        <v>-0</v>
      </c>
      <c r="BS118" s="62" t="n">
        <f aca="false">BS116+BS105</f>
        <v>-0</v>
      </c>
      <c r="BT118" s="62" t="n">
        <f aca="false">BT116+BT105</f>
        <v>-0</v>
      </c>
      <c r="BU118" s="62" t="n">
        <f aca="false">BU116+BU105</f>
        <v>-0</v>
      </c>
      <c r="BV118" s="62" t="n">
        <f aca="false">BV116+BV105</f>
        <v>-0</v>
      </c>
      <c r="BW118" s="62" t="n">
        <f aca="false">BW116+BW105</f>
        <v>-0</v>
      </c>
      <c r="BX118" s="62" t="n">
        <f aca="false">BX116+BX105</f>
        <v>-0</v>
      </c>
      <c r="BY118" s="62" t="n">
        <f aca="false">BY116+BY105</f>
        <v>-0</v>
      </c>
      <c r="BZ118" s="62" t="n">
        <f aca="false">BZ116+BZ105</f>
        <v>-0</v>
      </c>
      <c r="CA118" s="62" t="n">
        <f aca="false">CA116+CA105</f>
        <v>-0</v>
      </c>
      <c r="CB118" s="62" t="n">
        <f aca="false">CB116+CB105</f>
        <v>-0</v>
      </c>
      <c r="CC118" s="62" t="n">
        <f aca="false">CC116+CC105</f>
        <v>-0</v>
      </c>
      <c r="CD118" s="62" t="n">
        <f aca="false">CD116+CD105</f>
        <v>-0</v>
      </c>
      <c r="CE118" s="62" t="n">
        <f aca="false">CE116+CE105</f>
        <v>-0</v>
      </c>
      <c r="CF118" s="62" t="n">
        <f aca="false">CF116+CF105</f>
        <v>-0</v>
      </c>
      <c r="CG118" s="62" t="n">
        <f aca="false">CG116+CG105</f>
        <v>-0</v>
      </c>
      <c r="CH118" s="62" t="n">
        <f aca="false">CH116+CH105</f>
        <v>-0</v>
      </c>
      <c r="CI118" s="62" t="n">
        <f aca="false">CI116+CI105</f>
        <v>-0</v>
      </c>
      <c r="CJ118" s="62" t="n">
        <f aca="false">CJ116+CJ105</f>
        <v>-0</v>
      </c>
      <c r="CK118" s="62" t="n">
        <f aca="false">CK116+CK105</f>
        <v>-0</v>
      </c>
      <c r="CL118" s="62" t="n">
        <f aca="false">CL116+CL105</f>
        <v>-0</v>
      </c>
      <c r="CM118" s="62" t="n">
        <f aca="false">CM116+CM105</f>
        <v>-0</v>
      </c>
      <c r="CN118" s="62" t="n">
        <f aca="false">CN116+CN105</f>
        <v>-0</v>
      </c>
      <c r="CO118" s="62" t="n">
        <f aca="false">CO116+CO105</f>
        <v>-0</v>
      </c>
      <c r="CP118" s="62" t="n">
        <f aca="false">CP116+CP105</f>
        <v>-0</v>
      </c>
      <c r="CQ118" s="62" t="n">
        <f aca="false">CQ116+CQ105</f>
        <v>-0</v>
      </c>
      <c r="CR118" s="62" t="n">
        <f aca="false">CR116+CR105</f>
        <v>-0</v>
      </c>
      <c r="CS118" s="62" t="n">
        <f aca="false">CS116+CS105</f>
        <v>-0</v>
      </c>
      <c r="CT118" s="62" t="n">
        <f aca="false">CT116+CT105</f>
        <v>-0</v>
      </c>
      <c r="CU118" s="62" t="n">
        <f aca="false">CU116+CU105</f>
        <v>-0</v>
      </c>
      <c r="CV118" s="62" t="n">
        <f aca="false">CV116+CV105</f>
        <v>-0</v>
      </c>
      <c r="CW118" s="62" t="n">
        <f aca="false">CW116+CW105</f>
        <v>-0</v>
      </c>
      <c r="CX118" s="62" t="n">
        <f aca="false">CX116+CX105</f>
        <v>-0</v>
      </c>
      <c r="CY118" s="62" t="n">
        <f aca="false">CY116+CY105</f>
        <v>-0</v>
      </c>
      <c r="CZ118" s="62" t="n">
        <f aca="false">CZ116+CZ105</f>
        <v>-0</v>
      </c>
      <c r="DA118" s="62" t="n">
        <f aca="false">DA116+DA105</f>
        <v>-0</v>
      </c>
      <c r="DB118" s="62" t="n">
        <f aca="false">DB116+DB105</f>
        <v>-0</v>
      </c>
      <c r="DC118" s="62" t="n">
        <f aca="false">DC116+DC105</f>
        <v>-0</v>
      </c>
      <c r="DD118" s="62" t="n">
        <f aca="false">DD116+DD105</f>
        <v>-0</v>
      </c>
      <c r="DE118" s="62" t="n">
        <f aca="false">DE116+DE105</f>
        <v>-0</v>
      </c>
      <c r="DF118" s="62" t="n">
        <f aca="false">DF116+DF105</f>
        <v>-0</v>
      </c>
      <c r="DG118" s="62" t="n">
        <f aca="false">DG116+DG105</f>
        <v>-0</v>
      </c>
      <c r="DH118" s="62" t="n">
        <f aca="false">DH116+DH105</f>
        <v>-0</v>
      </c>
      <c r="DI118" s="62" t="n">
        <f aca="false">DI116+DI105</f>
        <v>-0</v>
      </c>
      <c r="DJ118" s="62" t="n">
        <f aca="false">DJ116+DJ105</f>
        <v>-0</v>
      </c>
      <c r="DK118" s="62" t="n">
        <f aca="false">DK116+DK105</f>
        <v>-0</v>
      </c>
      <c r="DL118" s="62" t="n">
        <f aca="false">DL116+DL105</f>
        <v>-0</v>
      </c>
      <c r="DM118" s="62" t="n">
        <f aca="false">DM116+DM105</f>
        <v>-0</v>
      </c>
      <c r="DN118" s="62" t="n">
        <f aca="false">DN116+DN105</f>
        <v>-0</v>
      </c>
      <c r="DO118" s="62" t="n">
        <f aca="false">DO116+DO105</f>
        <v>-0</v>
      </c>
      <c r="DP118" s="62" t="n">
        <f aca="false">DP116+DP105</f>
        <v>-0</v>
      </c>
      <c r="DQ118" s="62" t="n">
        <f aca="false">DQ116+DQ105</f>
        <v>-0</v>
      </c>
      <c r="DR118" s="62" t="n">
        <f aca="false">DR116+DR105</f>
        <v>-0</v>
      </c>
      <c r="DS118" s="62" t="n">
        <f aca="false">DS116+DS105</f>
        <v>-0</v>
      </c>
      <c r="DT118" s="62" t="n">
        <f aca="false">DT116+DT105</f>
        <v>-0</v>
      </c>
      <c r="DU118" s="62" t="n">
        <f aca="false">DU116+DU105</f>
        <v>-0</v>
      </c>
      <c r="DV118" s="62" t="n">
        <f aca="false">DV116+DV105</f>
        <v>-0</v>
      </c>
      <c r="DW118" s="62" t="n">
        <f aca="false">DW116+DW105</f>
        <v>-0</v>
      </c>
      <c r="DX118" s="62" t="n">
        <f aca="false">DX116+DX105</f>
        <v>-0</v>
      </c>
      <c r="DY118" s="62" t="n">
        <f aca="false">DY116+DY105</f>
        <v>-0</v>
      </c>
      <c r="DZ118" s="62" t="n">
        <f aca="false">DZ116+DZ105</f>
        <v>-0</v>
      </c>
      <c r="EA118" s="62" t="n">
        <f aca="false">EA116+EA105</f>
        <v>-0</v>
      </c>
      <c r="EB118" s="62" t="n">
        <f aca="false">EB116+EB105</f>
        <v>-0</v>
      </c>
      <c r="EC118" s="62" t="n">
        <f aca="false">EC116+EC105</f>
        <v>-0</v>
      </c>
      <c r="ED118" s="62" t="n">
        <f aca="false">ED116+ED105</f>
        <v>-0</v>
      </c>
      <c r="EE118" s="62" t="n">
        <f aca="false">EE116+EE105</f>
        <v>-0</v>
      </c>
      <c r="EF118" s="62" t="n">
        <f aca="false">EF116+EF105</f>
        <v>-0</v>
      </c>
      <c r="EG118" s="62" t="n">
        <f aca="false">EG116+EG105</f>
        <v>-0</v>
      </c>
      <c r="EH118" s="62" t="n">
        <f aca="false">EH116+EH105</f>
        <v>-0</v>
      </c>
      <c r="EI118" s="62" t="n">
        <f aca="false">EI116+EI105</f>
        <v>-0</v>
      </c>
      <c r="EJ118" s="62" t="n">
        <f aca="false">EJ116+EJ105</f>
        <v>-0</v>
      </c>
      <c r="EK118" s="62" t="n">
        <f aca="false">EK116+EK105</f>
        <v>-0</v>
      </c>
      <c r="EL118" s="62" t="n">
        <f aca="false">EL116+EL105</f>
        <v>-0</v>
      </c>
      <c r="EM118" s="62" t="n">
        <f aca="false">EM116+EM105</f>
        <v>-0</v>
      </c>
      <c r="EN118" s="62" t="n">
        <f aca="false">EN116+EN105</f>
        <v>-0</v>
      </c>
      <c r="EO118" s="62" t="n">
        <f aca="false">EO116+EO105</f>
        <v>-0</v>
      </c>
      <c r="EP118" s="62" t="n">
        <f aca="false">EP116+EP105</f>
        <v>-0</v>
      </c>
      <c r="EQ118" s="62" t="n">
        <f aca="false">EQ116+EQ105</f>
        <v>-0</v>
      </c>
      <c r="ER118" s="62" t="n">
        <f aca="false">ER116+ER105</f>
        <v>-0</v>
      </c>
      <c r="ES118" s="62" t="n">
        <f aca="false">ES116+ES105</f>
        <v>-0</v>
      </c>
      <c r="ET118" s="62" t="n">
        <f aca="false">ET116+ET105</f>
        <v>-0</v>
      </c>
      <c r="EU118" s="62" t="n">
        <f aca="false">EU116+EU105</f>
        <v>-0</v>
      </c>
      <c r="EV118" s="62" t="n">
        <f aca="false">EV116+EV105</f>
        <v>-0</v>
      </c>
      <c r="EW118" s="62" t="n">
        <f aca="false">EW116+EW105</f>
        <v>-0</v>
      </c>
      <c r="EX118" s="62" t="n">
        <f aca="false">EX116+EX105</f>
        <v>-0</v>
      </c>
      <c r="EY118" s="62" t="n">
        <f aca="false">EY116+EY105</f>
        <v>-0</v>
      </c>
      <c r="EZ118" s="62" t="n">
        <f aca="false">EZ116+EZ105</f>
        <v>-0</v>
      </c>
      <c r="FA118" s="62" t="n">
        <f aca="false">FA116+FA105</f>
        <v>-0</v>
      </c>
      <c r="FB118" s="62" t="n">
        <f aca="false">FB116+FB105</f>
        <v>-0</v>
      </c>
      <c r="FC118" s="62" t="n">
        <f aca="false">FC116+FC105</f>
        <v>-0</v>
      </c>
      <c r="FD118" s="62" t="n">
        <f aca="false">FD116+FD105</f>
        <v>-0</v>
      </c>
      <c r="FE118" s="62" t="n">
        <f aca="false">FE116+FE105</f>
        <v>-0</v>
      </c>
      <c r="FF118" s="62" t="n">
        <f aca="false">FF116+FF105</f>
        <v>-0</v>
      </c>
      <c r="FG118" s="62" t="n">
        <f aca="false">FG116+FG105</f>
        <v>-0</v>
      </c>
      <c r="FH118" s="62" t="n">
        <f aca="false">FH116+FH105</f>
        <v>-0</v>
      </c>
    </row>
    <row r="120" customFormat="false" ht="15" hidden="false" customHeight="false" outlineLevel="0" collapsed="false">
      <c r="A120" s="9" t="s">
        <v>14</v>
      </c>
      <c r="B120" s="9"/>
      <c r="C120" s="9" t="s">
        <v>768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</row>
    <row r="121" customFormat="false" ht="15" hidden="false" customHeight="false" outlineLevel="0" collapsed="false">
      <c r="C121" s="0" t="s">
        <v>769</v>
      </c>
      <c r="D121" s="11" t="s">
        <v>359</v>
      </c>
      <c r="J121" s="63" t="n">
        <v>0</v>
      </c>
      <c r="K121" s="63" t="n">
        <v>0</v>
      </c>
      <c r="L121" s="63" t="n">
        <v>0</v>
      </c>
      <c r="M121" s="63" t="n">
        <v>0</v>
      </c>
      <c r="N121" s="63" t="n">
        <v>0</v>
      </c>
      <c r="O121" s="63" t="n">
        <v>0</v>
      </c>
      <c r="P121" s="63" t="n">
        <v>0</v>
      </c>
      <c r="Q121" s="63" t="n">
        <v>0</v>
      </c>
      <c r="R121" s="63" t="n">
        <v>0</v>
      </c>
      <c r="S121" s="63" t="n">
        <v>0</v>
      </c>
      <c r="T121" s="63" t="n">
        <v>-21.5573332556255</v>
      </c>
      <c r="U121" s="63" t="n">
        <v>-22.0696247782576</v>
      </c>
      <c r="V121" s="63" t="n">
        <v>-28.5595656060476</v>
      </c>
      <c r="W121" s="63" t="n">
        <v>-16.8058684093931</v>
      </c>
      <c r="X121" s="63" t="n">
        <v>-17.5585937112739</v>
      </c>
      <c r="Y121" s="63" t="n">
        <v>-18.3118671732557</v>
      </c>
      <c r="Z121" s="63" t="n">
        <v>-18.5544942814918</v>
      </c>
      <c r="AA121" s="63" t="n">
        <v>0</v>
      </c>
      <c r="AB121" s="63" t="n">
        <v>0</v>
      </c>
      <c r="AC121" s="63" t="n">
        <v>0</v>
      </c>
      <c r="AD121" s="63" t="n">
        <v>0</v>
      </c>
      <c r="AE121" s="63" t="n">
        <v>-1.50652248932787</v>
      </c>
      <c r="AF121" s="63" t="n">
        <v>-1.81182203344411</v>
      </c>
      <c r="AG121" s="63" t="n">
        <v>-2.11774291833625</v>
      </c>
      <c r="AH121" s="63" t="n">
        <v>-2.26186425031328</v>
      </c>
      <c r="AI121" s="63" t="n">
        <v>-2.51680593592444</v>
      </c>
      <c r="AJ121" s="63" t="n">
        <v>-4.57586450427084</v>
      </c>
      <c r="AK121" s="63" t="n">
        <v>-5.20723084875415</v>
      </c>
      <c r="AL121" s="63" t="n">
        <v>-5.52282694662662</v>
      </c>
      <c r="AM121" s="63" t="n">
        <v>-1.74335899468373</v>
      </c>
      <c r="AN121" s="63" t="n">
        <v>-2.35063154544606</v>
      </c>
      <c r="AO121" s="63" t="n">
        <v>-2.95986490154313</v>
      </c>
      <c r="AP121" s="63" t="n">
        <v>-3.29693221263271</v>
      </c>
      <c r="AQ121" s="63" t="n">
        <v>0</v>
      </c>
      <c r="AR121" s="63" t="n">
        <v>0</v>
      </c>
      <c r="AS121" s="63" t="n">
        <v>0</v>
      </c>
      <c r="AT121" s="63" t="n">
        <v>0</v>
      </c>
      <c r="AU121" s="63" t="n">
        <v>0</v>
      </c>
      <c r="AV121" s="63" t="n">
        <v>0</v>
      </c>
      <c r="AW121" s="63" t="n">
        <v>0</v>
      </c>
      <c r="AX121" s="63" t="n">
        <v>0</v>
      </c>
      <c r="AY121" s="63" t="n">
        <v>0</v>
      </c>
      <c r="AZ121" s="63" t="n">
        <v>0</v>
      </c>
      <c r="BA121" s="63" t="n">
        <v>0</v>
      </c>
      <c r="BB121" s="63" t="n">
        <v>0</v>
      </c>
      <c r="BC121" s="63" t="n">
        <v>0</v>
      </c>
      <c r="BD121" s="63" t="n">
        <v>0</v>
      </c>
      <c r="BE121" s="63" t="n">
        <v>0</v>
      </c>
      <c r="BF121" s="63" t="n">
        <v>0</v>
      </c>
      <c r="BG121" s="63" t="n">
        <v>-1.03557700738047</v>
      </c>
      <c r="BH121" s="63" t="n">
        <v>-26.0168939574769</v>
      </c>
      <c r="BI121" s="63" t="n">
        <v>-30.7377563355106</v>
      </c>
      <c r="BJ121" s="63" t="n">
        <v>-53.669056093291</v>
      </c>
      <c r="BK121" s="63" t="n">
        <v>-50.5610605223964</v>
      </c>
      <c r="BL121" s="63" t="n">
        <v>-51.7292476626707</v>
      </c>
      <c r="BM121" s="63" t="n">
        <v>-52.9013480076751</v>
      </c>
      <c r="BN121" s="63" t="n">
        <v>-53.3959236355993</v>
      </c>
      <c r="BO121" s="63" t="n">
        <v>-54.1673562915497</v>
      </c>
      <c r="BP121" s="63" t="n">
        <v>-54.6823579965332</v>
      </c>
      <c r="BQ121" s="63" t="n">
        <v>-55.8936198641899</v>
      </c>
      <c r="BR121" s="63" t="n">
        <v>-56.4220580770627</v>
      </c>
      <c r="BS121" s="63" t="n">
        <v>-51.8572307299298</v>
      </c>
      <c r="BT121" s="63" t="n">
        <v>-53.0525280506176</v>
      </c>
      <c r="BU121" s="63" t="n">
        <v>-54.2526990051054</v>
      </c>
      <c r="BV121" s="63" t="n">
        <v>-54.8164902821991</v>
      </c>
      <c r="BW121" s="63" t="n">
        <v>-53.4691372888335</v>
      </c>
      <c r="BX121" s="63" t="n">
        <v>-54.6840894797031</v>
      </c>
      <c r="BY121" s="63" t="n">
        <v>-55.9042670591814</v>
      </c>
      <c r="BZ121" s="63" t="n">
        <v>-56.5000710819915</v>
      </c>
      <c r="CA121" s="63" t="n">
        <v>-54.1509924065892</v>
      </c>
      <c r="CB121" s="63" t="n">
        <v>-55.376350317377</v>
      </c>
      <c r="CC121" s="63" t="n">
        <v>-55.8789616068138</v>
      </c>
      <c r="CD121" s="63" t="n">
        <v>-55.7719582413258</v>
      </c>
      <c r="CE121" s="63" t="n">
        <v>-51.4496323136821</v>
      </c>
      <c r="CF121" s="63" t="n">
        <v>-51.3452855762702</v>
      </c>
      <c r="CG121" s="63" t="n">
        <v>-51.8041050711353</v>
      </c>
      <c r="CH121" s="63" t="n">
        <v>-51.6976124972133</v>
      </c>
      <c r="CI121" s="63" t="n">
        <v>-54.7179189055141</v>
      </c>
      <c r="CJ121" s="63" t="n">
        <v>-55.2180905750031</v>
      </c>
      <c r="CK121" s="63" t="n">
        <v>-55.714763964528</v>
      </c>
      <c r="CL121" s="63" t="n">
        <v>-55.6035188727226</v>
      </c>
      <c r="CM121" s="63" t="n">
        <v>-60.2836819306877</v>
      </c>
      <c r="CN121" s="63" t="n">
        <v>-60.8442346621923</v>
      </c>
      <c r="CO121" s="63" t="n">
        <v>-61.4012417124023</v>
      </c>
      <c r="CP121" s="63" t="n">
        <v>-61.2884892611426</v>
      </c>
      <c r="CQ121" s="63" t="n">
        <v>-56.3132197621265</v>
      </c>
      <c r="CR121" s="63" t="n">
        <v>-56.8284794382721</v>
      </c>
      <c r="CS121" s="63" t="n">
        <v>-57.3401552456589</v>
      </c>
      <c r="CT121" s="63" t="n">
        <v>-57.2261884353415</v>
      </c>
      <c r="CU121" s="63" t="n">
        <v>-49.7941706027848</v>
      </c>
      <c r="CV121" s="63" t="n">
        <v>0</v>
      </c>
      <c r="CW121" s="63" t="n">
        <v>0</v>
      </c>
      <c r="CX121" s="63" t="n">
        <v>0</v>
      </c>
      <c r="CY121" s="63" t="n">
        <v>0</v>
      </c>
      <c r="CZ121" s="63" t="n">
        <v>0</v>
      </c>
      <c r="DA121" s="63" t="n">
        <v>0</v>
      </c>
      <c r="DB121" s="63" t="n">
        <v>0</v>
      </c>
      <c r="DC121" s="63" t="n">
        <v>0</v>
      </c>
      <c r="DD121" s="63" t="n">
        <v>0</v>
      </c>
      <c r="DE121" s="63" t="n">
        <v>0</v>
      </c>
      <c r="DF121" s="63" t="n">
        <v>0</v>
      </c>
      <c r="DG121" s="63" t="n">
        <v>0</v>
      </c>
      <c r="DH121" s="63" t="n">
        <v>0</v>
      </c>
      <c r="DI121" s="63" t="n">
        <v>0</v>
      </c>
      <c r="DJ121" s="63" t="n">
        <v>0</v>
      </c>
      <c r="DK121" s="63" t="n">
        <v>0</v>
      </c>
      <c r="DL121" s="63" t="n">
        <v>0</v>
      </c>
      <c r="DM121" s="63" t="n">
        <v>0</v>
      </c>
      <c r="DN121" s="63" t="n">
        <v>0</v>
      </c>
      <c r="DO121" s="63" t="n">
        <v>0</v>
      </c>
      <c r="DP121" s="63" t="n">
        <v>0</v>
      </c>
      <c r="DQ121" s="63" t="n">
        <v>0</v>
      </c>
      <c r="DR121" s="63" t="n">
        <v>0</v>
      </c>
      <c r="DS121" s="63" t="n">
        <v>0</v>
      </c>
      <c r="DT121" s="63" t="n">
        <v>0</v>
      </c>
      <c r="DU121" s="63" t="n">
        <v>0</v>
      </c>
      <c r="DV121" s="63" t="n">
        <v>0</v>
      </c>
      <c r="DW121" s="63" t="n">
        <v>0</v>
      </c>
      <c r="DX121" s="63" t="n">
        <v>0</v>
      </c>
      <c r="DY121" s="63" t="n">
        <v>0</v>
      </c>
      <c r="DZ121" s="63" t="n">
        <v>0</v>
      </c>
      <c r="EA121" s="63" t="n">
        <v>0</v>
      </c>
      <c r="EB121" s="63" t="n">
        <v>0</v>
      </c>
      <c r="EC121" s="63" t="n">
        <v>0</v>
      </c>
      <c r="ED121" s="63" t="n">
        <v>0</v>
      </c>
      <c r="EE121" s="63" t="n">
        <v>0</v>
      </c>
      <c r="EF121" s="63" t="n">
        <v>0</v>
      </c>
      <c r="EG121" s="63" t="n">
        <v>0</v>
      </c>
      <c r="EH121" s="63" t="n">
        <v>0</v>
      </c>
      <c r="EI121" s="63" t="n">
        <v>0</v>
      </c>
      <c r="EJ121" s="63" t="n">
        <v>-48.3427510696004</v>
      </c>
      <c r="EK121" s="63" t="n">
        <v>-48.8108868654079</v>
      </c>
      <c r="EL121" s="63" t="n">
        <v>-48.7471382289972</v>
      </c>
      <c r="EM121" s="63" t="n">
        <v>-50.335047742962</v>
      </c>
      <c r="EN121" s="63" t="n">
        <v>-50.8316030522819</v>
      </c>
      <c r="EO121" s="63" t="n">
        <v>-51.3261229997108</v>
      </c>
      <c r="EP121" s="63" t="n">
        <v>-51.2613986143719</v>
      </c>
      <c r="EQ121" s="63" t="n">
        <v>-48.5354599949998</v>
      </c>
      <c r="ER121" s="63" t="n">
        <v>-48.4724367042744</v>
      </c>
      <c r="ES121" s="63" t="n">
        <v>-48.941432699246</v>
      </c>
      <c r="ET121" s="63" t="n">
        <v>-48.8771133672492</v>
      </c>
      <c r="EU121" s="63" t="n">
        <v>-57.1563594754259</v>
      </c>
      <c r="EV121" s="63" t="n">
        <v>-98.3690547334468</v>
      </c>
      <c r="EW121" s="63" t="n">
        <v>-99.3205399908794</v>
      </c>
      <c r="EX121" s="63" t="n">
        <v>-99.1897221879176</v>
      </c>
      <c r="EY121" s="63" t="n">
        <v>-98.8436577562938</v>
      </c>
      <c r="EZ121" s="63" t="n">
        <v>-99.8130003933757</v>
      </c>
      <c r="FA121" s="63" t="n">
        <v>-100.778159567913</v>
      </c>
      <c r="FB121" s="63" t="n">
        <v>-100.645125711369</v>
      </c>
      <c r="FC121" s="63" t="n">
        <v>-100.293687796904</v>
      </c>
      <c r="FD121" s="63" t="n">
        <v>0</v>
      </c>
      <c r="FE121" s="63" t="n">
        <v>0</v>
      </c>
      <c r="FF121" s="63" t="n">
        <v>0</v>
      </c>
      <c r="FG121" s="63" t="n">
        <v>0</v>
      </c>
      <c r="FH121" s="63" t="n">
        <v>0</v>
      </c>
    </row>
    <row r="122" customFormat="false" ht="15" hidden="false" customHeight="false" outlineLevel="0" collapsed="false">
      <c r="C122" s="0" t="s">
        <v>770</v>
      </c>
      <c r="D122" s="11" t="s">
        <v>359</v>
      </c>
      <c r="I122" s="20" t="n">
        <f aca="false">SUM(J122:FH122)</f>
        <v>145450.633118807</v>
      </c>
      <c r="J122" s="20" t="n">
        <f aca="false">(J98+J121)*J26</f>
        <v>0</v>
      </c>
      <c r="K122" s="20" t="n">
        <f aca="false">(K98+K121)*K26</f>
        <v>0</v>
      </c>
      <c r="L122" s="20" t="n">
        <f aca="false">(L98+L121)*L26</f>
        <v>0</v>
      </c>
      <c r="M122" s="20" t="n">
        <f aca="false">(M98+M121)*M26</f>
        <v>0</v>
      </c>
      <c r="N122" s="20" t="n">
        <f aca="false">(N98+N121)*N26</f>
        <v>0</v>
      </c>
      <c r="O122" s="20" t="n">
        <f aca="false">(O98+O121)*O26</f>
        <v>0</v>
      </c>
      <c r="P122" s="20" t="n">
        <f aca="false">(P98+P121)*P26</f>
        <v>0</v>
      </c>
      <c r="Q122" s="20" t="n">
        <f aca="false">(Q98+Q121)*Q26</f>
        <v>0</v>
      </c>
      <c r="R122" s="20" t="n">
        <f aca="false">(R98+R121)*R26</f>
        <v>0</v>
      </c>
      <c r="S122" s="20" t="n">
        <f aca="false">(S98+S121)*S26</f>
        <v>0</v>
      </c>
      <c r="T122" s="20" t="n">
        <f aca="false">(T98+T121)*T26</f>
        <v>1667.94328846039</v>
      </c>
      <c r="U122" s="20" t="n">
        <f aca="false">(U98+U121)*U26</f>
        <v>1684.53786345242</v>
      </c>
      <c r="V122" s="20" t="n">
        <f aca="false">(V98+V121)*V26</f>
        <v>1676.57392506737</v>
      </c>
      <c r="W122" s="20" t="n">
        <f aca="false">(W98+W121)*W26</f>
        <v>1359.14475088925</v>
      </c>
      <c r="X122" s="20" t="n">
        <f aca="false">(X98+X121)*X26</f>
        <v>1372.33241655455</v>
      </c>
      <c r="Y122" s="20" t="n">
        <f aca="false">(Y98+Y121)*Y26</f>
        <v>1385.47579309429</v>
      </c>
      <c r="Z122" s="20" t="n">
        <f aca="false">(Z98+Z121)*Z26</f>
        <v>1383.84220592392</v>
      </c>
      <c r="AA122" s="20" t="n">
        <f aca="false">(AA98+AA121)*AA26</f>
        <v>1138.42494715486</v>
      </c>
      <c r="AB122" s="20" t="n">
        <f aca="false">(AB98+AB121)*AB26</f>
        <v>1149.82944409643</v>
      </c>
      <c r="AC122" s="20" t="n">
        <f aca="false">(AC98+AC121)*AC26</f>
        <v>1161.19355151305</v>
      </c>
      <c r="AD122" s="20" t="n">
        <f aca="false">(AD98+AD121)*AD26</f>
        <v>1159.90916705647</v>
      </c>
      <c r="AE122" s="20" t="n">
        <f aca="false">(AE98+AE121)*AE26</f>
        <v>1187.86753947518</v>
      </c>
      <c r="AF122" s="20" t="n">
        <f aca="false">(AF98+AF121)*AF26</f>
        <v>1199.50691370085</v>
      </c>
      <c r="AG122" s="20" t="n">
        <f aca="false">(AG98+AG121)*AG26</f>
        <v>1211.10443581224</v>
      </c>
      <c r="AH122" s="20" t="n">
        <f aca="false">(AH98+AH121)*AH26</f>
        <v>1209.6491783703</v>
      </c>
      <c r="AI122" s="20" t="n">
        <f aca="false">(AI98+AI121)*AI26</f>
        <v>1192.42481841854</v>
      </c>
      <c r="AJ122" s="20" t="n">
        <f aca="false">(AJ98+AJ121)*AJ26</f>
        <v>1189.1535211328</v>
      </c>
      <c r="AK122" s="20" t="n">
        <f aca="false">(AK98+AK121)*AK26</f>
        <v>1200.41541778873</v>
      </c>
      <c r="AL122" s="20" t="n">
        <f aca="false">(AL98+AL121)*AL26</f>
        <v>1198.86265391326</v>
      </c>
      <c r="AM122" s="20" t="n">
        <f aca="false">(AM98+AM121)*AM26</f>
        <v>1136.71833071385</v>
      </c>
      <c r="AN122" s="20" t="n">
        <f aca="false">(AN98+AN121)*AN26</f>
        <v>1147.55871102777</v>
      </c>
      <c r="AO122" s="20" t="n">
        <f aca="false">(AO98+AO121)*AO26</f>
        <v>1158.35812817378</v>
      </c>
      <c r="AP122" s="20" t="n">
        <f aca="false">(AP98+AP121)*AP26</f>
        <v>1156.78078808565</v>
      </c>
      <c r="AQ122" s="20" t="n">
        <f aca="false">(AQ98+AQ121)*AQ26</f>
        <v>1033.52192687751</v>
      </c>
      <c r="AR122" s="20" t="n">
        <f aca="false">(AR98+AR121)*AR26</f>
        <v>1043.86625474593</v>
      </c>
      <c r="AS122" s="20" t="n">
        <f aca="false">(AS98+AS121)*AS26</f>
        <v>1054.1736139707</v>
      </c>
      <c r="AT122" s="20" t="n">
        <f aca="false">(AT98+AT121)*AT26</f>
        <v>1052.99801333305</v>
      </c>
      <c r="AU122" s="20" t="n">
        <f aca="false">(AU98+AU121)*AU26</f>
        <v>1060.40135468523</v>
      </c>
      <c r="AV122" s="20" t="n">
        <f aca="false">(AV98+AV121)*AV26</f>
        <v>1071.05362193935</v>
      </c>
      <c r="AW122" s="20" t="n">
        <f aca="false">(AW98+AW121)*AW26</f>
        <v>1081.66922165595</v>
      </c>
      <c r="AX122" s="20" t="n">
        <f aca="false">(AX98+AX121)*AX26</f>
        <v>1080.5031961749</v>
      </c>
      <c r="AY122" s="20" t="n">
        <f aca="false">(AY98+AY121)*AY26</f>
        <v>995.919141185273</v>
      </c>
      <c r="AZ122" s="20" t="n">
        <f aca="false">(AZ98+AZ121)*AZ26</f>
        <v>994.778647562612</v>
      </c>
      <c r="BA122" s="20" t="n">
        <f aca="false">(BA98+BA121)*BA26</f>
        <v>1004.55811790615</v>
      </c>
      <c r="BB122" s="20" t="n">
        <f aca="false">(BB98+BB121)*BB26</f>
        <v>1003.39417062393</v>
      </c>
      <c r="BC122" s="20" t="n">
        <f aca="false">(BC98+BC121)*BC26</f>
        <v>1015.58337732579</v>
      </c>
      <c r="BD122" s="20" t="n">
        <f aca="false">(BD98+BD121)*BD26</f>
        <v>1025.68224769176</v>
      </c>
      <c r="BE122" s="20" t="n">
        <f aca="false">(BE98+BE121)*BE26</f>
        <v>1035.7426521614</v>
      </c>
      <c r="BF122" s="20" t="n">
        <f aca="false">(BF98+BF121)*BF26</f>
        <v>1034.5194389789</v>
      </c>
      <c r="BG122" s="20" t="n">
        <f aca="false">(BG98+BG121)*BG26</f>
        <v>1031.34164762232</v>
      </c>
      <c r="BH122" s="20" t="n">
        <f aca="false">(BH98+BH121)*BH26</f>
        <v>1016.63653343553</v>
      </c>
      <c r="BI122" s="20" t="n">
        <f aca="false">(BI98+BI121)*BI26</f>
        <v>1022.15310724574</v>
      </c>
      <c r="BJ122" s="20" t="n">
        <f aca="false">(BJ98+BJ121)*BJ26</f>
        <v>997.989032739798</v>
      </c>
      <c r="BK122" s="20" t="n">
        <f aca="false">(BK98+BK121)*BK26</f>
        <v>953.013876336962</v>
      </c>
      <c r="BL122" s="20" t="n">
        <f aca="false">(BL98+BL121)*BL26</f>
        <v>961.812417703573</v>
      </c>
      <c r="BM122" s="20" t="n">
        <f aca="false">(BM98+BM121)*BM26</f>
        <v>970.568621675735</v>
      </c>
      <c r="BN122" s="20" t="n">
        <f aca="false">(BN98+BN121)*BN26</f>
        <v>968.852159132939</v>
      </c>
      <c r="BO122" s="20" t="n">
        <f aca="false">(BO98+BO121)*BO26</f>
        <v>966.311853341807</v>
      </c>
      <c r="BP122" s="20" t="n">
        <f aca="false">(BP98+BP121)*BP26</f>
        <v>964.632942283909</v>
      </c>
      <c r="BQ122" s="20" t="n">
        <f aca="false">(BQ98+BQ121)*BQ26</f>
        <v>973.44712898628</v>
      </c>
      <c r="BR122" s="20" t="n">
        <f aca="false">(BR98+BR121)*BR26</f>
        <v>971.730846228592</v>
      </c>
      <c r="BS122" s="20" t="n">
        <f aca="false">(BS98+BS121)*BS26</f>
        <v>911.349325672785</v>
      </c>
      <c r="BT122" s="20" t="n">
        <f aca="false">(BT98+BT121)*BT26</f>
        <v>919.737352690156</v>
      </c>
      <c r="BU122" s="20" t="n">
        <f aca="false">(BU98+BU121)*BU26</f>
        <v>928.084195463172</v>
      </c>
      <c r="BV122" s="20" t="n">
        <f aca="false">(BV98+BV121)*BV26</f>
        <v>926.365728961036</v>
      </c>
      <c r="BW122" s="20" t="n">
        <f aca="false">(BW98+BW121)*BW26</f>
        <v>898.152311057105</v>
      </c>
      <c r="BX122" s="20" t="n">
        <f aca="false">(BX98+BX121)*BX26</f>
        <v>906.370380889089</v>
      </c>
      <c r="BY122" s="20" t="n">
        <f aca="false">(BY98+BY121)*BY26</f>
        <v>914.546214486653</v>
      </c>
      <c r="BZ122" s="20" t="n">
        <f aca="false">(BZ98+BZ121)*BZ26</f>
        <v>912.773467799942</v>
      </c>
      <c r="CA122" s="20" t="n">
        <f aca="false">(CA98+CA121)*CA26</f>
        <v>874.04880105093</v>
      </c>
      <c r="CB122" s="20" t="n">
        <f aca="false">(CB98+CB121)*CB26</f>
        <v>881.984611487405</v>
      </c>
      <c r="CC122" s="20" t="n">
        <f aca="false">(CC98+CC121)*CC26</f>
        <v>890.605780855332</v>
      </c>
      <c r="CD122" s="20" t="n">
        <f aca="false">(CD98+CD121)*CD26</f>
        <v>889.523857937619</v>
      </c>
      <c r="CE122" s="20" t="n">
        <f aca="false">(CE98+CE121)*CE26</f>
        <v>842.281129450046</v>
      </c>
      <c r="CF122" s="20" t="n">
        <f aca="false">(CF98+CF121)*CF26</f>
        <v>841.226067993993</v>
      </c>
      <c r="CG122" s="20" t="n">
        <f aca="false">(CG98+CG121)*CG26</f>
        <v>849.404453661249</v>
      </c>
      <c r="CH122" s="20" t="n">
        <f aca="false">(CH98+CH121)*CH26</f>
        <v>848.327695413816</v>
      </c>
      <c r="CI122" s="20" t="n">
        <f aca="false">(CI98+CI121)*CI26</f>
        <v>871.787927548282</v>
      </c>
      <c r="CJ122" s="20" t="n">
        <f aca="false">(CJ98+CJ121)*CJ26</f>
        <v>880.384429647847</v>
      </c>
      <c r="CK122" s="20" t="n">
        <f aca="false">(CK98+CK121)*CK26</f>
        <v>888.945560249997</v>
      </c>
      <c r="CL122" s="20" t="n">
        <f aca="false">(CL98+CL121)*CL26</f>
        <v>887.820748766187</v>
      </c>
      <c r="CM122" s="20" t="n">
        <f aca="false">(CM98+CM121)*CM26</f>
        <v>928.063975913926</v>
      </c>
      <c r="CN122" s="20" t="n">
        <f aca="false">(CN98+CN121)*CN26</f>
        <v>937.270997640538</v>
      </c>
      <c r="CO122" s="20" t="n">
        <f aca="false">(CO98+CO121)*CO26</f>
        <v>946.442168589615</v>
      </c>
      <c r="CP122" s="20" t="n">
        <f aca="false">(CP98+CP121)*CP26</f>
        <v>945.302116026878</v>
      </c>
      <c r="CQ122" s="20" t="n">
        <f aca="false">(CQ98+CQ121)*CQ26</f>
        <v>887.91819176514</v>
      </c>
      <c r="CR122" s="20" t="n">
        <f aca="false">(CR98+CR121)*CR26</f>
        <v>896.667250376456</v>
      </c>
      <c r="CS122" s="20" t="n">
        <f aca="false">(CS98+CS121)*CS26</f>
        <v>905.380072092543</v>
      </c>
      <c r="CT122" s="20" t="n">
        <f aca="false">(CT98+CT121)*CT26</f>
        <v>904.227741010444</v>
      </c>
      <c r="CU122" s="20" t="n">
        <f aca="false">(CU98+CU121)*CU26</f>
        <v>825.542572150973</v>
      </c>
      <c r="CV122" s="20" t="n">
        <f aca="false">(CV98+CV121)*CV26</f>
        <v>874.13471392866</v>
      </c>
      <c r="CW122" s="20" t="n">
        <f aca="false">(CW98+CW121)*CW26</f>
        <v>882.526261929495</v>
      </c>
      <c r="CX122" s="20" t="n">
        <f aca="false">(CX98+CX121)*CX26</f>
        <v>881.299514005332</v>
      </c>
      <c r="CY122" s="20" t="n">
        <f aca="false">(CY98+CY121)*CY26</f>
        <v>1065.19638803434</v>
      </c>
      <c r="CZ122" s="20" t="n">
        <f aca="false">(CZ98+CZ121)*CZ26</f>
        <v>1075.57229449574</v>
      </c>
      <c r="DA122" s="20" t="n">
        <f aca="false">(DA98+DA121)*DA26</f>
        <v>1085.90083663295</v>
      </c>
      <c r="DB122" s="20" t="n">
        <f aca="false">(DB98+DB121)*DB26</f>
        <v>1084.3946539814</v>
      </c>
      <c r="DC122" s="20" t="n">
        <f aca="false">(DC98+DC121)*DC26</f>
        <v>1048.75342273494</v>
      </c>
      <c r="DD122" s="20" t="n">
        <f aca="false">(DD98+DD121)*DD26</f>
        <v>1058.98214193129</v>
      </c>
      <c r="DE122" s="20" t="n">
        <f aca="false">(DE98+DE121)*DE26</f>
        <v>1069.16464917952</v>
      </c>
      <c r="DF122" s="20" t="n">
        <f aca="false">(DF98+DF121)*DF26</f>
        <v>1067.69511201727</v>
      </c>
      <c r="DG122" s="20" t="n">
        <f aca="false">(DG98+DG121)*DG26</f>
        <v>1049.79409933854</v>
      </c>
      <c r="DH122" s="20" t="n">
        <f aca="false">(DH98+DH121)*DH26</f>
        <v>1060.04408365918</v>
      </c>
      <c r="DI122" s="20" t="n">
        <f aca="false">(DI98+DI121)*DI26</f>
        <v>1070.24817086333</v>
      </c>
      <c r="DJ122" s="20" t="n">
        <f aca="false">(DJ98+DJ121)*DJ26</f>
        <v>1068.78864532827</v>
      </c>
      <c r="DK122" s="20" t="n">
        <f aca="false">(DK98+DK121)*DK26</f>
        <v>1006.21233559843</v>
      </c>
      <c r="DL122" s="20" t="n">
        <f aca="false">(DL98+DL121)*DL26</f>
        <v>1004.80421358023</v>
      </c>
      <c r="DM122" s="20" t="n">
        <f aca="false">(DM98+DM121)*DM26</f>
        <v>1014.42348821132</v>
      </c>
      <c r="DN122" s="20" t="n">
        <f aca="false">(DN98+DN121)*DN26</f>
        <v>1012.98640889449</v>
      </c>
      <c r="DO122" s="20" t="n">
        <f aca="false">(DO98+DO121)*DO26</f>
        <v>1046.27389877179</v>
      </c>
      <c r="DP122" s="20" t="n">
        <f aca="false">(DP98+DP121)*DP26</f>
        <v>1056.50709112333</v>
      </c>
      <c r="DQ122" s="20" t="n">
        <f aca="false">(DQ98+DQ121)*DQ26</f>
        <v>1066.69511068707</v>
      </c>
      <c r="DR122" s="20" t="n">
        <f aca="false">(DR98+DR121)*DR26</f>
        <v>1065.2586187603</v>
      </c>
      <c r="DS122" s="20" t="n">
        <f aca="false">(DS98+DS121)*DS26</f>
        <v>1020.43457584031</v>
      </c>
      <c r="DT122" s="20" t="n">
        <f aca="false">(DT98+DT121)*DT26</f>
        <v>1030.38819081553</v>
      </c>
      <c r="DU122" s="20" t="n">
        <f aca="false">(DU98+DU121)*DU26</f>
        <v>1040.29687722858</v>
      </c>
      <c r="DV122" s="20" t="n">
        <f aca="false">(DV98+DV121)*DV26</f>
        <v>1038.8681516625</v>
      </c>
      <c r="DW122" s="20" t="n">
        <f aca="false">(DW98+DW121)*DW26</f>
        <v>1018.65451900971</v>
      </c>
      <c r="DX122" s="20" t="n">
        <f aca="false">(DX98+DX121)*DX26</f>
        <v>1028.59022933558</v>
      </c>
      <c r="DY122" s="20" t="n">
        <f aca="false">(DY98+DY121)*DY26</f>
        <v>1038.48107190282</v>
      </c>
      <c r="DZ122" s="20" t="n">
        <f aca="false">(DZ98+DZ121)*DZ26</f>
        <v>1037.05427988517</v>
      </c>
      <c r="EA122" s="20" t="n">
        <f aca="false">(EA98+EA121)*EA26</f>
        <v>1020.21188270729</v>
      </c>
      <c r="EB122" s="20" t="n">
        <f aca="false">(EB98+EB121)*EB26</f>
        <v>1018.84193657206</v>
      </c>
      <c r="EC122" s="20" t="n">
        <f aca="false">(EC98+EC121)*EC26</f>
        <v>1028.65403839373</v>
      </c>
      <c r="ED122" s="20" t="n">
        <f aca="false">(ED98+ED121)*ED26</f>
        <v>1027.25592002708</v>
      </c>
      <c r="EE122" s="20" t="n">
        <f aca="false">(EE98+EE121)*EE26</f>
        <v>995.018671467163</v>
      </c>
      <c r="EF122" s="20" t="n">
        <f aca="false">(EF98+EF121)*EF26</f>
        <v>1004.70065405525</v>
      </c>
      <c r="EG122" s="20" t="n">
        <f aca="false">(EG98+EG121)*EG26</f>
        <v>1014.33805745584</v>
      </c>
      <c r="EH122" s="20" t="n">
        <f aca="false">(EH98+EH121)*EH26</f>
        <v>1012.92044198279</v>
      </c>
      <c r="EI122" s="20" t="n">
        <f aca="false">(EI98+EI121)*EI26</f>
        <v>1063.83579101975</v>
      </c>
      <c r="EJ122" s="20" t="n">
        <f aca="false">(EJ98+EJ121)*EJ26</f>
        <v>1025.94060603263</v>
      </c>
      <c r="EK122" s="20" t="n">
        <f aca="false">(EK98+EK121)*EK26</f>
        <v>1035.87548792143</v>
      </c>
      <c r="EL122" s="20" t="n">
        <f aca="false">(EL98+EL121)*EL26</f>
        <v>1034.52260019316</v>
      </c>
      <c r="EM122" s="20" t="n">
        <f aca="false">(EM98+EM121)*EM26</f>
        <v>1068.22156876731</v>
      </c>
      <c r="EN122" s="20" t="n">
        <f aca="false">(EN98+EN121)*EN26</f>
        <v>1078.75957588732</v>
      </c>
      <c r="EO122" s="20" t="n">
        <f aca="false">(EO98+EO121)*EO26</f>
        <v>1089.25438810497</v>
      </c>
      <c r="EP122" s="20" t="n">
        <f aca="false">(EP98+EP121)*EP26</f>
        <v>1087.88079281611</v>
      </c>
      <c r="EQ122" s="20" t="n">
        <f aca="false">(EQ98+EQ121)*EQ26</f>
        <v>1030.03031767166</v>
      </c>
      <c r="ER122" s="20" t="n">
        <f aca="false">(ER98+ER121)*ER26</f>
        <v>1028.69282339071</v>
      </c>
      <c r="ES122" s="20" t="n">
        <f aca="false">(ES98+ES121)*ES26</f>
        <v>1038.64596061733</v>
      </c>
      <c r="ET122" s="20" t="n">
        <f aca="false">(ET98+ET121)*ET26</f>
        <v>1037.28096146051</v>
      </c>
      <c r="EU122" s="20" t="n">
        <f aca="false">(EU98+EU121)*EU26</f>
        <v>1025.21537053369</v>
      </c>
      <c r="EV122" s="20" t="n">
        <f aca="false">(EV98+EV121)*EV26</f>
        <v>994.620442304851</v>
      </c>
      <c r="EW122" s="20" t="n">
        <f aca="false">(EW98+EW121)*EW26</f>
        <v>1004.24101546334</v>
      </c>
      <c r="EX122" s="20" t="n">
        <f aca="false">(EX98+EX121)*EX26</f>
        <v>1002.91830212228</v>
      </c>
      <c r="EY122" s="20" t="n">
        <f aca="false">(EY98+EY121)*EY26</f>
        <v>999.419206202526</v>
      </c>
      <c r="EZ122" s="20" t="n">
        <f aca="false">(EZ98+EZ121)*EZ26</f>
        <v>1009.2203373108</v>
      </c>
      <c r="FA122" s="20" t="n">
        <f aca="false">(FA98+FA121)*FA26</f>
        <v>1018.97916896445</v>
      </c>
      <c r="FB122" s="20" t="n">
        <f aca="false">(FB98+FB121)*FB26</f>
        <v>1017.63404885939</v>
      </c>
      <c r="FC122" s="20" t="n">
        <f aca="false">(FC98+FC121)*FC26</f>
        <v>1014.08062105759</v>
      </c>
      <c r="FD122" s="20" t="n">
        <f aca="false">(FD98+FD121)*FD26</f>
        <v>0</v>
      </c>
      <c r="FE122" s="20" t="n">
        <f aca="false">(FE98+FE121)*FE26</f>
        <v>0</v>
      </c>
      <c r="FF122" s="20" t="n">
        <f aca="false">(FF98+FF121)*FF26</f>
        <v>0</v>
      </c>
      <c r="FG122" s="20" t="n">
        <f aca="false">(FG98+FG121)*FG26</f>
        <v>0</v>
      </c>
      <c r="FH122" s="20" t="n">
        <f aca="false">(FH98+FH121)*FH26</f>
        <v>0</v>
      </c>
    </row>
    <row r="123" customFormat="false" ht="15" hidden="false" customHeight="false" outlineLevel="0" collapsed="false">
      <c r="C123" s="0" t="s">
        <v>771</v>
      </c>
      <c r="D123" s="11" t="s">
        <v>556</v>
      </c>
      <c r="J123" s="58" t="n">
        <f aca="false">IF(J90&gt;0,(J91/In_DSCR_Contracted+(J90-J91)/In_DSCR_Merchant)/J90,0)</f>
        <v>0</v>
      </c>
      <c r="K123" s="58" t="n">
        <f aca="false">IF(K90&gt;0,(K91/In_DSCR_Contracted+(K90-K91)/In_DSCR_Merchant)/K90,0)</f>
        <v>0</v>
      </c>
      <c r="L123" s="58" t="n">
        <f aca="false">IF(L90&gt;0,(L91/In_DSCR_Contracted+(L90-L91)/In_DSCR_Merchant)/L90,0)</f>
        <v>0</v>
      </c>
      <c r="M123" s="58" t="n">
        <f aca="false">IF(M90&gt;0,(M91/In_DSCR_Contracted+(M90-M91)/In_DSCR_Merchant)/M90,0)</f>
        <v>0</v>
      </c>
      <c r="N123" s="58" t="n">
        <f aca="false">IF(N90&gt;0,(N91/In_DSCR_Contracted+(N90-N91)/In_DSCR_Merchant)/N90,0)</f>
        <v>0</v>
      </c>
      <c r="O123" s="58" t="n">
        <f aca="false">IF(O90&gt;0,(O91/In_DSCR_Contracted+(O90-O91)/In_DSCR_Merchant)/O90,0)</f>
        <v>0</v>
      </c>
      <c r="P123" s="58" t="n">
        <f aca="false">IF(P90&gt;0,(P91/In_DSCR_Contracted+(P90-P91)/In_DSCR_Merchant)/P90,0)</f>
        <v>0</v>
      </c>
      <c r="Q123" s="58" t="n">
        <f aca="false">IF(Q90&gt;0,(Q91/In_DSCR_Contracted+(Q90-Q91)/In_DSCR_Merchant)/Q90,0)</f>
        <v>0</v>
      </c>
      <c r="R123" s="58" t="n">
        <f aca="false">IF(R90&gt;0,(R91/In_DSCR_Contracted+(R90-R91)/In_DSCR_Merchant)/R90,0)</f>
        <v>0</v>
      </c>
      <c r="S123" s="58" t="n">
        <f aca="false">IF(S90&gt;0,(S91/In_DSCR_Contracted+(S90-S91)/In_DSCR_Merchant)/S90,0)</f>
        <v>0</v>
      </c>
      <c r="T123" s="58" t="n">
        <f aca="false">IF(T90&gt;0,(T91/In_DSCR_Contracted+(T90-T91)/In_DSCR_Merchant)/T90,0)</f>
        <v>0.740740740740741</v>
      </c>
      <c r="U123" s="58" t="n">
        <f aca="false">IF(U90&gt;0,(U91/In_DSCR_Contracted+(U90-U91)/In_DSCR_Merchant)/U90,0)</f>
        <v>0.740740740740741</v>
      </c>
      <c r="V123" s="58" t="n">
        <f aca="false">IF(V90&gt;0,(V91/In_DSCR_Contracted+(V90-V91)/In_DSCR_Merchant)/V90,0)</f>
        <v>0.740740740740741</v>
      </c>
      <c r="W123" s="58" t="n">
        <f aca="false">IF(W90&gt;0,(W91/In_DSCR_Contracted+(W90-W91)/In_DSCR_Merchant)/W90,0)</f>
        <v>0.740740740740741</v>
      </c>
      <c r="X123" s="58" t="n">
        <f aca="false">IF(X90&gt;0,(X91/In_DSCR_Contracted+(X90-X91)/In_DSCR_Merchant)/X90,0)</f>
        <v>0.740740740740741</v>
      </c>
      <c r="Y123" s="58" t="n">
        <f aca="false">IF(Y90&gt;0,(Y91/In_DSCR_Contracted+(Y90-Y91)/In_DSCR_Merchant)/Y90,0)</f>
        <v>0.740740740740741</v>
      </c>
      <c r="Z123" s="58" t="n">
        <f aca="false">IF(Z90&gt;0,(Z91/In_DSCR_Contracted+(Z90-Z91)/In_DSCR_Merchant)/Z90,0)</f>
        <v>0.740740740740741</v>
      </c>
      <c r="AA123" s="58" t="n">
        <f aca="false">IF(AA90&gt;0,(AA91/In_DSCR_Contracted+(AA90-AA91)/In_DSCR_Merchant)/AA90,0)</f>
        <v>0.740740740740741</v>
      </c>
      <c r="AB123" s="58" t="n">
        <f aca="false">IF(AB90&gt;0,(AB91/In_DSCR_Contracted+(AB90-AB91)/In_DSCR_Merchant)/AB90,0)</f>
        <v>0.740740740740741</v>
      </c>
      <c r="AC123" s="58" t="n">
        <f aca="false">IF(AC90&gt;0,(AC91/In_DSCR_Contracted+(AC90-AC91)/In_DSCR_Merchant)/AC90,0)</f>
        <v>0.740740740740741</v>
      </c>
      <c r="AD123" s="58" t="n">
        <f aca="false">IF(AD90&gt;0,(AD91/In_DSCR_Contracted+(AD90-AD91)/In_DSCR_Merchant)/AD90,0)</f>
        <v>0.740740740740741</v>
      </c>
      <c r="AE123" s="58" t="n">
        <f aca="false">IF(AE90&gt;0,(AE91/In_DSCR_Contracted+(AE90-AE91)/In_DSCR_Merchant)/AE90,0)</f>
        <v>0.740740740740741</v>
      </c>
      <c r="AF123" s="58" t="n">
        <f aca="false">IF(AF90&gt;0,(AF91/In_DSCR_Contracted+(AF90-AF91)/In_DSCR_Merchant)/AF90,0)</f>
        <v>0.740740740740741</v>
      </c>
      <c r="AG123" s="58" t="n">
        <f aca="false">IF(AG90&gt;0,(AG91/In_DSCR_Contracted+(AG90-AG91)/In_DSCR_Merchant)/AG90,0)</f>
        <v>0.740740740740741</v>
      </c>
      <c r="AH123" s="58" t="n">
        <f aca="false">IF(AH90&gt;0,(AH91/In_DSCR_Contracted+(AH90-AH91)/In_DSCR_Merchant)/AH90,0)</f>
        <v>0.740740740740741</v>
      </c>
      <c r="AI123" s="58" t="n">
        <f aca="false">IF(AI90&gt;0,(AI91/In_DSCR_Contracted+(AI90-AI91)/In_DSCR_Merchant)/AI90,0)</f>
        <v>0.740740740740741</v>
      </c>
      <c r="AJ123" s="58" t="n">
        <f aca="false">IF(AJ90&gt;0,(AJ91/In_DSCR_Contracted+(AJ90-AJ91)/In_DSCR_Merchant)/AJ90,0)</f>
        <v>0.740740740740741</v>
      </c>
      <c r="AK123" s="58" t="n">
        <f aca="false">IF(AK90&gt;0,(AK91/In_DSCR_Contracted+(AK90-AK91)/In_DSCR_Merchant)/AK90,0)</f>
        <v>0.740740740740741</v>
      </c>
      <c r="AL123" s="58" t="n">
        <f aca="false">IF(AL90&gt;0,(AL91/In_DSCR_Contracted+(AL90-AL91)/In_DSCR_Merchant)/AL90,0)</f>
        <v>0.740740740740741</v>
      </c>
      <c r="AM123" s="58" t="n">
        <f aca="false">IF(AM90&gt;0,(AM91/In_DSCR_Contracted+(AM90-AM91)/In_DSCR_Merchant)/AM90,0)</f>
        <v>0.740740740740741</v>
      </c>
      <c r="AN123" s="58" t="n">
        <f aca="false">IF(AN90&gt;0,(AN91/In_DSCR_Contracted+(AN90-AN91)/In_DSCR_Merchant)/AN90,0)</f>
        <v>0.740740740740741</v>
      </c>
      <c r="AO123" s="58" t="n">
        <f aca="false">IF(AO90&gt;0,(AO91/In_DSCR_Contracted+(AO90-AO91)/In_DSCR_Merchant)/AO90,0)</f>
        <v>0.740740740740741</v>
      </c>
      <c r="AP123" s="58" t="n">
        <f aca="false">IF(AP90&gt;0,(AP91/In_DSCR_Contracted+(AP90-AP91)/In_DSCR_Merchant)/AP90,0)</f>
        <v>0.740740740740741</v>
      </c>
      <c r="AQ123" s="58" t="n">
        <f aca="false">IF(AQ90&gt;0,(AQ91/In_DSCR_Contracted+(AQ90-AQ91)/In_DSCR_Merchant)/AQ90,0)</f>
        <v>0.740740740740741</v>
      </c>
      <c r="AR123" s="58" t="n">
        <f aca="false">IF(AR90&gt;0,(AR91/In_DSCR_Contracted+(AR90-AR91)/In_DSCR_Merchant)/AR90,0)</f>
        <v>0.740740740740741</v>
      </c>
      <c r="AS123" s="58" t="n">
        <f aca="false">IF(AS90&gt;0,(AS91/In_DSCR_Contracted+(AS90-AS91)/In_DSCR_Merchant)/AS90,0)</f>
        <v>0.740740740740741</v>
      </c>
      <c r="AT123" s="58" t="n">
        <f aca="false">IF(AT90&gt;0,(AT91/In_DSCR_Contracted+(AT90-AT91)/In_DSCR_Merchant)/AT90,0)</f>
        <v>0.740740740740741</v>
      </c>
      <c r="AU123" s="58" t="n">
        <f aca="false">IF(AU90&gt;0,(AU91/In_DSCR_Contracted+(AU90-AU91)/In_DSCR_Merchant)/AU90,0)</f>
        <v>0.740740740740741</v>
      </c>
      <c r="AV123" s="58" t="n">
        <f aca="false">IF(AV90&gt;0,(AV91/In_DSCR_Contracted+(AV90-AV91)/In_DSCR_Merchant)/AV90,0)</f>
        <v>0.740740740740741</v>
      </c>
      <c r="AW123" s="58" t="n">
        <f aca="false">IF(AW90&gt;0,(AW91/In_DSCR_Contracted+(AW90-AW91)/In_DSCR_Merchant)/AW90,0)</f>
        <v>0.740740740740741</v>
      </c>
      <c r="AX123" s="58" t="n">
        <f aca="false">IF(AX90&gt;0,(AX91/In_DSCR_Contracted+(AX90-AX91)/In_DSCR_Merchant)/AX90,0)</f>
        <v>0.740740740740741</v>
      </c>
      <c r="AY123" s="58" t="n">
        <f aca="false">IF(AY90&gt;0,(AY91/In_DSCR_Contracted+(AY90-AY91)/In_DSCR_Merchant)/AY90,0)</f>
        <v>0.740740740740741</v>
      </c>
      <c r="AZ123" s="58" t="n">
        <f aca="false">IF(AZ90&gt;0,(AZ91/In_DSCR_Contracted+(AZ90-AZ91)/In_DSCR_Merchant)/AZ90,0)</f>
        <v>0.740740740740741</v>
      </c>
      <c r="BA123" s="58" t="n">
        <f aca="false">IF(BA90&gt;0,(BA91/In_DSCR_Contracted+(BA90-BA91)/In_DSCR_Merchant)/BA90,0)</f>
        <v>0.740740740740741</v>
      </c>
      <c r="BB123" s="58" t="n">
        <f aca="false">IF(BB90&gt;0,(BB91/In_DSCR_Contracted+(BB90-BB91)/In_DSCR_Merchant)/BB90,0)</f>
        <v>0.740740740740741</v>
      </c>
      <c r="BC123" s="58" t="n">
        <f aca="false">IF(BC90&gt;0,(BC91/In_DSCR_Contracted+(BC90-BC91)/In_DSCR_Merchant)/BC90,0)</f>
        <v>0.740740740740741</v>
      </c>
      <c r="BD123" s="58" t="n">
        <f aca="false">IF(BD90&gt;0,(BD91/In_DSCR_Contracted+(BD90-BD91)/In_DSCR_Merchant)/BD90,0)</f>
        <v>0.740740740740741</v>
      </c>
      <c r="BE123" s="58" t="n">
        <f aca="false">IF(BE90&gt;0,(BE91/In_DSCR_Contracted+(BE90-BE91)/In_DSCR_Merchant)/BE90,0)</f>
        <v>0.740740740740741</v>
      </c>
      <c r="BF123" s="58" t="n">
        <f aca="false">IF(BF90&gt;0,(BF91/In_DSCR_Contracted+(BF90-BF91)/In_DSCR_Merchant)/BF90,0)</f>
        <v>0.740740740740741</v>
      </c>
      <c r="BG123" s="58" t="n">
        <f aca="false">IF(BG90&gt;0,(BG91/In_DSCR_Contracted+(BG90-BG91)/In_DSCR_Merchant)/BG90,0)</f>
        <v>0.740740740740741</v>
      </c>
      <c r="BH123" s="58" t="n">
        <f aca="false">IF(BH90&gt;0,(BH91/In_DSCR_Contracted+(BH90-BH91)/In_DSCR_Merchant)/BH90,0)</f>
        <v>0.740740740740741</v>
      </c>
      <c r="BI123" s="58" t="n">
        <f aca="false">IF(BI90&gt;0,(BI91/In_DSCR_Contracted+(BI90-BI91)/In_DSCR_Merchant)/BI90,0)</f>
        <v>0.740740740740741</v>
      </c>
      <c r="BJ123" s="58" t="n">
        <f aca="false">IF(BJ90&gt;0,(BJ91/In_DSCR_Contracted+(BJ90-BJ91)/In_DSCR_Merchant)/BJ90,0)</f>
        <v>0.740740740740741</v>
      </c>
      <c r="BK123" s="58" t="n">
        <f aca="false">IF(BK90&gt;0,(BK91/In_DSCR_Contracted+(BK90-BK91)/In_DSCR_Merchant)/BK90,0)</f>
        <v>0.740740740740741</v>
      </c>
      <c r="BL123" s="58" t="n">
        <f aca="false">IF(BL90&gt;0,(BL91/In_DSCR_Contracted+(BL90-BL91)/In_DSCR_Merchant)/BL90,0)</f>
        <v>0.740740740740741</v>
      </c>
      <c r="BM123" s="58" t="n">
        <f aca="false">IF(BM90&gt;0,(BM91/In_DSCR_Contracted+(BM90-BM91)/In_DSCR_Merchant)/BM90,0)</f>
        <v>0.740740740740741</v>
      </c>
      <c r="BN123" s="58" t="n">
        <f aca="false">IF(BN90&gt;0,(BN91/In_DSCR_Contracted+(BN90-BN91)/In_DSCR_Merchant)/BN90,0)</f>
        <v>0.740740740740741</v>
      </c>
      <c r="BO123" s="58" t="n">
        <f aca="false">IF(BO90&gt;0,(BO91/In_DSCR_Contracted+(BO90-BO91)/In_DSCR_Merchant)/BO90,0)</f>
        <v>0.740740740740741</v>
      </c>
      <c r="BP123" s="58" t="n">
        <f aca="false">IF(BP90&gt;0,(BP91/In_DSCR_Contracted+(BP90-BP91)/In_DSCR_Merchant)/BP90,0)</f>
        <v>0.740740740740741</v>
      </c>
      <c r="BQ123" s="58" t="n">
        <f aca="false">IF(BQ90&gt;0,(BQ91/In_DSCR_Contracted+(BQ90-BQ91)/In_DSCR_Merchant)/BQ90,0)</f>
        <v>0.740740740740741</v>
      </c>
      <c r="BR123" s="58" t="n">
        <f aca="false">IF(BR90&gt;0,(BR91/In_DSCR_Contracted+(BR90-BR91)/In_DSCR_Merchant)/BR90,0)</f>
        <v>0.740740740740741</v>
      </c>
      <c r="BS123" s="58" t="n">
        <f aca="false">IF(BS90&gt;0,(BS91/In_DSCR_Contracted+(BS90-BS91)/In_DSCR_Merchant)/BS90,0)</f>
        <v>0.740740740740741</v>
      </c>
      <c r="BT123" s="58" t="n">
        <f aca="false">IF(BT90&gt;0,(BT91/In_DSCR_Contracted+(BT90-BT91)/In_DSCR_Merchant)/BT90,0)</f>
        <v>0.740740740740741</v>
      </c>
      <c r="BU123" s="58" t="n">
        <f aca="false">IF(BU90&gt;0,(BU91/In_DSCR_Contracted+(BU90-BU91)/In_DSCR_Merchant)/BU90,0)</f>
        <v>0.740740740740741</v>
      </c>
      <c r="BV123" s="58" t="n">
        <f aca="false">IF(BV90&gt;0,(BV91/In_DSCR_Contracted+(BV90-BV91)/In_DSCR_Merchant)/BV90,0)</f>
        <v>0.740740740740741</v>
      </c>
      <c r="BW123" s="58" t="n">
        <f aca="false">IF(BW90&gt;0,(BW91/In_DSCR_Contracted+(BW90-BW91)/In_DSCR_Merchant)/BW90,0)</f>
        <v>0.740740740740741</v>
      </c>
      <c r="BX123" s="58" t="n">
        <f aca="false">IF(BX90&gt;0,(BX91/In_DSCR_Contracted+(BX90-BX91)/In_DSCR_Merchant)/BX90,0)</f>
        <v>0.740740740740741</v>
      </c>
      <c r="BY123" s="58" t="n">
        <f aca="false">IF(BY90&gt;0,(BY91/In_DSCR_Contracted+(BY90-BY91)/In_DSCR_Merchant)/BY90,0)</f>
        <v>0.740740740740741</v>
      </c>
      <c r="BZ123" s="58" t="n">
        <f aca="false">IF(BZ90&gt;0,(BZ91/In_DSCR_Contracted+(BZ90-BZ91)/In_DSCR_Merchant)/BZ90,0)</f>
        <v>0.740740740740741</v>
      </c>
      <c r="CA123" s="58" t="n">
        <f aca="false">IF(CA90&gt;0,(CA91/In_DSCR_Contracted+(CA90-CA91)/In_DSCR_Merchant)/CA90,0)</f>
        <v>0.740740740740741</v>
      </c>
      <c r="CB123" s="58" t="n">
        <f aca="false">IF(CB90&gt;0,(CB91/In_DSCR_Contracted+(CB90-CB91)/In_DSCR_Merchant)/CB90,0)</f>
        <v>0.740740740740741</v>
      </c>
      <c r="CC123" s="58" t="n">
        <f aca="false">IF(CC90&gt;0,(CC91/In_DSCR_Contracted+(CC90-CC91)/In_DSCR_Merchant)/CC90,0)</f>
        <v>0.740740740740741</v>
      </c>
      <c r="CD123" s="58" t="n">
        <f aca="false">IF(CD90&gt;0,(CD91/In_DSCR_Contracted+(CD90-CD91)/In_DSCR_Merchant)/CD90,0)</f>
        <v>0.740740740740741</v>
      </c>
      <c r="CE123" s="58" t="n">
        <f aca="false">IF(CE90&gt;0,(CE91/In_DSCR_Contracted+(CE90-CE91)/In_DSCR_Merchant)/CE90,0)</f>
        <v>0.740740740740741</v>
      </c>
      <c r="CF123" s="58" t="n">
        <f aca="false">IF(CF90&gt;0,(CF91/In_DSCR_Contracted+(CF90-CF91)/In_DSCR_Merchant)/CF90,0)</f>
        <v>0.740740740740741</v>
      </c>
      <c r="CG123" s="58" t="n">
        <f aca="false">IF(CG90&gt;0,(CG91/In_DSCR_Contracted+(CG90-CG91)/In_DSCR_Merchant)/CG90,0)</f>
        <v>0.740740740740741</v>
      </c>
      <c r="CH123" s="58" t="n">
        <f aca="false">IF(CH90&gt;0,(CH91/In_DSCR_Contracted+(CH90-CH91)/In_DSCR_Merchant)/CH90,0)</f>
        <v>0.740740740740741</v>
      </c>
      <c r="CI123" s="58" t="n">
        <f aca="false">IF(CI90&gt;0,(CI91/In_DSCR_Contracted+(CI90-CI91)/In_DSCR_Merchant)/CI90,0)</f>
        <v>0.740740740740741</v>
      </c>
      <c r="CJ123" s="58" t="n">
        <f aca="false">IF(CJ90&gt;0,(CJ91/In_DSCR_Contracted+(CJ90-CJ91)/In_DSCR_Merchant)/CJ90,0)</f>
        <v>0.740740740740741</v>
      </c>
      <c r="CK123" s="58" t="n">
        <f aca="false">IF(CK90&gt;0,(CK91/In_DSCR_Contracted+(CK90-CK91)/In_DSCR_Merchant)/CK90,0)</f>
        <v>0.740740740740741</v>
      </c>
      <c r="CL123" s="58" t="n">
        <f aca="false">IF(CL90&gt;0,(CL91/In_DSCR_Contracted+(CL90-CL91)/In_DSCR_Merchant)/CL90,0)</f>
        <v>0.740740740740741</v>
      </c>
      <c r="CM123" s="58" t="n">
        <f aca="false">IF(CM90&gt;0,(CM91/In_DSCR_Contracted+(CM90-CM91)/In_DSCR_Merchant)/CM90,0)</f>
        <v>0.740740740740741</v>
      </c>
      <c r="CN123" s="58" t="n">
        <f aca="false">IF(CN90&gt;0,(CN91/In_DSCR_Contracted+(CN90-CN91)/In_DSCR_Merchant)/CN90,0)</f>
        <v>0.740740740740741</v>
      </c>
      <c r="CO123" s="58" t="n">
        <f aca="false">IF(CO90&gt;0,(CO91/In_DSCR_Contracted+(CO90-CO91)/In_DSCR_Merchant)/CO90,0)</f>
        <v>0.740740740740741</v>
      </c>
      <c r="CP123" s="58" t="n">
        <f aca="false">IF(CP90&gt;0,(CP91/In_DSCR_Contracted+(CP90-CP91)/In_DSCR_Merchant)/CP90,0)</f>
        <v>0.740740740740741</v>
      </c>
      <c r="CQ123" s="58" t="n">
        <f aca="false">IF(CQ90&gt;0,(CQ91/In_DSCR_Contracted+(CQ90-CQ91)/In_DSCR_Merchant)/CQ90,0)</f>
        <v>0.740740740740741</v>
      </c>
      <c r="CR123" s="58" t="n">
        <f aca="false">IF(CR90&gt;0,(CR91/In_DSCR_Contracted+(CR90-CR91)/In_DSCR_Merchant)/CR90,0)</f>
        <v>0.740740740740741</v>
      </c>
      <c r="CS123" s="58" t="n">
        <f aca="false">IF(CS90&gt;0,(CS91/In_DSCR_Contracted+(CS90-CS91)/In_DSCR_Merchant)/CS90,0)</f>
        <v>0.740740740740741</v>
      </c>
      <c r="CT123" s="58" t="n">
        <f aca="false">IF(CT90&gt;0,(CT91/In_DSCR_Contracted+(CT90-CT91)/In_DSCR_Merchant)/CT90,0)</f>
        <v>0.740740740740741</v>
      </c>
      <c r="CU123" s="58" t="n">
        <f aca="false">IF(CU90&gt;0,(CU91/In_DSCR_Contracted+(CU90-CU91)/In_DSCR_Merchant)/CU90,0)</f>
        <v>0.740740740740741</v>
      </c>
      <c r="CV123" s="58" t="n">
        <f aca="false">IF(CV90&gt;0,(CV91/In_DSCR_Contracted+(CV90-CV91)/In_DSCR_Merchant)/CV90,0)</f>
        <v>0.740740740740741</v>
      </c>
      <c r="CW123" s="58" t="n">
        <f aca="false">IF(CW90&gt;0,(CW91/In_DSCR_Contracted+(CW90-CW91)/In_DSCR_Merchant)/CW90,0)</f>
        <v>0.740740740740741</v>
      </c>
      <c r="CX123" s="58" t="n">
        <f aca="false">IF(CX90&gt;0,(CX91/In_DSCR_Contracted+(CX90-CX91)/In_DSCR_Merchant)/CX90,0)</f>
        <v>0.740740740740741</v>
      </c>
      <c r="CY123" s="58" t="n">
        <f aca="false">IF(CY90&gt;0,(CY91/In_DSCR_Contracted+(CY90-CY91)/In_DSCR_Merchant)/CY90,0)</f>
        <v>0.740740740740741</v>
      </c>
      <c r="CZ123" s="58" t="n">
        <f aca="false">IF(CZ90&gt;0,(CZ91/In_DSCR_Contracted+(CZ90-CZ91)/In_DSCR_Merchant)/CZ90,0)</f>
        <v>0.740740740740741</v>
      </c>
      <c r="DA123" s="58" t="n">
        <f aca="false">IF(DA90&gt;0,(DA91/In_DSCR_Contracted+(DA90-DA91)/In_DSCR_Merchant)/DA90,0)</f>
        <v>0.740740740740741</v>
      </c>
      <c r="DB123" s="58" t="n">
        <f aca="false">IF(DB90&gt;0,(DB91/In_DSCR_Contracted+(DB90-DB91)/In_DSCR_Merchant)/DB90,0)</f>
        <v>0.740740740740741</v>
      </c>
      <c r="DC123" s="58" t="n">
        <f aca="false">IF(DC90&gt;0,(DC91/In_DSCR_Contracted+(DC90-DC91)/In_DSCR_Merchant)/DC90,0)</f>
        <v>0.740740740740741</v>
      </c>
      <c r="DD123" s="58" t="n">
        <f aca="false">IF(DD90&gt;0,(DD91/In_DSCR_Contracted+(DD90-DD91)/In_DSCR_Merchant)/DD90,0)</f>
        <v>0.740740740740741</v>
      </c>
      <c r="DE123" s="58" t="n">
        <f aca="false">IF(DE90&gt;0,(DE91/In_DSCR_Contracted+(DE90-DE91)/In_DSCR_Merchant)/DE90,0)</f>
        <v>0.740740740740741</v>
      </c>
      <c r="DF123" s="58" t="n">
        <f aca="false">IF(DF90&gt;0,(DF91/In_DSCR_Contracted+(DF90-DF91)/In_DSCR_Merchant)/DF90,0)</f>
        <v>0.740740740740741</v>
      </c>
      <c r="DG123" s="58" t="n">
        <f aca="false">IF(DG90&gt;0,(DG91/In_DSCR_Contracted+(DG90-DG91)/In_DSCR_Merchant)/DG90,0)</f>
        <v>0.740740740740741</v>
      </c>
      <c r="DH123" s="58" t="n">
        <f aca="false">IF(DH90&gt;0,(DH91/In_DSCR_Contracted+(DH90-DH91)/In_DSCR_Merchant)/DH90,0)</f>
        <v>0.740740740740741</v>
      </c>
      <c r="DI123" s="58" t="n">
        <f aca="false">IF(DI90&gt;0,(DI91/In_DSCR_Contracted+(DI90-DI91)/In_DSCR_Merchant)/DI90,0)</f>
        <v>0.740740740740741</v>
      </c>
      <c r="DJ123" s="58" t="n">
        <f aca="false">IF(DJ90&gt;0,(DJ91/In_DSCR_Contracted+(DJ90-DJ91)/In_DSCR_Merchant)/DJ90,0)</f>
        <v>0.740740740740741</v>
      </c>
      <c r="DK123" s="58" t="n">
        <f aca="false">IF(DK90&gt;0,(DK91/In_DSCR_Contracted+(DK90-DK91)/In_DSCR_Merchant)/DK90,0)</f>
        <v>0.740740740740741</v>
      </c>
      <c r="DL123" s="58" t="n">
        <f aca="false">IF(DL90&gt;0,(DL91/In_DSCR_Contracted+(DL90-DL91)/In_DSCR_Merchant)/DL90,0)</f>
        <v>0.740740740740741</v>
      </c>
      <c r="DM123" s="58" t="n">
        <f aca="false">IF(DM90&gt;0,(DM91/In_DSCR_Contracted+(DM90-DM91)/In_DSCR_Merchant)/DM90,0)</f>
        <v>0.740740740740741</v>
      </c>
      <c r="DN123" s="58" t="n">
        <f aca="false">IF(DN90&gt;0,(DN91/In_DSCR_Contracted+(DN90-DN91)/In_DSCR_Merchant)/DN90,0)</f>
        <v>0.740740740740741</v>
      </c>
      <c r="DO123" s="58" t="n">
        <f aca="false">IF(DO90&gt;0,(DO91/In_DSCR_Contracted+(DO90-DO91)/In_DSCR_Merchant)/DO90,0)</f>
        <v>0.740740740740741</v>
      </c>
      <c r="DP123" s="58" t="n">
        <f aca="false">IF(DP90&gt;0,(DP91/In_DSCR_Contracted+(DP90-DP91)/In_DSCR_Merchant)/DP90,0)</f>
        <v>0.740740740740741</v>
      </c>
      <c r="DQ123" s="58" t="n">
        <f aca="false">IF(DQ90&gt;0,(DQ91/In_DSCR_Contracted+(DQ90-DQ91)/In_DSCR_Merchant)/DQ90,0)</f>
        <v>0.740740740740741</v>
      </c>
      <c r="DR123" s="58" t="n">
        <f aca="false">IF(DR90&gt;0,(DR91/In_DSCR_Contracted+(DR90-DR91)/In_DSCR_Merchant)/DR90,0)</f>
        <v>0.740740740740741</v>
      </c>
      <c r="DS123" s="58" t="n">
        <f aca="false">IF(DS90&gt;0,(DS91/In_DSCR_Contracted+(DS90-DS91)/In_DSCR_Merchant)/DS90,0)</f>
        <v>0.740740740740741</v>
      </c>
      <c r="DT123" s="58" t="n">
        <f aca="false">IF(DT90&gt;0,(DT91/In_DSCR_Contracted+(DT90-DT91)/In_DSCR_Merchant)/DT90,0)</f>
        <v>0.740740740740741</v>
      </c>
      <c r="DU123" s="58" t="n">
        <f aca="false">IF(DU90&gt;0,(DU91/In_DSCR_Contracted+(DU90-DU91)/In_DSCR_Merchant)/DU90,0)</f>
        <v>0.740740740740741</v>
      </c>
      <c r="DV123" s="58" t="n">
        <f aca="false">IF(DV90&gt;0,(DV91/In_DSCR_Contracted+(DV90-DV91)/In_DSCR_Merchant)/DV90,0)</f>
        <v>0.740740740740741</v>
      </c>
      <c r="DW123" s="58" t="n">
        <f aca="false">IF(DW90&gt;0,(DW91/In_DSCR_Contracted+(DW90-DW91)/In_DSCR_Merchant)/DW90,0)</f>
        <v>0.740740740740741</v>
      </c>
      <c r="DX123" s="58" t="n">
        <f aca="false">IF(DX90&gt;0,(DX91/In_DSCR_Contracted+(DX90-DX91)/In_DSCR_Merchant)/DX90,0)</f>
        <v>0.740740740740741</v>
      </c>
      <c r="DY123" s="58" t="n">
        <f aca="false">IF(DY90&gt;0,(DY91/In_DSCR_Contracted+(DY90-DY91)/In_DSCR_Merchant)/DY90,0)</f>
        <v>0.740740740740741</v>
      </c>
      <c r="DZ123" s="58" t="n">
        <f aca="false">IF(DZ90&gt;0,(DZ91/In_DSCR_Contracted+(DZ90-DZ91)/In_DSCR_Merchant)/DZ90,0)</f>
        <v>0.740740740740741</v>
      </c>
      <c r="EA123" s="58" t="n">
        <f aca="false">IF(EA90&gt;0,(EA91/In_DSCR_Contracted+(EA90-EA91)/In_DSCR_Merchant)/EA90,0)</f>
        <v>0.740740740740741</v>
      </c>
      <c r="EB123" s="58" t="n">
        <f aca="false">IF(EB90&gt;0,(EB91/In_DSCR_Contracted+(EB90-EB91)/In_DSCR_Merchant)/EB90,0)</f>
        <v>0.740740740740741</v>
      </c>
      <c r="EC123" s="58" t="n">
        <f aca="false">IF(EC90&gt;0,(EC91/In_DSCR_Contracted+(EC90-EC91)/In_DSCR_Merchant)/EC90,0)</f>
        <v>0.740740740740741</v>
      </c>
      <c r="ED123" s="58" t="n">
        <f aca="false">IF(ED90&gt;0,(ED91/In_DSCR_Contracted+(ED90-ED91)/In_DSCR_Merchant)/ED90,0)</f>
        <v>0.740740740740741</v>
      </c>
      <c r="EE123" s="58" t="n">
        <f aca="false">IF(EE90&gt;0,(EE91/In_DSCR_Contracted+(EE90-EE91)/In_DSCR_Merchant)/EE90,0)</f>
        <v>0.740740740740741</v>
      </c>
      <c r="EF123" s="58" t="n">
        <f aca="false">IF(EF90&gt;0,(EF91/In_DSCR_Contracted+(EF90-EF91)/In_DSCR_Merchant)/EF90,0)</f>
        <v>0.740740740740741</v>
      </c>
      <c r="EG123" s="58" t="n">
        <f aca="false">IF(EG90&gt;0,(EG91/In_DSCR_Contracted+(EG90-EG91)/In_DSCR_Merchant)/EG90,0)</f>
        <v>0.740740740740741</v>
      </c>
      <c r="EH123" s="58" t="n">
        <f aca="false">IF(EH90&gt;0,(EH91/In_DSCR_Contracted+(EH90-EH91)/In_DSCR_Merchant)/EH90,0)</f>
        <v>0.740740740740741</v>
      </c>
      <c r="EI123" s="58" t="n">
        <f aca="false">IF(EI90&gt;0,(EI91/In_DSCR_Contracted+(EI90-EI91)/In_DSCR_Merchant)/EI90,0)</f>
        <v>0.740740740740741</v>
      </c>
      <c r="EJ123" s="58" t="n">
        <f aca="false">IF(EJ90&gt;0,(EJ91/In_DSCR_Contracted+(EJ90-EJ91)/In_DSCR_Merchant)/EJ90,0)</f>
        <v>0.740740740740741</v>
      </c>
      <c r="EK123" s="58" t="n">
        <f aca="false">IF(EK90&gt;0,(EK91/In_DSCR_Contracted+(EK90-EK91)/In_DSCR_Merchant)/EK90,0)</f>
        <v>0.740740740740741</v>
      </c>
      <c r="EL123" s="58" t="n">
        <f aca="false">IF(EL90&gt;0,(EL91/In_DSCR_Contracted+(EL90-EL91)/In_DSCR_Merchant)/EL90,0)</f>
        <v>0.740740740740741</v>
      </c>
      <c r="EM123" s="58" t="n">
        <f aca="false">IF(EM90&gt;0,(EM91/In_DSCR_Contracted+(EM90-EM91)/In_DSCR_Merchant)/EM90,0)</f>
        <v>0.740740740740741</v>
      </c>
      <c r="EN123" s="58" t="n">
        <f aca="false">IF(EN90&gt;0,(EN91/In_DSCR_Contracted+(EN90-EN91)/In_DSCR_Merchant)/EN90,0)</f>
        <v>0.740740740740741</v>
      </c>
      <c r="EO123" s="58" t="n">
        <f aca="false">IF(EO90&gt;0,(EO91/In_DSCR_Contracted+(EO90-EO91)/In_DSCR_Merchant)/EO90,0)</f>
        <v>0.740740740740741</v>
      </c>
      <c r="EP123" s="58" t="n">
        <f aca="false">IF(EP90&gt;0,(EP91/In_DSCR_Contracted+(EP90-EP91)/In_DSCR_Merchant)/EP90,0)</f>
        <v>0.740740740740741</v>
      </c>
      <c r="EQ123" s="58" t="n">
        <f aca="false">IF(EQ90&gt;0,(EQ91/In_DSCR_Contracted+(EQ90-EQ91)/In_DSCR_Merchant)/EQ90,0)</f>
        <v>0.740740740740741</v>
      </c>
      <c r="ER123" s="58" t="n">
        <f aca="false">IF(ER90&gt;0,(ER91/In_DSCR_Contracted+(ER90-ER91)/In_DSCR_Merchant)/ER90,0)</f>
        <v>0.740740740740741</v>
      </c>
      <c r="ES123" s="58" t="n">
        <f aca="false">IF(ES90&gt;0,(ES91/In_DSCR_Contracted+(ES90-ES91)/In_DSCR_Merchant)/ES90,0)</f>
        <v>0.740740740740741</v>
      </c>
      <c r="ET123" s="58" t="n">
        <f aca="false">IF(ET90&gt;0,(ET91/In_DSCR_Contracted+(ET90-ET91)/In_DSCR_Merchant)/ET90,0)</f>
        <v>0.740740740740741</v>
      </c>
      <c r="EU123" s="58" t="n">
        <f aca="false">IF(EU90&gt;0,(EU91/In_DSCR_Contracted+(EU90-EU91)/In_DSCR_Merchant)/EU90,0)</f>
        <v>0.740740740740741</v>
      </c>
      <c r="EV123" s="58" t="n">
        <f aca="false">IF(EV90&gt;0,(EV91/In_DSCR_Contracted+(EV90-EV91)/In_DSCR_Merchant)/EV90,0)</f>
        <v>0.740740740740741</v>
      </c>
      <c r="EW123" s="58" t="n">
        <f aca="false">IF(EW90&gt;0,(EW91/In_DSCR_Contracted+(EW90-EW91)/In_DSCR_Merchant)/EW90,0)</f>
        <v>0.740740740740741</v>
      </c>
      <c r="EX123" s="58" t="n">
        <f aca="false">IF(EX90&gt;0,(EX91/In_DSCR_Contracted+(EX90-EX91)/In_DSCR_Merchant)/EX90,0)</f>
        <v>0.740740740740741</v>
      </c>
      <c r="EY123" s="58" t="n">
        <f aca="false">IF(EY90&gt;0,(EY91/In_DSCR_Contracted+(EY90-EY91)/In_DSCR_Merchant)/EY90,0)</f>
        <v>0.740740740740741</v>
      </c>
      <c r="EZ123" s="58" t="n">
        <f aca="false">IF(EZ90&gt;0,(EZ91/In_DSCR_Contracted+(EZ90-EZ91)/In_DSCR_Merchant)/EZ90,0)</f>
        <v>0.740740740740741</v>
      </c>
      <c r="FA123" s="58" t="n">
        <f aca="false">IF(FA90&gt;0,(FA91/In_DSCR_Contracted+(FA90-FA91)/In_DSCR_Merchant)/FA90,0)</f>
        <v>0.740740740740741</v>
      </c>
      <c r="FB123" s="58" t="n">
        <f aca="false">IF(FB90&gt;0,(FB91/In_DSCR_Contracted+(FB90-FB91)/In_DSCR_Merchant)/FB90,0)</f>
        <v>0.740740740740741</v>
      </c>
      <c r="FC123" s="58" t="n">
        <f aca="false">IF(FC90&gt;0,(FC91/In_DSCR_Contracted+(FC90-FC91)/In_DSCR_Merchant)/FC90,0)</f>
        <v>0.740740740740741</v>
      </c>
      <c r="FD123" s="58" t="n">
        <f aca="false">IF(FD90&gt;0,(FD91/In_DSCR_Contracted+(FD90-FD91)/In_DSCR_Merchant)/FD90,0)</f>
        <v>0</v>
      </c>
      <c r="FE123" s="58" t="n">
        <f aca="false">IF(FE90&gt;0,(FE91/In_DSCR_Contracted+(FE90-FE91)/In_DSCR_Merchant)/FE90,0)</f>
        <v>0</v>
      </c>
      <c r="FF123" s="58" t="n">
        <f aca="false">IF(FF90&gt;0,(FF91/In_DSCR_Contracted+(FF90-FF91)/In_DSCR_Merchant)/FF90,0)</f>
        <v>0</v>
      </c>
      <c r="FG123" s="58" t="n">
        <f aca="false">IF(FG90&gt;0,(FG91/In_DSCR_Contracted+(FG90-FG91)/In_DSCR_Merchant)/FG90,0)</f>
        <v>0</v>
      </c>
      <c r="FH123" s="58" t="n">
        <f aca="false">IF(FH90&gt;0,(FH91/In_DSCR_Contracted+(FH90-FH91)/In_DSCR_Merchant)/FH90,0)</f>
        <v>0</v>
      </c>
    </row>
    <row r="124" customFormat="false" ht="15" hidden="false" customHeight="false" outlineLevel="0" collapsed="false">
      <c r="C124" s="0" t="s">
        <v>772</v>
      </c>
      <c r="D124" s="11" t="s">
        <v>359</v>
      </c>
      <c r="E124" s="20" t="n">
        <f aca="false">PV($F36,In_Debt_Tenor*Months_In_Year/Months_Per_Period,-$F124)</f>
        <v>27215.0256004858</v>
      </c>
      <c r="F124" s="20" t="n">
        <f aca="false">MIN($J124:$FH124)</f>
        <v>647.443556334022</v>
      </c>
      <c r="J124" s="20" t="str">
        <f aca="false">IF(J32=1,J122*J123,"")</f>
        <v/>
      </c>
      <c r="K124" s="20" t="str">
        <f aca="false">IF(K32=1,K122*K123,"")</f>
        <v/>
      </c>
      <c r="L124" s="20" t="str">
        <f aca="false">IF(L32=1,L122*L123,"")</f>
        <v/>
      </c>
      <c r="M124" s="20" t="str">
        <f aca="false">IF(M32=1,M122*M123,"")</f>
        <v/>
      </c>
      <c r="N124" s="20" t="str">
        <f aca="false">IF(N32=1,N122*N123,"")</f>
        <v/>
      </c>
      <c r="O124" s="20" t="str">
        <f aca="false">IF(O32=1,O122*O123,"")</f>
        <v/>
      </c>
      <c r="P124" s="20" t="str">
        <f aca="false">IF(P32=1,P122*P123,"")</f>
        <v/>
      </c>
      <c r="Q124" s="20" t="str">
        <f aca="false">IF(Q32=1,Q122*Q123,"")</f>
        <v/>
      </c>
      <c r="R124" s="20" t="str">
        <f aca="false">IF(R32=1,R122*R123,"")</f>
        <v/>
      </c>
      <c r="S124" s="20" t="str">
        <f aca="false">IF(S32=1,S122*S123,"")</f>
        <v/>
      </c>
      <c r="T124" s="20" t="n">
        <f aca="false">IF(T32=1,T122*T123,"")</f>
        <v>1235.51354700769</v>
      </c>
      <c r="U124" s="20" t="n">
        <f aca="false">IF(U32=1,U122*U123,"")</f>
        <v>1247.80582477957</v>
      </c>
      <c r="V124" s="20" t="n">
        <f aca="false">IF(V32=1,V122*V123,"")</f>
        <v>1241.90661116102</v>
      </c>
      <c r="W124" s="20" t="n">
        <f aca="false">IF(W32=1,W122*W123,"")</f>
        <v>1006.77388954759</v>
      </c>
      <c r="X124" s="20" t="n">
        <f aca="false">IF(X32=1,X122*X123,"")</f>
        <v>1016.54253078114</v>
      </c>
      <c r="Y124" s="20" t="n">
        <f aca="false">IF(Y32=1,Y122*Y123,"")</f>
        <v>1026.27836525503</v>
      </c>
      <c r="Z124" s="20" t="n">
        <f aca="false">IF(Z32=1,Z122*Z123,"")</f>
        <v>1025.06830068438</v>
      </c>
      <c r="AA124" s="20" t="n">
        <f aca="false">IF(AA32=1,AA122*AA123,"")</f>
        <v>843.277738633233</v>
      </c>
      <c r="AB124" s="20" t="n">
        <f aca="false">IF(AB32=1,AB122*AB123,"")</f>
        <v>851.725514145505</v>
      </c>
      <c r="AC124" s="20" t="n">
        <f aca="false">IF(AC32=1,AC122*AC123,"")</f>
        <v>860.14337149115</v>
      </c>
      <c r="AD124" s="20" t="n">
        <f aca="false">IF(AD32=1,AD122*AD123,"")</f>
        <v>859.191975597385</v>
      </c>
      <c r="AE124" s="20" t="n">
        <f aca="false">IF(AE32=1,AE122*AE123,"")</f>
        <v>879.901881092727</v>
      </c>
      <c r="AF124" s="20" t="n">
        <f aca="false">IF(AF32=1,AF122*AF123,"")</f>
        <v>888.523639778406</v>
      </c>
      <c r="AG124" s="20" t="n">
        <f aca="false">IF(AG32=1,AG122*AG123,"")</f>
        <v>897.114396897952</v>
      </c>
      <c r="AH124" s="20" t="n">
        <f aca="false">IF(AH32=1,AH122*AH123,"")</f>
        <v>896.036428422442</v>
      </c>
      <c r="AI124" s="20" t="n">
        <f aca="false">IF(AI32=1,AI122*AI123,"")</f>
        <v>883.277643272992</v>
      </c>
      <c r="AJ124" s="20" t="n">
        <f aca="false">IF(AJ32=1,AJ122*AJ123,"")</f>
        <v>880.854460098367</v>
      </c>
      <c r="AK124" s="20" t="n">
        <f aca="false">IF(AK32=1,AK122*AK123,"")</f>
        <v>889.196605769429</v>
      </c>
      <c r="AL124" s="20" t="n">
        <f aca="false">IF(AL32=1,AL122*AL123,"")</f>
        <v>888.046410306117</v>
      </c>
      <c r="AM124" s="20" t="n">
        <f aca="false">IF(AM32=1,AM122*AM123,"")</f>
        <v>842.013578306553</v>
      </c>
      <c r="AN124" s="20" t="n">
        <f aca="false">IF(AN32=1,AN122*AN123,"")</f>
        <v>850.043489650203</v>
      </c>
      <c r="AO124" s="20" t="n">
        <f aca="false">IF(AO32=1,AO122*AO123,"")</f>
        <v>858.043057906507</v>
      </c>
      <c r="AP124" s="20" t="n">
        <f aca="false">IF(AP32=1,AP122*AP123,"")</f>
        <v>856.874657841222</v>
      </c>
      <c r="AQ124" s="20" t="n">
        <f aca="false">IF(AQ32=1,AQ122*AQ123,"")</f>
        <v>765.571797687042</v>
      </c>
      <c r="AR124" s="20" t="n">
        <f aca="false">IF(AR32=1,AR122*AR123,"")</f>
        <v>773.23426277476</v>
      </c>
      <c r="AS124" s="20" t="n">
        <f aca="false">IF(AS32=1,AS122*AS123,"")</f>
        <v>780.869343681999</v>
      </c>
      <c r="AT124" s="20" t="n">
        <f aca="false">IF(AT32=1,AT122*AT123,"")</f>
        <v>779.998528394848</v>
      </c>
      <c r="AU124" s="20" t="n">
        <f aca="false">IF(AU32=1,AU122*AU123,"")</f>
        <v>785.482484952025</v>
      </c>
      <c r="AV124" s="20" t="n">
        <f aca="false">IF(AV32=1,AV122*AV123,"")</f>
        <v>793.373053288409</v>
      </c>
      <c r="AW124" s="20" t="n">
        <f aca="false">IF(AW32=1,AW122*AW123,"")</f>
        <v>801.236460485887</v>
      </c>
      <c r="AX124" s="20" t="n">
        <f aca="false">IF(AX32=1,AX122*AX123,"")</f>
        <v>800.372737907331</v>
      </c>
      <c r="AY124" s="20" t="n">
        <f aca="false">IF(AY32=1,AY122*AY123,"")</f>
        <v>737.717882359461</v>
      </c>
      <c r="AZ124" s="20" t="n">
        <f aca="false">IF(AZ32=1,AZ122*AZ123,"")</f>
        <v>736.873072268602</v>
      </c>
      <c r="BA124" s="20" t="n">
        <f aca="false">IF(BA32=1,BA122*BA123,"")</f>
        <v>744.117124374923</v>
      </c>
      <c r="BB124" s="20" t="n">
        <f aca="false">IF(BB32=1,BB122*BB123,"")</f>
        <v>743.25494120291</v>
      </c>
      <c r="BC124" s="20" t="n">
        <f aca="false">IF(BC32=1,BC122*BC123,"")</f>
        <v>752.28398320429</v>
      </c>
      <c r="BD124" s="20" t="n">
        <f aca="false">IF(BD32=1,BD122*BD123,"")</f>
        <v>759.764627919822</v>
      </c>
      <c r="BE124" s="20" t="n">
        <f aca="false">IF(BE32=1,BE122*BE123,"")</f>
        <v>767.216779378816</v>
      </c>
      <c r="BF124" s="20" t="n">
        <f aca="false">IF(BF32=1,BF122*BF123,"")</f>
        <v>766.310695539929</v>
      </c>
      <c r="BG124" s="20" t="n">
        <f aca="false">IF(BG32=1,BG122*BG123,"")</f>
        <v>763.956776016534</v>
      </c>
      <c r="BH124" s="20" t="n">
        <f aca="false">IF(BH32=1,BH122*BH123,"")</f>
        <v>753.064098841134</v>
      </c>
      <c r="BI124" s="20" t="n">
        <f aca="false">IF(BI32=1,BI122*BI123,"")</f>
        <v>757.15044981166</v>
      </c>
      <c r="BJ124" s="20" t="n">
        <f aca="false">IF(BJ32=1,BJ122*BJ123,"")</f>
        <v>739.251135362813</v>
      </c>
      <c r="BK124" s="20" t="n">
        <f aca="false">IF(BK32=1,BK122*BK123,"")</f>
        <v>705.936204694046</v>
      </c>
      <c r="BL124" s="20" t="n">
        <f aca="false">IF(BL32=1,BL122*BL123,"")</f>
        <v>712.453642743387</v>
      </c>
      <c r="BM124" s="20" t="n">
        <f aca="false">IF(BM32=1,BM122*BM123,"")</f>
        <v>718.939719759803</v>
      </c>
      <c r="BN124" s="20" t="n">
        <f aca="false">IF(BN32=1,BN122*BN123,"")</f>
        <v>717.668266024399</v>
      </c>
      <c r="BO124" s="20" t="n">
        <f aca="false">IF(BO32=1,BO122*BO123,"")</f>
        <v>715.786558030968</v>
      </c>
      <c r="BP124" s="20" t="n">
        <f aca="false">IF(BP32=1,BP122*BP123,"")</f>
        <v>714.542920210303</v>
      </c>
      <c r="BQ124" s="20" t="n">
        <f aca="false">IF(BQ32=1,BQ122*BQ123,"")</f>
        <v>721.071947397244</v>
      </c>
      <c r="BR124" s="20" t="n">
        <f aca="false">IF(BR32=1,BR122*BR123,"")</f>
        <v>719.800626835994</v>
      </c>
      <c r="BS124" s="20" t="n">
        <f aca="false">IF(BS32=1,BS122*BS123,"")</f>
        <v>675.073574572433</v>
      </c>
      <c r="BT124" s="20" t="n">
        <f aca="false">IF(BT32=1,BT122*BT123,"")</f>
        <v>681.286927918634</v>
      </c>
      <c r="BU124" s="20" t="n">
        <f aca="false">IF(BU32=1,BU122*BU123,"")</f>
        <v>687.469774417165</v>
      </c>
      <c r="BV124" s="20" t="n">
        <f aca="false">IF(BV32=1,BV122*BV123,"")</f>
        <v>686.196836267434</v>
      </c>
      <c r="BW124" s="20" t="n">
        <f aca="false">IF(BW32=1,BW122*BW123,"")</f>
        <v>665.298008190448</v>
      </c>
      <c r="BX124" s="20" t="n">
        <f aca="false">IF(BX32=1,BX122*BX123,"")</f>
        <v>671.385467325251</v>
      </c>
      <c r="BY124" s="20" t="n">
        <f aca="false">IF(BY32=1,BY122*BY123,"")</f>
        <v>677.441640360484</v>
      </c>
      <c r="BZ124" s="20" t="n">
        <f aca="false">IF(BZ32=1,BZ122*BZ123,"")</f>
        <v>676.128494666624</v>
      </c>
      <c r="CA124" s="20" t="n">
        <f aca="false">IF(CA32=1,CA122*CA123,"")</f>
        <v>647.443556334022</v>
      </c>
      <c r="CB124" s="20" t="str">
        <f aca="false">IF(CB32=1,CB122*CB123,"")</f>
        <v/>
      </c>
      <c r="CC124" s="20" t="str">
        <f aca="false">IF(CC32=1,CC122*CC123,"")</f>
        <v/>
      </c>
      <c r="CD124" s="20" t="str">
        <f aca="false">IF(CD32=1,CD122*CD123,"")</f>
        <v/>
      </c>
      <c r="CE124" s="20" t="str">
        <f aca="false">IF(CE32=1,CE122*CE123,"")</f>
        <v/>
      </c>
      <c r="CF124" s="20" t="str">
        <f aca="false">IF(CF32=1,CF122*CF123,"")</f>
        <v/>
      </c>
      <c r="CG124" s="20" t="str">
        <f aca="false">IF(CG32=1,CG122*CG123,"")</f>
        <v/>
      </c>
      <c r="CH124" s="20" t="str">
        <f aca="false">IF(CH32=1,CH122*CH123,"")</f>
        <v/>
      </c>
      <c r="CI124" s="20" t="str">
        <f aca="false">IF(CI32=1,CI122*CI123,"")</f>
        <v/>
      </c>
      <c r="CJ124" s="20" t="str">
        <f aca="false">IF(CJ32=1,CJ122*CJ123,"")</f>
        <v/>
      </c>
      <c r="CK124" s="20" t="str">
        <f aca="false">IF(CK32=1,CK122*CK123,"")</f>
        <v/>
      </c>
      <c r="CL124" s="20" t="str">
        <f aca="false">IF(CL32=1,CL122*CL123,"")</f>
        <v/>
      </c>
      <c r="CM124" s="20" t="str">
        <f aca="false">IF(CM32=1,CM122*CM123,"")</f>
        <v/>
      </c>
      <c r="CN124" s="20" t="str">
        <f aca="false">IF(CN32=1,CN122*CN123,"")</f>
        <v/>
      </c>
      <c r="CO124" s="20" t="str">
        <f aca="false">IF(CO32=1,CO122*CO123,"")</f>
        <v/>
      </c>
      <c r="CP124" s="20" t="str">
        <f aca="false">IF(CP32=1,CP122*CP123,"")</f>
        <v/>
      </c>
      <c r="CQ124" s="20" t="str">
        <f aca="false">IF(CQ32=1,CQ122*CQ123,"")</f>
        <v/>
      </c>
      <c r="CR124" s="20" t="str">
        <f aca="false">IF(CR32=1,CR122*CR123,"")</f>
        <v/>
      </c>
      <c r="CS124" s="20" t="str">
        <f aca="false">IF(CS32=1,CS122*CS123,"")</f>
        <v/>
      </c>
      <c r="CT124" s="20" t="str">
        <f aca="false">IF(CT32=1,CT122*CT123,"")</f>
        <v/>
      </c>
      <c r="CU124" s="20" t="str">
        <f aca="false">IF(CU32=1,CU122*CU123,"")</f>
        <v/>
      </c>
      <c r="CV124" s="20" t="str">
        <f aca="false">IF(CV32=1,CV122*CV123,"")</f>
        <v/>
      </c>
      <c r="CW124" s="20" t="str">
        <f aca="false">IF(CW32=1,CW122*CW123,"")</f>
        <v/>
      </c>
      <c r="CX124" s="20" t="str">
        <f aca="false">IF(CX32=1,CX122*CX123,"")</f>
        <v/>
      </c>
      <c r="CY124" s="20" t="str">
        <f aca="false">IF(CY32=1,CY122*CY123,"")</f>
        <v/>
      </c>
      <c r="CZ124" s="20" t="str">
        <f aca="false">IF(CZ32=1,CZ122*CZ123,"")</f>
        <v/>
      </c>
      <c r="DA124" s="20" t="str">
        <f aca="false">IF(DA32=1,DA122*DA123,"")</f>
        <v/>
      </c>
      <c r="DB124" s="20" t="str">
        <f aca="false">IF(DB32=1,DB122*DB123,"")</f>
        <v/>
      </c>
      <c r="DC124" s="20" t="str">
        <f aca="false">IF(DC32=1,DC122*DC123,"")</f>
        <v/>
      </c>
      <c r="DD124" s="20" t="str">
        <f aca="false">IF(DD32=1,DD122*DD123,"")</f>
        <v/>
      </c>
      <c r="DE124" s="20" t="str">
        <f aca="false">IF(DE32=1,DE122*DE123,"")</f>
        <v/>
      </c>
      <c r="DF124" s="20" t="str">
        <f aca="false">IF(DF32=1,DF122*DF123,"")</f>
        <v/>
      </c>
      <c r="DG124" s="20" t="str">
        <f aca="false">IF(DG32=1,DG122*DG123,"")</f>
        <v/>
      </c>
      <c r="DH124" s="20" t="str">
        <f aca="false">IF(DH32=1,DH122*DH123,"")</f>
        <v/>
      </c>
      <c r="DI124" s="20" t="str">
        <f aca="false">IF(DI32=1,DI122*DI123,"")</f>
        <v/>
      </c>
      <c r="DJ124" s="20" t="str">
        <f aca="false">IF(DJ32=1,DJ122*DJ123,"")</f>
        <v/>
      </c>
      <c r="DK124" s="20" t="str">
        <f aca="false">IF(DK32=1,DK122*DK123,"")</f>
        <v/>
      </c>
      <c r="DL124" s="20" t="str">
        <f aca="false">IF(DL32=1,DL122*DL123,"")</f>
        <v/>
      </c>
      <c r="DM124" s="20" t="str">
        <f aca="false">IF(DM32=1,DM122*DM123,"")</f>
        <v/>
      </c>
      <c r="DN124" s="20" t="str">
        <f aca="false">IF(DN32=1,DN122*DN123,"")</f>
        <v/>
      </c>
      <c r="DO124" s="20" t="str">
        <f aca="false">IF(DO32=1,DO122*DO123,"")</f>
        <v/>
      </c>
      <c r="DP124" s="20" t="str">
        <f aca="false">IF(DP32=1,DP122*DP123,"")</f>
        <v/>
      </c>
      <c r="DQ124" s="20" t="str">
        <f aca="false">IF(DQ32=1,DQ122*DQ123,"")</f>
        <v/>
      </c>
      <c r="DR124" s="20" t="str">
        <f aca="false">IF(DR32=1,DR122*DR123,"")</f>
        <v/>
      </c>
      <c r="DS124" s="20" t="str">
        <f aca="false">IF(DS32=1,DS122*DS123,"")</f>
        <v/>
      </c>
      <c r="DT124" s="20" t="str">
        <f aca="false">IF(DT32=1,DT122*DT123,"")</f>
        <v/>
      </c>
      <c r="DU124" s="20" t="str">
        <f aca="false">IF(DU32=1,DU122*DU123,"")</f>
        <v/>
      </c>
      <c r="DV124" s="20" t="str">
        <f aca="false">IF(DV32=1,DV122*DV123,"")</f>
        <v/>
      </c>
      <c r="DW124" s="20" t="str">
        <f aca="false">IF(DW32=1,DW122*DW123,"")</f>
        <v/>
      </c>
      <c r="DX124" s="20" t="str">
        <f aca="false">IF(DX32=1,DX122*DX123,"")</f>
        <v/>
      </c>
      <c r="DY124" s="20" t="str">
        <f aca="false">IF(DY32=1,DY122*DY123,"")</f>
        <v/>
      </c>
      <c r="DZ124" s="20" t="str">
        <f aca="false">IF(DZ32=1,DZ122*DZ123,"")</f>
        <v/>
      </c>
      <c r="EA124" s="20" t="str">
        <f aca="false">IF(EA32=1,EA122*EA123,"")</f>
        <v/>
      </c>
      <c r="EB124" s="20" t="str">
        <f aca="false">IF(EB32=1,EB122*EB123,"")</f>
        <v/>
      </c>
      <c r="EC124" s="20" t="str">
        <f aca="false">IF(EC32=1,EC122*EC123,"")</f>
        <v/>
      </c>
      <c r="ED124" s="20" t="str">
        <f aca="false">IF(ED32=1,ED122*ED123,"")</f>
        <v/>
      </c>
      <c r="EE124" s="20" t="str">
        <f aca="false">IF(EE32=1,EE122*EE123,"")</f>
        <v/>
      </c>
      <c r="EF124" s="20" t="str">
        <f aca="false">IF(EF32=1,EF122*EF123,"")</f>
        <v/>
      </c>
      <c r="EG124" s="20" t="str">
        <f aca="false">IF(EG32=1,EG122*EG123,"")</f>
        <v/>
      </c>
      <c r="EH124" s="20" t="str">
        <f aca="false">IF(EH32=1,EH122*EH123,"")</f>
        <v/>
      </c>
      <c r="EI124" s="20" t="str">
        <f aca="false">IF(EI32=1,EI122*EI123,"")</f>
        <v/>
      </c>
      <c r="EJ124" s="20" t="str">
        <f aca="false">IF(EJ32=1,EJ122*EJ123,"")</f>
        <v/>
      </c>
      <c r="EK124" s="20" t="str">
        <f aca="false">IF(EK32=1,EK122*EK123,"")</f>
        <v/>
      </c>
      <c r="EL124" s="20" t="str">
        <f aca="false">IF(EL32=1,EL122*EL123,"")</f>
        <v/>
      </c>
      <c r="EM124" s="20" t="str">
        <f aca="false">IF(EM32=1,EM122*EM123,"")</f>
        <v/>
      </c>
      <c r="EN124" s="20" t="str">
        <f aca="false">IF(EN32=1,EN122*EN123,"")</f>
        <v/>
      </c>
      <c r="EO124" s="20" t="str">
        <f aca="false">IF(EO32=1,EO122*EO123,"")</f>
        <v/>
      </c>
      <c r="EP124" s="20" t="str">
        <f aca="false">IF(EP32=1,EP122*EP123,"")</f>
        <v/>
      </c>
      <c r="EQ124" s="20" t="str">
        <f aca="false">IF(EQ32=1,EQ122*EQ123,"")</f>
        <v/>
      </c>
      <c r="ER124" s="20" t="str">
        <f aca="false">IF(ER32=1,ER122*ER123,"")</f>
        <v/>
      </c>
      <c r="ES124" s="20" t="str">
        <f aca="false">IF(ES32=1,ES122*ES123,"")</f>
        <v/>
      </c>
      <c r="ET124" s="20" t="str">
        <f aca="false">IF(ET32=1,ET122*ET123,"")</f>
        <v/>
      </c>
      <c r="EU124" s="20" t="str">
        <f aca="false">IF(EU32=1,EU122*EU123,"")</f>
        <v/>
      </c>
      <c r="EV124" s="20" t="str">
        <f aca="false">IF(EV32=1,EV122*EV123,"")</f>
        <v/>
      </c>
      <c r="EW124" s="20" t="str">
        <f aca="false">IF(EW32=1,EW122*EW123,"")</f>
        <v/>
      </c>
      <c r="EX124" s="20" t="str">
        <f aca="false">IF(EX32=1,EX122*EX123,"")</f>
        <v/>
      </c>
      <c r="EY124" s="20" t="str">
        <f aca="false">IF(EY32=1,EY122*EY123,"")</f>
        <v/>
      </c>
      <c r="EZ124" s="20" t="str">
        <f aca="false">IF(EZ32=1,EZ122*EZ123,"")</f>
        <v/>
      </c>
      <c r="FA124" s="20" t="str">
        <f aca="false">IF(FA32=1,FA122*FA123,"")</f>
        <v/>
      </c>
      <c r="FB124" s="20" t="str">
        <f aca="false">IF(FB32=1,FB122*FB123,"")</f>
        <v/>
      </c>
      <c r="FC124" s="20" t="str">
        <f aca="false">IF(FC32=1,FC122*FC123,"")</f>
        <v/>
      </c>
      <c r="FD124" s="20" t="str">
        <f aca="false">IF(FD32=1,FD122*FD123,"")</f>
        <v/>
      </c>
      <c r="FE124" s="20" t="str">
        <f aca="false">IF(FE32=1,FE122*FE123,"")</f>
        <v/>
      </c>
      <c r="FF124" s="20" t="str">
        <f aca="false">IF(FF32=1,FF122*FF123,"")</f>
        <v/>
      </c>
      <c r="FG124" s="20" t="str">
        <f aca="false">IF(FG32=1,FG122*FG123,"")</f>
        <v/>
      </c>
      <c r="FH124" s="20" t="str">
        <f aca="false">IF(FH32=1,FH122*FH123,"")</f>
        <v/>
      </c>
    </row>
    <row r="125" customFormat="false" ht="15" hidden="false" customHeight="false" outlineLevel="0" collapsed="false">
      <c r="C125" s="0" t="s">
        <v>773</v>
      </c>
      <c r="D125" s="11" t="s">
        <v>359</v>
      </c>
      <c r="E125" s="20" t="n">
        <f aca="false">IF(In_Debt_Per_MW&gt;0,In_Debt_Per_MW*$E13,-$E118)</f>
        <v>57822.5366688565</v>
      </c>
    </row>
    <row r="126" customFormat="false" ht="15" hidden="false" customHeight="false" outlineLevel="0" collapsed="false">
      <c r="C126" s="27" t="s">
        <v>774</v>
      </c>
      <c r="D126" s="11" t="s">
        <v>32</v>
      </c>
      <c r="E126" s="32" t="n">
        <f aca="false">MAX(0,MIN(In_Gearing,$E124/-$E118,$E125/-$E118))</f>
        <v>0.470664677967059</v>
      </c>
      <c r="F126" s="32" t="n">
        <f aca="false">$E126*-$E118/$E124</f>
        <v>1</v>
      </c>
    </row>
    <row r="127" customFormat="false" ht="15" hidden="false" customHeight="false" outlineLevel="0" collapsed="false">
      <c r="C127" s="0" t="s">
        <v>775</v>
      </c>
      <c r="D127" s="11" t="s">
        <v>359</v>
      </c>
      <c r="E127" s="20" t="n">
        <f aca="false">$E126*-$E118</f>
        <v>27215.0256004858</v>
      </c>
      <c r="F127" s="20" t="n">
        <f aca="false">PMT($F36,In_Debt_Tenor*Months_In_Year/Months_Per_Period,-$E127)</f>
        <v>647.443556334021</v>
      </c>
    </row>
    <row r="129" customFormat="false" ht="15" hidden="false" customHeight="false" outlineLevel="0" collapsed="false">
      <c r="A129" s="9" t="s">
        <v>14</v>
      </c>
      <c r="B129" s="9"/>
      <c r="C129" s="9" t="s">
        <v>776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</row>
    <row r="130" customFormat="false" ht="15" hidden="false" customHeight="false" outlineLevel="0" collapsed="false">
      <c r="C130" s="0" t="s">
        <v>777</v>
      </c>
      <c r="D130" s="11" t="s">
        <v>359</v>
      </c>
      <c r="I130" s="20" t="n">
        <f aca="false">SUM(J130:FH130)</f>
        <v>-11631.5877795555</v>
      </c>
      <c r="J130" s="20" t="n">
        <f aca="false">-I139*$F36*J26</f>
        <v>-0</v>
      </c>
      <c r="K130" s="20" t="n">
        <f aca="false">-J139*$F36*K26</f>
        <v>-0</v>
      </c>
      <c r="L130" s="20" t="n">
        <f aca="false">-K139*$F36*L26</f>
        <v>-0</v>
      </c>
      <c r="M130" s="20" t="n">
        <f aca="false">-L139*$F36*M26</f>
        <v>-0</v>
      </c>
      <c r="N130" s="20" t="n">
        <f aca="false">-M139*$F36*N26</f>
        <v>-0</v>
      </c>
      <c r="O130" s="20" t="n">
        <f aca="false">-N139*$F36*O26</f>
        <v>-0</v>
      </c>
      <c r="P130" s="20" t="n">
        <f aca="false">-O139*$F36*P26</f>
        <v>-0</v>
      </c>
      <c r="Q130" s="20" t="n">
        <f aca="false">-P139*$F36*Q26</f>
        <v>-0</v>
      </c>
      <c r="R130" s="20" t="n">
        <f aca="false">-Q139*$F36*R26</f>
        <v>-0</v>
      </c>
      <c r="S130" s="20" t="n">
        <f aca="false">-R139*$F36*S26</f>
        <v>-0</v>
      </c>
      <c r="T130" s="20" t="n">
        <f aca="false">-S139*$F36*T26</f>
        <v>-340.187820006073</v>
      </c>
      <c r="U130" s="20" t="n">
        <f aca="false">-T139*$F36*U26</f>
        <v>-336.347123301973</v>
      </c>
      <c r="V130" s="20" t="n">
        <f aca="false">-U139*$F36*V26</f>
        <v>-332.458417889073</v>
      </c>
      <c r="W130" s="20" t="n">
        <f aca="false">-V139*$F36*W26</f>
        <v>-328.521103658511</v>
      </c>
      <c r="X130" s="20" t="n">
        <f aca="false">-W139*$F36*X26</f>
        <v>-324.534573000067</v>
      </c>
      <c r="Y130" s="20" t="n">
        <f aca="false">-X139*$F36*Y26</f>
        <v>-320.498210708393</v>
      </c>
      <c r="Z130" s="20" t="n">
        <f aca="false">-Y139*$F36*Z26</f>
        <v>-316.411393888072</v>
      </c>
      <c r="AA130" s="20" t="n">
        <f aca="false">-Z139*$F36*AA26</f>
        <v>-312.273491857498</v>
      </c>
      <c r="AB130" s="20" t="n">
        <f aca="false">-AA139*$F36*AB26</f>
        <v>-308.083866051541</v>
      </c>
      <c r="AC130" s="20" t="n">
        <f aca="false">-AB139*$F36*AC26</f>
        <v>-303.841869923011</v>
      </c>
      <c r="AD130" s="20" t="n">
        <f aca="false">-AC139*$F36*AD26</f>
        <v>-299.546848842873</v>
      </c>
      <c r="AE130" s="20" t="n">
        <f aca="false">-AD139*$F36*AE26</f>
        <v>-295.198139999234</v>
      </c>
      <c r="AF130" s="20" t="n">
        <f aca="false">-AE139*$F36*AF26</f>
        <v>-290.795072295049</v>
      </c>
      <c r="AG130" s="20" t="n">
        <f aca="false">-AF139*$F36*AG26</f>
        <v>-286.336966244562</v>
      </c>
      <c r="AH130" s="20" t="n">
        <f aca="false">-AG139*$F36*AH26</f>
        <v>-281.823133868443</v>
      </c>
      <c r="AI130" s="20" t="n">
        <f aca="false">-AH139*$F36*AI26</f>
        <v>-277.252878587624</v>
      </c>
      <c r="AJ130" s="20" t="n">
        <f aca="false">-AI139*$F36*AJ26</f>
        <v>-272.625495115794</v>
      </c>
      <c r="AK130" s="20" t="n">
        <f aca="false">-AJ139*$F36*AK26</f>
        <v>-267.940269350566</v>
      </c>
      <c r="AL130" s="20" t="n">
        <f aca="false">-AK139*$F36*AL26</f>
        <v>-263.196478263273</v>
      </c>
      <c r="AM130" s="20" t="n">
        <f aca="false">-AL139*$F36*AM26</f>
        <v>-258.393389787388</v>
      </c>
      <c r="AN130" s="20" t="n">
        <f aca="false">-AM139*$F36*AN26</f>
        <v>-253.530262705555</v>
      </c>
      <c r="AO130" s="20" t="n">
        <f aca="false">-AN139*$F36*AO26</f>
        <v>-248.6063465352</v>
      </c>
      <c r="AP130" s="20" t="n">
        <f aca="false">-AO139*$F36*AP26</f>
        <v>-243.620881412714</v>
      </c>
      <c r="AQ130" s="20" t="n">
        <f aca="false">-AP139*$F36*AQ26</f>
        <v>-238.573097976198</v>
      </c>
      <c r="AR130" s="20" t="n">
        <f aca="false">-AQ139*$F36*AR26</f>
        <v>-233.462217246725</v>
      </c>
      <c r="AS130" s="20" t="n">
        <f aca="false">-AR139*$F36*AS26</f>
        <v>-228.287450508134</v>
      </c>
      <c r="AT130" s="20" t="n">
        <f aca="false">-AS139*$F36*AT26</f>
        <v>-223.04799918531</v>
      </c>
      <c r="AU130" s="20" t="n">
        <f aca="false">-AT139*$F36*AU26</f>
        <v>-217.743054720952</v>
      </c>
      <c r="AV130" s="20" t="n">
        <f aca="false">-AU139*$F36*AV26</f>
        <v>-212.371798450788</v>
      </c>
      <c r="AW130" s="20" t="n">
        <f aca="false">-AV139*$F36*AW26</f>
        <v>-206.933401477248</v>
      </c>
      <c r="AX130" s="20" t="n">
        <f aca="false">-AW139*$F36*AX26</f>
        <v>-201.427024541538</v>
      </c>
      <c r="AY130" s="20" t="n">
        <f aca="false">-AX139*$F36*AY26</f>
        <v>-195.851817894132</v>
      </c>
      <c r="AZ130" s="20" t="n">
        <f aca="false">-AY139*$F36*AZ26</f>
        <v>-190.206921163634</v>
      </c>
      <c r="BA130" s="20" t="n">
        <f aca="false">-AZ139*$F36*BA26</f>
        <v>-184.491463224004</v>
      </c>
      <c r="BB130" s="20" t="n">
        <f aca="false">-BA139*$F36*BB26</f>
        <v>-178.704562060128</v>
      </c>
      <c r="BC130" s="20" t="n">
        <f aca="false">-BB139*$F36*BC26</f>
        <v>-172.845324631705</v>
      </c>
      <c r="BD130" s="20" t="n">
        <f aca="false">-BC139*$F36*BD26</f>
        <v>-166.912846735426</v>
      </c>
      <c r="BE130" s="20" t="n">
        <f aca="false">-BD139*$F36*BE26</f>
        <v>-160.906212865443</v>
      </c>
      <c r="BF130" s="20" t="n">
        <f aca="false">-BE139*$F36*BF26</f>
        <v>-154.824496072086</v>
      </c>
      <c r="BG130" s="20" t="n">
        <f aca="false">-BF139*$F36*BG26</f>
        <v>-148.666757818812</v>
      </c>
      <c r="BH130" s="20" t="n">
        <f aca="false">-BG139*$F36*BH26</f>
        <v>-142.432047837372</v>
      </c>
      <c r="BI130" s="20" t="n">
        <f aca="false">-BH139*$F36*BI26</f>
        <v>-136.119403981164</v>
      </c>
      <c r="BJ130" s="20" t="n">
        <f aca="false">-BI139*$F36*BJ26</f>
        <v>-129.727852076753</v>
      </c>
      <c r="BK130" s="20" t="n">
        <f aca="false">-BJ139*$F36*BK26</f>
        <v>-123.256405773537</v>
      </c>
      <c r="BL130" s="20" t="n">
        <f aca="false">-BK139*$F36*BL26</f>
        <v>-116.704066391531</v>
      </c>
      <c r="BM130" s="20" t="n">
        <f aca="false">-BL139*$F36*BM26</f>
        <v>-110.06982276725</v>
      </c>
      <c r="BN130" s="20" t="n">
        <f aca="false">-BM139*$F36*BN26</f>
        <v>-103.352651097665</v>
      </c>
      <c r="BO130" s="20" t="n">
        <f aca="false">-BN139*$F36*BO26</f>
        <v>-96.551514782211</v>
      </c>
      <c r="BP130" s="20" t="n">
        <f aca="false">-BO139*$F36*BP26</f>
        <v>-89.6653642628133</v>
      </c>
      <c r="BQ130" s="20" t="n">
        <f aca="false">-BP139*$F36*BQ26</f>
        <v>-82.6931368619232</v>
      </c>
      <c r="BR130" s="20" t="n">
        <f aca="false">-BQ139*$F36*BR26</f>
        <v>-75.633756618522</v>
      </c>
      <c r="BS130" s="20" t="n">
        <f aca="false">-BR139*$F36*BS26</f>
        <v>-68.4861341220783</v>
      </c>
      <c r="BT130" s="20" t="n">
        <f aca="false">-BS139*$F36*BT26</f>
        <v>-61.249166344429</v>
      </c>
      <c r="BU130" s="20" t="n">
        <f aca="false">-BT139*$F36*BU26</f>
        <v>-53.9217364695591</v>
      </c>
      <c r="BV130" s="20" t="n">
        <f aca="false">-BU139*$F36*BV26</f>
        <v>-46.5027137212533</v>
      </c>
      <c r="BW130" s="20" t="n">
        <f aca="false">-BV139*$F36*BW26</f>
        <v>-38.9909531885937</v>
      </c>
      <c r="BX130" s="20" t="n">
        <f aca="false">-BW139*$F36*BX26</f>
        <v>-31.3852956492759</v>
      </c>
      <c r="BY130" s="20" t="n">
        <f aca="false">-BX139*$F36*BY26</f>
        <v>-23.6845673907166</v>
      </c>
      <c r="BZ130" s="20" t="n">
        <f aca="false">-BY139*$F36*BZ26</f>
        <v>-15.8875800289253</v>
      </c>
      <c r="CA130" s="20" t="n">
        <f aca="false">-BZ139*$F36*CA26</f>
        <v>-7.9931303251116</v>
      </c>
      <c r="CB130" s="20" t="n">
        <f aca="false">-CA139*$F36*CB26</f>
        <v>-2.30215846386273E-013</v>
      </c>
      <c r="CC130" s="20" t="n">
        <f aca="false">-CB139*$F36*CC26</f>
        <v>-2.30215846386273E-013</v>
      </c>
      <c r="CD130" s="20" t="n">
        <f aca="false">-CC139*$F36*CD26</f>
        <v>-2.30215846386273E-013</v>
      </c>
      <c r="CE130" s="20" t="n">
        <f aca="false">-CD139*$F36*CE26</f>
        <v>-2.30215846386273E-013</v>
      </c>
      <c r="CF130" s="20" t="n">
        <f aca="false">-CE139*$F36*CF26</f>
        <v>-2.30215846386273E-013</v>
      </c>
      <c r="CG130" s="20" t="n">
        <f aca="false">-CF139*$F36*CG26</f>
        <v>-2.30215846386273E-013</v>
      </c>
      <c r="CH130" s="20" t="n">
        <f aca="false">-CG139*$F36*CH26</f>
        <v>-2.30215846386273E-013</v>
      </c>
      <c r="CI130" s="20" t="n">
        <f aca="false">-CH139*$F36*CI26</f>
        <v>-2.30215846386273E-013</v>
      </c>
      <c r="CJ130" s="20" t="n">
        <f aca="false">-CI139*$F36*CJ26</f>
        <v>-2.30215846386273E-013</v>
      </c>
      <c r="CK130" s="20" t="n">
        <f aca="false">-CJ139*$F36*CK26</f>
        <v>-2.30215846386273E-013</v>
      </c>
      <c r="CL130" s="20" t="n">
        <f aca="false">-CK139*$F36*CL26</f>
        <v>-2.30215846386273E-013</v>
      </c>
      <c r="CM130" s="20" t="n">
        <f aca="false">-CL139*$F36*CM26</f>
        <v>-2.30215846386273E-013</v>
      </c>
      <c r="CN130" s="20" t="n">
        <f aca="false">-CM139*$F36*CN26</f>
        <v>-2.30215846386273E-013</v>
      </c>
      <c r="CO130" s="20" t="n">
        <f aca="false">-CN139*$F36*CO26</f>
        <v>-2.30215846386273E-013</v>
      </c>
      <c r="CP130" s="20" t="n">
        <f aca="false">-CO139*$F36*CP26</f>
        <v>-2.30215846386273E-013</v>
      </c>
      <c r="CQ130" s="20" t="n">
        <f aca="false">-CP139*$F36*CQ26</f>
        <v>-2.30215846386273E-013</v>
      </c>
      <c r="CR130" s="20" t="n">
        <f aca="false">-CQ139*$F36*CR26</f>
        <v>-2.30215846386273E-013</v>
      </c>
      <c r="CS130" s="20" t="n">
        <f aca="false">-CR139*$F36*CS26</f>
        <v>-2.30215846386273E-013</v>
      </c>
      <c r="CT130" s="20" t="n">
        <f aca="false">-CS139*$F36*CT26</f>
        <v>-2.30215846386273E-013</v>
      </c>
      <c r="CU130" s="20" t="n">
        <f aca="false">-CT139*$F36*CU26</f>
        <v>-2.30215846386273E-013</v>
      </c>
      <c r="CV130" s="20" t="n">
        <f aca="false">-CU139*$F36*CV26</f>
        <v>-2.30215846386273E-013</v>
      </c>
      <c r="CW130" s="20" t="n">
        <f aca="false">-CV139*$F36*CW26</f>
        <v>-2.30215846386273E-013</v>
      </c>
      <c r="CX130" s="20" t="n">
        <f aca="false">-CW139*$F36*CX26</f>
        <v>-2.30215846386273E-013</v>
      </c>
      <c r="CY130" s="20" t="n">
        <f aca="false">-CX139*$F36*CY26</f>
        <v>-2.30215846386273E-013</v>
      </c>
      <c r="CZ130" s="20" t="n">
        <f aca="false">-CY139*$F36*CZ26</f>
        <v>-2.30215846386273E-013</v>
      </c>
      <c r="DA130" s="20" t="n">
        <f aca="false">-CZ139*$F36*DA26</f>
        <v>-2.30215846386273E-013</v>
      </c>
      <c r="DB130" s="20" t="n">
        <f aca="false">-DA139*$F36*DB26</f>
        <v>-2.30215846386273E-013</v>
      </c>
      <c r="DC130" s="20" t="n">
        <f aca="false">-DB139*$F36*DC26</f>
        <v>-2.30215846386273E-013</v>
      </c>
      <c r="DD130" s="20" t="n">
        <f aca="false">-DC139*$F36*DD26</f>
        <v>-2.30215846386273E-013</v>
      </c>
      <c r="DE130" s="20" t="n">
        <f aca="false">-DD139*$F36*DE26</f>
        <v>-2.30215846386273E-013</v>
      </c>
      <c r="DF130" s="20" t="n">
        <f aca="false">-DE139*$F36*DF26</f>
        <v>-2.30215846386273E-013</v>
      </c>
      <c r="DG130" s="20" t="n">
        <f aca="false">-DF139*$F36*DG26</f>
        <v>-2.30215846386273E-013</v>
      </c>
      <c r="DH130" s="20" t="n">
        <f aca="false">-DG139*$F36*DH26</f>
        <v>-2.30215846386273E-013</v>
      </c>
      <c r="DI130" s="20" t="n">
        <f aca="false">-DH139*$F36*DI26</f>
        <v>-2.30215846386273E-013</v>
      </c>
      <c r="DJ130" s="20" t="n">
        <f aca="false">-DI139*$F36*DJ26</f>
        <v>-2.30215846386273E-013</v>
      </c>
      <c r="DK130" s="20" t="n">
        <f aca="false">-DJ139*$F36*DK26</f>
        <v>-2.30215846386273E-013</v>
      </c>
      <c r="DL130" s="20" t="n">
        <f aca="false">-DK139*$F36*DL26</f>
        <v>-2.30215846386273E-013</v>
      </c>
      <c r="DM130" s="20" t="n">
        <f aca="false">-DL139*$F36*DM26</f>
        <v>-2.30215846386273E-013</v>
      </c>
      <c r="DN130" s="20" t="n">
        <f aca="false">-DM139*$F36*DN26</f>
        <v>-2.30215846386273E-013</v>
      </c>
      <c r="DO130" s="20" t="n">
        <f aca="false">-DN139*$F36*DO26</f>
        <v>-2.30215846386273E-013</v>
      </c>
      <c r="DP130" s="20" t="n">
        <f aca="false">-DO139*$F36*DP26</f>
        <v>-2.30215846386273E-013</v>
      </c>
      <c r="DQ130" s="20" t="n">
        <f aca="false">-DP139*$F36*DQ26</f>
        <v>-2.30215846386273E-013</v>
      </c>
      <c r="DR130" s="20" t="n">
        <f aca="false">-DQ139*$F36*DR26</f>
        <v>-2.30215846386273E-013</v>
      </c>
      <c r="DS130" s="20" t="n">
        <f aca="false">-DR139*$F36*DS26</f>
        <v>-2.30215846386273E-013</v>
      </c>
      <c r="DT130" s="20" t="n">
        <f aca="false">-DS139*$F36*DT26</f>
        <v>-2.30215846386273E-013</v>
      </c>
      <c r="DU130" s="20" t="n">
        <f aca="false">-DT139*$F36*DU26</f>
        <v>-2.30215846386273E-013</v>
      </c>
      <c r="DV130" s="20" t="n">
        <f aca="false">-DU139*$F36*DV26</f>
        <v>-2.30215846386273E-013</v>
      </c>
      <c r="DW130" s="20" t="n">
        <f aca="false">-DV139*$F36*DW26</f>
        <v>-2.30215846386273E-013</v>
      </c>
      <c r="DX130" s="20" t="n">
        <f aca="false">-DW139*$F36*DX26</f>
        <v>-2.30215846386273E-013</v>
      </c>
      <c r="DY130" s="20" t="n">
        <f aca="false">-DX139*$F36*DY26</f>
        <v>-2.30215846386273E-013</v>
      </c>
      <c r="DZ130" s="20" t="n">
        <f aca="false">-DY139*$F36*DZ26</f>
        <v>-2.30215846386273E-013</v>
      </c>
      <c r="EA130" s="20" t="n">
        <f aca="false">-DZ139*$F36*EA26</f>
        <v>-2.30215846386273E-013</v>
      </c>
      <c r="EB130" s="20" t="n">
        <f aca="false">-EA139*$F36*EB26</f>
        <v>-2.30215846386273E-013</v>
      </c>
      <c r="EC130" s="20" t="n">
        <f aca="false">-EB139*$F36*EC26</f>
        <v>-2.30215846386273E-013</v>
      </c>
      <c r="ED130" s="20" t="n">
        <f aca="false">-EC139*$F36*ED26</f>
        <v>-2.30215846386273E-013</v>
      </c>
      <c r="EE130" s="20" t="n">
        <f aca="false">-ED139*$F36*EE26</f>
        <v>-2.30215846386273E-013</v>
      </c>
      <c r="EF130" s="20" t="n">
        <f aca="false">-EE139*$F36*EF26</f>
        <v>-2.30215846386273E-013</v>
      </c>
      <c r="EG130" s="20" t="n">
        <f aca="false">-EF139*$F36*EG26</f>
        <v>-2.30215846386273E-013</v>
      </c>
      <c r="EH130" s="20" t="n">
        <f aca="false">-EG139*$F36*EH26</f>
        <v>-2.30215846386273E-013</v>
      </c>
      <c r="EI130" s="20" t="n">
        <f aca="false">-EH139*$F36*EI26</f>
        <v>-2.30215846386273E-013</v>
      </c>
      <c r="EJ130" s="20" t="n">
        <f aca="false">-EI139*$F36*EJ26</f>
        <v>-2.30215846386273E-013</v>
      </c>
      <c r="EK130" s="20" t="n">
        <f aca="false">-EJ139*$F36*EK26</f>
        <v>-2.30215846386273E-013</v>
      </c>
      <c r="EL130" s="20" t="n">
        <f aca="false">-EK139*$F36*EL26</f>
        <v>-2.30215846386273E-013</v>
      </c>
      <c r="EM130" s="20" t="n">
        <f aca="false">-EL139*$F36*EM26</f>
        <v>-2.30215846386273E-013</v>
      </c>
      <c r="EN130" s="20" t="n">
        <f aca="false">-EM139*$F36*EN26</f>
        <v>-2.30215846386273E-013</v>
      </c>
      <c r="EO130" s="20" t="n">
        <f aca="false">-EN139*$F36*EO26</f>
        <v>-2.30215846386273E-013</v>
      </c>
      <c r="EP130" s="20" t="n">
        <f aca="false">-EO139*$F36*EP26</f>
        <v>-2.30215846386273E-013</v>
      </c>
      <c r="EQ130" s="20" t="n">
        <f aca="false">-EP139*$F36*EQ26</f>
        <v>-2.30215846386273E-013</v>
      </c>
      <c r="ER130" s="20" t="n">
        <f aca="false">-EQ139*$F36*ER26</f>
        <v>-2.30215846386273E-013</v>
      </c>
      <c r="ES130" s="20" t="n">
        <f aca="false">-ER139*$F36*ES26</f>
        <v>-2.30215846386273E-013</v>
      </c>
      <c r="ET130" s="20" t="n">
        <f aca="false">-ES139*$F36*ET26</f>
        <v>-2.30215846386273E-013</v>
      </c>
      <c r="EU130" s="20" t="n">
        <f aca="false">-ET139*$F36*EU26</f>
        <v>-2.30215846386273E-013</v>
      </c>
      <c r="EV130" s="20" t="n">
        <f aca="false">-EU139*$F36*EV26</f>
        <v>-2.30215846386273E-013</v>
      </c>
      <c r="EW130" s="20" t="n">
        <f aca="false">-EV139*$F36*EW26</f>
        <v>-2.30215846386273E-013</v>
      </c>
      <c r="EX130" s="20" t="n">
        <f aca="false">-EW139*$F36*EX26</f>
        <v>-2.30215846386273E-013</v>
      </c>
      <c r="EY130" s="20" t="n">
        <f aca="false">-EX139*$F36*EY26</f>
        <v>-2.30215846386273E-013</v>
      </c>
      <c r="EZ130" s="20" t="n">
        <f aca="false">-EY139*$F36*EZ26</f>
        <v>-2.30215846386273E-013</v>
      </c>
      <c r="FA130" s="20" t="n">
        <f aca="false">-EZ139*$F36*FA26</f>
        <v>-2.30215846386273E-013</v>
      </c>
      <c r="FB130" s="20" t="n">
        <f aca="false">-FA139*$F36*FB26</f>
        <v>-2.30215846386273E-013</v>
      </c>
      <c r="FC130" s="20" t="n">
        <f aca="false">-FB139*$F36*FC26</f>
        <v>-2.30215846386273E-013</v>
      </c>
      <c r="FD130" s="20" t="n">
        <f aca="false">-FC139*$F36*FD26</f>
        <v>-2.30215846386273E-013</v>
      </c>
      <c r="FE130" s="20" t="n">
        <f aca="false">-FD139*$F36*FE26</f>
        <v>-2.30215846386273E-013</v>
      </c>
      <c r="FF130" s="20" t="n">
        <f aca="false">-FE139*$F36*FF26</f>
        <v>-2.30215846386273E-013</v>
      </c>
      <c r="FG130" s="20" t="n">
        <f aca="false">-FF139*$F36*FG26</f>
        <v>-2.30215846386273E-013</v>
      </c>
      <c r="FH130" s="20" t="n">
        <f aca="false">-FG139*$F36*FH26</f>
        <v>-2.30215846386273E-013</v>
      </c>
    </row>
    <row r="131" customFormat="false" ht="15" hidden="false" customHeight="false" outlineLevel="0" collapsed="false">
      <c r="C131" s="0" t="s">
        <v>778</v>
      </c>
      <c r="D131" s="11" t="s">
        <v>359</v>
      </c>
      <c r="I131" s="20" t="n">
        <f aca="false">SUM(J131:FH131)</f>
        <v>-27215.0256004858</v>
      </c>
      <c r="J131" s="20" t="n">
        <f aca="false">-MIN(I139,$F127+J130)*J32</f>
        <v>-0</v>
      </c>
      <c r="K131" s="20" t="n">
        <f aca="false">-MIN(J139,$F127+K130)*K32</f>
        <v>-0</v>
      </c>
      <c r="L131" s="20" t="n">
        <f aca="false">-MIN(K139,$F127+L130)*L32</f>
        <v>-0</v>
      </c>
      <c r="M131" s="20" t="n">
        <f aca="false">-MIN(L139,$F127+M130)*M32</f>
        <v>-0</v>
      </c>
      <c r="N131" s="20" t="n">
        <f aca="false">-MIN(M139,$F127+N130)*N32</f>
        <v>-0</v>
      </c>
      <c r="O131" s="20" t="n">
        <f aca="false">-MIN(N139,$F127+O130)*O32</f>
        <v>-0</v>
      </c>
      <c r="P131" s="20" t="n">
        <f aca="false">-MIN(O139,$F127+P130)*P32</f>
        <v>-0</v>
      </c>
      <c r="Q131" s="20" t="n">
        <f aca="false">-MIN(P139,$F127+Q130)*Q32</f>
        <v>-0</v>
      </c>
      <c r="R131" s="20" t="n">
        <f aca="false">-MIN(Q139,$F127+R130)*R32</f>
        <v>-0</v>
      </c>
      <c r="S131" s="20" t="n">
        <f aca="false">-MIN(R139,$F127+S130)*S32</f>
        <v>-0</v>
      </c>
      <c r="T131" s="20" t="n">
        <f aca="false">-MIN(S139,$F127+T130)*T32</f>
        <v>-307.255736327948</v>
      </c>
      <c r="U131" s="20" t="n">
        <f aca="false">-MIN(T139,$F127+U130)*U32</f>
        <v>-311.096433032047</v>
      </c>
      <c r="V131" s="20" t="n">
        <f aca="false">-MIN(U139,$F127+V130)*V32</f>
        <v>-314.985138444948</v>
      </c>
      <c r="W131" s="20" t="n">
        <f aca="false">-MIN(V139,$F127+W130)*W32</f>
        <v>-318.92245267551</v>
      </c>
      <c r="X131" s="20" t="n">
        <f aca="false">-MIN(W139,$F127+X130)*X32</f>
        <v>-322.908983333954</v>
      </c>
      <c r="Y131" s="20" t="n">
        <f aca="false">-MIN(X139,$F127+Y130)*Y32</f>
        <v>-326.945345625628</v>
      </c>
      <c r="Z131" s="20" t="n">
        <f aca="false">-MIN(Y139,$F127+Z130)*Z32</f>
        <v>-331.032162445948</v>
      </c>
      <c r="AA131" s="20" t="n">
        <f aca="false">-MIN(Z139,$F127+AA130)*AA32</f>
        <v>-335.170064476523</v>
      </c>
      <c r="AB131" s="20" t="n">
        <f aca="false">-MIN(AA139,$F127+AB130)*AB32</f>
        <v>-339.359690282479</v>
      </c>
      <c r="AC131" s="20" t="n">
        <f aca="false">-MIN(AB139,$F127+AC130)*AC32</f>
        <v>-343.60168641101</v>
      </c>
      <c r="AD131" s="20" t="n">
        <f aca="false">-MIN(AC139,$F127+AD130)*AD32</f>
        <v>-347.896707491148</v>
      </c>
      <c r="AE131" s="20" t="n">
        <f aca="false">-MIN(AD139,$F127+AE130)*AE32</f>
        <v>-352.245416334787</v>
      </c>
      <c r="AF131" s="20" t="n">
        <f aca="false">-MIN(AE139,$F127+AF130)*AF32</f>
        <v>-356.648484038972</v>
      </c>
      <c r="AG131" s="20" t="n">
        <f aca="false">-MIN(AF139,$F127+AG130)*AG32</f>
        <v>-361.106590089459</v>
      </c>
      <c r="AH131" s="20" t="n">
        <f aca="false">-MIN(AG139,$F127+AH130)*AH32</f>
        <v>-365.620422465577</v>
      </c>
      <c r="AI131" s="20" t="n">
        <f aca="false">-MIN(AH139,$F127+AI130)*AI32</f>
        <v>-370.190677746397</v>
      </c>
      <c r="AJ131" s="20" t="n">
        <f aca="false">-MIN(AI139,$F127+AJ130)*AJ32</f>
        <v>-374.818061218227</v>
      </c>
      <c r="AK131" s="20" t="n">
        <f aca="false">-MIN(AJ139,$F127+AK130)*AK32</f>
        <v>-379.503286983455</v>
      </c>
      <c r="AL131" s="20" t="n">
        <f aca="false">-MIN(AK139,$F127+AL130)*AL32</f>
        <v>-384.247078070748</v>
      </c>
      <c r="AM131" s="20" t="n">
        <f aca="false">-MIN(AL139,$F127+AM130)*AM32</f>
        <v>-389.050166546632</v>
      </c>
      <c r="AN131" s="20" t="n">
        <f aca="false">-MIN(AM139,$F127+AN130)*AN32</f>
        <v>-393.913293628465</v>
      </c>
      <c r="AO131" s="20" t="n">
        <f aca="false">-MIN(AN139,$F127+AO130)*AO32</f>
        <v>-398.837209798821</v>
      </c>
      <c r="AP131" s="20" t="n">
        <f aca="false">-MIN(AO139,$F127+AP130)*AP32</f>
        <v>-403.822674921306</v>
      </c>
      <c r="AQ131" s="20" t="n">
        <f aca="false">-MIN(AP139,$F127+AQ130)*AQ32</f>
        <v>-408.870458357823</v>
      </c>
      <c r="AR131" s="20" t="n">
        <f aca="false">-MIN(AQ139,$F127+AR130)*AR32</f>
        <v>-413.981339087295</v>
      </c>
      <c r="AS131" s="20" t="n">
        <f aca="false">-MIN(AR139,$F127+AS130)*AS32</f>
        <v>-419.156105825887</v>
      </c>
      <c r="AT131" s="20" t="n">
        <f aca="false">-MIN(AS139,$F127+AT130)*AT32</f>
        <v>-424.39555714871</v>
      </c>
      <c r="AU131" s="20" t="n">
        <f aca="false">-MIN(AT139,$F127+AU130)*AU32</f>
        <v>-429.700501613069</v>
      </c>
      <c r="AV131" s="20" t="n">
        <f aca="false">-MIN(AU139,$F127+AV130)*AV32</f>
        <v>-435.071757883232</v>
      </c>
      <c r="AW131" s="20" t="n">
        <f aca="false">-MIN(AV139,$F127+AW130)*AW32</f>
        <v>-440.510154856773</v>
      </c>
      <c r="AX131" s="20" t="n">
        <f aca="false">-MIN(AW139,$F127+AX130)*AX32</f>
        <v>-446.016531792483</v>
      </c>
      <c r="AY131" s="20" t="n">
        <f aca="false">-MIN(AX139,$F127+AY130)*AY32</f>
        <v>-451.591738439889</v>
      </c>
      <c r="AZ131" s="20" t="n">
        <f aca="false">-MIN(AY139,$F127+AZ130)*AZ32</f>
        <v>-457.236635170387</v>
      </c>
      <c r="BA131" s="20" t="n">
        <f aca="false">-MIN(AZ139,$F127+BA130)*BA32</f>
        <v>-462.952093110017</v>
      </c>
      <c r="BB131" s="20" t="n">
        <f aca="false">-MIN(BA139,$F127+BB130)*BB32</f>
        <v>-468.738994273892</v>
      </c>
      <c r="BC131" s="20" t="n">
        <f aca="false">-MIN(BB139,$F127+BC130)*BC32</f>
        <v>-474.598231702316</v>
      </c>
      <c r="BD131" s="20" t="n">
        <f aca="false">-MIN(BC139,$F127+BD130)*BD32</f>
        <v>-480.530709598595</v>
      </c>
      <c r="BE131" s="20" t="n">
        <f aca="false">-MIN(BD139,$F127+BE130)*BE32</f>
        <v>-486.537343468577</v>
      </c>
      <c r="BF131" s="20" t="n">
        <f aca="false">-MIN(BE139,$F127+BF130)*BF32</f>
        <v>-492.619060261934</v>
      </c>
      <c r="BG131" s="20" t="n">
        <f aca="false">-MIN(BF139,$F127+BG130)*BG32</f>
        <v>-498.776798515209</v>
      </c>
      <c r="BH131" s="20" t="n">
        <f aca="false">-MIN(BG139,$F127+BH130)*BH32</f>
        <v>-505.011508496649</v>
      </c>
      <c r="BI131" s="20" t="n">
        <f aca="false">-MIN(BH139,$F127+BI130)*BI32</f>
        <v>-511.324152352857</v>
      </c>
      <c r="BJ131" s="20" t="n">
        <f aca="false">-MIN(BI139,$F127+BJ130)*BJ32</f>
        <v>-517.715704257268</v>
      </c>
      <c r="BK131" s="20" t="n">
        <f aca="false">-MIN(BJ139,$F127+BK130)*BK32</f>
        <v>-524.187150560484</v>
      </c>
      <c r="BL131" s="20" t="n">
        <f aca="false">-MIN(BK139,$F127+BL130)*BL32</f>
        <v>-530.73948994249</v>
      </c>
      <c r="BM131" s="20" t="n">
        <f aca="false">-MIN(BL139,$F127+BM130)*BM32</f>
        <v>-537.373733566771</v>
      </c>
      <c r="BN131" s="20" t="n">
        <f aca="false">-MIN(BM139,$F127+BN130)*BN32</f>
        <v>-544.090905236355</v>
      </c>
      <c r="BO131" s="20" t="n">
        <f aca="false">-MIN(BN139,$F127+BO130)*BO32</f>
        <v>-550.89204155181</v>
      </c>
      <c r="BP131" s="20" t="n">
        <f aca="false">-MIN(BO139,$F127+BP130)*BP32</f>
        <v>-557.778192071207</v>
      </c>
      <c r="BQ131" s="20" t="n">
        <f aca="false">-MIN(BP139,$F127+BQ130)*BQ32</f>
        <v>-564.750419472097</v>
      </c>
      <c r="BR131" s="20" t="n">
        <f aca="false">-MIN(BQ139,$F127+BR130)*BR32</f>
        <v>-571.809799715499</v>
      </c>
      <c r="BS131" s="20" t="n">
        <f aca="false">-MIN(BR139,$F127+BS130)*BS32</f>
        <v>-578.957422211942</v>
      </c>
      <c r="BT131" s="20" t="n">
        <f aca="false">-MIN(BS139,$F127+BT130)*BT32</f>
        <v>-586.194389989592</v>
      </c>
      <c r="BU131" s="20" t="n">
        <f aca="false">-MIN(BT139,$F127+BU130)*BU32</f>
        <v>-593.521819864462</v>
      </c>
      <c r="BV131" s="20" t="n">
        <f aca="false">-MIN(BU139,$F127+BV130)*BV32</f>
        <v>-600.940842612767</v>
      </c>
      <c r="BW131" s="20" t="n">
        <f aca="false">-MIN(BV139,$F127+BW130)*BW32</f>
        <v>-608.452603145427</v>
      </c>
      <c r="BX131" s="20" t="n">
        <f aca="false">-MIN(BW139,$F127+BX130)*BX32</f>
        <v>-616.058260684745</v>
      </c>
      <c r="BY131" s="20" t="n">
        <f aca="false">-MIN(BX139,$F127+BY130)*BY32</f>
        <v>-623.758988943304</v>
      </c>
      <c r="BZ131" s="20" t="n">
        <f aca="false">-MIN(BY139,$F127+BZ130)*BZ32</f>
        <v>-631.555976305095</v>
      </c>
      <c r="CA131" s="20" t="n">
        <f aca="false">-MIN(BZ139,$F127+CA130)*CA32</f>
        <v>-639.450426008909</v>
      </c>
      <c r="CB131" s="20" t="n">
        <f aca="false">-MIN(CA139,$F127+CB130)*CB32</f>
        <v>-0</v>
      </c>
      <c r="CC131" s="20" t="n">
        <f aca="false">-MIN(CB139,$F127+CC130)*CC32</f>
        <v>-0</v>
      </c>
      <c r="CD131" s="20" t="n">
        <f aca="false">-MIN(CC139,$F127+CD130)*CD32</f>
        <v>-0</v>
      </c>
      <c r="CE131" s="20" t="n">
        <f aca="false">-MIN(CD139,$F127+CE130)*CE32</f>
        <v>-0</v>
      </c>
      <c r="CF131" s="20" t="n">
        <f aca="false">-MIN(CE139,$F127+CF130)*CF32</f>
        <v>-0</v>
      </c>
      <c r="CG131" s="20" t="n">
        <f aca="false">-MIN(CF139,$F127+CG130)*CG32</f>
        <v>-0</v>
      </c>
      <c r="CH131" s="20" t="n">
        <f aca="false">-MIN(CG139,$F127+CH130)*CH32</f>
        <v>-0</v>
      </c>
      <c r="CI131" s="20" t="n">
        <f aca="false">-MIN(CH139,$F127+CI130)*CI32</f>
        <v>-0</v>
      </c>
      <c r="CJ131" s="20" t="n">
        <f aca="false">-MIN(CI139,$F127+CJ130)*CJ32</f>
        <v>-0</v>
      </c>
      <c r="CK131" s="20" t="n">
        <f aca="false">-MIN(CJ139,$F127+CK130)*CK32</f>
        <v>-0</v>
      </c>
      <c r="CL131" s="20" t="n">
        <f aca="false">-MIN(CK139,$F127+CL130)*CL32</f>
        <v>-0</v>
      </c>
      <c r="CM131" s="20" t="n">
        <f aca="false">-MIN(CL139,$F127+CM130)*CM32</f>
        <v>-0</v>
      </c>
      <c r="CN131" s="20" t="n">
        <f aca="false">-MIN(CM139,$F127+CN130)*CN32</f>
        <v>-0</v>
      </c>
      <c r="CO131" s="20" t="n">
        <f aca="false">-MIN(CN139,$F127+CO130)*CO32</f>
        <v>-0</v>
      </c>
      <c r="CP131" s="20" t="n">
        <f aca="false">-MIN(CO139,$F127+CP130)*CP32</f>
        <v>-0</v>
      </c>
      <c r="CQ131" s="20" t="n">
        <f aca="false">-MIN(CP139,$F127+CQ130)*CQ32</f>
        <v>-0</v>
      </c>
      <c r="CR131" s="20" t="n">
        <f aca="false">-MIN(CQ139,$F127+CR130)*CR32</f>
        <v>-0</v>
      </c>
      <c r="CS131" s="20" t="n">
        <f aca="false">-MIN(CR139,$F127+CS130)*CS32</f>
        <v>-0</v>
      </c>
      <c r="CT131" s="20" t="n">
        <f aca="false">-MIN(CS139,$F127+CT130)*CT32</f>
        <v>-0</v>
      </c>
      <c r="CU131" s="20" t="n">
        <f aca="false">-MIN(CT139,$F127+CU130)*CU32</f>
        <v>-0</v>
      </c>
      <c r="CV131" s="20" t="n">
        <f aca="false">-MIN(CU139,$F127+CV130)*CV32</f>
        <v>-0</v>
      </c>
      <c r="CW131" s="20" t="n">
        <f aca="false">-MIN(CV139,$F127+CW130)*CW32</f>
        <v>-0</v>
      </c>
      <c r="CX131" s="20" t="n">
        <f aca="false">-MIN(CW139,$F127+CX130)*CX32</f>
        <v>-0</v>
      </c>
      <c r="CY131" s="20" t="n">
        <f aca="false">-MIN(CX139,$F127+CY130)*CY32</f>
        <v>-0</v>
      </c>
      <c r="CZ131" s="20" t="n">
        <f aca="false">-MIN(CY139,$F127+CZ130)*CZ32</f>
        <v>-0</v>
      </c>
      <c r="DA131" s="20" t="n">
        <f aca="false">-MIN(CZ139,$F127+DA130)*DA32</f>
        <v>-0</v>
      </c>
      <c r="DB131" s="20" t="n">
        <f aca="false">-MIN(DA139,$F127+DB130)*DB32</f>
        <v>-0</v>
      </c>
      <c r="DC131" s="20" t="n">
        <f aca="false">-MIN(DB139,$F127+DC130)*DC32</f>
        <v>-0</v>
      </c>
      <c r="DD131" s="20" t="n">
        <f aca="false">-MIN(DC139,$F127+DD130)*DD32</f>
        <v>-0</v>
      </c>
      <c r="DE131" s="20" t="n">
        <f aca="false">-MIN(DD139,$F127+DE130)*DE32</f>
        <v>-0</v>
      </c>
      <c r="DF131" s="20" t="n">
        <f aca="false">-MIN(DE139,$F127+DF130)*DF32</f>
        <v>-0</v>
      </c>
      <c r="DG131" s="20" t="n">
        <f aca="false">-MIN(DF139,$F127+DG130)*DG32</f>
        <v>-0</v>
      </c>
      <c r="DH131" s="20" t="n">
        <f aca="false">-MIN(DG139,$F127+DH130)*DH32</f>
        <v>-0</v>
      </c>
      <c r="DI131" s="20" t="n">
        <f aca="false">-MIN(DH139,$F127+DI130)*DI32</f>
        <v>-0</v>
      </c>
      <c r="DJ131" s="20" t="n">
        <f aca="false">-MIN(DI139,$F127+DJ130)*DJ32</f>
        <v>-0</v>
      </c>
      <c r="DK131" s="20" t="n">
        <f aca="false">-MIN(DJ139,$F127+DK130)*DK32</f>
        <v>-0</v>
      </c>
      <c r="DL131" s="20" t="n">
        <f aca="false">-MIN(DK139,$F127+DL130)*DL32</f>
        <v>-0</v>
      </c>
      <c r="DM131" s="20" t="n">
        <f aca="false">-MIN(DL139,$F127+DM130)*DM32</f>
        <v>-0</v>
      </c>
      <c r="DN131" s="20" t="n">
        <f aca="false">-MIN(DM139,$F127+DN130)*DN32</f>
        <v>-0</v>
      </c>
      <c r="DO131" s="20" t="n">
        <f aca="false">-MIN(DN139,$F127+DO130)*DO32</f>
        <v>-0</v>
      </c>
      <c r="DP131" s="20" t="n">
        <f aca="false">-MIN(DO139,$F127+DP130)*DP32</f>
        <v>-0</v>
      </c>
      <c r="DQ131" s="20" t="n">
        <f aca="false">-MIN(DP139,$F127+DQ130)*DQ32</f>
        <v>-0</v>
      </c>
      <c r="DR131" s="20" t="n">
        <f aca="false">-MIN(DQ139,$F127+DR130)*DR32</f>
        <v>-0</v>
      </c>
      <c r="DS131" s="20" t="n">
        <f aca="false">-MIN(DR139,$F127+DS130)*DS32</f>
        <v>-0</v>
      </c>
      <c r="DT131" s="20" t="n">
        <f aca="false">-MIN(DS139,$F127+DT130)*DT32</f>
        <v>-0</v>
      </c>
      <c r="DU131" s="20" t="n">
        <f aca="false">-MIN(DT139,$F127+DU130)*DU32</f>
        <v>-0</v>
      </c>
      <c r="DV131" s="20" t="n">
        <f aca="false">-MIN(DU139,$F127+DV130)*DV32</f>
        <v>-0</v>
      </c>
      <c r="DW131" s="20" t="n">
        <f aca="false">-MIN(DV139,$F127+DW130)*DW32</f>
        <v>-0</v>
      </c>
      <c r="DX131" s="20" t="n">
        <f aca="false">-MIN(DW139,$F127+DX130)*DX32</f>
        <v>-0</v>
      </c>
      <c r="DY131" s="20" t="n">
        <f aca="false">-MIN(DX139,$F127+DY130)*DY32</f>
        <v>-0</v>
      </c>
      <c r="DZ131" s="20" t="n">
        <f aca="false">-MIN(DY139,$F127+DZ130)*DZ32</f>
        <v>-0</v>
      </c>
      <c r="EA131" s="20" t="n">
        <f aca="false">-MIN(DZ139,$F127+EA130)*EA32</f>
        <v>-0</v>
      </c>
      <c r="EB131" s="20" t="n">
        <f aca="false">-MIN(EA139,$F127+EB130)*EB32</f>
        <v>-0</v>
      </c>
      <c r="EC131" s="20" t="n">
        <f aca="false">-MIN(EB139,$F127+EC130)*EC32</f>
        <v>-0</v>
      </c>
      <c r="ED131" s="20" t="n">
        <f aca="false">-MIN(EC139,$F127+ED130)*ED32</f>
        <v>-0</v>
      </c>
      <c r="EE131" s="20" t="n">
        <f aca="false">-MIN(ED139,$F127+EE130)*EE32</f>
        <v>-0</v>
      </c>
      <c r="EF131" s="20" t="n">
        <f aca="false">-MIN(EE139,$F127+EF130)*EF32</f>
        <v>-0</v>
      </c>
      <c r="EG131" s="20" t="n">
        <f aca="false">-MIN(EF139,$F127+EG130)*EG32</f>
        <v>-0</v>
      </c>
      <c r="EH131" s="20" t="n">
        <f aca="false">-MIN(EG139,$F127+EH130)*EH32</f>
        <v>-0</v>
      </c>
      <c r="EI131" s="20" t="n">
        <f aca="false">-MIN(EH139,$F127+EI130)*EI32</f>
        <v>-0</v>
      </c>
      <c r="EJ131" s="20" t="n">
        <f aca="false">-MIN(EI139,$F127+EJ130)*EJ32</f>
        <v>-0</v>
      </c>
      <c r="EK131" s="20" t="n">
        <f aca="false">-MIN(EJ139,$F127+EK130)*EK32</f>
        <v>-0</v>
      </c>
      <c r="EL131" s="20" t="n">
        <f aca="false">-MIN(EK139,$F127+EL130)*EL32</f>
        <v>-0</v>
      </c>
      <c r="EM131" s="20" t="n">
        <f aca="false">-MIN(EL139,$F127+EM130)*EM32</f>
        <v>-0</v>
      </c>
      <c r="EN131" s="20" t="n">
        <f aca="false">-MIN(EM139,$F127+EN130)*EN32</f>
        <v>-0</v>
      </c>
      <c r="EO131" s="20" t="n">
        <f aca="false">-MIN(EN139,$F127+EO130)*EO32</f>
        <v>-0</v>
      </c>
      <c r="EP131" s="20" t="n">
        <f aca="false">-MIN(EO139,$F127+EP130)*EP32</f>
        <v>-0</v>
      </c>
      <c r="EQ131" s="20" t="n">
        <f aca="false">-MIN(EP139,$F127+EQ130)*EQ32</f>
        <v>-0</v>
      </c>
      <c r="ER131" s="20" t="n">
        <f aca="false">-MIN(EQ139,$F127+ER130)*ER32</f>
        <v>-0</v>
      </c>
      <c r="ES131" s="20" t="n">
        <f aca="false">-MIN(ER139,$F127+ES130)*ES32</f>
        <v>-0</v>
      </c>
      <c r="ET131" s="20" t="n">
        <f aca="false">-MIN(ES139,$F127+ET130)*ET32</f>
        <v>-0</v>
      </c>
      <c r="EU131" s="20" t="n">
        <f aca="false">-MIN(ET139,$F127+EU130)*EU32</f>
        <v>-0</v>
      </c>
      <c r="EV131" s="20" t="n">
        <f aca="false">-MIN(EU139,$F127+EV130)*EV32</f>
        <v>-0</v>
      </c>
      <c r="EW131" s="20" t="n">
        <f aca="false">-MIN(EV139,$F127+EW130)*EW32</f>
        <v>-0</v>
      </c>
      <c r="EX131" s="20" t="n">
        <f aca="false">-MIN(EW139,$F127+EX130)*EX32</f>
        <v>-0</v>
      </c>
      <c r="EY131" s="20" t="n">
        <f aca="false">-MIN(EX139,$F127+EY130)*EY32</f>
        <v>-0</v>
      </c>
      <c r="EZ131" s="20" t="n">
        <f aca="false">-MIN(EY139,$F127+EZ130)*EZ32</f>
        <v>-0</v>
      </c>
      <c r="FA131" s="20" t="n">
        <f aca="false">-MIN(EZ139,$F127+FA130)*FA32</f>
        <v>-0</v>
      </c>
      <c r="FB131" s="20" t="n">
        <f aca="false">-MIN(FA139,$F127+FB130)*FB32</f>
        <v>-0</v>
      </c>
      <c r="FC131" s="20" t="n">
        <f aca="false">-MIN(FB139,$F127+FC130)*FC32</f>
        <v>-0</v>
      </c>
      <c r="FD131" s="20" t="n">
        <f aca="false">-MIN(FC139,$F127+FD130)*FD32</f>
        <v>-0</v>
      </c>
      <c r="FE131" s="20" t="n">
        <f aca="false">-MIN(FD139,$F127+FE130)*FE32</f>
        <v>-0</v>
      </c>
      <c r="FF131" s="20" t="n">
        <f aca="false">-MIN(FE139,$F127+FF130)*FF32</f>
        <v>-0</v>
      </c>
      <c r="FG131" s="20" t="n">
        <f aca="false">-MIN(FF139,$F127+FG130)*FG32</f>
        <v>-0</v>
      </c>
      <c r="FH131" s="20" t="n">
        <f aca="false">-MIN(FG139,$F127+FH130)*FH32</f>
        <v>-0</v>
      </c>
    </row>
    <row r="132" customFormat="false" ht="15" hidden="false" customHeight="false" outlineLevel="0" collapsed="false">
      <c r="C132" s="0" t="s">
        <v>779</v>
      </c>
      <c r="D132" s="11" t="s">
        <v>359</v>
      </c>
      <c r="I132" s="20" t="n">
        <f aca="false">SUM(J132:FH132)</f>
        <v>-38846.6133800413</v>
      </c>
      <c r="J132" s="20" t="n">
        <f aca="false">J130+J131</f>
        <v>-0</v>
      </c>
      <c r="K132" s="20" t="n">
        <f aca="false">K130+K131</f>
        <v>-0</v>
      </c>
      <c r="L132" s="20" t="n">
        <f aca="false">L130+L131</f>
        <v>-0</v>
      </c>
      <c r="M132" s="20" t="n">
        <f aca="false">M130+M131</f>
        <v>-0</v>
      </c>
      <c r="N132" s="20" t="n">
        <f aca="false">N130+N131</f>
        <v>-0</v>
      </c>
      <c r="O132" s="20" t="n">
        <f aca="false">O130+O131</f>
        <v>-0</v>
      </c>
      <c r="P132" s="20" t="n">
        <f aca="false">P130+P131</f>
        <v>-0</v>
      </c>
      <c r="Q132" s="20" t="n">
        <f aca="false">Q130+Q131</f>
        <v>-0</v>
      </c>
      <c r="R132" s="20" t="n">
        <f aca="false">R130+R131</f>
        <v>-0</v>
      </c>
      <c r="S132" s="20" t="n">
        <f aca="false">S130+S131</f>
        <v>-0</v>
      </c>
      <c r="T132" s="20" t="n">
        <f aca="false">T130+T131</f>
        <v>-647.443556334021</v>
      </c>
      <c r="U132" s="20" t="n">
        <f aca="false">U130+U131</f>
        <v>-647.443556334021</v>
      </c>
      <c r="V132" s="20" t="n">
        <f aca="false">V130+V131</f>
        <v>-647.443556334021</v>
      </c>
      <c r="W132" s="20" t="n">
        <f aca="false">W130+W131</f>
        <v>-647.443556334021</v>
      </c>
      <c r="X132" s="20" t="n">
        <f aca="false">X130+X131</f>
        <v>-647.443556334021</v>
      </c>
      <c r="Y132" s="20" t="n">
        <f aca="false">Y130+Y131</f>
        <v>-647.443556334021</v>
      </c>
      <c r="Z132" s="20" t="n">
        <f aca="false">Z130+Z131</f>
        <v>-647.443556334021</v>
      </c>
      <c r="AA132" s="20" t="n">
        <f aca="false">AA130+AA131</f>
        <v>-647.443556334021</v>
      </c>
      <c r="AB132" s="20" t="n">
        <f aca="false">AB130+AB131</f>
        <v>-647.443556334021</v>
      </c>
      <c r="AC132" s="20" t="n">
        <f aca="false">AC130+AC131</f>
        <v>-647.443556334021</v>
      </c>
      <c r="AD132" s="20" t="n">
        <f aca="false">AD130+AD131</f>
        <v>-647.443556334021</v>
      </c>
      <c r="AE132" s="20" t="n">
        <f aca="false">AE130+AE131</f>
        <v>-647.443556334021</v>
      </c>
      <c r="AF132" s="20" t="n">
        <f aca="false">AF130+AF131</f>
        <v>-647.443556334021</v>
      </c>
      <c r="AG132" s="20" t="n">
        <f aca="false">AG130+AG131</f>
        <v>-647.443556334021</v>
      </c>
      <c r="AH132" s="20" t="n">
        <f aca="false">AH130+AH131</f>
        <v>-647.443556334021</v>
      </c>
      <c r="AI132" s="20" t="n">
        <f aca="false">AI130+AI131</f>
        <v>-647.443556334021</v>
      </c>
      <c r="AJ132" s="20" t="n">
        <f aca="false">AJ130+AJ131</f>
        <v>-647.443556334021</v>
      </c>
      <c r="AK132" s="20" t="n">
        <f aca="false">AK130+AK131</f>
        <v>-647.443556334021</v>
      </c>
      <c r="AL132" s="20" t="n">
        <f aca="false">AL130+AL131</f>
        <v>-647.443556334021</v>
      </c>
      <c r="AM132" s="20" t="n">
        <f aca="false">AM130+AM131</f>
        <v>-647.443556334021</v>
      </c>
      <c r="AN132" s="20" t="n">
        <f aca="false">AN130+AN131</f>
        <v>-647.443556334021</v>
      </c>
      <c r="AO132" s="20" t="n">
        <f aca="false">AO130+AO131</f>
        <v>-647.443556334021</v>
      </c>
      <c r="AP132" s="20" t="n">
        <f aca="false">AP130+AP131</f>
        <v>-647.443556334021</v>
      </c>
      <c r="AQ132" s="20" t="n">
        <f aca="false">AQ130+AQ131</f>
        <v>-647.443556334021</v>
      </c>
      <c r="AR132" s="20" t="n">
        <f aca="false">AR130+AR131</f>
        <v>-647.443556334021</v>
      </c>
      <c r="AS132" s="20" t="n">
        <f aca="false">AS130+AS131</f>
        <v>-647.443556334021</v>
      </c>
      <c r="AT132" s="20" t="n">
        <f aca="false">AT130+AT131</f>
        <v>-647.443556334021</v>
      </c>
      <c r="AU132" s="20" t="n">
        <f aca="false">AU130+AU131</f>
        <v>-647.443556334021</v>
      </c>
      <c r="AV132" s="20" t="n">
        <f aca="false">AV130+AV131</f>
        <v>-647.443556334021</v>
      </c>
      <c r="AW132" s="20" t="n">
        <f aca="false">AW130+AW131</f>
        <v>-647.443556334021</v>
      </c>
      <c r="AX132" s="20" t="n">
        <f aca="false">AX130+AX131</f>
        <v>-647.443556334021</v>
      </c>
      <c r="AY132" s="20" t="n">
        <f aca="false">AY130+AY131</f>
        <v>-647.443556334021</v>
      </c>
      <c r="AZ132" s="20" t="n">
        <f aca="false">AZ130+AZ131</f>
        <v>-647.443556334021</v>
      </c>
      <c r="BA132" s="20" t="n">
        <f aca="false">BA130+BA131</f>
        <v>-647.443556334021</v>
      </c>
      <c r="BB132" s="20" t="n">
        <f aca="false">BB130+BB131</f>
        <v>-647.443556334021</v>
      </c>
      <c r="BC132" s="20" t="n">
        <f aca="false">BC130+BC131</f>
        <v>-647.443556334021</v>
      </c>
      <c r="BD132" s="20" t="n">
        <f aca="false">BD130+BD131</f>
        <v>-647.443556334021</v>
      </c>
      <c r="BE132" s="20" t="n">
        <f aca="false">BE130+BE131</f>
        <v>-647.443556334021</v>
      </c>
      <c r="BF132" s="20" t="n">
        <f aca="false">BF130+BF131</f>
        <v>-647.443556334021</v>
      </c>
      <c r="BG132" s="20" t="n">
        <f aca="false">BG130+BG131</f>
        <v>-647.443556334021</v>
      </c>
      <c r="BH132" s="20" t="n">
        <f aca="false">BH130+BH131</f>
        <v>-647.443556334021</v>
      </c>
      <c r="BI132" s="20" t="n">
        <f aca="false">BI130+BI131</f>
        <v>-647.443556334021</v>
      </c>
      <c r="BJ132" s="20" t="n">
        <f aca="false">BJ130+BJ131</f>
        <v>-647.443556334021</v>
      </c>
      <c r="BK132" s="20" t="n">
        <f aca="false">BK130+BK131</f>
        <v>-647.443556334021</v>
      </c>
      <c r="BL132" s="20" t="n">
        <f aca="false">BL130+BL131</f>
        <v>-647.443556334021</v>
      </c>
      <c r="BM132" s="20" t="n">
        <f aca="false">BM130+BM131</f>
        <v>-647.443556334021</v>
      </c>
      <c r="BN132" s="20" t="n">
        <f aca="false">BN130+BN131</f>
        <v>-647.443556334021</v>
      </c>
      <c r="BO132" s="20" t="n">
        <f aca="false">BO130+BO131</f>
        <v>-647.443556334021</v>
      </c>
      <c r="BP132" s="20" t="n">
        <f aca="false">BP130+BP131</f>
        <v>-647.443556334021</v>
      </c>
      <c r="BQ132" s="20" t="n">
        <f aca="false">BQ130+BQ131</f>
        <v>-647.443556334021</v>
      </c>
      <c r="BR132" s="20" t="n">
        <f aca="false">BR130+BR131</f>
        <v>-647.443556334021</v>
      </c>
      <c r="BS132" s="20" t="n">
        <f aca="false">BS130+BS131</f>
        <v>-647.443556334021</v>
      </c>
      <c r="BT132" s="20" t="n">
        <f aca="false">BT130+BT131</f>
        <v>-647.443556334021</v>
      </c>
      <c r="BU132" s="20" t="n">
        <f aca="false">BU130+BU131</f>
        <v>-647.443556334021</v>
      </c>
      <c r="BV132" s="20" t="n">
        <f aca="false">BV130+BV131</f>
        <v>-647.443556334021</v>
      </c>
      <c r="BW132" s="20" t="n">
        <f aca="false">BW130+BW131</f>
        <v>-647.443556334021</v>
      </c>
      <c r="BX132" s="20" t="n">
        <f aca="false">BX130+BX131</f>
        <v>-647.443556334021</v>
      </c>
      <c r="BY132" s="20" t="n">
        <f aca="false">BY130+BY131</f>
        <v>-647.443556334021</v>
      </c>
      <c r="BZ132" s="20" t="n">
        <f aca="false">BZ130+BZ131</f>
        <v>-647.443556334021</v>
      </c>
      <c r="CA132" s="20" t="n">
        <f aca="false">CA130+CA131</f>
        <v>-647.443556334021</v>
      </c>
      <c r="CB132" s="20" t="n">
        <f aca="false">CB130+CB131</f>
        <v>-2.30215846386273E-013</v>
      </c>
      <c r="CC132" s="20" t="n">
        <f aca="false">CC130+CC131</f>
        <v>-2.30215846386273E-013</v>
      </c>
      <c r="CD132" s="20" t="n">
        <f aca="false">CD130+CD131</f>
        <v>-2.30215846386273E-013</v>
      </c>
      <c r="CE132" s="20" t="n">
        <f aca="false">CE130+CE131</f>
        <v>-2.30215846386273E-013</v>
      </c>
      <c r="CF132" s="20" t="n">
        <f aca="false">CF130+CF131</f>
        <v>-2.30215846386273E-013</v>
      </c>
      <c r="CG132" s="20" t="n">
        <f aca="false">CG130+CG131</f>
        <v>-2.30215846386273E-013</v>
      </c>
      <c r="CH132" s="20" t="n">
        <f aca="false">CH130+CH131</f>
        <v>-2.30215846386273E-013</v>
      </c>
      <c r="CI132" s="20" t="n">
        <f aca="false">CI130+CI131</f>
        <v>-2.30215846386273E-013</v>
      </c>
      <c r="CJ132" s="20" t="n">
        <f aca="false">CJ130+CJ131</f>
        <v>-2.30215846386273E-013</v>
      </c>
      <c r="CK132" s="20" t="n">
        <f aca="false">CK130+CK131</f>
        <v>-2.30215846386273E-013</v>
      </c>
      <c r="CL132" s="20" t="n">
        <f aca="false">CL130+CL131</f>
        <v>-2.30215846386273E-013</v>
      </c>
      <c r="CM132" s="20" t="n">
        <f aca="false">CM130+CM131</f>
        <v>-2.30215846386273E-013</v>
      </c>
      <c r="CN132" s="20" t="n">
        <f aca="false">CN130+CN131</f>
        <v>-2.30215846386273E-013</v>
      </c>
      <c r="CO132" s="20" t="n">
        <f aca="false">CO130+CO131</f>
        <v>-2.30215846386273E-013</v>
      </c>
      <c r="CP132" s="20" t="n">
        <f aca="false">CP130+CP131</f>
        <v>-2.30215846386273E-013</v>
      </c>
      <c r="CQ132" s="20" t="n">
        <f aca="false">CQ130+CQ131</f>
        <v>-2.30215846386273E-013</v>
      </c>
      <c r="CR132" s="20" t="n">
        <f aca="false">CR130+CR131</f>
        <v>-2.30215846386273E-013</v>
      </c>
      <c r="CS132" s="20" t="n">
        <f aca="false">CS130+CS131</f>
        <v>-2.30215846386273E-013</v>
      </c>
      <c r="CT132" s="20" t="n">
        <f aca="false">CT130+CT131</f>
        <v>-2.30215846386273E-013</v>
      </c>
      <c r="CU132" s="20" t="n">
        <f aca="false">CU130+CU131</f>
        <v>-2.30215846386273E-013</v>
      </c>
      <c r="CV132" s="20" t="n">
        <f aca="false">CV130+CV131</f>
        <v>-2.30215846386273E-013</v>
      </c>
      <c r="CW132" s="20" t="n">
        <f aca="false">CW130+CW131</f>
        <v>-2.30215846386273E-013</v>
      </c>
      <c r="CX132" s="20" t="n">
        <f aca="false">CX130+CX131</f>
        <v>-2.30215846386273E-013</v>
      </c>
      <c r="CY132" s="20" t="n">
        <f aca="false">CY130+CY131</f>
        <v>-2.30215846386273E-013</v>
      </c>
      <c r="CZ132" s="20" t="n">
        <f aca="false">CZ130+CZ131</f>
        <v>-2.30215846386273E-013</v>
      </c>
      <c r="DA132" s="20" t="n">
        <f aca="false">DA130+DA131</f>
        <v>-2.30215846386273E-013</v>
      </c>
      <c r="DB132" s="20" t="n">
        <f aca="false">DB130+DB131</f>
        <v>-2.30215846386273E-013</v>
      </c>
      <c r="DC132" s="20" t="n">
        <f aca="false">DC130+DC131</f>
        <v>-2.30215846386273E-013</v>
      </c>
      <c r="DD132" s="20" t="n">
        <f aca="false">DD130+DD131</f>
        <v>-2.30215846386273E-013</v>
      </c>
      <c r="DE132" s="20" t="n">
        <f aca="false">DE130+DE131</f>
        <v>-2.30215846386273E-013</v>
      </c>
      <c r="DF132" s="20" t="n">
        <f aca="false">DF130+DF131</f>
        <v>-2.30215846386273E-013</v>
      </c>
      <c r="DG132" s="20" t="n">
        <f aca="false">DG130+DG131</f>
        <v>-2.30215846386273E-013</v>
      </c>
      <c r="DH132" s="20" t="n">
        <f aca="false">DH130+DH131</f>
        <v>-2.30215846386273E-013</v>
      </c>
      <c r="DI132" s="20" t="n">
        <f aca="false">DI130+DI131</f>
        <v>-2.30215846386273E-013</v>
      </c>
      <c r="DJ132" s="20" t="n">
        <f aca="false">DJ130+DJ131</f>
        <v>-2.30215846386273E-013</v>
      </c>
      <c r="DK132" s="20" t="n">
        <f aca="false">DK130+DK131</f>
        <v>-2.30215846386273E-013</v>
      </c>
      <c r="DL132" s="20" t="n">
        <f aca="false">DL130+DL131</f>
        <v>-2.30215846386273E-013</v>
      </c>
      <c r="DM132" s="20" t="n">
        <f aca="false">DM130+DM131</f>
        <v>-2.30215846386273E-013</v>
      </c>
      <c r="DN132" s="20" t="n">
        <f aca="false">DN130+DN131</f>
        <v>-2.30215846386273E-013</v>
      </c>
      <c r="DO132" s="20" t="n">
        <f aca="false">DO130+DO131</f>
        <v>-2.30215846386273E-013</v>
      </c>
      <c r="DP132" s="20" t="n">
        <f aca="false">DP130+DP131</f>
        <v>-2.30215846386273E-013</v>
      </c>
      <c r="DQ132" s="20" t="n">
        <f aca="false">DQ130+DQ131</f>
        <v>-2.30215846386273E-013</v>
      </c>
      <c r="DR132" s="20" t="n">
        <f aca="false">DR130+DR131</f>
        <v>-2.30215846386273E-013</v>
      </c>
      <c r="DS132" s="20" t="n">
        <f aca="false">DS130+DS131</f>
        <v>-2.30215846386273E-013</v>
      </c>
      <c r="DT132" s="20" t="n">
        <f aca="false">DT130+DT131</f>
        <v>-2.30215846386273E-013</v>
      </c>
      <c r="DU132" s="20" t="n">
        <f aca="false">DU130+DU131</f>
        <v>-2.30215846386273E-013</v>
      </c>
      <c r="DV132" s="20" t="n">
        <f aca="false">DV130+DV131</f>
        <v>-2.30215846386273E-013</v>
      </c>
      <c r="DW132" s="20" t="n">
        <f aca="false">DW130+DW131</f>
        <v>-2.30215846386273E-013</v>
      </c>
      <c r="DX132" s="20" t="n">
        <f aca="false">DX130+DX131</f>
        <v>-2.30215846386273E-013</v>
      </c>
      <c r="DY132" s="20" t="n">
        <f aca="false">DY130+DY131</f>
        <v>-2.30215846386273E-013</v>
      </c>
      <c r="DZ132" s="20" t="n">
        <f aca="false">DZ130+DZ131</f>
        <v>-2.30215846386273E-013</v>
      </c>
      <c r="EA132" s="20" t="n">
        <f aca="false">EA130+EA131</f>
        <v>-2.30215846386273E-013</v>
      </c>
      <c r="EB132" s="20" t="n">
        <f aca="false">EB130+EB131</f>
        <v>-2.30215846386273E-013</v>
      </c>
      <c r="EC132" s="20" t="n">
        <f aca="false">EC130+EC131</f>
        <v>-2.30215846386273E-013</v>
      </c>
      <c r="ED132" s="20" t="n">
        <f aca="false">ED130+ED131</f>
        <v>-2.30215846386273E-013</v>
      </c>
      <c r="EE132" s="20" t="n">
        <f aca="false">EE130+EE131</f>
        <v>-2.30215846386273E-013</v>
      </c>
      <c r="EF132" s="20" t="n">
        <f aca="false">EF130+EF131</f>
        <v>-2.30215846386273E-013</v>
      </c>
      <c r="EG132" s="20" t="n">
        <f aca="false">EG130+EG131</f>
        <v>-2.30215846386273E-013</v>
      </c>
      <c r="EH132" s="20" t="n">
        <f aca="false">EH130+EH131</f>
        <v>-2.30215846386273E-013</v>
      </c>
      <c r="EI132" s="20" t="n">
        <f aca="false">EI130+EI131</f>
        <v>-2.30215846386273E-013</v>
      </c>
      <c r="EJ132" s="20" t="n">
        <f aca="false">EJ130+EJ131</f>
        <v>-2.30215846386273E-013</v>
      </c>
      <c r="EK132" s="20" t="n">
        <f aca="false">EK130+EK131</f>
        <v>-2.30215846386273E-013</v>
      </c>
      <c r="EL132" s="20" t="n">
        <f aca="false">EL130+EL131</f>
        <v>-2.30215846386273E-013</v>
      </c>
      <c r="EM132" s="20" t="n">
        <f aca="false">EM130+EM131</f>
        <v>-2.30215846386273E-013</v>
      </c>
      <c r="EN132" s="20" t="n">
        <f aca="false">EN130+EN131</f>
        <v>-2.30215846386273E-013</v>
      </c>
      <c r="EO132" s="20" t="n">
        <f aca="false">EO130+EO131</f>
        <v>-2.30215846386273E-013</v>
      </c>
      <c r="EP132" s="20" t="n">
        <f aca="false">EP130+EP131</f>
        <v>-2.30215846386273E-013</v>
      </c>
      <c r="EQ132" s="20" t="n">
        <f aca="false">EQ130+EQ131</f>
        <v>-2.30215846386273E-013</v>
      </c>
      <c r="ER132" s="20" t="n">
        <f aca="false">ER130+ER131</f>
        <v>-2.30215846386273E-013</v>
      </c>
      <c r="ES132" s="20" t="n">
        <f aca="false">ES130+ES131</f>
        <v>-2.30215846386273E-013</v>
      </c>
      <c r="ET132" s="20" t="n">
        <f aca="false">ET130+ET131</f>
        <v>-2.30215846386273E-013</v>
      </c>
      <c r="EU132" s="20" t="n">
        <f aca="false">EU130+EU131</f>
        <v>-2.30215846386273E-013</v>
      </c>
      <c r="EV132" s="20" t="n">
        <f aca="false">EV130+EV131</f>
        <v>-2.30215846386273E-013</v>
      </c>
      <c r="EW132" s="20" t="n">
        <f aca="false">EW130+EW131</f>
        <v>-2.30215846386273E-013</v>
      </c>
      <c r="EX132" s="20" t="n">
        <f aca="false">EX130+EX131</f>
        <v>-2.30215846386273E-013</v>
      </c>
      <c r="EY132" s="20" t="n">
        <f aca="false">EY130+EY131</f>
        <v>-2.30215846386273E-013</v>
      </c>
      <c r="EZ132" s="20" t="n">
        <f aca="false">EZ130+EZ131</f>
        <v>-2.30215846386273E-013</v>
      </c>
      <c r="FA132" s="20" t="n">
        <f aca="false">FA130+FA131</f>
        <v>-2.30215846386273E-013</v>
      </c>
      <c r="FB132" s="20" t="n">
        <f aca="false">FB130+FB131</f>
        <v>-2.30215846386273E-013</v>
      </c>
      <c r="FC132" s="20" t="n">
        <f aca="false">FC130+FC131</f>
        <v>-2.30215846386273E-013</v>
      </c>
      <c r="FD132" s="20" t="n">
        <f aca="false">FD130+FD131</f>
        <v>-2.30215846386273E-013</v>
      </c>
      <c r="FE132" s="20" t="n">
        <f aca="false">FE130+FE131</f>
        <v>-2.30215846386273E-013</v>
      </c>
      <c r="FF132" s="20" t="n">
        <f aca="false">FF130+FF131</f>
        <v>-2.30215846386273E-013</v>
      </c>
      <c r="FG132" s="20" t="n">
        <f aca="false">FG130+FG131</f>
        <v>-2.30215846386273E-013</v>
      </c>
      <c r="FH132" s="20" t="n">
        <f aca="false">FH130+FH131</f>
        <v>-2.30215846386273E-013</v>
      </c>
    </row>
    <row r="133" customFormat="false" ht="15" hidden="false" customHeight="false" outlineLevel="0" collapsed="false">
      <c r="C133" s="0" t="s">
        <v>780</v>
      </c>
      <c r="D133" s="11" t="s">
        <v>359</v>
      </c>
      <c r="I133" s="20" t="n">
        <f aca="false">SUM(J133:FH133)</f>
        <v>0</v>
      </c>
      <c r="J133" s="20" t="n">
        <f aca="false">-MIN(I139+J131,In_Sweep*MAX(0,J122+J132))*J26</f>
        <v>-0</v>
      </c>
      <c r="K133" s="20" t="n">
        <f aca="false">-MIN(J139+K131,In_Sweep*MAX(0,K122+K132))*K26</f>
        <v>-0</v>
      </c>
      <c r="L133" s="20" t="n">
        <f aca="false">-MIN(K139+L131,In_Sweep*MAX(0,L122+L132))*L26</f>
        <v>-0</v>
      </c>
      <c r="M133" s="20" t="n">
        <f aca="false">-MIN(L139+M131,In_Sweep*MAX(0,M122+M132))*M26</f>
        <v>-0</v>
      </c>
      <c r="N133" s="20" t="n">
        <f aca="false">-MIN(M139+N131,In_Sweep*MAX(0,N122+N132))*N26</f>
        <v>-0</v>
      </c>
      <c r="O133" s="20" t="n">
        <f aca="false">-MIN(N139+O131,In_Sweep*MAX(0,O122+O132))*O26</f>
        <v>-0</v>
      </c>
      <c r="P133" s="20" t="n">
        <f aca="false">-MIN(O139+P131,In_Sweep*MAX(0,P122+P132))*P26</f>
        <v>-0</v>
      </c>
      <c r="Q133" s="20" t="n">
        <f aca="false">-MIN(P139+Q131,In_Sweep*MAX(0,Q122+Q132))*Q26</f>
        <v>-0</v>
      </c>
      <c r="R133" s="20" t="n">
        <f aca="false">-MIN(Q139+R131,In_Sweep*MAX(0,R122+R132))*R26</f>
        <v>-0</v>
      </c>
      <c r="S133" s="20" t="n">
        <f aca="false">-MIN(R139+S131,In_Sweep*MAX(0,S122+S132))*S26</f>
        <v>-0</v>
      </c>
      <c r="T133" s="20" t="n">
        <f aca="false">-MIN(S139+T131,In_Sweep*MAX(0,T122+T132))*T26</f>
        <v>-0</v>
      </c>
      <c r="U133" s="20" t="n">
        <f aca="false">-MIN(T139+U131,In_Sweep*MAX(0,U122+U132))*U26</f>
        <v>-0</v>
      </c>
      <c r="V133" s="20" t="n">
        <f aca="false">-MIN(U139+V131,In_Sweep*MAX(0,V122+V132))*V26</f>
        <v>-0</v>
      </c>
      <c r="W133" s="20" t="n">
        <f aca="false">-MIN(V139+W131,In_Sweep*MAX(0,W122+W132))*W26</f>
        <v>-0</v>
      </c>
      <c r="X133" s="20" t="n">
        <f aca="false">-MIN(W139+X131,In_Sweep*MAX(0,X122+X132))*X26</f>
        <v>-0</v>
      </c>
      <c r="Y133" s="20" t="n">
        <f aca="false">-MIN(X139+Y131,In_Sweep*MAX(0,Y122+Y132))*Y26</f>
        <v>-0</v>
      </c>
      <c r="Z133" s="20" t="n">
        <f aca="false">-MIN(Y139+Z131,In_Sweep*MAX(0,Z122+Z132))*Z26</f>
        <v>-0</v>
      </c>
      <c r="AA133" s="20" t="n">
        <f aca="false">-MIN(Z139+AA131,In_Sweep*MAX(0,AA122+AA132))*AA26</f>
        <v>-0</v>
      </c>
      <c r="AB133" s="20" t="n">
        <f aca="false">-MIN(AA139+AB131,In_Sweep*MAX(0,AB122+AB132))*AB26</f>
        <v>-0</v>
      </c>
      <c r="AC133" s="20" t="n">
        <f aca="false">-MIN(AB139+AC131,In_Sweep*MAX(0,AC122+AC132))*AC26</f>
        <v>-0</v>
      </c>
      <c r="AD133" s="20" t="n">
        <f aca="false">-MIN(AC139+AD131,In_Sweep*MAX(0,AD122+AD132))*AD26</f>
        <v>-0</v>
      </c>
      <c r="AE133" s="20" t="n">
        <f aca="false">-MIN(AD139+AE131,In_Sweep*MAX(0,AE122+AE132))*AE26</f>
        <v>-0</v>
      </c>
      <c r="AF133" s="20" t="n">
        <f aca="false">-MIN(AE139+AF131,In_Sweep*MAX(0,AF122+AF132))*AF26</f>
        <v>-0</v>
      </c>
      <c r="AG133" s="20" t="n">
        <f aca="false">-MIN(AF139+AG131,In_Sweep*MAX(0,AG122+AG132))*AG26</f>
        <v>-0</v>
      </c>
      <c r="AH133" s="20" t="n">
        <f aca="false">-MIN(AG139+AH131,In_Sweep*MAX(0,AH122+AH132))*AH26</f>
        <v>-0</v>
      </c>
      <c r="AI133" s="20" t="n">
        <f aca="false">-MIN(AH139+AI131,In_Sweep*MAX(0,AI122+AI132))*AI26</f>
        <v>-0</v>
      </c>
      <c r="AJ133" s="20" t="n">
        <f aca="false">-MIN(AI139+AJ131,In_Sweep*MAX(0,AJ122+AJ132))*AJ26</f>
        <v>-0</v>
      </c>
      <c r="AK133" s="20" t="n">
        <f aca="false">-MIN(AJ139+AK131,In_Sweep*MAX(0,AK122+AK132))*AK26</f>
        <v>-0</v>
      </c>
      <c r="AL133" s="20" t="n">
        <f aca="false">-MIN(AK139+AL131,In_Sweep*MAX(0,AL122+AL132))*AL26</f>
        <v>-0</v>
      </c>
      <c r="AM133" s="20" t="n">
        <f aca="false">-MIN(AL139+AM131,In_Sweep*MAX(0,AM122+AM132))*AM26</f>
        <v>-0</v>
      </c>
      <c r="AN133" s="20" t="n">
        <f aca="false">-MIN(AM139+AN131,In_Sweep*MAX(0,AN122+AN132))*AN26</f>
        <v>-0</v>
      </c>
      <c r="AO133" s="20" t="n">
        <f aca="false">-MIN(AN139+AO131,In_Sweep*MAX(0,AO122+AO132))*AO26</f>
        <v>-0</v>
      </c>
      <c r="AP133" s="20" t="n">
        <f aca="false">-MIN(AO139+AP131,In_Sweep*MAX(0,AP122+AP132))*AP26</f>
        <v>-0</v>
      </c>
      <c r="AQ133" s="20" t="n">
        <f aca="false">-MIN(AP139+AQ131,In_Sweep*MAX(0,AQ122+AQ132))*AQ26</f>
        <v>-0</v>
      </c>
      <c r="AR133" s="20" t="n">
        <f aca="false">-MIN(AQ139+AR131,In_Sweep*MAX(0,AR122+AR132))*AR26</f>
        <v>-0</v>
      </c>
      <c r="AS133" s="20" t="n">
        <f aca="false">-MIN(AR139+AS131,In_Sweep*MAX(0,AS122+AS132))*AS26</f>
        <v>-0</v>
      </c>
      <c r="AT133" s="20" t="n">
        <f aca="false">-MIN(AS139+AT131,In_Sweep*MAX(0,AT122+AT132))*AT26</f>
        <v>-0</v>
      </c>
      <c r="AU133" s="20" t="n">
        <f aca="false">-MIN(AT139+AU131,In_Sweep*MAX(0,AU122+AU132))*AU26</f>
        <v>-0</v>
      </c>
      <c r="AV133" s="20" t="n">
        <f aca="false">-MIN(AU139+AV131,In_Sweep*MAX(0,AV122+AV132))*AV26</f>
        <v>-0</v>
      </c>
      <c r="AW133" s="20" t="n">
        <f aca="false">-MIN(AV139+AW131,In_Sweep*MAX(0,AW122+AW132))*AW26</f>
        <v>-0</v>
      </c>
      <c r="AX133" s="20" t="n">
        <f aca="false">-MIN(AW139+AX131,In_Sweep*MAX(0,AX122+AX132))*AX26</f>
        <v>-0</v>
      </c>
      <c r="AY133" s="20" t="n">
        <f aca="false">-MIN(AX139+AY131,In_Sweep*MAX(0,AY122+AY132))*AY26</f>
        <v>-0</v>
      </c>
      <c r="AZ133" s="20" t="n">
        <f aca="false">-MIN(AY139+AZ131,In_Sweep*MAX(0,AZ122+AZ132))*AZ26</f>
        <v>-0</v>
      </c>
      <c r="BA133" s="20" t="n">
        <f aca="false">-MIN(AZ139+BA131,In_Sweep*MAX(0,BA122+BA132))*BA26</f>
        <v>-0</v>
      </c>
      <c r="BB133" s="20" t="n">
        <f aca="false">-MIN(BA139+BB131,In_Sweep*MAX(0,BB122+BB132))*BB26</f>
        <v>-0</v>
      </c>
      <c r="BC133" s="20" t="n">
        <f aca="false">-MIN(BB139+BC131,In_Sweep*MAX(0,BC122+BC132))*BC26</f>
        <v>-0</v>
      </c>
      <c r="BD133" s="20" t="n">
        <f aca="false">-MIN(BC139+BD131,In_Sweep*MAX(0,BD122+BD132))*BD26</f>
        <v>-0</v>
      </c>
      <c r="BE133" s="20" t="n">
        <f aca="false">-MIN(BD139+BE131,In_Sweep*MAX(0,BE122+BE132))*BE26</f>
        <v>-0</v>
      </c>
      <c r="BF133" s="20" t="n">
        <f aca="false">-MIN(BE139+BF131,In_Sweep*MAX(0,BF122+BF132))*BF26</f>
        <v>-0</v>
      </c>
      <c r="BG133" s="20" t="n">
        <f aca="false">-MIN(BF139+BG131,In_Sweep*MAX(0,BG122+BG132))*BG26</f>
        <v>-0</v>
      </c>
      <c r="BH133" s="20" t="n">
        <f aca="false">-MIN(BG139+BH131,In_Sweep*MAX(0,BH122+BH132))*BH26</f>
        <v>-0</v>
      </c>
      <c r="BI133" s="20" t="n">
        <f aca="false">-MIN(BH139+BI131,In_Sweep*MAX(0,BI122+BI132))*BI26</f>
        <v>-0</v>
      </c>
      <c r="BJ133" s="20" t="n">
        <f aca="false">-MIN(BI139+BJ131,In_Sweep*MAX(0,BJ122+BJ132))*BJ26</f>
        <v>-0</v>
      </c>
      <c r="BK133" s="20" t="n">
        <f aca="false">-MIN(BJ139+BK131,In_Sweep*MAX(0,BK122+BK132))*BK26</f>
        <v>-0</v>
      </c>
      <c r="BL133" s="20" t="n">
        <f aca="false">-MIN(BK139+BL131,In_Sweep*MAX(0,BL122+BL132))*BL26</f>
        <v>-0</v>
      </c>
      <c r="BM133" s="20" t="n">
        <f aca="false">-MIN(BL139+BM131,In_Sweep*MAX(0,BM122+BM132))*BM26</f>
        <v>-0</v>
      </c>
      <c r="BN133" s="20" t="n">
        <f aca="false">-MIN(BM139+BN131,In_Sweep*MAX(0,BN122+BN132))*BN26</f>
        <v>-0</v>
      </c>
      <c r="BO133" s="20" t="n">
        <f aca="false">-MIN(BN139+BO131,In_Sweep*MAX(0,BO122+BO132))*BO26</f>
        <v>-0</v>
      </c>
      <c r="BP133" s="20" t="n">
        <f aca="false">-MIN(BO139+BP131,In_Sweep*MAX(0,BP122+BP132))*BP26</f>
        <v>-0</v>
      </c>
      <c r="BQ133" s="20" t="n">
        <f aca="false">-MIN(BP139+BQ131,In_Sweep*MAX(0,BQ122+BQ132))*BQ26</f>
        <v>-0</v>
      </c>
      <c r="BR133" s="20" t="n">
        <f aca="false">-MIN(BQ139+BR131,In_Sweep*MAX(0,BR122+BR132))*BR26</f>
        <v>-0</v>
      </c>
      <c r="BS133" s="20" t="n">
        <f aca="false">-MIN(BR139+BS131,In_Sweep*MAX(0,BS122+BS132))*BS26</f>
        <v>-0</v>
      </c>
      <c r="BT133" s="20" t="n">
        <f aca="false">-MIN(BS139+BT131,In_Sweep*MAX(0,BT122+BT132))*BT26</f>
        <v>-0</v>
      </c>
      <c r="BU133" s="20" t="n">
        <f aca="false">-MIN(BT139+BU131,In_Sweep*MAX(0,BU122+BU132))*BU26</f>
        <v>-0</v>
      </c>
      <c r="BV133" s="20" t="n">
        <f aca="false">-MIN(BU139+BV131,In_Sweep*MAX(0,BV122+BV132))*BV26</f>
        <v>-0</v>
      </c>
      <c r="BW133" s="20" t="n">
        <f aca="false">-MIN(BV139+BW131,In_Sweep*MAX(0,BW122+BW132))*BW26</f>
        <v>-0</v>
      </c>
      <c r="BX133" s="20" t="n">
        <f aca="false">-MIN(BW139+BX131,In_Sweep*MAX(0,BX122+BX132))*BX26</f>
        <v>-0</v>
      </c>
      <c r="BY133" s="20" t="n">
        <f aca="false">-MIN(BX139+BY131,In_Sweep*MAX(0,BY122+BY132))*BY26</f>
        <v>-0</v>
      </c>
      <c r="BZ133" s="20" t="n">
        <f aca="false">-MIN(BY139+BZ131,In_Sweep*MAX(0,BZ122+BZ132))*BZ26</f>
        <v>-0</v>
      </c>
      <c r="CA133" s="20" t="n">
        <f aca="false">-MIN(BZ139+CA131,In_Sweep*MAX(0,CA122+CA132))*CA26</f>
        <v>-0</v>
      </c>
      <c r="CB133" s="20" t="n">
        <f aca="false">-MIN(CA139+CB131,In_Sweep*MAX(0,CB122+CB132))*CB26</f>
        <v>-0</v>
      </c>
      <c r="CC133" s="20" t="n">
        <f aca="false">-MIN(CB139+CC131,In_Sweep*MAX(0,CC122+CC132))*CC26</f>
        <v>-0</v>
      </c>
      <c r="CD133" s="20" t="n">
        <f aca="false">-MIN(CC139+CD131,In_Sweep*MAX(0,CD122+CD132))*CD26</f>
        <v>-0</v>
      </c>
      <c r="CE133" s="20" t="n">
        <f aca="false">-MIN(CD139+CE131,In_Sweep*MAX(0,CE122+CE132))*CE26</f>
        <v>-0</v>
      </c>
      <c r="CF133" s="20" t="n">
        <f aca="false">-MIN(CE139+CF131,In_Sweep*MAX(0,CF122+CF132))*CF26</f>
        <v>-0</v>
      </c>
      <c r="CG133" s="20" t="n">
        <f aca="false">-MIN(CF139+CG131,In_Sweep*MAX(0,CG122+CG132))*CG26</f>
        <v>-0</v>
      </c>
      <c r="CH133" s="20" t="n">
        <f aca="false">-MIN(CG139+CH131,In_Sweep*MAX(0,CH122+CH132))*CH26</f>
        <v>-0</v>
      </c>
      <c r="CI133" s="20" t="n">
        <f aca="false">-MIN(CH139+CI131,In_Sweep*MAX(0,CI122+CI132))*CI26</f>
        <v>-0</v>
      </c>
      <c r="CJ133" s="20" t="n">
        <f aca="false">-MIN(CI139+CJ131,In_Sweep*MAX(0,CJ122+CJ132))*CJ26</f>
        <v>-0</v>
      </c>
      <c r="CK133" s="20" t="n">
        <f aca="false">-MIN(CJ139+CK131,In_Sweep*MAX(0,CK122+CK132))*CK26</f>
        <v>-0</v>
      </c>
      <c r="CL133" s="20" t="n">
        <f aca="false">-MIN(CK139+CL131,In_Sweep*MAX(0,CL122+CL132))*CL26</f>
        <v>-0</v>
      </c>
      <c r="CM133" s="20" t="n">
        <f aca="false">-MIN(CL139+CM131,In_Sweep*MAX(0,CM122+CM132))*CM26</f>
        <v>-0</v>
      </c>
      <c r="CN133" s="20" t="n">
        <f aca="false">-MIN(CM139+CN131,In_Sweep*MAX(0,CN122+CN132))*CN26</f>
        <v>-0</v>
      </c>
      <c r="CO133" s="20" t="n">
        <f aca="false">-MIN(CN139+CO131,In_Sweep*MAX(0,CO122+CO132))*CO26</f>
        <v>-0</v>
      </c>
      <c r="CP133" s="20" t="n">
        <f aca="false">-MIN(CO139+CP131,In_Sweep*MAX(0,CP122+CP132))*CP26</f>
        <v>-0</v>
      </c>
      <c r="CQ133" s="20" t="n">
        <f aca="false">-MIN(CP139+CQ131,In_Sweep*MAX(0,CQ122+CQ132))*CQ26</f>
        <v>-0</v>
      </c>
      <c r="CR133" s="20" t="n">
        <f aca="false">-MIN(CQ139+CR131,In_Sweep*MAX(0,CR122+CR132))*CR26</f>
        <v>-0</v>
      </c>
      <c r="CS133" s="20" t="n">
        <f aca="false">-MIN(CR139+CS131,In_Sweep*MAX(0,CS122+CS132))*CS26</f>
        <v>-0</v>
      </c>
      <c r="CT133" s="20" t="n">
        <f aca="false">-MIN(CS139+CT131,In_Sweep*MAX(0,CT122+CT132))*CT26</f>
        <v>-0</v>
      </c>
      <c r="CU133" s="20" t="n">
        <f aca="false">-MIN(CT139+CU131,In_Sweep*MAX(0,CU122+CU132))*CU26</f>
        <v>-0</v>
      </c>
      <c r="CV133" s="20" t="n">
        <f aca="false">-MIN(CU139+CV131,In_Sweep*MAX(0,CV122+CV132))*CV26</f>
        <v>-0</v>
      </c>
      <c r="CW133" s="20" t="n">
        <f aca="false">-MIN(CV139+CW131,In_Sweep*MAX(0,CW122+CW132))*CW26</f>
        <v>-0</v>
      </c>
      <c r="CX133" s="20" t="n">
        <f aca="false">-MIN(CW139+CX131,In_Sweep*MAX(0,CX122+CX132))*CX26</f>
        <v>-0</v>
      </c>
      <c r="CY133" s="20" t="n">
        <f aca="false">-MIN(CX139+CY131,In_Sweep*MAX(0,CY122+CY132))*CY26</f>
        <v>-0</v>
      </c>
      <c r="CZ133" s="20" t="n">
        <f aca="false">-MIN(CY139+CZ131,In_Sweep*MAX(0,CZ122+CZ132))*CZ26</f>
        <v>-0</v>
      </c>
      <c r="DA133" s="20" t="n">
        <f aca="false">-MIN(CZ139+DA131,In_Sweep*MAX(0,DA122+DA132))*DA26</f>
        <v>-0</v>
      </c>
      <c r="DB133" s="20" t="n">
        <f aca="false">-MIN(DA139+DB131,In_Sweep*MAX(0,DB122+DB132))*DB26</f>
        <v>-0</v>
      </c>
      <c r="DC133" s="20" t="n">
        <f aca="false">-MIN(DB139+DC131,In_Sweep*MAX(0,DC122+DC132))*DC26</f>
        <v>-0</v>
      </c>
      <c r="DD133" s="20" t="n">
        <f aca="false">-MIN(DC139+DD131,In_Sweep*MAX(0,DD122+DD132))*DD26</f>
        <v>-0</v>
      </c>
      <c r="DE133" s="20" t="n">
        <f aca="false">-MIN(DD139+DE131,In_Sweep*MAX(0,DE122+DE132))*DE26</f>
        <v>-0</v>
      </c>
      <c r="DF133" s="20" t="n">
        <f aca="false">-MIN(DE139+DF131,In_Sweep*MAX(0,DF122+DF132))*DF26</f>
        <v>-0</v>
      </c>
      <c r="DG133" s="20" t="n">
        <f aca="false">-MIN(DF139+DG131,In_Sweep*MAX(0,DG122+DG132))*DG26</f>
        <v>-0</v>
      </c>
      <c r="DH133" s="20" t="n">
        <f aca="false">-MIN(DG139+DH131,In_Sweep*MAX(0,DH122+DH132))*DH26</f>
        <v>-0</v>
      </c>
      <c r="DI133" s="20" t="n">
        <f aca="false">-MIN(DH139+DI131,In_Sweep*MAX(0,DI122+DI132))*DI26</f>
        <v>-0</v>
      </c>
      <c r="DJ133" s="20" t="n">
        <f aca="false">-MIN(DI139+DJ131,In_Sweep*MAX(0,DJ122+DJ132))*DJ26</f>
        <v>-0</v>
      </c>
      <c r="DK133" s="20" t="n">
        <f aca="false">-MIN(DJ139+DK131,In_Sweep*MAX(0,DK122+DK132))*DK26</f>
        <v>-0</v>
      </c>
      <c r="DL133" s="20" t="n">
        <f aca="false">-MIN(DK139+DL131,In_Sweep*MAX(0,DL122+DL132))*DL26</f>
        <v>-0</v>
      </c>
      <c r="DM133" s="20" t="n">
        <f aca="false">-MIN(DL139+DM131,In_Sweep*MAX(0,DM122+DM132))*DM26</f>
        <v>-0</v>
      </c>
      <c r="DN133" s="20" t="n">
        <f aca="false">-MIN(DM139+DN131,In_Sweep*MAX(0,DN122+DN132))*DN26</f>
        <v>-0</v>
      </c>
      <c r="DO133" s="20" t="n">
        <f aca="false">-MIN(DN139+DO131,In_Sweep*MAX(0,DO122+DO132))*DO26</f>
        <v>-0</v>
      </c>
      <c r="DP133" s="20" t="n">
        <f aca="false">-MIN(DO139+DP131,In_Sweep*MAX(0,DP122+DP132))*DP26</f>
        <v>-0</v>
      </c>
      <c r="DQ133" s="20" t="n">
        <f aca="false">-MIN(DP139+DQ131,In_Sweep*MAX(0,DQ122+DQ132))*DQ26</f>
        <v>-0</v>
      </c>
      <c r="DR133" s="20" t="n">
        <f aca="false">-MIN(DQ139+DR131,In_Sweep*MAX(0,DR122+DR132))*DR26</f>
        <v>-0</v>
      </c>
      <c r="DS133" s="20" t="n">
        <f aca="false">-MIN(DR139+DS131,In_Sweep*MAX(0,DS122+DS132))*DS26</f>
        <v>-0</v>
      </c>
      <c r="DT133" s="20" t="n">
        <f aca="false">-MIN(DS139+DT131,In_Sweep*MAX(0,DT122+DT132))*DT26</f>
        <v>-0</v>
      </c>
      <c r="DU133" s="20" t="n">
        <f aca="false">-MIN(DT139+DU131,In_Sweep*MAX(0,DU122+DU132))*DU26</f>
        <v>-0</v>
      </c>
      <c r="DV133" s="20" t="n">
        <f aca="false">-MIN(DU139+DV131,In_Sweep*MAX(0,DV122+DV132))*DV26</f>
        <v>-0</v>
      </c>
      <c r="DW133" s="20" t="n">
        <f aca="false">-MIN(DV139+DW131,In_Sweep*MAX(0,DW122+DW132))*DW26</f>
        <v>-0</v>
      </c>
      <c r="DX133" s="20" t="n">
        <f aca="false">-MIN(DW139+DX131,In_Sweep*MAX(0,DX122+DX132))*DX26</f>
        <v>-0</v>
      </c>
      <c r="DY133" s="20" t="n">
        <f aca="false">-MIN(DX139+DY131,In_Sweep*MAX(0,DY122+DY132))*DY26</f>
        <v>-0</v>
      </c>
      <c r="DZ133" s="20" t="n">
        <f aca="false">-MIN(DY139+DZ131,In_Sweep*MAX(0,DZ122+DZ132))*DZ26</f>
        <v>-0</v>
      </c>
      <c r="EA133" s="20" t="n">
        <f aca="false">-MIN(DZ139+EA131,In_Sweep*MAX(0,EA122+EA132))*EA26</f>
        <v>-0</v>
      </c>
      <c r="EB133" s="20" t="n">
        <f aca="false">-MIN(EA139+EB131,In_Sweep*MAX(0,EB122+EB132))*EB26</f>
        <v>-0</v>
      </c>
      <c r="EC133" s="20" t="n">
        <f aca="false">-MIN(EB139+EC131,In_Sweep*MAX(0,EC122+EC132))*EC26</f>
        <v>-0</v>
      </c>
      <c r="ED133" s="20" t="n">
        <f aca="false">-MIN(EC139+ED131,In_Sweep*MAX(0,ED122+ED132))*ED26</f>
        <v>-0</v>
      </c>
      <c r="EE133" s="20" t="n">
        <f aca="false">-MIN(ED139+EE131,In_Sweep*MAX(0,EE122+EE132))*EE26</f>
        <v>-0</v>
      </c>
      <c r="EF133" s="20" t="n">
        <f aca="false">-MIN(EE139+EF131,In_Sweep*MAX(0,EF122+EF132))*EF26</f>
        <v>-0</v>
      </c>
      <c r="EG133" s="20" t="n">
        <f aca="false">-MIN(EF139+EG131,In_Sweep*MAX(0,EG122+EG132))*EG26</f>
        <v>-0</v>
      </c>
      <c r="EH133" s="20" t="n">
        <f aca="false">-MIN(EG139+EH131,In_Sweep*MAX(0,EH122+EH132))*EH26</f>
        <v>-0</v>
      </c>
      <c r="EI133" s="20" t="n">
        <f aca="false">-MIN(EH139+EI131,In_Sweep*MAX(0,EI122+EI132))*EI26</f>
        <v>-0</v>
      </c>
      <c r="EJ133" s="20" t="n">
        <f aca="false">-MIN(EI139+EJ131,In_Sweep*MAX(0,EJ122+EJ132))*EJ26</f>
        <v>-0</v>
      </c>
      <c r="EK133" s="20" t="n">
        <f aca="false">-MIN(EJ139+EK131,In_Sweep*MAX(0,EK122+EK132))*EK26</f>
        <v>-0</v>
      </c>
      <c r="EL133" s="20" t="n">
        <f aca="false">-MIN(EK139+EL131,In_Sweep*MAX(0,EL122+EL132))*EL26</f>
        <v>-0</v>
      </c>
      <c r="EM133" s="20" t="n">
        <f aca="false">-MIN(EL139+EM131,In_Sweep*MAX(0,EM122+EM132))*EM26</f>
        <v>-0</v>
      </c>
      <c r="EN133" s="20" t="n">
        <f aca="false">-MIN(EM139+EN131,In_Sweep*MAX(0,EN122+EN132))*EN26</f>
        <v>-0</v>
      </c>
      <c r="EO133" s="20" t="n">
        <f aca="false">-MIN(EN139+EO131,In_Sweep*MAX(0,EO122+EO132))*EO26</f>
        <v>-0</v>
      </c>
      <c r="EP133" s="20" t="n">
        <f aca="false">-MIN(EO139+EP131,In_Sweep*MAX(0,EP122+EP132))*EP26</f>
        <v>-0</v>
      </c>
      <c r="EQ133" s="20" t="n">
        <f aca="false">-MIN(EP139+EQ131,In_Sweep*MAX(0,EQ122+EQ132))*EQ26</f>
        <v>-0</v>
      </c>
      <c r="ER133" s="20" t="n">
        <f aca="false">-MIN(EQ139+ER131,In_Sweep*MAX(0,ER122+ER132))*ER26</f>
        <v>-0</v>
      </c>
      <c r="ES133" s="20" t="n">
        <f aca="false">-MIN(ER139+ES131,In_Sweep*MAX(0,ES122+ES132))*ES26</f>
        <v>-0</v>
      </c>
      <c r="ET133" s="20" t="n">
        <f aca="false">-MIN(ES139+ET131,In_Sweep*MAX(0,ET122+ET132))*ET26</f>
        <v>-0</v>
      </c>
      <c r="EU133" s="20" t="n">
        <f aca="false">-MIN(ET139+EU131,In_Sweep*MAX(0,EU122+EU132))*EU26</f>
        <v>-0</v>
      </c>
      <c r="EV133" s="20" t="n">
        <f aca="false">-MIN(EU139+EV131,In_Sweep*MAX(0,EV122+EV132))*EV26</f>
        <v>-0</v>
      </c>
      <c r="EW133" s="20" t="n">
        <f aca="false">-MIN(EV139+EW131,In_Sweep*MAX(0,EW122+EW132))*EW26</f>
        <v>-0</v>
      </c>
      <c r="EX133" s="20" t="n">
        <f aca="false">-MIN(EW139+EX131,In_Sweep*MAX(0,EX122+EX132))*EX26</f>
        <v>-0</v>
      </c>
      <c r="EY133" s="20" t="n">
        <f aca="false">-MIN(EX139+EY131,In_Sweep*MAX(0,EY122+EY132))*EY26</f>
        <v>-0</v>
      </c>
      <c r="EZ133" s="20" t="n">
        <f aca="false">-MIN(EY139+EZ131,In_Sweep*MAX(0,EZ122+EZ132))*EZ26</f>
        <v>-0</v>
      </c>
      <c r="FA133" s="20" t="n">
        <f aca="false">-MIN(EZ139+FA131,In_Sweep*MAX(0,FA122+FA132))*FA26</f>
        <v>-0</v>
      </c>
      <c r="FB133" s="20" t="n">
        <f aca="false">-MIN(FA139+FB131,In_Sweep*MAX(0,FB122+FB132))*FB26</f>
        <v>-0</v>
      </c>
      <c r="FC133" s="20" t="n">
        <f aca="false">-MIN(FB139+FC131,In_Sweep*MAX(0,FC122+FC132))*FC26</f>
        <v>-0</v>
      </c>
      <c r="FD133" s="20" t="n">
        <f aca="false">-MIN(FC139+FD131,In_Sweep*MAX(0,FD122+FD132))*FD26</f>
        <v>-0</v>
      </c>
      <c r="FE133" s="20" t="n">
        <f aca="false">-MIN(FD139+FE131,In_Sweep*MAX(0,FE122+FE132))*FE26</f>
        <v>-0</v>
      </c>
      <c r="FF133" s="20" t="n">
        <f aca="false">-MIN(FE139+FF131,In_Sweep*MAX(0,FF122+FF132))*FF26</f>
        <v>-0</v>
      </c>
      <c r="FG133" s="20" t="n">
        <f aca="false">-MIN(FF139+FG131,In_Sweep*MAX(0,FG122+FG132))*FG26</f>
        <v>-0</v>
      </c>
      <c r="FH133" s="20" t="n">
        <f aca="false">-MIN(FG139+FH131,In_Sweep*MAX(0,FH122+FH132))*FH26</f>
        <v>-0</v>
      </c>
    </row>
    <row r="134" customFormat="false" ht="15" hidden="false" customHeight="false" outlineLevel="0" collapsed="false">
      <c r="C134" s="0" t="s">
        <v>781</v>
      </c>
      <c r="D134" s="11" t="s">
        <v>359</v>
      </c>
      <c r="I134" s="20" t="n">
        <f aca="false">SUM(J134:FH134)</f>
        <v>-38846.6133800413</v>
      </c>
      <c r="J134" s="20" t="n">
        <f aca="false">J132+J133</f>
        <v>-0</v>
      </c>
      <c r="K134" s="20" t="n">
        <f aca="false">K132+K133</f>
        <v>-0</v>
      </c>
      <c r="L134" s="20" t="n">
        <f aca="false">L132+L133</f>
        <v>-0</v>
      </c>
      <c r="M134" s="20" t="n">
        <f aca="false">M132+M133</f>
        <v>-0</v>
      </c>
      <c r="N134" s="20" t="n">
        <f aca="false">N132+N133</f>
        <v>-0</v>
      </c>
      <c r="O134" s="20" t="n">
        <f aca="false">O132+O133</f>
        <v>-0</v>
      </c>
      <c r="P134" s="20" t="n">
        <f aca="false">P132+P133</f>
        <v>-0</v>
      </c>
      <c r="Q134" s="20" t="n">
        <f aca="false">Q132+Q133</f>
        <v>-0</v>
      </c>
      <c r="R134" s="20" t="n">
        <f aca="false">R132+R133</f>
        <v>-0</v>
      </c>
      <c r="S134" s="20" t="n">
        <f aca="false">S132+S133</f>
        <v>-0</v>
      </c>
      <c r="T134" s="20" t="n">
        <f aca="false">T132+T133</f>
        <v>-647.443556334021</v>
      </c>
      <c r="U134" s="20" t="n">
        <f aca="false">U132+U133</f>
        <v>-647.443556334021</v>
      </c>
      <c r="V134" s="20" t="n">
        <f aca="false">V132+V133</f>
        <v>-647.443556334021</v>
      </c>
      <c r="W134" s="20" t="n">
        <f aca="false">W132+W133</f>
        <v>-647.443556334021</v>
      </c>
      <c r="X134" s="20" t="n">
        <f aca="false">X132+X133</f>
        <v>-647.443556334021</v>
      </c>
      <c r="Y134" s="20" t="n">
        <f aca="false">Y132+Y133</f>
        <v>-647.443556334021</v>
      </c>
      <c r="Z134" s="20" t="n">
        <f aca="false">Z132+Z133</f>
        <v>-647.443556334021</v>
      </c>
      <c r="AA134" s="20" t="n">
        <f aca="false">AA132+AA133</f>
        <v>-647.443556334021</v>
      </c>
      <c r="AB134" s="20" t="n">
        <f aca="false">AB132+AB133</f>
        <v>-647.443556334021</v>
      </c>
      <c r="AC134" s="20" t="n">
        <f aca="false">AC132+AC133</f>
        <v>-647.443556334021</v>
      </c>
      <c r="AD134" s="20" t="n">
        <f aca="false">AD132+AD133</f>
        <v>-647.443556334021</v>
      </c>
      <c r="AE134" s="20" t="n">
        <f aca="false">AE132+AE133</f>
        <v>-647.443556334021</v>
      </c>
      <c r="AF134" s="20" t="n">
        <f aca="false">AF132+AF133</f>
        <v>-647.443556334021</v>
      </c>
      <c r="AG134" s="20" t="n">
        <f aca="false">AG132+AG133</f>
        <v>-647.443556334021</v>
      </c>
      <c r="AH134" s="20" t="n">
        <f aca="false">AH132+AH133</f>
        <v>-647.443556334021</v>
      </c>
      <c r="AI134" s="20" t="n">
        <f aca="false">AI132+AI133</f>
        <v>-647.443556334021</v>
      </c>
      <c r="AJ134" s="20" t="n">
        <f aca="false">AJ132+AJ133</f>
        <v>-647.443556334021</v>
      </c>
      <c r="AK134" s="20" t="n">
        <f aca="false">AK132+AK133</f>
        <v>-647.443556334021</v>
      </c>
      <c r="AL134" s="20" t="n">
        <f aca="false">AL132+AL133</f>
        <v>-647.443556334021</v>
      </c>
      <c r="AM134" s="20" t="n">
        <f aca="false">AM132+AM133</f>
        <v>-647.443556334021</v>
      </c>
      <c r="AN134" s="20" t="n">
        <f aca="false">AN132+AN133</f>
        <v>-647.443556334021</v>
      </c>
      <c r="AO134" s="20" t="n">
        <f aca="false">AO132+AO133</f>
        <v>-647.443556334021</v>
      </c>
      <c r="AP134" s="20" t="n">
        <f aca="false">AP132+AP133</f>
        <v>-647.443556334021</v>
      </c>
      <c r="AQ134" s="20" t="n">
        <f aca="false">AQ132+AQ133</f>
        <v>-647.443556334021</v>
      </c>
      <c r="AR134" s="20" t="n">
        <f aca="false">AR132+AR133</f>
        <v>-647.443556334021</v>
      </c>
      <c r="AS134" s="20" t="n">
        <f aca="false">AS132+AS133</f>
        <v>-647.443556334021</v>
      </c>
      <c r="AT134" s="20" t="n">
        <f aca="false">AT132+AT133</f>
        <v>-647.443556334021</v>
      </c>
      <c r="AU134" s="20" t="n">
        <f aca="false">AU132+AU133</f>
        <v>-647.443556334021</v>
      </c>
      <c r="AV134" s="20" t="n">
        <f aca="false">AV132+AV133</f>
        <v>-647.443556334021</v>
      </c>
      <c r="AW134" s="20" t="n">
        <f aca="false">AW132+AW133</f>
        <v>-647.443556334021</v>
      </c>
      <c r="AX134" s="20" t="n">
        <f aca="false">AX132+AX133</f>
        <v>-647.443556334021</v>
      </c>
      <c r="AY134" s="20" t="n">
        <f aca="false">AY132+AY133</f>
        <v>-647.443556334021</v>
      </c>
      <c r="AZ134" s="20" t="n">
        <f aca="false">AZ132+AZ133</f>
        <v>-647.443556334021</v>
      </c>
      <c r="BA134" s="20" t="n">
        <f aca="false">BA132+BA133</f>
        <v>-647.443556334021</v>
      </c>
      <c r="BB134" s="20" t="n">
        <f aca="false">BB132+BB133</f>
        <v>-647.443556334021</v>
      </c>
      <c r="BC134" s="20" t="n">
        <f aca="false">BC132+BC133</f>
        <v>-647.443556334021</v>
      </c>
      <c r="BD134" s="20" t="n">
        <f aca="false">BD132+BD133</f>
        <v>-647.443556334021</v>
      </c>
      <c r="BE134" s="20" t="n">
        <f aca="false">BE132+BE133</f>
        <v>-647.443556334021</v>
      </c>
      <c r="BF134" s="20" t="n">
        <f aca="false">BF132+BF133</f>
        <v>-647.443556334021</v>
      </c>
      <c r="BG134" s="20" t="n">
        <f aca="false">BG132+BG133</f>
        <v>-647.443556334021</v>
      </c>
      <c r="BH134" s="20" t="n">
        <f aca="false">BH132+BH133</f>
        <v>-647.443556334021</v>
      </c>
      <c r="BI134" s="20" t="n">
        <f aca="false">BI132+BI133</f>
        <v>-647.443556334021</v>
      </c>
      <c r="BJ134" s="20" t="n">
        <f aca="false">BJ132+BJ133</f>
        <v>-647.443556334021</v>
      </c>
      <c r="BK134" s="20" t="n">
        <f aca="false">BK132+BK133</f>
        <v>-647.443556334021</v>
      </c>
      <c r="BL134" s="20" t="n">
        <f aca="false">BL132+BL133</f>
        <v>-647.443556334021</v>
      </c>
      <c r="BM134" s="20" t="n">
        <f aca="false">BM132+BM133</f>
        <v>-647.443556334021</v>
      </c>
      <c r="BN134" s="20" t="n">
        <f aca="false">BN132+BN133</f>
        <v>-647.443556334021</v>
      </c>
      <c r="BO134" s="20" t="n">
        <f aca="false">BO132+BO133</f>
        <v>-647.443556334021</v>
      </c>
      <c r="BP134" s="20" t="n">
        <f aca="false">BP132+BP133</f>
        <v>-647.443556334021</v>
      </c>
      <c r="BQ134" s="20" t="n">
        <f aca="false">BQ132+BQ133</f>
        <v>-647.443556334021</v>
      </c>
      <c r="BR134" s="20" t="n">
        <f aca="false">BR132+BR133</f>
        <v>-647.443556334021</v>
      </c>
      <c r="BS134" s="20" t="n">
        <f aca="false">BS132+BS133</f>
        <v>-647.443556334021</v>
      </c>
      <c r="BT134" s="20" t="n">
        <f aca="false">BT132+BT133</f>
        <v>-647.443556334021</v>
      </c>
      <c r="BU134" s="20" t="n">
        <f aca="false">BU132+BU133</f>
        <v>-647.443556334021</v>
      </c>
      <c r="BV134" s="20" t="n">
        <f aca="false">BV132+BV133</f>
        <v>-647.443556334021</v>
      </c>
      <c r="BW134" s="20" t="n">
        <f aca="false">BW132+BW133</f>
        <v>-647.443556334021</v>
      </c>
      <c r="BX134" s="20" t="n">
        <f aca="false">BX132+BX133</f>
        <v>-647.443556334021</v>
      </c>
      <c r="BY134" s="20" t="n">
        <f aca="false">BY132+BY133</f>
        <v>-647.443556334021</v>
      </c>
      <c r="BZ134" s="20" t="n">
        <f aca="false">BZ132+BZ133</f>
        <v>-647.443556334021</v>
      </c>
      <c r="CA134" s="20" t="n">
        <f aca="false">CA132+CA133</f>
        <v>-647.443556334021</v>
      </c>
      <c r="CB134" s="20" t="n">
        <f aca="false">CB132+CB133</f>
        <v>-2.30215846386273E-013</v>
      </c>
      <c r="CC134" s="20" t="n">
        <f aca="false">CC132+CC133</f>
        <v>-2.30215846386273E-013</v>
      </c>
      <c r="CD134" s="20" t="n">
        <f aca="false">CD132+CD133</f>
        <v>-2.30215846386273E-013</v>
      </c>
      <c r="CE134" s="20" t="n">
        <f aca="false">CE132+CE133</f>
        <v>-2.30215846386273E-013</v>
      </c>
      <c r="CF134" s="20" t="n">
        <f aca="false">CF132+CF133</f>
        <v>-2.30215846386273E-013</v>
      </c>
      <c r="CG134" s="20" t="n">
        <f aca="false">CG132+CG133</f>
        <v>-2.30215846386273E-013</v>
      </c>
      <c r="CH134" s="20" t="n">
        <f aca="false">CH132+CH133</f>
        <v>-2.30215846386273E-013</v>
      </c>
      <c r="CI134" s="20" t="n">
        <f aca="false">CI132+CI133</f>
        <v>-2.30215846386273E-013</v>
      </c>
      <c r="CJ134" s="20" t="n">
        <f aca="false">CJ132+CJ133</f>
        <v>-2.30215846386273E-013</v>
      </c>
      <c r="CK134" s="20" t="n">
        <f aca="false">CK132+CK133</f>
        <v>-2.30215846386273E-013</v>
      </c>
      <c r="CL134" s="20" t="n">
        <f aca="false">CL132+CL133</f>
        <v>-2.30215846386273E-013</v>
      </c>
      <c r="CM134" s="20" t="n">
        <f aca="false">CM132+CM133</f>
        <v>-2.30215846386273E-013</v>
      </c>
      <c r="CN134" s="20" t="n">
        <f aca="false">CN132+CN133</f>
        <v>-2.30215846386273E-013</v>
      </c>
      <c r="CO134" s="20" t="n">
        <f aca="false">CO132+CO133</f>
        <v>-2.30215846386273E-013</v>
      </c>
      <c r="CP134" s="20" t="n">
        <f aca="false">CP132+CP133</f>
        <v>-2.30215846386273E-013</v>
      </c>
      <c r="CQ134" s="20" t="n">
        <f aca="false">CQ132+CQ133</f>
        <v>-2.30215846386273E-013</v>
      </c>
      <c r="CR134" s="20" t="n">
        <f aca="false">CR132+CR133</f>
        <v>-2.30215846386273E-013</v>
      </c>
      <c r="CS134" s="20" t="n">
        <f aca="false">CS132+CS133</f>
        <v>-2.30215846386273E-013</v>
      </c>
      <c r="CT134" s="20" t="n">
        <f aca="false">CT132+CT133</f>
        <v>-2.30215846386273E-013</v>
      </c>
      <c r="CU134" s="20" t="n">
        <f aca="false">CU132+CU133</f>
        <v>-2.30215846386273E-013</v>
      </c>
      <c r="CV134" s="20" t="n">
        <f aca="false">CV132+CV133</f>
        <v>-2.30215846386273E-013</v>
      </c>
      <c r="CW134" s="20" t="n">
        <f aca="false">CW132+CW133</f>
        <v>-2.30215846386273E-013</v>
      </c>
      <c r="CX134" s="20" t="n">
        <f aca="false">CX132+CX133</f>
        <v>-2.30215846386273E-013</v>
      </c>
      <c r="CY134" s="20" t="n">
        <f aca="false">CY132+CY133</f>
        <v>-2.30215846386273E-013</v>
      </c>
      <c r="CZ134" s="20" t="n">
        <f aca="false">CZ132+CZ133</f>
        <v>-2.30215846386273E-013</v>
      </c>
      <c r="DA134" s="20" t="n">
        <f aca="false">DA132+DA133</f>
        <v>-2.30215846386273E-013</v>
      </c>
      <c r="DB134" s="20" t="n">
        <f aca="false">DB132+DB133</f>
        <v>-2.30215846386273E-013</v>
      </c>
      <c r="DC134" s="20" t="n">
        <f aca="false">DC132+DC133</f>
        <v>-2.30215846386273E-013</v>
      </c>
      <c r="DD134" s="20" t="n">
        <f aca="false">DD132+DD133</f>
        <v>-2.30215846386273E-013</v>
      </c>
      <c r="DE134" s="20" t="n">
        <f aca="false">DE132+DE133</f>
        <v>-2.30215846386273E-013</v>
      </c>
      <c r="DF134" s="20" t="n">
        <f aca="false">DF132+DF133</f>
        <v>-2.30215846386273E-013</v>
      </c>
      <c r="DG134" s="20" t="n">
        <f aca="false">DG132+DG133</f>
        <v>-2.30215846386273E-013</v>
      </c>
      <c r="DH134" s="20" t="n">
        <f aca="false">DH132+DH133</f>
        <v>-2.30215846386273E-013</v>
      </c>
      <c r="DI134" s="20" t="n">
        <f aca="false">DI132+DI133</f>
        <v>-2.30215846386273E-013</v>
      </c>
      <c r="DJ134" s="20" t="n">
        <f aca="false">DJ132+DJ133</f>
        <v>-2.30215846386273E-013</v>
      </c>
      <c r="DK134" s="20" t="n">
        <f aca="false">DK132+DK133</f>
        <v>-2.30215846386273E-013</v>
      </c>
      <c r="DL134" s="20" t="n">
        <f aca="false">DL132+DL133</f>
        <v>-2.30215846386273E-013</v>
      </c>
      <c r="DM134" s="20" t="n">
        <f aca="false">DM132+DM133</f>
        <v>-2.30215846386273E-013</v>
      </c>
      <c r="DN134" s="20" t="n">
        <f aca="false">DN132+DN133</f>
        <v>-2.30215846386273E-013</v>
      </c>
      <c r="DO134" s="20" t="n">
        <f aca="false">DO132+DO133</f>
        <v>-2.30215846386273E-013</v>
      </c>
      <c r="DP134" s="20" t="n">
        <f aca="false">DP132+DP133</f>
        <v>-2.30215846386273E-013</v>
      </c>
      <c r="DQ134" s="20" t="n">
        <f aca="false">DQ132+DQ133</f>
        <v>-2.30215846386273E-013</v>
      </c>
      <c r="DR134" s="20" t="n">
        <f aca="false">DR132+DR133</f>
        <v>-2.30215846386273E-013</v>
      </c>
      <c r="DS134" s="20" t="n">
        <f aca="false">DS132+DS133</f>
        <v>-2.30215846386273E-013</v>
      </c>
      <c r="DT134" s="20" t="n">
        <f aca="false">DT132+DT133</f>
        <v>-2.30215846386273E-013</v>
      </c>
      <c r="DU134" s="20" t="n">
        <f aca="false">DU132+DU133</f>
        <v>-2.30215846386273E-013</v>
      </c>
      <c r="DV134" s="20" t="n">
        <f aca="false">DV132+DV133</f>
        <v>-2.30215846386273E-013</v>
      </c>
      <c r="DW134" s="20" t="n">
        <f aca="false">DW132+DW133</f>
        <v>-2.30215846386273E-013</v>
      </c>
      <c r="DX134" s="20" t="n">
        <f aca="false">DX132+DX133</f>
        <v>-2.30215846386273E-013</v>
      </c>
      <c r="DY134" s="20" t="n">
        <f aca="false">DY132+DY133</f>
        <v>-2.30215846386273E-013</v>
      </c>
      <c r="DZ134" s="20" t="n">
        <f aca="false">DZ132+DZ133</f>
        <v>-2.30215846386273E-013</v>
      </c>
      <c r="EA134" s="20" t="n">
        <f aca="false">EA132+EA133</f>
        <v>-2.30215846386273E-013</v>
      </c>
      <c r="EB134" s="20" t="n">
        <f aca="false">EB132+EB133</f>
        <v>-2.30215846386273E-013</v>
      </c>
      <c r="EC134" s="20" t="n">
        <f aca="false">EC132+EC133</f>
        <v>-2.30215846386273E-013</v>
      </c>
      <c r="ED134" s="20" t="n">
        <f aca="false">ED132+ED133</f>
        <v>-2.30215846386273E-013</v>
      </c>
      <c r="EE134" s="20" t="n">
        <f aca="false">EE132+EE133</f>
        <v>-2.30215846386273E-013</v>
      </c>
      <c r="EF134" s="20" t="n">
        <f aca="false">EF132+EF133</f>
        <v>-2.30215846386273E-013</v>
      </c>
      <c r="EG134" s="20" t="n">
        <f aca="false">EG132+EG133</f>
        <v>-2.30215846386273E-013</v>
      </c>
      <c r="EH134" s="20" t="n">
        <f aca="false">EH132+EH133</f>
        <v>-2.30215846386273E-013</v>
      </c>
      <c r="EI134" s="20" t="n">
        <f aca="false">EI132+EI133</f>
        <v>-2.30215846386273E-013</v>
      </c>
      <c r="EJ134" s="20" t="n">
        <f aca="false">EJ132+EJ133</f>
        <v>-2.30215846386273E-013</v>
      </c>
      <c r="EK134" s="20" t="n">
        <f aca="false">EK132+EK133</f>
        <v>-2.30215846386273E-013</v>
      </c>
      <c r="EL134" s="20" t="n">
        <f aca="false">EL132+EL133</f>
        <v>-2.30215846386273E-013</v>
      </c>
      <c r="EM134" s="20" t="n">
        <f aca="false">EM132+EM133</f>
        <v>-2.30215846386273E-013</v>
      </c>
      <c r="EN134" s="20" t="n">
        <f aca="false">EN132+EN133</f>
        <v>-2.30215846386273E-013</v>
      </c>
      <c r="EO134" s="20" t="n">
        <f aca="false">EO132+EO133</f>
        <v>-2.30215846386273E-013</v>
      </c>
      <c r="EP134" s="20" t="n">
        <f aca="false">EP132+EP133</f>
        <v>-2.30215846386273E-013</v>
      </c>
      <c r="EQ134" s="20" t="n">
        <f aca="false">EQ132+EQ133</f>
        <v>-2.30215846386273E-013</v>
      </c>
      <c r="ER134" s="20" t="n">
        <f aca="false">ER132+ER133</f>
        <v>-2.30215846386273E-013</v>
      </c>
      <c r="ES134" s="20" t="n">
        <f aca="false">ES132+ES133</f>
        <v>-2.30215846386273E-013</v>
      </c>
      <c r="ET134" s="20" t="n">
        <f aca="false">ET132+ET133</f>
        <v>-2.30215846386273E-013</v>
      </c>
      <c r="EU134" s="20" t="n">
        <f aca="false">EU132+EU133</f>
        <v>-2.30215846386273E-013</v>
      </c>
      <c r="EV134" s="20" t="n">
        <f aca="false">EV132+EV133</f>
        <v>-2.30215846386273E-013</v>
      </c>
      <c r="EW134" s="20" t="n">
        <f aca="false">EW132+EW133</f>
        <v>-2.30215846386273E-013</v>
      </c>
      <c r="EX134" s="20" t="n">
        <f aca="false">EX132+EX133</f>
        <v>-2.30215846386273E-013</v>
      </c>
      <c r="EY134" s="20" t="n">
        <f aca="false">EY132+EY133</f>
        <v>-2.30215846386273E-013</v>
      </c>
      <c r="EZ134" s="20" t="n">
        <f aca="false">EZ132+EZ133</f>
        <v>-2.30215846386273E-013</v>
      </c>
      <c r="FA134" s="20" t="n">
        <f aca="false">FA132+FA133</f>
        <v>-2.30215846386273E-013</v>
      </c>
      <c r="FB134" s="20" t="n">
        <f aca="false">FB132+FB133</f>
        <v>-2.30215846386273E-013</v>
      </c>
      <c r="FC134" s="20" t="n">
        <f aca="false">FC132+FC133</f>
        <v>-2.30215846386273E-013</v>
      </c>
      <c r="FD134" s="20" t="n">
        <f aca="false">FD132+FD133</f>
        <v>-2.30215846386273E-013</v>
      </c>
      <c r="FE134" s="20" t="n">
        <f aca="false">FE132+FE133</f>
        <v>-2.30215846386273E-013</v>
      </c>
      <c r="FF134" s="20" t="n">
        <f aca="false">FF132+FF133</f>
        <v>-2.30215846386273E-013</v>
      </c>
      <c r="FG134" s="20" t="n">
        <f aca="false">FG132+FG133</f>
        <v>-2.30215846386273E-013</v>
      </c>
      <c r="FH134" s="20" t="n">
        <f aca="false">FH132+FH133</f>
        <v>-2.30215846386273E-013</v>
      </c>
    </row>
    <row r="135" customFormat="false" ht="15" hidden="false" customHeight="false" outlineLevel="0" collapsed="false">
      <c r="C135" s="0" t="s">
        <v>782</v>
      </c>
      <c r="D135" s="11" t="s">
        <v>359</v>
      </c>
      <c r="J135" s="21" t="n">
        <f aca="false">I139</f>
        <v>0</v>
      </c>
      <c r="K135" s="21" t="n">
        <f aca="false">J139</f>
        <v>0</v>
      </c>
      <c r="L135" s="21" t="n">
        <f aca="false">K139</f>
        <v>0</v>
      </c>
      <c r="M135" s="21" t="n">
        <f aca="false">L139</f>
        <v>0</v>
      </c>
      <c r="N135" s="21" t="n">
        <f aca="false">M139</f>
        <v>0</v>
      </c>
      <c r="O135" s="21" t="n">
        <f aca="false">N139</f>
        <v>0</v>
      </c>
      <c r="P135" s="21" t="n">
        <f aca="false">O139</f>
        <v>0</v>
      </c>
      <c r="Q135" s="21" t="n">
        <f aca="false">P139</f>
        <v>341.231891526118</v>
      </c>
      <c r="R135" s="21" t="n">
        <f aca="false">Q139</f>
        <v>9219.87123569949</v>
      </c>
      <c r="S135" s="21" t="n">
        <f aca="false">R139</f>
        <v>18209.493571675</v>
      </c>
      <c r="T135" s="21" t="n">
        <f aca="false">S139</f>
        <v>27215.0256004858</v>
      </c>
      <c r="U135" s="21" t="n">
        <f aca="false">T139</f>
        <v>26907.7698641579</v>
      </c>
      <c r="V135" s="21" t="n">
        <f aca="false">U139</f>
        <v>26596.6734311258</v>
      </c>
      <c r="W135" s="21" t="n">
        <f aca="false">V139</f>
        <v>26281.6882926809</v>
      </c>
      <c r="X135" s="21" t="n">
        <f aca="false">W139</f>
        <v>25962.7658400054</v>
      </c>
      <c r="Y135" s="21" t="n">
        <f aca="false">X139</f>
        <v>25639.8568566714</v>
      </c>
      <c r="Z135" s="21" t="n">
        <f aca="false">Y139</f>
        <v>25312.9115110458</v>
      </c>
      <c r="AA135" s="21" t="n">
        <f aca="false">Z139</f>
        <v>24981.8793485998</v>
      </c>
      <c r="AB135" s="21" t="n">
        <f aca="false">AA139</f>
        <v>24646.7092841233</v>
      </c>
      <c r="AC135" s="21" t="n">
        <f aca="false">AB139</f>
        <v>24307.3495938408</v>
      </c>
      <c r="AD135" s="21" t="n">
        <f aca="false">AC139</f>
        <v>23963.7479074298</v>
      </c>
      <c r="AE135" s="21" t="n">
        <f aca="false">AD139</f>
        <v>23615.8511999387</v>
      </c>
      <c r="AF135" s="21" t="n">
        <f aca="false">AE139</f>
        <v>23263.6057836039</v>
      </c>
      <c r="AG135" s="21" t="n">
        <f aca="false">AF139</f>
        <v>22906.9572995649</v>
      </c>
      <c r="AH135" s="21" t="n">
        <f aca="false">AG139</f>
        <v>22545.8507094755</v>
      </c>
      <c r="AI135" s="21" t="n">
        <f aca="false">AH139</f>
        <v>22180.2302870099</v>
      </c>
      <c r="AJ135" s="21" t="n">
        <f aca="false">AI139</f>
        <v>21810.0396092635</v>
      </c>
      <c r="AK135" s="21" t="n">
        <f aca="false">AJ139</f>
        <v>21435.2215480453</v>
      </c>
      <c r="AL135" s="21" t="n">
        <f aca="false">AK139</f>
        <v>21055.7182610618</v>
      </c>
      <c r="AM135" s="21" t="n">
        <f aca="false">AL139</f>
        <v>20671.4711829911</v>
      </c>
      <c r="AN135" s="21" t="n">
        <f aca="false">AM139</f>
        <v>20282.4210164444</v>
      </c>
      <c r="AO135" s="21" t="n">
        <f aca="false">AN139</f>
        <v>19888.507722816</v>
      </c>
      <c r="AP135" s="21" t="n">
        <f aca="false">AO139</f>
        <v>19489.6705130171</v>
      </c>
      <c r="AQ135" s="21" t="n">
        <f aca="false">AP139</f>
        <v>19085.8478380958</v>
      </c>
      <c r="AR135" s="21" t="n">
        <f aca="false">AQ139</f>
        <v>18676.977379738</v>
      </c>
      <c r="AS135" s="21" t="n">
        <f aca="false">AR139</f>
        <v>18262.9960406507</v>
      </c>
      <c r="AT135" s="21" t="n">
        <f aca="false">AS139</f>
        <v>17843.8399348248</v>
      </c>
      <c r="AU135" s="21" t="n">
        <f aca="false">AT139</f>
        <v>17419.4443776761</v>
      </c>
      <c r="AV135" s="21" t="n">
        <f aca="false">AU139</f>
        <v>16989.7438760631</v>
      </c>
      <c r="AW135" s="21" t="n">
        <f aca="false">AV139</f>
        <v>16554.6721181798</v>
      </c>
      <c r="AX135" s="21" t="n">
        <f aca="false">AW139</f>
        <v>16114.161963323</v>
      </c>
      <c r="AY135" s="21" t="n">
        <f aca="false">AX139</f>
        <v>15668.1454315306</v>
      </c>
      <c r="AZ135" s="21" t="n">
        <f aca="false">AY139</f>
        <v>15216.5536930907</v>
      </c>
      <c r="BA135" s="21" t="n">
        <f aca="false">AZ139</f>
        <v>14759.3170579203</v>
      </c>
      <c r="BB135" s="21" t="n">
        <f aca="false">BA139</f>
        <v>14296.3649648103</v>
      </c>
      <c r="BC135" s="21" t="n">
        <f aca="false">BB139</f>
        <v>13827.6259705364</v>
      </c>
      <c r="BD135" s="21" t="n">
        <f aca="false">BC139</f>
        <v>13353.0277388341</v>
      </c>
      <c r="BE135" s="21" t="n">
        <f aca="false">BD139</f>
        <v>12872.4970292355</v>
      </c>
      <c r="BF135" s="21" t="n">
        <f aca="false">BE139</f>
        <v>12385.9596857669</v>
      </c>
      <c r="BG135" s="21" t="n">
        <f aca="false">BF139</f>
        <v>11893.340625505</v>
      </c>
      <c r="BH135" s="21" t="n">
        <f aca="false">BG139</f>
        <v>11394.5638269897</v>
      </c>
      <c r="BI135" s="21" t="n">
        <f aca="false">BH139</f>
        <v>10889.5523184931</v>
      </c>
      <c r="BJ135" s="21" t="n">
        <f aca="false">BI139</f>
        <v>10378.2281661402</v>
      </c>
      <c r="BK135" s="21" t="n">
        <f aca="false">BJ139</f>
        <v>9860.51246188297</v>
      </c>
      <c r="BL135" s="21" t="n">
        <f aca="false">BK139</f>
        <v>9336.32531132249</v>
      </c>
      <c r="BM135" s="21" t="n">
        <f aca="false">BL139</f>
        <v>8805.58582138</v>
      </c>
      <c r="BN135" s="21" t="n">
        <f aca="false">BM139</f>
        <v>8268.21208781323</v>
      </c>
      <c r="BO135" s="21" t="n">
        <f aca="false">BN139</f>
        <v>7724.12118257688</v>
      </c>
      <c r="BP135" s="21" t="n">
        <f aca="false">BO139</f>
        <v>7173.22914102507</v>
      </c>
      <c r="BQ135" s="21" t="n">
        <f aca="false">BP139</f>
        <v>6615.45094895386</v>
      </c>
      <c r="BR135" s="21" t="n">
        <f aca="false">BQ139</f>
        <v>6050.70052948176</v>
      </c>
      <c r="BS135" s="21" t="n">
        <f aca="false">BR139</f>
        <v>5478.89072976626</v>
      </c>
      <c r="BT135" s="21" t="n">
        <f aca="false">BS139</f>
        <v>4899.93330755432</v>
      </c>
      <c r="BU135" s="21" t="n">
        <f aca="false">BT139</f>
        <v>4313.73891756473</v>
      </c>
      <c r="BV135" s="21" t="n">
        <f aca="false">BU139</f>
        <v>3720.21709770027</v>
      </c>
      <c r="BW135" s="21" t="n">
        <f aca="false">BV139</f>
        <v>3119.2762550875</v>
      </c>
      <c r="BX135" s="21" t="n">
        <f aca="false">BW139</f>
        <v>2510.82365194207</v>
      </c>
      <c r="BY135" s="21" t="n">
        <f aca="false">BX139</f>
        <v>1894.76539125733</v>
      </c>
      <c r="BZ135" s="21" t="n">
        <f aca="false">BY139</f>
        <v>1271.00640231402</v>
      </c>
      <c r="CA135" s="21" t="n">
        <f aca="false">BZ139</f>
        <v>639.450426008928</v>
      </c>
      <c r="CB135" s="21" t="n">
        <f aca="false">CA139</f>
        <v>1.84172677109018E-011</v>
      </c>
      <c r="CC135" s="21" t="n">
        <f aca="false">CB139</f>
        <v>1.84172677109018E-011</v>
      </c>
      <c r="CD135" s="21" t="n">
        <f aca="false">CC139</f>
        <v>1.84172677109018E-011</v>
      </c>
      <c r="CE135" s="21" t="n">
        <f aca="false">CD139</f>
        <v>1.84172677109018E-011</v>
      </c>
      <c r="CF135" s="21" t="n">
        <f aca="false">CE139</f>
        <v>1.84172677109018E-011</v>
      </c>
      <c r="CG135" s="21" t="n">
        <f aca="false">CF139</f>
        <v>1.84172677109018E-011</v>
      </c>
      <c r="CH135" s="21" t="n">
        <f aca="false">CG139</f>
        <v>1.84172677109018E-011</v>
      </c>
      <c r="CI135" s="21" t="n">
        <f aca="false">CH139</f>
        <v>1.84172677109018E-011</v>
      </c>
      <c r="CJ135" s="21" t="n">
        <f aca="false">CI139</f>
        <v>1.84172677109018E-011</v>
      </c>
      <c r="CK135" s="21" t="n">
        <f aca="false">CJ139</f>
        <v>1.84172677109018E-011</v>
      </c>
      <c r="CL135" s="21" t="n">
        <f aca="false">CK139</f>
        <v>1.84172677109018E-011</v>
      </c>
      <c r="CM135" s="21" t="n">
        <f aca="false">CL139</f>
        <v>1.84172677109018E-011</v>
      </c>
      <c r="CN135" s="21" t="n">
        <f aca="false">CM139</f>
        <v>1.84172677109018E-011</v>
      </c>
      <c r="CO135" s="21" t="n">
        <f aca="false">CN139</f>
        <v>1.84172677109018E-011</v>
      </c>
      <c r="CP135" s="21" t="n">
        <f aca="false">CO139</f>
        <v>1.84172677109018E-011</v>
      </c>
      <c r="CQ135" s="21" t="n">
        <f aca="false">CP139</f>
        <v>1.84172677109018E-011</v>
      </c>
      <c r="CR135" s="21" t="n">
        <f aca="false">CQ139</f>
        <v>1.84172677109018E-011</v>
      </c>
      <c r="CS135" s="21" t="n">
        <f aca="false">CR139</f>
        <v>1.84172677109018E-011</v>
      </c>
      <c r="CT135" s="21" t="n">
        <f aca="false">CS139</f>
        <v>1.84172677109018E-011</v>
      </c>
      <c r="CU135" s="21" t="n">
        <f aca="false">CT139</f>
        <v>1.84172677109018E-011</v>
      </c>
      <c r="CV135" s="21" t="n">
        <f aca="false">CU139</f>
        <v>1.84172677109018E-011</v>
      </c>
      <c r="CW135" s="21" t="n">
        <f aca="false">CV139</f>
        <v>1.84172677109018E-011</v>
      </c>
      <c r="CX135" s="21" t="n">
        <f aca="false">CW139</f>
        <v>1.84172677109018E-011</v>
      </c>
      <c r="CY135" s="21" t="n">
        <f aca="false">CX139</f>
        <v>1.84172677109018E-011</v>
      </c>
      <c r="CZ135" s="21" t="n">
        <f aca="false">CY139</f>
        <v>1.84172677109018E-011</v>
      </c>
      <c r="DA135" s="21" t="n">
        <f aca="false">CZ139</f>
        <v>1.84172677109018E-011</v>
      </c>
      <c r="DB135" s="21" t="n">
        <f aca="false">DA139</f>
        <v>1.84172677109018E-011</v>
      </c>
      <c r="DC135" s="21" t="n">
        <f aca="false">DB139</f>
        <v>1.84172677109018E-011</v>
      </c>
      <c r="DD135" s="21" t="n">
        <f aca="false">DC139</f>
        <v>1.84172677109018E-011</v>
      </c>
      <c r="DE135" s="21" t="n">
        <f aca="false">DD139</f>
        <v>1.84172677109018E-011</v>
      </c>
      <c r="DF135" s="21" t="n">
        <f aca="false">DE139</f>
        <v>1.84172677109018E-011</v>
      </c>
      <c r="DG135" s="21" t="n">
        <f aca="false">DF139</f>
        <v>1.84172677109018E-011</v>
      </c>
      <c r="DH135" s="21" t="n">
        <f aca="false">DG139</f>
        <v>1.84172677109018E-011</v>
      </c>
      <c r="DI135" s="21" t="n">
        <f aca="false">DH139</f>
        <v>1.84172677109018E-011</v>
      </c>
      <c r="DJ135" s="21" t="n">
        <f aca="false">DI139</f>
        <v>1.84172677109018E-011</v>
      </c>
      <c r="DK135" s="21" t="n">
        <f aca="false">DJ139</f>
        <v>1.84172677109018E-011</v>
      </c>
      <c r="DL135" s="21" t="n">
        <f aca="false">DK139</f>
        <v>1.84172677109018E-011</v>
      </c>
      <c r="DM135" s="21" t="n">
        <f aca="false">DL139</f>
        <v>1.84172677109018E-011</v>
      </c>
      <c r="DN135" s="21" t="n">
        <f aca="false">DM139</f>
        <v>1.84172677109018E-011</v>
      </c>
      <c r="DO135" s="21" t="n">
        <f aca="false">DN139</f>
        <v>1.84172677109018E-011</v>
      </c>
      <c r="DP135" s="21" t="n">
        <f aca="false">DO139</f>
        <v>1.84172677109018E-011</v>
      </c>
      <c r="DQ135" s="21" t="n">
        <f aca="false">DP139</f>
        <v>1.84172677109018E-011</v>
      </c>
      <c r="DR135" s="21" t="n">
        <f aca="false">DQ139</f>
        <v>1.84172677109018E-011</v>
      </c>
      <c r="DS135" s="21" t="n">
        <f aca="false">DR139</f>
        <v>1.84172677109018E-011</v>
      </c>
      <c r="DT135" s="21" t="n">
        <f aca="false">DS139</f>
        <v>1.84172677109018E-011</v>
      </c>
      <c r="DU135" s="21" t="n">
        <f aca="false">DT139</f>
        <v>1.84172677109018E-011</v>
      </c>
      <c r="DV135" s="21" t="n">
        <f aca="false">DU139</f>
        <v>1.84172677109018E-011</v>
      </c>
      <c r="DW135" s="21" t="n">
        <f aca="false">DV139</f>
        <v>1.84172677109018E-011</v>
      </c>
      <c r="DX135" s="21" t="n">
        <f aca="false">DW139</f>
        <v>1.84172677109018E-011</v>
      </c>
      <c r="DY135" s="21" t="n">
        <f aca="false">DX139</f>
        <v>1.84172677109018E-011</v>
      </c>
      <c r="DZ135" s="21" t="n">
        <f aca="false">DY139</f>
        <v>1.84172677109018E-011</v>
      </c>
      <c r="EA135" s="21" t="n">
        <f aca="false">DZ139</f>
        <v>1.84172677109018E-011</v>
      </c>
      <c r="EB135" s="21" t="n">
        <f aca="false">EA139</f>
        <v>1.84172677109018E-011</v>
      </c>
      <c r="EC135" s="21" t="n">
        <f aca="false">EB139</f>
        <v>1.84172677109018E-011</v>
      </c>
      <c r="ED135" s="21" t="n">
        <f aca="false">EC139</f>
        <v>1.84172677109018E-011</v>
      </c>
      <c r="EE135" s="21" t="n">
        <f aca="false">ED139</f>
        <v>1.84172677109018E-011</v>
      </c>
      <c r="EF135" s="21" t="n">
        <f aca="false">EE139</f>
        <v>1.84172677109018E-011</v>
      </c>
      <c r="EG135" s="21" t="n">
        <f aca="false">EF139</f>
        <v>1.84172677109018E-011</v>
      </c>
      <c r="EH135" s="21" t="n">
        <f aca="false">EG139</f>
        <v>1.84172677109018E-011</v>
      </c>
      <c r="EI135" s="21" t="n">
        <f aca="false">EH139</f>
        <v>1.84172677109018E-011</v>
      </c>
      <c r="EJ135" s="21" t="n">
        <f aca="false">EI139</f>
        <v>1.84172677109018E-011</v>
      </c>
      <c r="EK135" s="21" t="n">
        <f aca="false">EJ139</f>
        <v>1.84172677109018E-011</v>
      </c>
      <c r="EL135" s="21" t="n">
        <f aca="false">EK139</f>
        <v>1.84172677109018E-011</v>
      </c>
      <c r="EM135" s="21" t="n">
        <f aca="false">EL139</f>
        <v>1.84172677109018E-011</v>
      </c>
      <c r="EN135" s="21" t="n">
        <f aca="false">EM139</f>
        <v>1.84172677109018E-011</v>
      </c>
      <c r="EO135" s="21" t="n">
        <f aca="false">EN139</f>
        <v>1.84172677109018E-011</v>
      </c>
      <c r="EP135" s="21" t="n">
        <f aca="false">EO139</f>
        <v>1.84172677109018E-011</v>
      </c>
      <c r="EQ135" s="21" t="n">
        <f aca="false">EP139</f>
        <v>1.84172677109018E-011</v>
      </c>
      <c r="ER135" s="21" t="n">
        <f aca="false">EQ139</f>
        <v>1.84172677109018E-011</v>
      </c>
      <c r="ES135" s="21" t="n">
        <f aca="false">ER139</f>
        <v>1.84172677109018E-011</v>
      </c>
      <c r="ET135" s="21" t="n">
        <f aca="false">ES139</f>
        <v>1.84172677109018E-011</v>
      </c>
      <c r="EU135" s="21" t="n">
        <f aca="false">ET139</f>
        <v>1.84172677109018E-011</v>
      </c>
      <c r="EV135" s="21" t="n">
        <f aca="false">EU139</f>
        <v>1.84172677109018E-011</v>
      </c>
      <c r="EW135" s="21" t="n">
        <f aca="false">EV139</f>
        <v>1.84172677109018E-011</v>
      </c>
      <c r="EX135" s="21" t="n">
        <f aca="false">EW139</f>
        <v>1.84172677109018E-011</v>
      </c>
      <c r="EY135" s="21" t="n">
        <f aca="false">EX139</f>
        <v>1.84172677109018E-011</v>
      </c>
      <c r="EZ135" s="21" t="n">
        <f aca="false">EY139</f>
        <v>1.84172677109018E-011</v>
      </c>
      <c r="FA135" s="21" t="n">
        <f aca="false">EZ139</f>
        <v>1.84172677109018E-011</v>
      </c>
      <c r="FB135" s="21" t="n">
        <f aca="false">FA139</f>
        <v>1.84172677109018E-011</v>
      </c>
      <c r="FC135" s="21" t="n">
        <f aca="false">FB139</f>
        <v>1.84172677109018E-011</v>
      </c>
      <c r="FD135" s="21" t="n">
        <f aca="false">FC139</f>
        <v>1.84172677109018E-011</v>
      </c>
      <c r="FE135" s="21" t="n">
        <f aca="false">FD139</f>
        <v>1.84172677109018E-011</v>
      </c>
      <c r="FF135" s="21" t="n">
        <f aca="false">FE139</f>
        <v>1.84172677109018E-011</v>
      </c>
      <c r="FG135" s="21" t="n">
        <f aca="false">FF139</f>
        <v>1.84172677109018E-011</v>
      </c>
      <c r="FH135" s="21" t="n">
        <f aca="false">FG139</f>
        <v>1.84172677109018E-011</v>
      </c>
    </row>
    <row r="136" customFormat="false" ht="15" hidden="false" customHeight="false" outlineLevel="0" collapsed="false">
      <c r="C136" s="0" t="s">
        <v>783</v>
      </c>
      <c r="D136" s="11" t="s">
        <v>359</v>
      </c>
      <c r="I136" s="20" t="n">
        <f aca="false">SUM(J136:FH136)</f>
        <v>26867.8931417496</v>
      </c>
      <c r="J136" s="20" t="n">
        <f aca="false">-$E126*J118</f>
        <v>0</v>
      </c>
      <c r="K136" s="20" t="n">
        <f aca="false">-$E126*K118</f>
        <v>0</v>
      </c>
      <c r="L136" s="20" t="n">
        <f aca="false">-$E126*L118</f>
        <v>0</v>
      </c>
      <c r="M136" s="20" t="n">
        <f aca="false">-$E126*M118</f>
        <v>0</v>
      </c>
      <c r="N136" s="20" t="n">
        <f aca="false">-$E126*N118</f>
        <v>0</v>
      </c>
      <c r="O136" s="20" t="n">
        <f aca="false">-$E126*O118</f>
        <v>0</v>
      </c>
      <c r="P136" s="20" t="n">
        <f aca="false">-$E126*P118</f>
        <v>341.231891526118</v>
      </c>
      <c r="Q136" s="20" t="n">
        <f aca="false">-$E126*Q118</f>
        <v>8874.3739455293</v>
      </c>
      <c r="R136" s="20" t="n">
        <f aca="false">-$E126*R118</f>
        <v>8874.3739455293</v>
      </c>
      <c r="S136" s="20" t="n">
        <f aca="false">-$E126*S118</f>
        <v>8777.91335916485</v>
      </c>
      <c r="T136" s="20" t="n">
        <f aca="false">-$E126*T118</f>
        <v>0</v>
      </c>
      <c r="U136" s="20" t="n">
        <f aca="false">-$E126*U118</f>
        <v>0</v>
      </c>
      <c r="V136" s="20" t="n">
        <f aca="false">-$E126*V118</f>
        <v>0</v>
      </c>
      <c r="W136" s="20" t="n">
        <f aca="false">-$E126*W118</f>
        <v>0</v>
      </c>
      <c r="X136" s="20" t="n">
        <f aca="false">-$E126*X118</f>
        <v>0</v>
      </c>
      <c r="Y136" s="20" t="n">
        <f aca="false">-$E126*Y118</f>
        <v>0</v>
      </c>
      <c r="Z136" s="20" t="n">
        <f aca="false">-$E126*Z118</f>
        <v>0</v>
      </c>
      <c r="AA136" s="20" t="n">
        <f aca="false">-$E126*AA118</f>
        <v>0</v>
      </c>
      <c r="AB136" s="20" t="n">
        <f aca="false">-$E126*AB118</f>
        <v>0</v>
      </c>
      <c r="AC136" s="20" t="n">
        <f aca="false">-$E126*AC118</f>
        <v>0</v>
      </c>
      <c r="AD136" s="20" t="n">
        <f aca="false">-$E126*AD118</f>
        <v>0</v>
      </c>
      <c r="AE136" s="20" t="n">
        <f aca="false">-$E126*AE118</f>
        <v>0</v>
      </c>
      <c r="AF136" s="20" t="n">
        <f aca="false">-$E126*AF118</f>
        <v>0</v>
      </c>
      <c r="AG136" s="20" t="n">
        <f aca="false">-$E126*AG118</f>
        <v>0</v>
      </c>
      <c r="AH136" s="20" t="n">
        <f aca="false">-$E126*AH118</f>
        <v>0</v>
      </c>
      <c r="AI136" s="20" t="n">
        <f aca="false">-$E126*AI118</f>
        <v>0</v>
      </c>
      <c r="AJ136" s="20" t="n">
        <f aca="false">-$E126*AJ118</f>
        <v>0</v>
      </c>
      <c r="AK136" s="20" t="n">
        <f aca="false">-$E126*AK118</f>
        <v>0</v>
      </c>
      <c r="AL136" s="20" t="n">
        <f aca="false">-$E126*AL118</f>
        <v>0</v>
      </c>
      <c r="AM136" s="20" t="n">
        <f aca="false">-$E126*AM118</f>
        <v>0</v>
      </c>
      <c r="AN136" s="20" t="n">
        <f aca="false">-$E126*AN118</f>
        <v>0</v>
      </c>
      <c r="AO136" s="20" t="n">
        <f aca="false">-$E126*AO118</f>
        <v>0</v>
      </c>
      <c r="AP136" s="20" t="n">
        <f aca="false">-$E126*AP118</f>
        <v>0</v>
      </c>
      <c r="AQ136" s="20" t="n">
        <f aca="false">-$E126*AQ118</f>
        <v>0</v>
      </c>
      <c r="AR136" s="20" t="n">
        <f aca="false">-$E126*AR118</f>
        <v>0</v>
      </c>
      <c r="AS136" s="20" t="n">
        <f aca="false">-$E126*AS118</f>
        <v>0</v>
      </c>
      <c r="AT136" s="20" t="n">
        <f aca="false">-$E126*AT118</f>
        <v>0</v>
      </c>
      <c r="AU136" s="20" t="n">
        <f aca="false">-$E126*AU118</f>
        <v>0</v>
      </c>
      <c r="AV136" s="20" t="n">
        <f aca="false">-$E126*AV118</f>
        <v>0</v>
      </c>
      <c r="AW136" s="20" t="n">
        <f aca="false">-$E126*AW118</f>
        <v>0</v>
      </c>
      <c r="AX136" s="20" t="n">
        <f aca="false">-$E126*AX118</f>
        <v>0</v>
      </c>
      <c r="AY136" s="20" t="n">
        <f aca="false">-$E126*AY118</f>
        <v>0</v>
      </c>
      <c r="AZ136" s="20" t="n">
        <f aca="false">-$E126*AZ118</f>
        <v>0</v>
      </c>
      <c r="BA136" s="20" t="n">
        <f aca="false">-$E126*BA118</f>
        <v>0</v>
      </c>
      <c r="BB136" s="20" t="n">
        <f aca="false">-$E126*BB118</f>
        <v>0</v>
      </c>
      <c r="BC136" s="20" t="n">
        <f aca="false">-$E126*BC118</f>
        <v>0</v>
      </c>
      <c r="BD136" s="20" t="n">
        <f aca="false">-$E126*BD118</f>
        <v>0</v>
      </c>
      <c r="BE136" s="20" t="n">
        <f aca="false">-$E126*BE118</f>
        <v>0</v>
      </c>
      <c r="BF136" s="20" t="n">
        <f aca="false">-$E126*BF118</f>
        <v>0</v>
      </c>
      <c r="BG136" s="20" t="n">
        <f aca="false">-$E126*BG118</f>
        <v>0</v>
      </c>
      <c r="BH136" s="20" t="n">
        <f aca="false">-$E126*BH118</f>
        <v>0</v>
      </c>
      <c r="BI136" s="20" t="n">
        <f aca="false">-$E126*BI118</f>
        <v>0</v>
      </c>
      <c r="BJ136" s="20" t="n">
        <f aca="false">-$E126*BJ118</f>
        <v>0</v>
      </c>
      <c r="BK136" s="20" t="n">
        <f aca="false">-$E126*BK118</f>
        <v>0</v>
      </c>
      <c r="BL136" s="20" t="n">
        <f aca="false">-$E126*BL118</f>
        <v>0</v>
      </c>
      <c r="BM136" s="20" t="n">
        <f aca="false">-$E126*BM118</f>
        <v>0</v>
      </c>
      <c r="BN136" s="20" t="n">
        <f aca="false">-$E126*BN118</f>
        <v>0</v>
      </c>
      <c r="BO136" s="20" t="n">
        <f aca="false">-$E126*BO118</f>
        <v>0</v>
      </c>
      <c r="BP136" s="20" t="n">
        <f aca="false">-$E126*BP118</f>
        <v>0</v>
      </c>
      <c r="BQ136" s="20" t="n">
        <f aca="false">-$E126*BQ118</f>
        <v>0</v>
      </c>
      <c r="BR136" s="20" t="n">
        <f aca="false">-$E126*BR118</f>
        <v>0</v>
      </c>
      <c r="BS136" s="20" t="n">
        <f aca="false">-$E126*BS118</f>
        <v>0</v>
      </c>
      <c r="BT136" s="20" t="n">
        <f aca="false">-$E126*BT118</f>
        <v>0</v>
      </c>
      <c r="BU136" s="20" t="n">
        <f aca="false">-$E126*BU118</f>
        <v>0</v>
      </c>
      <c r="BV136" s="20" t="n">
        <f aca="false">-$E126*BV118</f>
        <v>0</v>
      </c>
      <c r="BW136" s="20" t="n">
        <f aca="false">-$E126*BW118</f>
        <v>0</v>
      </c>
      <c r="BX136" s="20" t="n">
        <f aca="false">-$E126*BX118</f>
        <v>0</v>
      </c>
      <c r="BY136" s="20" t="n">
        <f aca="false">-$E126*BY118</f>
        <v>0</v>
      </c>
      <c r="BZ136" s="20" t="n">
        <f aca="false">-$E126*BZ118</f>
        <v>0</v>
      </c>
      <c r="CA136" s="20" t="n">
        <f aca="false">-$E126*CA118</f>
        <v>0</v>
      </c>
      <c r="CB136" s="20" t="n">
        <f aca="false">-$E126*CB118</f>
        <v>0</v>
      </c>
      <c r="CC136" s="20" t="n">
        <f aca="false">-$E126*CC118</f>
        <v>0</v>
      </c>
      <c r="CD136" s="20" t="n">
        <f aca="false">-$E126*CD118</f>
        <v>0</v>
      </c>
      <c r="CE136" s="20" t="n">
        <f aca="false">-$E126*CE118</f>
        <v>0</v>
      </c>
      <c r="CF136" s="20" t="n">
        <f aca="false">-$E126*CF118</f>
        <v>0</v>
      </c>
      <c r="CG136" s="20" t="n">
        <f aca="false">-$E126*CG118</f>
        <v>0</v>
      </c>
      <c r="CH136" s="20" t="n">
        <f aca="false">-$E126*CH118</f>
        <v>0</v>
      </c>
      <c r="CI136" s="20" t="n">
        <f aca="false">-$E126*CI118</f>
        <v>0</v>
      </c>
      <c r="CJ136" s="20" t="n">
        <f aca="false">-$E126*CJ118</f>
        <v>0</v>
      </c>
      <c r="CK136" s="20" t="n">
        <f aca="false">-$E126*CK118</f>
        <v>0</v>
      </c>
      <c r="CL136" s="20" t="n">
        <f aca="false">-$E126*CL118</f>
        <v>0</v>
      </c>
      <c r="CM136" s="20" t="n">
        <f aca="false">-$E126*CM118</f>
        <v>0</v>
      </c>
      <c r="CN136" s="20" t="n">
        <f aca="false">-$E126*CN118</f>
        <v>0</v>
      </c>
      <c r="CO136" s="20" t="n">
        <f aca="false">-$E126*CO118</f>
        <v>0</v>
      </c>
      <c r="CP136" s="20" t="n">
        <f aca="false">-$E126*CP118</f>
        <v>0</v>
      </c>
      <c r="CQ136" s="20" t="n">
        <f aca="false">-$E126*CQ118</f>
        <v>0</v>
      </c>
      <c r="CR136" s="20" t="n">
        <f aca="false">-$E126*CR118</f>
        <v>0</v>
      </c>
      <c r="CS136" s="20" t="n">
        <f aca="false">-$E126*CS118</f>
        <v>0</v>
      </c>
      <c r="CT136" s="20" t="n">
        <f aca="false">-$E126*CT118</f>
        <v>0</v>
      </c>
      <c r="CU136" s="20" t="n">
        <f aca="false">-$E126*CU118</f>
        <v>0</v>
      </c>
      <c r="CV136" s="20" t="n">
        <f aca="false">-$E126*CV118</f>
        <v>0</v>
      </c>
      <c r="CW136" s="20" t="n">
        <f aca="false">-$E126*CW118</f>
        <v>0</v>
      </c>
      <c r="CX136" s="20" t="n">
        <f aca="false">-$E126*CX118</f>
        <v>0</v>
      </c>
      <c r="CY136" s="20" t="n">
        <f aca="false">-$E126*CY118</f>
        <v>0</v>
      </c>
      <c r="CZ136" s="20" t="n">
        <f aca="false">-$E126*CZ118</f>
        <v>0</v>
      </c>
      <c r="DA136" s="20" t="n">
        <f aca="false">-$E126*DA118</f>
        <v>0</v>
      </c>
      <c r="DB136" s="20" t="n">
        <f aca="false">-$E126*DB118</f>
        <v>0</v>
      </c>
      <c r="DC136" s="20" t="n">
        <f aca="false">-$E126*DC118</f>
        <v>0</v>
      </c>
      <c r="DD136" s="20" t="n">
        <f aca="false">-$E126*DD118</f>
        <v>0</v>
      </c>
      <c r="DE136" s="20" t="n">
        <f aca="false">-$E126*DE118</f>
        <v>0</v>
      </c>
      <c r="DF136" s="20" t="n">
        <f aca="false">-$E126*DF118</f>
        <v>0</v>
      </c>
      <c r="DG136" s="20" t="n">
        <f aca="false">-$E126*DG118</f>
        <v>0</v>
      </c>
      <c r="DH136" s="20" t="n">
        <f aca="false">-$E126*DH118</f>
        <v>0</v>
      </c>
      <c r="DI136" s="20" t="n">
        <f aca="false">-$E126*DI118</f>
        <v>0</v>
      </c>
      <c r="DJ136" s="20" t="n">
        <f aca="false">-$E126*DJ118</f>
        <v>0</v>
      </c>
      <c r="DK136" s="20" t="n">
        <f aca="false">-$E126*DK118</f>
        <v>0</v>
      </c>
      <c r="DL136" s="20" t="n">
        <f aca="false">-$E126*DL118</f>
        <v>0</v>
      </c>
      <c r="DM136" s="20" t="n">
        <f aca="false">-$E126*DM118</f>
        <v>0</v>
      </c>
      <c r="DN136" s="20" t="n">
        <f aca="false">-$E126*DN118</f>
        <v>0</v>
      </c>
      <c r="DO136" s="20" t="n">
        <f aca="false">-$E126*DO118</f>
        <v>0</v>
      </c>
      <c r="DP136" s="20" t="n">
        <f aca="false">-$E126*DP118</f>
        <v>0</v>
      </c>
      <c r="DQ136" s="20" t="n">
        <f aca="false">-$E126*DQ118</f>
        <v>0</v>
      </c>
      <c r="DR136" s="20" t="n">
        <f aca="false">-$E126*DR118</f>
        <v>0</v>
      </c>
      <c r="DS136" s="20" t="n">
        <f aca="false">-$E126*DS118</f>
        <v>0</v>
      </c>
      <c r="DT136" s="20" t="n">
        <f aca="false">-$E126*DT118</f>
        <v>0</v>
      </c>
      <c r="DU136" s="20" t="n">
        <f aca="false">-$E126*DU118</f>
        <v>0</v>
      </c>
      <c r="DV136" s="20" t="n">
        <f aca="false">-$E126*DV118</f>
        <v>0</v>
      </c>
      <c r="DW136" s="20" t="n">
        <f aca="false">-$E126*DW118</f>
        <v>0</v>
      </c>
      <c r="DX136" s="20" t="n">
        <f aca="false">-$E126*DX118</f>
        <v>0</v>
      </c>
      <c r="DY136" s="20" t="n">
        <f aca="false">-$E126*DY118</f>
        <v>0</v>
      </c>
      <c r="DZ136" s="20" t="n">
        <f aca="false">-$E126*DZ118</f>
        <v>0</v>
      </c>
      <c r="EA136" s="20" t="n">
        <f aca="false">-$E126*EA118</f>
        <v>0</v>
      </c>
      <c r="EB136" s="20" t="n">
        <f aca="false">-$E126*EB118</f>
        <v>0</v>
      </c>
      <c r="EC136" s="20" t="n">
        <f aca="false">-$E126*EC118</f>
        <v>0</v>
      </c>
      <c r="ED136" s="20" t="n">
        <f aca="false">-$E126*ED118</f>
        <v>0</v>
      </c>
      <c r="EE136" s="20" t="n">
        <f aca="false">-$E126*EE118</f>
        <v>0</v>
      </c>
      <c r="EF136" s="20" t="n">
        <f aca="false">-$E126*EF118</f>
        <v>0</v>
      </c>
      <c r="EG136" s="20" t="n">
        <f aca="false">-$E126*EG118</f>
        <v>0</v>
      </c>
      <c r="EH136" s="20" t="n">
        <f aca="false">-$E126*EH118</f>
        <v>0</v>
      </c>
      <c r="EI136" s="20" t="n">
        <f aca="false">-$E126*EI118</f>
        <v>0</v>
      </c>
      <c r="EJ136" s="20" t="n">
        <f aca="false">-$E126*EJ118</f>
        <v>0</v>
      </c>
      <c r="EK136" s="20" t="n">
        <f aca="false">-$E126*EK118</f>
        <v>0</v>
      </c>
      <c r="EL136" s="20" t="n">
        <f aca="false">-$E126*EL118</f>
        <v>0</v>
      </c>
      <c r="EM136" s="20" t="n">
        <f aca="false">-$E126*EM118</f>
        <v>0</v>
      </c>
      <c r="EN136" s="20" t="n">
        <f aca="false">-$E126*EN118</f>
        <v>0</v>
      </c>
      <c r="EO136" s="20" t="n">
        <f aca="false">-$E126*EO118</f>
        <v>0</v>
      </c>
      <c r="EP136" s="20" t="n">
        <f aca="false">-$E126*EP118</f>
        <v>0</v>
      </c>
      <c r="EQ136" s="20" t="n">
        <f aca="false">-$E126*EQ118</f>
        <v>0</v>
      </c>
      <c r="ER136" s="20" t="n">
        <f aca="false">-$E126*ER118</f>
        <v>0</v>
      </c>
      <c r="ES136" s="20" t="n">
        <f aca="false">-$E126*ES118</f>
        <v>0</v>
      </c>
      <c r="ET136" s="20" t="n">
        <f aca="false">-$E126*ET118</f>
        <v>0</v>
      </c>
      <c r="EU136" s="20" t="n">
        <f aca="false">-$E126*EU118</f>
        <v>0</v>
      </c>
      <c r="EV136" s="20" t="n">
        <f aca="false">-$E126*EV118</f>
        <v>0</v>
      </c>
      <c r="EW136" s="20" t="n">
        <f aca="false">-$E126*EW118</f>
        <v>0</v>
      </c>
      <c r="EX136" s="20" t="n">
        <f aca="false">-$E126*EX118</f>
        <v>0</v>
      </c>
      <c r="EY136" s="20" t="n">
        <f aca="false">-$E126*EY118</f>
        <v>0</v>
      </c>
      <c r="EZ136" s="20" t="n">
        <f aca="false">-$E126*EZ118</f>
        <v>0</v>
      </c>
      <c r="FA136" s="20" t="n">
        <f aca="false">-$E126*FA118</f>
        <v>0</v>
      </c>
      <c r="FB136" s="20" t="n">
        <f aca="false">-$E126*FB118</f>
        <v>0</v>
      </c>
      <c r="FC136" s="20" t="n">
        <f aca="false">-$E126*FC118</f>
        <v>0</v>
      </c>
      <c r="FD136" s="20" t="n">
        <f aca="false">-$E126*FD118</f>
        <v>0</v>
      </c>
      <c r="FE136" s="20" t="n">
        <f aca="false">-$E126*FE118</f>
        <v>0</v>
      </c>
      <c r="FF136" s="20" t="n">
        <f aca="false">-$E126*FF118</f>
        <v>0</v>
      </c>
      <c r="FG136" s="20" t="n">
        <f aca="false">-$E126*FG118</f>
        <v>0</v>
      </c>
      <c r="FH136" s="20" t="n">
        <f aca="false">-$E126*FH118</f>
        <v>0</v>
      </c>
    </row>
    <row r="137" customFormat="false" ht="15" hidden="false" customHeight="false" outlineLevel="0" collapsed="false">
      <c r="C137" s="0" t="s">
        <v>784</v>
      </c>
      <c r="D137" s="11" t="s">
        <v>359</v>
      </c>
      <c r="I137" s="20" t="n">
        <f aca="false">SUM(J137:FH137)</f>
        <v>347.132458736258</v>
      </c>
      <c r="J137" s="20" t="n">
        <f aca="false">J135*$F36*(1-J26)</f>
        <v>0</v>
      </c>
      <c r="K137" s="20" t="n">
        <f aca="false">K135*$F36*(1-K26)</f>
        <v>0</v>
      </c>
      <c r="L137" s="20" t="n">
        <f aca="false">L135*$F36*(1-L26)</f>
        <v>0</v>
      </c>
      <c r="M137" s="20" t="n">
        <f aca="false">M135*$F36*(1-M26)</f>
        <v>0</v>
      </c>
      <c r="N137" s="20" t="n">
        <f aca="false">N135*$F36*(1-N26)</f>
        <v>0</v>
      </c>
      <c r="O137" s="20" t="n">
        <f aca="false">O135*$F36*(1-O26)</f>
        <v>0</v>
      </c>
      <c r="P137" s="20" t="n">
        <f aca="false">P135*$F36*(1-P26)</f>
        <v>0</v>
      </c>
      <c r="Q137" s="20" t="n">
        <f aca="false">Q135*$F36*(1-Q26)</f>
        <v>4.26539864407647</v>
      </c>
      <c r="R137" s="20" t="n">
        <f aca="false">R135*$F36*(1-R26)</f>
        <v>115.248390446244</v>
      </c>
      <c r="S137" s="20" t="n">
        <f aca="false">S135*$F36*(1-S26)</f>
        <v>227.618669645938</v>
      </c>
      <c r="T137" s="20" t="n">
        <f aca="false">T135*$F36*(1-T26)</f>
        <v>0</v>
      </c>
      <c r="U137" s="20" t="n">
        <f aca="false">U135*$F36*(1-U26)</f>
        <v>0</v>
      </c>
      <c r="V137" s="20" t="n">
        <f aca="false">V135*$F36*(1-V26)</f>
        <v>0</v>
      </c>
      <c r="W137" s="20" t="n">
        <f aca="false">W135*$F36*(1-W26)</f>
        <v>0</v>
      </c>
      <c r="X137" s="20" t="n">
        <f aca="false">X135*$F36*(1-X26)</f>
        <v>0</v>
      </c>
      <c r="Y137" s="20" t="n">
        <f aca="false">Y135*$F36*(1-Y26)</f>
        <v>0</v>
      </c>
      <c r="Z137" s="20" t="n">
        <f aca="false">Z135*$F36*(1-Z26)</f>
        <v>0</v>
      </c>
      <c r="AA137" s="20" t="n">
        <f aca="false">AA135*$F36*(1-AA26)</f>
        <v>0</v>
      </c>
      <c r="AB137" s="20" t="n">
        <f aca="false">AB135*$F36*(1-AB26)</f>
        <v>0</v>
      </c>
      <c r="AC137" s="20" t="n">
        <f aca="false">AC135*$F36*(1-AC26)</f>
        <v>0</v>
      </c>
      <c r="AD137" s="20" t="n">
        <f aca="false">AD135*$F36*(1-AD26)</f>
        <v>0</v>
      </c>
      <c r="AE137" s="20" t="n">
        <f aca="false">AE135*$F36*(1-AE26)</f>
        <v>0</v>
      </c>
      <c r="AF137" s="20" t="n">
        <f aca="false">AF135*$F36*(1-AF26)</f>
        <v>0</v>
      </c>
      <c r="AG137" s="20" t="n">
        <f aca="false">AG135*$F36*(1-AG26)</f>
        <v>0</v>
      </c>
      <c r="AH137" s="20" t="n">
        <f aca="false">AH135*$F36*(1-AH26)</f>
        <v>0</v>
      </c>
      <c r="AI137" s="20" t="n">
        <f aca="false">AI135*$F36*(1-AI26)</f>
        <v>0</v>
      </c>
      <c r="AJ137" s="20" t="n">
        <f aca="false">AJ135*$F36*(1-AJ26)</f>
        <v>0</v>
      </c>
      <c r="AK137" s="20" t="n">
        <f aca="false">AK135*$F36*(1-AK26)</f>
        <v>0</v>
      </c>
      <c r="AL137" s="20" t="n">
        <f aca="false">AL135*$F36*(1-AL26)</f>
        <v>0</v>
      </c>
      <c r="AM137" s="20" t="n">
        <f aca="false">AM135*$F36*(1-AM26)</f>
        <v>0</v>
      </c>
      <c r="AN137" s="20" t="n">
        <f aca="false">AN135*$F36*(1-AN26)</f>
        <v>0</v>
      </c>
      <c r="AO137" s="20" t="n">
        <f aca="false">AO135*$F36*(1-AO26)</f>
        <v>0</v>
      </c>
      <c r="AP137" s="20" t="n">
        <f aca="false">AP135*$F36*(1-AP26)</f>
        <v>0</v>
      </c>
      <c r="AQ137" s="20" t="n">
        <f aca="false">AQ135*$F36*(1-AQ26)</f>
        <v>0</v>
      </c>
      <c r="AR137" s="20" t="n">
        <f aca="false">AR135*$F36*(1-AR26)</f>
        <v>0</v>
      </c>
      <c r="AS137" s="20" t="n">
        <f aca="false">AS135*$F36*(1-AS26)</f>
        <v>0</v>
      </c>
      <c r="AT137" s="20" t="n">
        <f aca="false">AT135*$F36*(1-AT26)</f>
        <v>0</v>
      </c>
      <c r="AU137" s="20" t="n">
        <f aca="false">AU135*$F36*(1-AU26)</f>
        <v>0</v>
      </c>
      <c r="AV137" s="20" t="n">
        <f aca="false">AV135*$F36*(1-AV26)</f>
        <v>0</v>
      </c>
      <c r="AW137" s="20" t="n">
        <f aca="false">AW135*$F36*(1-AW26)</f>
        <v>0</v>
      </c>
      <c r="AX137" s="20" t="n">
        <f aca="false">AX135*$F36*(1-AX26)</f>
        <v>0</v>
      </c>
      <c r="AY137" s="20" t="n">
        <f aca="false">AY135*$F36*(1-AY26)</f>
        <v>0</v>
      </c>
      <c r="AZ137" s="20" t="n">
        <f aca="false">AZ135*$F36*(1-AZ26)</f>
        <v>0</v>
      </c>
      <c r="BA137" s="20" t="n">
        <f aca="false">BA135*$F36*(1-BA26)</f>
        <v>0</v>
      </c>
      <c r="BB137" s="20" t="n">
        <f aca="false">BB135*$F36*(1-BB26)</f>
        <v>0</v>
      </c>
      <c r="BC137" s="20" t="n">
        <f aca="false">BC135*$F36*(1-BC26)</f>
        <v>0</v>
      </c>
      <c r="BD137" s="20" t="n">
        <f aca="false">BD135*$F36*(1-BD26)</f>
        <v>0</v>
      </c>
      <c r="BE137" s="20" t="n">
        <f aca="false">BE135*$F36*(1-BE26)</f>
        <v>0</v>
      </c>
      <c r="BF137" s="20" t="n">
        <f aca="false">BF135*$F36*(1-BF26)</f>
        <v>0</v>
      </c>
      <c r="BG137" s="20" t="n">
        <f aca="false">BG135*$F36*(1-BG26)</f>
        <v>0</v>
      </c>
      <c r="BH137" s="20" t="n">
        <f aca="false">BH135*$F36*(1-BH26)</f>
        <v>0</v>
      </c>
      <c r="BI137" s="20" t="n">
        <f aca="false">BI135*$F36*(1-BI26)</f>
        <v>0</v>
      </c>
      <c r="BJ137" s="20" t="n">
        <f aca="false">BJ135*$F36*(1-BJ26)</f>
        <v>0</v>
      </c>
      <c r="BK137" s="20" t="n">
        <f aca="false">BK135*$F36*(1-BK26)</f>
        <v>0</v>
      </c>
      <c r="BL137" s="20" t="n">
        <f aca="false">BL135*$F36*(1-BL26)</f>
        <v>0</v>
      </c>
      <c r="BM137" s="20" t="n">
        <f aca="false">BM135*$F36*(1-BM26)</f>
        <v>0</v>
      </c>
      <c r="BN137" s="20" t="n">
        <f aca="false">BN135*$F36*(1-BN26)</f>
        <v>0</v>
      </c>
      <c r="BO137" s="20" t="n">
        <f aca="false">BO135*$F36*(1-BO26)</f>
        <v>0</v>
      </c>
      <c r="BP137" s="20" t="n">
        <f aca="false">BP135*$F36*(1-BP26)</f>
        <v>0</v>
      </c>
      <c r="BQ137" s="20" t="n">
        <f aca="false">BQ135*$F36*(1-BQ26)</f>
        <v>0</v>
      </c>
      <c r="BR137" s="20" t="n">
        <f aca="false">BR135*$F36*(1-BR26)</f>
        <v>0</v>
      </c>
      <c r="BS137" s="20" t="n">
        <f aca="false">BS135*$F36*(1-BS26)</f>
        <v>0</v>
      </c>
      <c r="BT137" s="20" t="n">
        <f aca="false">BT135*$F36*(1-BT26)</f>
        <v>0</v>
      </c>
      <c r="BU137" s="20" t="n">
        <f aca="false">BU135*$F36*(1-BU26)</f>
        <v>0</v>
      </c>
      <c r="BV137" s="20" t="n">
        <f aca="false">BV135*$F36*(1-BV26)</f>
        <v>0</v>
      </c>
      <c r="BW137" s="20" t="n">
        <f aca="false">BW135*$F36*(1-BW26)</f>
        <v>0</v>
      </c>
      <c r="BX137" s="20" t="n">
        <f aca="false">BX135*$F36*(1-BX26)</f>
        <v>0</v>
      </c>
      <c r="BY137" s="20" t="n">
        <f aca="false">BY135*$F36*(1-BY26)</f>
        <v>0</v>
      </c>
      <c r="BZ137" s="20" t="n">
        <f aca="false">BZ135*$F36*(1-BZ26)</f>
        <v>0</v>
      </c>
      <c r="CA137" s="20" t="n">
        <f aca="false">CA135*$F36*(1-CA26)</f>
        <v>0</v>
      </c>
      <c r="CB137" s="20" t="n">
        <f aca="false">CB135*$F36*(1-CB26)</f>
        <v>0</v>
      </c>
      <c r="CC137" s="20" t="n">
        <f aca="false">CC135*$F36*(1-CC26)</f>
        <v>0</v>
      </c>
      <c r="CD137" s="20" t="n">
        <f aca="false">CD135*$F36*(1-CD26)</f>
        <v>0</v>
      </c>
      <c r="CE137" s="20" t="n">
        <f aca="false">CE135*$F36*(1-CE26)</f>
        <v>0</v>
      </c>
      <c r="CF137" s="20" t="n">
        <f aca="false">CF135*$F36*(1-CF26)</f>
        <v>0</v>
      </c>
      <c r="CG137" s="20" t="n">
        <f aca="false">CG135*$F36*(1-CG26)</f>
        <v>0</v>
      </c>
      <c r="CH137" s="20" t="n">
        <f aca="false">CH135*$F36*(1-CH26)</f>
        <v>0</v>
      </c>
      <c r="CI137" s="20" t="n">
        <f aca="false">CI135*$F36*(1-CI26)</f>
        <v>0</v>
      </c>
      <c r="CJ137" s="20" t="n">
        <f aca="false">CJ135*$F36*(1-CJ26)</f>
        <v>0</v>
      </c>
      <c r="CK137" s="20" t="n">
        <f aca="false">CK135*$F36*(1-CK26)</f>
        <v>0</v>
      </c>
      <c r="CL137" s="20" t="n">
        <f aca="false">CL135*$F36*(1-CL26)</f>
        <v>0</v>
      </c>
      <c r="CM137" s="20" t="n">
        <f aca="false">CM135*$F36*(1-CM26)</f>
        <v>0</v>
      </c>
      <c r="CN137" s="20" t="n">
        <f aca="false">CN135*$F36*(1-CN26)</f>
        <v>0</v>
      </c>
      <c r="CO137" s="20" t="n">
        <f aca="false">CO135*$F36*(1-CO26)</f>
        <v>0</v>
      </c>
      <c r="CP137" s="20" t="n">
        <f aca="false">CP135*$F36*(1-CP26)</f>
        <v>0</v>
      </c>
      <c r="CQ137" s="20" t="n">
        <f aca="false">CQ135*$F36*(1-CQ26)</f>
        <v>0</v>
      </c>
      <c r="CR137" s="20" t="n">
        <f aca="false">CR135*$F36*(1-CR26)</f>
        <v>0</v>
      </c>
      <c r="CS137" s="20" t="n">
        <f aca="false">CS135*$F36*(1-CS26)</f>
        <v>0</v>
      </c>
      <c r="CT137" s="20" t="n">
        <f aca="false">CT135*$F36*(1-CT26)</f>
        <v>0</v>
      </c>
      <c r="CU137" s="20" t="n">
        <f aca="false">CU135*$F36*(1-CU26)</f>
        <v>0</v>
      </c>
      <c r="CV137" s="20" t="n">
        <f aca="false">CV135*$F36*(1-CV26)</f>
        <v>0</v>
      </c>
      <c r="CW137" s="20" t="n">
        <f aca="false">CW135*$F36*(1-CW26)</f>
        <v>0</v>
      </c>
      <c r="CX137" s="20" t="n">
        <f aca="false">CX135*$F36*(1-CX26)</f>
        <v>0</v>
      </c>
      <c r="CY137" s="20" t="n">
        <f aca="false">CY135*$F36*(1-CY26)</f>
        <v>0</v>
      </c>
      <c r="CZ137" s="20" t="n">
        <f aca="false">CZ135*$F36*(1-CZ26)</f>
        <v>0</v>
      </c>
      <c r="DA137" s="20" t="n">
        <f aca="false">DA135*$F36*(1-DA26)</f>
        <v>0</v>
      </c>
      <c r="DB137" s="20" t="n">
        <f aca="false">DB135*$F36*(1-DB26)</f>
        <v>0</v>
      </c>
      <c r="DC137" s="20" t="n">
        <f aca="false">DC135*$F36*(1-DC26)</f>
        <v>0</v>
      </c>
      <c r="DD137" s="20" t="n">
        <f aca="false">DD135*$F36*(1-DD26)</f>
        <v>0</v>
      </c>
      <c r="DE137" s="20" t="n">
        <f aca="false">DE135*$F36*(1-DE26)</f>
        <v>0</v>
      </c>
      <c r="DF137" s="20" t="n">
        <f aca="false">DF135*$F36*(1-DF26)</f>
        <v>0</v>
      </c>
      <c r="DG137" s="20" t="n">
        <f aca="false">DG135*$F36*(1-DG26)</f>
        <v>0</v>
      </c>
      <c r="DH137" s="20" t="n">
        <f aca="false">DH135*$F36*(1-DH26)</f>
        <v>0</v>
      </c>
      <c r="DI137" s="20" t="n">
        <f aca="false">DI135*$F36*(1-DI26)</f>
        <v>0</v>
      </c>
      <c r="DJ137" s="20" t="n">
        <f aca="false">DJ135*$F36*(1-DJ26)</f>
        <v>0</v>
      </c>
      <c r="DK137" s="20" t="n">
        <f aca="false">DK135*$F36*(1-DK26)</f>
        <v>0</v>
      </c>
      <c r="DL137" s="20" t="n">
        <f aca="false">DL135*$F36*(1-DL26)</f>
        <v>0</v>
      </c>
      <c r="DM137" s="20" t="n">
        <f aca="false">DM135*$F36*(1-DM26)</f>
        <v>0</v>
      </c>
      <c r="DN137" s="20" t="n">
        <f aca="false">DN135*$F36*(1-DN26)</f>
        <v>0</v>
      </c>
      <c r="DO137" s="20" t="n">
        <f aca="false">DO135*$F36*(1-DO26)</f>
        <v>0</v>
      </c>
      <c r="DP137" s="20" t="n">
        <f aca="false">DP135*$F36*(1-DP26)</f>
        <v>0</v>
      </c>
      <c r="DQ137" s="20" t="n">
        <f aca="false">DQ135*$F36*(1-DQ26)</f>
        <v>0</v>
      </c>
      <c r="DR137" s="20" t="n">
        <f aca="false">DR135*$F36*(1-DR26)</f>
        <v>0</v>
      </c>
      <c r="DS137" s="20" t="n">
        <f aca="false">DS135*$F36*(1-DS26)</f>
        <v>0</v>
      </c>
      <c r="DT137" s="20" t="n">
        <f aca="false">DT135*$F36*(1-DT26)</f>
        <v>0</v>
      </c>
      <c r="DU137" s="20" t="n">
        <f aca="false">DU135*$F36*(1-DU26)</f>
        <v>0</v>
      </c>
      <c r="DV137" s="20" t="n">
        <f aca="false">DV135*$F36*(1-DV26)</f>
        <v>0</v>
      </c>
      <c r="DW137" s="20" t="n">
        <f aca="false">DW135*$F36*(1-DW26)</f>
        <v>0</v>
      </c>
      <c r="DX137" s="20" t="n">
        <f aca="false">DX135*$F36*(1-DX26)</f>
        <v>0</v>
      </c>
      <c r="DY137" s="20" t="n">
        <f aca="false">DY135*$F36*(1-DY26)</f>
        <v>0</v>
      </c>
      <c r="DZ137" s="20" t="n">
        <f aca="false">DZ135*$F36*(1-DZ26)</f>
        <v>0</v>
      </c>
      <c r="EA137" s="20" t="n">
        <f aca="false">EA135*$F36*(1-EA26)</f>
        <v>0</v>
      </c>
      <c r="EB137" s="20" t="n">
        <f aca="false">EB135*$F36*(1-EB26)</f>
        <v>0</v>
      </c>
      <c r="EC137" s="20" t="n">
        <f aca="false">EC135*$F36*(1-EC26)</f>
        <v>0</v>
      </c>
      <c r="ED137" s="20" t="n">
        <f aca="false">ED135*$F36*(1-ED26)</f>
        <v>0</v>
      </c>
      <c r="EE137" s="20" t="n">
        <f aca="false">EE135*$F36*(1-EE26)</f>
        <v>0</v>
      </c>
      <c r="EF137" s="20" t="n">
        <f aca="false">EF135*$F36*(1-EF26)</f>
        <v>0</v>
      </c>
      <c r="EG137" s="20" t="n">
        <f aca="false">EG135*$F36*(1-EG26)</f>
        <v>0</v>
      </c>
      <c r="EH137" s="20" t="n">
        <f aca="false">EH135*$F36*(1-EH26)</f>
        <v>0</v>
      </c>
      <c r="EI137" s="20" t="n">
        <f aca="false">EI135*$F36*(1-EI26)</f>
        <v>0</v>
      </c>
      <c r="EJ137" s="20" t="n">
        <f aca="false">EJ135*$F36*(1-EJ26)</f>
        <v>0</v>
      </c>
      <c r="EK137" s="20" t="n">
        <f aca="false">EK135*$F36*(1-EK26)</f>
        <v>0</v>
      </c>
      <c r="EL137" s="20" t="n">
        <f aca="false">EL135*$F36*(1-EL26)</f>
        <v>0</v>
      </c>
      <c r="EM137" s="20" t="n">
        <f aca="false">EM135*$F36*(1-EM26)</f>
        <v>0</v>
      </c>
      <c r="EN137" s="20" t="n">
        <f aca="false">EN135*$F36*(1-EN26)</f>
        <v>0</v>
      </c>
      <c r="EO137" s="20" t="n">
        <f aca="false">EO135*$F36*(1-EO26)</f>
        <v>0</v>
      </c>
      <c r="EP137" s="20" t="n">
        <f aca="false">EP135*$F36*(1-EP26)</f>
        <v>0</v>
      </c>
      <c r="EQ137" s="20" t="n">
        <f aca="false">EQ135*$F36*(1-EQ26)</f>
        <v>0</v>
      </c>
      <c r="ER137" s="20" t="n">
        <f aca="false">ER135*$F36*(1-ER26)</f>
        <v>0</v>
      </c>
      <c r="ES137" s="20" t="n">
        <f aca="false">ES135*$F36*(1-ES26)</f>
        <v>0</v>
      </c>
      <c r="ET137" s="20" t="n">
        <f aca="false">ET135*$F36*(1-ET26)</f>
        <v>0</v>
      </c>
      <c r="EU137" s="20" t="n">
        <f aca="false">EU135*$F36*(1-EU26)</f>
        <v>0</v>
      </c>
      <c r="EV137" s="20" t="n">
        <f aca="false">EV135*$F36*(1-EV26)</f>
        <v>0</v>
      </c>
      <c r="EW137" s="20" t="n">
        <f aca="false">EW135*$F36*(1-EW26)</f>
        <v>0</v>
      </c>
      <c r="EX137" s="20" t="n">
        <f aca="false">EX135*$F36*(1-EX26)</f>
        <v>0</v>
      </c>
      <c r="EY137" s="20" t="n">
        <f aca="false">EY135*$F36*(1-EY26)</f>
        <v>0</v>
      </c>
      <c r="EZ137" s="20" t="n">
        <f aca="false">EZ135*$F36*(1-EZ26)</f>
        <v>0</v>
      </c>
      <c r="FA137" s="20" t="n">
        <f aca="false">FA135*$F36*(1-FA26)</f>
        <v>0</v>
      </c>
      <c r="FB137" s="20" t="n">
        <f aca="false">FB135*$F36*(1-FB26)</f>
        <v>0</v>
      </c>
      <c r="FC137" s="20" t="n">
        <f aca="false">FC135*$F36*(1-FC26)</f>
        <v>0</v>
      </c>
      <c r="FD137" s="20" t="n">
        <f aca="false">FD135*$F36*(1-FD26)</f>
        <v>0</v>
      </c>
      <c r="FE137" s="20" t="n">
        <f aca="false">FE135*$F36*(1-FE26)</f>
        <v>0</v>
      </c>
      <c r="FF137" s="20" t="n">
        <f aca="false">FF135*$F36*(1-FF26)</f>
        <v>0</v>
      </c>
      <c r="FG137" s="20" t="n">
        <f aca="false">FG135*$F36*(1-FG26)</f>
        <v>0</v>
      </c>
      <c r="FH137" s="20" t="n">
        <f aca="false">FH135*$F36*(1-FH26)</f>
        <v>0</v>
      </c>
    </row>
    <row r="138" customFormat="false" ht="15" hidden="false" customHeight="false" outlineLevel="0" collapsed="false">
      <c r="C138" s="0" t="s">
        <v>785</v>
      </c>
      <c r="D138" s="11" t="s">
        <v>359</v>
      </c>
      <c r="I138" s="20" t="n">
        <f aca="false">SUM(J138:FH138)</f>
        <v>-27215.0256004858</v>
      </c>
      <c r="J138" s="20" t="n">
        <f aca="false">J131+J133</f>
        <v>-0</v>
      </c>
      <c r="K138" s="20" t="n">
        <f aca="false">K131+K133</f>
        <v>-0</v>
      </c>
      <c r="L138" s="20" t="n">
        <f aca="false">L131+L133</f>
        <v>-0</v>
      </c>
      <c r="M138" s="20" t="n">
        <f aca="false">M131+M133</f>
        <v>-0</v>
      </c>
      <c r="N138" s="20" t="n">
        <f aca="false">N131+N133</f>
        <v>-0</v>
      </c>
      <c r="O138" s="20" t="n">
        <f aca="false">O131+O133</f>
        <v>-0</v>
      </c>
      <c r="P138" s="20" t="n">
        <f aca="false">P131+P133</f>
        <v>-0</v>
      </c>
      <c r="Q138" s="20" t="n">
        <f aca="false">Q131+Q133</f>
        <v>-0</v>
      </c>
      <c r="R138" s="20" t="n">
        <f aca="false">R131+R133</f>
        <v>-0</v>
      </c>
      <c r="S138" s="20" t="n">
        <f aca="false">S131+S133</f>
        <v>-0</v>
      </c>
      <c r="T138" s="20" t="n">
        <f aca="false">T131+T133</f>
        <v>-307.255736327948</v>
      </c>
      <c r="U138" s="20" t="n">
        <f aca="false">U131+U133</f>
        <v>-311.096433032047</v>
      </c>
      <c r="V138" s="20" t="n">
        <f aca="false">V131+V133</f>
        <v>-314.985138444948</v>
      </c>
      <c r="W138" s="20" t="n">
        <f aca="false">W131+W133</f>
        <v>-318.92245267551</v>
      </c>
      <c r="X138" s="20" t="n">
        <f aca="false">X131+X133</f>
        <v>-322.908983333954</v>
      </c>
      <c r="Y138" s="20" t="n">
        <f aca="false">Y131+Y133</f>
        <v>-326.945345625628</v>
      </c>
      <c r="Z138" s="20" t="n">
        <f aca="false">Z131+Z133</f>
        <v>-331.032162445948</v>
      </c>
      <c r="AA138" s="20" t="n">
        <f aca="false">AA131+AA133</f>
        <v>-335.170064476523</v>
      </c>
      <c r="AB138" s="20" t="n">
        <f aca="false">AB131+AB133</f>
        <v>-339.359690282479</v>
      </c>
      <c r="AC138" s="20" t="n">
        <f aca="false">AC131+AC133</f>
        <v>-343.60168641101</v>
      </c>
      <c r="AD138" s="20" t="n">
        <f aca="false">AD131+AD133</f>
        <v>-347.896707491148</v>
      </c>
      <c r="AE138" s="20" t="n">
        <f aca="false">AE131+AE133</f>
        <v>-352.245416334787</v>
      </c>
      <c r="AF138" s="20" t="n">
        <f aca="false">AF131+AF133</f>
        <v>-356.648484038972</v>
      </c>
      <c r="AG138" s="20" t="n">
        <f aca="false">AG131+AG133</f>
        <v>-361.106590089459</v>
      </c>
      <c r="AH138" s="20" t="n">
        <f aca="false">AH131+AH133</f>
        <v>-365.620422465577</v>
      </c>
      <c r="AI138" s="20" t="n">
        <f aca="false">AI131+AI133</f>
        <v>-370.190677746397</v>
      </c>
      <c r="AJ138" s="20" t="n">
        <f aca="false">AJ131+AJ133</f>
        <v>-374.818061218227</v>
      </c>
      <c r="AK138" s="20" t="n">
        <f aca="false">AK131+AK133</f>
        <v>-379.503286983455</v>
      </c>
      <c r="AL138" s="20" t="n">
        <f aca="false">AL131+AL133</f>
        <v>-384.247078070748</v>
      </c>
      <c r="AM138" s="20" t="n">
        <f aca="false">AM131+AM133</f>
        <v>-389.050166546632</v>
      </c>
      <c r="AN138" s="20" t="n">
        <f aca="false">AN131+AN133</f>
        <v>-393.913293628465</v>
      </c>
      <c r="AO138" s="20" t="n">
        <f aca="false">AO131+AO133</f>
        <v>-398.837209798821</v>
      </c>
      <c r="AP138" s="20" t="n">
        <f aca="false">AP131+AP133</f>
        <v>-403.822674921306</v>
      </c>
      <c r="AQ138" s="20" t="n">
        <f aca="false">AQ131+AQ133</f>
        <v>-408.870458357823</v>
      </c>
      <c r="AR138" s="20" t="n">
        <f aca="false">AR131+AR133</f>
        <v>-413.981339087295</v>
      </c>
      <c r="AS138" s="20" t="n">
        <f aca="false">AS131+AS133</f>
        <v>-419.156105825887</v>
      </c>
      <c r="AT138" s="20" t="n">
        <f aca="false">AT131+AT133</f>
        <v>-424.39555714871</v>
      </c>
      <c r="AU138" s="20" t="n">
        <f aca="false">AU131+AU133</f>
        <v>-429.700501613069</v>
      </c>
      <c r="AV138" s="20" t="n">
        <f aca="false">AV131+AV133</f>
        <v>-435.071757883232</v>
      </c>
      <c r="AW138" s="20" t="n">
        <f aca="false">AW131+AW133</f>
        <v>-440.510154856773</v>
      </c>
      <c r="AX138" s="20" t="n">
        <f aca="false">AX131+AX133</f>
        <v>-446.016531792483</v>
      </c>
      <c r="AY138" s="20" t="n">
        <f aca="false">AY131+AY133</f>
        <v>-451.591738439889</v>
      </c>
      <c r="AZ138" s="20" t="n">
        <f aca="false">AZ131+AZ133</f>
        <v>-457.236635170387</v>
      </c>
      <c r="BA138" s="20" t="n">
        <f aca="false">BA131+BA133</f>
        <v>-462.952093110017</v>
      </c>
      <c r="BB138" s="20" t="n">
        <f aca="false">BB131+BB133</f>
        <v>-468.738994273892</v>
      </c>
      <c r="BC138" s="20" t="n">
        <f aca="false">BC131+BC133</f>
        <v>-474.598231702316</v>
      </c>
      <c r="BD138" s="20" t="n">
        <f aca="false">BD131+BD133</f>
        <v>-480.530709598595</v>
      </c>
      <c r="BE138" s="20" t="n">
        <f aca="false">BE131+BE133</f>
        <v>-486.537343468577</v>
      </c>
      <c r="BF138" s="20" t="n">
        <f aca="false">BF131+BF133</f>
        <v>-492.619060261934</v>
      </c>
      <c r="BG138" s="20" t="n">
        <f aca="false">BG131+BG133</f>
        <v>-498.776798515209</v>
      </c>
      <c r="BH138" s="20" t="n">
        <f aca="false">BH131+BH133</f>
        <v>-505.011508496649</v>
      </c>
      <c r="BI138" s="20" t="n">
        <f aca="false">BI131+BI133</f>
        <v>-511.324152352857</v>
      </c>
      <c r="BJ138" s="20" t="n">
        <f aca="false">BJ131+BJ133</f>
        <v>-517.715704257268</v>
      </c>
      <c r="BK138" s="20" t="n">
        <f aca="false">BK131+BK133</f>
        <v>-524.187150560484</v>
      </c>
      <c r="BL138" s="20" t="n">
        <f aca="false">BL131+BL133</f>
        <v>-530.73948994249</v>
      </c>
      <c r="BM138" s="20" t="n">
        <f aca="false">BM131+BM133</f>
        <v>-537.373733566771</v>
      </c>
      <c r="BN138" s="20" t="n">
        <f aca="false">BN131+BN133</f>
        <v>-544.090905236355</v>
      </c>
      <c r="BO138" s="20" t="n">
        <f aca="false">BO131+BO133</f>
        <v>-550.89204155181</v>
      </c>
      <c r="BP138" s="20" t="n">
        <f aca="false">BP131+BP133</f>
        <v>-557.778192071207</v>
      </c>
      <c r="BQ138" s="20" t="n">
        <f aca="false">BQ131+BQ133</f>
        <v>-564.750419472097</v>
      </c>
      <c r="BR138" s="20" t="n">
        <f aca="false">BR131+BR133</f>
        <v>-571.809799715499</v>
      </c>
      <c r="BS138" s="20" t="n">
        <f aca="false">BS131+BS133</f>
        <v>-578.957422211942</v>
      </c>
      <c r="BT138" s="20" t="n">
        <f aca="false">BT131+BT133</f>
        <v>-586.194389989592</v>
      </c>
      <c r="BU138" s="20" t="n">
        <f aca="false">BU131+BU133</f>
        <v>-593.521819864462</v>
      </c>
      <c r="BV138" s="20" t="n">
        <f aca="false">BV131+BV133</f>
        <v>-600.940842612767</v>
      </c>
      <c r="BW138" s="20" t="n">
        <f aca="false">BW131+BW133</f>
        <v>-608.452603145427</v>
      </c>
      <c r="BX138" s="20" t="n">
        <f aca="false">BX131+BX133</f>
        <v>-616.058260684745</v>
      </c>
      <c r="BY138" s="20" t="n">
        <f aca="false">BY131+BY133</f>
        <v>-623.758988943304</v>
      </c>
      <c r="BZ138" s="20" t="n">
        <f aca="false">BZ131+BZ133</f>
        <v>-631.555976305095</v>
      </c>
      <c r="CA138" s="20" t="n">
        <f aca="false">CA131+CA133</f>
        <v>-639.450426008909</v>
      </c>
      <c r="CB138" s="20" t="n">
        <f aca="false">CB131+CB133</f>
        <v>-0</v>
      </c>
      <c r="CC138" s="20" t="n">
        <f aca="false">CC131+CC133</f>
        <v>-0</v>
      </c>
      <c r="CD138" s="20" t="n">
        <f aca="false">CD131+CD133</f>
        <v>-0</v>
      </c>
      <c r="CE138" s="20" t="n">
        <f aca="false">CE131+CE133</f>
        <v>-0</v>
      </c>
      <c r="CF138" s="20" t="n">
        <f aca="false">CF131+CF133</f>
        <v>-0</v>
      </c>
      <c r="CG138" s="20" t="n">
        <f aca="false">CG131+CG133</f>
        <v>-0</v>
      </c>
      <c r="CH138" s="20" t="n">
        <f aca="false">CH131+CH133</f>
        <v>-0</v>
      </c>
      <c r="CI138" s="20" t="n">
        <f aca="false">CI131+CI133</f>
        <v>-0</v>
      </c>
      <c r="CJ138" s="20" t="n">
        <f aca="false">CJ131+CJ133</f>
        <v>-0</v>
      </c>
      <c r="CK138" s="20" t="n">
        <f aca="false">CK131+CK133</f>
        <v>-0</v>
      </c>
      <c r="CL138" s="20" t="n">
        <f aca="false">CL131+CL133</f>
        <v>-0</v>
      </c>
      <c r="CM138" s="20" t="n">
        <f aca="false">CM131+CM133</f>
        <v>-0</v>
      </c>
      <c r="CN138" s="20" t="n">
        <f aca="false">CN131+CN133</f>
        <v>-0</v>
      </c>
      <c r="CO138" s="20" t="n">
        <f aca="false">CO131+CO133</f>
        <v>-0</v>
      </c>
      <c r="CP138" s="20" t="n">
        <f aca="false">CP131+CP133</f>
        <v>-0</v>
      </c>
      <c r="CQ138" s="20" t="n">
        <f aca="false">CQ131+CQ133</f>
        <v>-0</v>
      </c>
      <c r="CR138" s="20" t="n">
        <f aca="false">CR131+CR133</f>
        <v>-0</v>
      </c>
      <c r="CS138" s="20" t="n">
        <f aca="false">CS131+CS133</f>
        <v>-0</v>
      </c>
      <c r="CT138" s="20" t="n">
        <f aca="false">CT131+CT133</f>
        <v>-0</v>
      </c>
      <c r="CU138" s="20" t="n">
        <f aca="false">CU131+CU133</f>
        <v>-0</v>
      </c>
      <c r="CV138" s="20" t="n">
        <f aca="false">CV131+CV133</f>
        <v>-0</v>
      </c>
      <c r="CW138" s="20" t="n">
        <f aca="false">CW131+CW133</f>
        <v>-0</v>
      </c>
      <c r="CX138" s="20" t="n">
        <f aca="false">CX131+CX133</f>
        <v>-0</v>
      </c>
      <c r="CY138" s="20" t="n">
        <f aca="false">CY131+CY133</f>
        <v>-0</v>
      </c>
      <c r="CZ138" s="20" t="n">
        <f aca="false">CZ131+CZ133</f>
        <v>-0</v>
      </c>
      <c r="DA138" s="20" t="n">
        <f aca="false">DA131+DA133</f>
        <v>-0</v>
      </c>
      <c r="DB138" s="20" t="n">
        <f aca="false">DB131+DB133</f>
        <v>-0</v>
      </c>
      <c r="DC138" s="20" t="n">
        <f aca="false">DC131+DC133</f>
        <v>-0</v>
      </c>
      <c r="DD138" s="20" t="n">
        <f aca="false">DD131+DD133</f>
        <v>-0</v>
      </c>
      <c r="DE138" s="20" t="n">
        <f aca="false">DE131+DE133</f>
        <v>-0</v>
      </c>
      <c r="DF138" s="20" t="n">
        <f aca="false">DF131+DF133</f>
        <v>-0</v>
      </c>
      <c r="DG138" s="20" t="n">
        <f aca="false">DG131+DG133</f>
        <v>-0</v>
      </c>
      <c r="DH138" s="20" t="n">
        <f aca="false">DH131+DH133</f>
        <v>-0</v>
      </c>
      <c r="DI138" s="20" t="n">
        <f aca="false">DI131+DI133</f>
        <v>-0</v>
      </c>
      <c r="DJ138" s="20" t="n">
        <f aca="false">DJ131+DJ133</f>
        <v>-0</v>
      </c>
      <c r="DK138" s="20" t="n">
        <f aca="false">DK131+DK133</f>
        <v>-0</v>
      </c>
      <c r="DL138" s="20" t="n">
        <f aca="false">DL131+DL133</f>
        <v>-0</v>
      </c>
      <c r="DM138" s="20" t="n">
        <f aca="false">DM131+DM133</f>
        <v>-0</v>
      </c>
      <c r="DN138" s="20" t="n">
        <f aca="false">DN131+DN133</f>
        <v>-0</v>
      </c>
      <c r="DO138" s="20" t="n">
        <f aca="false">DO131+DO133</f>
        <v>-0</v>
      </c>
      <c r="DP138" s="20" t="n">
        <f aca="false">DP131+DP133</f>
        <v>-0</v>
      </c>
      <c r="DQ138" s="20" t="n">
        <f aca="false">DQ131+DQ133</f>
        <v>-0</v>
      </c>
      <c r="DR138" s="20" t="n">
        <f aca="false">DR131+DR133</f>
        <v>-0</v>
      </c>
      <c r="DS138" s="20" t="n">
        <f aca="false">DS131+DS133</f>
        <v>-0</v>
      </c>
      <c r="DT138" s="20" t="n">
        <f aca="false">DT131+DT133</f>
        <v>-0</v>
      </c>
      <c r="DU138" s="20" t="n">
        <f aca="false">DU131+DU133</f>
        <v>-0</v>
      </c>
      <c r="DV138" s="20" t="n">
        <f aca="false">DV131+DV133</f>
        <v>-0</v>
      </c>
      <c r="DW138" s="20" t="n">
        <f aca="false">DW131+DW133</f>
        <v>-0</v>
      </c>
      <c r="DX138" s="20" t="n">
        <f aca="false">DX131+DX133</f>
        <v>-0</v>
      </c>
      <c r="DY138" s="20" t="n">
        <f aca="false">DY131+DY133</f>
        <v>-0</v>
      </c>
      <c r="DZ138" s="20" t="n">
        <f aca="false">DZ131+DZ133</f>
        <v>-0</v>
      </c>
      <c r="EA138" s="20" t="n">
        <f aca="false">EA131+EA133</f>
        <v>-0</v>
      </c>
      <c r="EB138" s="20" t="n">
        <f aca="false">EB131+EB133</f>
        <v>-0</v>
      </c>
      <c r="EC138" s="20" t="n">
        <f aca="false">EC131+EC133</f>
        <v>-0</v>
      </c>
      <c r="ED138" s="20" t="n">
        <f aca="false">ED131+ED133</f>
        <v>-0</v>
      </c>
      <c r="EE138" s="20" t="n">
        <f aca="false">EE131+EE133</f>
        <v>-0</v>
      </c>
      <c r="EF138" s="20" t="n">
        <f aca="false">EF131+EF133</f>
        <v>-0</v>
      </c>
      <c r="EG138" s="20" t="n">
        <f aca="false">EG131+EG133</f>
        <v>-0</v>
      </c>
      <c r="EH138" s="20" t="n">
        <f aca="false">EH131+EH133</f>
        <v>-0</v>
      </c>
      <c r="EI138" s="20" t="n">
        <f aca="false">EI131+EI133</f>
        <v>-0</v>
      </c>
      <c r="EJ138" s="20" t="n">
        <f aca="false">EJ131+EJ133</f>
        <v>-0</v>
      </c>
      <c r="EK138" s="20" t="n">
        <f aca="false">EK131+EK133</f>
        <v>-0</v>
      </c>
      <c r="EL138" s="20" t="n">
        <f aca="false">EL131+EL133</f>
        <v>-0</v>
      </c>
      <c r="EM138" s="20" t="n">
        <f aca="false">EM131+EM133</f>
        <v>-0</v>
      </c>
      <c r="EN138" s="20" t="n">
        <f aca="false">EN131+EN133</f>
        <v>-0</v>
      </c>
      <c r="EO138" s="20" t="n">
        <f aca="false">EO131+EO133</f>
        <v>-0</v>
      </c>
      <c r="EP138" s="20" t="n">
        <f aca="false">EP131+EP133</f>
        <v>-0</v>
      </c>
      <c r="EQ138" s="20" t="n">
        <f aca="false">EQ131+EQ133</f>
        <v>-0</v>
      </c>
      <c r="ER138" s="20" t="n">
        <f aca="false">ER131+ER133</f>
        <v>-0</v>
      </c>
      <c r="ES138" s="20" t="n">
        <f aca="false">ES131+ES133</f>
        <v>-0</v>
      </c>
      <c r="ET138" s="20" t="n">
        <f aca="false">ET131+ET133</f>
        <v>-0</v>
      </c>
      <c r="EU138" s="20" t="n">
        <f aca="false">EU131+EU133</f>
        <v>-0</v>
      </c>
      <c r="EV138" s="20" t="n">
        <f aca="false">EV131+EV133</f>
        <v>-0</v>
      </c>
      <c r="EW138" s="20" t="n">
        <f aca="false">EW131+EW133</f>
        <v>-0</v>
      </c>
      <c r="EX138" s="20" t="n">
        <f aca="false">EX131+EX133</f>
        <v>-0</v>
      </c>
      <c r="EY138" s="20" t="n">
        <f aca="false">EY131+EY133</f>
        <v>-0</v>
      </c>
      <c r="EZ138" s="20" t="n">
        <f aca="false">EZ131+EZ133</f>
        <v>-0</v>
      </c>
      <c r="FA138" s="20" t="n">
        <f aca="false">FA131+FA133</f>
        <v>-0</v>
      </c>
      <c r="FB138" s="20" t="n">
        <f aca="false">FB131+FB133</f>
        <v>-0</v>
      </c>
      <c r="FC138" s="20" t="n">
        <f aca="false">FC131+FC133</f>
        <v>-0</v>
      </c>
      <c r="FD138" s="20" t="n">
        <f aca="false">FD131+FD133</f>
        <v>-0</v>
      </c>
      <c r="FE138" s="20" t="n">
        <f aca="false">FE131+FE133</f>
        <v>-0</v>
      </c>
      <c r="FF138" s="20" t="n">
        <f aca="false">FF131+FF133</f>
        <v>-0</v>
      </c>
      <c r="FG138" s="20" t="n">
        <f aca="false">FG131+FG133</f>
        <v>-0</v>
      </c>
      <c r="FH138" s="20" t="n">
        <f aca="false">FH131+FH133</f>
        <v>-0</v>
      </c>
    </row>
    <row r="139" customFormat="false" ht="15" hidden="false" customHeight="false" outlineLevel="0" collapsed="false">
      <c r="C139" s="27" t="s">
        <v>786</v>
      </c>
      <c r="D139" s="11" t="s">
        <v>359</v>
      </c>
      <c r="E139" s="62" t="n">
        <f aca="false">SUMIF($J$4:$FH$4,$F16,$J139:$FH139)</f>
        <v>27215.0256004858</v>
      </c>
      <c r="I139" s="64"/>
      <c r="J139" s="62" t="n">
        <f aca="false">SUM(J135:J138)</f>
        <v>0</v>
      </c>
      <c r="K139" s="62" t="n">
        <f aca="false">SUM(K135:K138)</f>
        <v>0</v>
      </c>
      <c r="L139" s="62" t="n">
        <f aca="false">SUM(L135:L138)</f>
        <v>0</v>
      </c>
      <c r="M139" s="62" t="n">
        <f aca="false">SUM(M135:M138)</f>
        <v>0</v>
      </c>
      <c r="N139" s="62" t="n">
        <f aca="false">SUM(N135:N138)</f>
        <v>0</v>
      </c>
      <c r="O139" s="62" t="n">
        <f aca="false">SUM(O135:O138)</f>
        <v>0</v>
      </c>
      <c r="P139" s="62" t="n">
        <f aca="false">SUM(P135:P138)</f>
        <v>341.231891526118</v>
      </c>
      <c r="Q139" s="62" t="n">
        <f aca="false">SUM(Q135:Q138)</f>
        <v>9219.87123569949</v>
      </c>
      <c r="R139" s="62" t="n">
        <f aca="false">SUM(R135:R138)</f>
        <v>18209.493571675</v>
      </c>
      <c r="S139" s="62" t="n">
        <f aca="false">SUM(S135:S138)</f>
        <v>27215.0256004858</v>
      </c>
      <c r="T139" s="62" t="n">
        <f aca="false">SUM(T135:T138)</f>
        <v>26907.7698641579</v>
      </c>
      <c r="U139" s="62" t="n">
        <f aca="false">SUM(U135:U138)</f>
        <v>26596.6734311258</v>
      </c>
      <c r="V139" s="62" t="n">
        <f aca="false">SUM(V135:V138)</f>
        <v>26281.6882926809</v>
      </c>
      <c r="W139" s="62" t="n">
        <f aca="false">SUM(W135:W138)</f>
        <v>25962.7658400054</v>
      </c>
      <c r="X139" s="62" t="n">
        <f aca="false">SUM(X135:X138)</f>
        <v>25639.8568566714</v>
      </c>
      <c r="Y139" s="62" t="n">
        <f aca="false">SUM(Y135:Y138)</f>
        <v>25312.9115110458</v>
      </c>
      <c r="Z139" s="62" t="n">
        <f aca="false">SUM(Z135:Z138)</f>
        <v>24981.8793485998</v>
      </c>
      <c r="AA139" s="62" t="n">
        <f aca="false">SUM(AA135:AA138)</f>
        <v>24646.7092841233</v>
      </c>
      <c r="AB139" s="62" t="n">
        <f aca="false">SUM(AB135:AB138)</f>
        <v>24307.3495938408</v>
      </c>
      <c r="AC139" s="62" t="n">
        <f aca="false">SUM(AC135:AC138)</f>
        <v>23963.7479074298</v>
      </c>
      <c r="AD139" s="62" t="n">
        <f aca="false">SUM(AD135:AD138)</f>
        <v>23615.8511999387</v>
      </c>
      <c r="AE139" s="62" t="n">
        <f aca="false">SUM(AE135:AE138)</f>
        <v>23263.6057836039</v>
      </c>
      <c r="AF139" s="62" t="n">
        <f aca="false">SUM(AF135:AF138)</f>
        <v>22906.9572995649</v>
      </c>
      <c r="AG139" s="62" t="n">
        <f aca="false">SUM(AG135:AG138)</f>
        <v>22545.8507094755</v>
      </c>
      <c r="AH139" s="62" t="n">
        <f aca="false">SUM(AH135:AH138)</f>
        <v>22180.2302870099</v>
      </c>
      <c r="AI139" s="62" t="n">
        <f aca="false">SUM(AI135:AI138)</f>
        <v>21810.0396092635</v>
      </c>
      <c r="AJ139" s="62" t="n">
        <f aca="false">SUM(AJ135:AJ138)</f>
        <v>21435.2215480453</v>
      </c>
      <c r="AK139" s="62" t="n">
        <f aca="false">SUM(AK135:AK138)</f>
        <v>21055.7182610618</v>
      </c>
      <c r="AL139" s="62" t="n">
        <f aca="false">SUM(AL135:AL138)</f>
        <v>20671.4711829911</v>
      </c>
      <c r="AM139" s="62" t="n">
        <f aca="false">SUM(AM135:AM138)</f>
        <v>20282.4210164444</v>
      </c>
      <c r="AN139" s="62" t="n">
        <f aca="false">SUM(AN135:AN138)</f>
        <v>19888.507722816</v>
      </c>
      <c r="AO139" s="62" t="n">
        <f aca="false">SUM(AO135:AO138)</f>
        <v>19489.6705130171</v>
      </c>
      <c r="AP139" s="62" t="n">
        <f aca="false">SUM(AP135:AP138)</f>
        <v>19085.8478380958</v>
      </c>
      <c r="AQ139" s="62" t="n">
        <f aca="false">SUM(AQ135:AQ138)</f>
        <v>18676.977379738</v>
      </c>
      <c r="AR139" s="62" t="n">
        <f aca="false">SUM(AR135:AR138)</f>
        <v>18262.9960406507</v>
      </c>
      <c r="AS139" s="62" t="n">
        <f aca="false">SUM(AS135:AS138)</f>
        <v>17843.8399348248</v>
      </c>
      <c r="AT139" s="62" t="n">
        <f aca="false">SUM(AT135:AT138)</f>
        <v>17419.4443776761</v>
      </c>
      <c r="AU139" s="62" t="n">
        <f aca="false">SUM(AU135:AU138)</f>
        <v>16989.7438760631</v>
      </c>
      <c r="AV139" s="62" t="n">
        <f aca="false">SUM(AV135:AV138)</f>
        <v>16554.6721181798</v>
      </c>
      <c r="AW139" s="62" t="n">
        <f aca="false">SUM(AW135:AW138)</f>
        <v>16114.161963323</v>
      </c>
      <c r="AX139" s="62" t="n">
        <f aca="false">SUM(AX135:AX138)</f>
        <v>15668.1454315306</v>
      </c>
      <c r="AY139" s="62" t="n">
        <f aca="false">SUM(AY135:AY138)</f>
        <v>15216.5536930907</v>
      </c>
      <c r="AZ139" s="62" t="n">
        <f aca="false">SUM(AZ135:AZ138)</f>
        <v>14759.3170579203</v>
      </c>
      <c r="BA139" s="62" t="n">
        <f aca="false">SUM(BA135:BA138)</f>
        <v>14296.3649648103</v>
      </c>
      <c r="BB139" s="62" t="n">
        <f aca="false">SUM(BB135:BB138)</f>
        <v>13827.6259705364</v>
      </c>
      <c r="BC139" s="62" t="n">
        <f aca="false">SUM(BC135:BC138)</f>
        <v>13353.0277388341</v>
      </c>
      <c r="BD139" s="62" t="n">
        <f aca="false">SUM(BD135:BD138)</f>
        <v>12872.4970292355</v>
      </c>
      <c r="BE139" s="62" t="n">
        <f aca="false">SUM(BE135:BE138)</f>
        <v>12385.9596857669</v>
      </c>
      <c r="BF139" s="62" t="n">
        <f aca="false">SUM(BF135:BF138)</f>
        <v>11893.340625505</v>
      </c>
      <c r="BG139" s="62" t="n">
        <f aca="false">SUM(BG135:BG138)</f>
        <v>11394.5638269897</v>
      </c>
      <c r="BH139" s="62" t="n">
        <f aca="false">SUM(BH135:BH138)</f>
        <v>10889.5523184931</v>
      </c>
      <c r="BI139" s="62" t="n">
        <f aca="false">SUM(BI135:BI138)</f>
        <v>10378.2281661402</v>
      </c>
      <c r="BJ139" s="62" t="n">
        <f aca="false">SUM(BJ135:BJ138)</f>
        <v>9860.51246188297</v>
      </c>
      <c r="BK139" s="62" t="n">
        <f aca="false">SUM(BK135:BK138)</f>
        <v>9336.32531132249</v>
      </c>
      <c r="BL139" s="62" t="n">
        <f aca="false">SUM(BL135:BL138)</f>
        <v>8805.58582138</v>
      </c>
      <c r="BM139" s="62" t="n">
        <f aca="false">SUM(BM135:BM138)</f>
        <v>8268.21208781323</v>
      </c>
      <c r="BN139" s="62" t="n">
        <f aca="false">SUM(BN135:BN138)</f>
        <v>7724.12118257688</v>
      </c>
      <c r="BO139" s="62" t="n">
        <f aca="false">SUM(BO135:BO138)</f>
        <v>7173.22914102507</v>
      </c>
      <c r="BP139" s="62" t="n">
        <f aca="false">SUM(BP135:BP138)</f>
        <v>6615.45094895386</v>
      </c>
      <c r="BQ139" s="62" t="n">
        <f aca="false">SUM(BQ135:BQ138)</f>
        <v>6050.70052948176</v>
      </c>
      <c r="BR139" s="62" t="n">
        <f aca="false">SUM(BR135:BR138)</f>
        <v>5478.89072976626</v>
      </c>
      <c r="BS139" s="62" t="n">
        <f aca="false">SUM(BS135:BS138)</f>
        <v>4899.93330755432</v>
      </c>
      <c r="BT139" s="62" t="n">
        <f aca="false">SUM(BT135:BT138)</f>
        <v>4313.73891756473</v>
      </c>
      <c r="BU139" s="62" t="n">
        <f aca="false">SUM(BU135:BU138)</f>
        <v>3720.21709770027</v>
      </c>
      <c r="BV139" s="62" t="n">
        <f aca="false">SUM(BV135:BV138)</f>
        <v>3119.2762550875</v>
      </c>
      <c r="BW139" s="62" t="n">
        <f aca="false">SUM(BW135:BW138)</f>
        <v>2510.82365194207</v>
      </c>
      <c r="BX139" s="62" t="n">
        <f aca="false">SUM(BX135:BX138)</f>
        <v>1894.76539125733</v>
      </c>
      <c r="BY139" s="62" t="n">
        <f aca="false">SUM(BY135:BY138)</f>
        <v>1271.00640231402</v>
      </c>
      <c r="BZ139" s="62" t="n">
        <f aca="false">SUM(BZ135:BZ138)</f>
        <v>639.450426008928</v>
      </c>
      <c r="CA139" s="62" t="n">
        <f aca="false">SUM(CA135:CA138)</f>
        <v>1.84172677109018E-011</v>
      </c>
      <c r="CB139" s="62" t="n">
        <f aca="false">SUM(CB135:CB138)</f>
        <v>1.84172677109018E-011</v>
      </c>
      <c r="CC139" s="62" t="n">
        <f aca="false">SUM(CC135:CC138)</f>
        <v>1.84172677109018E-011</v>
      </c>
      <c r="CD139" s="62" t="n">
        <f aca="false">SUM(CD135:CD138)</f>
        <v>1.84172677109018E-011</v>
      </c>
      <c r="CE139" s="62" t="n">
        <f aca="false">SUM(CE135:CE138)</f>
        <v>1.84172677109018E-011</v>
      </c>
      <c r="CF139" s="62" t="n">
        <f aca="false">SUM(CF135:CF138)</f>
        <v>1.84172677109018E-011</v>
      </c>
      <c r="CG139" s="62" t="n">
        <f aca="false">SUM(CG135:CG138)</f>
        <v>1.84172677109018E-011</v>
      </c>
      <c r="CH139" s="62" t="n">
        <f aca="false">SUM(CH135:CH138)</f>
        <v>1.84172677109018E-011</v>
      </c>
      <c r="CI139" s="62" t="n">
        <f aca="false">SUM(CI135:CI138)</f>
        <v>1.84172677109018E-011</v>
      </c>
      <c r="CJ139" s="62" t="n">
        <f aca="false">SUM(CJ135:CJ138)</f>
        <v>1.84172677109018E-011</v>
      </c>
      <c r="CK139" s="62" t="n">
        <f aca="false">SUM(CK135:CK138)</f>
        <v>1.84172677109018E-011</v>
      </c>
      <c r="CL139" s="62" t="n">
        <f aca="false">SUM(CL135:CL138)</f>
        <v>1.84172677109018E-011</v>
      </c>
      <c r="CM139" s="62" t="n">
        <f aca="false">SUM(CM135:CM138)</f>
        <v>1.84172677109018E-011</v>
      </c>
      <c r="CN139" s="62" t="n">
        <f aca="false">SUM(CN135:CN138)</f>
        <v>1.84172677109018E-011</v>
      </c>
      <c r="CO139" s="62" t="n">
        <f aca="false">SUM(CO135:CO138)</f>
        <v>1.84172677109018E-011</v>
      </c>
      <c r="CP139" s="62" t="n">
        <f aca="false">SUM(CP135:CP138)</f>
        <v>1.84172677109018E-011</v>
      </c>
      <c r="CQ139" s="62" t="n">
        <f aca="false">SUM(CQ135:CQ138)</f>
        <v>1.84172677109018E-011</v>
      </c>
      <c r="CR139" s="62" t="n">
        <f aca="false">SUM(CR135:CR138)</f>
        <v>1.84172677109018E-011</v>
      </c>
      <c r="CS139" s="62" t="n">
        <f aca="false">SUM(CS135:CS138)</f>
        <v>1.84172677109018E-011</v>
      </c>
      <c r="CT139" s="62" t="n">
        <f aca="false">SUM(CT135:CT138)</f>
        <v>1.84172677109018E-011</v>
      </c>
      <c r="CU139" s="62" t="n">
        <f aca="false">SUM(CU135:CU138)</f>
        <v>1.84172677109018E-011</v>
      </c>
      <c r="CV139" s="62" t="n">
        <f aca="false">SUM(CV135:CV138)</f>
        <v>1.84172677109018E-011</v>
      </c>
      <c r="CW139" s="62" t="n">
        <f aca="false">SUM(CW135:CW138)</f>
        <v>1.84172677109018E-011</v>
      </c>
      <c r="CX139" s="62" t="n">
        <f aca="false">SUM(CX135:CX138)</f>
        <v>1.84172677109018E-011</v>
      </c>
      <c r="CY139" s="62" t="n">
        <f aca="false">SUM(CY135:CY138)</f>
        <v>1.84172677109018E-011</v>
      </c>
      <c r="CZ139" s="62" t="n">
        <f aca="false">SUM(CZ135:CZ138)</f>
        <v>1.84172677109018E-011</v>
      </c>
      <c r="DA139" s="62" t="n">
        <f aca="false">SUM(DA135:DA138)</f>
        <v>1.84172677109018E-011</v>
      </c>
      <c r="DB139" s="62" t="n">
        <f aca="false">SUM(DB135:DB138)</f>
        <v>1.84172677109018E-011</v>
      </c>
      <c r="DC139" s="62" t="n">
        <f aca="false">SUM(DC135:DC138)</f>
        <v>1.84172677109018E-011</v>
      </c>
      <c r="DD139" s="62" t="n">
        <f aca="false">SUM(DD135:DD138)</f>
        <v>1.84172677109018E-011</v>
      </c>
      <c r="DE139" s="62" t="n">
        <f aca="false">SUM(DE135:DE138)</f>
        <v>1.84172677109018E-011</v>
      </c>
      <c r="DF139" s="62" t="n">
        <f aca="false">SUM(DF135:DF138)</f>
        <v>1.84172677109018E-011</v>
      </c>
      <c r="DG139" s="62" t="n">
        <f aca="false">SUM(DG135:DG138)</f>
        <v>1.84172677109018E-011</v>
      </c>
      <c r="DH139" s="62" t="n">
        <f aca="false">SUM(DH135:DH138)</f>
        <v>1.84172677109018E-011</v>
      </c>
      <c r="DI139" s="62" t="n">
        <f aca="false">SUM(DI135:DI138)</f>
        <v>1.84172677109018E-011</v>
      </c>
      <c r="DJ139" s="62" t="n">
        <f aca="false">SUM(DJ135:DJ138)</f>
        <v>1.84172677109018E-011</v>
      </c>
      <c r="DK139" s="62" t="n">
        <f aca="false">SUM(DK135:DK138)</f>
        <v>1.84172677109018E-011</v>
      </c>
      <c r="DL139" s="62" t="n">
        <f aca="false">SUM(DL135:DL138)</f>
        <v>1.84172677109018E-011</v>
      </c>
      <c r="DM139" s="62" t="n">
        <f aca="false">SUM(DM135:DM138)</f>
        <v>1.84172677109018E-011</v>
      </c>
      <c r="DN139" s="62" t="n">
        <f aca="false">SUM(DN135:DN138)</f>
        <v>1.84172677109018E-011</v>
      </c>
      <c r="DO139" s="62" t="n">
        <f aca="false">SUM(DO135:DO138)</f>
        <v>1.84172677109018E-011</v>
      </c>
      <c r="DP139" s="62" t="n">
        <f aca="false">SUM(DP135:DP138)</f>
        <v>1.84172677109018E-011</v>
      </c>
      <c r="DQ139" s="62" t="n">
        <f aca="false">SUM(DQ135:DQ138)</f>
        <v>1.84172677109018E-011</v>
      </c>
      <c r="DR139" s="62" t="n">
        <f aca="false">SUM(DR135:DR138)</f>
        <v>1.84172677109018E-011</v>
      </c>
      <c r="DS139" s="62" t="n">
        <f aca="false">SUM(DS135:DS138)</f>
        <v>1.84172677109018E-011</v>
      </c>
      <c r="DT139" s="62" t="n">
        <f aca="false">SUM(DT135:DT138)</f>
        <v>1.84172677109018E-011</v>
      </c>
      <c r="DU139" s="62" t="n">
        <f aca="false">SUM(DU135:DU138)</f>
        <v>1.84172677109018E-011</v>
      </c>
      <c r="DV139" s="62" t="n">
        <f aca="false">SUM(DV135:DV138)</f>
        <v>1.84172677109018E-011</v>
      </c>
      <c r="DW139" s="62" t="n">
        <f aca="false">SUM(DW135:DW138)</f>
        <v>1.84172677109018E-011</v>
      </c>
      <c r="DX139" s="62" t="n">
        <f aca="false">SUM(DX135:DX138)</f>
        <v>1.84172677109018E-011</v>
      </c>
      <c r="DY139" s="62" t="n">
        <f aca="false">SUM(DY135:DY138)</f>
        <v>1.84172677109018E-011</v>
      </c>
      <c r="DZ139" s="62" t="n">
        <f aca="false">SUM(DZ135:DZ138)</f>
        <v>1.84172677109018E-011</v>
      </c>
      <c r="EA139" s="62" t="n">
        <f aca="false">SUM(EA135:EA138)</f>
        <v>1.84172677109018E-011</v>
      </c>
      <c r="EB139" s="62" t="n">
        <f aca="false">SUM(EB135:EB138)</f>
        <v>1.84172677109018E-011</v>
      </c>
      <c r="EC139" s="62" t="n">
        <f aca="false">SUM(EC135:EC138)</f>
        <v>1.84172677109018E-011</v>
      </c>
      <c r="ED139" s="62" t="n">
        <f aca="false">SUM(ED135:ED138)</f>
        <v>1.84172677109018E-011</v>
      </c>
      <c r="EE139" s="62" t="n">
        <f aca="false">SUM(EE135:EE138)</f>
        <v>1.84172677109018E-011</v>
      </c>
      <c r="EF139" s="62" t="n">
        <f aca="false">SUM(EF135:EF138)</f>
        <v>1.84172677109018E-011</v>
      </c>
      <c r="EG139" s="62" t="n">
        <f aca="false">SUM(EG135:EG138)</f>
        <v>1.84172677109018E-011</v>
      </c>
      <c r="EH139" s="62" t="n">
        <f aca="false">SUM(EH135:EH138)</f>
        <v>1.84172677109018E-011</v>
      </c>
      <c r="EI139" s="62" t="n">
        <f aca="false">SUM(EI135:EI138)</f>
        <v>1.84172677109018E-011</v>
      </c>
      <c r="EJ139" s="62" t="n">
        <f aca="false">SUM(EJ135:EJ138)</f>
        <v>1.84172677109018E-011</v>
      </c>
      <c r="EK139" s="62" t="n">
        <f aca="false">SUM(EK135:EK138)</f>
        <v>1.84172677109018E-011</v>
      </c>
      <c r="EL139" s="62" t="n">
        <f aca="false">SUM(EL135:EL138)</f>
        <v>1.84172677109018E-011</v>
      </c>
      <c r="EM139" s="62" t="n">
        <f aca="false">SUM(EM135:EM138)</f>
        <v>1.84172677109018E-011</v>
      </c>
      <c r="EN139" s="62" t="n">
        <f aca="false">SUM(EN135:EN138)</f>
        <v>1.84172677109018E-011</v>
      </c>
      <c r="EO139" s="62" t="n">
        <f aca="false">SUM(EO135:EO138)</f>
        <v>1.84172677109018E-011</v>
      </c>
      <c r="EP139" s="62" t="n">
        <f aca="false">SUM(EP135:EP138)</f>
        <v>1.84172677109018E-011</v>
      </c>
      <c r="EQ139" s="62" t="n">
        <f aca="false">SUM(EQ135:EQ138)</f>
        <v>1.84172677109018E-011</v>
      </c>
      <c r="ER139" s="62" t="n">
        <f aca="false">SUM(ER135:ER138)</f>
        <v>1.84172677109018E-011</v>
      </c>
      <c r="ES139" s="62" t="n">
        <f aca="false">SUM(ES135:ES138)</f>
        <v>1.84172677109018E-011</v>
      </c>
      <c r="ET139" s="62" t="n">
        <f aca="false">SUM(ET135:ET138)</f>
        <v>1.84172677109018E-011</v>
      </c>
      <c r="EU139" s="62" t="n">
        <f aca="false">SUM(EU135:EU138)</f>
        <v>1.84172677109018E-011</v>
      </c>
      <c r="EV139" s="62" t="n">
        <f aca="false">SUM(EV135:EV138)</f>
        <v>1.84172677109018E-011</v>
      </c>
      <c r="EW139" s="62" t="n">
        <f aca="false">SUM(EW135:EW138)</f>
        <v>1.84172677109018E-011</v>
      </c>
      <c r="EX139" s="62" t="n">
        <f aca="false">SUM(EX135:EX138)</f>
        <v>1.84172677109018E-011</v>
      </c>
      <c r="EY139" s="62" t="n">
        <f aca="false">SUM(EY135:EY138)</f>
        <v>1.84172677109018E-011</v>
      </c>
      <c r="EZ139" s="62" t="n">
        <f aca="false">SUM(EZ135:EZ138)</f>
        <v>1.84172677109018E-011</v>
      </c>
      <c r="FA139" s="62" t="n">
        <f aca="false">SUM(FA135:FA138)</f>
        <v>1.84172677109018E-011</v>
      </c>
      <c r="FB139" s="62" t="n">
        <f aca="false">SUM(FB135:FB138)</f>
        <v>1.84172677109018E-011</v>
      </c>
      <c r="FC139" s="62" t="n">
        <f aca="false">SUM(FC135:FC138)</f>
        <v>1.84172677109018E-011</v>
      </c>
      <c r="FD139" s="62" t="n">
        <f aca="false">SUM(FD135:FD138)</f>
        <v>1.84172677109018E-011</v>
      </c>
      <c r="FE139" s="62" t="n">
        <f aca="false">SUM(FE135:FE138)</f>
        <v>1.84172677109018E-011</v>
      </c>
      <c r="FF139" s="62" t="n">
        <f aca="false">SUM(FF135:FF138)</f>
        <v>1.84172677109018E-011</v>
      </c>
      <c r="FG139" s="62" t="n">
        <f aca="false">SUM(FG135:FG138)</f>
        <v>1.84172677109018E-011</v>
      </c>
      <c r="FH139" s="62" t="n">
        <f aca="false">SUM(FH135:FH138)</f>
        <v>1.84172677109018E-011</v>
      </c>
    </row>
    <row r="140" customFormat="false" ht="15" hidden="false" customHeight="false" outlineLevel="0" collapsed="false">
      <c r="C140" s="0" t="s">
        <v>787</v>
      </c>
      <c r="D140" s="11" t="s">
        <v>359</v>
      </c>
      <c r="I140" s="20" t="n">
        <f aca="false">SUM(J140:FH140)</f>
        <v>-476.262948008502</v>
      </c>
      <c r="J140" s="20" t="n">
        <f aca="false">-In_Upfront_Fee*$E139*(J135=0)*(J136&gt;0)</f>
        <v>-0</v>
      </c>
      <c r="K140" s="20" t="n">
        <f aca="false">-In_Upfront_Fee*$E139*(K135=0)*(K136&gt;0)</f>
        <v>-0</v>
      </c>
      <c r="L140" s="20" t="n">
        <f aca="false">-In_Upfront_Fee*$E139*(L135=0)*(L136&gt;0)</f>
        <v>-0</v>
      </c>
      <c r="M140" s="20" t="n">
        <f aca="false">-In_Upfront_Fee*$E139*(M135=0)*(M136&gt;0)</f>
        <v>-0</v>
      </c>
      <c r="N140" s="20" t="n">
        <f aca="false">-In_Upfront_Fee*$E139*(N135=0)*(N136&gt;0)</f>
        <v>-0</v>
      </c>
      <c r="O140" s="20" t="n">
        <f aca="false">-In_Upfront_Fee*$E139*(O135=0)*(O136&gt;0)</f>
        <v>-0</v>
      </c>
      <c r="P140" s="20" t="n">
        <f aca="false">-In_Upfront_Fee*$E139*(P135=0)*(P136&gt;0)</f>
        <v>-476.262948008502</v>
      </c>
      <c r="Q140" s="20" t="n">
        <f aca="false">-In_Upfront_Fee*$E139*(Q135=0)*(Q136&gt;0)</f>
        <v>-0</v>
      </c>
      <c r="R140" s="20" t="n">
        <f aca="false">-In_Upfront_Fee*$E139*(R135=0)*(R136&gt;0)</f>
        <v>-0</v>
      </c>
      <c r="S140" s="20" t="n">
        <f aca="false">-In_Upfront_Fee*$E139*(S135=0)*(S136&gt;0)</f>
        <v>-0</v>
      </c>
      <c r="T140" s="20" t="n">
        <f aca="false">-In_Upfront_Fee*$E139*(T135=0)*(T136&gt;0)</f>
        <v>-0</v>
      </c>
      <c r="U140" s="20" t="n">
        <f aca="false">-In_Upfront_Fee*$E139*(U135=0)*(U136&gt;0)</f>
        <v>-0</v>
      </c>
      <c r="V140" s="20" t="n">
        <f aca="false">-In_Upfront_Fee*$E139*(V135=0)*(V136&gt;0)</f>
        <v>-0</v>
      </c>
      <c r="W140" s="20" t="n">
        <f aca="false">-In_Upfront_Fee*$E139*(W135=0)*(W136&gt;0)</f>
        <v>-0</v>
      </c>
      <c r="X140" s="20" t="n">
        <f aca="false">-In_Upfront_Fee*$E139*(X135=0)*(X136&gt;0)</f>
        <v>-0</v>
      </c>
      <c r="Y140" s="20" t="n">
        <f aca="false">-In_Upfront_Fee*$E139*(Y135=0)*(Y136&gt;0)</f>
        <v>-0</v>
      </c>
      <c r="Z140" s="20" t="n">
        <f aca="false">-In_Upfront_Fee*$E139*(Z135=0)*(Z136&gt;0)</f>
        <v>-0</v>
      </c>
      <c r="AA140" s="20" t="n">
        <f aca="false">-In_Upfront_Fee*$E139*(AA135=0)*(AA136&gt;0)</f>
        <v>-0</v>
      </c>
      <c r="AB140" s="20" t="n">
        <f aca="false">-In_Upfront_Fee*$E139*(AB135=0)*(AB136&gt;0)</f>
        <v>-0</v>
      </c>
      <c r="AC140" s="20" t="n">
        <f aca="false">-In_Upfront_Fee*$E139*(AC135=0)*(AC136&gt;0)</f>
        <v>-0</v>
      </c>
      <c r="AD140" s="20" t="n">
        <f aca="false">-In_Upfront_Fee*$E139*(AD135=0)*(AD136&gt;0)</f>
        <v>-0</v>
      </c>
      <c r="AE140" s="20" t="n">
        <f aca="false">-In_Upfront_Fee*$E139*(AE135=0)*(AE136&gt;0)</f>
        <v>-0</v>
      </c>
      <c r="AF140" s="20" t="n">
        <f aca="false">-In_Upfront_Fee*$E139*(AF135=0)*(AF136&gt;0)</f>
        <v>-0</v>
      </c>
      <c r="AG140" s="20" t="n">
        <f aca="false">-In_Upfront_Fee*$E139*(AG135=0)*(AG136&gt;0)</f>
        <v>-0</v>
      </c>
      <c r="AH140" s="20" t="n">
        <f aca="false">-In_Upfront_Fee*$E139*(AH135=0)*(AH136&gt;0)</f>
        <v>-0</v>
      </c>
      <c r="AI140" s="20" t="n">
        <f aca="false">-In_Upfront_Fee*$E139*(AI135=0)*(AI136&gt;0)</f>
        <v>-0</v>
      </c>
      <c r="AJ140" s="20" t="n">
        <f aca="false">-In_Upfront_Fee*$E139*(AJ135=0)*(AJ136&gt;0)</f>
        <v>-0</v>
      </c>
      <c r="AK140" s="20" t="n">
        <f aca="false">-In_Upfront_Fee*$E139*(AK135=0)*(AK136&gt;0)</f>
        <v>-0</v>
      </c>
      <c r="AL140" s="20" t="n">
        <f aca="false">-In_Upfront_Fee*$E139*(AL135=0)*(AL136&gt;0)</f>
        <v>-0</v>
      </c>
      <c r="AM140" s="20" t="n">
        <f aca="false">-In_Upfront_Fee*$E139*(AM135=0)*(AM136&gt;0)</f>
        <v>-0</v>
      </c>
      <c r="AN140" s="20" t="n">
        <f aca="false">-In_Upfront_Fee*$E139*(AN135=0)*(AN136&gt;0)</f>
        <v>-0</v>
      </c>
      <c r="AO140" s="20" t="n">
        <f aca="false">-In_Upfront_Fee*$E139*(AO135=0)*(AO136&gt;0)</f>
        <v>-0</v>
      </c>
      <c r="AP140" s="20" t="n">
        <f aca="false">-In_Upfront_Fee*$E139*(AP135=0)*(AP136&gt;0)</f>
        <v>-0</v>
      </c>
      <c r="AQ140" s="20" t="n">
        <f aca="false">-In_Upfront_Fee*$E139*(AQ135=0)*(AQ136&gt;0)</f>
        <v>-0</v>
      </c>
      <c r="AR140" s="20" t="n">
        <f aca="false">-In_Upfront_Fee*$E139*(AR135=0)*(AR136&gt;0)</f>
        <v>-0</v>
      </c>
      <c r="AS140" s="20" t="n">
        <f aca="false">-In_Upfront_Fee*$E139*(AS135=0)*(AS136&gt;0)</f>
        <v>-0</v>
      </c>
      <c r="AT140" s="20" t="n">
        <f aca="false">-In_Upfront_Fee*$E139*(AT135=0)*(AT136&gt;0)</f>
        <v>-0</v>
      </c>
      <c r="AU140" s="20" t="n">
        <f aca="false">-In_Upfront_Fee*$E139*(AU135=0)*(AU136&gt;0)</f>
        <v>-0</v>
      </c>
      <c r="AV140" s="20" t="n">
        <f aca="false">-In_Upfront_Fee*$E139*(AV135=0)*(AV136&gt;0)</f>
        <v>-0</v>
      </c>
      <c r="AW140" s="20" t="n">
        <f aca="false">-In_Upfront_Fee*$E139*(AW135=0)*(AW136&gt;0)</f>
        <v>-0</v>
      </c>
      <c r="AX140" s="20" t="n">
        <f aca="false">-In_Upfront_Fee*$E139*(AX135=0)*(AX136&gt;0)</f>
        <v>-0</v>
      </c>
      <c r="AY140" s="20" t="n">
        <f aca="false">-In_Upfront_Fee*$E139*(AY135=0)*(AY136&gt;0)</f>
        <v>-0</v>
      </c>
      <c r="AZ140" s="20" t="n">
        <f aca="false">-In_Upfront_Fee*$E139*(AZ135=0)*(AZ136&gt;0)</f>
        <v>-0</v>
      </c>
      <c r="BA140" s="20" t="n">
        <f aca="false">-In_Upfront_Fee*$E139*(BA135=0)*(BA136&gt;0)</f>
        <v>-0</v>
      </c>
      <c r="BB140" s="20" t="n">
        <f aca="false">-In_Upfront_Fee*$E139*(BB135=0)*(BB136&gt;0)</f>
        <v>-0</v>
      </c>
      <c r="BC140" s="20" t="n">
        <f aca="false">-In_Upfront_Fee*$E139*(BC135=0)*(BC136&gt;0)</f>
        <v>-0</v>
      </c>
      <c r="BD140" s="20" t="n">
        <f aca="false">-In_Upfront_Fee*$E139*(BD135=0)*(BD136&gt;0)</f>
        <v>-0</v>
      </c>
      <c r="BE140" s="20" t="n">
        <f aca="false">-In_Upfront_Fee*$E139*(BE135=0)*(BE136&gt;0)</f>
        <v>-0</v>
      </c>
      <c r="BF140" s="20" t="n">
        <f aca="false">-In_Upfront_Fee*$E139*(BF135=0)*(BF136&gt;0)</f>
        <v>-0</v>
      </c>
      <c r="BG140" s="20" t="n">
        <f aca="false">-In_Upfront_Fee*$E139*(BG135=0)*(BG136&gt;0)</f>
        <v>-0</v>
      </c>
      <c r="BH140" s="20" t="n">
        <f aca="false">-In_Upfront_Fee*$E139*(BH135=0)*(BH136&gt;0)</f>
        <v>-0</v>
      </c>
      <c r="BI140" s="20" t="n">
        <f aca="false">-In_Upfront_Fee*$E139*(BI135=0)*(BI136&gt;0)</f>
        <v>-0</v>
      </c>
      <c r="BJ140" s="20" t="n">
        <f aca="false">-In_Upfront_Fee*$E139*(BJ135=0)*(BJ136&gt;0)</f>
        <v>-0</v>
      </c>
      <c r="BK140" s="20" t="n">
        <f aca="false">-In_Upfront_Fee*$E139*(BK135=0)*(BK136&gt;0)</f>
        <v>-0</v>
      </c>
      <c r="BL140" s="20" t="n">
        <f aca="false">-In_Upfront_Fee*$E139*(BL135=0)*(BL136&gt;0)</f>
        <v>-0</v>
      </c>
      <c r="BM140" s="20" t="n">
        <f aca="false">-In_Upfront_Fee*$E139*(BM135=0)*(BM136&gt;0)</f>
        <v>-0</v>
      </c>
      <c r="BN140" s="20" t="n">
        <f aca="false">-In_Upfront_Fee*$E139*(BN135=0)*(BN136&gt;0)</f>
        <v>-0</v>
      </c>
      <c r="BO140" s="20" t="n">
        <f aca="false">-In_Upfront_Fee*$E139*(BO135=0)*(BO136&gt;0)</f>
        <v>-0</v>
      </c>
      <c r="BP140" s="20" t="n">
        <f aca="false">-In_Upfront_Fee*$E139*(BP135=0)*(BP136&gt;0)</f>
        <v>-0</v>
      </c>
      <c r="BQ140" s="20" t="n">
        <f aca="false">-In_Upfront_Fee*$E139*(BQ135=0)*(BQ136&gt;0)</f>
        <v>-0</v>
      </c>
      <c r="BR140" s="20" t="n">
        <f aca="false">-In_Upfront_Fee*$E139*(BR135=0)*(BR136&gt;0)</f>
        <v>-0</v>
      </c>
      <c r="BS140" s="20" t="n">
        <f aca="false">-In_Upfront_Fee*$E139*(BS135=0)*(BS136&gt;0)</f>
        <v>-0</v>
      </c>
      <c r="BT140" s="20" t="n">
        <f aca="false">-In_Upfront_Fee*$E139*(BT135=0)*(BT136&gt;0)</f>
        <v>-0</v>
      </c>
      <c r="BU140" s="20" t="n">
        <f aca="false">-In_Upfront_Fee*$E139*(BU135=0)*(BU136&gt;0)</f>
        <v>-0</v>
      </c>
      <c r="BV140" s="20" t="n">
        <f aca="false">-In_Upfront_Fee*$E139*(BV135=0)*(BV136&gt;0)</f>
        <v>-0</v>
      </c>
      <c r="BW140" s="20" t="n">
        <f aca="false">-In_Upfront_Fee*$E139*(BW135=0)*(BW136&gt;0)</f>
        <v>-0</v>
      </c>
      <c r="BX140" s="20" t="n">
        <f aca="false">-In_Upfront_Fee*$E139*(BX135=0)*(BX136&gt;0)</f>
        <v>-0</v>
      </c>
      <c r="BY140" s="20" t="n">
        <f aca="false">-In_Upfront_Fee*$E139*(BY135=0)*(BY136&gt;0)</f>
        <v>-0</v>
      </c>
      <c r="BZ140" s="20" t="n">
        <f aca="false">-In_Upfront_Fee*$E139*(BZ135=0)*(BZ136&gt;0)</f>
        <v>-0</v>
      </c>
      <c r="CA140" s="20" t="n">
        <f aca="false">-In_Upfront_Fee*$E139*(CA135=0)*(CA136&gt;0)</f>
        <v>-0</v>
      </c>
      <c r="CB140" s="20" t="n">
        <f aca="false">-In_Upfront_Fee*$E139*(CB135=0)*(CB136&gt;0)</f>
        <v>-0</v>
      </c>
      <c r="CC140" s="20" t="n">
        <f aca="false">-In_Upfront_Fee*$E139*(CC135=0)*(CC136&gt;0)</f>
        <v>-0</v>
      </c>
      <c r="CD140" s="20" t="n">
        <f aca="false">-In_Upfront_Fee*$E139*(CD135=0)*(CD136&gt;0)</f>
        <v>-0</v>
      </c>
      <c r="CE140" s="20" t="n">
        <f aca="false">-In_Upfront_Fee*$E139*(CE135=0)*(CE136&gt;0)</f>
        <v>-0</v>
      </c>
      <c r="CF140" s="20" t="n">
        <f aca="false">-In_Upfront_Fee*$E139*(CF135=0)*(CF136&gt;0)</f>
        <v>-0</v>
      </c>
      <c r="CG140" s="20" t="n">
        <f aca="false">-In_Upfront_Fee*$E139*(CG135=0)*(CG136&gt;0)</f>
        <v>-0</v>
      </c>
      <c r="CH140" s="20" t="n">
        <f aca="false">-In_Upfront_Fee*$E139*(CH135=0)*(CH136&gt;0)</f>
        <v>-0</v>
      </c>
      <c r="CI140" s="20" t="n">
        <f aca="false">-In_Upfront_Fee*$E139*(CI135=0)*(CI136&gt;0)</f>
        <v>-0</v>
      </c>
      <c r="CJ140" s="20" t="n">
        <f aca="false">-In_Upfront_Fee*$E139*(CJ135=0)*(CJ136&gt;0)</f>
        <v>-0</v>
      </c>
      <c r="CK140" s="20" t="n">
        <f aca="false">-In_Upfront_Fee*$E139*(CK135=0)*(CK136&gt;0)</f>
        <v>-0</v>
      </c>
      <c r="CL140" s="20" t="n">
        <f aca="false">-In_Upfront_Fee*$E139*(CL135=0)*(CL136&gt;0)</f>
        <v>-0</v>
      </c>
      <c r="CM140" s="20" t="n">
        <f aca="false">-In_Upfront_Fee*$E139*(CM135=0)*(CM136&gt;0)</f>
        <v>-0</v>
      </c>
      <c r="CN140" s="20" t="n">
        <f aca="false">-In_Upfront_Fee*$E139*(CN135=0)*(CN136&gt;0)</f>
        <v>-0</v>
      </c>
      <c r="CO140" s="20" t="n">
        <f aca="false">-In_Upfront_Fee*$E139*(CO135=0)*(CO136&gt;0)</f>
        <v>-0</v>
      </c>
      <c r="CP140" s="20" t="n">
        <f aca="false">-In_Upfront_Fee*$E139*(CP135=0)*(CP136&gt;0)</f>
        <v>-0</v>
      </c>
      <c r="CQ140" s="20" t="n">
        <f aca="false">-In_Upfront_Fee*$E139*(CQ135=0)*(CQ136&gt;0)</f>
        <v>-0</v>
      </c>
      <c r="CR140" s="20" t="n">
        <f aca="false">-In_Upfront_Fee*$E139*(CR135=0)*(CR136&gt;0)</f>
        <v>-0</v>
      </c>
      <c r="CS140" s="20" t="n">
        <f aca="false">-In_Upfront_Fee*$E139*(CS135=0)*(CS136&gt;0)</f>
        <v>-0</v>
      </c>
      <c r="CT140" s="20" t="n">
        <f aca="false">-In_Upfront_Fee*$E139*(CT135=0)*(CT136&gt;0)</f>
        <v>-0</v>
      </c>
      <c r="CU140" s="20" t="n">
        <f aca="false">-In_Upfront_Fee*$E139*(CU135=0)*(CU136&gt;0)</f>
        <v>-0</v>
      </c>
      <c r="CV140" s="20" t="n">
        <f aca="false">-In_Upfront_Fee*$E139*(CV135=0)*(CV136&gt;0)</f>
        <v>-0</v>
      </c>
      <c r="CW140" s="20" t="n">
        <f aca="false">-In_Upfront_Fee*$E139*(CW135=0)*(CW136&gt;0)</f>
        <v>-0</v>
      </c>
      <c r="CX140" s="20" t="n">
        <f aca="false">-In_Upfront_Fee*$E139*(CX135=0)*(CX136&gt;0)</f>
        <v>-0</v>
      </c>
      <c r="CY140" s="20" t="n">
        <f aca="false">-In_Upfront_Fee*$E139*(CY135=0)*(CY136&gt;0)</f>
        <v>-0</v>
      </c>
      <c r="CZ140" s="20" t="n">
        <f aca="false">-In_Upfront_Fee*$E139*(CZ135=0)*(CZ136&gt;0)</f>
        <v>-0</v>
      </c>
      <c r="DA140" s="20" t="n">
        <f aca="false">-In_Upfront_Fee*$E139*(DA135=0)*(DA136&gt;0)</f>
        <v>-0</v>
      </c>
      <c r="DB140" s="20" t="n">
        <f aca="false">-In_Upfront_Fee*$E139*(DB135=0)*(DB136&gt;0)</f>
        <v>-0</v>
      </c>
      <c r="DC140" s="20" t="n">
        <f aca="false">-In_Upfront_Fee*$E139*(DC135=0)*(DC136&gt;0)</f>
        <v>-0</v>
      </c>
      <c r="DD140" s="20" t="n">
        <f aca="false">-In_Upfront_Fee*$E139*(DD135=0)*(DD136&gt;0)</f>
        <v>-0</v>
      </c>
      <c r="DE140" s="20" t="n">
        <f aca="false">-In_Upfront_Fee*$E139*(DE135=0)*(DE136&gt;0)</f>
        <v>-0</v>
      </c>
      <c r="DF140" s="20" t="n">
        <f aca="false">-In_Upfront_Fee*$E139*(DF135=0)*(DF136&gt;0)</f>
        <v>-0</v>
      </c>
      <c r="DG140" s="20" t="n">
        <f aca="false">-In_Upfront_Fee*$E139*(DG135=0)*(DG136&gt;0)</f>
        <v>-0</v>
      </c>
      <c r="DH140" s="20" t="n">
        <f aca="false">-In_Upfront_Fee*$E139*(DH135=0)*(DH136&gt;0)</f>
        <v>-0</v>
      </c>
      <c r="DI140" s="20" t="n">
        <f aca="false">-In_Upfront_Fee*$E139*(DI135=0)*(DI136&gt;0)</f>
        <v>-0</v>
      </c>
      <c r="DJ140" s="20" t="n">
        <f aca="false">-In_Upfront_Fee*$E139*(DJ135=0)*(DJ136&gt;0)</f>
        <v>-0</v>
      </c>
      <c r="DK140" s="20" t="n">
        <f aca="false">-In_Upfront_Fee*$E139*(DK135=0)*(DK136&gt;0)</f>
        <v>-0</v>
      </c>
      <c r="DL140" s="20" t="n">
        <f aca="false">-In_Upfront_Fee*$E139*(DL135=0)*(DL136&gt;0)</f>
        <v>-0</v>
      </c>
      <c r="DM140" s="20" t="n">
        <f aca="false">-In_Upfront_Fee*$E139*(DM135=0)*(DM136&gt;0)</f>
        <v>-0</v>
      </c>
      <c r="DN140" s="20" t="n">
        <f aca="false">-In_Upfront_Fee*$E139*(DN135=0)*(DN136&gt;0)</f>
        <v>-0</v>
      </c>
      <c r="DO140" s="20" t="n">
        <f aca="false">-In_Upfront_Fee*$E139*(DO135=0)*(DO136&gt;0)</f>
        <v>-0</v>
      </c>
      <c r="DP140" s="20" t="n">
        <f aca="false">-In_Upfront_Fee*$E139*(DP135=0)*(DP136&gt;0)</f>
        <v>-0</v>
      </c>
      <c r="DQ140" s="20" t="n">
        <f aca="false">-In_Upfront_Fee*$E139*(DQ135=0)*(DQ136&gt;0)</f>
        <v>-0</v>
      </c>
      <c r="DR140" s="20" t="n">
        <f aca="false">-In_Upfront_Fee*$E139*(DR135=0)*(DR136&gt;0)</f>
        <v>-0</v>
      </c>
      <c r="DS140" s="20" t="n">
        <f aca="false">-In_Upfront_Fee*$E139*(DS135=0)*(DS136&gt;0)</f>
        <v>-0</v>
      </c>
      <c r="DT140" s="20" t="n">
        <f aca="false">-In_Upfront_Fee*$E139*(DT135=0)*(DT136&gt;0)</f>
        <v>-0</v>
      </c>
      <c r="DU140" s="20" t="n">
        <f aca="false">-In_Upfront_Fee*$E139*(DU135=0)*(DU136&gt;0)</f>
        <v>-0</v>
      </c>
      <c r="DV140" s="20" t="n">
        <f aca="false">-In_Upfront_Fee*$E139*(DV135=0)*(DV136&gt;0)</f>
        <v>-0</v>
      </c>
      <c r="DW140" s="20" t="n">
        <f aca="false">-In_Upfront_Fee*$E139*(DW135=0)*(DW136&gt;0)</f>
        <v>-0</v>
      </c>
      <c r="DX140" s="20" t="n">
        <f aca="false">-In_Upfront_Fee*$E139*(DX135=0)*(DX136&gt;0)</f>
        <v>-0</v>
      </c>
      <c r="DY140" s="20" t="n">
        <f aca="false">-In_Upfront_Fee*$E139*(DY135=0)*(DY136&gt;0)</f>
        <v>-0</v>
      </c>
      <c r="DZ140" s="20" t="n">
        <f aca="false">-In_Upfront_Fee*$E139*(DZ135=0)*(DZ136&gt;0)</f>
        <v>-0</v>
      </c>
      <c r="EA140" s="20" t="n">
        <f aca="false">-In_Upfront_Fee*$E139*(EA135=0)*(EA136&gt;0)</f>
        <v>-0</v>
      </c>
      <c r="EB140" s="20" t="n">
        <f aca="false">-In_Upfront_Fee*$E139*(EB135=0)*(EB136&gt;0)</f>
        <v>-0</v>
      </c>
      <c r="EC140" s="20" t="n">
        <f aca="false">-In_Upfront_Fee*$E139*(EC135=0)*(EC136&gt;0)</f>
        <v>-0</v>
      </c>
      <c r="ED140" s="20" t="n">
        <f aca="false">-In_Upfront_Fee*$E139*(ED135=0)*(ED136&gt;0)</f>
        <v>-0</v>
      </c>
      <c r="EE140" s="20" t="n">
        <f aca="false">-In_Upfront_Fee*$E139*(EE135=0)*(EE136&gt;0)</f>
        <v>-0</v>
      </c>
      <c r="EF140" s="20" t="n">
        <f aca="false">-In_Upfront_Fee*$E139*(EF135=0)*(EF136&gt;0)</f>
        <v>-0</v>
      </c>
      <c r="EG140" s="20" t="n">
        <f aca="false">-In_Upfront_Fee*$E139*(EG135=0)*(EG136&gt;0)</f>
        <v>-0</v>
      </c>
      <c r="EH140" s="20" t="n">
        <f aca="false">-In_Upfront_Fee*$E139*(EH135=0)*(EH136&gt;0)</f>
        <v>-0</v>
      </c>
      <c r="EI140" s="20" t="n">
        <f aca="false">-In_Upfront_Fee*$E139*(EI135=0)*(EI136&gt;0)</f>
        <v>-0</v>
      </c>
      <c r="EJ140" s="20" t="n">
        <f aca="false">-In_Upfront_Fee*$E139*(EJ135=0)*(EJ136&gt;0)</f>
        <v>-0</v>
      </c>
      <c r="EK140" s="20" t="n">
        <f aca="false">-In_Upfront_Fee*$E139*(EK135=0)*(EK136&gt;0)</f>
        <v>-0</v>
      </c>
      <c r="EL140" s="20" t="n">
        <f aca="false">-In_Upfront_Fee*$E139*(EL135=0)*(EL136&gt;0)</f>
        <v>-0</v>
      </c>
      <c r="EM140" s="20" t="n">
        <f aca="false">-In_Upfront_Fee*$E139*(EM135=0)*(EM136&gt;0)</f>
        <v>-0</v>
      </c>
      <c r="EN140" s="20" t="n">
        <f aca="false">-In_Upfront_Fee*$E139*(EN135=0)*(EN136&gt;0)</f>
        <v>-0</v>
      </c>
      <c r="EO140" s="20" t="n">
        <f aca="false">-In_Upfront_Fee*$E139*(EO135=0)*(EO136&gt;0)</f>
        <v>-0</v>
      </c>
      <c r="EP140" s="20" t="n">
        <f aca="false">-In_Upfront_Fee*$E139*(EP135=0)*(EP136&gt;0)</f>
        <v>-0</v>
      </c>
      <c r="EQ140" s="20" t="n">
        <f aca="false">-In_Upfront_Fee*$E139*(EQ135=0)*(EQ136&gt;0)</f>
        <v>-0</v>
      </c>
      <c r="ER140" s="20" t="n">
        <f aca="false">-In_Upfront_Fee*$E139*(ER135=0)*(ER136&gt;0)</f>
        <v>-0</v>
      </c>
      <c r="ES140" s="20" t="n">
        <f aca="false">-In_Upfront_Fee*$E139*(ES135=0)*(ES136&gt;0)</f>
        <v>-0</v>
      </c>
      <c r="ET140" s="20" t="n">
        <f aca="false">-In_Upfront_Fee*$E139*(ET135=0)*(ET136&gt;0)</f>
        <v>-0</v>
      </c>
      <c r="EU140" s="20" t="n">
        <f aca="false">-In_Upfront_Fee*$E139*(EU135=0)*(EU136&gt;0)</f>
        <v>-0</v>
      </c>
      <c r="EV140" s="20" t="n">
        <f aca="false">-In_Upfront_Fee*$E139*(EV135=0)*(EV136&gt;0)</f>
        <v>-0</v>
      </c>
      <c r="EW140" s="20" t="n">
        <f aca="false">-In_Upfront_Fee*$E139*(EW135=0)*(EW136&gt;0)</f>
        <v>-0</v>
      </c>
      <c r="EX140" s="20" t="n">
        <f aca="false">-In_Upfront_Fee*$E139*(EX135=0)*(EX136&gt;0)</f>
        <v>-0</v>
      </c>
      <c r="EY140" s="20" t="n">
        <f aca="false">-In_Upfront_Fee*$E139*(EY135=0)*(EY136&gt;0)</f>
        <v>-0</v>
      </c>
      <c r="EZ140" s="20" t="n">
        <f aca="false">-In_Upfront_Fee*$E139*(EZ135=0)*(EZ136&gt;0)</f>
        <v>-0</v>
      </c>
      <c r="FA140" s="20" t="n">
        <f aca="false">-In_Upfront_Fee*$E139*(FA135=0)*(FA136&gt;0)</f>
        <v>-0</v>
      </c>
      <c r="FB140" s="20" t="n">
        <f aca="false">-In_Upfront_Fee*$E139*(FB135=0)*(FB136&gt;0)</f>
        <v>-0</v>
      </c>
      <c r="FC140" s="20" t="n">
        <f aca="false">-In_Upfront_Fee*$E139*(FC135=0)*(FC136&gt;0)</f>
        <v>-0</v>
      </c>
      <c r="FD140" s="20" t="n">
        <f aca="false">-In_Upfront_Fee*$E139*(FD135=0)*(FD136&gt;0)</f>
        <v>-0</v>
      </c>
      <c r="FE140" s="20" t="n">
        <f aca="false">-In_Upfront_Fee*$E139*(FE135=0)*(FE136&gt;0)</f>
        <v>-0</v>
      </c>
      <c r="FF140" s="20" t="n">
        <f aca="false">-In_Upfront_Fee*$E139*(FF135=0)*(FF136&gt;0)</f>
        <v>-0</v>
      </c>
      <c r="FG140" s="20" t="n">
        <f aca="false">-In_Upfront_Fee*$E139*(FG135=0)*(FG136&gt;0)</f>
        <v>-0</v>
      </c>
      <c r="FH140" s="20" t="n">
        <f aca="false">-In_Upfront_Fee*$E139*(FH135=0)*(FH136&gt;0)</f>
        <v>-0</v>
      </c>
    </row>
    <row r="141" customFormat="false" ht="15" hidden="false" customHeight="false" outlineLevel="0" collapsed="false">
      <c r="C141" s="0" t="s">
        <v>788</v>
      </c>
      <c r="D141" s="11" t="s">
        <v>359</v>
      </c>
      <c r="I141" s="20" t="n">
        <f aca="false">SUM(J141:FH141)</f>
        <v>-119.915836834597</v>
      </c>
      <c r="J141" s="20" t="n">
        <f aca="false">-In_Commitment_Fee*($I136-SUM($J136:J136)+J136)*J$6*(J27&gt;0)</f>
        <v>-0</v>
      </c>
      <c r="K141" s="20" t="n">
        <f aca="false">-In_Commitment_Fee*($I136-SUM($J136:K136)+K136)*K$6*(K27&gt;0)</f>
        <v>-0</v>
      </c>
      <c r="L141" s="20" t="n">
        <f aca="false">-In_Commitment_Fee*($I136-SUM($J136:L136)+L136)*L$6*(L27&gt;0)</f>
        <v>-0</v>
      </c>
      <c r="M141" s="20" t="n">
        <f aca="false">-In_Commitment_Fee*($I136-SUM($J136:M136)+M136)*M$6*(M27&gt;0)</f>
        <v>-0</v>
      </c>
      <c r="N141" s="20" t="n">
        <f aca="false">-In_Commitment_Fee*($I136-SUM($J136:N136)+N136)*N$6*(N27&gt;0)</f>
        <v>-0</v>
      </c>
      <c r="O141" s="20" t="n">
        <f aca="false">-In_Commitment_Fee*($I136-SUM($J136:O136)+O136)*O$6*(O27&gt;0)</f>
        <v>-0</v>
      </c>
      <c r="P141" s="20" t="n">
        <f aca="false">-In_Commitment_Fee*($I136-SUM($J136:P136)+P136)*P$6*(P27&gt;0)</f>
        <v>-0</v>
      </c>
      <c r="Q141" s="20" t="n">
        <f aca="false">-In_Commitment_Fee*($I136-SUM($J136:Q136)+Q136)*Q$6*(Q27&gt;0)</f>
        <v>-60.1755493566712</v>
      </c>
      <c r="R141" s="20" t="n">
        <f aca="false">-In_Commitment_Fee*($I136-SUM($J136:R136)+R136)*R$6*(R27&gt;0)</f>
        <v>-40.0440928446212</v>
      </c>
      <c r="S141" s="20" t="n">
        <f aca="false">-In_Commitment_Fee*($I136-SUM($J136:S136)+S136)*S$6*(S27&gt;0)</f>
        <v>-19.6961946333041</v>
      </c>
      <c r="T141" s="20" t="n">
        <f aca="false">-In_Commitment_Fee*($I136-SUM($J136:T136)+T136)*T$6*(T27&gt;0)</f>
        <v>-0</v>
      </c>
      <c r="U141" s="20" t="n">
        <f aca="false">-In_Commitment_Fee*($I136-SUM($J136:U136)+U136)*U$6*(U27&gt;0)</f>
        <v>-0</v>
      </c>
      <c r="V141" s="20" t="n">
        <f aca="false">-In_Commitment_Fee*($I136-SUM($J136:V136)+V136)*V$6*(V27&gt;0)</f>
        <v>-0</v>
      </c>
      <c r="W141" s="20" t="n">
        <f aca="false">-In_Commitment_Fee*($I136-SUM($J136:W136)+W136)*W$6*(W27&gt;0)</f>
        <v>-0</v>
      </c>
      <c r="X141" s="20" t="n">
        <f aca="false">-In_Commitment_Fee*($I136-SUM($J136:X136)+X136)*X$6*(X27&gt;0)</f>
        <v>-0</v>
      </c>
      <c r="Y141" s="20" t="n">
        <f aca="false">-In_Commitment_Fee*($I136-SUM($J136:Y136)+Y136)*Y$6*(Y27&gt;0)</f>
        <v>-0</v>
      </c>
      <c r="Z141" s="20" t="n">
        <f aca="false">-In_Commitment_Fee*($I136-SUM($J136:Z136)+Z136)*Z$6*(Z27&gt;0)</f>
        <v>-0</v>
      </c>
      <c r="AA141" s="20" t="n">
        <f aca="false">-In_Commitment_Fee*($I136-SUM($J136:AA136)+AA136)*AA$6*(AA27&gt;0)</f>
        <v>-0</v>
      </c>
      <c r="AB141" s="20" t="n">
        <f aca="false">-In_Commitment_Fee*($I136-SUM($J136:AB136)+AB136)*AB$6*(AB27&gt;0)</f>
        <v>-0</v>
      </c>
      <c r="AC141" s="20" t="n">
        <f aca="false">-In_Commitment_Fee*($I136-SUM($J136:AC136)+AC136)*AC$6*(AC27&gt;0)</f>
        <v>-0</v>
      </c>
      <c r="AD141" s="20" t="n">
        <f aca="false">-In_Commitment_Fee*($I136-SUM($J136:AD136)+AD136)*AD$6*(AD27&gt;0)</f>
        <v>-0</v>
      </c>
      <c r="AE141" s="20" t="n">
        <f aca="false">-In_Commitment_Fee*($I136-SUM($J136:AE136)+AE136)*AE$6*(AE27&gt;0)</f>
        <v>-0</v>
      </c>
      <c r="AF141" s="20" t="n">
        <f aca="false">-In_Commitment_Fee*($I136-SUM($J136:AF136)+AF136)*AF$6*(AF27&gt;0)</f>
        <v>-0</v>
      </c>
      <c r="AG141" s="20" t="n">
        <f aca="false">-In_Commitment_Fee*($I136-SUM($J136:AG136)+AG136)*AG$6*(AG27&gt;0)</f>
        <v>-0</v>
      </c>
      <c r="AH141" s="20" t="n">
        <f aca="false">-In_Commitment_Fee*($I136-SUM($J136:AH136)+AH136)*AH$6*(AH27&gt;0)</f>
        <v>-0</v>
      </c>
      <c r="AI141" s="20" t="n">
        <f aca="false">-In_Commitment_Fee*($I136-SUM($J136:AI136)+AI136)*AI$6*(AI27&gt;0)</f>
        <v>-0</v>
      </c>
      <c r="AJ141" s="20" t="n">
        <f aca="false">-In_Commitment_Fee*($I136-SUM($J136:AJ136)+AJ136)*AJ$6*(AJ27&gt;0)</f>
        <v>-0</v>
      </c>
      <c r="AK141" s="20" t="n">
        <f aca="false">-In_Commitment_Fee*($I136-SUM($J136:AK136)+AK136)*AK$6*(AK27&gt;0)</f>
        <v>-0</v>
      </c>
      <c r="AL141" s="20" t="n">
        <f aca="false">-In_Commitment_Fee*($I136-SUM($J136:AL136)+AL136)*AL$6*(AL27&gt;0)</f>
        <v>-0</v>
      </c>
      <c r="AM141" s="20" t="n">
        <f aca="false">-In_Commitment_Fee*($I136-SUM($J136:AM136)+AM136)*AM$6*(AM27&gt;0)</f>
        <v>-0</v>
      </c>
      <c r="AN141" s="20" t="n">
        <f aca="false">-In_Commitment_Fee*($I136-SUM($J136:AN136)+AN136)*AN$6*(AN27&gt;0)</f>
        <v>-0</v>
      </c>
      <c r="AO141" s="20" t="n">
        <f aca="false">-In_Commitment_Fee*($I136-SUM($J136:AO136)+AO136)*AO$6*(AO27&gt;0)</f>
        <v>-0</v>
      </c>
      <c r="AP141" s="20" t="n">
        <f aca="false">-In_Commitment_Fee*($I136-SUM($J136:AP136)+AP136)*AP$6*(AP27&gt;0)</f>
        <v>-0</v>
      </c>
      <c r="AQ141" s="20" t="n">
        <f aca="false">-In_Commitment_Fee*($I136-SUM($J136:AQ136)+AQ136)*AQ$6*(AQ27&gt;0)</f>
        <v>-0</v>
      </c>
      <c r="AR141" s="20" t="n">
        <f aca="false">-In_Commitment_Fee*($I136-SUM($J136:AR136)+AR136)*AR$6*(AR27&gt;0)</f>
        <v>-0</v>
      </c>
      <c r="AS141" s="20" t="n">
        <f aca="false">-In_Commitment_Fee*($I136-SUM($J136:AS136)+AS136)*AS$6*(AS27&gt;0)</f>
        <v>-0</v>
      </c>
      <c r="AT141" s="20" t="n">
        <f aca="false">-In_Commitment_Fee*($I136-SUM($J136:AT136)+AT136)*AT$6*(AT27&gt;0)</f>
        <v>-0</v>
      </c>
      <c r="AU141" s="20" t="n">
        <f aca="false">-In_Commitment_Fee*($I136-SUM($J136:AU136)+AU136)*AU$6*(AU27&gt;0)</f>
        <v>-0</v>
      </c>
      <c r="AV141" s="20" t="n">
        <f aca="false">-In_Commitment_Fee*($I136-SUM($J136:AV136)+AV136)*AV$6*(AV27&gt;0)</f>
        <v>-0</v>
      </c>
      <c r="AW141" s="20" t="n">
        <f aca="false">-In_Commitment_Fee*($I136-SUM($J136:AW136)+AW136)*AW$6*(AW27&gt;0)</f>
        <v>-0</v>
      </c>
      <c r="AX141" s="20" t="n">
        <f aca="false">-In_Commitment_Fee*($I136-SUM($J136:AX136)+AX136)*AX$6*(AX27&gt;0)</f>
        <v>-0</v>
      </c>
      <c r="AY141" s="20" t="n">
        <f aca="false">-In_Commitment_Fee*($I136-SUM($J136:AY136)+AY136)*AY$6*(AY27&gt;0)</f>
        <v>-0</v>
      </c>
      <c r="AZ141" s="20" t="n">
        <f aca="false">-In_Commitment_Fee*($I136-SUM($J136:AZ136)+AZ136)*AZ$6*(AZ27&gt;0)</f>
        <v>-0</v>
      </c>
      <c r="BA141" s="20" t="n">
        <f aca="false">-In_Commitment_Fee*($I136-SUM($J136:BA136)+BA136)*BA$6*(BA27&gt;0)</f>
        <v>-0</v>
      </c>
      <c r="BB141" s="20" t="n">
        <f aca="false">-In_Commitment_Fee*($I136-SUM($J136:BB136)+BB136)*BB$6*(BB27&gt;0)</f>
        <v>-0</v>
      </c>
      <c r="BC141" s="20" t="n">
        <f aca="false">-In_Commitment_Fee*($I136-SUM($J136:BC136)+BC136)*BC$6*(BC27&gt;0)</f>
        <v>-0</v>
      </c>
      <c r="BD141" s="20" t="n">
        <f aca="false">-In_Commitment_Fee*($I136-SUM($J136:BD136)+BD136)*BD$6*(BD27&gt;0)</f>
        <v>-0</v>
      </c>
      <c r="BE141" s="20" t="n">
        <f aca="false">-In_Commitment_Fee*($I136-SUM($J136:BE136)+BE136)*BE$6*(BE27&gt;0)</f>
        <v>-0</v>
      </c>
      <c r="BF141" s="20" t="n">
        <f aca="false">-In_Commitment_Fee*($I136-SUM($J136:BF136)+BF136)*BF$6*(BF27&gt;0)</f>
        <v>-0</v>
      </c>
      <c r="BG141" s="20" t="n">
        <f aca="false">-In_Commitment_Fee*($I136-SUM($J136:BG136)+BG136)*BG$6*(BG27&gt;0)</f>
        <v>-0</v>
      </c>
      <c r="BH141" s="20" t="n">
        <f aca="false">-In_Commitment_Fee*($I136-SUM($J136:BH136)+BH136)*BH$6*(BH27&gt;0)</f>
        <v>-0</v>
      </c>
      <c r="BI141" s="20" t="n">
        <f aca="false">-In_Commitment_Fee*($I136-SUM($J136:BI136)+BI136)*BI$6*(BI27&gt;0)</f>
        <v>-0</v>
      </c>
      <c r="BJ141" s="20" t="n">
        <f aca="false">-In_Commitment_Fee*($I136-SUM($J136:BJ136)+BJ136)*BJ$6*(BJ27&gt;0)</f>
        <v>-0</v>
      </c>
      <c r="BK141" s="20" t="n">
        <f aca="false">-In_Commitment_Fee*($I136-SUM($J136:BK136)+BK136)*BK$6*(BK27&gt;0)</f>
        <v>-0</v>
      </c>
      <c r="BL141" s="20" t="n">
        <f aca="false">-In_Commitment_Fee*($I136-SUM($J136:BL136)+BL136)*BL$6*(BL27&gt;0)</f>
        <v>-0</v>
      </c>
      <c r="BM141" s="20" t="n">
        <f aca="false">-In_Commitment_Fee*($I136-SUM($J136:BM136)+BM136)*BM$6*(BM27&gt;0)</f>
        <v>-0</v>
      </c>
      <c r="BN141" s="20" t="n">
        <f aca="false">-In_Commitment_Fee*($I136-SUM($J136:BN136)+BN136)*BN$6*(BN27&gt;0)</f>
        <v>-0</v>
      </c>
      <c r="BO141" s="20" t="n">
        <f aca="false">-In_Commitment_Fee*($I136-SUM($J136:BO136)+BO136)*BO$6*(BO27&gt;0)</f>
        <v>-0</v>
      </c>
      <c r="BP141" s="20" t="n">
        <f aca="false">-In_Commitment_Fee*($I136-SUM($J136:BP136)+BP136)*BP$6*(BP27&gt;0)</f>
        <v>-0</v>
      </c>
      <c r="BQ141" s="20" t="n">
        <f aca="false">-In_Commitment_Fee*($I136-SUM($J136:BQ136)+BQ136)*BQ$6*(BQ27&gt;0)</f>
        <v>-0</v>
      </c>
      <c r="BR141" s="20" t="n">
        <f aca="false">-In_Commitment_Fee*($I136-SUM($J136:BR136)+BR136)*BR$6*(BR27&gt;0)</f>
        <v>-0</v>
      </c>
      <c r="BS141" s="20" t="n">
        <f aca="false">-In_Commitment_Fee*($I136-SUM($J136:BS136)+BS136)*BS$6*(BS27&gt;0)</f>
        <v>-0</v>
      </c>
      <c r="BT141" s="20" t="n">
        <f aca="false">-In_Commitment_Fee*($I136-SUM($J136:BT136)+BT136)*BT$6*(BT27&gt;0)</f>
        <v>-0</v>
      </c>
      <c r="BU141" s="20" t="n">
        <f aca="false">-In_Commitment_Fee*($I136-SUM($J136:BU136)+BU136)*BU$6*(BU27&gt;0)</f>
        <v>-0</v>
      </c>
      <c r="BV141" s="20" t="n">
        <f aca="false">-In_Commitment_Fee*($I136-SUM($J136:BV136)+BV136)*BV$6*(BV27&gt;0)</f>
        <v>-0</v>
      </c>
      <c r="BW141" s="20" t="n">
        <f aca="false">-In_Commitment_Fee*($I136-SUM($J136:BW136)+BW136)*BW$6*(BW27&gt;0)</f>
        <v>-0</v>
      </c>
      <c r="BX141" s="20" t="n">
        <f aca="false">-In_Commitment_Fee*($I136-SUM($J136:BX136)+BX136)*BX$6*(BX27&gt;0)</f>
        <v>-0</v>
      </c>
      <c r="BY141" s="20" t="n">
        <f aca="false">-In_Commitment_Fee*($I136-SUM($J136:BY136)+BY136)*BY$6*(BY27&gt;0)</f>
        <v>-0</v>
      </c>
      <c r="BZ141" s="20" t="n">
        <f aca="false">-In_Commitment_Fee*($I136-SUM($J136:BZ136)+BZ136)*BZ$6*(BZ27&gt;0)</f>
        <v>-0</v>
      </c>
      <c r="CA141" s="20" t="n">
        <f aca="false">-In_Commitment_Fee*($I136-SUM($J136:CA136)+CA136)*CA$6*(CA27&gt;0)</f>
        <v>-0</v>
      </c>
      <c r="CB141" s="20" t="n">
        <f aca="false">-In_Commitment_Fee*($I136-SUM($J136:CB136)+CB136)*CB$6*(CB27&gt;0)</f>
        <v>-0</v>
      </c>
      <c r="CC141" s="20" t="n">
        <f aca="false">-In_Commitment_Fee*($I136-SUM($J136:CC136)+CC136)*CC$6*(CC27&gt;0)</f>
        <v>-0</v>
      </c>
      <c r="CD141" s="20" t="n">
        <f aca="false">-In_Commitment_Fee*($I136-SUM($J136:CD136)+CD136)*CD$6*(CD27&gt;0)</f>
        <v>-0</v>
      </c>
      <c r="CE141" s="20" t="n">
        <f aca="false">-In_Commitment_Fee*($I136-SUM($J136:CE136)+CE136)*CE$6*(CE27&gt;0)</f>
        <v>-0</v>
      </c>
      <c r="CF141" s="20" t="n">
        <f aca="false">-In_Commitment_Fee*($I136-SUM($J136:CF136)+CF136)*CF$6*(CF27&gt;0)</f>
        <v>-0</v>
      </c>
      <c r="CG141" s="20" t="n">
        <f aca="false">-In_Commitment_Fee*($I136-SUM($J136:CG136)+CG136)*CG$6*(CG27&gt;0)</f>
        <v>-0</v>
      </c>
      <c r="CH141" s="20" t="n">
        <f aca="false">-In_Commitment_Fee*($I136-SUM($J136:CH136)+CH136)*CH$6*(CH27&gt;0)</f>
        <v>-0</v>
      </c>
      <c r="CI141" s="20" t="n">
        <f aca="false">-In_Commitment_Fee*($I136-SUM($J136:CI136)+CI136)*CI$6*(CI27&gt;0)</f>
        <v>-0</v>
      </c>
      <c r="CJ141" s="20" t="n">
        <f aca="false">-In_Commitment_Fee*($I136-SUM($J136:CJ136)+CJ136)*CJ$6*(CJ27&gt;0)</f>
        <v>-0</v>
      </c>
      <c r="CK141" s="20" t="n">
        <f aca="false">-In_Commitment_Fee*($I136-SUM($J136:CK136)+CK136)*CK$6*(CK27&gt;0)</f>
        <v>-0</v>
      </c>
      <c r="CL141" s="20" t="n">
        <f aca="false">-In_Commitment_Fee*($I136-SUM($J136:CL136)+CL136)*CL$6*(CL27&gt;0)</f>
        <v>-0</v>
      </c>
      <c r="CM141" s="20" t="n">
        <f aca="false">-In_Commitment_Fee*($I136-SUM($J136:CM136)+CM136)*CM$6*(CM27&gt;0)</f>
        <v>-0</v>
      </c>
      <c r="CN141" s="20" t="n">
        <f aca="false">-In_Commitment_Fee*($I136-SUM($J136:CN136)+CN136)*CN$6*(CN27&gt;0)</f>
        <v>-0</v>
      </c>
      <c r="CO141" s="20" t="n">
        <f aca="false">-In_Commitment_Fee*($I136-SUM($J136:CO136)+CO136)*CO$6*(CO27&gt;0)</f>
        <v>-0</v>
      </c>
      <c r="CP141" s="20" t="n">
        <f aca="false">-In_Commitment_Fee*($I136-SUM($J136:CP136)+CP136)*CP$6*(CP27&gt;0)</f>
        <v>-0</v>
      </c>
      <c r="CQ141" s="20" t="n">
        <f aca="false">-In_Commitment_Fee*($I136-SUM($J136:CQ136)+CQ136)*CQ$6*(CQ27&gt;0)</f>
        <v>-0</v>
      </c>
      <c r="CR141" s="20" t="n">
        <f aca="false">-In_Commitment_Fee*($I136-SUM($J136:CR136)+CR136)*CR$6*(CR27&gt;0)</f>
        <v>-0</v>
      </c>
      <c r="CS141" s="20" t="n">
        <f aca="false">-In_Commitment_Fee*($I136-SUM($J136:CS136)+CS136)*CS$6*(CS27&gt;0)</f>
        <v>-0</v>
      </c>
      <c r="CT141" s="20" t="n">
        <f aca="false">-In_Commitment_Fee*($I136-SUM($J136:CT136)+CT136)*CT$6*(CT27&gt;0)</f>
        <v>-0</v>
      </c>
      <c r="CU141" s="20" t="n">
        <f aca="false">-In_Commitment_Fee*($I136-SUM($J136:CU136)+CU136)*CU$6*(CU27&gt;0)</f>
        <v>-0</v>
      </c>
      <c r="CV141" s="20" t="n">
        <f aca="false">-In_Commitment_Fee*($I136-SUM($J136:CV136)+CV136)*CV$6*(CV27&gt;0)</f>
        <v>-0</v>
      </c>
      <c r="CW141" s="20" t="n">
        <f aca="false">-In_Commitment_Fee*($I136-SUM($J136:CW136)+CW136)*CW$6*(CW27&gt;0)</f>
        <v>-0</v>
      </c>
      <c r="CX141" s="20" t="n">
        <f aca="false">-In_Commitment_Fee*($I136-SUM($J136:CX136)+CX136)*CX$6*(CX27&gt;0)</f>
        <v>-0</v>
      </c>
      <c r="CY141" s="20" t="n">
        <f aca="false">-In_Commitment_Fee*($I136-SUM($J136:CY136)+CY136)*CY$6*(CY27&gt;0)</f>
        <v>-0</v>
      </c>
      <c r="CZ141" s="20" t="n">
        <f aca="false">-In_Commitment_Fee*($I136-SUM($J136:CZ136)+CZ136)*CZ$6*(CZ27&gt;0)</f>
        <v>-0</v>
      </c>
      <c r="DA141" s="20" t="n">
        <f aca="false">-In_Commitment_Fee*($I136-SUM($J136:DA136)+DA136)*DA$6*(DA27&gt;0)</f>
        <v>-0</v>
      </c>
      <c r="DB141" s="20" t="n">
        <f aca="false">-In_Commitment_Fee*($I136-SUM($J136:DB136)+DB136)*DB$6*(DB27&gt;0)</f>
        <v>-0</v>
      </c>
      <c r="DC141" s="20" t="n">
        <f aca="false">-In_Commitment_Fee*($I136-SUM($J136:DC136)+DC136)*DC$6*(DC27&gt;0)</f>
        <v>-0</v>
      </c>
      <c r="DD141" s="20" t="n">
        <f aca="false">-In_Commitment_Fee*($I136-SUM($J136:DD136)+DD136)*DD$6*(DD27&gt;0)</f>
        <v>-0</v>
      </c>
      <c r="DE141" s="20" t="n">
        <f aca="false">-In_Commitment_Fee*($I136-SUM($J136:DE136)+DE136)*DE$6*(DE27&gt;0)</f>
        <v>-0</v>
      </c>
      <c r="DF141" s="20" t="n">
        <f aca="false">-In_Commitment_Fee*($I136-SUM($J136:DF136)+DF136)*DF$6*(DF27&gt;0)</f>
        <v>-0</v>
      </c>
      <c r="DG141" s="20" t="n">
        <f aca="false">-In_Commitment_Fee*($I136-SUM($J136:DG136)+DG136)*DG$6*(DG27&gt;0)</f>
        <v>-0</v>
      </c>
      <c r="DH141" s="20" t="n">
        <f aca="false">-In_Commitment_Fee*($I136-SUM($J136:DH136)+DH136)*DH$6*(DH27&gt;0)</f>
        <v>-0</v>
      </c>
      <c r="DI141" s="20" t="n">
        <f aca="false">-In_Commitment_Fee*($I136-SUM($J136:DI136)+DI136)*DI$6*(DI27&gt;0)</f>
        <v>-0</v>
      </c>
      <c r="DJ141" s="20" t="n">
        <f aca="false">-In_Commitment_Fee*($I136-SUM($J136:DJ136)+DJ136)*DJ$6*(DJ27&gt;0)</f>
        <v>-0</v>
      </c>
      <c r="DK141" s="20" t="n">
        <f aca="false">-In_Commitment_Fee*($I136-SUM($J136:DK136)+DK136)*DK$6*(DK27&gt;0)</f>
        <v>-0</v>
      </c>
      <c r="DL141" s="20" t="n">
        <f aca="false">-In_Commitment_Fee*($I136-SUM($J136:DL136)+DL136)*DL$6*(DL27&gt;0)</f>
        <v>-0</v>
      </c>
      <c r="DM141" s="20" t="n">
        <f aca="false">-In_Commitment_Fee*($I136-SUM($J136:DM136)+DM136)*DM$6*(DM27&gt;0)</f>
        <v>-0</v>
      </c>
      <c r="DN141" s="20" t="n">
        <f aca="false">-In_Commitment_Fee*($I136-SUM($J136:DN136)+DN136)*DN$6*(DN27&gt;0)</f>
        <v>-0</v>
      </c>
      <c r="DO141" s="20" t="n">
        <f aca="false">-In_Commitment_Fee*($I136-SUM($J136:DO136)+DO136)*DO$6*(DO27&gt;0)</f>
        <v>-0</v>
      </c>
      <c r="DP141" s="20" t="n">
        <f aca="false">-In_Commitment_Fee*($I136-SUM($J136:DP136)+DP136)*DP$6*(DP27&gt;0)</f>
        <v>-0</v>
      </c>
      <c r="DQ141" s="20" t="n">
        <f aca="false">-In_Commitment_Fee*($I136-SUM($J136:DQ136)+DQ136)*DQ$6*(DQ27&gt;0)</f>
        <v>-0</v>
      </c>
      <c r="DR141" s="20" t="n">
        <f aca="false">-In_Commitment_Fee*($I136-SUM($J136:DR136)+DR136)*DR$6*(DR27&gt;0)</f>
        <v>-0</v>
      </c>
      <c r="DS141" s="20" t="n">
        <f aca="false">-In_Commitment_Fee*($I136-SUM($J136:DS136)+DS136)*DS$6*(DS27&gt;0)</f>
        <v>-0</v>
      </c>
      <c r="DT141" s="20" t="n">
        <f aca="false">-In_Commitment_Fee*($I136-SUM($J136:DT136)+DT136)*DT$6*(DT27&gt;0)</f>
        <v>-0</v>
      </c>
      <c r="DU141" s="20" t="n">
        <f aca="false">-In_Commitment_Fee*($I136-SUM($J136:DU136)+DU136)*DU$6*(DU27&gt;0)</f>
        <v>-0</v>
      </c>
      <c r="DV141" s="20" t="n">
        <f aca="false">-In_Commitment_Fee*($I136-SUM($J136:DV136)+DV136)*DV$6*(DV27&gt;0)</f>
        <v>-0</v>
      </c>
      <c r="DW141" s="20" t="n">
        <f aca="false">-In_Commitment_Fee*($I136-SUM($J136:DW136)+DW136)*DW$6*(DW27&gt;0)</f>
        <v>-0</v>
      </c>
      <c r="DX141" s="20" t="n">
        <f aca="false">-In_Commitment_Fee*($I136-SUM($J136:DX136)+DX136)*DX$6*(DX27&gt;0)</f>
        <v>-0</v>
      </c>
      <c r="DY141" s="20" t="n">
        <f aca="false">-In_Commitment_Fee*($I136-SUM($J136:DY136)+DY136)*DY$6*(DY27&gt;0)</f>
        <v>-0</v>
      </c>
      <c r="DZ141" s="20" t="n">
        <f aca="false">-In_Commitment_Fee*($I136-SUM($J136:DZ136)+DZ136)*DZ$6*(DZ27&gt;0)</f>
        <v>-0</v>
      </c>
      <c r="EA141" s="20" t="n">
        <f aca="false">-In_Commitment_Fee*($I136-SUM($J136:EA136)+EA136)*EA$6*(EA27&gt;0)</f>
        <v>-0</v>
      </c>
      <c r="EB141" s="20" t="n">
        <f aca="false">-In_Commitment_Fee*($I136-SUM($J136:EB136)+EB136)*EB$6*(EB27&gt;0)</f>
        <v>-0</v>
      </c>
      <c r="EC141" s="20" t="n">
        <f aca="false">-In_Commitment_Fee*($I136-SUM($J136:EC136)+EC136)*EC$6*(EC27&gt;0)</f>
        <v>-0</v>
      </c>
      <c r="ED141" s="20" t="n">
        <f aca="false">-In_Commitment_Fee*($I136-SUM($J136:ED136)+ED136)*ED$6*(ED27&gt;0)</f>
        <v>-0</v>
      </c>
      <c r="EE141" s="20" t="n">
        <f aca="false">-In_Commitment_Fee*($I136-SUM($J136:EE136)+EE136)*EE$6*(EE27&gt;0)</f>
        <v>-0</v>
      </c>
      <c r="EF141" s="20" t="n">
        <f aca="false">-In_Commitment_Fee*($I136-SUM($J136:EF136)+EF136)*EF$6*(EF27&gt;0)</f>
        <v>-0</v>
      </c>
      <c r="EG141" s="20" t="n">
        <f aca="false">-In_Commitment_Fee*($I136-SUM($J136:EG136)+EG136)*EG$6*(EG27&gt;0)</f>
        <v>-0</v>
      </c>
      <c r="EH141" s="20" t="n">
        <f aca="false">-In_Commitment_Fee*($I136-SUM($J136:EH136)+EH136)*EH$6*(EH27&gt;0)</f>
        <v>-0</v>
      </c>
      <c r="EI141" s="20" t="n">
        <f aca="false">-In_Commitment_Fee*($I136-SUM($J136:EI136)+EI136)*EI$6*(EI27&gt;0)</f>
        <v>-0</v>
      </c>
      <c r="EJ141" s="20" t="n">
        <f aca="false">-In_Commitment_Fee*($I136-SUM($J136:EJ136)+EJ136)*EJ$6*(EJ27&gt;0)</f>
        <v>-0</v>
      </c>
      <c r="EK141" s="20" t="n">
        <f aca="false">-In_Commitment_Fee*($I136-SUM($J136:EK136)+EK136)*EK$6*(EK27&gt;0)</f>
        <v>-0</v>
      </c>
      <c r="EL141" s="20" t="n">
        <f aca="false">-In_Commitment_Fee*($I136-SUM($J136:EL136)+EL136)*EL$6*(EL27&gt;0)</f>
        <v>-0</v>
      </c>
      <c r="EM141" s="20" t="n">
        <f aca="false">-In_Commitment_Fee*($I136-SUM($J136:EM136)+EM136)*EM$6*(EM27&gt;0)</f>
        <v>-0</v>
      </c>
      <c r="EN141" s="20" t="n">
        <f aca="false">-In_Commitment_Fee*($I136-SUM($J136:EN136)+EN136)*EN$6*(EN27&gt;0)</f>
        <v>-0</v>
      </c>
      <c r="EO141" s="20" t="n">
        <f aca="false">-In_Commitment_Fee*($I136-SUM($J136:EO136)+EO136)*EO$6*(EO27&gt;0)</f>
        <v>-0</v>
      </c>
      <c r="EP141" s="20" t="n">
        <f aca="false">-In_Commitment_Fee*($I136-SUM($J136:EP136)+EP136)*EP$6*(EP27&gt;0)</f>
        <v>-0</v>
      </c>
      <c r="EQ141" s="20" t="n">
        <f aca="false">-In_Commitment_Fee*($I136-SUM($J136:EQ136)+EQ136)*EQ$6*(EQ27&gt;0)</f>
        <v>-0</v>
      </c>
      <c r="ER141" s="20" t="n">
        <f aca="false">-In_Commitment_Fee*($I136-SUM($J136:ER136)+ER136)*ER$6*(ER27&gt;0)</f>
        <v>-0</v>
      </c>
      <c r="ES141" s="20" t="n">
        <f aca="false">-In_Commitment_Fee*($I136-SUM($J136:ES136)+ES136)*ES$6*(ES27&gt;0)</f>
        <v>-0</v>
      </c>
      <c r="ET141" s="20" t="n">
        <f aca="false">-In_Commitment_Fee*($I136-SUM($J136:ET136)+ET136)*ET$6*(ET27&gt;0)</f>
        <v>-0</v>
      </c>
      <c r="EU141" s="20" t="n">
        <f aca="false">-In_Commitment_Fee*($I136-SUM($J136:EU136)+EU136)*EU$6*(EU27&gt;0)</f>
        <v>-0</v>
      </c>
      <c r="EV141" s="20" t="n">
        <f aca="false">-In_Commitment_Fee*($I136-SUM($J136:EV136)+EV136)*EV$6*(EV27&gt;0)</f>
        <v>-0</v>
      </c>
      <c r="EW141" s="20" t="n">
        <f aca="false">-In_Commitment_Fee*($I136-SUM($J136:EW136)+EW136)*EW$6*(EW27&gt;0)</f>
        <v>-0</v>
      </c>
      <c r="EX141" s="20" t="n">
        <f aca="false">-In_Commitment_Fee*($I136-SUM($J136:EX136)+EX136)*EX$6*(EX27&gt;0)</f>
        <v>-0</v>
      </c>
      <c r="EY141" s="20" t="n">
        <f aca="false">-In_Commitment_Fee*($I136-SUM($J136:EY136)+EY136)*EY$6*(EY27&gt;0)</f>
        <v>-0</v>
      </c>
      <c r="EZ141" s="20" t="n">
        <f aca="false">-In_Commitment_Fee*($I136-SUM($J136:EZ136)+EZ136)*EZ$6*(EZ27&gt;0)</f>
        <v>-0</v>
      </c>
      <c r="FA141" s="20" t="n">
        <f aca="false">-In_Commitment_Fee*($I136-SUM($J136:FA136)+FA136)*FA$6*(FA27&gt;0)</f>
        <v>-0</v>
      </c>
      <c r="FB141" s="20" t="n">
        <f aca="false">-In_Commitment_Fee*($I136-SUM($J136:FB136)+FB136)*FB$6*(FB27&gt;0)</f>
        <v>-0</v>
      </c>
      <c r="FC141" s="20" t="n">
        <f aca="false">-In_Commitment_Fee*($I136-SUM($J136:FC136)+FC136)*FC$6*(FC27&gt;0)</f>
        <v>-0</v>
      </c>
      <c r="FD141" s="20" t="n">
        <f aca="false">-In_Commitment_Fee*($I136-SUM($J136:FD136)+FD136)*FD$6*(FD27&gt;0)</f>
        <v>-0</v>
      </c>
      <c r="FE141" s="20" t="n">
        <f aca="false">-In_Commitment_Fee*($I136-SUM($J136:FE136)+FE136)*FE$6*(FE27&gt;0)</f>
        <v>-0</v>
      </c>
      <c r="FF141" s="20" t="n">
        <f aca="false">-In_Commitment_Fee*($I136-SUM($J136:FF136)+FF136)*FF$6*(FF27&gt;0)</f>
        <v>-0</v>
      </c>
      <c r="FG141" s="20" t="n">
        <f aca="false">-In_Commitment_Fee*($I136-SUM($J136:FG136)+FG136)*FG$6*(FG27&gt;0)</f>
        <v>-0</v>
      </c>
      <c r="FH141" s="20" t="n">
        <f aca="false">-In_Commitment_Fee*($I136-SUM($J136:FH136)+FH136)*FH$6*(FH27&gt;0)</f>
        <v>-0</v>
      </c>
    </row>
    <row r="142" customFormat="false" ht="15" hidden="false" customHeight="false" outlineLevel="0" collapsed="false">
      <c r="C142" s="0" t="s">
        <v>789</v>
      </c>
      <c r="D142" s="11" t="s">
        <v>359</v>
      </c>
      <c r="E142" s="20" t="n">
        <f aca="false">-SUMIFS($J132:$FH132,$J$4:$FH$4,"&gt;"&amp;$F16,$J$4:$FH$4,"&lt;="&amp;EDATE($F16,In_DSRA_Months))</f>
        <v>1294.88711266804</v>
      </c>
      <c r="I142" s="20" t="n">
        <f aca="false">SUM(J142:FH142)</f>
        <v>0</v>
      </c>
      <c r="J142" s="20" t="n">
        <f aca="false">$E142*(J33-J22)</f>
        <v>0</v>
      </c>
      <c r="K142" s="20" t="n">
        <f aca="false">$E142*(K33-K22)</f>
        <v>0</v>
      </c>
      <c r="L142" s="20" t="n">
        <f aca="false">$E142*(L33-L22)</f>
        <v>0</v>
      </c>
      <c r="M142" s="20" t="n">
        <f aca="false">$E142*(M33-M22)</f>
        <v>0</v>
      </c>
      <c r="N142" s="20" t="n">
        <f aca="false">$E142*(N33-N22)</f>
        <v>0</v>
      </c>
      <c r="O142" s="20" t="n">
        <f aca="false">$E142*(O33-O22)</f>
        <v>0</v>
      </c>
      <c r="P142" s="20" t="n">
        <f aca="false">$E142*(P33-P22)</f>
        <v>0</v>
      </c>
      <c r="Q142" s="20" t="n">
        <f aca="false">$E142*(Q33-Q22)</f>
        <v>0</v>
      </c>
      <c r="R142" s="20" t="n">
        <f aca="false">$E142*(R33-R22)</f>
        <v>0</v>
      </c>
      <c r="S142" s="20" t="n">
        <f aca="false">$E142*(S33-S22)</f>
        <v>-1294.88711266804</v>
      </c>
      <c r="T142" s="20" t="n">
        <f aca="false">$E142*(T33-T22)</f>
        <v>0</v>
      </c>
      <c r="U142" s="20" t="n">
        <f aca="false">$E142*(U33-U22)</f>
        <v>0</v>
      </c>
      <c r="V142" s="20" t="n">
        <f aca="false">$E142*(V33-V22)</f>
        <v>0</v>
      </c>
      <c r="W142" s="20" t="n">
        <f aca="false">$E142*(W33-W22)</f>
        <v>0</v>
      </c>
      <c r="X142" s="20" t="n">
        <f aca="false">$E142*(X33-X22)</f>
        <v>0</v>
      </c>
      <c r="Y142" s="20" t="n">
        <f aca="false">$E142*(Y33-Y22)</f>
        <v>0</v>
      </c>
      <c r="Z142" s="20" t="n">
        <f aca="false">$E142*(Z33-Z22)</f>
        <v>0</v>
      </c>
      <c r="AA142" s="20" t="n">
        <f aca="false">$E142*(AA33-AA22)</f>
        <v>0</v>
      </c>
      <c r="AB142" s="20" t="n">
        <f aca="false">$E142*(AB33-AB22)</f>
        <v>0</v>
      </c>
      <c r="AC142" s="20" t="n">
        <f aca="false">$E142*(AC33-AC22)</f>
        <v>0</v>
      </c>
      <c r="AD142" s="20" t="n">
        <f aca="false">$E142*(AD33-AD22)</f>
        <v>0</v>
      </c>
      <c r="AE142" s="20" t="n">
        <f aca="false">$E142*(AE33-AE22)</f>
        <v>0</v>
      </c>
      <c r="AF142" s="20" t="n">
        <f aca="false">$E142*(AF33-AF22)</f>
        <v>0</v>
      </c>
      <c r="AG142" s="20" t="n">
        <f aca="false">$E142*(AG33-AG22)</f>
        <v>0</v>
      </c>
      <c r="AH142" s="20" t="n">
        <f aca="false">$E142*(AH33-AH22)</f>
        <v>0</v>
      </c>
      <c r="AI142" s="20" t="n">
        <f aca="false">$E142*(AI33-AI22)</f>
        <v>0</v>
      </c>
      <c r="AJ142" s="20" t="n">
        <f aca="false">$E142*(AJ33-AJ22)</f>
        <v>0</v>
      </c>
      <c r="AK142" s="20" t="n">
        <f aca="false">$E142*(AK33-AK22)</f>
        <v>0</v>
      </c>
      <c r="AL142" s="20" t="n">
        <f aca="false">$E142*(AL33-AL22)</f>
        <v>0</v>
      </c>
      <c r="AM142" s="20" t="n">
        <f aca="false">$E142*(AM33-AM22)</f>
        <v>0</v>
      </c>
      <c r="AN142" s="20" t="n">
        <f aca="false">$E142*(AN33-AN22)</f>
        <v>0</v>
      </c>
      <c r="AO142" s="20" t="n">
        <f aca="false">$E142*(AO33-AO22)</f>
        <v>0</v>
      </c>
      <c r="AP142" s="20" t="n">
        <f aca="false">$E142*(AP33-AP22)</f>
        <v>0</v>
      </c>
      <c r="AQ142" s="20" t="n">
        <f aca="false">$E142*(AQ33-AQ22)</f>
        <v>0</v>
      </c>
      <c r="AR142" s="20" t="n">
        <f aca="false">$E142*(AR33-AR22)</f>
        <v>0</v>
      </c>
      <c r="AS142" s="20" t="n">
        <f aca="false">$E142*(AS33-AS22)</f>
        <v>0</v>
      </c>
      <c r="AT142" s="20" t="n">
        <f aca="false">$E142*(AT33-AT22)</f>
        <v>0</v>
      </c>
      <c r="AU142" s="20" t="n">
        <f aca="false">$E142*(AU33-AU22)</f>
        <v>0</v>
      </c>
      <c r="AV142" s="20" t="n">
        <f aca="false">$E142*(AV33-AV22)</f>
        <v>0</v>
      </c>
      <c r="AW142" s="20" t="n">
        <f aca="false">$E142*(AW33-AW22)</f>
        <v>0</v>
      </c>
      <c r="AX142" s="20" t="n">
        <f aca="false">$E142*(AX33-AX22)</f>
        <v>0</v>
      </c>
      <c r="AY142" s="20" t="n">
        <f aca="false">$E142*(AY33-AY22)</f>
        <v>0</v>
      </c>
      <c r="AZ142" s="20" t="n">
        <f aca="false">$E142*(AZ33-AZ22)</f>
        <v>0</v>
      </c>
      <c r="BA142" s="20" t="n">
        <f aca="false">$E142*(BA33-BA22)</f>
        <v>0</v>
      </c>
      <c r="BB142" s="20" t="n">
        <f aca="false">$E142*(BB33-BB22)</f>
        <v>0</v>
      </c>
      <c r="BC142" s="20" t="n">
        <f aca="false">$E142*(BC33-BC22)</f>
        <v>0</v>
      </c>
      <c r="BD142" s="20" t="n">
        <f aca="false">$E142*(BD33-BD22)</f>
        <v>0</v>
      </c>
      <c r="BE142" s="20" t="n">
        <f aca="false">$E142*(BE33-BE22)</f>
        <v>0</v>
      </c>
      <c r="BF142" s="20" t="n">
        <f aca="false">$E142*(BF33-BF22)</f>
        <v>0</v>
      </c>
      <c r="BG142" s="20" t="n">
        <f aca="false">$E142*(BG33-BG22)</f>
        <v>0</v>
      </c>
      <c r="BH142" s="20" t="n">
        <f aca="false">$E142*(BH33-BH22)</f>
        <v>0</v>
      </c>
      <c r="BI142" s="20" t="n">
        <f aca="false">$E142*(BI33-BI22)</f>
        <v>0</v>
      </c>
      <c r="BJ142" s="20" t="n">
        <f aca="false">$E142*(BJ33-BJ22)</f>
        <v>0</v>
      </c>
      <c r="BK142" s="20" t="n">
        <f aca="false">$E142*(BK33-BK22)</f>
        <v>0</v>
      </c>
      <c r="BL142" s="20" t="n">
        <f aca="false">$E142*(BL33-BL22)</f>
        <v>0</v>
      </c>
      <c r="BM142" s="20" t="n">
        <f aca="false">$E142*(BM33-BM22)</f>
        <v>0</v>
      </c>
      <c r="BN142" s="20" t="n">
        <f aca="false">$E142*(BN33-BN22)</f>
        <v>0</v>
      </c>
      <c r="BO142" s="20" t="n">
        <f aca="false">$E142*(BO33-BO22)</f>
        <v>0</v>
      </c>
      <c r="BP142" s="20" t="n">
        <f aca="false">$E142*(BP33-BP22)</f>
        <v>0</v>
      </c>
      <c r="BQ142" s="20" t="n">
        <f aca="false">$E142*(BQ33-BQ22)</f>
        <v>0</v>
      </c>
      <c r="BR142" s="20" t="n">
        <f aca="false">$E142*(BR33-BR22)</f>
        <v>0</v>
      </c>
      <c r="BS142" s="20" t="n">
        <f aca="false">$E142*(BS33-BS22)</f>
        <v>0</v>
      </c>
      <c r="BT142" s="20" t="n">
        <f aca="false">$E142*(BT33-BT22)</f>
        <v>0</v>
      </c>
      <c r="BU142" s="20" t="n">
        <f aca="false">$E142*(BU33-BU22)</f>
        <v>0</v>
      </c>
      <c r="BV142" s="20" t="n">
        <f aca="false">$E142*(BV33-BV22)</f>
        <v>0</v>
      </c>
      <c r="BW142" s="20" t="n">
        <f aca="false">$E142*(BW33-BW22)</f>
        <v>0</v>
      </c>
      <c r="BX142" s="20" t="n">
        <f aca="false">$E142*(BX33-BX22)</f>
        <v>0</v>
      </c>
      <c r="BY142" s="20" t="n">
        <f aca="false">$E142*(BY33-BY22)</f>
        <v>0</v>
      </c>
      <c r="BZ142" s="20" t="n">
        <f aca="false">$E142*(BZ33-BZ22)</f>
        <v>0</v>
      </c>
      <c r="CA142" s="20" t="n">
        <f aca="false">$E142*(CA33-CA22)</f>
        <v>1294.88711266804</v>
      </c>
      <c r="CB142" s="20" t="n">
        <f aca="false">$E142*(CB33-CB22)</f>
        <v>0</v>
      </c>
      <c r="CC142" s="20" t="n">
        <f aca="false">$E142*(CC33-CC22)</f>
        <v>0</v>
      </c>
      <c r="CD142" s="20" t="n">
        <f aca="false">$E142*(CD33-CD22)</f>
        <v>0</v>
      </c>
      <c r="CE142" s="20" t="n">
        <f aca="false">$E142*(CE33-CE22)</f>
        <v>0</v>
      </c>
      <c r="CF142" s="20" t="n">
        <f aca="false">$E142*(CF33-CF22)</f>
        <v>0</v>
      </c>
      <c r="CG142" s="20" t="n">
        <f aca="false">$E142*(CG33-CG22)</f>
        <v>0</v>
      </c>
      <c r="CH142" s="20" t="n">
        <f aca="false">$E142*(CH33-CH22)</f>
        <v>0</v>
      </c>
      <c r="CI142" s="20" t="n">
        <f aca="false">$E142*(CI33-CI22)</f>
        <v>0</v>
      </c>
      <c r="CJ142" s="20" t="n">
        <f aca="false">$E142*(CJ33-CJ22)</f>
        <v>0</v>
      </c>
      <c r="CK142" s="20" t="n">
        <f aca="false">$E142*(CK33-CK22)</f>
        <v>0</v>
      </c>
      <c r="CL142" s="20" t="n">
        <f aca="false">$E142*(CL33-CL22)</f>
        <v>0</v>
      </c>
      <c r="CM142" s="20" t="n">
        <f aca="false">$E142*(CM33-CM22)</f>
        <v>0</v>
      </c>
      <c r="CN142" s="20" t="n">
        <f aca="false">$E142*(CN33-CN22)</f>
        <v>0</v>
      </c>
      <c r="CO142" s="20" t="n">
        <f aca="false">$E142*(CO33-CO22)</f>
        <v>0</v>
      </c>
      <c r="CP142" s="20" t="n">
        <f aca="false">$E142*(CP33-CP22)</f>
        <v>0</v>
      </c>
      <c r="CQ142" s="20" t="n">
        <f aca="false">$E142*(CQ33-CQ22)</f>
        <v>0</v>
      </c>
      <c r="CR142" s="20" t="n">
        <f aca="false">$E142*(CR33-CR22)</f>
        <v>0</v>
      </c>
      <c r="CS142" s="20" t="n">
        <f aca="false">$E142*(CS33-CS22)</f>
        <v>0</v>
      </c>
      <c r="CT142" s="20" t="n">
        <f aca="false">$E142*(CT33-CT22)</f>
        <v>0</v>
      </c>
      <c r="CU142" s="20" t="n">
        <f aca="false">$E142*(CU33-CU22)</f>
        <v>0</v>
      </c>
      <c r="CV142" s="20" t="n">
        <f aca="false">$E142*(CV33-CV22)</f>
        <v>0</v>
      </c>
      <c r="CW142" s="20" t="n">
        <f aca="false">$E142*(CW33-CW22)</f>
        <v>0</v>
      </c>
      <c r="CX142" s="20" t="n">
        <f aca="false">$E142*(CX33-CX22)</f>
        <v>0</v>
      </c>
      <c r="CY142" s="20" t="n">
        <f aca="false">$E142*(CY33-CY22)</f>
        <v>0</v>
      </c>
      <c r="CZ142" s="20" t="n">
        <f aca="false">$E142*(CZ33-CZ22)</f>
        <v>0</v>
      </c>
      <c r="DA142" s="20" t="n">
        <f aca="false">$E142*(DA33-DA22)</f>
        <v>0</v>
      </c>
      <c r="DB142" s="20" t="n">
        <f aca="false">$E142*(DB33-DB22)</f>
        <v>0</v>
      </c>
      <c r="DC142" s="20" t="n">
        <f aca="false">$E142*(DC33-DC22)</f>
        <v>0</v>
      </c>
      <c r="DD142" s="20" t="n">
        <f aca="false">$E142*(DD33-DD22)</f>
        <v>0</v>
      </c>
      <c r="DE142" s="20" t="n">
        <f aca="false">$E142*(DE33-DE22)</f>
        <v>0</v>
      </c>
      <c r="DF142" s="20" t="n">
        <f aca="false">$E142*(DF33-DF22)</f>
        <v>0</v>
      </c>
      <c r="DG142" s="20" t="n">
        <f aca="false">$E142*(DG33-DG22)</f>
        <v>0</v>
      </c>
      <c r="DH142" s="20" t="n">
        <f aca="false">$E142*(DH33-DH22)</f>
        <v>0</v>
      </c>
      <c r="DI142" s="20" t="n">
        <f aca="false">$E142*(DI33-DI22)</f>
        <v>0</v>
      </c>
      <c r="DJ142" s="20" t="n">
        <f aca="false">$E142*(DJ33-DJ22)</f>
        <v>0</v>
      </c>
      <c r="DK142" s="20" t="n">
        <f aca="false">$E142*(DK33-DK22)</f>
        <v>0</v>
      </c>
      <c r="DL142" s="20" t="n">
        <f aca="false">$E142*(DL33-DL22)</f>
        <v>0</v>
      </c>
      <c r="DM142" s="20" t="n">
        <f aca="false">$E142*(DM33-DM22)</f>
        <v>0</v>
      </c>
      <c r="DN142" s="20" t="n">
        <f aca="false">$E142*(DN33-DN22)</f>
        <v>0</v>
      </c>
      <c r="DO142" s="20" t="n">
        <f aca="false">$E142*(DO33-DO22)</f>
        <v>0</v>
      </c>
      <c r="DP142" s="20" t="n">
        <f aca="false">$E142*(DP33-DP22)</f>
        <v>0</v>
      </c>
      <c r="DQ142" s="20" t="n">
        <f aca="false">$E142*(DQ33-DQ22)</f>
        <v>0</v>
      </c>
      <c r="DR142" s="20" t="n">
        <f aca="false">$E142*(DR33-DR22)</f>
        <v>0</v>
      </c>
      <c r="DS142" s="20" t="n">
        <f aca="false">$E142*(DS33-DS22)</f>
        <v>0</v>
      </c>
      <c r="DT142" s="20" t="n">
        <f aca="false">$E142*(DT33-DT22)</f>
        <v>0</v>
      </c>
      <c r="DU142" s="20" t="n">
        <f aca="false">$E142*(DU33-DU22)</f>
        <v>0</v>
      </c>
      <c r="DV142" s="20" t="n">
        <f aca="false">$E142*(DV33-DV22)</f>
        <v>0</v>
      </c>
      <c r="DW142" s="20" t="n">
        <f aca="false">$E142*(DW33-DW22)</f>
        <v>0</v>
      </c>
      <c r="DX142" s="20" t="n">
        <f aca="false">$E142*(DX33-DX22)</f>
        <v>0</v>
      </c>
      <c r="DY142" s="20" t="n">
        <f aca="false">$E142*(DY33-DY22)</f>
        <v>0</v>
      </c>
      <c r="DZ142" s="20" t="n">
        <f aca="false">$E142*(DZ33-DZ22)</f>
        <v>0</v>
      </c>
      <c r="EA142" s="20" t="n">
        <f aca="false">$E142*(EA33-EA22)</f>
        <v>0</v>
      </c>
      <c r="EB142" s="20" t="n">
        <f aca="false">$E142*(EB33-EB22)</f>
        <v>0</v>
      </c>
      <c r="EC142" s="20" t="n">
        <f aca="false">$E142*(EC33-EC22)</f>
        <v>0</v>
      </c>
      <c r="ED142" s="20" t="n">
        <f aca="false">$E142*(ED33-ED22)</f>
        <v>0</v>
      </c>
      <c r="EE142" s="20" t="n">
        <f aca="false">$E142*(EE33-EE22)</f>
        <v>0</v>
      </c>
      <c r="EF142" s="20" t="n">
        <f aca="false">$E142*(EF33-EF22)</f>
        <v>0</v>
      </c>
      <c r="EG142" s="20" t="n">
        <f aca="false">$E142*(EG33-EG22)</f>
        <v>0</v>
      </c>
      <c r="EH142" s="20" t="n">
        <f aca="false">$E142*(EH33-EH22)</f>
        <v>0</v>
      </c>
      <c r="EI142" s="20" t="n">
        <f aca="false">$E142*(EI33-EI22)</f>
        <v>0</v>
      </c>
      <c r="EJ142" s="20" t="n">
        <f aca="false">$E142*(EJ33-EJ22)</f>
        <v>0</v>
      </c>
      <c r="EK142" s="20" t="n">
        <f aca="false">$E142*(EK33-EK22)</f>
        <v>0</v>
      </c>
      <c r="EL142" s="20" t="n">
        <f aca="false">$E142*(EL33-EL22)</f>
        <v>0</v>
      </c>
      <c r="EM142" s="20" t="n">
        <f aca="false">$E142*(EM33-EM22)</f>
        <v>0</v>
      </c>
      <c r="EN142" s="20" t="n">
        <f aca="false">$E142*(EN33-EN22)</f>
        <v>0</v>
      </c>
      <c r="EO142" s="20" t="n">
        <f aca="false">$E142*(EO33-EO22)</f>
        <v>0</v>
      </c>
      <c r="EP142" s="20" t="n">
        <f aca="false">$E142*(EP33-EP22)</f>
        <v>0</v>
      </c>
      <c r="EQ142" s="20" t="n">
        <f aca="false">$E142*(EQ33-EQ22)</f>
        <v>0</v>
      </c>
      <c r="ER142" s="20" t="n">
        <f aca="false">$E142*(ER33-ER22)</f>
        <v>0</v>
      </c>
      <c r="ES142" s="20" t="n">
        <f aca="false">$E142*(ES33-ES22)</f>
        <v>0</v>
      </c>
      <c r="ET142" s="20" t="n">
        <f aca="false">$E142*(ET33-ET22)</f>
        <v>0</v>
      </c>
      <c r="EU142" s="20" t="n">
        <f aca="false">$E142*(EU33-EU22)</f>
        <v>0</v>
      </c>
      <c r="EV142" s="20" t="n">
        <f aca="false">$E142*(EV33-EV22)</f>
        <v>0</v>
      </c>
      <c r="EW142" s="20" t="n">
        <f aca="false">$E142*(EW33-EW22)</f>
        <v>0</v>
      </c>
      <c r="EX142" s="20" t="n">
        <f aca="false">$E142*(EX33-EX22)</f>
        <v>0</v>
      </c>
      <c r="EY142" s="20" t="n">
        <f aca="false">$E142*(EY33-EY22)</f>
        <v>0</v>
      </c>
      <c r="EZ142" s="20" t="n">
        <f aca="false">$E142*(EZ33-EZ22)</f>
        <v>0</v>
      </c>
      <c r="FA142" s="20" t="n">
        <f aca="false">$E142*(FA33-FA22)</f>
        <v>0</v>
      </c>
      <c r="FB142" s="20" t="n">
        <f aca="false">$E142*(FB33-FB22)</f>
        <v>0</v>
      </c>
      <c r="FC142" s="20" t="n">
        <f aca="false">$E142*(FC33-FC22)</f>
        <v>0</v>
      </c>
      <c r="FD142" s="20" t="n">
        <f aca="false">$E142*(FD33-FD22)</f>
        <v>0</v>
      </c>
      <c r="FE142" s="20" t="n">
        <f aca="false">$E142*(FE33-FE22)</f>
        <v>0</v>
      </c>
      <c r="FF142" s="20" t="n">
        <f aca="false">$E142*(FF33-FF22)</f>
        <v>0</v>
      </c>
      <c r="FG142" s="20" t="n">
        <f aca="false">$E142*(FG33-FG22)</f>
        <v>0</v>
      </c>
      <c r="FH142" s="20" t="n">
        <f aca="false">$E142*(FH33-FH22)</f>
        <v>0</v>
      </c>
    </row>
    <row r="143" customFormat="false" ht="15" hidden="false" customHeight="false" outlineLevel="0" collapsed="false">
      <c r="C143" s="0" t="s">
        <v>790</v>
      </c>
      <c r="D143" s="11" t="s">
        <v>14</v>
      </c>
      <c r="E143" s="33" t="n">
        <f aca="false">IF(COUNT($J143:$FH143)=0,"n/a",MIN($J143:$FH143))</f>
        <v>1.35</v>
      </c>
      <c r="J143" s="33" t="str">
        <f aca="false">IF(J132&lt;-Tolerance,J122/-J132,"")</f>
        <v/>
      </c>
      <c r="K143" s="33" t="str">
        <f aca="false">IF(K132&lt;-Tolerance,K122/-K132,"")</f>
        <v/>
      </c>
      <c r="L143" s="33" t="str">
        <f aca="false">IF(L132&lt;-Tolerance,L122/-L132,"")</f>
        <v/>
      </c>
      <c r="M143" s="33" t="str">
        <f aca="false">IF(M132&lt;-Tolerance,M122/-M132,"")</f>
        <v/>
      </c>
      <c r="N143" s="33" t="str">
        <f aca="false">IF(N132&lt;-Tolerance,N122/-N132,"")</f>
        <v/>
      </c>
      <c r="O143" s="33" t="str">
        <f aca="false">IF(O132&lt;-Tolerance,O122/-O132,"")</f>
        <v/>
      </c>
      <c r="P143" s="33" t="str">
        <f aca="false">IF(P132&lt;-Tolerance,P122/-P132,"")</f>
        <v/>
      </c>
      <c r="Q143" s="33" t="str">
        <f aca="false">IF(Q132&lt;-Tolerance,Q122/-Q132,"")</f>
        <v/>
      </c>
      <c r="R143" s="33" t="str">
        <f aca="false">IF(R132&lt;-Tolerance,R122/-R132,"")</f>
        <v/>
      </c>
      <c r="S143" s="33" t="str">
        <f aca="false">IF(S132&lt;-Tolerance,S122/-S132,"")</f>
        <v/>
      </c>
      <c r="T143" s="33" t="n">
        <f aca="false">IF(T132&lt;-Tolerance,T122/-T132,"")</f>
        <v>2.57619876225918</v>
      </c>
      <c r="U143" s="33" t="n">
        <f aca="false">IF(U132&lt;-Tolerance,U122/-U132,"")</f>
        <v>2.60182968379618</v>
      </c>
      <c r="V143" s="33" t="n">
        <f aca="false">IF(V132&lt;-Tolerance,V122/-V132,"")</f>
        <v>2.58952909279155</v>
      </c>
      <c r="W143" s="33" t="n">
        <f aca="false">IF(W132&lt;-Tolerance,W122/-W132,"")</f>
        <v>2.09924824734538</v>
      </c>
      <c r="X143" s="33" t="n">
        <f aca="false">IF(X132&lt;-Tolerance,X122/-X132,"")</f>
        <v>2.11961707415086</v>
      </c>
      <c r="Y143" s="33" t="n">
        <f aca="false">IF(Y132&lt;-Tolerance,Y122/-Y132,"")</f>
        <v>2.13991749479937</v>
      </c>
      <c r="Z143" s="33" t="n">
        <f aca="false">IF(Z132&lt;-Tolerance,Z122/-Z132,"")</f>
        <v>2.13739436030464</v>
      </c>
      <c r="AA143" s="33" t="n">
        <f aca="false">IF(AA132&lt;-Tolerance,AA122/-AA132,"")</f>
        <v>1.75833852390299</v>
      </c>
      <c r="AB143" s="33" t="n">
        <f aca="false">IF(AB132&lt;-Tolerance,AB122/-AB132,"")</f>
        <v>1.7759531820921</v>
      </c>
      <c r="AC143" s="33" t="n">
        <f aca="false">IF(AC132&lt;-Tolerance,AC122/-AC132,"")</f>
        <v>1.79350545719847</v>
      </c>
      <c r="AD143" s="33" t="n">
        <f aca="false">IF(AD132&lt;-Tolerance,AD122/-AD132,"")</f>
        <v>1.79152167893083</v>
      </c>
      <c r="AE143" s="33" t="n">
        <f aca="false">IF(AE132&lt;-Tolerance,AE122/-AE132,"")</f>
        <v>1.83470439678351</v>
      </c>
      <c r="AF143" s="33" t="n">
        <f aca="false">IF(AF132&lt;-Tolerance,AF122/-AF132,"")</f>
        <v>1.85268183143677</v>
      </c>
      <c r="AG143" s="33" t="n">
        <f aca="false">IF(AG132&lt;-Tolerance,AG122/-AG132,"")</f>
        <v>1.87059462398513</v>
      </c>
      <c r="AH143" s="33" t="n">
        <f aca="false">IF(AH132&lt;-Tolerance,AH122/-AH132,"")</f>
        <v>1.8683469262087</v>
      </c>
      <c r="AI143" s="33" t="n">
        <f aca="false">IF(AI132&lt;-Tolerance,AI122/-AI132,"")</f>
        <v>1.84174327901313</v>
      </c>
      <c r="AJ143" s="33" t="n">
        <f aca="false">IF(AJ132&lt;-Tolerance,AJ122/-AJ132,"")</f>
        <v>1.83669064198595</v>
      </c>
      <c r="AK143" s="33" t="n">
        <f aca="false">IF(AK132&lt;-Tolerance,AK122/-AK132,"")</f>
        <v>1.85408504887402</v>
      </c>
      <c r="AL143" s="33" t="n">
        <f aca="false">IF(AL132&lt;-Tolerance,AL122/-AL132,"")</f>
        <v>1.8516867488828</v>
      </c>
      <c r="AM143" s="33" t="n">
        <f aca="false">IF(AM132&lt;-Tolerance,AM122/-AM132,"")</f>
        <v>1.75570259305725</v>
      </c>
      <c r="AN143" s="33" t="n">
        <f aca="false">IF(AN132&lt;-Tolerance,AN122/-AN132,"")</f>
        <v>1.77244595270285</v>
      </c>
      <c r="AO143" s="33" t="n">
        <f aca="false">IF(AO132&lt;-Tolerance,AO122/-AO132,"")</f>
        <v>1.78912604325338</v>
      </c>
      <c r="AP143" s="33" t="n">
        <f aca="false">IF(AP132&lt;-Tolerance,AP122/-AP132,"")</f>
        <v>1.78668978441243</v>
      </c>
      <c r="AQ143" s="33" t="n">
        <f aca="false">IF(AQ132&lt;-Tolerance,AQ122/-AQ132,"")</f>
        <v>1.59631201325032</v>
      </c>
      <c r="AR143" s="33" t="n">
        <f aca="false">IF(AR132&lt;-Tolerance,AR122/-AR132,"")</f>
        <v>1.61228920194456</v>
      </c>
      <c r="AS143" s="33" t="n">
        <f aca="false">IF(AS132&lt;-Tolerance,AS122/-AS132,"")</f>
        <v>1.62820929123101</v>
      </c>
      <c r="AT143" s="33" t="n">
        <f aca="false">IF(AT132&lt;-Tolerance,AT122/-AT132,"")</f>
        <v>1.62639353350796</v>
      </c>
      <c r="AU143" s="33" t="n">
        <f aca="false">IF(AU132&lt;-Tolerance,AU122/-AU132,"")</f>
        <v>1.63782826211057</v>
      </c>
      <c r="AV143" s="33" t="n">
        <f aca="false">IF(AV132&lt;-Tolerance,AV122/-AV132,"")</f>
        <v>1.65428107432857</v>
      </c>
      <c r="AW143" s="33" t="n">
        <f aca="false">IF(AW132&lt;-Tolerance,AW122/-AW132,"")</f>
        <v>1.67067725220808</v>
      </c>
      <c r="AX143" s="33" t="n">
        <f aca="false">IF(AX132&lt;-Tolerance,AX122/-AX132,"")</f>
        <v>1.66887628366087</v>
      </c>
      <c r="AY143" s="33" t="n">
        <f aca="false">IF(AY132&lt;-Tolerance,AY122/-AY132,"")</f>
        <v>1.53823315012108</v>
      </c>
      <c r="AZ143" s="33" t="n">
        <f aca="false">IF(AZ132&lt;-Tolerance,AZ122/-AZ132,"")</f>
        <v>1.536471616453</v>
      </c>
      <c r="BA143" s="33" t="n">
        <f aca="false">IF(BA132&lt;-Tolerance,BA122/-BA132,"")</f>
        <v>1.55157636226113</v>
      </c>
      <c r="BB143" s="33" t="n">
        <f aca="false">IF(BB132&lt;-Tolerance,BB122/-BB132,"")</f>
        <v>1.54977860356721</v>
      </c>
      <c r="BC143" s="33" t="n">
        <f aca="false">IF(BC132&lt;-Tolerance,BC122/-BC132,"")</f>
        <v>1.56860527437522</v>
      </c>
      <c r="BD143" s="33" t="n">
        <f aca="false">IF(BD132&lt;-Tolerance,BD122/-BD132,"")</f>
        <v>1.58420334507523</v>
      </c>
      <c r="BE143" s="33" t="n">
        <f aca="false">IF(BE132&lt;-Tolerance,BE122/-BE132,"")</f>
        <v>1.59974200380651</v>
      </c>
      <c r="BF143" s="33" t="n">
        <f aca="false">IF(BF132&lt;-Tolerance,BF122/-BF132,"")</f>
        <v>1.59785270678513</v>
      </c>
      <c r="BG143" s="33" t="n">
        <f aca="false">IF(BG132&lt;-Tolerance,BG122/-BG132,"")</f>
        <v>1.59294449304897</v>
      </c>
      <c r="BH143" s="33" t="n">
        <f aca="false">IF(BH132&lt;-Tolerance,BH122/-BH132,"")</f>
        <v>1.57023191209434</v>
      </c>
      <c r="BI143" s="33" t="n">
        <f aca="false">IF(BI132&lt;-Tolerance,BI122/-BI132,"")</f>
        <v>1.57875245995715</v>
      </c>
      <c r="BJ143" s="33" t="n">
        <f aca="false">IF(BJ132&lt;-Tolerance,BJ122/-BJ132,"")</f>
        <v>1.54143017252446</v>
      </c>
      <c r="BK143" s="33" t="n">
        <f aca="false">IF(BK132&lt;-Tolerance,BK122/-BK132,"")</f>
        <v>1.47196441606918</v>
      </c>
      <c r="BL143" s="33" t="n">
        <f aca="false">IF(BL132&lt;-Tolerance,BL122/-BL132,"")</f>
        <v>1.4855540815783</v>
      </c>
      <c r="BM143" s="33" t="n">
        <f aca="false">IF(BM132&lt;-Tolerance,BM122/-BM132,"")</f>
        <v>1.49907835544974</v>
      </c>
      <c r="BN143" s="33" t="n">
        <f aca="false">IF(BN132&lt;-Tolerance,BN122/-BN132,"")</f>
        <v>1.49642721694353</v>
      </c>
      <c r="BO143" s="33" t="n">
        <f aca="false">IF(BO132&lt;-Tolerance,BO122/-BO132,"")</f>
        <v>1.49250362273013</v>
      </c>
      <c r="BP143" s="33" t="n">
        <f aca="false">IF(BP132&lt;-Tolerance,BP122/-BP132,"")</f>
        <v>1.48991048385112</v>
      </c>
      <c r="BQ143" s="33" t="n">
        <f aca="false">IF(BQ132&lt;-Tolerance,BQ122/-BQ132,"")</f>
        <v>1.50352431414743</v>
      </c>
      <c r="BR143" s="33" t="n">
        <f aca="false">IF(BR132&lt;-Tolerance,BR122/-BR132,"")</f>
        <v>1.50087345332582</v>
      </c>
      <c r="BS143" s="33" t="n">
        <f aca="false">IF(BS132&lt;-Tolerance,BS122/-BS132,"")</f>
        <v>1.40761200996896</v>
      </c>
      <c r="BT143" s="33" t="n">
        <f aca="false">IF(BT132&lt;-Tolerance,BT122/-BT132,"")</f>
        <v>1.42056762121153</v>
      </c>
      <c r="BU143" s="33" t="n">
        <f aca="false">IF(BU132&lt;-Tolerance,BU122/-BU132,"")</f>
        <v>1.43345962189848</v>
      </c>
      <c r="BV143" s="33" t="n">
        <f aca="false">IF(BV132&lt;-Tolerance,BV122/-BV132,"")</f>
        <v>1.43080538820456</v>
      </c>
      <c r="BW143" s="33" t="n">
        <f aca="false">IF(BW132&lt;-Tolerance,BW122/-BW132,"")</f>
        <v>1.38722874337132</v>
      </c>
      <c r="BX143" s="33" t="n">
        <f aca="false">IF(BX132&lt;-Tolerance,BX122/-BX132,"")</f>
        <v>1.3999218495913</v>
      </c>
      <c r="BY143" s="33" t="n">
        <f aca="false">IF(BY132&lt;-Tolerance,BY122/-BY132,"")</f>
        <v>1.41254972041892</v>
      </c>
      <c r="BZ143" s="33" t="n">
        <f aca="false">IF(BZ132&lt;-Tolerance,BZ122/-BZ132,"")</f>
        <v>1.40981164901583</v>
      </c>
      <c r="CA143" s="33" t="n">
        <f aca="false">IF(CA132&lt;-Tolerance,CA122/-CA132,"")</f>
        <v>1.35</v>
      </c>
      <c r="CB143" s="33" t="str">
        <f aca="false">IF(CB132&lt;-Tolerance,CB122/-CB132,"")</f>
        <v/>
      </c>
      <c r="CC143" s="33" t="str">
        <f aca="false">IF(CC132&lt;-Tolerance,CC122/-CC132,"")</f>
        <v/>
      </c>
      <c r="CD143" s="33" t="str">
        <f aca="false">IF(CD132&lt;-Tolerance,CD122/-CD132,"")</f>
        <v/>
      </c>
      <c r="CE143" s="33" t="str">
        <f aca="false">IF(CE132&lt;-Tolerance,CE122/-CE132,"")</f>
        <v/>
      </c>
      <c r="CF143" s="33" t="str">
        <f aca="false">IF(CF132&lt;-Tolerance,CF122/-CF132,"")</f>
        <v/>
      </c>
      <c r="CG143" s="33" t="str">
        <f aca="false">IF(CG132&lt;-Tolerance,CG122/-CG132,"")</f>
        <v/>
      </c>
      <c r="CH143" s="33" t="str">
        <f aca="false">IF(CH132&lt;-Tolerance,CH122/-CH132,"")</f>
        <v/>
      </c>
      <c r="CI143" s="33" t="str">
        <f aca="false">IF(CI132&lt;-Tolerance,CI122/-CI132,"")</f>
        <v/>
      </c>
      <c r="CJ143" s="33" t="str">
        <f aca="false">IF(CJ132&lt;-Tolerance,CJ122/-CJ132,"")</f>
        <v/>
      </c>
      <c r="CK143" s="33" t="str">
        <f aca="false">IF(CK132&lt;-Tolerance,CK122/-CK132,"")</f>
        <v/>
      </c>
      <c r="CL143" s="33" t="str">
        <f aca="false">IF(CL132&lt;-Tolerance,CL122/-CL132,"")</f>
        <v/>
      </c>
      <c r="CM143" s="33" t="str">
        <f aca="false">IF(CM132&lt;-Tolerance,CM122/-CM132,"")</f>
        <v/>
      </c>
      <c r="CN143" s="33" t="str">
        <f aca="false">IF(CN132&lt;-Tolerance,CN122/-CN132,"")</f>
        <v/>
      </c>
      <c r="CO143" s="33" t="str">
        <f aca="false">IF(CO132&lt;-Tolerance,CO122/-CO132,"")</f>
        <v/>
      </c>
      <c r="CP143" s="33" t="str">
        <f aca="false">IF(CP132&lt;-Tolerance,CP122/-CP132,"")</f>
        <v/>
      </c>
      <c r="CQ143" s="33" t="str">
        <f aca="false">IF(CQ132&lt;-Tolerance,CQ122/-CQ132,"")</f>
        <v/>
      </c>
      <c r="CR143" s="33" t="str">
        <f aca="false">IF(CR132&lt;-Tolerance,CR122/-CR132,"")</f>
        <v/>
      </c>
      <c r="CS143" s="33" t="str">
        <f aca="false">IF(CS132&lt;-Tolerance,CS122/-CS132,"")</f>
        <v/>
      </c>
      <c r="CT143" s="33" t="str">
        <f aca="false">IF(CT132&lt;-Tolerance,CT122/-CT132,"")</f>
        <v/>
      </c>
      <c r="CU143" s="33" t="str">
        <f aca="false">IF(CU132&lt;-Tolerance,CU122/-CU132,"")</f>
        <v/>
      </c>
      <c r="CV143" s="33" t="str">
        <f aca="false">IF(CV132&lt;-Tolerance,CV122/-CV132,"")</f>
        <v/>
      </c>
      <c r="CW143" s="33" t="str">
        <f aca="false">IF(CW132&lt;-Tolerance,CW122/-CW132,"")</f>
        <v/>
      </c>
      <c r="CX143" s="33" t="str">
        <f aca="false">IF(CX132&lt;-Tolerance,CX122/-CX132,"")</f>
        <v/>
      </c>
      <c r="CY143" s="33" t="str">
        <f aca="false">IF(CY132&lt;-Tolerance,CY122/-CY132,"")</f>
        <v/>
      </c>
      <c r="CZ143" s="33" t="str">
        <f aca="false">IF(CZ132&lt;-Tolerance,CZ122/-CZ132,"")</f>
        <v/>
      </c>
      <c r="DA143" s="33" t="str">
        <f aca="false">IF(DA132&lt;-Tolerance,DA122/-DA132,"")</f>
        <v/>
      </c>
      <c r="DB143" s="33" t="str">
        <f aca="false">IF(DB132&lt;-Tolerance,DB122/-DB132,"")</f>
        <v/>
      </c>
      <c r="DC143" s="33" t="str">
        <f aca="false">IF(DC132&lt;-Tolerance,DC122/-DC132,"")</f>
        <v/>
      </c>
      <c r="DD143" s="33" t="str">
        <f aca="false">IF(DD132&lt;-Tolerance,DD122/-DD132,"")</f>
        <v/>
      </c>
      <c r="DE143" s="33" t="str">
        <f aca="false">IF(DE132&lt;-Tolerance,DE122/-DE132,"")</f>
        <v/>
      </c>
      <c r="DF143" s="33" t="str">
        <f aca="false">IF(DF132&lt;-Tolerance,DF122/-DF132,"")</f>
        <v/>
      </c>
      <c r="DG143" s="33" t="str">
        <f aca="false">IF(DG132&lt;-Tolerance,DG122/-DG132,"")</f>
        <v/>
      </c>
      <c r="DH143" s="33" t="str">
        <f aca="false">IF(DH132&lt;-Tolerance,DH122/-DH132,"")</f>
        <v/>
      </c>
      <c r="DI143" s="33" t="str">
        <f aca="false">IF(DI132&lt;-Tolerance,DI122/-DI132,"")</f>
        <v/>
      </c>
      <c r="DJ143" s="33" t="str">
        <f aca="false">IF(DJ132&lt;-Tolerance,DJ122/-DJ132,"")</f>
        <v/>
      </c>
      <c r="DK143" s="33" t="str">
        <f aca="false">IF(DK132&lt;-Tolerance,DK122/-DK132,"")</f>
        <v/>
      </c>
      <c r="DL143" s="33" t="str">
        <f aca="false">IF(DL132&lt;-Tolerance,DL122/-DL132,"")</f>
        <v/>
      </c>
      <c r="DM143" s="33" t="str">
        <f aca="false">IF(DM132&lt;-Tolerance,DM122/-DM132,"")</f>
        <v/>
      </c>
      <c r="DN143" s="33" t="str">
        <f aca="false">IF(DN132&lt;-Tolerance,DN122/-DN132,"")</f>
        <v/>
      </c>
      <c r="DO143" s="33" t="str">
        <f aca="false">IF(DO132&lt;-Tolerance,DO122/-DO132,"")</f>
        <v/>
      </c>
      <c r="DP143" s="33" t="str">
        <f aca="false">IF(DP132&lt;-Tolerance,DP122/-DP132,"")</f>
        <v/>
      </c>
      <c r="DQ143" s="33" t="str">
        <f aca="false">IF(DQ132&lt;-Tolerance,DQ122/-DQ132,"")</f>
        <v/>
      </c>
      <c r="DR143" s="33" t="str">
        <f aca="false">IF(DR132&lt;-Tolerance,DR122/-DR132,"")</f>
        <v/>
      </c>
      <c r="DS143" s="33" t="str">
        <f aca="false">IF(DS132&lt;-Tolerance,DS122/-DS132,"")</f>
        <v/>
      </c>
      <c r="DT143" s="33" t="str">
        <f aca="false">IF(DT132&lt;-Tolerance,DT122/-DT132,"")</f>
        <v/>
      </c>
      <c r="DU143" s="33" t="str">
        <f aca="false">IF(DU132&lt;-Tolerance,DU122/-DU132,"")</f>
        <v/>
      </c>
      <c r="DV143" s="33" t="str">
        <f aca="false">IF(DV132&lt;-Tolerance,DV122/-DV132,"")</f>
        <v/>
      </c>
      <c r="DW143" s="33" t="str">
        <f aca="false">IF(DW132&lt;-Tolerance,DW122/-DW132,"")</f>
        <v/>
      </c>
      <c r="DX143" s="33" t="str">
        <f aca="false">IF(DX132&lt;-Tolerance,DX122/-DX132,"")</f>
        <v/>
      </c>
      <c r="DY143" s="33" t="str">
        <f aca="false">IF(DY132&lt;-Tolerance,DY122/-DY132,"")</f>
        <v/>
      </c>
      <c r="DZ143" s="33" t="str">
        <f aca="false">IF(DZ132&lt;-Tolerance,DZ122/-DZ132,"")</f>
        <v/>
      </c>
      <c r="EA143" s="33" t="str">
        <f aca="false">IF(EA132&lt;-Tolerance,EA122/-EA132,"")</f>
        <v/>
      </c>
      <c r="EB143" s="33" t="str">
        <f aca="false">IF(EB132&lt;-Tolerance,EB122/-EB132,"")</f>
        <v/>
      </c>
      <c r="EC143" s="33" t="str">
        <f aca="false">IF(EC132&lt;-Tolerance,EC122/-EC132,"")</f>
        <v/>
      </c>
      <c r="ED143" s="33" t="str">
        <f aca="false">IF(ED132&lt;-Tolerance,ED122/-ED132,"")</f>
        <v/>
      </c>
      <c r="EE143" s="33" t="str">
        <f aca="false">IF(EE132&lt;-Tolerance,EE122/-EE132,"")</f>
        <v/>
      </c>
      <c r="EF143" s="33" t="str">
        <f aca="false">IF(EF132&lt;-Tolerance,EF122/-EF132,"")</f>
        <v/>
      </c>
      <c r="EG143" s="33" t="str">
        <f aca="false">IF(EG132&lt;-Tolerance,EG122/-EG132,"")</f>
        <v/>
      </c>
      <c r="EH143" s="33" t="str">
        <f aca="false">IF(EH132&lt;-Tolerance,EH122/-EH132,"")</f>
        <v/>
      </c>
      <c r="EI143" s="33" t="str">
        <f aca="false">IF(EI132&lt;-Tolerance,EI122/-EI132,"")</f>
        <v/>
      </c>
      <c r="EJ143" s="33" t="str">
        <f aca="false">IF(EJ132&lt;-Tolerance,EJ122/-EJ132,"")</f>
        <v/>
      </c>
      <c r="EK143" s="33" t="str">
        <f aca="false">IF(EK132&lt;-Tolerance,EK122/-EK132,"")</f>
        <v/>
      </c>
      <c r="EL143" s="33" t="str">
        <f aca="false">IF(EL132&lt;-Tolerance,EL122/-EL132,"")</f>
        <v/>
      </c>
      <c r="EM143" s="33" t="str">
        <f aca="false">IF(EM132&lt;-Tolerance,EM122/-EM132,"")</f>
        <v/>
      </c>
      <c r="EN143" s="33" t="str">
        <f aca="false">IF(EN132&lt;-Tolerance,EN122/-EN132,"")</f>
        <v/>
      </c>
      <c r="EO143" s="33" t="str">
        <f aca="false">IF(EO132&lt;-Tolerance,EO122/-EO132,"")</f>
        <v/>
      </c>
      <c r="EP143" s="33" t="str">
        <f aca="false">IF(EP132&lt;-Tolerance,EP122/-EP132,"")</f>
        <v/>
      </c>
      <c r="EQ143" s="33" t="str">
        <f aca="false">IF(EQ132&lt;-Tolerance,EQ122/-EQ132,"")</f>
        <v/>
      </c>
      <c r="ER143" s="33" t="str">
        <f aca="false">IF(ER132&lt;-Tolerance,ER122/-ER132,"")</f>
        <v/>
      </c>
      <c r="ES143" s="33" t="str">
        <f aca="false">IF(ES132&lt;-Tolerance,ES122/-ES132,"")</f>
        <v/>
      </c>
      <c r="ET143" s="33" t="str">
        <f aca="false">IF(ET132&lt;-Tolerance,ET122/-ET132,"")</f>
        <v/>
      </c>
      <c r="EU143" s="33" t="str">
        <f aca="false">IF(EU132&lt;-Tolerance,EU122/-EU132,"")</f>
        <v/>
      </c>
      <c r="EV143" s="33" t="str">
        <f aca="false">IF(EV132&lt;-Tolerance,EV122/-EV132,"")</f>
        <v/>
      </c>
      <c r="EW143" s="33" t="str">
        <f aca="false">IF(EW132&lt;-Tolerance,EW122/-EW132,"")</f>
        <v/>
      </c>
      <c r="EX143" s="33" t="str">
        <f aca="false">IF(EX132&lt;-Tolerance,EX122/-EX132,"")</f>
        <v/>
      </c>
      <c r="EY143" s="33" t="str">
        <f aca="false">IF(EY132&lt;-Tolerance,EY122/-EY132,"")</f>
        <v/>
      </c>
      <c r="EZ143" s="33" t="str">
        <f aca="false">IF(EZ132&lt;-Tolerance,EZ122/-EZ132,"")</f>
        <v/>
      </c>
      <c r="FA143" s="33" t="str">
        <f aca="false">IF(FA132&lt;-Tolerance,FA122/-FA132,"")</f>
        <v/>
      </c>
      <c r="FB143" s="33" t="str">
        <f aca="false">IF(FB132&lt;-Tolerance,FB122/-FB132,"")</f>
        <v/>
      </c>
      <c r="FC143" s="33" t="str">
        <f aca="false">IF(FC132&lt;-Tolerance,FC122/-FC132,"")</f>
        <v/>
      </c>
      <c r="FD143" s="33" t="str">
        <f aca="false">IF(FD132&lt;-Tolerance,FD122/-FD132,"")</f>
        <v/>
      </c>
      <c r="FE143" s="33" t="str">
        <f aca="false">IF(FE132&lt;-Tolerance,FE122/-FE132,"")</f>
        <v/>
      </c>
      <c r="FF143" s="33" t="str">
        <f aca="false">IF(FF132&lt;-Tolerance,FF122/-FF132,"")</f>
        <v/>
      </c>
      <c r="FG143" s="33" t="str">
        <f aca="false">IF(FG132&lt;-Tolerance,FG122/-FG132,"")</f>
        <v/>
      </c>
      <c r="FH143" s="33" t="str">
        <f aca="false">IF(FH132&lt;-Tolerance,FH122/-FH132,"")</f>
        <v/>
      </c>
    </row>
    <row r="145" customFormat="false" ht="15" hidden="false" customHeight="false" outlineLevel="0" collapsed="false">
      <c r="A145" s="9" t="s">
        <v>14</v>
      </c>
      <c r="B145" s="9"/>
      <c r="C145" s="9" t="s">
        <v>791</v>
      </c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</row>
    <row r="146" customFormat="false" ht="15" hidden="false" customHeight="false" outlineLevel="0" collapsed="false">
      <c r="C146" s="0" t="s">
        <v>792</v>
      </c>
      <c r="D146" s="11" t="s">
        <v>359</v>
      </c>
      <c r="E146" s="20" t="n">
        <f aca="false">$E116-$F116-In_Land_Capex-$I106</f>
        <v>38432</v>
      </c>
      <c r="I146" s="20" t="n">
        <f aca="false">SUM(J146:FH146)</f>
        <v>-38432</v>
      </c>
      <c r="J146" s="20" t="n">
        <f aca="false">-$E146*J34</f>
        <v>-0</v>
      </c>
      <c r="K146" s="20" t="n">
        <f aca="false">-$E146*K34</f>
        <v>-0</v>
      </c>
      <c r="L146" s="20" t="n">
        <f aca="false">-$E146*L34</f>
        <v>-0</v>
      </c>
      <c r="M146" s="20" t="n">
        <f aca="false">-$E146*M34</f>
        <v>-0</v>
      </c>
      <c r="N146" s="20" t="n">
        <f aca="false">-$E146*N34</f>
        <v>-0</v>
      </c>
      <c r="O146" s="20" t="n">
        <f aca="false">-$E146*O34</f>
        <v>-0</v>
      </c>
      <c r="P146" s="20" t="n">
        <f aca="false">-$E146*P34</f>
        <v>-0</v>
      </c>
      <c r="Q146" s="20" t="n">
        <f aca="false">-$E146*Q34</f>
        <v>-0</v>
      </c>
      <c r="R146" s="20" t="n">
        <f aca="false">-$E146*R34</f>
        <v>-0</v>
      </c>
      <c r="S146" s="20" t="n">
        <f aca="false">-$E146*S34</f>
        <v>-0</v>
      </c>
      <c r="T146" s="20" t="n">
        <f aca="false">-$E146*T34</f>
        <v>-319.185178424751</v>
      </c>
      <c r="U146" s="20" t="n">
        <f aca="false">-$E146*U34</f>
        <v>-322.69270785799</v>
      </c>
      <c r="V146" s="20" t="n">
        <f aca="false">-$E146*V34</f>
        <v>-322.69270785799</v>
      </c>
      <c r="W146" s="20" t="n">
        <f aca="false">-$E146*W34</f>
        <v>-315.677648991512</v>
      </c>
      <c r="X146" s="20" t="n">
        <f aca="false">-$E146*X34</f>
        <v>-319.185178424751</v>
      </c>
      <c r="Y146" s="20" t="n">
        <f aca="false">-$E146*Y34</f>
        <v>-322.69270785799</v>
      </c>
      <c r="Z146" s="20" t="n">
        <f aca="false">-$E146*Z34</f>
        <v>-322.69270785799</v>
      </c>
      <c r="AA146" s="20" t="n">
        <f aca="false">-$E146*AA34</f>
        <v>-315.677648991512</v>
      </c>
      <c r="AB146" s="20" t="n">
        <f aca="false">-$E146*AB34</f>
        <v>-319.185178424751</v>
      </c>
      <c r="AC146" s="20" t="n">
        <f aca="false">-$E146*AC34</f>
        <v>-322.69270785799</v>
      </c>
      <c r="AD146" s="20" t="n">
        <f aca="false">-$E146*AD34</f>
        <v>-322.69270785799</v>
      </c>
      <c r="AE146" s="20" t="n">
        <f aca="false">-$E146*AE34</f>
        <v>-315.677648991512</v>
      </c>
      <c r="AF146" s="20" t="n">
        <f aca="false">-$E146*AF34</f>
        <v>-319.185178424751</v>
      </c>
      <c r="AG146" s="20" t="n">
        <f aca="false">-$E146*AG34</f>
        <v>-322.69270785799</v>
      </c>
      <c r="AH146" s="20" t="n">
        <f aca="false">-$E146*AH34</f>
        <v>-322.69270785799</v>
      </c>
      <c r="AI146" s="20" t="n">
        <f aca="false">-$E146*AI34</f>
        <v>-319.185178424751</v>
      </c>
      <c r="AJ146" s="20" t="n">
        <f aca="false">-$E146*AJ34</f>
        <v>-319.185178424751</v>
      </c>
      <c r="AK146" s="20" t="n">
        <f aca="false">-$E146*AK34</f>
        <v>-322.69270785799</v>
      </c>
      <c r="AL146" s="20" t="n">
        <f aca="false">-$E146*AL34</f>
        <v>-322.69270785799</v>
      </c>
      <c r="AM146" s="20" t="n">
        <f aca="false">-$E146*AM34</f>
        <v>-315.677648991512</v>
      </c>
      <c r="AN146" s="20" t="n">
        <f aca="false">-$E146*AN34</f>
        <v>-319.185178424751</v>
      </c>
      <c r="AO146" s="20" t="n">
        <f aca="false">-$E146*AO34</f>
        <v>-322.69270785799</v>
      </c>
      <c r="AP146" s="20" t="n">
        <f aca="false">-$E146*AP34</f>
        <v>-322.69270785799</v>
      </c>
      <c r="AQ146" s="20" t="n">
        <f aca="false">-$E146*AQ34</f>
        <v>-315.677648991512</v>
      </c>
      <c r="AR146" s="20" t="n">
        <f aca="false">-$E146*AR34</f>
        <v>-319.185178424751</v>
      </c>
      <c r="AS146" s="20" t="n">
        <f aca="false">-$E146*AS34</f>
        <v>-322.69270785799</v>
      </c>
      <c r="AT146" s="20" t="n">
        <f aca="false">-$E146*AT34</f>
        <v>-322.69270785799</v>
      </c>
      <c r="AU146" s="20" t="n">
        <f aca="false">-$E146*AU34</f>
        <v>-315.677648991512</v>
      </c>
      <c r="AV146" s="20" t="n">
        <f aca="false">-$E146*AV34</f>
        <v>-319.185178424751</v>
      </c>
      <c r="AW146" s="20" t="n">
        <f aca="false">-$E146*AW34</f>
        <v>-322.69270785799</v>
      </c>
      <c r="AX146" s="20" t="n">
        <f aca="false">-$E146*AX34</f>
        <v>-322.69270785799</v>
      </c>
      <c r="AY146" s="20" t="n">
        <f aca="false">-$E146*AY34</f>
        <v>-319.185178424751</v>
      </c>
      <c r="AZ146" s="20" t="n">
        <f aca="false">-$E146*AZ34</f>
        <v>-319.185178424751</v>
      </c>
      <c r="BA146" s="20" t="n">
        <f aca="false">-$E146*BA34</f>
        <v>-322.69270785799</v>
      </c>
      <c r="BB146" s="20" t="n">
        <f aca="false">-$E146*BB34</f>
        <v>-322.69270785799</v>
      </c>
      <c r="BC146" s="20" t="n">
        <f aca="false">-$E146*BC34</f>
        <v>-315.677648991512</v>
      </c>
      <c r="BD146" s="20" t="n">
        <f aca="false">-$E146*BD34</f>
        <v>-319.185178424751</v>
      </c>
      <c r="BE146" s="20" t="n">
        <f aca="false">-$E146*BE34</f>
        <v>-322.69270785799</v>
      </c>
      <c r="BF146" s="20" t="n">
        <f aca="false">-$E146*BF34</f>
        <v>-322.69270785799</v>
      </c>
      <c r="BG146" s="20" t="n">
        <f aca="false">-$E146*BG34</f>
        <v>-315.677648991512</v>
      </c>
      <c r="BH146" s="20" t="n">
        <f aca="false">-$E146*BH34</f>
        <v>-319.185178424751</v>
      </c>
      <c r="BI146" s="20" t="n">
        <f aca="false">-$E146*BI34</f>
        <v>-322.69270785799</v>
      </c>
      <c r="BJ146" s="20" t="n">
        <f aca="false">-$E146*BJ34</f>
        <v>-322.69270785799</v>
      </c>
      <c r="BK146" s="20" t="n">
        <f aca="false">-$E146*BK34</f>
        <v>-315.677648991512</v>
      </c>
      <c r="BL146" s="20" t="n">
        <f aca="false">-$E146*BL34</f>
        <v>-319.185178424751</v>
      </c>
      <c r="BM146" s="20" t="n">
        <f aca="false">-$E146*BM34</f>
        <v>-322.69270785799</v>
      </c>
      <c r="BN146" s="20" t="n">
        <f aca="false">-$E146*BN34</f>
        <v>-322.69270785799</v>
      </c>
      <c r="BO146" s="20" t="n">
        <f aca="false">-$E146*BO34</f>
        <v>-319.185178424751</v>
      </c>
      <c r="BP146" s="20" t="n">
        <f aca="false">-$E146*BP34</f>
        <v>-319.185178424751</v>
      </c>
      <c r="BQ146" s="20" t="n">
        <f aca="false">-$E146*BQ34</f>
        <v>-322.69270785799</v>
      </c>
      <c r="BR146" s="20" t="n">
        <f aca="false">-$E146*BR34</f>
        <v>-322.69270785799</v>
      </c>
      <c r="BS146" s="20" t="n">
        <f aca="false">-$E146*BS34</f>
        <v>-315.677648991512</v>
      </c>
      <c r="BT146" s="20" t="n">
        <f aca="false">-$E146*BT34</f>
        <v>-319.185178424751</v>
      </c>
      <c r="BU146" s="20" t="n">
        <f aca="false">-$E146*BU34</f>
        <v>-322.69270785799</v>
      </c>
      <c r="BV146" s="20" t="n">
        <f aca="false">-$E146*BV34</f>
        <v>-322.69270785799</v>
      </c>
      <c r="BW146" s="20" t="n">
        <f aca="false">-$E146*BW34</f>
        <v>-315.677648991512</v>
      </c>
      <c r="BX146" s="20" t="n">
        <f aca="false">-$E146*BX34</f>
        <v>-319.185178424751</v>
      </c>
      <c r="BY146" s="20" t="n">
        <f aca="false">-$E146*BY34</f>
        <v>-322.69270785799</v>
      </c>
      <c r="BZ146" s="20" t="n">
        <f aca="false">-$E146*BZ34</f>
        <v>-322.69270785799</v>
      </c>
      <c r="CA146" s="20" t="n">
        <f aca="false">-$E146*CA34</f>
        <v>-315.677648991512</v>
      </c>
      <c r="CB146" s="20" t="n">
        <f aca="false">-$E146*CB34</f>
        <v>-319.185178424751</v>
      </c>
      <c r="CC146" s="20" t="n">
        <f aca="false">-$E146*CC34</f>
        <v>-322.69270785799</v>
      </c>
      <c r="CD146" s="20" t="n">
        <f aca="false">-$E146*CD34</f>
        <v>-322.69270785799</v>
      </c>
      <c r="CE146" s="20" t="n">
        <f aca="false">-$E146*CE34</f>
        <v>-319.185178424751</v>
      </c>
      <c r="CF146" s="20" t="n">
        <f aca="false">-$E146*CF34</f>
        <v>-319.185178424751</v>
      </c>
      <c r="CG146" s="20" t="n">
        <f aca="false">-$E146*CG34</f>
        <v>-322.69270785799</v>
      </c>
      <c r="CH146" s="20" t="n">
        <f aca="false">-$E146*CH34</f>
        <v>-322.69270785799</v>
      </c>
      <c r="CI146" s="20" t="n">
        <f aca="false">-$E146*CI34</f>
        <v>-315.677648991512</v>
      </c>
      <c r="CJ146" s="20" t="n">
        <f aca="false">-$E146*CJ34</f>
        <v>-319.185178424751</v>
      </c>
      <c r="CK146" s="20" t="n">
        <f aca="false">-$E146*CK34</f>
        <v>-322.69270785799</v>
      </c>
      <c r="CL146" s="20" t="n">
        <f aca="false">-$E146*CL34</f>
        <v>-322.69270785799</v>
      </c>
      <c r="CM146" s="20" t="n">
        <f aca="false">-$E146*CM34</f>
        <v>-315.677648991512</v>
      </c>
      <c r="CN146" s="20" t="n">
        <f aca="false">-$E146*CN34</f>
        <v>-319.185178424751</v>
      </c>
      <c r="CO146" s="20" t="n">
        <f aca="false">-$E146*CO34</f>
        <v>-322.69270785799</v>
      </c>
      <c r="CP146" s="20" t="n">
        <f aca="false">-$E146*CP34</f>
        <v>-322.69270785799</v>
      </c>
      <c r="CQ146" s="20" t="n">
        <f aca="false">-$E146*CQ34</f>
        <v>-315.677648991512</v>
      </c>
      <c r="CR146" s="20" t="n">
        <f aca="false">-$E146*CR34</f>
        <v>-319.185178424751</v>
      </c>
      <c r="CS146" s="20" t="n">
        <f aca="false">-$E146*CS34</f>
        <v>-322.69270785799</v>
      </c>
      <c r="CT146" s="20" t="n">
        <f aca="false">-$E146*CT34</f>
        <v>-322.69270785799</v>
      </c>
      <c r="CU146" s="20" t="n">
        <f aca="false">-$E146*CU34</f>
        <v>-319.185178424751</v>
      </c>
      <c r="CV146" s="20" t="n">
        <f aca="false">-$E146*CV34</f>
        <v>-319.185178424751</v>
      </c>
      <c r="CW146" s="20" t="n">
        <f aca="false">-$E146*CW34</f>
        <v>-322.69270785799</v>
      </c>
      <c r="CX146" s="20" t="n">
        <f aca="false">-$E146*CX34</f>
        <v>-322.69270785799</v>
      </c>
      <c r="CY146" s="20" t="n">
        <f aca="false">-$E146*CY34</f>
        <v>-315.677648991512</v>
      </c>
      <c r="CZ146" s="20" t="n">
        <f aca="false">-$E146*CZ34</f>
        <v>-319.185178424751</v>
      </c>
      <c r="DA146" s="20" t="n">
        <f aca="false">-$E146*DA34</f>
        <v>-322.69270785799</v>
      </c>
      <c r="DB146" s="20" t="n">
        <f aca="false">-$E146*DB34</f>
        <v>-322.69270785799</v>
      </c>
      <c r="DC146" s="20" t="n">
        <f aca="false">-$E146*DC34</f>
        <v>-315.677648991512</v>
      </c>
      <c r="DD146" s="20" t="n">
        <f aca="false">-$E146*DD34</f>
        <v>-319.185178424751</v>
      </c>
      <c r="DE146" s="20" t="n">
        <f aca="false">-$E146*DE34</f>
        <v>-322.69270785799</v>
      </c>
      <c r="DF146" s="20" t="n">
        <f aca="false">-$E146*DF34</f>
        <v>-322.69270785799</v>
      </c>
      <c r="DG146" s="20" t="n">
        <f aca="false">-$E146*DG34</f>
        <v>-315.677648991512</v>
      </c>
      <c r="DH146" s="20" t="n">
        <f aca="false">-$E146*DH34</f>
        <v>-319.185178424751</v>
      </c>
      <c r="DI146" s="20" t="n">
        <f aca="false">-$E146*DI34</f>
        <v>-322.69270785799</v>
      </c>
      <c r="DJ146" s="20" t="n">
        <f aca="false">-$E146*DJ34</f>
        <v>-322.69270785799</v>
      </c>
      <c r="DK146" s="20" t="n">
        <f aca="false">-$E146*DK34</f>
        <v>-319.185178424751</v>
      </c>
      <c r="DL146" s="20" t="n">
        <f aca="false">-$E146*DL34</f>
        <v>-319.185178424751</v>
      </c>
      <c r="DM146" s="20" t="n">
        <f aca="false">-$E146*DM34</f>
        <v>-322.69270785799</v>
      </c>
      <c r="DN146" s="20" t="n">
        <f aca="false">-$E146*DN34</f>
        <v>-322.69270785799</v>
      </c>
      <c r="DO146" s="20" t="n">
        <f aca="false">-$E146*DO34</f>
        <v>-315.677648991512</v>
      </c>
      <c r="DP146" s="20" t="n">
        <f aca="false">-$E146*DP34</f>
        <v>-319.185178424751</v>
      </c>
      <c r="DQ146" s="20" t="n">
        <f aca="false">-$E146*DQ34</f>
        <v>-322.69270785799</v>
      </c>
      <c r="DR146" s="20" t="n">
        <f aca="false">-$E146*DR34</f>
        <v>-322.69270785799</v>
      </c>
      <c r="DS146" s="20" t="n">
        <f aca="false">-$E146*DS34</f>
        <v>-315.677648991512</v>
      </c>
      <c r="DT146" s="20" t="n">
        <f aca="false">-$E146*DT34</f>
        <v>-319.185178424751</v>
      </c>
      <c r="DU146" s="20" t="n">
        <f aca="false">-$E146*DU34</f>
        <v>-322.69270785799</v>
      </c>
      <c r="DV146" s="20" t="n">
        <f aca="false">-$E146*DV34</f>
        <v>-322.69270785799</v>
      </c>
      <c r="DW146" s="20" t="n">
        <f aca="false">-$E146*DW34</f>
        <v>-315.677648991512</v>
      </c>
      <c r="DX146" s="20" t="n">
        <f aca="false">-$E146*DX34</f>
        <v>-319.185178424751</v>
      </c>
      <c r="DY146" s="20" t="n">
        <f aca="false">-$E146*DY34</f>
        <v>-322.69270785799</v>
      </c>
      <c r="DZ146" s="20" t="n">
        <f aca="false">-$E146*DZ34</f>
        <v>-322.69270785799</v>
      </c>
      <c r="EA146" s="20" t="n">
        <f aca="false">-$E146*EA34</f>
        <v>-319.185178424751</v>
      </c>
      <c r="EB146" s="20" t="n">
        <f aca="false">-$E146*EB34</f>
        <v>-319.185178424751</v>
      </c>
      <c r="EC146" s="20" t="n">
        <f aca="false">-$E146*EC34</f>
        <v>-322.69270785799</v>
      </c>
      <c r="ED146" s="20" t="n">
        <f aca="false">-$E146*ED34</f>
        <v>-322.69270785799</v>
      </c>
      <c r="EE146" s="20" t="n">
        <f aca="false">-$E146*EE34</f>
        <v>-315.677648991512</v>
      </c>
      <c r="EF146" s="20" t="n">
        <f aca="false">-$E146*EF34</f>
        <v>-319.185178424751</v>
      </c>
      <c r="EG146" s="20" t="n">
        <f aca="false">-$E146*EG34</f>
        <v>-322.69270785799</v>
      </c>
      <c r="EH146" s="20" t="n">
        <f aca="false">-$E146*EH34</f>
        <v>-322.69270785799</v>
      </c>
      <c r="EI146" s="20" t="n">
        <f aca="false">-$E146*EI34</f>
        <v>-315.677648991512</v>
      </c>
      <c r="EJ146" s="20" t="n">
        <f aca="false">-$E146*EJ34</f>
        <v>-0</v>
      </c>
      <c r="EK146" s="20" t="n">
        <f aca="false">-$E146*EK34</f>
        <v>-0</v>
      </c>
      <c r="EL146" s="20" t="n">
        <f aca="false">-$E146*EL34</f>
        <v>-0</v>
      </c>
      <c r="EM146" s="20" t="n">
        <f aca="false">-$E146*EM34</f>
        <v>-0</v>
      </c>
      <c r="EN146" s="20" t="n">
        <f aca="false">-$E146*EN34</f>
        <v>-0</v>
      </c>
      <c r="EO146" s="20" t="n">
        <f aca="false">-$E146*EO34</f>
        <v>-0</v>
      </c>
      <c r="EP146" s="20" t="n">
        <f aca="false">-$E146*EP34</f>
        <v>-0</v>
      </c>
      <c r="EQ146" s="20" t="n">
        <f aca="false">-$E146*EQ34</f>
        <v>-0</v>
      </c>
      <c r="ER146" s="20" t="n">
        <f aca="false">-$E146*ER34</f>
        <v>-0</v>
      </c>
      <c r="ES146" s="20" t="n">
        <f aca="false">-$E146*ES34</f>
        <v>-0</v>
      </c>
      <c r="ET146" s="20" t="n">
        <f aca="false">-$E146*ET34</f>
        <v>-0</v>
      </c>
      <c r="EU146" s="20" t="n">
        <f aca="false">-$E146*EU34</f>
        <v>-0</v>
      </c>
      <c r="EV146" s="20" t="n">
        <f aca="false">-$E146*EV34</f>
        <v>-0</v>
      </c>
      <c r="EW146" s="20" t="n">
        <f aca="false">-$E146*EW34</f>
        <v>-0</v>
      </c>
      <c r="EX146" s="20" t="n">
        <f aca="false">-$E146*EX34</f>
        <v>-0</v>
      </c>
      <c r="EY146" s="20" t="n">
        <f aca="false">-$E146*EY34</f>
        <v>-0</v>
      </c>
      <c r="EZ146" s="20" t="n">
        <f aca="false">-$E146*EZ34</f>
        <v>-0</v>
      </c>
      <c r="FA146" s="20" t="n">
        <f aca="false">-$E146*FA34</f>
        <v>-0</v>
      </c>
      <c r="FB146" s="20" t="n">
        <f aca="false">-$E146*FB34</f>
        <v>-0</v>
      </c>
      <c r="FC146" s="20" t="n">
        <f aca="false">-$E146*FC34</f>
        <v>-0</v>
      </c>
      <c r="FD146" s="20" t="n">
        <f aca="false">-$E146*FD34</f>
        <v>-0</v>
      </c>
      <c r="FE146" s="20" t="n">
        <f aca="false">-$E146*FE34</f>
        <v>-0</v>
      </c>
      <c r="FF146" s="20" t="n">
        <f aca="false">-$E146*FF34</f>
        <v>-0</v>
      </c>
      <c r="FG146" s="20" t="n">
        <f aca="false">-$E146*FG34</f>
        <v>-0</v>
      </c>
      <c r="FH146" s="20" t="n">
        <f aca="false">-$E146*FH34</f>
        <v>-0</v>
      </c>
    </row>
    <row r="147" customFormat="false" ht="15" hidden="false" customHeight="false" outlineLevel="0" collapsed="false">
      <c r="C147" s="0" t="s">
        <v>793</v>
      </c>
      <c r="D147" s="11" t="s">
        <v>359</v>
      </c>
      <c r="E147" s="20" t="n">
        <f aca="false">$I137</f>
        <v>347.132458736258</v>
      </c>
      <c r="I147" s="20" t="n">
        <f aca="false">SUM(J147:FH147)</f>
        <v>-347.132458736258</v>
      </c>
      <c r="J147" s="20" t="n">
        <f aca="false">-$E147*J34</f>
        <v>-0</v>
      </c>
      <c r="K147" s="20" t="n">
        <f aca="false">-$E147*K34</f>
        <v>-0</v>
      </c>
      <c r="L147" s="20" t="n">
        <f aca="false">-$E147*L34</f>
        <v>-0</v>
      </c>
      <c r="M147" s="20" t="n">
        <f aca="false">-$E147*M34</f>
        <v>-0</v>
      </c>
      <c r="N147" s="20" t="n">
        <f aca="false">-$E147*N34</f>
        <v>-0</v>
      </c>
      <c r="O147" s="20" t="n">
        <f aca="false">-$E147*O34</f>
        <v>-0</v>
      </c>
      <c r="P147" s="20" t="n">
        <f aca="false">-$E147*P34</f>
        <v>-0</v>
      </c>
      <c r="Q147" s="20" t="n">
        <f aca="false">-$E147*Q34</f>
        <v>-0</v>
      </c>
      <c r="R147" s="20" t="n">
        <f aca="false">-$E147*R34</f>
        <v>-0</v>
      </c>
      <c r="S147" s="20" t="n">
        <f aca="false">-$E147*S34</f>
        <v>-0</v>
      </c>
      <c r="T147" s="20" t="n">
        <f aca="false">-$E147*T34</f>
        <v>-2.88300207584188</v>
      </c>
      <c r="U147" s="20" t="n">
        <f aca="false">-$E147*U34</f>
        <v>-2.91468341733465</v>
      </c>
      <c r="V147" s="20" t="n">
        <f aca="false">-$E147*V34</f>
        <v>-2.91468341733465</v>
      </c>
      <c r="W147" s="20" t="n">
        <f aca="false">-$E147*W34</f>
        <v>-2.85132073434911</v>
      </c>
      <c r="X147" s="20" t="n">
        <f aca="false">-$E147*X34</f>
        <v>-2.88300207584188</v>
      </c>
      <c r="Y147" s="20" t="n">
        <f aca="false">-$E147*Y34</f>
        <v>-2.91468341733465</v>
      </c>
      <c r="Z147" s="20" t="n">
        <f aca="false">-$E147*Z34</f>
        <v>-2.91468341733465</v>
      </c>
      <c r="AA147" s="20" t="n">
        <f aca="false">-$E147*AA34</f>
        <v>-2.85132073434911</v>
      </c>
      <c r="AB147" s="20" t="n">
        <f aca="false">-$E147*AB34</f>
        <v>-2.88300207584188</v>
      </c>
      <c r="AC147" s="20" t="n">
        <f aca="false">-$E147*AC34</f>
        <v>-2.91468341733465</v>
      </c>
      <c r="AD147" s="20" t="n">
        <f aca="false">-$E147*AD34</f>
        <v>-2.91468341733465</v>
      </c>
      <c r="AE147" s="20" t="n">
        <f aca="false">-$E147*AE34</f>
        <v>-2.85132073434911</v>
      </c>
      <c r="AF147" s="20" t="n">
        <f aca="false">-$E147*AF34</f>
        <v>-2.88300207584188</v>
      </c>
      <c r="AG147" s="20" t="n">
        <f aca="false">-$E147*AG34</f>
        <v>-2.91468341733465</v>
      </c>
      <c r="AH147" s="20" t="n">
        <f aca="false">-$E147*AH34</f>
        <v>-2.91468341733465</v>
      </c>
      <c r="AI147" s="20" t="n">
        <f aca="false">-$E147*AI34</f>
        <v>-2.88300207584188</v>
      </c>
      <c r="AJ147" s="20" t="n">
        <f aca="false">-$E147*AJ34</f>
        <v>-2.88300207584188</v>
      </c>
      <c r="AK147" s="20" t="n">
        <f aca="false">-$E147*AK34</f>
        <v>-2.91468341733465</v>
      </c>
      <c r="AL147" s="20" t="n">
        <f aca="false">-$E147*AL34</f>
        <v>-2.91468341733465</v>
      </c>
      <c r="AM147" s="20" t="n">
        <f aca="false">-$E147*AM34</f>
        <v>-2.85132073434911</v>
      </c>
      <c r="AN147" s="20" t="n">
        <f aca="false">-$E147*AN34</f>
        <v>-2.88300207584188</v>
      </c>
      <c r="AO147" s="20" t="n">
        <f aca="false">-$E147*AO34</f>
        <v>-2.91468341733465</v>
      </c>
      <c r="AP147" s="20" t="n">
        <f aca="false">-$E147*AP34</f>
        <v>-2.91468341733465</v>
      </c>
      <c r="AQ147" s="20" t="n">
        <f aca="false">-$E147*AQ34</f>
        <v>-2.85132073434911</v>
      </c>
      <c r="AR147" s="20" t="n">
        <f aca="false">-$E147*AR34</f>
        <v>-2.88300207584188</v>
      </c>
      <c r="AS147" s="20" t="n">
        <f aca="false">-$E147*AS34</f>
        <v>-2.91468341733465</v>
      </c>
      <c r="AT147" s="20" t="n">
        <f aca="false">-$E147*AT34</f>
        <v>-2.91468341733465</v>
      </c>
      <c r="AU147" s="20" t="n">
        <f aca="false">-$E147*AU34</f>
        <v>-2.85132073434911</v>
      </c>
      <c r="AV147" s="20" t="n">
        <f aca="false">-$E147*AV34</f>
        <v>-2.88300207584188</v>
      </c>
      <c r="AW147" s="20" t="n">
        <f aca="false">-$E147*AW34</f>
        <v>-2.91468341733465</v>
      </c>
      <c r="AX147" s="20" t="n">
        <f aca="false">-$E147*AX34</f>
        <v>-2.91468341733465</v>
      </c>
      <c r="AY147" s="20" t="n">
        <f aca="false">-$E147*AY34</f>
        <v>-2.88300207584188</v>
      </c>
      <c r="AZ147" s="20" t="n">
        <f aca="false">-$E147*AZ34</f>
        <v>-2.88300207584188</v>
      </c>
      <c r="BA147" s="20" t="n">
        <f aca="false">-$E147*BA34</f>
        <v>-2.91468341733465</v>
      </c>
      <c r="BB147" s="20" t="n">
        <f aca="false">-$E147*BB34</f>
        <v>-2.91468341733465</v>
      </c>
      <c r="BC147" s="20" t="n">
        <f aca="false">-$E147*BC34</f>
        <v>-2.85132073434911</v>
      </c>
      <c r="BD147" s="20" t="n">
        <f aca="false">-$E147*BD34</f>
        <v>-2.88300207584188</v>
      </c>
      <c r="BE147" s="20" t="n">
        <f aca="false">-$E147*BE34</f>
        <v>-2.91468341733465</v>
      </c>
      <c r="BF147" s="20" t="n">
        <f aca="false">-$E147*BF34</f>
        <v>-2.91468341733465</v>
      </c>
      <c r="BG147" s="20" t="n">
        <f aca="false">-$E147*BG34</f>
        <v>-2.85132073434911</v>
      </c>
      <c r="BH147" s="20" t="n">
        <f aca="false">-$E147*BH34</f>
        <v>-2.88300207584188</v>
      </c>
      <c r="BI147" s="20" t="n">
        <f aca="false">-$E147*BI34</f>
        <v>-2.91468341733465</v>
      </c>
      <c r="BJ147" s="20" t="n">
        <f aca="false">-$E147*BJ34</f>
        <v>-2.91468341733465</v>
      </c>
      <c r="BK147" s="20" t="n">
        <f aca="false">-$E147*BK34</f>
        <v>-2.85132073434911</v>
      </c>
      <c r="BL147" s="20" t="n">
        <f aca="false">-$E147*BL34</f>
        <v>-2.88300207584188</v>
      </c>
      <c r="BM147" s="20" t="n">
        <f aca="false">-$E147*BM34</f>
        <v>-2.91468341733465</v>
      </c>
      <c r="BN147" s="20" t="n">
        <f aca="false">-$E147*BN34</f>
        <v>-2.91468341733465</v>
      </c>
      <c r="BO147" s="20" t="n">
        <f aca="false">-$E147*BO34</f>
        <v>-2.88300207584188</v>
      </c>
      <c r="BP147" s="20" t="n">
        <f aca="false">-$E147*BP34</f>
        <v>-2.88300207584188</v>
      </c>
      <c r="BQ147" s="20" t="n">
        <f aca="false">-$E147*BQ34</f>
        <v>-2.91468341733465</v>
      </c>
      <c r="BR147" s="20" t="n">
        <f aca="false">-$E147*BR34</f>
        <v>-2.91468341733465</v>
      </c>
      <c r="BS147" s="20" t="n">
        <f aca="false">-$E147*BS34</f>
        <v>-2.85132073434911</v>
      </c>
      <c r="BT147" s="20" t="n">
        <f aca="false">-$E147*BT34</f>
        <v>-2.88300207584188</v>
      </c>
      <c r="BU147" s="20" t="n">
        <f aca="false">-$E147*BU34</f>
        <v>-2.91468341733465</v>
      </c>
      <c r="BV147" s="20" t="n">
        <f aca="false">-$E147*BV34</f>
        <v>-2.91468341733465</v>
      </c>
      <c r="BW147" s="20" t="n">
        <f aca="false">-$E147*BW34</f>
        <v>-2.85132073434911</v>
      </c>
      <c r="BX147" s="20" t="n">
        <f aca="false">-$E147*BX34</f>
        <v>-2.88300207584188</v>
      </c>
      <c r="BY147" s="20" t="n">
        <f aca="false">-$E147*BY34</f>
        <v>-2.91468341733465</v>
      </c>
      <c r="BZ147" s="20" t="n">
        <f aca="false">-$E147*BZ34</f>
        <v>-2.91468341733465</v>
      </c>
      <c r="CA147" s="20" t="n">
        <f aca="false">-$E147*CA34</f>
        <v>-2.85132073434911</v>
      </c>
      <c r="CB147" s="20" t="n">
        <f aca="false">-$E147*CB34</f>
        <v>-2.88300207584188</v>
      </c>
      <c r="CC147" s="20" t="n">
        <f aca="false">-$E147*CC34</f>
        <v>-2.91468341733465</v>
      </c>
      <c r="CD147" s="20" t="n">
        <f aca="false">-$E147*CD34</f>
        <v>-2.91468341733465</v>
      </c>
      <c r="CE147" s="20" t="n">
        <f aca="false">-$E147*CE34</f>
        <v>-2.88300207584188</v>
      </c>
      <c r="CF147" s="20" t="n">
        <f aca="false">-$E147*CF34</f>
        <v>-2.88300207584188</v>
      </c>
      <c r="CG147" s="20" t="n">
        <f aca="false">-$E147*CG34</f>
        <v>-2.91468341733465</v>
      </c>
      <c r="CH147" s="20" t="n">
        <f aca="false">-$E147*CH34</f>
        <v>-2.91468341733465</v>
      </c>
      <c r="CI147" s="20" t="n">
        <f aca="false">-$E147*CI34</f>
        <v>-2.85132073434911</v>
      </c>
      <c r="CJ147" s="20" t="n">
        <f aca="false">-$E147*CJ34</f>
        <v>-2.88300207584188</v>
      </c>
      <c r="CK147" s="20" t="n">
        <f aca="false">-$E147*CK34</f>
        <v>-2.91468341733465</v>
      </c>
      <c r="CL147" s="20" t="n">
        <f aca="false">-$E147*CL34</f>
        <v>-2.91468341733465</v>
      </c>
      <c r="CM147" s="20" t="n">
        <f aca="false">-$E147*CM34</f>
        <v>-2.85132073434911</v>
      </c>
      <c r="CN147" s="20" t="n">
        <f aca="false">-$E147*CN34</f>
        <v>-2.88300207584188</v>
      </c>
      <c r="CO147" s="20" t="n">
        <f aca="false">-$E147*CO34</f>
        <v>-2.91468341733465</v>
      </c>
      <c r="CP147" s="20" t="n">
        <f aca="false">-$E147*CP34</f>
        <v>-2.91468341733465</v>
      </c>
      <c r="CQ147" s="20" t="n">
        <f aca="false">-$E147*CQ34</f>
        <v>-2.85132073434911</v>
      </c>
      <c r="CR147" s="20" t="n">
        <f aca="false">-$E147*CR34</f>
        <v>-2.88300207584188</v>
      </c>
      <c r="CS147" s="20" t="n">
        <f aca="false">-$E147*CS34</f>
        <v>-2.91468341733465</v>
      </c>
      <c r="CT147" s="20" t="n">
        <f aca="false">-$E147*CT34</f>
        <v>-2.91468341733465</v>
      </c>
      <c r="CU147" s="20" t="n">
        <f aca="false">-$E147*CU34</f>
        <v>-2.88300207584188</v>
      </c>
      <c r="CV147" s="20" t="n">
        <f aca="false">-$E147*CV34</f>
        <v>-2.88300207584188</v>
      </c>
      <c r="CW147" s="20" t="n">
        <f aca="false">-$E147*CW34</f>
        <v>-2.91468341733465</v>
      </c>
      <c r="CX147" s="20" t="n">
        <f aca="false">-$E147*CX34</f>
        <v>-2.91468341733465</v>
      </c>
      <c r="CY147" s="20" t="n">
        <f aca="false">-$E147*CY34</f>
        <v>-2.85132073434911</v>
      </c>
      <c r="CZ147" s="20" t="n">
        <f aca="false">-$E147*CZ34</f>
        <v>-2.88300207584188</v>
      </c>
      <c r="DA147" s="20" t="n">
        <f aca="false">-$E147*DA34</f>
        <v>-2.91468341733465</v>
      </c>
      <c r="DB147" s="20" t="n">
        <f aca="false">-$E147*DB34</f>
        <v>-2.91468341733465</v>
      </c>
      <c r="DC147" s="20" t="n">
        <f aca="false">-$E147*DC34</f>
        <v>-2.85132073434911</v>
      </c>
      <c r="DD147" s="20" t="n">
        <f aca="false">-$E147*DD34</f>
        <v>-2.88300207584188</v>
      </c>
      <c r="DE147" s="20" t="n">
        <f aca="false">-$E147*DE34</f>
        <v>-2.91468341733465</v>
      </c>
      <c r="DF147" s="20" t="n">
        <f aca="false">-$E147*DF34</f>
        <v>-2.91468341733465</v>
      </c>
      <c r="DG147" s="20" t="n">
        <f aca="false">-$E147*DG34</f>
        <v>-2.85132073434911</v>
      </c>
      <c r="DH147" s="20" t="n">
        <f aca="false">-$E147*DH34</f>
        <v>-2.88300207584188</v>
      </c>
      <c r="DI147" s="20" t="n">
        <f aca="false">-$E147*DI34</f>
        <v>-2.91468341733465</v>
      </c>
      <c r="DJ147" s="20" t="n">
        <f aca="false">-$E147*DJ34</f>
        <v>-2.91468341733465</v>
      </c>
      <c r="DK147" s="20" t="n">
        <f aca="false">-$E147*DK34</f>
        <v>-2.88300207584188</v>
      </c>
      <c r="DL147" s="20" t="n">
        <f aca="false">-$E147*DL34</f>
        <v>-2.88300207584188</v>
      </c>
      <c r="DM147" s="20" t="n">
        <f aca="false">-$E147*DM34</f>
        <v>-2.91468341733465</v>
      </c>
      <c r="DN147" s="20" t="n">
        <f aca="false">-$E147*DN34</f>
        <v>-2.91468341733465</v>
      </c>
      <c r="DO147" s="20" t="n">
        <f aca="false">-$E147*DO34</f>
        <v>-2.85132073434911</v>
      </c>
      <c r="DP147" s="20" t="n">
        <f aca="false">-$E147*DP34</f>
        <v>-2.88300207584188</v>
      </c>
      <c r="DQ147" s="20" t="n">
        <f aca="false">-$E147*DQ34</f>
        <v>-2.91468341733465</v>
      </c>
      <c r="DR147" s="20" t="n">
        <f aca="false">-$E147*DR34</f>
        <v>-2.91468341733465</v>
      </c>
      <c r="DS147" s="20" t="n">
        <f aca="false">-$E147*DS34</f>
        <v>-2.85132073434911</v>
      </c>
      <c r="DT147" s="20" t="n">
        <f aca="false">-$E147*DT34</f>
        <v>-2.88300207584188</v>
      </c>
      <c r="DU147" s="20" t="n">
        <f aca="false">-$E147*DU34</f>
        <v>-2.91468341733465</v>
      </c>
      <c r="DV147" s="20" t="n">
        <f aca="false">-$E147*DV34</f>
        <v>-2.91468341733465</v>
      </c>
      <c r="DW147" s="20" t="n">
        <f aca="false">-$E147*DW34</f>
        <v>-2.85132073434911</v>
      </c>
      <c r="DX147" s="20" t="n">
        <f aca="false">-$E147*DX34</f>
        <v>-2.88300207584188</v>
      </c>
      <c r="DY147" s="20" t="n">
        <f aca="false">-$E147*DY34</f>
        <v>-2.91468341733465</v>
      </c>
      <c r="DZ147" s="20" t="n">
        <f aca="false">-$E147*DZ34</f>
        <v>-2.91468341733465</v>
      </c>
      <c r="EA147" s="20" t="n">
        <f aca="false">-$E147*EA34</f>
        <v>-2.88300207584188</v>
      </c>
      <c r="EB147" s="20" t="n">
        <f aca="false">-$E147*EB34</f>
        <v>-2.88300207584188</v>
      </c>
      <c r="EC147" s="20" t="n">
        <f aca="false">-$E147*EC34</f>
        <v>-2.91468341733465</v>
      </c>
      <c r="ED147" s="20" t="n">
        <f aca="false">-$E147*ED34</f>
        <v>-2.91468341733465</v>
      </c>
      <c r="EE147" s="20" t="n">
        <f aca="false">-$E147*EE34</f>
        <v>-2.85132073434911</v>
      </c>
      <c r="EF147" s="20" t="n">
        <f aca="false">-$E147*EF34</f>
        <v>-2.88300207584188</v>
      </c>
      <c r="EG147" s="20" t="n">
        <f aca="false">-$E147*EG34</f>
        <v>-2.91468341733465</v>
      </c>
      <c r="EH147" s="20" t="n">
        <f aca="false">-$E147*EH34</f>
        <v>-2.91468341733465</v>
      </c>
      <c r="EI147" s="20" t="n">
        <f aca="false">-$E147*EI34</f>
        <v>-2.85132073434911</v>
      </c>
      <c r="EJ147" s="20" t="n">
        <f aca="false">-$E147*EJ34</f>
        <v>-0</v>
      </c>
      <c r="EK147" s="20" t="n">
        <f aca="false">-$E147*EK34</f>
        <v>-0</v>
      </c>
      <c r="EL147" s="20" t="n">
        <f aca="false">-$E147*EL34</f>
        <v>-0</v>
      </c>
      <c r="EM147" s="20" t="n">
        <f aca="false">-$E147*EM34</f>
        <v>-0</v>
      </c>
      <c r="EN147" s="20" t="n">
        <f aca="false">-$E147*EN34</f>
        <v>-0</v>
      </c>
      <c r="EO147" s="20" t="n">
        <f aca="false">-$E147*EO34</f>
        <v>-0</v>
      </c>
      <c r="EP147" s="20" t="n">
        <f aca="false">-$E147*EP34</f>
        <v>-0</v>
      </c>
      <c r="EQ147" s="20" t="n">
        <f aca="false">-$E147*EQ34</f>
        <v>-0</v>
      </c>
      <c r="ER147" s="20" t="n">
        <f aca="false">-$E147*ER34</f>
        <v>-0</v>
      </c>
      <c r="ES147" s="20" t="n">
        <f aca="false">-$E147*ES34</f>
        <v>-0</v>
      </c>
      <c r="ET147" s="20" t="n">
        <f aca="false">-$E147*ET34</f>
        <v>-0</v>
      </c>
      <c r="EU147" s="20" t="n">
        <f aca="false">-$E147*EU34</f>
        <v>-0</v>
      </c>
      <c r="EV147" s="20" t="n">
        <f aca="false">-$E147*EV34</f>
        <v>-0</v>
      </c>
      <c r="EW147" s="20" t="n">
        <f aca="false">-$E147*EW34</f>
        <v>-0</v>
      </c>
      <c r="EX147" s="20" t="n">
        <f aca="false">-$E147*EX34</f>
        <v>-0</v>
      </c>
      <c r="EY147" s="20" t="n">
        <f aca="false">-$E147*EY34</f>
        <v>-0</v>
      </c>
      <c r="EZ147" s="20" t="n">
        <f aca="false">-$E147*EZ34</f>
        <v>-0</v>
      </c>
      <c r="FA147" s="20" t="n">
        <f aca="false">-$E147*FA34</f>
        <v>-0</v>
      </c>
      <c r="FB147" s="20" t="n">
        <f aca="false">-$E147*FB34</f>
        <v>-0</v>
      </c>
      <c r="FC147" s="20" t="n">
        <f aca="false">-$E147*FC34</f>
        <v>-0</v>
      </c>
      <c r="FD147" s="20" t="n">
        <f aca="false">-$E147*FD34</f>
        <v>-0</v>
      </c>
      <c r="FE147" s="20" t="n">
        <f aca="false">-$E147*FE34</f>
        <v>-0</v>
      </c>
      <c r="FF147" s="20" t="n">
        <f aca="false">-$E147*FF34</f>
        <v>-0</v>
      </c>
      <c r="FG147" s="20" t="n">
        <f aca="false">-$E147*FG34</f>
        <v>-0</v>
      </c>
      <c r="FH147" s="20" t="n">
        <f aca="false">-$E147*FH34</f>
        <v>-0</v>
      </c>
    </row>
    <row r="148" customFormat="false" ht="15" hidden="false" customHeight="false" outlineLevel="0" collapsed="false">
      <c r="C148" s="0" t="s">
        <v>794</v>
      </c>
      <c r="D148" s="11" t="s">
        <v>359</v>
      </c>
      <c r="E148" s="20" t="n">
        <f aca="false">$F116</f>
        <v>22000</v>
      </c>
      <c r="I148" s="20" t="n">
        <f aca="false">SUM(J148:FH148)</f>
        <v>-22000</v>
      </c>
      <c r="J148" s="20" t="n">
        <f aca="false">-$E148*J35</f>
        <v>-0</v>
      </c>
      <c r="K148" s="20" t="n">
        <f aca="false">-$E148*K35</f>
        <v>-0</v>
      </c>
      <c r="L148" s="20" t="n">
        <f aca="false">-$E148*L35</f>
        <v>-0</v>
      </c>
      <c r="M148" s="20" t="n">
        <f aca="false">-$E148*M35</f>
        <v>-0</v>
      </c>
      <c r="N148" s="20" t="n">
        <f aca="false">-$E148*N35</f>
        <v>-0</v>
      </c>
      <c r="O148" s="20" t="n">
        <f aca="false">-$E148*O35</f>
        <v>-0</v>
      </c>
      <c r="P148" s="20" t="n">
        <f aca="false">-$E148*P35</f>
        <v>-0</v>
      </c>
      <c r="Q148" s="20" t="n">
        <f aca="false">-$E148*Q35</f>
        <v>-0</v>
      </c>
      <c r="R148" s="20" t="n">
        <f aca="false">-$E148*R35</f>
        <v>-0</v>
      </c>
      <c r="S148" s="20" t="n">
        <f aca="false">-$E148*S35</f>
        <v>-0</v>
      </c>
      <c r="T148" s="20" t="n">
        <f aca="false">-$E148*T35</f>
        <v>-548.192771084337</v>
      </c>
      <c r="U148" s="20" t="n">
        <f aca="false">-$E148*U35</f>
        <v>-554.21686746988</v>
      </c>
      <c r="V148" s="20" t="n">
        <f aca="false">-$E148*V35</f>
        <v>-554.21686746988</v>
      </c>
      <c r="W148" s="20" t="n">
        <f aca="false">-$E148*W35</f>
        <v>-542.168674698795</v>
      </c>
      <c r="X148" s="20" t="n">
        <f aca="false">-$E148*X35</f>
        <v>-548.192771084337</v>
      </c>
      <c r="Y148" s="20" t="n">
        <f aca="false">-$E148*Y35</f>
        <v>-554.21686746988</v>
      </c>
      <c r="Z148" s="20" t="n">
        <f aca="false">-$E148*Z35</f>
        <v>-554.21686746988</v>
      </c>
      <c r="AA148" s="20" t="n">
        <f aca="false">-$E148*AA35</f>
        <v>-542.168674698795</v>
      </c>
      <c r="AB148" s="20" t="n">
        <f aca="false">-$E148*AB35</f>
        <v>-548.192771084337</v>
      </c>
      <c r="AC148" s="20" t="n">
        <f aca="false">-$E148*AC35</f>
        <v>-554.21686746988</v>
      </c>
      <c r="AD148" s="20" t="n">
        <f aca="false">-$E148*AD35</f>
        <v>-554.21686746988</v>
      </c>
      <c r="AE148" s="20" t="n">
        <f aca="false">-$E148*AE35</f>
        <v>-542.168674698795</v>
      </c>
      <c r="AF148" s="20" t="n">
        <f aca="false">-$E148*AF35</f>
        <v>-548.192771084337</v>
      </c>
      <c r="AG148" s="20" t="n">
        <f aca="false">-$E148*AG35</f>
        <v>-554.21686746988</v>
      </c>
      <c r="AH148" s="20" t="n">
        <f aca="false">-$E148*AH35</f>
        <v>-554.21686746988</v>
      </c>
      <c r="AI148" s="20" t="n">
        <f aca="false">-$E148*AI35</f>
        <v>-548.192771084337</v>
      </c>
      <c r="AJ148" s="20" t="n">
        <f aca="false">-$E148*AJ35</f>
        <v>-548.192771084337</v>
      </c>
      <c r="AK148" s="20" t="n">
        <f aca="false">-$E148*AK35</f>
        <v>-554.21686746988</v>
      </c>
      <c r="AL148" s="20" t="n">
        <f aca="false">-$E148*AL35</f>
        <v>-554.21686746988</v>
      </c>
      <c r="AM148" s="20" t="n">
        <f aca="false">-$E148*AM35</f>
        <v>-542.168674698795</v>
      </c>
      <c r="AN148" s="20" t="n">
        <f aca="false">-$E148*AN35</f>
        <v>-548.192771084337</v>
      </c>
      <c r="AO148" s="20" t="n">
        <f aca="false">-$E148*AO35</f>
        <v>-554.21686746988</v>
      </c>
      <c r="AP148" s="20" t="n">
        <f aca="false">-$E148*AP35</f>
        <v>-554.21686746988</v>
      </c>
      <c r="AQ148" s="20" t="n">
        <f aca="false">-$E148*AQ35</f>
        <v>-542.168674698795</v>
      </c>
      <c r="AR148" s="20" t="n">
        <f aca="false">-$E148*AR35</f>
        <v>-548.192771084337</v>
      </c>
      <c r="AS148" s="20" t="n">
        <f aca="false">-$E148*AS35</f>
        <v>-554.21686746988</v>
      </c>
      <c r="AT148" s="20" t="n">
        <f aca="false">-$E148*AT35</f>
        <v>-554.21686746988</v>
      </c>
      <c r="AU148" s="20" t="n">
        <f aca="false">-$E148*AU35</f>
        <v>-542.168674698795</v>
      </c>
      <c r="AV148" s="20" t="n">
        <f aca="false">-$E148*AV35</f>
        <v>-548.192771084337</v>
      </c>
      <c r="AW148" s="20" t="n">
        <f aca="false">-$E148*AW35</f>
        <v>-554.21686746988</v>
      </c>
      <c r="AX148" s="20" t="n">
        <f aca="false">-$E148*AX35</f>
        <v>-554.21686746988</v>
      </c>
      <c r="AY148" s="20" t="n">
        <f aca="false">-$E148*AY35</f>
        <v>-548.192771084337</v>
      </c>
      <c r="AZ148" s="20" t="n">
        <f aca="false">-$E148*AZ35</f>
        <v>-548.192771084337</v>
      </c>
      <c r="BA148" s="20" t="n">
        <f aca="false">-$E148*BA35</f>
        <v>-554.21686746988</v>
      </c>
      <c r="BB148" s="20" t="n">
        <f aca="false">-$E148*BB35</f>
        <v>-554.21686746988</v>
      </c>
      <c r="BC148" s="20" t="n">
        <f aca="false">-$E148*BC35</f>
        <v>-542.168674698795</v>
      </c>
      <c r="BD148" s="20" t="n">
        <f aca="false">-$E148*BD35</f>
        <v>-548.192771084337</v>
      </c>
      <c r="BE148" s="20" t="n">
        <f aca="false">-$E148*BE35</f>
        <v>-554.21686746988</v>
      </c>
      <c r="BF148" s="20" t="n">
        <f aca="false">-$E148*BF35</f>
        <v>-554.21686746988</v>
      </c>
      <c r="BG148" s="20" t="n">
        <f aca="false">-$E148*BG35</f>
        <v>-542.168674698795</v>
      </c>
      <c r="BH148" s="20" t="n">
        <f aca="false">-$E148*BH35</f>
        <v>-0</v>
      </c>
      <c r="BI148" s="20" t="n">
        <f aca="false">-$E148*BI35</f>
        <v>-0</v>
      </c>
      <c r="BJ148" s="20" t="n">
        <f aca="false">-$E148*BJ35</f>
        <v>-0</v>
      </c>
      <c r="BK148" s="20" t="n">
        <f aca="false">-$E148*BK35</f>
        <v>-0</v>
      </c>
      <c r="BL148" s="20" t="n">
        <f aca="false">-$E148*BL35</f>
        <v>-0</v>
      </c>
      <c r="BM148" s="20" t="n">
        <f aca="false">-$E148*BM35</f>
        <v>-0</v>
      </c>
      <c r="BN148" s="20" t="n">
        <f aca="false">-$E148*BN35</f>
        <v>-0</v>
      </c>
      <c r="BO148" s="20" t="n">
        <f aca="false">-$E148*BO35</f>
        <v>-0</v>
      </c>
      <c r="BP148" s="20" t="n">
        <f aca="false">-$E148*BP35</f>
        <v>-0</v>
      </c>
      <c r="BQ148" s="20" t="n">
        <f aca="false">-$E148*BQ35</f>
        <v>-0</v>
      </c>
      <c r="BR148" s="20" t="n">
        <f aca="false">-$E148*BR35</f>
        <v>-0</v>
      </c>
      <c r="BS148" s="20" t="n">
        <f aca="false">-$E148*BS35</f>
        <v>-0</v>
      </c>
      <c r="BT148" s="20" t="n">
        <f aca="false">-$E148*BT35</f>
        <v>-0</v>
      </c>
      <c r="BU148" s="20" t="n">
        <f aca="false">-$E148*BU35</f>
        <v>-0</v>
      </c>
      <c r="BV148" s="20" t="n">
        <f aca="false">-$E148*BV35</f>
        <v>-0</v>
      </c>
      <c r="BW148" s="20" t="n">
        <f aca="false">-$E148*BW35</f>
        <v>-0</v>
      </c>
      <c r="BX148" s="20" t="n">
        <f aca="false">-$E148*BX35</f>
        <v>-0</v>
      </c>
      <c r="BY148" s="20" t="n">
        <f aca="false">-$E148*BY35</f>
        <v>-0</v>
      </c>
      <c r="BZ148" s="20" t="n">
        <f aca="false">-$E148*BZ35</f>
        <v>-0</v>
      </c>
      <c r="CA148" s="20" t="n">
        <f aca="false">-$E148*CA35</f>
        <v>-0</v>
      </c>
      <c r="CB148" s="20" t="n">
        <f aca="false">-$E148*CB35</f>
        <v>-0</v>
      </c>
      <c r="CC148" s="20" t="n">
        <f aca="false">-$E148*CC35</f>
        <v>-0</v>
      </c>
      <c r="CD148" s="20" t="n">
        <f aca="false">-$E148*CD35</f>
        <v>-0</v>
      </c>
      <c r="CE148" s="20" t="n">
        <f aca="false">-$E148*CE35</f>
        <v>-0</v>
      </c>
      <c r="CF148" s="20" t="n">
        <f aca="false">-$E148*CF35</f>
        <v>-0</v>
      </c>
      <c r="CG148" s="20" t="n">
        <f aca="false">-$E148*CG35</f>
        <v>-0</v>
      </c>
      <c r="CH148" s="20" t="n">
        <f aca="false">-$E148*CH35</f>
        <v>-0</v>
      </c>
      <c r="CI148" s="20" t="n">
        <f aca="false">-$E148*CI35</f>
        <v>-0</v>
      </c>
      <c r="CJ148" s="20" t="n">
        <f aca="false">-$E148*CJ35</f>
        <v>-0</v>
      </c>
      <c r="CK148" s="20" t="n">
        <f aca="false">-$E148*CK35</f>
        <v>-0</v>
      </c>
      <c r="CL148" s="20" t="n">
        <f aca="false">-$E148*CL35</f>
        <v>-0</v>
      </c>
      <c r="CM148" s="20" t="n">
        <f aca="false">-$E148*CM35</f>
        <v>-0</v>
      </c>
      <c r="CN148" s="20" t="n">
        <f aca="false">-$E148*CN35</f>
        <v>-0</v>
      </c>
      <c r="CO148" s="20" t="n">
        <f aca="false">-$E148*CO35</f>
        <v>-0</v>
      </c>
      <c r="CP148" s="20" t="n">
        <f aca="false">-$E148*CP35</f>
        <v>-0</v>
      </c>
      <c r="CQ148" s="20" t="n">
        <f aca="false">-$E148*CQ35</f>
        <v>-0</v>
      </c>
      <c r="CR148" s="20" t="n">
        <f aca="false">-$E148*CR35</f>
        <v>-0</v>
      </c>
      <c r="CS148" s="20" t="n">
        <f aca="false">-$E148*CS35</f>
        <v>-0</v>
      </c>
      <c r="CT148" s="20" t="n">
        <f aca="false">-$E148*CT35</f>
        <v>-0</v>
      </c>
      <c r="CU148" s="20" t="n">
        <f aca="false">-$E148*CU35</f>
        <v>-0</v>
      </c>
      <c r="CV148" s="20" t="n">
        <f aca="false">-$E148*CV35</f>
        <v>-0</v>
      </c>
      <c r="CW148" s="20" t="n">
        <f aca="false">-$E148*CW35</f>
        <v>-0</v>
      </c>
      <c r="CX148" s="20" t="n">
        <f aca="false">-$E148*CX35</f>
        <v>-0</v>
      </c>
      <c r="CY148" s="20" t="n">
        <f aca="false">-$E148*CY35</f>
        <v>-0</v>
      </c>
      <c r="CZ148" s="20" t="n">
        <f aca="false">-$E148*CZ35</f>
        <v>-0</v>
      </c>
      <c r="DA148" s="20" t="n">
        <f aca="false">-$E148*DA35</f>
        <v>-0</v>
      </c>
      <c r="DB148" s="20" t="n">
        <f aca="false">-$E148*DB35</f>
        <v>-0</v>
      </c>
      <c r="DC148" s="20" t="n">
        <f aca="false">-$E148*DC35</f>
        <v>-0</v>
      </c>
      <c r="DD148" s="20" t="n">
        <f aca="false">-$E148*DD35</f>
        <v>-0</v>
      </c>
      <c r="DE148" s="20" t="n">
        <f aca="false">-$E148*DE35</f>
        <v>-0</v>
      </c>
      <c r="DF148" s="20" t="n">
        <f aca="false">-$E148*DF35</f>
        <v>-0</v>
      </c>
      <c r="DG148" s="20" t="n">
        <f aca="false">-$E148*DG35</f>
        <v>-0</v>
      </c>
      <c r="DH148" s="20" t="n">
        <f aca="false">-$E148*DH35</f>
        <v>-0</v>
      </c>
      <c r="DI148" s="20" t="n">
        <f aca="false">-$E148*DI35</f>
        <v>-0</v>
      </c>
      <c r="DJ148" s="20" t="n">
        <f aca="false">-$E148*DJ35</f>
        <v>-0</v>
      </c>
      <c r="DK148" s="20" t="n">
        <f aca="false">-$E148*DK35</f>
        <v>-0</v>
      </c>
      <c r="DL148" s="20" t="n">
        <f aca="false">-$E148*DL35</f>
        <v>-0</v>
      </c>
      <c r="DM148" s="20" t="n">
        <f aca="false">-$E148*DM35</f>
        <v>-0</v>
      </c>
      <c r="DN148" s="20" t="n">
        <f aca="false">-$E148*DN35</f>
        <v>-0</v>
      </c>
      <c r="DO148" s="20" t="n">
        <f aca="false">-$E148*DO35</f>
        <v>-0</v>
      </c>
      <c r="DP148" s="20" t="n">
        <f aca="false">-$E148*DP35</f>
        <v>-0</v>
      </c>
      <c r="DQ148" s="20" t="n">
        <f aca="false">-$E148*DQ35</f>
        <v>-0</v>
      </c>
      <c r="DR148" s="20" t="n">
        <f aca="false">-$E148*DR35</f>
        <v>-0</v>
      </c>
      <c r="DS148" s="20" t="n">
        <f aca="false">-$E148*DS35</f>
        <v>-0</v>
      </c>
      <c r="DT148" s="20" t="n">
        <f aca="false">-$E148*DT35</f>
        <v>-0</v>
      </c>
      <c r="DU148" s="20" t="n">
        <f aca="false">-$E148*DU35</f>
        <v>-0</v>
      </c>
      <c r="DV148" s="20" t="n">
        <f aca="false">-$E148*DV35</f>
        <v>-0</v>
      </c>
      <c r="DW148" s="20" t="n">
        <f aca="false">-$E148*DW35</f>
        <v>-0</v>
      </c>
      <c r="DX148" s="20" t="n">
        <f aca="false">-$E148*DX35</f>
        <v>-0</v>
      </c>
      <c r="DY148" s="20" t="n">
        <f aca="false">-$E148*DY35</f>
        <v>-0</v>
      </c>
      <c r="DZ148" s="20" t="n">
        <f aca="false">-$E148*DZ35</f>
        <v>-0</v>
      </c>
      <c r="EA148" s="20" t="n">
        <f aca="false">-$E148*EA35</f>
        <v>-0</v>
      </c>
      <c r="EB148" s="20" t="n">
        <f aca="false">-$E148*EB35</f>
        <v>-0</v>
      </c>
      <c r="EC148" s="20" t="n">
        <f aca="false">-$E148*EC35</f>
        <v>-0</v>
      </c>
      <c r="ED148" s="20" t="n">
        <f aca="false">-$E148*ED35</f>
        <v>-0</v>
      </c>
      <c r="EE148" s="20" t="n">
        <f aca="false">-$E148*EE35</f>
        <v>-0</v>
      </c>
      <c r="EF148" s="20" t="n">
        <f aca="false">-$E148*EF35</f>
        <v>-0</v>
      </c>
      <c r="EG148" s="20" t="n">
        <f aca="false">-$E148*EG35</f>
        <v>-0</v>
      </c>
      <c r="EH148" s="20" t="n">
        <f aca="false">-$E148*EH35</f>
        <v>-0</v>
      </c>
      <c r="EI148" s="20" t="n">
        <f aca="false">-$E148*EI35</f>
        <v>-0</v>
      </c>
      <c r="EJ148" s="20" t="n">
        <f aca="false">-$E148*EJ35</f>
        <v>-0</v>
      </c>
      <c r="EK148" s="20" t="n">
        <f aca="false">-$E148*EK35</f>
        <v>-0</v>
      </c>
      <c r="EL148" s="20" t="n">
        <f aca="false">-$E148*EL35</f>
        <v>-0</v>
      </c>
      <c r="EM148" s="20" t="n">
        <f aca="false">-$E148*EM35</f>
        <v>-0</v>
      </c>
      <c r="EN148" s="20" t="n">
        <f aca="false">-$E148*EN35</f>
        <v>-0</v>
      </c>
      <c r="EO148" s="20" t="n">
        <f aca="false">-$E148*EO35</f>
        <v>-0</v>
      </c>
      <c r="EP148" s="20" t="n">
        <f aca="false">-$E148*EP35</f>
        <v>-0</v>
      </c>
      <c r="EQ148" s="20" t="n">
        <f aca="false">-$E148*EQ35</f>
        <v>-0</v>
      </c>
      <c r="ER148" s="20" t="n">
        <f aca="false">-$E148*ER35</f>
        <v>-0</v>
      </c>
      <c r="ES148" s="20" t="n">
        <f aca="false">-$E148*ES35</f>
        <v>-0</v>
      </c>
      <c r="ET148" s="20" t="n">
        <f aca="false">-$E148*ET35</f>
        <v>-0</v>
      </c>
      <c r="EU148" s="20" t="n">
        <f aca="false">-$E148*EU35</f>
        <v>-0</v>
      </c>
      <c r="EV148" s="20" t="n">
        <f aca="false">-$E148*EV35</f>
        <v>-0</v>
      </c>
      <c r="EW148" s="20" t="n">
        <f aca="false">-$E148*EW35</f>
        <v>-0</v>
      </c>
      <c r="EX148" s="20" t="n">
        <f aca="false">-$E148*EX35</f>
        <v>-0</v>
      </c>
      <c r="EY148" s="20" t="n">
        <f aca="false">-$E148*EY35</f>
        <v>-0</v>
      </c>
      <c r="EZ148" s="20" t="n">
        <f aca="false">-$E148*EZ35</f>
        <v>-0</v>
      </c>
      <c r="FA148" s="20" t="n">
        <f aca="false">-$E148*FA35</f>
        <v>-0</v>
      </c>
      <c r="FB148" s="20" t="n">
        <f aca="false">-$E148*FB35</f>
        <v>-0</v>
      </c>
      <c r="FC148" s="20" t="n">
        <f aca="false">-$E148*FC35</f>
        <v>-0</v>
      </c>
      <c r="FD148" s="20" t="n">
        <f aca="false">-$E148*FD35</f>
        <v>-0</v>
      </c>
      <c r="FE148" s="20" t="n">
        <f aca="false">-$E148*FE35</f>
        <v>-0</v>
      </c>
      <c r="FF148" s="20" t="n">
        <f aca="false">-$E148*FF35</f>
        <v>-0</v>
      </c>
      <c r="FG148" s="20" t="n">
        <f aca="false">-$E148*FG35</f>
        <v>-0</v>
      </c>
      <c r="FH148" s="20" t="n">
        <f aca="false">-$E148*FH35</f>
        <v>-0</v>
      </c>
    </row>
    <row r="149" customFormat="false" ht="15" hidden="false" customHeight="false" outlineLevel="0" collapsed="false">
      <c r="C149" s="0" t="s">
        <v>795</v>
      </c>
      <c r="D149" s="11" t="s">
        <v>359</v>
      </c>
      <c r="E149" s="44" t="n">
        <f aca="false">SUMIF($J117:$FH117,"&lt;0",$J$4:$FH$4)+1</f>
        <v>54149</v>
      </c>
      <c r="F149" s="44" t="n">
        <f aca="false">EDATE($E149-1,In_Dep_BESS_Years*Months_In_Year)</f>
        <v>57800</v>
      </c>
      <c r="I149" s="20" t="n">
        <f aca="false">SUM(J149:FH149)</f>
        <v>-34726.098</v>
      </c>
      <c r="J149" s="20" t="n">
        <f aca="false">$I117*MAX(0,MIN($F149,J$4)-MAX($E149,J$3)+1)/($F149-$E149+1)</f>
        <v>-0</v>
      </c>
      <c r="K149" s="20" t="n">
        <f aca="false">$I117*MAX(0,MIN($F149,K$4)-MAX($E149,K$3)+1)/($F149-$E149+1)</f>
        <v>-0</v>
      </c>
      <c r="L149" s="20" t="n">
        <f aca="false">$I117*MAX(0,MIN($F149,L$4)-MAX($E149,L$3)+1)/($F149-$E149+1)</f>
        <v>-0</v>
      </c>
      <c r="M149" s="20" t="n">
        <f aca="false">$I117*MAX(0,MIN($F149,M$4)-MAX($E149,M$3)+1)/($F149-$E149+1)</f>
        <v>-0</v>
      </c>
      <c r="N149" s="20" t="n">
        <f aca="false">$I117*MAX(0,MIN($F149,N$4)-MAX($E149,N$3)+1)/($F149-$E149+1)</f>
        <v>-0</v>
      </c>
      <c r="O149" s="20" t="n">
        <f aca="false">$I117*MAX(0,MIN($F149,O$4)-MAX($E149,O$3)+1)/($F149-$E149+1)</f>
        <v>-0</v>
      </c>
      <c r="P149" s="20" t="n">
        <f aca="false">$I117*MAX(0,MIN($F149,P$4)-MAX($E149,P$3)+1)/($F149-$E149+1)</f>
        <v>-0</v>
      </c>
      <c r="Q149" s="20" t="n">
        <f aca="false">$I117*MAX(0,MIN($F149,Q$4)-MAX($E149,Q$3)+1)/($F149-$E149+1)</f>
        <v>-0</v>
      </c>
      <c r="R149" s="20" t="n">
        <f aca="false">$I117*MAX(0,MIN($F149,R$4)-MAX($E149,R$3)+1)/($F149-$E149+1)</f>
        <v>-0</v>
      </c>
      <c r="S149" s="20" t="n">
        <f aca="false">$I117*MAX(0,MIN($F149,S$4)-MAX($E149,S$3)+1)/($F149-$E149+1)</f>
        <v>-0</v>
      </c>
      <c r="T149" s="20" t="n">
        <f aca="false">$I117*MAX(0,MIN($F149,T$4)-MAX($E149,T$3)+1)/($F149-$E149+1)</f>
        <v>-0</v>
      </c>
      <c r="U149" s="20" t="n">
        <f aca="false">$I117*MAX(0,MIN($F149,U$4)-MAX($E149,U$3)+1)/($F149-$E149+1)</f>
        <v>-0</v>
      </c>
      <c r="V149" s="20" t="n">
        <f aca="false">$I117*MAX(0,MIN($F149,V$4)-MAX($E149,V$3)+1)/($F149-$E149+1)</f>
        <v>-0</v>
      </c>
      <c r="W149" s="20" t="n">
        <f aca="false">$I117*MAX(0,MIN($F149,W$4)-MAX($E149,W$3)+1)/($F149-$E149+1)</f>
        <v>-0</v>
      </c>
      <c r="X149" s="20" t="n">
        <f aca="false">$I117*MAX(0,MIN($F149,X$4)-MAX($E149,X$3)+1)/($F149-$E149+1)</f>
        <v>-0</v>
      </c>
      <c r="Y149" s="20" t="n">
        <f aca="false">$I117*MAX(0,MIN($F149,Y$4)-MAX($E149,Y$3)+1)/($F149-$E149+1)</f>
        <v>-0</v>
      </c>
      <c r="Z149" s="20" t="n">
        <f aca="false">$I117*MAX(0,MIN($F149,Z$4)-MAX($E149,Z$3)+1)/($F149-$E149+1)</f>
        <v>-0</v>
      </c>
      <c r="AA149" s="20" t="n">
        <f aca="false">$I117*MAX(0,MIN($F149,AA$4)-MAX($E149,AA$3)+1)/($F149-$E149+1)</f>
        <v>-0</v>
      </c>
      <c r="AB149" s="20" t="n">
        <f aca="false">$I117*MAX(0,MIN($F149,AB$4)-MAX($E149,AB$3)+1)/($F149-$E149+1)</f>
        <v>-0</v>
      </c>
      <c r="AC149" s="20" t="n">
        <f aca="false">$I117*MAX(0,MIN($F149,AC$4)-MAX($E149,AC$3)+1)/($F149-$E149+1)</f>
        <v>-0</v>
      </c>
      <c r="AD149" s="20" t="n">
        <f aca="false">$I117*MAX(0,MIN($F149,AD$4)-MAX($E149,AD$3)+1)/($F149-$E149+1)</f>
        <v>-0</v>
      </c>
      <c r="AE149" s="20" t="n">
        <f aca="false">$I117*MAX(0,MIN($F149,AE$4)-MAX($E149,AE$3)+1)/($F149-$E149+1)</f>
        <v>-0</v>
      </c>
      <c r="AF149" s="20" t="n">
        <f aca="false">$I117*MAX(0,MIN($F149,AF$4)-MAX($E149,AF$3)+1)/($F149-$E149+1)</f>
        <v>-0</v>
      </c>
      <c r="AG149" s="20" t="n">
        <f aca="false">$I117*MAX(0,MIN($F149,AG$4)-MAX($E149,AG$3)+1)/($F149-$E149+1)</f>
        <v>-0</v>
      </c>
      <c r="AH149" s="20" t="n">
        <f aca="false">$I117*MAX(0,MIN($F149,AH$4)-MAX($E149,AH$3)+1)/($F149-$E149+1)</f>
        <v>-0</v>
      </c>
      <c r="AI149" s="20" t="n">
        <f aca="false">$I117*MAX(0,MIN($F149,AI$4)-MAX($E149,AI$3)+1)/($F149-$E149+1)</f>
        <v>-0</v>
      </c>
      <c r="AJ149" s="20" t="n">
        <f aca="false">$I117*MAX(0,MIN($F149,AJ$4)-MAX($E149,AJ$3)+1)/($F149-$E149+1)</f>
        <v>-0</v>
      </c>
      <c r="AK149" s="20" t="n">
        <f aca="false">$I117*MAX(0,MIN($F149,AK$4)-MAX($E149,AK$3)+1)/($F149-$E149+1)</f>
        <v>-0</v>
      </c>
      <c r="AL149" s="20" t="n">
        <f aca="false">$I117*MAX(0,MIN($F149,AL$4)-MAX($E149,AL$3)+1)/($F149-$E149+1)</f>
        <v>-0</v>
      </c>
      <c r="AM149" s="20" t="n">
        <f aca="false">$I117*MAX(0,MIN($F149,AM$4)-MAX($E149,AM$3)+1)/($F149-$E149+1)</f>
        <v>-0</v>
      </c>
      <c r="AN149" s="20" t="n">
        <f aca="false">$I117*MAX(0,MIN($F149,AN$4)-MAX($E149,AN$3)+1)/($F149-$E149+1)</f>
        <v>-0</v>
      </c>
      <c r="AO149" s="20" t="n">
        <f aca="false">$I117*MAX(0,MIN($F149,AO$4)-MAX($E149,AO$3)+1)/($F149-$E149+1)</f>
        <v>-0</v>
      </c>
      <c r="AP149" s="20" t="n">
        <f aca="false">$I117*MAX(0,MIN($F149,AP$4)-MAX($E149,AP$3)+1)/($F149-$E149+1)</f>
        <v>-0</v>
      </c>
      <c r="AQ149" s="20" t="n">
        <f aca="false">$I117*MAX(0,MIN($F149,AQ$4)-MAX($E149,AQ$3)+1)/($F149-$E149+1)</f>
        <v>-0</v>
      </c>
      <c r="AR149" s="20" t="n">
        <f aca="false">$I117*MAX(0,MIN($F149,AR$4)-MAX($E149,AR$3)+1)/($F149-$E149+1)</f>
        <v>-0</v>
      </c>
      <c r="AS149" s="20" t="n">
        <f aca="false">$I117*MAX(0,MIN($F149,AS$4)-MAX($E149,AS$3)+1)/($F149-$E149+1)</f>
        <v>-0</v>
      </c>
      <c r="AT149" s="20" t="n">
        <f aca="false">$I117*MAX(0,MIN($F149,AT$4)-MAX($E149,AT$3)+1)/($F149-$E149+1)</f>
        <v>-0</v>
      </c>
      <c r="AU149" s="20" t="n">
        <f aca="false">$I117*MAX(0,MIN($F149,AU$4)-MAX($E149,AU$3)+1)/($F149-$E149+1)</f>
        <v>-0</v>
      </c>
      <c r="AV149" s="20" t="n">
        <f aca="false">$I117*MAX(0,MIN($F149,AV$4)-MAX($E149,AV$3)+1)/($F149-$E149+1)</f>
        <v>-0</v>
      </c>
      <c r="AW149" s="20" t="n">
        <f aca="false">$I117*MAX(0,MIN($F149,AW$4)-MAX($E149,AW$3)+1)/($F149-$E149+1)</f>
        <v>-0</v>
      </c>
      <c r="AX149" s="20" t="n">
        <f aca="false">$I117*MAX(0,MIN($F149,AX$4)-MAX($E149,AX$3)+1)/($F149-$E149+1)</f>
        <v>-0</v>
      </c>
      <c r="AY149" s="20" t="n">
        <f aca="false">$I117*MAX(0,MIN($F149,AY$4)-MAX($E149,AY$3)+1)/($F149-$E149+1)</f>
        <v>-0</v>
      </c>
      <c r="AZ149" s="20" t="n">
        <f aca="false">$I117*MAX(0,MIN($F149,AZ$4)-MAX($E149,AZ$3)+1)/($F149-$E149+1)</f>
        <v>-0</v>
      </c>
      <c r="BA149" s="20" t="n">
        <f aca="false">$I117*MAX(0,MIN($F149,BA$4)-MAX($E149,BA$3)+1)/($F149-$E149+1)</f>
        <v>-0</v>
      </c>
      <c r="BB149" s="20" t="n">
        <f aca="false">$I117*MAX(0,MIN($F149,BB$4)-MAX($E149,BB$3)+1)/($F149-$E149+1)</f>
        <v>-0</v>
      </c>
      <c r="BC149" s="20" t="n">
        <f aca="false">$I117*MAX(0,MIN($F149,BC$4)-MAX($E149,BC$3)+1)/($F149-$E149+1)</f>
        <v>-0</v>
      </c>
      <c r="BD149" s="20" t="n">
        <f aca="false">$I117*MAX(0,MIN($F149,BD$4)-MAX($E149,BD$3)+1)/($F149-$E149+1)</f>
        <v>-0</v>
      </c>
      <c r="BE149" s="20" t="n">
        <f aca="false">$I117*MAX(0,MIN($F149,BE$4)-MAX($E149,BE$3)+1)/($F149-$E149+1)</f>
        <v>-0</v>
      </c>
      <c r="BF149" s="20" t="n">
        <f aca="false">$I117*MAX(0,MIN($F149,BF$4)-MAX($E149,BF$3)+1)/($F149-$E149+1)</f>
        <v>-0</v>
      </c>
      <c r="BG149" s="20" t="n">
        <f aca="false">$I117*MAX(0,MIN($F149,BG$4)-MAX($E149,BG$3)+1)/($F149-$E149+1)</f>
        <v>-0</v>
      </c>
      <c r="BH149" s="20" t="n">
        <f aca="false">$I117*MAX(0,MIN($F149,BH$4)-MAX($E149,BH$3)+1)/($F149-$E149+1)</f>
        <v>-0</v>
      </c>
      <c r="BI149" s="20" t="n">
        <f aca="false">$I117*MAX(0,MIN($F149,BI$4)-MAX($E149,BI$3)+1)/($F149-$E149+1)</f>
        <v>-0</v>
      </c>
      <c r="BJ149" s="20" t="n">
        <f aca="false">$I117*MAX(0,MIN($F149,BJ$4)-MAX($E149,BJ$3)+1)/($F149-$E149+1)</f>
        <v>-0</v>
      </c>
      <c r="BK149" s="20" t="n">
        <f aca="false">$I117*MAX(0,MIN($F149,BK$4)-MAX($E149,BK$3)+1)/($F149-$E149+1)</f>
        <v>-0</v>
      </c>
      <c r="BL149" s="20" t="n">
        <f aca="false">$I117*MAX(0,MIN($F149,BL$4)-MAX($E149,BL$3)+1)/($F149-$E149+1)</f>
        <v>-0</v>
      </c>
      <c r="BM149" s="20" t="n">
        <f aca="false">$I117*MAX(0,MIN($F149,BM$4)-MAX($E149,BM$3)+1)/($F149-$E149+1)</f>
        <v>-0</v>
      </c>
      <c r="BN149" s="20" t="n">
        <f aca="false">$I117*MAX(0,MIN($F149,BN$4)-MAX($E149,BN$3)+1)/($F149-$E149+1)</f>
        <v>-0</v>
      </c>
      <c r="BO149" s="20" t="n">
        <f aca="false">$I117*MAX(0,MIN($F149,BO$4)-MAX($E149,BO$3)+1)/($F149-$E149+1)</f>
        <v>-0</v>
      </c>
      <c r="BP149" s="20" t="n">
        <f aca="false">$I117*MAX(0,MIN($F149,BP$4)-MAX($E149,BP$3)+1)/($F149-$E149+1)</f>
        <v>-0</v>
      </c>
      <c r="BQ149" s="20" t="n">
        <f aca="false">$I117*MAX(0,MIN($F149,BQ$4)-MAX($E149,BQ$3)+1)/($F149-$E149+1)</f>
        <v>-0</v>
      </c>
      <c r="BR149" s="20" t="n">
        <f aca="false">$I117*MAX(0,MIN($F149,BR$4)-MAX($E149,BR$3)+1)/($F149-$E149+1)</f>
        <v>-0</v>
      </c>
      <c r="BS149" s="20" t="n">
        <f aca="false">$I117*MAX(0,MIN($F149,BS$4)-MAX($E149,BS$3)+1)/($F149-$E149+1)</f>
        <v>-0</v>
      </c>
      <c r="BT149" s="20" t="n">
        <f aca="false">$I117*MAX(0,MIN($F149,BT$4)-MAX($E149,BT$3)+1)/($F149-$E149+1)</f>
        <v>-0</v>
      </c>
      <c r="BU149" s="20" t="n">
        <f aca="false">$I117*MAX(0,MIN($F149,BU$4)-MAX($E149,BU$3)+1)/($F149-$E149+1)</f>
        <v>-0</v>
      </c>
      <c r="BV149" s="20" t="n">
        <f aca="false">$I117*MAX(0,MIN($F149,BV$4)-MAX($E149,BV$3)+1)/($F149-$E149+1)</f>
        <v>-0</v>
      </c>
      <c r="BW149" s="20" t="n">
        <f aca="false">$I117*MAX(0,MIN($F149,BW$4)-MAX($E149,BW$3)+1)/($F149-$E149+1)</f>
        <v>-0</v>
      </c>
      <c r="BX149" s="20" t="n">
        <f aca="false">$I117*MAX(0,MIN($F149,BX$4)-MAX($E149,BX$3)+1)/($F149-$E149+1)</f>
        <v>-0</v>
      </c>
      <c r="BY149" s="20" t="n">
        <f aca="false">$I117*MAX(0,MIN($F149,BY$4)-MAX($E149,BY$3)+1)/($F149-$E149+1)</f>
        <v>-0</v>
      </c>
      <c r="BZ149" s="20" t="n">
        <f aca="false">$I117*MAX(0,MIN($F149,BZ$4)-MAX($E149,BZ$3)+1)/($F149-$E149+1)</f>
        <v>-0</v>
      </c>
      <c r="CA149" s="20" t="n">
        <f aca="false">$I117*MAX(0,MIN($F149,CA$4)-MAX($E149,CA$3)+1)/($F149-$E149+1)</f>
        <v>-0</v>
      </c>
      <c r="CB149" s="20" t="n">
        <f aca="false">$I117*MAX(0,MIN($F149,CB$4)-MAX($E149,CB$3)+1)/($F149-$E149+1)</f>
        <v>-0</v>
      </c>
      <c r="CC149" s="20" t="n">
        <f aca="false">$I117*MAX(0,MIN($F149,CC$4)-MAX($E149,CC$3)+1)/($F149-$E149+1)</f>
        <v>-0</v>
      </c>
      <c r="CD149" s="20" t="n">
        <f aca="false">$I117*MAX(0,MIN($F149,CD$4)-MAX($E149,CD$3)+1)/($F149-$E149+1)</f>
        <v>-0</v>
      </c>
      <c r="CE149" s="20" t="n">
        <f aca="false">$I117*MAX(0,MIN($F149,CE$4)-MAX($E149,CE$3)+1)/($F149-$E149+1)</f>
        <v>-0</v>
      </c>
      <c r="CF149" s="20" t="n">
        <f aca="false">$I117*MAX(0,MIN($F149,CF$4)-MAX($E149,CF$3)+1)/($F149-$E149+1)</f>
        <v>-0</v>
      </c>
      <c r="CG149" s="20" t="n">
        <f aca="false">$I117*MAX(0,MIN($F149,CG$4)-MAX($E149,CG$3)+1)/($F149-$E149+1)</f>
        <v>-0</v>
      </c>
      <c r="CH149" s="20" t="n">
        <f aca="false">$I117*MAX(0,MIN($F149,CH$4)-MAX($E149,CH$3)+1)/($F149-$E149+1)</f>
        <v>-0</v>
      </c>
      <c r="CI149" s="20" t="n">
        <f aca="false">$I117*MAX(0,MIN($F149,CI$4)-MAX($E149,CI$3)+1)/($F149-$E149+1)</f>
        <v>-0</v>
      </c>
      <c r="CJ149" s="20" t="n">
        <f aca="false">$I117*MAX(0,MIN($F149,CJ$4)-MAX($E149,CJ$3)+1)/($F149-$E149+1)</f>
        <v>-0</v>
      </c>
      <c r="CK149" s="20" t="n">
        <f aca="false">$I117*MAX(0,MIN($F149,CK$4)-MAX($E149,CK$3)+1)/($F149-$E149+1)</f>
        <v>-0</v>
      </c>
      <c r="CL149" s="20" t="n">
        <f aca="false">$I117*MAX(0,MIN($F149,CL$4)-MAX($E149,CL$3)+1)/($F149-$E149+1)</f>
        <v>-0</v>
      </c>
      <c r="CM149" s="20" t="n">
        <f aca="false">$I117*MAX(0,MIN($F149,CM$4)-MAX($E149,CM$3)+1)/($F149-$E149+1)</f>
        <v>-0</v>
      </c>
      <c r="CN149" s="20" t="n">
        <f aca="false">$I117*MAX(0,MIN($F149,CN$4)-MAX($E149,CN$3)+1)/($F149-$E149+1)</f>
        <v>-0</v>
      </c>
      <c r="CO149" s="20" t="n">
        <f aca="false">$I117*MAX(0,MIN($F149,CO$4)-MAX($E149,CO$3)+1)/($F149-$E149+1)</f>
        <v>-0</v>
      </c>
      <c r="CP149" s="20" t="n">
        <f aca="false">$I117*MAX(0,MIN($F149,CP$4)-MAX($E149,CP$3)+1)/($F149-$E149+1)</f>
        <v>-0</v>
      </c>
      <c r="CQ149" s="20" t="n">
        <f aca="false">$I117*MAX(0,MIN($F149,CQ$4)-MAX($E149,CQ$3)+1)/($F149-$E149+1)</f>
        <v>-0</v>
      </c>
      <c r="CR149" s="20" t="n">
        <f aca="false">$I117*MAX(0,MIN($F149,CR$4)-MAX($E149,CR$3)+1)/($F149-$E149+1)</f>
        <v>-0</v>
      </c>
      <c r="CS149" s="20" t="n">
        <f aca="false">$I117*MAX(0,MIN($F149,CS$4)-MAX($E149,CS$3)+1)/($F149-$E149+1)</f>
        <v>-0</v>
      </c>
      <c r="CT149" s="20" t="n">
        <f aca="false">$I117*MAX(0,MIN($F149,CT$4)-MAX($E149,CT$3)+1)/($F149-$E149+1)</f>
        <v>-0</v>
      </c>
      <c r="CU149" s="20" t="n">
        <f aca="false">$I117*MAX(0,MIN($F149,CU$4)-MAX($E149,CU$3)+1)/($F149-$E149+1)</f>
        <v>-0</v>
      </c>
      <c r="CV149" s="20" t="n">
        <f aca="false">$I117*MAX(0,MIN($F149,CV$4)-MAX($E149,CV$3)+1)/($F149-$E149+1)</f>
        <v>-865.299813253012</v>
      </c>
      <c r="CW149" s="20" t="n">
        <f aca="false">$I117*MAX(0,MIN($F149,CW$4)-MAX($E149,CW$3)+1)/($F149-$E149+1)</f>
        <v>-874.808602409639</v>
      </c>
      <c r="CX149" s="20" t="n">
        <f aca="false">$I117*MAX(0,MIN($F149,CX$4)-MAX($E149,CX$3)+1)/($F149-$E149+1)</f>
        <v>-874.808602409639</v>
      </c>
      <c r="CY149" s="20" t="n">
        <f aca="false">$I117*MAX(0,MIN($F149,CY$4)-MAX($E149,CY$3)+1)/($F149-$E149+1)</f>
        <v>-855.791024096386</v>
      </c>
      <c r="CZ149" s="20" t="n">
        <f aca="false">$I117*MAX(0,MIN($F149,CZ$4)-MAX($E149,CZ$3)+1)/($F149-$E149+1)</f>
        <v>-865.299813253012</v>
      </c>
      <c r="DA149" s="20" t="n">
        <f aca="false">$I117*MAX(0,MIN($F149,DA$4)-MAX($E149,DA$3)+1)/($F149-$E149+1)</f>
        <v>-874.808602409639</v>
      </c>
      <c r="DB149" s="20" t="n">
        <f aca="false">$I117*MAX(0,MIN($F149,DB$4)-MAX($E149,DB$3)+1)/($F149-$E149+1)</f>
        <v>-874.808602409639</v>
      </c>
      <c r="DC149" s="20" t="n">
        <f aca="false">$I117*MAX(0,MIN($F149,DC$4)-MAX($E149,DC$3)+1)/($F149-$E149+1)</f>
        <v>-855.791024096386</v>
      </c>
      <c r="DD149" s="20" t="n">
        <f aca="false">$I117*MAX(0,MIN($F149,DD$4)-MAX($E149,DD$3)+1)/($F149-$E149+1)</f>
        <v>-865.299813253012</v>
      </c>
      <c r="DE149" s="20" t="n">
        <f aca="false">$I117*MAX(0,MIN($F149,DE$4)-MAX($E149,DE$3)+1)/($F149-$E149+1)</f>
        <v>-874.808602409639</v>
      </c>
      <c r="DF149" s="20" t="n">
        <f aca="false">$I117*MAX(0,MIN($F149,DF$4)-MAX($E149,DF$3)+1)/($F149-$E149+1)</f>
        <v>-874.808602409639</v>
      </c>
      <c r="DG149" s="20" t="n">
        <f aca="false">$I117*MAX(0,MIN($F149,DG$4)-MAX($E149,DG$3)+1)/($F149-$E149+1)</f>
        <v>-855.791024096386</v>
      </c>
      <c r="DH149" s="20" t="n">
        <f aca="false">$I117*MAX(0,MIN($F149,DH$4)-MAX($E149,DH$3)+1)/($F149-$E149+1)</f>
        <v>-865.299813253012</v>
      </c>
      <c r="DI149" s="20" t="n">
        <f aca="false">$I117*MAX(0,MIN($F149,DI$4)-MAX($E149,DI$3)+1)/($F149-$E149+1)</f>
        <v>-874.808602409639</v>
      </c>
      <c r="DJ149" s="20" t="n">
        <f aca="false">$I117*MAX(0,MIN($F149,DJ$4)-MAX($E149,DJ$3)+1)/($F149-$E149+1)</f>
        <v>-874.808602409639</v>
      </c>
      <c r="DK149" s="20" t="n">
        <f aca="false">$I117*MAX(0,MIN($F149,DK$4)-MAX($E149,DK$3)+1)/($F149-$E149+1)</f>
        <v>-865.299813253012</v>
      </c>
      <c r="DL149" s="20" t="n">
        <f aca="false">$I117*MAX(0,MIN($F149,DL$4)-MAX($E149,DL$3)+1)/($F149-$E149+1)</f>
        <v>-865.299813253012</v>
      </c>
      <c r="DM149" s="20" t="n">
        <f aca="false">$I117*MAX(0,MIN($F149,DM$4)-MAX($E149,DM$3)+1)/($F149-$E149+1)</f>
        <v>-874.808602409639</v>
      </c>
      <c r="DN149" s="20" t="n">
        <f aca="false">$I117*MAX(0,MIN($F149,DN$4)-MAX($E149,DN$3)+1)/($F149-$E149+1)</f>
        <v>-874.808602409639</v>
      </c>
      <c r="DO149" s="20" t="n">
        <f aca="false">$I117*MAX(0,MIN($F149,DO$4)-MAX($E149,DO$3)+1)/($F149-$E149+1)</f>
        <v>-855.791024096386</v>
      </c>
      <c r="DP149" s="20" t="n">
        <f aca="false">$I117*MAX(0,MIN($F149,DP$4)-MAX($E149,DP$3)+1)/($F149-$E149+1)</f>
        <v>-865.299813253012</v>
      </c>
      <c r="DQ149" s="20" t="n">
        <f aca="false">$I117*MAX(0,MIN($F149,DQ$4)-MAX($E149,DQ$3)+1)/($F149-$E149+1)</f>
        <v>-874.808602409639</v>
      </c>
      <c r="DR149" s="20" t="n">
        <f aca="false">$I117*MAX(0,MIN($F149,DR$4)-MAX($E149,DR$3)+1)/($F149-$E149+1)</f>
        <v>-874.808602409639</v>
      </c>
      <c r="DS149" s="20" t="n">
        <f aca="false">$I117*MAX(0,MIN($F149,DS$4)-MAX($E149,DS$3)+1)/($F149-$E149+1)</f>
        <v>-855.791024096386</v>
      </c>
      <c r="DT149" s="20" t="n">
        <f aca="false">$I117*MAX(0,MIN($F149,DT$4)-MAX($E149,DT$3)+1)/($F149-$E149+1)</f>
        <v>-865.299813253012</v>
      </c>
      <c r="DU149" s="20" t="n">
        <f aca="false">$I117*MAX(0,MIN($F149,DU$4)-MAX($E149,DU$3)+1)/($F149-$E149+1)</f>
        <v>-874.808602409639</v>
      </c>
      <c r="DV149" s="20" t="n">
        <f aca="false">$I117*MAX(0,MIN($F149,DV$4)-MAX($E149,DV$3)+1)/($F149-$E149+1)</f>
        <v>-874.808602409639</v>
      </c>
      <c r="DW149" s="20" t="n">
        <f aca="false">$I117*MAX(0,MIN($F149,DW$4)-MAX($E149,DW$3)+1)/($F149-$E149+1)</f>
        <v>-855.791024096386</v>
      </c>
      <c r="DX149" s="20" t="n">
        <f aca="false">$I117*MAX(0,MIN($F149,DX$4)-MAX($E149,DX$3)+1)/($F149-$E149+1)</f>
        <v>-865.299813253012</v>
      </c>
      <c r="DY149" s="20" t="n">
        <f aca="false">$I117*MAX(0,MIN($F149,DY$4)-MAX($E149,DY$3)+1)/($F149-$E149+1)</f>
        <v>-874.808602409639</v>
      </c>
      <c r="DZ149" s="20" t="n">
        <f aca="false">$I117*MAX(0,MIN($F149,DZ$4)-MAX($E149,DZ$3)+1)/($F149-$E149+1)</f>
        <v>-874.808602409639</v>
      </c>
      <c r="EA149" s="20" t="n">
        <f aca="false">$I117*MAX(0,MIN($F149,EA$4)-MAX($E149,EA$3)+1)/($F149-$E149+1)</f>
        <v>-865.299813253012</v>
      </c>
      <c r="EB149" s="20" t="n">
        <f aca="false">$I117*MAX(0,MIN($F149,EB$4)-MAX($E149,EB$3)+1)/($F149-$E149+1)</f>
        <v>-865.299813253012</v>
      </c>
      <c r="EC149" s="20" t="n">
        <f aca="false">$I117*MAX(0,MIN($F149,EC$4)-MAX($E149,EC$3)+1)/($F149-$E149+1)</f>
        <v>-874.808602409639</v>
      </c>
      <c r="ED149" s="20" t="n">
        <f aca="false">$I117*MAX(0,MIN($F149,ED$4)-MAX($E149,ED$3)+1)/($F149-$E149+1)</f>
        <v>-874.808602409639</v>
      </c>
      <c r="EE149" s="20" t="n">
        <f aca="false">$I117*MAX(0,MIN($F149,EE$4)-MAX($E149,EE$3)+1)/($F149-$E149+1)</f>
        <v>-855.791024096386</v>
      </c>
      <c r="EF149" s="20" t="n">
        <f aca="false">$I117*MAX(0,MIN($F149,EF$4)-MAX($E149,EF$3)+1)/($F149-$E149+1)</f>
        <v>-865.299813253012</v>
      </c>
      <c r="EG149" s="20" t="n">
        <f aca="false">$I117*MAX(0,MIN($F149,EG$4)-MAX($E149,EG$3)+1)/($F149-$E149+1)</f>
        <v>-874.808602409639</v>
      </c>
      <c r="EH149" s="20" t="n">
        <f aca="false">$I117*MAX(0,MIN($F149,EH$4)-MAX($E149,EH$3)+1)/($F149-$E149+1)</f>
        <v>-874.808602409639</v>
      </c>
      <c r="EI149" s="20" t="n">
        <f aca="false">$I117*MAX(0,MIN($F149,EI$4)-MAX($E149,EI$3)+1)/($F149-$E149+1)</f>
        <v>-855.791024096386</v>
      </c>
      <c r="EJ149" s="20" t="n">
        <f aca="false">$I117*MAX(0,MIN($F149,EJ$4)-MAX($E149,EJ$3)+1)/($F149-$E149+1)</f>
        <v>-0</v>
      </c>
      <c r="EK149" s="20" t="n">
        <f aca="false">$I117*MAX(0,MIN($F149,EK$4)-MAX($E149,EK$3)+1)/($F149-$E149+1)</f>
        <v>-0</v>
      </c>
      <c r="EL149" s="20" t="n">
        <f aca="false">$I117*MAX(0,MIN($F149,EL$4)-MAX($E149,EL$3)+1)/($F149-$E149+1)</f>
        <v>-0</v>
      </c>
      <c r="EM149" s="20" t="n">
        <f aca="false">$I117*MAX(0,MIN($F149,EM$4)-MAX($E149,EM$3)+1)/($F149-$E149+1)</f>
        <v>-0</v>
      </c>
      <c r="EN149" s="20" t="n">
        <f aca="false">$I117*MAX(0,MIN($F149,EN$4)-MAX($E149,EN$3)+1)/($F149-$E149+1)</f>
        <v>-0</v>
      </c>
      <c r="EO149" s="20" t="n">
        <f aca="false">$I117*MAX(0,MIN($F149,EO$4)-MAX($E149,EO$3)+1)/($F149-$E149+1)</f>
        <v>-0</v>
      </c>
      <c r="EP149" s="20" t="n">
        <f aca="false">$I117*MAX(0,MIN($F149,EP$4)-MAX($E149,EP$3)+1)/($F149-$E149+1)</f>
        <v>-0</v>
      </c>
      <c r="EQ149" s="20" t="n">
        <f aca="false">$I117*MAX(0,MIN($F149,EQ$4)-MAX($E149,EQ$3)+1)/($F149-$E149+1)</f>
        <v>-0</v>
      </c>
      <c r="ER149" s="20" t="n">
        <f aca="false">$I117*MAX(0,MIN($F149,ER$4)-MAX($E149,ER$3)+1)/($F149-$E149+1)</f>
        <v>-0</v>
      </c>
      <c r="ES149" s="20" t="n">
        <f aca="false">$I117*MAX(0,MIN($F149,ES$4)-MAX($E149,ES$3)+1)/($F149-$E149+1)</f>
        <v>-0</v>
      </c>
      <c r="ET149" s="20" t="n">
        <f aca="false">$I117*MAX(0,MIN($F149,ET$4)-MAX($E149,ET$3)+1)/($F149-$E149+1)</f>
        <v>-0</v>
      </c>
      <c r="EU149" s="20" t="n">
        <f aca="false">$I117*MAX(0,MIN($F149,EU$4)-MAX($E149,EU$3)+1)/($F149-$E149+1)</f>
        <v>-0</v>
      </c>
      <c r="EV149" s="20" t="n">
        <f aca="false">$I117*MAX(0,MIN($F149,EV$4)-MAX($E149,EV$3)+1)/($F149-$E149+1)</f>
        <v>-0</v>
      </c>
      <c r="EW149" s="20" t="n">
        <f aca="false">$I117*MAX(0,MIN($F149,EW$4)-MAX($E149,EW$3)+1)/($F149-$E149+1)</f>
        <v>-0</v>
      </c>
      <c r="EX149" s="20" t="n">
        <f aca="false">$I117*MAX(0,MIN($F149,EX$4)-MAX($E149,EX$3)+1)/($F149-$E149+1)</f>
        <v>-0</v>
      </c>
      <c r="EY149" s="20" t="n">
        <f aca="false">$I117*MAX(0,MIN($F149,EY$4)-MAX($E149,EY$3)+1)/($F149-$E149+1)</f>
        <v>-0</v>
      </c>
      <c r="EZ149" s="20" t="n">
        <f aca="false">$I117*MAX(0,MIN($F149,EZ$4)-MAX($E149,EZ$3)+1)/($F149-$E149+1)</f>
        <v>-0</v>
      </c>
      <c r="FA149" s="20" t="n">
        <f aca="false">$I117*MAX(0,MIN($F149,FA$4)-MAX($E149,FA$3)+1)/($F149-$E149+1)</f>
        <v>-0</v>
      </c>
      <c r="FB149" s="20" t="n">
        <f aca="false">$I117*MAX(0,MIN($F149,FB$4)-MAX($E149,FB$3)+1)/($F149-$E149+1)</f>
        <v>-0</v>
      </c>
      <c r="FC149" s="20" t="n">
        <f aca="false">$I117*MAX(0,MIN($F149,FC$4)-MAX($E149,FC$3)+1)/($F149-$E149+1)</f>
        <v>-0</v>
      </c>
      <c r="FD149" s="20" t="n">
        <f aca="false">$I117*MAX(0,MIN($F149,FD$4)-MAX($E149,FD$3)+1)/($F149-$E149+1)</f>
        <v>-0</v>
      </c>
      <c r="FE149" s="20" t="n">
        <f aca="false">$I117*MAX(0,MIN($F149,FE$4)-MAX($E149,FE$3)+1)/($F149-$E149+1)</f>
        <v>-0</v>
      </c>
      <c r="FF149" s="20" t="n">
        <f aca="false">$I117*MAX(0,MIN($F149,FF$4)-MAX($E149,FF$3)+1)/($F149-$E149+1)</f>
        <v>-0</v>
      </c>
      <c r="FG149" s="20" t="n">
        <f aca="false">$I117*MAX(0,MIN($F149,FG$4)-MAX($E149,FG$3)+1)/($F149-$E149+1)</f>
        <v>-0</v>
      </c>
      <c r="FH149" s="20" t="n">
        <f aca="false">$I117*MAX(0,MIN($F149,FH$4)-MAX($E149,FH$3)+1)/($F149-$E149+1)</f>
        <v>-0</v>
      </c>
    </row>
    <row r="150" customFormat="false" ht="15" hidden="false" customHeight="false" outlineLevel="0" collapsed="false">
      <c r="C150" s="0" t="s">
        <v>796</v>
      </c>
      <c r="D150" s="11" t="s">
        <v>359</v>
      </c>
      <c r="I150" s="20" t="n">
        <f aca="false">SUM(J150:FH150)</f>
        <v>41377.5259286328</v>
      </c>
      <c r="J150" s="20" t="n">
        <f aca="false">J98+J146+J147+J148+J149+J130+J140+J141+J112</f>
        <v>0</v>
      </c>
      <c r="K150" s="20" t="n">
        <f aca="false">K98+K146+K147+K148+K149+K130+K140+K141+K112</f>
        <v>-5.41754075342466</v>
      </c>
      <c r="L150" s="20" t="n">
        <f aca="false">L98+L146+L147+L148+L149+L130+L140+L141+L112</f>
        <v>-7.30364753424658</v>
      </c>
      <c r="M150" s="20" t="n">
        <f aca="false">M98+M146+M147+M148+M149+M130+M140+M141+M112</f>
        <v>-7.38390739726027</v>
      </c>
      <c r="N150" s="20" t="n">
        <f aca="false">N98+N146+N147+N148+N149+N130+N140+N141+N112</f>
        <v>-7.38390739726027</v>
      </c>
      <c r="O150" s="20" t="n">
        <f aca="false">O98+O146+O147+O148+O149+O130+O140+O141+O112</f>
        <v>-7.22338767123288</v>
      </c>
      <c r="P150" s="20" t="n">
        <f aca="false">P98+P146+P147+P148+P149+P130+P140+P141+P112</f>
        <v>-483.566595542748</v>
      </c>
      <c r="Q150" s="20" t="n">
        <f aca="false">Q98+Q146+Q147+Q148+Q149+Q130+Q140+Q141+Q112</f>
        <v>-67.5594567539315</v>
      </c>
      <c r="R150" s="20" t="n">
        <f aca="false">R98+R146+R147+R148+R149+R130+R140+R141+R112</f>
        <v>-47.4280002418815</v>
      </c>
      <c r="S150" s="20" t="n">
        <f aca="false">S98+S146+S147+S148+S149+S130+S140+S141+S112</f>
        <v>-26.9998421675507</v>
      </c>
      <c r="T150" s="20" t="n">
        <f aca="false">T98+T146+T147+T148+T149+T130+T140+T141+T112</f>
        <v>479.051850125011</v>
      </c>
      <c r="U150" s="20" t="n">
        <f aca="false">U98+U146+U147+U148+U149+U130+U140+U141+U112</f>
        <v>490.436106183501</v>
      </c>
      <c r="V150" s="20" t="n">
        <f aca="false">V98+V146+V147+V148+V149+V130+V140+V141+V112</f>
        <v>492.850814039143</v>
      </c>
      <c r="W150" s="20" t="n">
        <f aca="false">W98+W146+W147+W148+W149+W130+W140+W141+W112</f>
        <v>186.731871215479</v>
      </c>
      <c r="X150" s="20" t="n">
        <f aca="false">X98+X146+X147+X148+X149+X130+X140+X141+X112</f>
        <v>195.095485680822</v>
      </c>
      <c r="Y150" s="20" t="n">
        <f aca="false">Y98+Y146+Y147+Y148+Y149+Y130+Y140+Y141+Y112</f>
        <v>203.465190813953</v>
      </c>
      <c r="Z150" s="20" t="n">
        <f aca="false">Z98+Z146+Z147+Z148+Z149+Z130+Z140+Z141+Z112</f>
        <v>206.161047572131</v>
      </c>
      <c r="AA150" s="20" t="n">
        <f aca="false">AA98+AA146+AA147+AA148+AA149+AA130+AA140+AA141+AA112</f>
        <v>-34.5461891272898</v>
      </c>
      <c r="AB150" s="20" t="n">
        <f aca="false">AB98+AB146+AB147+AB148+AB149+AB130+AB140+AB141+AB112</f>
        <v>-28.5153735400398</v>
      </c>
      <c r="AC150" s="20" t="n">
        <f aca="false">AC98+AC146+AC147+AC148+AC149+AC130+AC140+AC141+AC112</f>
        <v>-22.4725771551619</v>
      </c>
      <c r="AD150" s="20" t="n">
        <f aca="false">AD98+AD146+AD147+AD148+AD149+AD130+AD140+AD141+AD112</f>
        <v>-19.4619405316079</v>
      </c>
      <c r="AE150" s="20" t="n">
        <f aca="false">AE98+AE146+AE147+AE148+AE149+AE130+AE140+AE141+AE112</f>
        <v>33.4782775406194</v>
      </c>
      <c r="AF150" s="20" t="n">
        <f aca="false">AF98+AF146+AF147+AF148+AF149+AF130+AF140+AF141+AF112</f>
        <v>40.2627118543135</v>
      </c>
      <c r="AG150" s="20" t="n">
        <f aca="false">AG98+AG146+AG147+AG148+AG149+AG130+AG140+AG141+AG112</f>
        <v>47.0609537408056</v>
      </c>
      <c r="AH150" s="20" t="n">
        <f aca="false">AH98+AH146+AH147+AH148+AH149+AH130+AH140+AH141+AH112</f>
        <v>50.2636500069618</v>
      </c>
      <c r="AI150" s="20" t="n">
        <f aca="false">AI98+AI146+AI147+AI148+AI149+AI130+AI140+AI141+AI112</f>
        <v>47.4277941819097</v>
      </c>
      <c r="AJ150" s="20" t="n">
        <f aca="false">AJ98+AJ146+AJ147+AJ148+AJ149+AJ130+AJ140+AJ141+AJ112</f>
        <v>50.8429389363427</v>
      </c>
      <c r="AK150" s="20" t="n">
        <f aca="false">AK98+AK146+AK147+AK148+AK149+AK130+AK140+AK141+AK112</f>
        <v>57.8581205417128</v>
      </c>
      <c r="AL150" s="20" t="n">
        <f aca="false">AL98+AL146+AL147+AL148+AL149+AL130+AL140+AL141+AL112</f>
        <v>61.3647438514068</v>
      </c>
      <c r="AM150" s="20" t="n">
        <f aca="false">AM98+AM146+AM147+AM148+AM149+AM130+AM140+AM141+AM112</f>
        <v>19.3706554964859</v>
      </c>
      <c r="AN150" s="20" t="n">
        <f aca="false">AN98+AN146+AN147+AN148+AN149+AN130+AN140+AN141+AN112</f>
        <v>26.118128282734</v>
      </c>
      <c r="AO150" s="20" t="n">
        <f aca="false">AO98+AO146+AO147+AO148+AO149+AO130+AO140+AO141+AO112</f>
        <v>32.8873877949236</v>
      </c>
      <c r="AP150" s="20" t="n">
        <f aca="false">AP98+AP146+AP147+AP148+AP149+AP130+AP140+AP141+AP112</f>
        <v>36.6325801403634</v>
      </c>
      <c r="AQ150" s="20" t="n">
        <f aca="false">AQ98+AQ146+AQ147+AQ148+AQ149+AQ130+AQ140+AQ141+AQ112</f>
        <v>-65.7488155233477</v>
      </c>
      <c r="AR150" s="20" t="n">
        <f aca="false">AR98+AR146+AR147+AR148+AR149+AR130+AR140+AR141+AR112</f>
        <v>-59.8569140857292</v>
      </c>
      <c r="AS150" s="20" t="n">
        <f aca="false">AS98+AS146+AS147+AS148+AS149+AS130+AS140+AS141+AS112</f>
        <v>-53.9380952826401</v>
      </c>
      <c r="AT150" s="20" t="n">
        <f aca="false">AT98+AT146+AT147+AT148+AT149+AT130+AT140+AT141+AT112</f>
        <v>-49.8742445974699</v>
      </c>
      <c r="AU150" s="20" t="n">
        <f aca="false">AU98+AU146+AU147+AU148+AU149+AU130+AU140+AU141+AU112</f>
        <v>-18.0393444603737</v>
      </c>
      <c r="AV150" s="20" t="n">
        <f aca="false">AV98+AV146+AV147+AV148+AV149+AV130+AV140+AV141+AV112</f>
        <v>-11.5791280963664</v>
      </c>
      <c r="AW150" s="20" t="n">
        <f aca="false">AW98+AW146+AW147+AW148+AW149+AW130+AW140+AW141+AW112</f>
        <v>-5.08843856650526</v>
      </c>
      <c r="AX150" s="20" t="n">
        <f aca="false">AX98+AX146+AX147+AX148+AX149+AX130+AX140+AX141+AX112</f>
        <v>-0.748087111845535</v>
      </c>
      <c r="AY150" s="20" t="n">
        <f aca="false">AY98+AY146+AY147+AY148+AY149+AY130+AY140+AY141+AY112</f>
        <v>-70.1936282937898</v>
      </c>
      <c r="AZ150" s="20" t="n">
        <f aca="false">AZ98+AZ146+AZ147+AZ148+AZ149+AZ130+AZ140+AZ141+AZ112</f>
        <v>-65.6892251859518</v>
      </c>
      <c r="BA150" s="20" t="n">
        <f aca="false">BA98+BA146+BA147+BA148+BA149+BA130+BA140+BA141+BA112</f>
        <v>-59.7576040630617</v>
      </c>
      <c r="BB150" s="20" t="n">
        <f aca="false">BB98+BB146+BB147+BB148+BB149+BB130+BB140+BB141+BB112</f>
        <v>-55.134650181404</v>
      </c>
      <c r="BC150" s="20" t="n">
        <f aca="false">BC98+BC146+BC147+BC148+BC149+BC130+BC140+BC141+BC112</f>
        <v>-17.9595917305696</v>
      </c>
      <c r="BD150" s="20" t="n">
        <f aca="false">BD98+BD146+BD147+BD148+BD149+BD130+BD140+BD141+BD112</f>
        <v>-11.4915506285965</v>
      </c>
      <c r="BE150" s="20" t="n">
        <f aca="false">BE98+BE146+BE147+BE148+BE149+BE130+BE140+BE141+BE112</f>
        <v>-4.98781944924585</v>
      </c>
      <c r="BF150" s="20" t="n">
        <f aca="false">BF98+BF146+BF147+BF148+BF149+BF130+BF140+BF141+BF112</f>
        <v>-0.129315838385992</v>
      </c>
      <c r="BG150" s="20" t="n">
        <f aca="false">BG98+BG146+BG147+BG148+BG149+BG130+BG140+BG141+BG112</f>
        <v>23.0128223862326</v>
      </c>
      <c r="BH150" s="20" t="n">
        <f aca="false">BH98+BH146+BH147+BH148+BH149+BH130+BH140+BH141+BH112</f>
        <v>578.153199055042</v>
      </c>
      <c r="BI150" s="20" t="n">
        <f aca="false">BI98+BI146+BI147+BI148+BI149+BI130+BI140+BI141+BI112</f>
        <v>591.164068324763</v>
      </c>
      <c r="BJ150" s="20" t="n">
        <f aca="false">BJ98+BJ146+BJ147+BJ148+BJ149+BJ130+BJ140+BJ141+BJ112</f>
        <v>596.322845481011</v>
      </c>
      <c r="BK150" s="20" t="n">
        <f aca="false">BK98+BK146+BK147+BK148+BK149+BK130+BK140+BK141+BK112</f>
        <v>561.78956135996</v>
      </c>
      <c r="BL150" s="20" t="n">
        <f aca="false">BL98+BL146+BL147+BL148+BL149+BL130+BL140+BL141+BL112</f>
        <v>574.769418474119</v>
      </c>
      <c r="BM150" s="20" t="n">
        <f aca="false">BM98+BM146+BM147+BM148+BM149+BM130+BM140+BM141+BM112</f>
        <v>587.792755640835</v>
      </c>
      <c r="BN150" s="20" t="n">
        <f aca="false">BN98+BN146+BN147+BN148+BN149+BN130+BN140+BN141+BN112</f>
        <v>593.288040395548</v>
      </c>
      <c r="BO150" s="20" t="n">
        <f aca="false">BO98+BO146+BO147+BO148+BO149+BO130+BO140+BO141+BO112</f>
        <v>601.859514350552</v>
      </c>
      <c r="BP150" s="20" t="n">
        <f aca="false">BP98+BP146+BP147+BP148+BP149+BP130+BP140+BP141+BP112</f>
        <v>607.581755517036</v>
      </c>
      <c r="BQ150" s="20" t="n">
        <f aca="false">BQ98+BQ146+BQ147+BQ148+BQ149+BQ130+BQ140+BQ141+BQ112</f>
        <v>621.040220713221</v>
      </c>
      <c r="BR150" s="20" t="n">
        <f aca="false">BR98+BR146+BR147+BR148+BR149+BR130+BR140+BR141+BR112</f>
        <v>626.911756411808</v>
      </c>
      <c r="BS150" s="20" t="n">
        <f aca="false">BS98+BS146+BS147+BS148+BS149+BS130+BS140+BS141+BS112</f>
        <v>576.191452554775</v>
      </c>
      <c r="BT150" s="20" t="n">
        <f aca="false">BT98+BT146+BT147+BT148+BT149+BT130+BT140+BT141+BT112</f>
        <v>589.472533895751</v>
      </c>
      <c r="BU150" s="20" t="n">
        <f aca="false">BU98+BU146+BU147+BU148+BU149+BU130+BU140+BU141+BU112</f>
        <v>602.807766723393</v>
      </c>
      <c r="BV150" s="20" t="n">
        <f aca="false">BV98+BV146+BV147+BV148+BV149+BV130+BV140+BV141+BV112</f>
        <v>609.072114246657</v>
      </c>
      <c r="BW150" s="20" t="n">
        <f aca="false">BW98+BW146+BW147+BW148+BW149+BW130+BW140+BW141+BW112</f>
        <v>594.101525431483</v>
      </c>
      <c r="BX150" s="20" t="n">
        <f aca="false">BX98+BX146+BX147+BX148+BX149+BX130+BX140+BX141+BX112</f>
        <v>607.600994218923</v>
      </c>
      <c r="BY150" s="20" t="n">
        <f aca="false">BY98+BY146+BY147+BY148+BY149+BY130+BY140+BY141+BY112</f>
        <v>621.158522879793</v>
      </c>
      <c r="BZ150" s="20" t="n">
        <f aca="false">BZ98+BZ146+BZ147+BZ148+BZ149+BZ130+BZ140+BZ141+BZ112</f>
        <v>627.778567577683</v>
      </c>
      <c r="CA150" s="20" t="n">
        <f aca="false">CA98+CA146+CA147+CA148+CA149+CA130+CA140+CA141+CA112</f>
        <v>601.677693406546</v>
      </c>
      <c r="CB150" s="20" t="n">
        <f aca="false">CB98+CB146+CB147+CB148+CB149+CB130+CB140+CB141+CB112</f>
        <v>615.292781304189</v>
      </c>
      <c r="CC150" s="20" t="n">
        <f aca="false">CC98+CC146+CC147+CC148+CC149+CC130+CC140+CC141+CC112</f>
        <v>620.877351186821</v>
      </c>
      <c r="CD150" s="20" t="n">
        <f aca="false">CD98+CD146+CD147+CD148+CD149+CD130+CD140+CD141+CD112</f>
        <v>619.68842490362</v>
      </c>
      <c r="CE150" s="20" t="n">
        <f aca="false">CE98+CE146+CE147+CE148+CE149+CE130+CE140+CE141+CE112</f>
        <v>571.662581263134</v>
      </c>
      <c r="CF150" s="20" t="n">
        <f aca="false">CF98+CF146+CF147+CF148+CF149+CF130+CF140+CF141+CF112</f>
        <v>570.503173069669</v>
      </c>
      <c r="CG150" s="20" t="n">
        <f aca="false">CG98+CG146+CG147+CG148+CG149+CG130+CG140+CG141+CG112</f>
        <v>575.601167457059</v>
      </c>
      <c r="CH150" s="20" t="n">
        <f aca="false">CH98+CH146+CH147+CH148+CH149+CH130+CH140+CH141+CH112</f>
        <v>574.417916635704</v>
      </c>
      <c r="CI150" s="20" t="n">
        <f aca="false">CI98+CI146+CI147+CI148+CI149+CI130+CI140+CI141+CI112</f>
        <v>607.976876727934</v>
      </c>
      <c r="CJ150" s="20" t="n">
        <f aca="false">CJ98+CJ146+CJ147+CJ148+CJ149+CJ130+CJ140+CJ141+CJ112</f>
        <v>613.534339722257</v>
      </c>
      <c r="CK150" s="20" t="n">
        <f aca="false">CK98+CK146+CK147+CK148+CK149+CK130+CK140+CK141+CK112</f>
        <v>619.0529329392</v>
      </c>
      <c r="CL150" s="20" t="n">
        <f aca="false">CL98+CL146+CL147+CL148+CL149+CL130+CL140+CL141+CL112</f>
        <v>617.816876363584</v>
      </c>
      <c r="CM150" s="20" t="n">
        <f aca="false">CM98+CM146+CM147+CM148+CM149+CM130+CM140+CM141+CM112</f>
        <v>669.818688118752</v>
      </c>
      <c r="CN150" s="20" t="n">
        <f aca="false">CN98+CN146+CN147+CN148+CN149+CN130+CN140+CN141+CN112</f>
        <v>676.047051802137</v>
      </c>
      <c r="CO150" s="20" t="n">
        <f aca="false">CO98+CO146+CO147+CO148+CO149+CO130+CO140+CO141+CO112</f>
        <v>682.236019026692</v>
      </c>
      <c r="CP150" s="20" t="n">
        <f aca="false">CP98+CP146+CP147+CP148+CP149+CP130+CP140+CP141+CP112</f>
        <v>680.983214012695</v>
      </c>
      <c r="CQ150" s="20" t="n">
        <f aca="false">CQ98+CQ146+CQ147+CQ148+CQ149+CQ130+CQ140+CQ141+CQ112</f>
        <v>625.702441801405</v>
      </c>
      <c r="CR150" s="20" t="n">
        <f aca="false">CR98+CR146+CR147+CR148+CR149+CR130+CR140+CR141+CR112</f>
        <v>631.427549314135</v>
      </c>
      <c r="CS150" s="20" t="n">
        <f aca="false">CS98+CS146+CS147+CS148+CS149+CS130+CS140+CS141+CS112</f>
        <v>637.112836062876</v>
      </c>
      <c r="CT150" s="20" t="n">
        <f aca="false">CT98+CT146+CT147+CT148+CT149+CT130+CT140+CT141+CT112</f>
        <v>635.846538170461</v>
      </c>
      <c r="CU150" s="20" t="n">
        <f aca="false">CU98+CU146+CU147+CU148+CU149+CU130+CU140+CU141+CU112</f>
        <v>553.268562253164</v>
      </c>
      <c r="CV150" s="20" t="n">
        <f aca="false">CV98+CV146+CV147+CV148+CV149+CV130+CV140+CV141+CV112</f>
        <v>-313.233279824946</v>
      </c>
      <c r="CW150" s="20" t="n">
        <f aca="false">CW98+CW146+CW147+CW148+CW149+CW130+CW140+CW141+CW112</f>
        <v>-317.889731755469</v>
      </c>
      <c r="CX150" s="20" t="n">
        <f aca="false">CX98+CX146+CX147+CX148+CX149+CX130+CX140+CX141+CX112</f>
        <v>-319.116479679632</v>
      </c>
      <c r="CY150" s="20" t="n">
        <f aca="false">CY98+CY146+CY147+CY148+CY149+CY130+CY140+CY141+CY112</f>
        <v>-109.123605787903</v>
      </c>
      <c r="CZ150" s="20" t="n">
        <f aca="false">CZ98+CZ146+CZ147+CZ148+CZ149+CZ130+CZ140+CZ141+CZ112</f>
        <v>-111.795699257867</v>
      </c>
      <c r="DA150" s="20" t="n">
        <f aca="false">DA98+DA146+DA147+DA148+DA149+DA130+DA140+DA141+DA112</f>
        <v>-114.515157052017</v>
      </c>
      <c r="DB150" s="20" t="n">
        <f aca="false">DB98+DB146+DB147+DB148+DB149+DB130+DB140+DB141+DB112</f>
        <v>-116.021339703565</v>
      </c>
      <c r="DC150" s="20" t="n">
        <f aca="false">DC98+DC146+DC147+DC148+DC149+DC130+DC140+DC141+DC112</f>
        <v>-125.566571087308</v>
      </c>
      <c r="DD150" s="20" t="n">
        <f aca="false">DD98+DD146+DD147+DD148+DD149+DD130+DD140+DD141+DD112</f>
        <v>-128.385851822317</v>
      </c>
      <c r="DE150" s="20" t="n">
        <f aca="false">DE98+DE146+DE147+DE148+DE149+DE130+DE140+DE141+DE112</f>
        <v>-131.251344505448</v>
      </c>
      <c r="DF150" s="20" t="n">
        <f aca="false">DF98+DF146+DF147+DF148+DF149+DF130+DF140+DF141+DF112</f>
        <v>-132.720881667696</v>
      </c>
      <c r="DG150" s="20" t="n">
        <f aca="false">DG98+DG146+DG147+DG148+DG149+DG130+DG140+DG141+DG112</f>
        <v>-124.525894483703</v>
      </c>
      <c r="DH150" s="20" t="n">
        <f aca="false">DH98+DH146+DH147+DH148+DH149+DH130+DH140+DH141+DH112</f>
        <v>-127.323910094429</v>
      </c>
      <c r="DI150" s="20" t="n">
        <f aca="false">DI98+DI146+DI147+DI148+DI149+DI130+DI140+DI141+DI112</f>
        <v>-130.167822821634</v>
      </c>
      <c r="DJ150" s="20" t="n">
        <f aca="false">DJ98+DJ146+DJ147+DJ148+DJ149+DJ130+DJ140+DJ141+DJ112</f>
        <v>-131.627348356692</v>
      </c>
      <c r="DK150" s="20" t="n">
        <f aca="false">DK98+DK146+DK147+DK148+DK149+DK130+DK140+DK141+DK112</f>
        <v>-181.15565815518</v>
      </c>
      <c r="DL150" s="20" t="n">
        <f aca="false">DL98+DL146+DL147+DL148+DL149+DL130+DL140+DL141+DL112</f>
        <v>-182.563780173375</v>
      </c>
      <c r="DM150" s="20" t="n">
        <f aca="false">DM98+DM146+DM147+DM148+DM149+DM130+DM140+DM141+DM112</f>
        <v>-185.99250547364</v>
      </c>
      <c r="DN150" s="20" t="n">
        <f aca="false">DN98+DN146+DN147+DN148+DN149+DN130+DN140+DN141+DN112</f>
        <v>-187.429584790477</v>
      </c>
      <c r="DO150" s="20" t="n">
        <f aca="false">DO98+DO146+DO147+DO148+DO149+DO130+DO140+DO141+DO112</f>
        <v>-128.04609505046</v>
      </c>
      <c r="DP150" s="20" t="n">
        <f aca="false">DP98+DP146+DP147+DP148+DP149+DP130+DP140+DP141+DP112</f>
        <v>-130.860902630278</v>
      </c>
      <c r="DQ150" s="20" t="n">
        <f aca="false">DQ98+DQ146+DQ147+DQ148+DQ149+DQ130+DQ140+DQ141+DQ112</f>
        <v>-133.720882997896</v>
      </c>
      <c r="DR150" s="20" t="n">
        <f aca="false">DR98+DR146+DR147+DR148+DR149+DR130+DR140+DR141+DR112</f>
        <v>-135.157374924665</v>
      </c>
      <c r="DS150" s="20" t="n">
        <f aca="false">DS98+DS146+DS147+DS148+DS149+DS130+DS140+DS141+DS112</f>
        <v>-153.885417981939</v>
      </c>
      <c r="DT150" s="20" t="n">
        <f aca="false">DT98+DT146+DT147+DT148+DT149+DT130+DT140+DT141+DT112</f>
        <v>-156.97980293808</v>
      </c>
      <c r="DU150" s="20" t="n">
        <f aca="false">DU98+DU146+DU147+DU148+DU149+DU130+DU140+DU141+DU112</f>
        <v>-160.11911645638</v>
      </c>
      <c r="DV150" s="20" t="n">
        <f aca="false">DV98+DV146+DV147+DV148+DV149+DV130+DV140+DV141+DV112</f>
        <v>-161.547842022466</v>
      </c>
      <c r="DW150" s="20" t="n">
        <f aca="false">DW98+DW146+DW147+DW148+DW149+DW130+DW140+DW141+DW112</f>
        <v>-155.66547481254</v>
      </c>
      <c r="DX150" s="20" t="n">
        <f aca="false">DX98+DX146+DX147+DX148+DX149+DX130+DX140+DX141+DX112</f>
        <v>-158.777764418026</v>
      </c>
      <c r="DY150" s="20" t="n">
        <f aca="false">DY98+DY146+DY147+DY148+DY149+DY130+DY140+DY141+DY112</f>
        <v>-161.934921782146</v>
      </c>
      <c r="DZ150" s="20" t="n">
        <f aca="false">DZ98+DZ146+DZ147+DZ148+DZ149+DZ130+DZ140+DZ141+DZ112</f>
        <v>-163.361713799792</v>
      </c>
      <c r="EA150" s="20" t="n">
        <f aca="false">EA98+EA146+EA147+EA148+EA149+EA130+EA140+EA141+EA112</f>
        <v>-167.156111046314</v>
      </c>
      <c r="EB150" s="20" t="n">
        <f aca="false">EB98+EB146+EB147+EB148+EB149+EB130+EB140+EB141+EB112</f>
        <v>-168.526057181546</v>
      </c>
      <c r="EC150" s="20" t="n">
        <f aca="false">EC98+EC146+EC147+EC148+EC149+EC130+EC140+EC141+EC112</f>
        <v>-171.761955291238</v>
      </c>
      <c r="ED150" s="20" t="n">
        <f aca="false">ED98+ED146+ED147+ED148+ED149+ED130+ED140+ED141+ED112</f>
        <v>-173.160073657887</v>
      </c>
      <c r="EE150" s="20" t="n">
        <f aca="false">EE98+EE146+EE147+EE148+EE149+EE130+EE140+EE141+EE112</f>
        <v>-179.301322355084</v>
      </c>
      <c r="EF150" s="20" t="n">
        <f aca="false">EF98+EF146+EF147+EF148+EF149+EF130+EF140+EF141+EF112</f>
        <v>-182.667339698354</v>
      </c>
      <c r="EG150" s="20" t="n">
        <f aca="false">EG98+EG146+EG147+EG148+EG149+EG130+EG140+EG141+EG112</f>
        <v>-186.077936229125</v>
      </c>
      <c r="EH150" s="20" t="n">
        <f aca="false">EH98+EH146+EH147+EH148+EH149+EH130+EH140+EH141+EH112</f>
        <v>-187.495551702173</v>
      </c>
      <c r="EI150" s="20" t="n">
        <f aca="false">EI98+EI146+EI147+EI148+EI149+EI130+EI140+EI141+EI112</f>
        <v>-110.484202802497</v>
      </c>
      <c r="EJ150" s="20" t="n">
        <f aca="false">EJ98+EJ146+EJ147+EJ148+EJ149+EJ130+EJ140+EJ141+EJ112</f>
        <v>1074.28335710223</v>
      </c>
      <c r="EK150" s="20" t="n">
        <f aca="false">EK98+EK146+EK147+EK148+EK149+EK130+EK140+EK141+EK112</f>
        <v>1084.68637478684</v>
      </c>
      <c r="EL150" s="20" t="n">
        <f aca="false">EL98+EL146+EL147+EL148+EL149+EL130+EL140+EL141+EL112</f>
        <v>1083.26973842216</v>
      </c>
      <c r="EM150" s="20" t="n">
        <f aca="false">EM98+EM146+EM147+EM148+EM149+EM130+EM140+EM141+EM112</f>
        <v>1118.55661651027</v>
      </c>
      <c r="EN150" s="20" t="n">
        <f aca="false">EN98+EN146+EN147+EN148+EN149+EN130+EN140+EN141+EN112</f>
        <v>1129.5911789396</v>
      </c>
      <c r="EO150" s="20" t="n">
        <f aca="false">EO98+EO146+EO147+EO148+EO149+EO130+EO140+EO141+EO112</f>
        <v>1140.58051110468</v>
      </c>
      <c r="EP150" s="20" t="n">
        <f aca="false">EP98+EP146+EP147+EP148+EP149+EP130+EP140+EP141+EP112</f>
        <v>1139.14219143049</v>
      </c>
      <c r="EQ150" s="20" t="n">
        <f aca="false">EQ98+EQ146+EQ147+EQ148+EQ149+EQ130+EQ140+EQ141+EQ112</f>
        <v>1078.56577766666</v>
      </c>
      <c r="ER150" s="20" t="n">
        <f aca="false">ER98+ER146+ER147+ER148+ER149+ER130+ER140+ER141+ER112</f>
        <v>1077.16526009499</v>
      </c>
      <c r="ES150" s="20" t="n">
        <f aca="false">ES98+ES146+ES147+ES148+ES149+ES130+ES140+ES141+ES112</f>
        <v>1087.58739331658</v>
      </c>
      <c r="ET150" s="20" t="n">
        <f aca="false">ET98+ET146+ET147+ET148+ET149+ET130+ET140+ET141+ET112</f>
        <v>1086.15807482776</v>
      </c>
      <c r="EU150" s="20" t="n">
        <f aca="false">EU98+EU146+EU147+EU148+EU149+EU130+EU140+EU141+EU112</f>
        <v>1082.37173000912</v>
      </c>
      <c r="EV150" s="20" t="n">
        <f aca="false">EV98+EV146+EV147+EV148+EV149+EV130+EV140+EV141+EV112</f>
        <v>1092.9894970383</v>
      </c>
      <c r="EW150" s="20" t="n">
        <f aca="false">EW98+EW146+EW147+EW148+EW149+EW130+EW140+EW141+EW112</f>
        <v>1103.56155545422</v>
      </c>
      <c r="EX150" s="20" t="n">
        <f aca="false">EX98+EX146+EX147+EX148+EX149+EX130+EX140+EX141+EX112</f>
        <v>1102.1080243102</v>
      </c>
      <c r="EY150" s="20" t="n">
        <f aca="false">EY98+EY146+EY147+EY148+EY149+EY130+EY140+EY141+EY112</f>
        <v>1098.26286395882</v>
      </c>
      <c r="EZ150" s="20" t="n">
        <f aca="false">EZ98+EZ146+EZ147+EZ148+EZ149+EZ130+EZ140+EZ141+EZ112</f>
        <v>1109.03333770417</v>
      </c>
      <c r="FA150" s="20" t="n">
        <f aca="false">FA98+FA146+FA147+FA148+FA149+FA130+FA140+FA141+FA112</f>
        <v>1119.75732853236</v>
      </c>
      <c r="FB150" s="20" t="n">
        <f aca="false">FB98+FB146+FB147+FB148+FB149+FB130+FB140+FB141+FB112</f>
        <v>1118.27917457076</v>
      </c>
      <c r="FC150" s="20" t="n">
        <f aca="false">FC98+FC146+FC147+FC148+FC149+FC130+FC140+FC141+FC112</f>
        <v>1114.37430885449</v>
      </c>
      <c r="FD150" s="20" t="n">
        <f aca="false">FD98+FD146+FD147+FD148+FD149+FD130+FD140+FD141+FD112</f>
        <v>-2.30215846386273E-013</v>
      </c>
      <c r="FE150" s="20" t="n">
        <f aca="false">FE98+FE146+FE147+FE148+FE149+FE130+FE140+FE141+FE112</f>
        <v>-2.30215846386273E-013</v>
      </c>
      <c r="FF150" s="20" t="n">
        <f aca="false">FF98+FF146+FF147+FF148+FF149+FF130+FF140+FF141+FF112</f>
        <v>-2.30215846386273E-013</v>
      </c>
      <c r="FG150" s="20" t="n">
        <f aca="false">FG98+FG146+FG147+FG148+FG149+FG130+FG140+FG141+FG112</f>
        <v>-2.30215846386273E-013</v>
      </c>
      <c r="FH150" s="20" t="n">
        <f aca="false">FH98+FH146+FH147+FH148+FH149+FH130+FH140+FH141+FH112</f>
        <v>-2.30215846386273E-013</v>
      </c>
    </row>
    <row r="151" customFormat="false" ht="15" hidden="false" customHeight="false" outlineLevel="0" collapsed="false">
      <c r="C151" s="0" t="s">
        <v>797</v>
      </c>
      <c r="D151" s="11" t="s">
        <v>359</v>
      </c>
      <c r="J151" s="21" t="n">
        <f aca="false">I155</f>
        <v>0</v>
      </c>
      <c r="K151" s="21" t="n">
        <f aca="false">J155</f>
        <v>0</v>
      </c>
      <c r="L151" s="21" t="n">
        <f aca="false">K155</f>
        <v>5.41754075342466</v>
      </c>
      <c r="M151" s="21" t="n">
        <f aca="false">L155</f>
        <v>12.7211882876712</v>
      </c>
      <c r="N151" s="21" t="n">
        <f aca="false">M155</f>
        <v>20.1050956849315</v>
      </c>
      <c r="O151" s="21" t="n">
        <f aca="false">N155</f>
        <v>27.4890030821918</v>
      </c>
      <c r="P151" s="21" t="n">
        <f aca="false">O155</f>
        <v>34.7123907534247</v>
      </c>
      <c r="Q151" s="21" t="n">
        <f aca="false">P155</f>
        <v>518.278986296173</v>
      </c>
      <c r="R151" s="21" t="n">
        <f aca="false">Q155</f>
        <v>585.838443050105</v>
      </c>
      <c r="S151" s="21" t="n">
        <f aca="false">R155</f>
        <v>633.266443291986</v>
      </c>
      <c r="T151" s="21" t="n">
        <f aca="false">S155</f>
        <v>660.266285459537</v>
      </c>
      <c r="U151" s="21" t="n">
        <f aca="false">T155</f>
        <v>420.740360397031</v>
      </c>
      <c r="V151" s="21" t="n">
        <f aca="false">U155</f>
        <v>175.522307305281</v>
      </c>
      <c r="W151" s="21" t="n">
        <f aca="false">V155</f>
        <v>0</v>
      </c>
      <c r="X151" s="21" t="n">
        <f aca="false">W155</f>
        <v>0</v>
      </c>
      <c r="Y151" s="21" t="n">
        <f aca="false">X155</f>
        <v>0</v>
      </c>
      <c r="Z151" s="21" t="n">
        <f aca="false">Y155</f>
        <v>0</v>
      </c>
      <c r="AA151" s="21" t="n">
        <f aca="false">Z155</f>
        <v>0</v>
      </c>
      <c r="AB151" s="21" t="n">
        <f aca="false">AA155</f>
        <v>34.5461891272898</v>
      </c>
      <c r="AC151" s="21" t="n">
        <f aca="false">AB155</f>
        <v>63.0615626673297</v>
      </c>
      <c r="AD151" s="21" t="n">
        <f aca="false">AC155</f>
        <v>85.5341398224916</v>
      </c>
      <c r="AE151" s="21" t="n">
        <f aca="false">AD155</f>
        <v>104.996080354099</v>
      </c>
      <c r="AF151" s="21" t="n">
        <f aca="false">AE155</f>
        <v>88.2569415837898</v>
      </c>
      <c r="AG151" s="21" t="n">
        <f aca="false">AF155</f>
        <v>68.125585656633</v>
      </c>
      <c r="AH151" s="21" t="n">
        <f aca="false">AG155</f>
        <v>44.5951087862302</v>
      </c>
      <c r="AI151" s="21" t="n">
        <f aca="false">AH155</f>
        <v>19.4632837827494</v>
      </c>
      <c r="AJ151" s="21" t="n">
        <f aca="false">AI155</f>
        <v>0</v>
      </c>
      <c r="AK151" s="21" t="n">
        <f aca="false">AJ155</f>
        <v>0</v>
      </c>
      <c r="AL151" s="21" t="n">
        <f aca="false">AK155</f>
        <v>0</v>
      </c>
      <c r="AM151" s="21" t="n">
        <f aca="false">AL155</f>
        <v>0</v>
      </c>
      <c r="AN151" s="21" t="n">
        <f aca="false">AM155</f>
        <v>0</v>
      </c>
      <c r="AO151" s="21" t="n">
        <f aca="false">AN155</f>
        <v>0</v>
      </c>
      <c r="AP151" s="21" t="n">
        <f aca="false">AO155</f>
        <v>0</v>
      </c>
      <c r="AQ151" s="21" t="n">
        <f aca="false">AP155</f>
        <v>0</v>
      </c>
      <c r="AR151" s="21" t="n">
        <f aca="false">AQ155</f>
        <v>65.7488155233477</v>
      </c>
      <c r="AS151" s="21" t="n">
        <f aca="false">AR155</f>
        <v>125.605729609077</v>
      </c>
      <c r="AT151" s="21" t="n">
        <f aca="false">AS155</f>
        <v>179.543824891717</v>
      </c>
      <c r="AU151" s="21" t="n">
        <f aca="false">AT155</f>
        <v>229.418069489187</v>
      </c>
      <c r="AV151" s="21" t="n">
        <f aca="false">AU155</f>
        <v>247.457413949561</v>
      </c>
      <c r="AW151" s="21" t="n">
        <f aca="false">AV155</f>
        <v>259.036542045927</v>
      </c>
      <c r="AX151" s="21" t="n">
        <f aca="false">AW155</f>
        <v>264.124980612432</v>
      </c>
      <c r="AY151" s="21" t="n">
        <f aca="false">AX155</f>
        <v>264.873067724278</v>
      </c>
      <c r="AZ151" s="21" t="n">
        <f aca="false">AY155</f>
        <v>335.066696018067</v>
      </c>
      <c r="BA151" s="21" t="n">
        <f aca="false">AZ155</f>
        <v>400.755921204019</v>
      </c>
      <c r="BB151" s="21" t="n">
        <f aca="false">BA155</f>
        <v>460.513525267081</v>
      </c>
      <c r="BC151" s="21" t="n">
        <f aca="false">BB155</f>
        <v>515.648175448485</v>
      </c>
      <c r="BD151" s="21" t="n">
        <f aca="false">BC155</f>
        <v>533.607767179055</v>
      </c>
      <c r="BE151" s="21" t="n">
        <f aca="false">BD155</f>
        <v>545.099317807651</v>
      </c>
      <c r="BF151" s="21" t="n">
        <f aca="false">BE155</f>
        <v>550.087137256897</v>
      </c>
      <c r="BG151" s="21" t="n">
        <f aca="false">BF155</f>
        <v>550.216453095283</v>
      </c>
      <c r="BH151" s="21" t="n">
        <f aca="false">BG155</f>
        <v>538.710041902167</v>
      </c>
      <c r="BI151" s="21" t="n">
        <f aca="false">BH155</f>
        <v>249.633442374645</v>
      </c>
      <c r="BJ151" s="21" t="n">
        <f aca="false">BI155</f>
        <v>0</v>
      </c>
      <c r="BK151" s="21" t="n">
        <f aca="false">BJ155</f>
        <v>0</v>
      </c>
      <c r="BL151" s="21" t="n">
        <f aca="false">BK155</f>
        <v>0</v>
      </c>
      <c r="BM151" s="21" t="n">
        <f aca="false">BL155</f>
        <v>0</v>
      </c>
      <c r="BN151" s="21" t="n">
        <f aca="false">BM155</f>
        <v>0</v>
      </c>
      <c r="BO151" s="21" t="n">
        <f aca="false">BN155</f>
        <v>0</v>
      </c>
      <c r="BP151" s="21" t="n">
        <f aca="false">BO155</f>
        <v>0</v>
      </c>
      <c r="BQ151" s="21" t="n">
        <f aca="false">BP155</f>
        <v>0</v>
      </c>
      <c r="BR151" s="21" t="n">
        <f aca="false">BQ155</f>
        <v>0</v>
      </c>
      <c r="BS151" s="21" t="n">
        <f aca="false">BR155</f>
        <v>0</v>
      </c>
      <c r="BT151" s="21" t="n">
        <f aca="false">BS155</f>
        <v>0</v>
      </c>
      <c r="BU151" s="21" t="n">
        <f aca="false">BT155</f>
        <v>0</v>
      </c>
      <c r="BV151" s="21" t="n">
        <f aca="false">BU155</f>
        <v>0</v>
      </c>
      <c r="BW151" s="21" t="n">
        <f aca="false">BV155</f>
        <v>0</v>
      </c>
      <c r="BX151" s="21" t="n">
        <f aca="false">BW155</f>
        <v>0</v>
      </c>
      <c r="BY151" s="21" t="n">
        <f aca="false">BX155</f>
        <v>0</v>
      </c>
      <c r="BZ151" s="21" t="n">
        <f aca="false">BY155</f>
        <v>0</v>
      </c>
      <c r="CA151" s="21" t="n">
        <f aca="false">BZ155</f>
        <v>0</v>
      </c>
      <c r="CB151" s="21" t="n">
        <f aca="false">CA155</f>
        <v>0</v>
      </c>
      <c r="CC151" s="21" t="n">
        <f aca="false">CB155</f>
        <v>0</v>
      </c>
      <c r="CD151" s="21" t="n">
        <f aca="false">CC155</f>
        <v>0</v>
      </c>
      <c r="CE151" s="21" t="n">
        <f aca="false">CD155</f>
        <v>0</v>
      </c>
      <c r="CF151" s="21" t="n">
        <f aca="false">CE155</f>
        <v>0</v>
      </c>
      <c r="CG151" s="21" t="n">
        <f aca="false">CF155</f>
        <v>0</v>
      </c>
      <c r="CH151" s="21" t="n">
        <f aca="false">CG155</f>
        <v>0</v>
      </c>
      <c r="CI151" s="21" t="n">
        <f aca="false">CH155</f>
        <v>0</v>
      </c>
      <c r="CJ151" s="21" t="n">
        <f aca="false">CI155</f>
        <v>0</v>
      </c>
      <c r="CK151" s="21" t="n">
        <f aca="false">CJ155</f>
        <v>0</v>
      </c>
      <c r="CL151" s="21" t="n">
        <f aca="false">CK155</f>
        <v>0</v>
      </c>
      <c r="CM151" s="21" t="n">
        <f aca="false">CL155</f>
        <v>0</v>
      </c>
      <c r="CN151" s="21" t="n">
        <f aca="false">CM155</f>
        <v>0</v>
      </c>
      <c r="CO151" s="21" t="n">
        <f aca="false">CN155</f>
        <v>0</v>
      </c>
      <c r="CP151" s="21" t="n">
        <f aca="false">CO155</f>
        <v>0</v>
      </c>
      <c r="CQ151" s="21" t="n">
        <f aca="false">CP155</f>
        <v>0</v>
      </c>
      <c r="CR151" s="21" t="n">
        <f aca="false">CQ155</f>
        <v>0</v>
      </c>
      <c r="CS151" s="21" t="n">
        <f aca="false">CR155</f>
        <v>0</v>
      </c>
      <c r="CT151" s="21" t="n">
        <f aca="false">CS155</f>
        <v>0</v>
      </c>
      <c r="CU151" s="21" t="n">
        <f aca="false">CT155</f>
        <v>0</v>
      </c>
      <c r="CV151" s="21" t="n">
        <f aca="false">CU155</f>
        <v>0</v>
      </c>
      <c r="CW151" s="21" t="n">
        <f aca="false">CV155</f>
        <v>313.233279824946</v>
      </c>
      <c r="CX151" s="21" t="n">
        <f aca="false">CW155</f>
        <v>631.123011580415</v>
      </c>
      <c r="CY151" s="21" t="n">
        <f aca="false">CX155</f>
        <v>950.239491260047</v>
      </c>
      <c r="CZ151" s="21" t="n">
        <f aca="false">CY155</f>
        <v>1059.36309704795</v>
      </c>
      <c r="DA151" s="21" t="n">
        <f aca="false">CZ155</f>
        <v>1171.15879630582</v>
      </c>
      <c r="DB151" s="21" t="n">
        <f aca="false">DA155</f>
        <v>1285.67395335783</v>
      </c>
      <c r="DC151" s="21" t="n">
        <f aca="false">DB155</f>
        <v>1401.6952930614</v>
      </c>
      <c r="DD151" s="21" t="n">
        <f aca="false">DC155</f>
        <v>1527.26186414871</v>
      </c>
      <c r="DE151" s="21" t="n">
        <f aca="false">DD155</f>
        <v>1655.64771597102</v>
      </c>
      <c r="DF151" s="21" t="n">
        <f aca="false">DE155</f>
        <v>1786.89906047647</v>
      </c>
      <c r="DG151" s="21" t="n">
        <f aca="false">DF155</f>
        <v>1919.61994214417</v>
      </c>
      <c r="DH151" s="21" t="n">
        <f aca="false">DG155</f>
        <v>2044.14583662787</v>
      </c>
      <c r="DI151" s="21" t="n">
        <f aca="false">DH155</f>
        <v>2171.4697467223</v>
      </c>
      <c r="DJ151" s="21" t="n">
        <f aca="false">DI155</f>
        <v>2301.63756954393</v>
      </c>
      <c r="DK151" s="21" t="n">
        <f aca="false">DJ155</f>
        <v>2433.26491790063</v>
      </c>
      <c r="DL151" s="21" t="n">
        <f aca="false">DK155</f>
        <v>2614.42057605581</v>
      </c>
      <c r="DM151" s="21" t="n">
        <f aca="false">DL155</f>
        <v>2796.98435622918</v>
      </c>
      <c r="DN151" s="21" t="n">
        <f aca="false">DM155</f>
        <v>2982.97686170282</v>
      </c>
      <c r="DO151" s="21" t="n">
        <f aca="false">DN155</f>
        <v>3170.4064464933</v>
      </c>
      <c r="DP151" s="21" t="n">
        <f aca="false">DO155</f>
        <v>3298.45254154376</v>
      </c>
      <c r="DQ151" s="21" t="n">
        <f aca="false">DP155</f>
        <v>3429.31344417404</v>
      </c>
      <c r="DR151" s="21" t="n">
        <f aca="false">DQ155</f>
        <v>3563.03432717193</v>
      </c>
      <c r="DS151" s="21" t="n">
        <f aca="false">DR155</f>
        <v>3698.1917020966</v>
      </c>
      <c r="DT151" s="21" t="n">
        <f aca="false">DS155</f>
        <v>3852.07712007854</v>
      </c>
      <c r="DU151" s="21" t="n">
        <f aca="false">DT155</f>
        <v>4009.05692301662</v>
      </c>
      <c r="DV151" s="21" t="n">
        <f aca="false">DU155</f>
        <v>4169.176039473</v>
      </c>
      <c r="DW151" s="21" t="n">
        <f aca="false">DV155</f>
        <v>4330.72388149546</v>
      </c>
      <c r="DX151" s="21" t="n">
        <f aca="false">DW155</f>
        <v>4486.389356308</v>
      </c>
      <c r="DY151" s="21" t="n">
        <f aca="false">DX155</f>
        <v>4645.16712072603</v>
      </c>
      <c r="DZ151" s="21" t="n">
        <f aca="false">DY155</f>
        <v>4807.10204250817</v>
      </c>
      <c r="EA151" s="21" t="n">
        <f aca="false">DZ155</f>
        <v>4970.46375630797</v>
      </c>
      <c r="EB151" s="21" t="n">
        <f aca="false">EA155</f>
        <v>5137.61986735428</v>
      </c>
      <c r="EC151" s="21" t="n">
        <f aca="false">EB155</f>
        <v>5306.14592453583</v>
      </c>
      <c r="ED151" s="21" t="n">
        <f aca="false">EC155</f>
        <v>5477.90787982706</v>
      </c>
      <c r="EE151" s="21" t="n">
        <f aca="false">ED155</f>
        <v>5651.06795348495</v>
      </c>
      <c r="EF151" s="21" t="n">
        <f aca="false">EE155</f>
        <v>5830.36927584003</v>
      </c>
      <c r="EG151" s="21" t="n">
        <f aca="false">EF155</f>
        <v>6013.03661553839</v>
      </c>
      <c r="EH151" s="21" t="n">
        <f aca="false">EG155</f>
        <v>6199.11455176751</v>
      </c>
      <c r="EI151" s="21" t="n">
        <f aca="false">EH155</f>
        <v>6386.61010346969</v>
      </c>
      <c r="EJ151" s="21" t="n">
        <f aca="false">EI155</f>
        <v>6497.09430627218</v>
      </c>
      <c r="EK151" s="21" t="n">
        <f aca="false">EJ155</f>
        <v>5959.95262772107</v>
      </c>
      <c r="EL151" s="21" t="n">
        <f aca="false">EK155</f>
        <v>5417.60944032765</v>
      </c>
      <c r="EM151" s="21" t="n">
        <f aca="false">EL155</f>
        <v>4875.97457111657</v>
      </c>
      <c r="EN151" s="21" t="n">
        <f aca="false">EM155</f>
        <v>4316.69626286143</v>
      </c>
      <c r="EO151" s="21" t="n">
        <f aca="false">EN155</f>
        <v>3751.90067339163</v>
      </c>
      <c r="EP151" s="21" t="n">
        <f aca="false">EO155</f>
        <v>3181.61041783929</v>
      </c>
      <c r="EQ151" s="21" t="n">
        <f aca="false">EP155</f>
        <v>2612.03932212405</v>
      </c>
      <c r="ER151" s="21" t="n">
        <f aca="false">EQ155</f>
        <v>2072.75643329072</v>
      </c>
      <c r="ES151" s="21" t="n">
        <f aca="false">ER155</f>
        <v>1534.17380324322</v>
      </c>
      <c r="ET151" s="21" t="n">
        <f aca="false">ES155</f>
        <v>990.380106584935</v>
      </c>
      <c r="EU151" s="21" t="n">
        <f aca="false">ET155</f>
        <v>447.301069171055</v>
      </c>
      <c r="EV151" s="21" t="n">
        <f aca="false">EU155</f>
        <v>0</v>
      </c>
      <c r="EW151" s="21" t="n">
        <f aca="false">EV155</f>
        <v>0</v>
      </c>
      <c r="EX151" s="21" t="n">
        <f aca="false">EW155</f>
        <v>0</v>
      </c>
      <c r="EY151" s="21" t="n">
        <f aca="false">EX155</f>
        <v>0</v>
      </c>
      <c r="EZ151" s="21" t="n">
        <f aca="false">EY155</f>
        <v>0</v>
      </c>
      <c r="FA151" s="21" t="n">
        <f aca="false">EZ155</f>
        <v>0</v>
      </c>
      <c r="FB151" s="21" t="n">
        <f aca="false">FA155</f>
        <v>0</v>
      </c>
      <c r="FC151" s="21" t="n">
        <f aca="false">FB155</f>
        <v>0</v>
      </c>
      <c r="FD151" s="21" t="n">
        <f aca="false">FC155</f>
        <v>0</v>
      </c>
      <c r="FE151" s="21" t="n">
        <f aca="false">FD155</f>
        <v>2.30215846386273E-013</v>
      </c>
      <c r="FF151" s="21" t="n">
        <f aca="false">FE155</f>
        <v>4.60431692772545E-013</v>
      </c>
      <c r="FG151" s="21" t="n">
        <f aca="false">FF155</f>
        <v>6.90647539158818E-013</v>
      </c>
      <c r="FH151" s="21" t="n">
        <f aca="false">FG155</f>
        <v>9.2086338554509E-013</v>
      </c>
    </row>
    <row r="152" customFormat="false" ht="15" hidden="false" customHeight="false" outlineLevel="0" collapsed="false">
      <c r="C152" s="0" t="s">
        <v>798</v>
      </c>
      <c r="D152" s="11" t="s">
        <v>359</v>
      </c>
      <c r="I152" s="20" t="n">
        <f aca="false">SUM(J152:FH152)</f>
        <v>7812.5731251811</v>
      </c>
      <c r="J152" s="20" t="n">
        <f aca="false">MAX(0,-J150)</f>
        <v>-0</v>
      </c>
      <c r="K152" s="20" t="n">
        <f aca="false">MAX(0,-K150)</f>
        <v>5.41754075342466</v>
      </c>
      <c r="L152" s="20" t="n">
        <f aca="false">MAX(0,-L150)</f>
        <v>7.30364753424658</v>
      </c>
      <c r="M152" s="20" t="n">
        <f aca="false">MAX(0,-M150)</f>
        <v>7.38390739726027</v>
      </c>
      <c r="N152" s="20" t="n">
        <f aca="false">MAX(0,-N150)</f>
        <v>7.38390739726027</v>
      </c>
      <c r="O152" s="20" t="n">
        <f aca="false">MAX(0,-O150)</f>
        <v>7.22338767123288</v>
      </c>
      <c r="P152" s="20" t="n">
        <f aca="false">MAX(0,-P150)</f>
        <v>483.566595542748</v>
      </c>
      <c r="Q152" s="20" t="n">
        <f aca="false">MAX(0,-Q150)</f>
        <v>67.5594567539315</v>
      </c>
      <c r="R152" s="20" t="n">
        <f aca="false">MAX(0,-R150)</f>
        <v>47.4280002418815</v>
      </c>
      <c r="S152" s="20" t="n">
        <f aca="false">MAX(0,-S150)</f>
        <v>26.9998421675507</v>
      </c>
      <c r="T152" s="20" t="n">
        <f aca="false">MAX(0,-T150)</f>
        <v>0</v>
      </c>
      <c r="U152" s="20" t="n">
        <f aca="false">MAX(0,-U150)</f>
        <v>0</v>
      </c>
      <c r="V152" s="20" t="n">
        <f aca="false">MAX(0,-V150)</f>
        <v>0</v>
      </c>
      <c r="W152" s="20" t="n">
        <f aca="false">MAX(0,-W150)</f>
        <v>0</v>
      </c>
      <c r="X152" s="20" t="n">
        <f aca="false">MAX(0,-X150)</f>
        <v>0</v>
      </c>
      <c r="Y152" s="20" t="n">
        <f aca="false">MAX(0,-Y150)</f>
        <v>0</v>
      </c>
      <c r="Z152" s="20" t="n">
        <f aca="false">MAX(0,-Z150)</f>
        <v>0</v>
      </c>
      <c r="AA152" s="20" t="n">
        <f aca="false">MAX(0,-AA150)</f>
        <v>34.5461891272898</v>
      </c>
      <c r="AB152" s="20" t="n">
        <f aca="false">MAX(0,-AB150)</f>
        <v>28.5153735400398</v>
      </c>
      <c r="AC152" s="20" t="n">
        <f aca="false">MAX(0,-AC150)</f>
        <v>22.4725771551619</v>
      </c>
      <c r="AD152" s="20" t="n">
        <f aca="false">MAX(0,-AD150)</f>
        <v>19.4619405316079</v>
      </c>
      <c r="AE152" s="20" t="n">
        <f aca="false">MAX(0,-AE150)</f>
        <v>0</v>
      </c>
      <c r="AF152" s="20" t="n">
        <f aca="false">MAX(0,-AF150)</f>
        <v>0</v>
      </c>
      <c r="AG152" s="20" t="n">
        <f aca="false">MAX(0,-AG150)</f>
        <v>0</v>
      </c>
      <c r="AH152" s="20" t="n">
        <f aca="false">MAX(0,-AH150)</f>
        <v>0</v>
      </c>
      <c r="AI152" s="20" t="n">
        <f aca="false">MAX(0,-AI150)</f>
        <v>0</v>
      </c>
      <c r="AJ152" s="20" t="n">
        <f aca="false">MAX(0,-AJ150)</f>
        <v>0</v>
      </c>
      <c r="AK152" s="20" t="n">
        <f aca="false">MAX(0,-AK150)</f>
        <v>0</v>
      </c>
      <c r="AL152" s="20" t="n">
        <f aca="false">MAX(0,-AL150)</f>
        <v>0</v>
      </c>
      <c r="AM152" s="20" t="n">
        <f aca="false">MAX(0,-AM150)</f>
        <v>0</v>
      </c>
      <c r="AN152" s="20" t="n">
        <f aca="false">MAX(0,-AN150)</f>
        <v>0</v>
      </c>
      <c r="AO152" s="20" t="n">
        <f aca="false">MAX(0,-AO150)</f>
        <v>0</v>
      </c>
      <c r="AP152" s="20" t="n">
        <f aca="false">MAX(0,-AP150)</f>
        <v>0</v>
      </c>
      <c r="AQ152" s="20" t="n">
        <f aca="false">MAX(0,-AQ150)</f>
        <v>65.7488155233477</v>
      </c>
      <c r="AR152" s="20" t="n">
        <f aca="false">MAX(0,-AR150)</f>
        <v>59.8569140857292</v>
      </c>
      <c r="AS152" s="20" t="n">
        <f aca="false">MAX(0,-AS150)</f>
        <v>53.9380952826401</v>
      </c>
      <c r="AT152" s="20" t="n">
        <f aca="false">MAX(0,-AT150)</f>
        <v>49.8742445974699</v>
      </c>
      <c r="AU152" s="20" t="n">
        <f aca="false">MAX(0,-AU150)</f>
        <v>18.0393444603737</v>
      </c>
      <c r="AV152" s="20" t="n">
        <f aca="false">MAX(0,-AV150)</f>
        <v>11.5791280963664</v>
      </c>
      <c r="AW152" s="20" t="n">
        <f aca="false">MAX(0,-AW150)</f>
        <v>5.08843856650526</v>
      </c>
      <c r="AX152" s="20" t="n">
        <f aca="false">MAX(0,-AX150)</f>
        <v>0.748087111845535</v>
      </c>
      <c r="AY152" s="20" t="n">
        <f aca="false">MAX(0,-AY150)</f>
        <v>70.1936282937898</v>
      </c>
      <c r="AZ152" s="20" t="n">
        <f aca="false">MAX(0,-AZ150)</f>
        <v>65.6892251859518</v>
      </c>
      <c r="BA152" s="20" t="n">
        <f aca="false">MAX(0,-BA150)</f>
        <v>59.7576040630617</v>
      </c>
      <c r="BB152" s="20" t="n">
        <f aca="false">MAX(0,-BB150)</f>
        <v>55.134650181404</v>
      </c>
      <c r="BC152" s="20" t="n">
        <f aca="false">MAX(0,-BC150)</f>
        <v>17.9595917305696</v>
      </c>
      <c r="BD152" s="20" t="n">
        <f aca="false">MAX(0,-BD150)</f>
        <v>11.4915506285965</v>
      </c>
      <c r="BE152" s="20" t="n">
        <f aca="false">MAX(0,-BE150)</f>
        <v>4.98781944924585</v>
      </c>
      <c r="BF152" s="20" t="n">
        <f aca="false">MAX(0,-BF150)</f>
        <v>0.129315838385992</v>
      </c>
      <c r="BG152" s="20" t="n">
        <f aca="false">MAX(0,-BG150)</f>
        <v>0</v>
      </c>
      <c r="BH152" s="20" t="n">
        <f aca="false">MAX(0,-BH150)</f>
        <v>0</v>
      </c>
      <c r="BI152" s="20" t="n">
        <f aca="false">MAX(0,-BI150)</f>
        <v>0</v>
      </c>
      <c r="BJ152" s="20" t="n">
        <f aca="false">MAX(0,-BJ150)</f>
        <v>0</v>
      </c>
      <c r="BK152" s="20" t="n">
        <f aca="false">MAX(0,-BK150)</f>
        <v>0</v>
      </c>
      <c r="BL152" s="20" t="n">
        <f aca="false">MAX(0,-BL150)</f>
        <v>0</v>
      </c>
      <c r="BM152" s="20" t="n">
        <f aca="false">MAX(0,-BM150)</f>
        <v>0</v>
      </c>
      <c r="BN152" s="20" t="n">
        <f aca="false">MAX(0,-BN150)</f>
        <v>0</v>
      </c>
      <c r="BO152" s="20" t="n">
        <f aca="false">MAX(0,-BO150)</f>
        <v>0</v>
      </c>
      <c r="BP152" s="20" t="n">
        <f aca="false">MAX(0,-BP150)</f>
        <v>0</v>
      </c>
      <c r="BQ152" s="20" t="n">
        <f aca="false">MAX(0,-BQ150)</f>
        <v>0</v>
      </c>
      <c r="BR152" s="20" t="n">
        <f aca="false">MAX(0,-BR150)</f>
        <v>0</v>
      </c>
      <c r="BS152" s="20" t="n">
        <f aca="false">MAX(0,-BS150)</f>
        <v>0</v>
      </c>
      <c r="BT152" s="20" t="n">
        <f aca="false">MAX(0,-BT150)</f>
        <v>0</v>
      </c>
      <c r="BU152" s="20" t="n">
        <f aca="false">MAX(0,-BU150)</f>
        <v>0</v>
      </c>
      <c r="BV152" s="20" t="n">
        <f aca="false">MAX(0,-BV150)</f>
        <v>0</v>
      </c>
      <c r="BW152" s="20" t="n">
        <f aca="false">MAX(0,-BW150)</f>
        <v>0</v>
      </c>
      <c r="BX152" s="20" t="n">
        <f aca="false">MAX(0,-BX150)</f>
        <v>0</v>
      </c>
      <c r="BY152" s="20" t="n">
        <f aca="false">MAX(0,-BY150)</f>
        <v>0</v>
      </c>
      <c r="BZ152" s="20" t="n">
        <f aca="false">MAX(0,-BZ150)</f>
        <v>0</v>
      </c>
      <c r="CA152" s="20" t="n">
        <f aca="false">MAX(0,-CA150)</f>
        <v>0</v>
      </c>
      <c r="CB152" s="20" t="n">
        <f aca="false">MAX(0,-CB150)</f>
        <v>0</v>
      </c>
      <c r="CC152" s="20" t="n">
        <f aca="false">MAX(0,-CC150)</f>
        <v>0</v>
      </c>
      <c r="CD152" s="20" t="n">
        <f aca="false">MAX(0,-CD150)</f>
        <v>0</v>
      </c>
      <c r="CE152" s="20" t="n">
        <f aca="false">MAX(0,-CE150)</f>
        <v>0</v>
      </c>
      <c r="CF152" s="20" t="n">
        <f aca="false">MAX(0,-CF150)</f>
        <v>0</v>
      </c>
      <c r="CG152" s="20" t="n">
        <f aca="false">MAX(0,-CG150)</f>
        <v>0</v>
      </c>
      <c r="CH152" s="20" t="n">
        <f aca="false">MAX(0,-CH150)</f>
        <v>0</v>
      </c>
      <c r="CI152" s="20" t="n">
        <f aca="false">MAX(0,-CI150)</f>
        <v>0</v>
      </c>
      <c r="CJ152" s="20" t="n">
        <f aca="false">MAX(0,-CJ150)</f>
        <v>0</v>
      </c>
      <c r="CK152" s="20" t="n">
        <f aca="false">MAX(0,-CK150)</f>
        <v>0</v>
      </c>
      <c r="CL152" s="20" t="n">
        <f aca="false">MAX(0,-CL150)</f>
        <v>0</v>
      </c>
      <c r="CM152" s="20" t="n">
        <f aca="false">MAX(0,-CM150)</f>
        <v>0</v>
      </c>
      <c r="CN152" s="20" t="n">
        <f aca="false">MAX(0,-CN150)</f>
        <v>0</v>
      </c>
      <c r="CO152" s="20" t="n">
        <f aca="false">MAX(0,-CO150)</f>
        <v>0</v>
      </c>
      <c r="CP152" s="20" t="n">
        <f aca="false">MAX(0,-CP150)</f>
        <v>0</v>
      </c>
      <c r="CQ152" s="20" t="n">
        <f aca="false">MAX(0,-CQ150)</f>
        <v>0</v>
      </c>
      <c r="CR152" s="20" t="n">
        <f aca="false">MAX(0,-CR150)</f>
        <v>0</v>
      </c>
      <c r="CS152" s="20" t="n">
        <f aca="false">MAX(0,-CS150)</f>
        <v>0</v>
      </c>
      <c r="CT152" s="20" t="n">
        <f aca="false">MAX(0,-CT150)</f>
        <v>0</v>
      </c>
      <c r="CU152" s="20" t="n">
        <f aca="false">MAX(0,-CU150)</f>
        <v>0</v>
      </c>
      <c r="CV152" s="20" t="n">
        <f aca="false">MAX(0,-CV150)</f>
        <v>313.233279824946</v>
      </c>
      <c r="CW152" s="20" t="n">
        <f aca="false">MAX(0,-CW150)</f>
        <v>317.889731755469</v>
      </c>
      <c r="CX152" s="20" t="n">
        <f aca="false">MAX(0,-CX150)</f>
        <v>319.116479679632</v>
      </c>
      <c r="CY152" s="20" t="n">
        <f aca="false">MAX(0,-CY150)</f>
        <v>109.123605787903</v>
      </c>
      <c r="CZ152" s="20" t="n">
        <f aca="false">MAX(0,-CZ150)</f>
        <v>111.795699257867</v>
      </c>
      <c r="DA152" s="20" t="n">
        <f aca="false">MAX(0,-DA150)</f>
        <v>114.515157052017</v>
      </c>
      <c r="DB152" s="20" t="n">
        <f aca="false">MAX(0,-DB150)</f>
        <v>116.021339703565</v>
      </c>
      <c r="DC152" s="20" t="n">
        <f aca="false">MAX(0,-DC150)</f>
        <v>125.566571087308</v>
      </c>
      <c r="DD152" s="20" t="n">
        <f aca="false">MAX(0,-DD150)</f>
        <v>128.385851822317</v>
      </c>
      <c r="DE152" s="20" t="n">
        <f aca="false">MAX(0,-DE150)</f>
        <v>131.251344505448</v>
      </c>
      <c r="DF152" s="20" t="n">
        <f aca="false">MAX(0,-DF150)</f>
        <v>132.720881667696</v>
      </c>
      <c r="DG152" s="20" t="n">
        <f aca="false">MAX(0,-DG150)</f>
        <v>124.525894483703</v>
      </c>
      <c r="DH152" s="20" t="n">
        <f aca="false">MAX(0,-DH150)</f>
        <v>127.323910094429</v>
      </c>
      <c r="DI152" s="20" t="n">
        <f aca="false">MAX(0,-DI150)</f>
        <v>130.167822821634</v>
      </c>
      <c r="DJ152" s="20" t="n">
        <f aca="false">MAX(0,-DJ150)</f>
        <v>131.627348356692</v>
      </c>
      <c r="DK152" s="20" t="n">
        <f aca="false">MAX(0,-DK150)</f>
        <v>181.15565815518</v>
      </c>
      <c r="DL152" s="20" t="n">
        <f aca="false">MAX(0,-DL150)</f>
        <v>182.563780173375</v>
      </c>
      <c r="DM152" s="20" t="n">
        <f aca="false">MAX(0,-DM150)</f>
        <v>185.99250547364</v>
      </c>
      <c r="DN152" s="20" t="n">
        <f aca="false">MAX(0,-DN150)</f>
        <v>187.429584790477</v>
      </c>
      <c r="DO152" s="20" t="n">
        <f aca="false">MAX(0,-DO150)</f>
        <v>128.04609505046</v>
      </c>
      <c r="DP152" s="20" t="n">
        <f aca="false">MAX(0,-DP150)</f>
        <v>130.860902630278</v>
      </c>
      <c r="DQ152" s="20" t="n">
        <f aca="false">MAX(0,-DQ150)</f>
        <v>133.720882997896</v>
      </c>
      <c r="DR152" s="20" t="n">
        <f aca="false">MAX(0,-DR150)</f>
        <v>135.157374924665</v>
      </c>
      <c r="DS152" s="20" t="n">
        <f aca="false">MAX(0,-DS150)</f>
        <v>153.885417981939</v>
      </c>
      <c r="DT152" s="20" t="n">
        <f aca="false">MAX(0,-DT150)</f>
        <v>156.97980293808</v>
      </c>
      <c r="DU152" s="20" t="n">
        <f aca="false">MAX(0,-DU150)</f>
        <v>160.11911645638</v>
      </c>
      <c r="DV152" s="20" t="n">
        <f aca="false">MAX(0,-DV150)</f>
        <v>161.547842022466</v>
      </c>
      <c r="DW152" s="20" t="n">
        <f aca="false">MAX(0,-DW150)</f>
        <v>155.66547481254</v>
      </c>
      <c r="DX152" s="20" t="n">
        <f aca="false">MAX(0,-DX150)</f>
        <v>158.777764418026</v>
      </c>
      <c r="DY152" s="20" t="n">
        <f aca="false">MAX(0,-DY150)</f>
        <v>161.934921782146</v>
      </c>
      <c r="DZ152" s="20" t="n">
        <f aca="false">MAX(0,-DZ150)</f>
        <v>163.361713799792</v>
      </c>
      <c r="EA152" s="20" t="n">
        <f aca="false">MAX(0,-EA150)</f>
        <v>167.156111046314</v>
      </c>
      <c r="EB152" s="20" t="n">
        <f aca="false">MAX(0,-EB150)</f>
        <v>168.526057181546</v>
      </c>
      <c r="EC152" s="20" t="n">
        <f aca="false">MAX(0,-EC150)</f>
        <v>171.761955291238</v>
      </c>
      <c r="ED152" s="20" t="n">
        <f aca="false">MAX(0,-ED150)</f>
        <v>173.160073657887</v>
      </c>
      <c r="EE152" s="20" t="n">
        <f aca="false">MAX(0,-EE150)</f>
        <v>179.301322355084</v>
      </c>
      <c r="EF152" s="20" t="n">
        <f aca="false">MAX(0,-EF150)</f>
        <v>182.667339698354</v>
      </c>
      <c r="EG152" s="20" t="n">
        <f aca="false">MAX(0,-EG150)</f>
        <v>186.077936229125</v>
      </c>
      <c r="EH152" s="20" t="n">
        <f aca="false">MAX(0,-EH150)</f>
        <v>187.495551702173</v>
      </c>
      <c r="EI152" s="20" t="n">
        <f aca="false">MAX(0,-EI150)</f>
        <v>110.484202802497</v>
      </c>
      <c r="EJ152" s="20" t="n">
        <f aca="false">MAX(0,-EJ150)</f>
        <v>0</v>
      </c>
      <c r="EK152" s="20" t="n">
        <f aca="false">MAX(0,-EK150)</f>
        <v>0</v>
      </c>
      <c r="EL152" s="20" t="n">
        <f aca="false">MAX(0,-EL150)</f>
        <v>0</v>
      </c>
      <c r="EM152" s="20" t="n">
        <f aca="false">MAX(0,-EM150)</f>
        <v>0</v>
      </c>
      <c r="EN152" s="20" t="n">
        <f aca="false">MAX(0,-EN150)</f>
        <v>0</v>
      </c>
      <c r="EO152" s="20" t="n">
        <f aca="false">MAX(0,-EO150)</f>
        <v>0</v>
      </c>
      <c r="EP152" s="20" t="n">
        <f aca="false">MAX(0,-EP150)</f>
        <v>0</v>
      </c>
      <c r="EQ152" s="20" t="n">
        <f aca="false">MAX(0,-EQ150)</f>
        <v>0</v>
      </c>
      <c r="ER152" s="20" t="n">
        <f aca="false">MAX(0,-ER150)</f>
        <v>0</v>
      </c>
      <c r="ES152" s="20" t="n">
        <f aca="false">MAX(0,-ES150)</f>
        <v>0</v>
      </c>
      <c r="ET152" s="20" t="n">
        <f aca="false">MAX(0,-ET150)</f>
        <v>0</v>
      </c>
      <c r="EU152" s="20" t="n">
        <f aca="false">MAX(0,-EU150)</f>
        <v>0</v>
      </c>
      <c r="EV152" s="20" t="n">
        <f aca="false">MAX(0,-EV150)</f>
        <v>0</v>
      </c>
      <c r="EW152" s="20" t="n">
        <f aca="false">MAX(0,-EW150)</f>
        <v>0</v>
      </c>
      <c r="EX152" s="20" t="n">
        <f aca="false">MAX(0,-EX150)</f>
        <v>0</v>
      </c>
      <c r="EY152" s="20" t="n">
        <f aca="false">MAX(0,-EY150)</f>
        <v>0</v>
      </c>
      <c r="EZ152" s="20" t="n">
        <f aca="false">MAX(0,-EZ150)</f>
        <v>0</v>
      </c>
      <c r="FA152" s="20" t="n">
        <f aca="false">MAX(0,-FA150)</f>
        <v>0</v>
      </c>
      <c r="FB152" s="20" t="n">
        <f aca="false">MAX(0,-FB150)</f>
        <v>0</v>
      </c>
      <c r="FC152" s="20" t="n">
        <f aca="false">MAX(0,-FC150)</f>
        <v>0</v>
      </c>
      <c r="FD152" s="20" t="n">
        <f aca="false">MAX(0,-FD150)</f>
        <v>2.30215846386273E-013</v>
      </c>
      <c r="FE152" s="20" t="n">
        <f aca="false">MAX(0,-FE150)</f>
        <v>2.30215846386273E-013</v>
      </c>
      <c r="FF152" s="20" t="n">
        <f aca="false">MAX(0,-FF150)</f>
        <v>2.30215846386273E-013</v>
      </c>
      <c r="FG152" s="20" t="n">
        <f aca="false">MAX(0,-FG150)</f>
        <v>2.30215846386273E-013</v>
      </c>
      <c r="FH152" s="20" t="n">
        <f aca="false">MAX(0,-FH150)</f>
        <v>2.30215846386273E-013</v>
      </c>
    </row>
    <row r="153" customFormat="false" ht="15" hidden="false" customHeight="false" outlineLevel="0" collapsed="false">
      <c r="C153" s="0" t="s">
        <v>799</v>
      </c>
      <c r="D153" s="11" t="s">
        <v>359</v>
      </c>
      <c r="I153" s="20" t="n">
        <f aca="false">SUM(J153:FH153)</f>
        <v>-7812.5731251811</v>
      </c>
      <c r="J153" s="20" t="n">
        <f aca="false">-MIN(J151,In_Loss_Cap*MAX(0,J150))</f>
        <v>-0</v>
      </c>
      <c r="K153" s="20" t="n">
        <f aca="false">-MIN(K151,In_Loss_Cap*MAX(0,K150))</f>
        <v>-0</v>
      </c>
      <c r="L153" s="20" t="n">
        <f aca="false">-MIN(L151,In_Loss_Cap*MAX(0,L150))</f>
        <v>-0</v>
      </c>
      <c r="M153" s="20" t="n">
        <f aca="false">-MIN(M151,In_Loss_Cap*MAX(0,M150))</f>
        <v>-0</v>
      </c>
      <c r="N153" s="20" t="n">
        <f aca="false">-MIN(N151,In_Loss_Cap*MAX(0,N150))</f>
        <v>-0</v>
      </c>
      <c r="O153" s="20" t="n">
        <f aca="false">-MIN(O151,In_Loss_Cap*MAX(0,O150))</f>
        <v>-0</v>
      </c>
      <c r="P153" s="20" t="n">
        <f aca="false">-MIN(P151,In_Loss_Cap*MAX(0,P150))</f>
        <v>-0</v>
      </c>
      <c r="Q153" s="20" t="n">
        <f aca="false">-MIN(Q151,In_Loss_Cap*MAX(0,Q150))</f>
        <v>-0</v>
      </c>
      <c r="R153" s="20" t="n">
        <f aca="false">-MIN(R151,In_Loss_Cap*MAX(0,R150))</f>
        <v>-0</v>
      </c>
      <c r="S153" s="20" t="n">
        <f aca="false">-MIN(S151,In_Loss_Cap*MAX(0,S150))</f>
        <v>-0</v>
      </c>
      <c r="T153" s="20" t="n">
        <f aca="false">-MIN(T151,In_Loss_Cap*MAX(0,T150))</f>
        <v>-239.525925062505</v>
      </c>
      <c r="U153" s="20" t="n">
        <f aca="false">-MIN(U151,In_Loss_Cap*MAX(0,U150))</f>
        <v>-245.218053091751</v>
      </c>
      <c r="V153" s="20" t="n">
        <f aca="false">-MIN(V151,In_Loss_Cap*MAX(0,V150))</f>
        <v>-175.522307305281</v>
      </c>
      <c r="W153" s="20" t="n">
        <f aca="false">-MIN(W151,In_Loss_Cap*MAX(0,W150))</f>
        <v>-0</v>
      </c>
      <c r="X153" s="20" t="n">
        <f aca="false">-MIN(X151,In_Loss_Cap*MAX(0,X150))</f>
        <v>-0</v>
      </c>
      <c r="Y153" s="20" t="n">
        <f aca="false">-MIN(Y151,In_Loss_Cap*MAX(0,Y150))</f>
        <v>-0</v>
      </c>
      <c r="Z153" s="20" t="n">
        <f aca="false">-MIN(Z151,In_Loss_Cap*MAX(0,Z150))</f>
        <v>-0</v>
      </c>
      <c r="AA153" s="20" t="n">
        <f aca="false">-MIN(AA151,In_Loss_Cap*MAX(0,AA150))</f>
        <v>-0</v>
      </c>
      <c r="AB153" s="20" t="n">
        <f aca="false">-MIN(AB151,In_Loss_Cap*MAX(0,AB150))</f>
        <v>-0</v>
      </c>
      <c r="AC153" s="20" t="n">
        <f aca="false">-MIN(AC151,In_Loss_Cap*MAX(0,AC150))</f>
        <v>-0</v>
      </c>
      <c r="AD153" s="20" t="n">
        <f aca="false">-MIN(AD151,In_Loss_Cap*MAX(0,AD150))</f>
        <v>-0</v>
      </c>
      <c r="AE153" s="20" t="n">
        <f aca="false">-MIN(AE151,In_Loss_Cap*MAX(0,AE150))</f>
        <v>-16.7391387703097</v>
      </c>
      <c r="AF153" s="20" t="n">
        <f aca="false">-MIN(AF151,In_Loss_Cap*MAX(0,AF150))</f>
        <v>-20.1313559271568</v>
      </c>
      <c r="AG153" s="20" t="n">
        <f aca="false">-MIN(AG151,In_Loss_Cap*MAX(0,AG150))</f>
        <v>-23.5304768704028</v>
      </c>
      <c r="AH153" s="20" t="n">
        <f aca="false">-MIN(AH151,In_Loss_Cap*MAX(0,AH150))</f>
        <v>-25.1318250034809</v>
      </c>
      <c r="AI153" s="20" t="n">
        <f aca="false">-MIN(AI151,In_Loss_Cap*MAX(0,AI150))</f>
        <v>-19.4632837827494</v>
      </c>
      <c r="AJ153" s="20" t="n">
        <f aca="false">-MIN(AJ151,In_Loss_Cap*MAX(0,AJ150))</f>
        <v>-0</v>
      </c>
      <c r="AK153" s="20" t="n">
        <f aca="false">-MIN(AK151,In_Loss_Cap*MAX(0,AK150))</f>
        <v>-0</v>
      </c>
      <c r="AL153" s="20" t="n">
        <f aca="false">-MIN(AL151,In_Loss_Cap*MAX(0,AL150))</f>
        <v>-0</v>
      </c>
      <c r="AM153" s="20" t="n">
        <f aca="false">-MIN(AM151,In_Loss_Cap*MAX(0,AM150))</f>
        <v>-0</v>
      </c>
      <c r="AN153" s="20" t="n">
        <f aca="false">-MIN(AN151,In_Loss_Cap*MAX(0,AN150))</f>
        <v>-0</v>
      </c>
      <c r="AO153" s="20" t="n">
        <f aca="false">-MIN(AO151,In_Loss_Cap*MAX(0,AO150))</f>
        <v>-0</v>
      </c>
      <c r="AP153" s="20" t="n">
        <f aca="false">-MIN(AP151,In_Loss_Cap*MAX(0,AP150))</f>
        <v>-0</v>
      </c>
      <c r="AQ153" s="20" t="n">
        <f aca="false">-MIN(AQ151,In_Loss_Cap*MAX(0,AQ150))</f>
        <v>-0</v>
      </c>
      <c r="AR153" s="20" t="n">
        <f aca="false">-MIN(AR151,In_Loss_Cap*MAX(0,AR150))</f>
        <v>-0</v>
      </c>
      <c r="AS153" s="20" t="n">
        <f aca="false">-MIN(AS151,In_Loss_Cap*MAX(0,AS150))</f>
        <v>-0</v>
      </c>
      <c r="AT153" s="20" t="n">
        <f aca="false">-MIN(AT151,In_Loss_Cap*MAX(0,AT150))</f>
        <v>-0</v>
      </c>
      <c r="AU153" s="20" t="n">
        <f aca="false">-MIN(AU151,In_Loss_Cap*MAX(0,AU150))</f>
        <v>-0</v>
      </c>
      <c r="AV153" s="20" t="n">
        <f aca="false">-MIN(AV151,In_Loss_Cap*MAX(0,AV150))</f>
        <v>-0</v>
      </c>
      <c r="AW153" s="20" t="n">
        <f aca="false">-MIN(AW151,In_Loss_Cap*MAX(0,AW150))</f>
        <v>-0</v>
      </c>
      <c r="AX153" s="20" t="n">
        <f aca="false">-MIN(AX151,In_Loss_Cap*MAX(0,AX150))</f>
        <v>-0</v>
      </c>
      <c r="AY153" s="20" t="n">
        <f aca="false">-MIN(AY151,In_Loss_Cap*MAX(0,AY150))</f>
        <v>-0</v>
      </c>
      <c r="AZ153" s="20" t="n">
        <f aca="false">-MIN(AZ151,In_Loss_Cap*MAX(0,AZ150))</f>
        <v>-0</v>
      </c>
      <c r="BA153" s="20" t="n">
        <f aca="false">-MIN(BA151,In_Loss_Cap*MAX(0,BA150))</f>
        <v>-0</v>
      </c>
      <c r="BB153" s="20" t="n">
        <f aca="false">-MIN(BB151,In_Loss_Cap*MAX(0,BB150))</f>
        <v>-0</v>
      </c>
      <c r="BC153" s="20" t="n">
        <f aca="false">-MIN(BC151,In_Loss_Cap*MAX(0,BC150))</f>
        <v>-0</v>
      </c>
      <c r="BD153" s="20" t="n">
        <f aca="false">-MIN(BD151,In_Loss_Cap*MAX(0,BD150))</f>
        <v>-0</v>
      </c>
      <c r="BE153" s="20" t="n">
        <f aca="false">-MIN(BE151,In_Loss_Cap*MAX(0,BE150))</f>
        <v>-0</v>
      </c>
      <c r="BF153" s="20" t="n">
        <f aca="false">-MIN(BF151,In_Loss_Cap*MAX(0,BF150))</f>
        <v>-0</v>
      </c>
      <c r="BG153" s="20" t="n">
        <f aca="false">-MIN(BG151,In_Loss_Cap*MAX(0,BG150))</f>
        <v>-11.5064111931163</v>
      </c>
      <c r="BH153" s="20" t="n">
        <f aca="false">-MIN(BH151,In_Loss_Cap*MAX(0,BH150))</f>
        <v>-289.076599527521</v>
      </c>
      <c r="BI153" s="20" t="n">
        <f aca="false">-MIN(BI151,In_Loss_Cap*MAX(0,BI150))</f>
        <v>-249.633442374645</v>
      </c>
      <c r="BJ153" s="20" t="n">
        <f aca="false">-MIN(BJ151,In_Loss_Cap*MAX(0,BJ150))</f>
        <v>-0</v>
      </c>
      <c r="BK153" s="20" t="n">
        <f aca="false">-MIN(BK151,In_Loss_Cap*MAX(0,BK150))</f>
        <v>-0</v>
      </c>
      <c r="BL153" s="20" t="n">
        <f aca="false">-MIN(BL151,In_Loss_Cap*MAX(0,BL150))</f>
        <v>-0</v>
      </c>
      <c r="BM153" s="20" t="n">
        <f aca="false">-MIN(BM151,In_Loss_Cap*MAX(0,BM150))</f>
        <v>-0</v>
      </c>
      <c r="BN153" s="20" t="n">
        <f aca="false">-MIN(BN151,In_Loss_Cap*MAX(0,BN150))</f>
        <v>-0</v>
      </c>
      <c r="BO153" s="20" t="n">
        <f aca="false">-MIN(BO151,In_Loss_Cap*MAX(0,BO150))</f>
        <v>-0</v>
      </c>
      <c r="BP153" s="20" t="n">
        <f aca="false">-MIN(BP151,In_Loss_Cap*MAX(0,BP150))</f>
        <v>-0</v>
      </c>
      <c r="BQ153" s="20" t="n">
        <f aca="false">-MIN(BQ151,In_Loss_Cap*MAX(0,BQ150))</f>
        <v>-0</v>
      </c>
      <c r="BR153" s="20" t="n">
        <f aca="false">-MIN(BR151,In_Loss_Cap*MAX(0,BR150))</f>
        <v>-0</v>
      </c>
      <c r="BS153" s="20" t="n">
        <f aca="false">-MIN(BS151,In_Loss_Cap*MAX(0,BS150))</f>
        <v>-0</v>
      </c>
      <c r="BT153" s="20" t="n">
        <f aca="false">-MIN(BT151,In_Loss_Cap*MAX(0,BT150))</f>
        <v>-0</v>
      </c>
      <c r="BU153" s="20" t="n">
        <f aca="false">-MIN(BU151,In_Loss_Cap*MAX(0,BU150))</f>
        <v>-0</v>
      </c>
      <c r="BV153" s="20" t="n">
        <f aca="false">-MIN(BV151,In_Loss_Cap*MAX(0,BV150))</f>
        <v>-0</v>
      </c>
      <c r="BW153" s="20" t="n">
        <f aca="false">-MIN(BW151,In_Loss_Cap*MAX(0,BW150))</f>
        <v>-0</v>
      </c>
      <c r="BX153" s="20" t="n">
        <f aca="false">-MIN(BX151,In_Loss_Cap*MAX(0,BX150))</f>
        <v>-0</v>
      </c>
      <c r="BY153" s="20" t="n">
        <f aca="false">-MIN(BY151,In_Loss_Cap*MAX(0,BY150))</f>
        <v>-0</v>
      </c>
      <c r="BZ153" s="20" t="n">
        <f aca="false">-MIN(BZ151,In_Loss_Cap*MAX(0,BZ150))</f>
        <v>-0</v>
      </c>
      <c r="CA153" s="20" t="n">
        <f aca="false">-MIN(CA151,In_Loss_Cap*MAX(0,CA150))</f>
        <v>-0</v>
      </c>
      <c r="CB153" s="20" t="n">
        <f aca="false">-MIN(CB151,In_Loss_Cap*MAX(0,CB150))</f>
        <v>-0</v>
      </c>
      <c r="CC153" s="20" t="n">
        <f aca="false">-MIN(CC151,In_Loss_Cap*MAX(0,CC150))</f>
        <v>-0</v>
      </c>
      <c r="CD153" s="20" t="n">
        <f aca="false">-MIN(CD151,In_Loss_Cap*MAX(0,CD150))</f>
        <v>-0</v>
      </c>
      <c r="CE153" s="20" t="n">
        <f aca="false">-MIN(CE151,In_Loss_Cap*MAX(0,CE150))</f>
        <v>-0</v>
      </c>
      <c r="CF153" s="20" t="n">
        <f aca="false">-MIN(CF151,In_Loss_Cap*MAX(0,CF150))</f>
        <v>-0</v>
      </c>
      <c r="CG153" s="20" t="n">
        <f aca="false">-MIN(CG151,In_Loss_Cap*MAX(0,CG150))</f>
        <v>-0</v>
      </c>
      <c r="CH153" s="20" t="n">
        <f aca="false">-MIN(CH151,In_Loss_Cap*MAX(0,CH150))</f>
        <v>-0</v>
      </c>
      <c r="CI153" s="20" t="n">
        <f aca="false">-MIN(CI151,In_Loss_Cap*MAX(0,CI150))</f>
        <v>-0</v>
      </c>
      <c r="CJ153" s="20" t="n">
        <f aca="false">-MIN(CJ151,In_Loss_Cap*MAX(0,CJ150))</f>
        <v>-0</v>
      </c>
      <c r="CK153" s="20" t="n">
        <f aca="false">-MIN(CK151,In_Loss_Cap*MAX(0,CK150))</f>
        <v>-0</v>
      </c>
      <c r="CL153" s="20" t="n">
        <f aca="false">-MIN(CL151,In_Loss_Cap*MAX(0,CL150))</f>
        <v>-0</v>
      </c>
      <c r="CM153" s="20" t="n">
        <f aca="false">-MIN(CM151,In_Loss_Cap*MAX(0,CM150))</f>
        <v>-0</v>
      </c>
      <c r="CN153" s="20" t="n">
        <f aca="false">-MIN(CN151,In_Loss_Cap*MAX(0,CN150))</f>
        <v>-0</v>
      </c>
      <c r="CO153" s="20" t="n">
        <f aca="false">-MIN(CO151,In_Loss_Cap*MAX(0,CO150))</f>
        <v>-0</v>
      </c>
      <c r="CP153" s="20" t="n">
        <f aca="false">-MIN(CP151,In_Loss_Cap*MAX(0,CP150))</f>
        <v>-0</v>
      </c>
      <c r="CQ153" s="20" t="n">
        <f aca="false">-MIN(CQ151,In_Loss_Cap*MAX(0,CQ150))</f>
        <v>-0</v>
      </c>
      <c r="CR153" s="20" t="n">
        <f aca="false">-MIN(CR151,In_Loss_Cap*MAX(0,CR150))</f>
        <v>-0</v>
      </c>
      <c r="CS153" s="20" t="n">
        <f aca="false">-MIN(CS151,In_Loss_Cap*MAX(0,CS150))</f>
        <v>-0</v>
      </c>
      <c r="CT153" s="20" t="n">
        <f aca="false">-MIN(CT151,In_Loss_Cap*MAX(0,CT150))</f>
        <v>-0</v>
      </c>
      <c r="CU153" s="20" t="n">
        <f aca="false">-MIN(CU151,In_Loss_Cap*MAX(0,CU150))</f>
        <v>-0</v>
      </c>
      <c r="CV153" s="20" t="n">
        <f aca="false">-MIN(CV151,In_Loss_Cap*MAX(0,CV150))</f>
        <v>-0</v>
      </c>
      <c r="CW153" s="20" t="n">
        <f aca="false">-MIN(CW151,In_Loss_Cap*MAX(0,CW150))</f>
        <v>-0</v>
      </c>
      <c r="CX153" s="20" t="n">
        <f aca="false">-MIN(CX151,In_Loss_Cap*MAX(0,CX150))</f>
        <v>-0</v>
      </c>
      <c r="CY153" s="20" t="n">
        <f aca="false">-MIN(CY151,In_Loss_Cap*MAX(0,CY150))</f>
        <v>-0</v>
      </c>
      <c r="CZ153" s="20" t="n">
        <f aca="false">-MIN(CZ151,In_Loss_Cap*MAX(0,CZ150))</f>
        <v>-0</v>
      </c>
      <c r="DA153" s="20" t="n">
        <f aca="false">-MIN(DA151,In_Loss_Cap*MAX(0,DA150))</f>
        <v>-0</v>
      </c>
      <c r="DB153" s="20" t="n">
        <f aca="false">-MIN(DB151,In_Loss_Cap*MAX(0,DB150))</f>
        <v>-0</v>
      </c>
      <c r="DC153" s="20" t="n">
        <f aca="false">-MIN(DC151,In_Loss_Cap*MAX(0,DC150))</f>
        <v>-0</v>
      </c>
      <c r="DD153" s="20" t="n">
        <f aca="false">-MIN(DD151,In_Loss_Cap*MAX(0,DD150))</f>
        <v>-0</v>
      </c>
      <c r="DE153" s="20" t="n">
        <f aca="false">-MIN(DE151,In_Loss_Cap*MAX(0,DE150))</f>
        <v>-0</v>
      </c>
      <c r="DF153" s="20" t="n">
        <f aca="false">-MIN(DF151,In_Loss_Cap*MAX(0,DF150))</f>
        <v>-0</v>
      </c>
      <c r="DG153" s="20" t="n">
        <f aca="false">-MIN(DG151,In_Loss_Cap*MAX(0,DG150))</f>
        <v>-0</v>
      </c>
      <c r="DH153" s="20" t="n">
        <f aca="false">-MIN(DH151,In_Loss_Cap*MAX(0,DH150))</f>
        <v>-0</v>
      </c>
      <c r="DI153" s="20" t="n">
        <f aca="false">-MIN(DI151,In_Loss_Cap*MAX(0,DI150))</f>
        <v>-0</v>
      </c>
      <c r="DJ153" s="20" t="n">
        <f aca="false">-MIN(DJ151,In_Loss_Cap*MAX(0,DJ150))</f>
        <v>-0</v>
      </c>
      <c r="DK153" s="20" t="n">
        <f aca="false">-MIN(DK151,In_Loss_Cap*MAX(0,DK150))</f>
        <v>-0</v>
      </c>
      <c r="DL153" s="20" t="n">
        <f aca="false">-MIN(DL151,In_Loss_Cap*MAX(0,DL150))</f>
        <v>-0</v>
      </c>
      <c r="DM153" s="20" t="n">
        <f aca="false">-MIN(DM151,In_Loss_Cap*MAX(0,DM150))</f>
        <v>-0</v>
      </c>
      <c r="DN153" s="20" t="n">
        <f aca="false">-MIN(DN151,In_Loss_Cap*MAX(0,DN150))</f>
        <v>-0</v>
      </c>
      <c r="DO153" s="20" t="n">
        <f aca="false">-MIN(DO151,In_Loss_Cap*MAX(0,DO150))</f>
        <v>-0</v>
      </c>
      <c r="DP153" s="20" t="n">
        <f aca="false">-MIN(DP151,In_Loss_Cap*MAX(0,DP150))</f>
        <v>-0</v>
      </c>
      <c r="DQ153" s="20" t="n">
        <f aca="false">-MIN(DQ151,In_Loss_Cap*MAX(0,DQ150))</f>
        <v>-0</v>
      </c>
      <c r="DR153" s="20" t="n">
        <f aca="false">-MIN(DR151,In_Loss_Cap*MAX(0,DR150))</f>
        <v>-0</v>
      </c>
      <c r="DS153" s="20" t="n">
        <f aca="false">-MIN(DS151,In_Loss_Cap*MAX(0,DS150))</f>
        <v>-0</v>
      </c>
      <c r="DT153" s="20" t="n">
        <f aca="false">-MIN(DT151,In_Loss_Cap*MAX(0,DT150))</f>
        <v>-0</v>
      </c>
      <c r="DU153" s="20" t="n">
        <f aca="false">-MIN(DU151,In_Loss_Cap*MAX(0,DU150))</f>
        <v>-0</v>
      </c>
      <c r="DV153" s="20" t="n">
        <f aca="false">-MIN(DV151,In_Loss_Cap*MAX(0,DV150))</f>
        <v>-0</v>
      </c>
      <c r="DW153" s="20" t="n">
        <f aca="false">-MIN(DW151,In_Loss_Cap*MAX(0,DW150))</f>
        <v>-0</v>
      </c>
      <c r="DX153" s="20" t="n">
        <f aca="false">-MIN(DX151,In_Loss_Cap*MAX(0,DX150))</f>
        <v>-0</v>
      </c>
      <c r="DY153" s="20" t="n">
        <f aca="false">-MIN(DY151,In_Loss_Cap*MAX(0,DY150))</f>
        <v>-0</v>
      </c>
      <c r="DZ153" s="20" t="n">
        <f aca="false">-MIN(DZ151,In_Loss_Cap*MAX(0,DZ150))</f>
        <v>-0</v>
      </c>
      <c r="EA153" s="20" t="n">
        <f aca="false">-MIN(EA151,In_Loss_Cap*MAX(0,EA150))</f>
        <v>-0</v>
      </c>
      <c r="EB153" s="20" t="n">
        <f aca="false">-MIN(EB151,In_Loss_Cap*MAX(0,EB150))</f>
        <v>-0</v>
      </c>
      <c r="EC153" s="20" t="n">
        <f aca="false">-MIN(EC151,In_Loss_Cap*MAX(0,EC150))</f>
        <v>-0</v>
      </c>
      <c r="ED153" s="20" t="n">
        <f aca="false">-MIN(ED151,In_Loss_Cap*MAX(0,ED150))</f>
        <v>-0</v>
      </c>
      <c r="EE153" s="20" t="n">
        <f aca="false">-MIN(EE151,In_Loss_Cap*MAX(0,EE150))</f>
        <v>-0</v>
      </c>
      <c r="EF153" s="20" t="n">
        <f aca="false">-MIN(EF151,In_Loss_Cap*MAX(0,EF150))</f>
        <v>-0</v>
      </c>
      <c r="EG153" s="20" t="n">
        <f aca="false">-MIN(EG151,In_Loss_Cap*MAX(0,EG150))</f>
        <v>-0</v>
      </c>
      <c r="EH153" s="20" t="n">
        <f aca="false">-MIN(EH151,In_Loss_Cap*MAX(0,EH150))</f>
        <v>-0</v>
      </c>
      <c r="EI153" s="20" t="n">
        <f aca="false">-MIN(EI151,In_Loss_Cap*MAX(0,EI150))</f>
        <v>-0</v>
      </c>
      <c r="EJ153" s="20" t="n">
        <f aca="false">-MIN(EJ151,In_Loss_Cap*MAX(0,EJ150))</f>
        <v>-537.141678551116</v>
      </c>
      <c r="EK153" s="20" t="n">
        <f aca="false">-MIN(EK151,In_Loss_Cap*MAX(0,EK150))</f>
        <v>-542.343187393421</v>
      </c>
      <c r="EL153" s="20" t="n">
        <f aca="false">-MIN(EL151,In_Loss_Cap*MAX(0,EL150))</f>
        <v>-541.63486921108</v>
      </c>
      <c r="EM153" s="20" t="n">
        <f aca="false">-MIN(EM151,In_Loss_Cap*MAX(0,EM150))</f>
        <v>-559.278308255134</v>
      </c>
      <c r="EN153" s="20" t="n">
        <f aca="false">-MIN(EN151,In_Loss_Cap*MAX(0,EN150))</f>
        <v>-564.795589469799</v>
      </c>
      <c r="EO153" s="20" t="n">
        <f aca="false">-MIN(EO151,In_Loss_Cap*MAX(0,EO150))</f>
        <v>-570.290255552342</v>
      </c>
      <c r="EP153" s="20" t="n">
        <f aca="false">-MIN(EP151,In_Loss_Cap*MAX(0,EP150))</f>
        <v>-569.571095715243</v>
      </c>
      <c r="EQ153" s="20" t="n">
        <f aca="false">-MIN(EQ151,In_Loss_Cap*MAX(0,EQ150))</f>
        <v>-539.282888833331</v>
      </c>
      <c r="ER153" s="20" t="n">
        <f aca="false">-MIN(ER151,In_Loss_Cap*MAX(0,ER150))</f>
        <v>-538.582630047494</v>
      </c>
      <c r="ES153" s="20" t="n">
        <f aca="false">-MIN(ES151,In_Loss_Cap*MAX(0,ES150))</f>
        <v>-543.793696658289</v>
      </c>
      <c r="ET153" s="20" t="n">
        <f aca="false">-MIN(ET151,In_Loss_Cap*MAX(0,ET150))</f>
        <v>-543.07903741388</v>
      </c>
      <c r="EU153" s="20" t="n">
        <f aca="false">-MIN(EU151,In_Loss_Cap*MAX(0,EU150))</f>
        <v>-447.301069171055</v>
      </c>
      <c r="EV153" s="20" t="n">
        <f aca="false">-MIN(EV151,In_Loss_Cap*MAX(0,EV150))</f>
        <v>-0</v>
      </c>
      <c r="EW153" s="20" t="n">
        <f aca="false">-MIN(EW151,In_Loss_Cap*MAX(0,EW150))</f>
        <v>-0</v>
      </c>
      <c r="EX153" s="20" t="n">
        <f aca="false">-MIN(EX151,In_Loss_Cap*MAX(0,EX150))</f>
        <v>-0</v>
      </c>
      <c r="EY153" s="20" t="n">
        <f aca="false">-MIN(EY151,In_Loss_Cap*MAX(0,EY150))</f>
        <v>-0</v>
      </c>
      <c r="EZ153" s="20" t="n">
        <f aca="false">-MIN(EZ151,In_Loss_Cap*MAX(0,EZ150))</f>
        <v>-0</v>
      </c>
      <c r="FA153" s="20" t="n">
        <f aca="false">-MIN(FA151,In_Loss_Cap*MAX(0,FA150))</f>
        <v>-0</v>
      </c>
      <c r="FB153" s="20" t="n">
        <f aca="false">-MIN(FB151,In_Loss_Cap*MAX(0,FB150))</f>
        <v>-0</v>
      </c>
      <c r="FC153" s="20" t="n">
        <f aca="false">-MIN(FC151,In_Loss_Cap*MAX(0,FC150))</f>
        <v>-0</v>
      </c>
      <c r="FD153" s="20" t="n">
        <f aca="false">-MIN(FD151,In_Loss_Cap*MAX(0,FD150))</f>
        <v>-0</v>
      </c>
      <c r="FE153" s="20" t="n">
        <f aca="false">-MIN(FE151,In_Loss_Cap*MAX(0,FE150))</f>
        <v>-0</v>
      </c>
      <c r="FF153" s="20" t="n">
        <f aca="false">-MIN(FF151,In_Loss_Cap*MAX(0,FF150))</f>
        <v>-0</v>
      </c>
      <c r="FG153" s="20" t="n">
        <f aca="false">-MIN(FG151,In_Loss_Cap*MAX(0,FG150))</f>
        <v>-0</v>
      </c>
      <c r="FH153" s="20" t="n">
        <f aca="false">-MIN(FH151,In_Loss_Cap*MAX(0,FH150))</f>
        <v>-0</v>
      </c>
    </row>
    <row r="154" customFormat="false" ht="15" hidden="false" customHeight="false" outlineLevel="0" collapsed="false">
      <c r="C154" s="0" t="s">
        <v>800</v>
      </c>
      <c r="D154" s="11" t="s">
        <v>359</v>
      </c>
      <c r="E154" s="44" t="n">
        <f aca="false">EDATE($E16,In_Loss_Years*Months_In_Year)</f>
        <v>48395</v>
      </c>
      <c r="I154" s="20" t="n">
        <f aca="false">SUM(J154:FH154)</f>
        <v>0</v>
      </c>
      <c r="J154" s="20" t="n">
        <f aca="false">-(J151+J152+J153)*N(AND(J$3&lt;=$E154,J$4&gt;=$E154))</f>
        <v>-0</v>
      </c>
      <c r="K154" s="20" t="n">
        <f aca="false">-(K151+K152+K153)*N(AND(K$3&lt;=$E154,K$4&gt;=$E154))</f>
        <v>-0</v>
      </c>
      <c r="L154" s="20" t="n">
        <f aca="false">-(L151+L152+L153)*N(AND(L$3&lt;=$E154,L$4&gt;=$E154))</f>
        <v>-0</v>
      </c>
      <c r="M154" s="20" t="n">
        <f aca="false">-(M151+M152+M153)*N(AND(M$3&lt;=$E154,M$4&gt;=$E154))</f>
        <v>-0</v>
      </c>
      <c r="N154" s="20" t="n">
        <f aca="false">-(N151+N152+N153)*N(AND(N$3&lt;=$E154,N$4&gt;=$E154))</f>
        <v>-0</v>
      </c>
      <c r="O154" s="20" t="n">
        <f aca="false">-(O151+O152+O153)*N(AND(O$3&lt;=$E154,O$4&gt;=$E154))</f>
        <v>-0</v>
      </c>
      <c r="P154" s="20" t="n">
        <f aca="false">-(P151+P152+P153)*N(AND(P$3&lt;=$E154,P$4&gt;=$E154))</f>
        <v>-0</v>
      </c>
      <c r="Q154" s="20" t="n">
        <f aca="false">-(Q151+Q152+Q153)*N(AND(Q$3&lt;=$E154,Q$4&gt;=$E154))</f>
        <v>-0</v>
      </c>
      <c r="R154" s="20" t="n">
        <f aca="false">-(R151+R152+R153)*N(AND(R$3&lt;=$E154,R$4&gt;=$E154))</f>
        <v>-0</v>
      </c>
      <c r="S154" s="20" t="n">
        <f aca="false">-(S151+S152+S153)*N(AND(S$3&lt;=$E154,S$4&gt;=$E154))</f>
        <v>-0</v>
      </c>
      <c r="T154" s="20" t="n">
        <f aca="false">-(T151+T152+T153)*N(AND(T$3&lt;=$E154,T$4&gt;=$E154))</f>
        <v>-0</v>
      </c>
      <c r="U154" s="20" t="n">
        <f aca="false">-(U151+U152+U153)*N(AND(U$3&lt;=$E154,U$4&gt;=$E154))</f>
        <v>-0</v>
      </c>
      <c r="V154" s="20" t="n">
        <f aca="false">-(V151+V152+V153)*N(AND(V$3&lt;=$E154,V$4&gt;=$E154))</f>
        <v>-0</v>
      </c>
      <c r="W154" s="20" t="n">
        <f aca="false">-(W151+W152+W153)*N(AND(W$3&lt;=$E154,W$4&gt;=$E154))</f>
        <v>-0</v>
      </c>
      <c r="X154" s="20" t="n">
        <f aca="false">-(X151+X152+X153)*N(AND(X$3&lt;=$E154,X$4&gt;=$E154))</f>
        <v>-0</v>
      </c>
      <c r="Y154" s="20" t="n">
        <f aca="false">-(Y151+Y152+Y153)*N(AND(Y$3&lt;=$E154,Y$4&gt;=$E154))</f>
        <v>-0</v>
      </c>
      <c r="Z154" s="20" t="n">
        <f aca="false">-(Z151+Z152+Z153)*N(AND(Z$3&lt;=$E154,Z$4&gt;=$E154))</f>
        <v>-0</v>
      </c>
      <c r="AA154" s="20" t="n">
        <f aca="false">-(AA151+AA152+AA153)*N(AND(AA$3&lt;=$E154,AA$4&gt;=$E154))</f>
        <v>-0</v>
      </c>
      <c r="AB154" s="20" t="n">
        <f aca="false">-(AB151+AB152+AB153)*N(AND(AB$3&lt;=$E154,AB$4&gt;=$E154))</f>
        <v>-0</v>
      </c>
      <c r="AC154" s="20" t="n">
        <f aca="false">-(AC151+AC152+AC153)*N(AND(AC$3&lt;=$E154,AC$4&gt;=$E154))</f>
        <v>-0</v>
      </c>
      <c r="AD154" s="20" t="n">
        <f aca="false">-(AD151+AD152+AD153)*N(AND(AD$3&lt;=$E154,AD$4&gt;=$E154))</f>
        <v>-0</v>
      </c>
      <c r="AE154" s="20" t="n">
        <f aca="false">-(AE151+AE152+AE153)*N(AND(AE$3&lt;=$E154,AE$4&gt;=$E154))</f>
        <v>-0</v>
      </c>
      <c r="AF154" s="20" t="n">
        <f aca="false">-(AF151+AF152+AF153)*N(AND(AF$3&lt;=$E154,AF$4&gt;=$E154))</f>
        <v>-0</v>
      </c>
      <c r="AG154" s="20" t="n">
        <f aca="false">-(AG151+AG152+AG153)*N(AND(AG$3&lt;=$E154,AG$4&gt;=$E154))</f>
        <v>-0</v>
      </c>
      <c r="AH154" s="20" t="n">
        <f aca="false">-(AH151+AH152+AH153)*N(AND(AH$3&lt;=$E154,AH$4&gt;=$E154))</f>
        <v>-0</v>
      </c>
      <c r="AI154" s="20" t="n">
        <f aca="false">-(AI151+AI152+AI153)*N(AND(AI$3&lt;=$E154,AI$4&gt;=$E154))</f>
        <v>-0</v>
      </c>
      <c r="AJ154" s="20" t="n">
        <f aca="false">-(AJ151+AJ152+AJ153)*N(AND(AJ$3&lt;=$E154,AJ$4&gt;=$E154))</f>
        <v>-0</v>
      </c>
      <c r="AK154" s="20" t="n">
        <f aca="false">-(AK151+AK152+AK153)*N(AND(AK$3&lt;=$E154,AK$4&gt;=$E154))</f>
        <v>-0</v>
      </c>
      <c r="AL154" s="20" t="n">
        <f aca="false">-(AL151+AL152+AL153)*N(AND(AL$3&lt;=$E154,AL$4&gt;=$E154))</f>
        <v>-0</v>
      </c>
      <c r="AM154" s="20" t="n">
        <f aca="false">-(AM151+AM152+AM153)*N(AND(AM$3&lt;=$E154,AM$4&gt;=$E154))</f>
        <v>-0</v>
      </c>
      <c r="AN154" s="20" t="n">
        <f aca="false">-(AN151+AN152+AN153)*N(AND(AN$3&lt;=$E154,AN$4&gt;=$E154))</f>
        <v>-0</v>
      </c>
      <c r="AO154" s="20" t="n">
        <f aca="false">-(AO151+AO152+AO153)*N(AND(AO$3&lt;=$E154,AO$4&gt;=$E154))</f>
        <v>-0</v>
      </c>
      <c r="AP154" s="20" t="n">
        <f aca="false">-(AP151+AP152+AP153)*N(AND(AP$3&lt;=$E154,AP$4&gt;=$E154))</f>
        <v>-0</v>
      </c>
      <c r="AQ154" s="20" t="n">
        <f aca="false">-(AQ151+AQ152+AQ153)*N(AND(AQ$3&lt;=$E154,AQ$4&gt;=$E154))</f>
        <v>-0</v>
      </c>
      <c r="AR154" s="20" t="n">
        <f aca="false">-(AR151+AR152+AR153)*N(AND(AR$3&lt;=$E154,AR$4&gt;=$E154))</f>
        <v>-0</v>
      </c>
      <c r="AS154" s="20" t="n">
        <f aca="false">-(AS151+AS152+AS153)*N(AND(AS$3&lt;=$E154,AS$4&gt;=$E154))</f>
        <v>-0</v>
      </c>
      <c r="AT154" s="20" t="n">
        <f aca="false">-(AT151+AT152+AT153)*N(AND(AT$3&lt;=$E154,AT$4&gt;=$E154))</f>
        <v>-0</v>
      </c>
      <c r="AU154" s="20" t="n">
        <f aca="false">-(AU151+AU152+AU153)*N(AND(AU$3&lt;=$E154,AU$4&gt;=$E154))</f>
        <v>-0</v>
      </c>
      <c r="AV154" s="20" t="n">
        <f aca="false">-(AV151+AV152+AV153)*N(AND(AV$3&lt;=$E154,AV$4&gt;=$E154))</f>
        <v>-0</v>
      </c>
      <c r="AW154" s="20" t="n">
        <f aca="false">-(AW151+AW152+AW153)*N(AND(AW$3&lt;=$E154,AW$4&gt;=$E154))</f>
        <v>-0</v>
      </c>
      <c r="AX154" s="20" t="n">
        <f aca="false">-(AX151+AX152+AX153)*N(AND(AX$3&lt;=$E154,AX$4&gt;=$E154))</f>
        <v>-0</v>
      </c>
      <c r="AY154" s="20" t="n">
        <f aca="false">-(AY151+AY152+AY153)*N(AND(AY$3&lt;=$E154,AY$4&gt;=$E154))</f>
        <v>-0</v>
      </c>
      <c r="AZ154" s="20" t="n">
        <f aca="false">-(AZ151+AZ152+AZ153)*N(AND(AZ$3&lt;=$E154,AZ$4&gt;=$E154))</f>
        <v>-0</v>
      </c>
      <c r="BA154" s="20" t="n">
        <f aca="false">-(BA151+BA152+BA153)*N(AND(BA$3&lt;=$E154,BA$4&gt;=$E154))</f>
        <v>-0</v>
      </c>
      <c r="BB154" s="20" t="n">
        <f aca="false">-(BB151+BB152+BB153)*N(AND(BB$3&lt;=$E154,BB$4&gt;=$E154))</f>
        <v>-0</v>
      </c>
      <c r="BC154" s="20" t="n">
        <f aca="false">-(BC151+BC152+BC153)*N(AND(BC$3&lt;=$E154,BC$4&gt;=$E154))</f>
        <v>-0</v>
      </c>
      <c r="BD154" s="20" t="n">
        <f aca="false">-(BD151+BD152+BD153)*N(AND(BD$3&lt;=$E154,BD$4&gt;=$E154))</f>
        <v>-0</v>
      </c>
      <c r="BE154" s="20" t="n">
        <f aca="false">-(BE151+BE152+BE153)*N(AND(BE$3&lt;=$E154,BE$4&gt;=$E154))</f>
        <v>-0</v>
      </c>
      <c r="BF154" s="20" t="n">
        <f aca="false">-(BF151+BF152+BF153)*N(AND(BF$3&lt;=$E154,BF$4&gt;=$E154))</f>
        <v>-0</v>
      </c>
      <c r="BG154" s="20" t="n">
        <f aca="false">-(BG151+BG152+BG153)*N(AND(BG$3&lt;=$E154,BG$4&gt;=$E154))</f>
        <v>-0</v>
      </c>
      <c r="BH154" s="20" t="n">
        <f aca="false">-(BH151+BH152+BH153)*N(AND(BH$3&lt;=$E154,BH$4&gt;=$E154))</f>
        <v>-0</v>
      </c>
      <c r="BI154" s="20" t="n">
        <f aca="false">-(BI151+BI152+BI153)*N(AND(BI$3&lt;=$E154,BI$4&gt;=$E154))</f>
        <v>-0</v>
      </c>
      <c r="BJ154" s="20" t="n">
        <f aca="false">-(BJ151+BJ152+BJ153)*N(AND(BJ$3&lt;=$E154,BJ$4&gt;=$E154))</f>
        <v>-0</v>
      </c>
      <c r="BK154" s="20" t="n">
        <f aca="false">-(BK151+BK152+BK153)*N(AND(BK$3&lt;=$E154,BK$4&gt;=$E154))</f>
        <v>-0</v>
      </c>
      <c r="BL154" s="20" t="n">
        <f aca="false">-(BL151+BL152+BL153)*N(AND(BL$3&lt;=$E154,BL$4&gt;=$E154))</f>
        <v>-0</v>
      </c>
      <c r="BM154" s="20" t="n">
        <f aca="false">-(BM151+BM152+BM153)*N(AND(BM$3&lt;=$E154,BM$4&gt;=$E154))</f>
        <v>-0</v>
      </c>
      <c r="BN154" s="20" t="n">
        <f aca="false">-(BN151+BN152+BN153)*N(AND(BN$3&lt;=$E154,BN$4&gt;=$E154))</f>
        <v>-0</v>
      </c>
      <c r="BO154" s="20" t="n">
        <f aca="false">-(BO151+BO152+BO153)*N(AND(BO$3&lt;=$E154,BO$4&gt;=$E154))</f>
        <v>-0</v>
      </c>
      <c r="BP154" s="20" t="n">
        <f aca="false">-(BP151+BP152+BP153)*N(AND(BP$3&lt;=$E154,BP$4&gt;=$E154))</f>
        <v>-0</v>
      </c>
      <c r="BQ154" s="20" t="n">
        <f aca="false">-(BQ151+BQ152+BQ153)*N(AND(BQ$3&lt;=$E154,BQ$4&gt;=$E154))</f>
        <v>-0</v>
      </c>
      <c r="BR154" s="20" t="n">
        <f aca="false">-(BR151+BR152+BR153)*N(AND(BR$3&lt;=$E154,BR$4&gt;=$E154))</f>
        <v>-0</v>
      </c>
      <c r="BS154" s="20" t="n">
        <f aca="false">-(BS151+BS152+BS153)*N(AND(BS$3&lt;=$E154,BS$4&gt;=$E154))</f>
        <v>-0</v>
      </c>
      <c r="BT154" s="20" t="n">
        <f aca="false">-(BT151+BT152+BT153)*N(AND(BT$3&lt;=$E154,BT$4&gt;=$E154))</f>
        <v>-0</v>
      </c>
      <c r="BU154" s="20" t="n">
        <f aca="false">-(BU151+BU152+BU153)*N(AND(BU$3&lt;=$E154,BU$4&gt;=$E154))</f>
        <v>-0</v>
      </c>
      <c r="BV154" s="20" t="n">
        <f aca="false">-(BV151+BV152+BV153)*N(AND(BV$3&lt;=$E154,BV$4&gt;=$E154))</f>
        <v>-0</v>
      </c>
      <c r="BW154" s="20" t="n">
        <f aca="false">-(BW151+BW152+BW153)*N(AND(BW$3&lt;=$E154,BW$4&gt;=$E154))</f>
        <v>-0</v>
      </c>
      <c r="BX154" s="20" t="n">
        <f aca="false">-(BX151+BX152+BX153)*N(AND(BX$3&lt;=$E154,BX$4&gt;=$E154))</f>
        <v>-0</v>
      </c>
      <c r="BY154" s="20" t="n">
        <f aca="false">-(BY151+BY152+BY153)*N(AND(BY$3&lt;=$E154,BY$4&gt;=$E154))</f>
        <v>-0</v>
      </c>
      <c r="BZ154" s="20" t="n">
        <f aca="false">-(BZ151+BZ152+BZ153)*N(AND(BZ$3&lt;=$E154,BZ$4&gt;=$E154))</f>
        <v>-0</v>
      </c>
      <c r="CA154" s="20" t="n">
        <f aca="false">-(CA151+CA152+CA153)*N(AND(CA$3&lt;=$E154,CA$4&gt;=$E154))</f>
        <v>-0</v>
      </c>
      <c r="CB154" s="20" t="n">
        <f aca="false">-(CB151+CB152+CB153)*N(AND(CB$3&lt;=$E154,CB$4&gt;=$E154))</f>
        <v>-0</v>
      </c>
      <c r="CC154" s="20" t="n">
        <f aca="false">-(CC151+CC152+CC153)*N(AND(CC$3&lt;=$E154,CC$4&gt;=$E154))</f>
        <v>-0</v>
      </c>
      <c r="CD154" s="20" t="n">
        <f aca="false">-(CD151+CD152+CD153)*N(AND(CD$3&lt;=$E154,CD$4&gt;=$E154))</f>
        <v>-0</v>
      </c>
      <c r="CE154" s="20" t="n">
        <f aca="false">-(CE151+CE152+CE153)*N(AND(CE$3&lt;=$E154,CE$4&gt;=$E154))</f>
        <v>-0</v>
      </c>
      <c r="CF154" s="20" t="n">
        <f aca="false">-(CF151+CF152+CF153)*N(AND(CF$3&lt;=$E154,CF$4&gt;=$E154))</f>
        <v>-0</v>
      </c>
      <c r="CG154" s="20" t="n">
        <f aca="false">-(CG151+CG152+CG153)*N(AND(CG$3&lt;=$E154,CG$4&gt;=$E154))</f>
        <v>-0</v>
      </c>
      <c r="CH154" s="20" t="n">
        <f aca="false">-(CH151+CH152+CH153)*N(AND(CH$3&lt;=$E154,CH$4&gt;=$E154))</f>
        <v>-0</v>
      </c>
      <c r="CI154" s="20" t="n">
        <f aca="false">-(CI151+CI152+CI153)*N(AND(CI$3&lt;=$E154,CI$4&gt;=$E154))</f>
        <v>-0</v>
      </c>
      <c r="CJ154" s="20" t="n">
        <f aca="false">-(CJ151+CJ152+CJ153)*N(AND(CJ$3&lt;=$E154,CJ$4&gt;=$E154))</f>
        <v>-0</v>
      </c>
      <c r="CK154" s="20" t="n">
        <f aca="false">-(CK151+CK152+CK153)*N(AND(CK$3&lt;=$E154,CK$4&gt;=$E154))</f>
        <v>-0</v>
      </c>
      <c r="CL154" s="20" t="n">
        <f aca="false">-(CL151+CL152+CL153)*N(AND(CL$3&lt;=$E154,CL$4&gt;=$E154))</f>
        <v>-0</v>
      </c>
      <c r="CM154" s="20" t="n">
        <f aca="false">-(CM151+CM152+CM153)*N(AND(CM$3&lt;=$E154,CM$4&gt;=$E154))</f>
        <v>-0</v>
      </c>
      <c r="CN154" s="20" t="n">
        <f aca="false">-(CN151+CN152+CN153)*N(AND(CN$3&lt;=$E154,CN$4&gt;=$E154))</f>
        <v>-0</v>
      </c>
      <c r="CO154" s="20" t="n">
        <f aca="false">-(CO151+CO152+CO153)*N(AND(CO$3&lt;=$E154,CO$4&gt;=$E154))</f>
        <v>-0</v>
      </c>
      <c r="CP154" s="20" t="n">
        <f aca="false">-(CP151+CP152+CP153)*N(AND(CP$3&lt;=$E154,CP$4&gt;=$E154))</f>
        <v>-0</v>
      </c>
      <c r="CQ154" s="20" t="n">
        <f aca="false">-(CQ151+CQ152+CQ153)*N(AND(CQ$3&lt;=$E154,CQ$4&gt;=$E154))</f>
        <v>-0</v>
      </c>
      <c r="CR154" s="20" t="n">
        <f aca="false">-(CR151+CR152+CR153)*N(AND(CR$3&lt;=$E154,CR$4&gt;=$E154))</f>
        <v>-0</v>
      </c>
      <c r="CS154" s="20" t="n">
        <f aca="false">-(CS151+CS152+CS153)*N(AND(CS$3&lt;=$E154,CS$4&gt;=$E154))</f>
        <v>-0</v>
      </c>
      <c r="CT154" s="20" t="n">
        <f aca="false">-(CT151+CT152+CT153)*N(AND(CT$3&lt;=$E154,CT$4&gt;=$E154))</f>
        <v>-0</v>
      </c>
      <c r="CU154" s="20" t="n">
        <f aca="false">-(CU151+CU152+CU153)*N(AND(CU$3&lt;=$E154,CU$4&gt;=$E154))</f>
        <v>-0</v>
      </c>
      <c r="CV154" s="20" t="n">
        <f aca="false">-(CV151+CV152+CV153)*N(AND(CV$3&lt;=$E154,CV$4&gt;=$E154))</f>
        <v>-0</v>
      </c>
      <c r="CW154" s="20" t="n">
        <f aca="false">-(CW151+CW152+CW153)*N(AND(CW$3&lt;=$E154,CW$4&gt;=$E154))</f>
        <v>-0</v>
      </c>
      <c r="CX154" s="20" t="n">
        <f aca="false">-(CX151+CX152+CX153)*N(AND(CX$3&lt;=$E154,CX$4&gt;=$E154))</f>
        <v>-0</v>
      </c>
      <c r="CY154" s="20" t="n">
        <f aca="false">-(CY151+CY152+CY153)*N(AND(CY$3&lt;=$E154,CY$4&gt;=$E154))</f>
        <v>-0</v>
      </c>
      <c r="CZ154" s="20" t="n">
        <f aca="false">-(CZ151+CZ152+CZ153)*N(AND(CZ$3&lt;=$E154,CZ$4&gt;=$E154))</f>
        <v>-0</v>
      </c>
      <c r="DA154" s="20" t="n">
        <f aca="false">-(DA151+DA152+DA153)*N(AND(DA$3&lt;=$E154,DA$4&gt;=$E154))</f>
        <v>-0</v>
      </c>
      <c r="DB154" s="20" t="n">
        <f aca="false">-(DB151+DB152+DB153)*N(AND(DB$3&lt;=$E154,DB$4&gt;=$E154))</f>
        <v>-0</v>
      </c>
      <c r="DC154" s="20" t="n">
        <f aca="false">-(DC151+DC152+DC153)*N(AND(DC$3&lt;=$E154,DC$4&gt;=$E154))</f>
        <v>-0</v>
      </c>
      <c r="DD154" s="20" t="n">
        <f aca="false">-(DD151+DD152+DD153)*N(AND(DD$3&lt;=$E154,DD$4&gt;=$E154))</f>
        <v>-0</v>
      </c>
      <c r="DE154" s="20" t="n">
        <f aca="false">-(DE151+DE152+DE153)*N(AND(DE$3&lt;=$E154,DE$4&gt;=$E154))</f>
        <v>-0</v>
      </c>
      <c r="DF154" s="20" t="n">
        <f aca="false">-(DF151+DF152+DF153)*N(AND(DF$3&lt;=$E154,DF$4&gt;=$E154))</f>
        <v>-0</v>
      </c>
      <c r="DG154" s="20" t="n">
        <f aca="false">-(DG151+DG152+DG153)*N(AND(DG$3&lt;=$E154,DG$4&gt;=$E154))</f>
        <v>-0</v>
      </c>
      <c r="DH154" s="20" t="n">
        <f aca="false">-(DH151+DH152+DH153)*N(AND(DH$3&lt;=$E154,DH$4&gt;=$E154))</f>
        <v>-0</v>
      </c>
      <c r="DI154" s="20" t="n">
        <f aca="false">-(DI151+DI152+DI153)*N(AND(DI$3&lt;=$E154,DI$4&gt;=$E154))</f>
        <v>-0</v>
      </c>
      <c r="DJ154" s="20" t="n">
        <f aca="false">-(DJ151+DJ152+DJ153)*N(AND(DJ$3&lt;=$E154,DJ$4&gt;=$E154))</f>
        <v>-0</v>
      </c>
      <c r="DK154" s="20" t="n">
        <f aca="false">-(DK151+DK152+DK153)*N(AND(DK$3&lt;=$E154,DK$4&gt;=$E154))</f>
        <v>-0</v>
      </c>
      <c r="DL154" s="20" t="n">
        <f aca="false">-(DL151+DL152+DL153)*N(AND(DL$3&lt;=$E154,DL$4&gt;=$E154))</f>
        <v>-0</v>
      </c>
      <c r="DM154" s="20" t="n">
        <f aca="false">-(DM151+DM152+DM153)*N(AND(DM$3&lt;=$E154,DM$4&gt;=$E154))</f>
        <v>-0</v>
      </c>
      <c r="DN154" s="20" t="n">
        <f aca="false">-(DN151+DN152+DN153)*N(AND(DN$3&lt;=$E154,DN$4&gt;=$E154))</f>
        <v>-0</v>
      </c>
      <c r="DO154" s="20" t="n">
        <f aca="false">-(DO151+DO152+DO153)*N(AND(DO$3&lt;=$E154,DO$4&gt;=$E154))</f>
        <v>-0</v>
      </c>
      <c r="DP154" s="20" t="n">
        <f aca="false">-(DP151+DP152+DP153)*N(AND(DP$3&lt;=$E154,DP$4&gt;=$E154))</f>
        <v>-0</v>
      </c>
      <c r="DQ154" s="20" t="n">
        <f aca="false">-(DQ151+DQ152+DQ153)*N(AND(DQ$3&lt;=$E154,DQ$4&gt;=$E154))</f>
        <v>-0</v>
      </c>
      <c r="DR154" s="20" t="n">
        <f aca="false">-(DR151+DR152+DR153)*N(AND(DR$3&lt;=$E154,DR$4&gt;=$E154))</f>
        <v>-0</v>
      </c>
      <c r="DS154" s="20" t="n">
        <f aca="false">-(DS151+DS152+DS153)*N(AND(DS$3&lt;=$E154,DS$4&gt;=$E154))</f>
        <v>-0</v>
      </c>
      <c r="DT154" s="20" t="n">
        <f aca="false">-(DT151+DT152+DT153)*N(AND(DT$3&lt;=$E154,DT$4&gt;=$E154))</f>
        <v>-0</v>
      </c>
      <c r="DU154" s="20" t="n">
        <f aca="false">-(DU151+DU152+DU153)*N(AND(DU$3&lt;=$E154,DU$4&gt;=$E154))</f>
        <v>-0</v>
      </c>
      <c r="DV154" s="20" t="n">
        <f aca="false">-(DV151+DV152+DV153)*N(AND(DV$3&lt;=$E154,DV$4&gt;=$E154))</f>
        <v>-0</v>
      </c>
      <c r="DW154" s="20" t="n">
        <f aca="false">-(DW151+DW152+DW153)*N(AND(DW$3&lt;=$E154,DW$4&gt;=$E154))</f>
        <v>-0</v>
      </c>
      <c r="DX154" s="20" t="n">
        <f aca="false">-(DX151+DX152+DX153)*N(AND(DX$3&lt;=$E154,DX$4&gt;=$E154))</f>
        <v>-0</v>
      </c>
      <c r="DY154" s="20" t="n">
        <f aca="false">-(DY151+DY152+DY153)*N(AND(DY$3&lt;=$E154,DY$4&gt;=$E154))</f>
        <v>-0</v>
      </c>
      <c r="DZ154" s="20" t="n">
        <f aca="false">-(DZ151+DZ152+DZ153)*N(AND(DZ$3&lt;=$E154,DZ$4&gt;=$E154))</f>
        <v>-0</v>
      </c>
      <c r="EA154" s="20" t="n">
        <f aca="false">-(EA151+EA152+EA153)*N(AND(EA$3&lt;=$E154,EA$4&gt;=$E154))</f>
        <v>-0</v>
      </c>
      <c r="EB154" s="20" t="n">
        <f aca="false">-(EB151+EB152+EB153)*N(AND(EB$3&lt;=$E154,EB$4&gt;=$E154))</f>
        <v>-0</v>
      </c>
      <c r="EC154" s="20" t="n">
        <f aca="false">-(EC151+EC152+EC153)*N(AND(EC$3&lt;=$E154,EC$4&gt;=$E154))</f>
        <v>-0</v>
      </c>
      <c r="ED154" s="20" t="n">
        <f aca="false">-(ED151+ED152+ED153)*N(AND(ED$3&lt;=$E154,ED$4&gt;=$E154))</f>
        <v>-0</v>
      </c>
      <c r="EE154" s="20" t="n">
        <f aca="false">-(EE151+EE152+EE153)*N(AND(EE$3&lt;=$E154,EE$4&gt;=$E154))</f>
        <v>-0</v>
      </c>
      <c r="EF154" s="20" t="n">
        <f aca="false">-(EF151+EF152+EF153)*N(AND(EF$3&lt;=$E154,EF$4&gt;=$E154))</f>
        <v>-0</v>
      </c>
      <c r="EG154" s="20" t="n">
        <f aca="false">-(EG151+EG152+EG153)*N(AND(EG$3&lt;=$E154,EG$4&gt;=$E154))</f>
        <v>-0</v>
      </c>
      <c r="EH154" s="20" t="n">
        <f aca="false">-(EH151+EH152+EH153)*N(AND(EH$3&lt;=$E154,EH$4&gt;=$E154))</f>
        <v>-0</v>
      </c>
      <c r="EI154" s="20" t="n">
        <f aca="false">-(EI151+EI152+EI153)*N(AND(EI$3&lt;=$E154,EI$4&gt;=$E154))</f>
        <v>-0</v>
      </c>
      <c r="EJ154" s="20" t="n">
        <f aca="false">-(EJ151+EJ152+EJ153)*N(AND(EJ$3&lt;=$E154,EJ$4&gt;=$E154))</f>
        <v>-0</v>
      </c>
      <c r="EK154" s="20" t="n">
        <f aca="false">-(EK151+EK152+EK153)*N(AND(EK$3&lt;=$E154,EK$4&gt;=$E154))</f>
        <v>-0</v>
      </c>
      <c r="EL154" s="20" t="n">
        <f aca="false">-(EL151+EL152+EL153)*N(AND(EL$3&lt;=$E154,EL$4&gt;=$E154))</f>
        <v>-0</v>
      </c>
      <c r="EM154" s="20" t="n">
        <f aca="false">-(EM151+EM152+EM153)*N(AND(EM$3&lt;=$E154,EM$4&gt;=$E154))</f>
        <v>-0</v>
      </c>
      <c r="EN154" s="20" t="n">
        <f aca="false">-(EN151+EN152+EN153)*N(AND(EN$3&lt;=$E154,EN$4&gt;=$E154))</f>
        <v>-0</v>
      </c>
      <c r="EO154" s="20" t="n">
        <f aca="false">-(EO151+EO152+EO153)*N(AND(EO$3&lt;=$E154,EO$4&gt;=$E154))</f>
        <v>-0</v>
      </c>
      <c r="EP154" s="20" t="n">
        <f aca="false">-(EP151+EP152+EP153)*N(AND(EP$3&lt;=$E154,EP$4&gt;=$E154))</f>
        <v>-0</v>
      </c>
      <c r="EQ154" s="20" t="n">
        <f aca="false">-(EQ151+EQ152+EQ153)*N(AND(EQ$3&lt;=$E154,EQ$4&gt;=$E154))</f>
        <v>-0</v>
      </c>
      <c r="ER154" s="20" t="n">
        <f aca="false">-(ER151+ER152+ER153)*N(AND(ER$3&lt;=$E154,ER$4&gt;=$E154))</f>
        <v>-0</v>
      </c>
      <c r="ES154" s="20" t="n">
        <f aca="false">-(ES151+ES152+ES153)*N(AND(ES$3&lt;=$E154,ES$4&gt;=$E154))</f>
        <v>-0</v>
      </c>
      <c r="ET154" s="20" t="n">
        <f aca="false">-(ET151+ET152+ET153)*N(AND(ET$3&lt;=$E154,ET$4&gt;=$E154))</f>
        <v>-0</v>
      </c>
      <c r="EU154" s="20" t="n">
        <f aca="false">-(EU151+EU152+EU153)*N(AND(EU$3&lt;=$E154,EU$4&gt;=$E154))</f>
        <v>-0</v>
      </c>
      <c r="EV154" s="20" t="n">
        <f aca="false">-(EV151+EV152+EV153)*N(AND(EV$3&lt;=$E154,EV$4&gt;=$E154))</f>
        <v>-0</v>
      </c>
      <c r="EW154" s="20" t="n">
        <f aca="false">-(EW151+EW152+EW153)*N(AND(EW$3&lt;=$E154,EW$4&gt;=$E154))</f>
        <v>-0</v>
      </c>
      <c r="EX154" s="20" t="n">
        <f aca="false">-(EX151+EX152+EX153)*N(AND(EX$3&lt;=$E154,EX$4&gt;=$E154))</f>
        <v>-0</v>
      </c>
      <c r="EY154" s="20" t="n">
        <f aca="false">-(EY151+EY152+EY153)*N(AND(EY$3&lt;=$E154,EY$4&gt;=$E154))</f>
        <v>-0</v>
      </c>
      <c r="EZ154" s="20" t="n">
        <f aca="false">-(EZ151+EZ152+EZ153)*N(AND(EZ$3&lt;=$E154,EZ$4&gt;=$E154))</f>
        <v>-0</v>
      </c>
      <c r="FA154" s="20" t="n">
        <f aca="false">-(FA151+FA152+FA153)*N(AND(FA$3&lt;=$E154,FA$4&gt;=$E154))</f>
        <v>-0</v>
      </c>
      <c r="FB154" s="20" t="n">
        <f aca="false">-(FB151+FB152+FB153)*N(AND(FB$3&lt;=$E154,FB$4&gt;=$E154))</f>
        <v>-0</v>
      </c>
      <c r="FC154" s="20" t="n">
        <f aca="false">-(FC151+FC152+FC153)*N(AND(FC$3&lt;=$E154,FC$4&gt;=$E154))</f>
        <v>-0</v>
      </c>
      <c r="FD154" s="20" t="n">
        <f aca="false">-(FD151+FD152+FD153)*N(AND(FD$3&lt;=$E154,FD$4&gt;=$E154))</f>
        <v>-0</v>
      </c>
      <c r="FE154" s="20" t="n">
        <f aca="false">-(FE151+FE152+FE153)*N(AND(FE$3&lt;=$E154,FE$4&gt;=$E154))</f>
        <v>-0</v>
      </c>
      <c r="FF154" s="20" t="n">
        <f aca="false">-(FF151+FF152+FF153)*N(AND(FF$3&lt;=$E154,FF$4&gt;=$E154))</f>
        <v>-0</v>
      </c>
      <c r="FG154" s="20" t="n">
        <f aca="false">-(FG151+FG152+FG153)*N(AND(FG$3&lt;=$E154,FG$4&gt;=$E154))</f>
        <v>-0</v>
      </c>
      <c r="FH154" s="20" t="n">
        <f aca="false">-(FH151+FH152+FH153)*N(AND(FH$3&lt;=$E154,FH$4&gt;=$E154))</f>
        <v>-0</v>
      </c>
    </row>
    <row r="155" customFormat="false" ht="15" hidden="false" customHeight="false" outlineLevel="0" collapsed="false">
      <c r="C155" s="0" t="s">
        <v>801</v>
      </c>
      <c r="D155" s="11" t="s">
        <v>359</v>
      </c>
      <c r="I155" s="64"/>
      <c r="J155" s="20" t="n">
        <f aca="false">SUM(J151:J154)</f>
        <v>0</v>
      </c>
      <c r="K155" s="20" t="n">
        <f aca="false">SUM(K151:K154)</f>
        <v>5.41754075342466</v>
      </c>
      <c r="L155" s="20" t="n">
        <f aca="false">SUM(L151:L154)</f>
        <v>12.7211882876712</v>
      </c>
      <c r="M155" s="20" t="n">
        <f aca="false">SUM(M151:M154)</f>
        <v>20.1050956849315</v>
      </c>
      <c r="N155" s="20" t="n">
        <f aca="false">SUM(N151:N154)</f>
        <v>27.4890030821918</v>
      </c>
      <c r="O155" s="20" t="n">
        <f aca="false">SUM(O151:O154)</f>
        <v>34.7123907534247</v>
      </c>
      <c r="P155" s="20" t="n">
        <f aca="false">SUM(P151:P154)</f>
        <v>518.278986296173</v>
      </c>
      <c r="Q155" s="20" t="n">
        <f aca="false">SUM(Q151:Q154)</f>
        <v>585.838443050105</v>
      </c>
      <c r="R155" s="20" t="n">
        <f aca="false">SUM(R151:R154)</f>
        <v>633.266443291986</v>
      </c>
      <c r="S155" s="20" t="n">
        <f aca="false">SUM(S151:S154)</f>
        <v>660.266285459537</v>
      </c>
      <c r="T155" s="20" t="n">
        <f aca="false">SUM(T151:T154)</f>
        <v>420.740360397031</v>
      </c>
      <c r="U155" s="20" t="n">
        <f aca="false">SUM(U151:U154)</f>
        <v>175.522307305281</v>
      </c>
      <c r="V155" s="20" t="n">
        <f aca="false">SUM(V151:V154)</f>
        <v>0</v>
      </c>
      <c r="W155" s="20" t="n">
        <f aca="false">SUM(W151:W154)</f>
        <v>0</v>
      </c>
      <c r="X155" s="20" t="n">
        <f aca="false">SUM(X151:X154)</f>
        <v>0</v>
      </c>
      <c r="Y155" s="20" t="n">
        <f aca="false">SUM(Y151:Y154)</f>
        <v>0</v>
      </c>
      <c r="Z155" s="20" t="n">
        <f aca="false">SUM(Z151:Z154)</f>
        <v>0</v>
      </c>
      <c r="AA155" s="20" t="n">
        <f aca="false">SUM(AA151:AA154)</f>
        <v>34.5461891272898</v>
      </c>
      <c r="AB155" s="20" t="n">
        <f aca="false">SUM(AB151:AB154)</f>
        <v>63.0615626673297</v>
      </c>
      <c r="AC155" s="20" t="n">
        <f aca="false">SUM(AC151:AC154)</f>
        <v>85.5341398224916</v>
      </c>
      <c r="AD155" s="20" t="n">
        <f aca="false">SUM(AD151:AD154)</f>
        <v>104.996080354099</v>
      </c>
      <c r="AE155" s="20" t="n">
        <f aca="false">SUM(AE151:AE154)</f>
        <v>88.2569415837898</v>
      </c>
      <c r="AF155" s="20" t="n">
        <f aca="false">SUM(AF151:AF154)</f>
        <v>68.125585656633</v>
      </c>
      <c r="AG155" s="20" t="n">
        <f aca="false">SUM(AG151:AG154)</f>
        <v>44.5951087862302</v>
      </c>
      <c r="AH155" s="20" t="n">
        <f aca="false">SUM(AH151:AH154)</f>
        <v>19.4632837827494</v>
      </c>
      <c r="AI155" s="20" t="n">
        <f aca="false">SUM(AI151:AI154)</f>
        <v>0</v>
      </c>
      <c r="AJ155" s="20" t="n">
        <f aca="false">SUM(AJ151:AJ154)</f>
        <v>0</v>
      </c>
      <c r="AK155" s="20" t="n">
        <f aca="false">SUM(AK151:AK154)</f>
        <v>0</v>
      </c>
      <c r="AL155" s="20" t="n">
        <f aca="false">SUM(AL151:AL154)</f>
        <v>0</v>
      </c>
      <c r="AM155" s="20" t="n">
        <f aca="false">SUM(AM151:AM154)</f>
        <v>0</v>
      </c>
      <c r="AN155" s="20" t="n">
        <f aca="false">SUM(AN151:AN154)</f>
        <v>0</v>
      </c>
      <c r="AO155" s="20" t="n">
        <f aca="false">SUM(AO151:AO154)</f>
        <v>0</v>
      </c>
      <c r="AP155" s="20" t="n">
        <f aca="false">SUM(AP151:AP154)</f>
        <v>0</v>
      </c>
      <c r="AQ155" s="20" t="n">
        <f aca="false">SUM(AQ151:AQ154)</f>
        <v>65.7488155233477</v>
      </c>
      <c r="AR155" s="20" t="n">
        <f aca="false">SUM(AR151:AR154)</f>
        <v>125.605729609077</v>
      </c>
      <c r="AS155" s="20" t="n">
        <f aca="false">SUM(AS151:AS154)</f>
        <v>179.543824891717</v>
      </c>
      <c r="AT155" s="20" t="n">
        <f aca="false">SUM(AT151:AT154)</f>
        <v>229.418069489187</v>
      </c>
      <c r="AU155" s="20" t="n">
        <f aca="false">SUM(AU151:AU154)</f>
        <v>247.457413949561</v>
      </c>
      <c r="AV155" s="20" t="n">
        <f aca="false">SUM(AV151:AV154)</f>
        <v>259.036542045927</v>
      </c>
      <c r="AW155" s="20" t="n">
        <f aca="false">SUM(AW151:AW154)</f>
        <v>264.124980612432</v>
      </c>
      <c r="AX155" s="20" t="n">
        <f aca="false">SUM(AX151:AX154)</f>
        <v>264.873067724278</v>
      </c>
      <c r="AY155" s="20" t="n">
        <f aca="false">SUM(AY151:AY154)</f>
        <v>335.066696018067</v>
      </c>
      <c r="AZ155" s="20" t="n">
        <f aca="false">SUM(AZ151:AZ154)</f>
        <v>400.755921204019</v>
      </c>
      <c r="BA155" s="20" t="n">
        <f aca="false">SUM(BA151:BA154)</f>
        <v>460.513525267081</v>
      </c>
      <c r="BB155" s="20" t="n">
        <f aca="false">SUM(BB151:BB154)</f>
        <v>515.648175448485</v>
      </c>
      <c r="BC155" s="20" t="n">
        <f aca="false">SUM(BC151:BC154)</f>
        <v>533.607767179055</v>
      </c>
      <c r="BD155" s="20" t="n">
        <f aca="false">SUM(BD151:BD154)</f>
        <v>545.099317807651</v>
      </c>
      <c r="BE155" s="20" t="n">
        <f aca="false">SUM(BE151:BE154)</f>
        <v>550.087137256897</v>
      </c>
      <c r="BF155" s="20" t="n">
        <f aca="false">SUM(BF151:BF154)</f>
        <v>550.216453095283</v>
      </c>
      <c r="BG155" s="20" t="n">
        <f aca="false">SUM(BG151:BG154)</f>
        <v>538.710041902167</v>
      </c>
      <c r="BH155" s="20" t="n">
        <f aca="false">SUM(BH151:BH154)</f>
        <v>249.633442374645</v>
      </c>
      <c r="BI155" s="20" t="n">
        <f aca="false">SUM(BI151:BI154)</f>
        <v>0</v>
      </c>
      <c r="BJ155" s="20" t="n">
        <f aca="false">SUM(BJ151:BJ154)</f>
        <v>0</v>
      </c>
      <c r="BK155" s="20" t="n">
        <f aca="false">SUM(BK151:BK154)</f>
        <v>0</v>
      </c>
      <c r="BL155" s="20" t="n">
        <f aca="false">SUM(BL151:BL154)</f>
        <v>0</v>
      </c>
      <c r="BM155" s="20" t="n">
        <f aca="false">SUM(BM151:BM154)</f>
        <v>0</v>
      </c>
      <c r="BN155" s="20" t="n">
        <f aca="false">SUM(BN151:BN154)</f>
        <v>0</v>
      </c>
      <c r="BO155" s="20" t="n">
        <f aca="false">SUM(BO151:BO154)</f>
        <v>0</v>
      </c>
      <c r="BP155" s="20" t="n">
        <f aca="false">SUM(BP151:BP154)</f>
        <v>0</v>
      </c>
      <c r="BQ155" s="20" t="n">
        <f aca="false">SUM(BQ151:BQ154)</f>
        <v>0</v>
      </c>
      <c r="BR155" s="20" t="n">
        <f aca="false">SUM(BR151:BR154)</f>
        <v>0</v>
      </c>
      <c r="BS155" s="20" t="n">
        <f aca="false">SUM(BS151:BS154)</f>
        <v>0</v>
      </c>
      <c r="BT155" s="20" t="n">
        <f aca="false">SUM(BT151:BT154)</f>
        <v>0</v>
      </c>
      <c r="BU155" s="20" t="n">
        <f aca="false">SUM(BU151:BU154)</f>
        <v>0</v>
      </c>
      <c r="BV155" s="20" t="n">
        <f aca="false">SUM(BV151:BV154)</f>
        <v>0</v>
      </c>
      <c r="BW155" s="20" t="n">
        <f aca="false">SUM(BW151:BW154)</f>
        <v>0</v>
      </c>
      <c r="BX155" s="20" t="n">
        <f aca="false">SUM(BX151:BX154)</f>
        <v>0</v>
      </c>
      <c r="BY155" s="20" t="n">
        <f aca="false">SUM(BY151:BY154)</f>
        <v>0</v>
      </c>
      <c r="BZ155" s="20" t="n">
        <f aca="false">SUM(BZ151:BZ154)</f>
        <v>0</v>
      </c>
      <c r="CA155" s="20" t="n">
        <f aca="false">SUM(CA151:CA154)</f>
        <v>0</v>
      </c>
      <c r="CB155" s="20" t="n">
        <f aca="false">SUM(CB151:CB154)</f>
        <v>0</v>
      </c>
      <c r="CC155" s="20" t="n">
        <f aca="false">SUM(CC151:CC154)</f>
        <v>0</v>
      </c>
      <c r="CD155" s="20" t="n">
        <f aca="false">SUM(CD151:CD154)</f>
        <v>0</v>
      </c>
      <c r="CE155" s="20" t="n">
        <f aca="false">SUM(CE151:CE154)</f>
        <v>0</v>
      </c>
      <c r="CF155" s="20" t="n">
        <f aca="false">SUM(CF151:CF154)</f>
        <v>0</v>
      </c>
      <c r="CG155" s="20" t="n">
        <f aca="false">SUM(CG151:CG154)</f>
        <v>0</v>
      </c>
      <c r="CH155" s="20" t="n">
        <f aca="false">SUM(CH151:CH154)</f>
        <v>0</v>
      </c>
      <c r="CI155" s="20" t="n">
        <f aca="false">SUM(CI151:CI154)</f>
        <v>0</v>
      </c>
      <c r="CJ155" s="20" t="n">
        <f aca="false">SUM(CJ151:CJ154)</f>
        <v>0</v>
      </c>
      <c r="CK155" s="20" t="n">
        <f aca="false">SUM(CK151:CK154)</f>
        <v>0</v>
      </c>
      <c r="CL155" s="20" t="n">
        <f aca="false">SUM(CL151:CL154)</f>
        <v>0</v>
      </c>
      <c r="CM155" s="20" t="n">
        <f aca="false">SUM(CM151:CM154)</f>
        <v>0</v>
      </c>
      <c r="CN155" s="20" t="n">
        <f aca="false">SUM(CN151:CN154)</f>
        <v>0</v>
      </c>
      <c r="CO155" s="20" t="n">
        <f aca="false">SUM(CO151:CO154)</f>
        <v>0</v>
      </c>
      <c r="CP155" s="20" t="n">
        <f aca="false">SUM(CP151:CP154)</f>
        <v>0</v>
      </c>
      <c r="CQ155" s="20" t="n">
        <f aca="false">SUM(CQ151:CQ154)</f>
        <v>0</v>
      </c>
      <c r="CR155" s="20" t="n">
        <f aca="false">SUM(CR151:CR154)</f>
        <v>0</v>
      </c>
      <c r="CS155" s="20" t="n">
        <f aca="false">SUM(CS151:CS154)</f>
        <v>0</v>
      </c>
      <c r="CT155" s="20" t="n">
        <f aca="false">SUM(CT151:CT154)</f>
        <v>0</v>
      </c>
      <c r="CU155" s="20" t="n">
        <f aca="false">SUM(CU151:CU154)</f>
        <v>0</v>
      </c>
      <c r="CV155" s="20" t="n">
        <f aca="false">SUM(CV151:CV154)</f>
        <v>313.233279824946</v>
      </c>
      <c r="CW155" s="20" t="n">
        <f aca="false">SUM(CW151:CW154)</f>
        <v>631.123011580415</v>
      </c>
      <c r="CX155" s="20" t="n">
        <f aca="false">SUM(CX151:CX154)</f>
        <v>950.239491260047</v>
      </c>
      <c r="CY155" s="20" t="n">
        <f aca="false">SUM(CY151:CY154)</f>
        <v>1059.36309704795</v>
      </c>
      <c r="CZ155" s="20" t="n">
        <f aca="false">SUM(CZ151:CZ154)</f>
        <v>1171.15879630582</v>
      </c>
      <c r="DA155" s="20" t="n">
        <f aca="false">SUM(DA151:DA154)</f>
        <v>1285.67395335783</v>
      </c>
      <c r="DB155" s="20" t="n">
        <f aca="false">SUM(DB151:DB154)</f>
        <v>1401.6952930614</v>
      </c>
      <c r="DC155" s="20" t="n">
        <f aca="false">SUM(DC151:DC154)</f>
        <v>1527.26186414871</v>
      </c>
      <c r="DD155" s="20" t="n">
        <f aca="false">SUM(DD151:DD154)</f>
        <v>1655.64771597102</v>
      </c>
      <c r="DE155" s="20" t="n">
        <f aca="false">SUM(DE151:DE154)</f>
        <v>1786.89906047647</v>
      </c>
      <c r="DF155" s="20" t="n">
        <f aca="false">SUM(DF151:DF154)</f>
        <v>1919.61994214417</v>
      </c>
      <c r="DG155" s="20" t="n">
        <f aca="false">SUM(DG151:DG154)</f>
        <v>2044.14583662787</v>
      </c>
      <c r="DH155" s="20" t="n">
        <f aca="false">SUM(DH151:DH154)</f>
        <v>2171.4697467223</v>
      </c>
      <c r="DI155" s="20" t="n">
        <f aca="false">SUM(DI151:DI154)</f>
        <v>2301.63756954393</v>
      </c>
      <c r="DJ155" s="20" t="n">
        <f aca="false">SUM(DJ151:DJ154)</f>
        <v>2433.26491790063</v>
      </c>
      <c r="DK155" s="20" t="n">
        <f aca="false">SUM(DK151:DK154)</f>
        <v>2614.42057605581</v>
      </c>
      <c r="DL155" s="20" t="n">
        <f aca="false">SUM(DL151:DL154)</f>
        <v>2796.98435622918</v>
      </c>
      <c r="DM155" s="20" t="n">
        <f aca="false">SUM(DM151:DM154)</f>
        <v>2982.97686170282</v>
      </c>
      <c r="DN155" s="20" t="n">
        <f aca="false">SUM(DN151:DN154)</f>
        <v>3170.4064464933</v>
      </c>
      <c r="DO155" s="20" t="n">
        <f aca="false">SUM(DO151:DO154)</f>
        <v>3298.45254154376</v>
      </c>
      <c r="DP155" s="20" t="n">
        <f aca="false">SUM(DP151:DP154)</f>
        <v>3429.31344417404</v>
      </c>
      <c r="DQ155" s="20" t="n">
        <f aca="false">SUM(DQ151:DQ154)</f>
        <v>3563.03432717193</v>
      </c>
      <c r="DR155" s="20" t="n">
        <f aca="false">SUM(DR151:DR154)</f>
        <v>3698.1917020966</v>
      </c>
      <c r="DS155" s="20" t="n">
        <f aca="false">SUM(DS151:DS154)</f>
        <v>3852.07712007854</v>
      </c>
      <c r="DT155" s="20" t="n">
        <f aca="false">SUM(DT151:DT154)</f>
        <v>4009.05692301662</v>
      </c>
      <c r="DU155" s="20" t="n">
        <f aca="false">SUM(DU151:DU154)</f>
        <v>4169.176039473</v>
      </c>
      <c r="DV155" s="20" t="n">
        <f aca="false">SUM(DV151:DV154)</f>
        <v>4330.72388149546</v>
      </c>
      <c r="DW155" s="20" t="n">
        <f aca="false">SUM(DW151:DW154)</f>
        <v>4486.389356308</v>
      </c>
      <c r="DX155" s="20" t="n">
        <f aca="false">SUM(DX151:DX154)</f>
        <v>4645.16712072603</v>
      </c>
      <c r="DY155" s="20" t="n">
        <f aca="false">SUM(DY151:DY154)</f>
        <v>4807.10204250817</v>
      </c>
      <c r="DZ155" s="20" t="n">
        <f aca="false">SUM(DZ151:DZ154)</f>
        <v>4970.46375630797</v>
      </c>
      <c r="EA155" s="20" t="n">
        <f aca="false">SUM(EA151:EA154)</f>
        <v>5137.61986735428</v>
      </c>
      <c r="EB155" s="20" t="n">
        <f aca="false">SUM(EB151:EB154)</f>
        <v>5306.14592453583</v>
      </c>
      <c r="EC155" s="20" t="n">
        <f aca="false">SUM(EC151:EC154)</f>
        <v>5477.90787982706</v>
      </c>
      <c r="ED155" s="20" t="n">
        <f aca="false">SUM(ED151:ED154)</f>
        <v>5651.06795348495</v>
      </c>
      <c r="EE155" s="20" t="n">
        <f aca="false">SUM(EE151:EE154)</f>
        <v>5830.36927584003</v>
      </c>
      <c r="EF155" s="20" t="n">
        <f aca="false">SUM(EF151:EF154)</f>
        <v>6013.03661553839</v>
      </c>
      <c r="EG155" s="20" t="n">
        <f aca="false">SUM(EG151:EG154)</f>
        <v>6199.11455176751</v>
      </c>
      <c r="EH155" s="20" t="n">
        <f aca="false">SUM(EH151:EH154)</f>
        <v>6386.61010346969</v>
      </c>
      <c r="EI155" s="20" t="n">
        <f aca="false">SUM(EI151:EI154)</f>
        <v>6497.09430627218</v>
      </c>
      <c r="EJ155" s="20" t="n">
        <f aca="false">SUM(EJ151:EJ154)</f>
        <v>5959.95262772107</v>
      </c>
      <c r="EK155" s="20" t="n">
        <f aca="false">SUM(EK151:EK154)</f>
        <v>5417.60944032765</v>
      </c>
      <c r="EL155" s="20" t="n">
        <f aca="false">SUM(EL151:EL154)</f>
        <v>4875.97457111657</v>
      </c>
      <c r="EM155" s="20" t="n">
        <f aca="false">SUM(EM151:EM154)</f>
        <v>4316.69626286143</v>
      </c>
      <c r="EN155" s="20" t="n">
        <f aca="false">SUM(EN151:EN154)</f>
        <v>3751.90067339163</v>
      </c>
      <c r="EO155" s="20" t="n">
        <f aca="false">SUM(EO151:EO154)</f>
        <v>3181.61041783929</v>
      </c>
      <c r="EP155" s="20" t="n">
        <f aca="false">SUM(EP151:EP154)</f>
        <v>2612.03932212405</v>
      </c>
      <c r="EQ155" s="20" t="n">
        <f aca="false">SUM(EQ151:EQ154)</f>
        <v>2072.75643329072</v>
      </c>
      <c r="ER155" s="20" t="n">
        <f aca="false">SUM(ER151:ER154)</f>
        <v>1534.17380324322</v>
      </c>
      <c r="ES155" s="20" t="n">
        <f aca="false">SUM(ES151:ES154)</f>
        <v>990.380106584935</v>
      </c>
      <c r="ET155" s="20" t="n">
        <f aca="false">SUM(ET151:ET154)</f>
        <v>447.301069171055</v>
      </c>
      <c r="EU155" s="20" t="n">
        <f aca="false">SUM(EU151:EU154)</f>
        <v>0</v>
      </c>
      <c r="EV155" s="20" t="n">
        <f aca="false">SUM(EV151:EV154)</f>
        <v>0</v>
      </c>
      <c r="EW155" s="20" t="n">
        <f aca="false">SUM(EW151:EW154)</f>
        <v>0</v>
      </c>
      <c r="EX155" s="20" t="n">
        <f aca="false">SUM(EX151:EX154)</f>
        <v>0</v>
      </c>
      <c r="EY155" s="20" t="n">
        <f aca="false">SUM(EY151:EY154)</f>
        <v>0</v>
      </c>
      <c r="EZ155" s="20" t="n">
        <f aca="false">SUM(EZ151:EZ154)</f>
        <v>0</v>
      </c>
      <c r="FA155" s="20" t="n">
        <f aca="false">SUM(FA151:FA154)</f>
        <v>0</v>
      </c>
      <c r="FB155" s="20" t="n">
        <f aca="false">SUM(FB151:FB154)</f>
        <v>0</v>
      </c>
      <c r="FC155" s="20" t="n">
        <f aca="false">SUM(FC151:FC154)</f>
        <v>0</v>
      </c>
      <c r="FD155" s="20" t="n">
        <f aca="false">SUM(FD151:FD154)</f>
        <v>2.30215846386273E-013</v>
      </c>
      <c r="FE155" s="20" t="n">
        <f aca="false">SUM(FE151:FE154)</f>
        <v>4.60431692772545E-013</v>
      </c>
      <c r="FF155" s="20" t="n">
        <f aca="false">SUM(FF151:FF154)</f>
        <v>6.90647539158818E-013</v>
      </c>
      <c r="FG155" s="20" t="n">
        <f aca="false">SUM(FG151:FG154)</f>
        <v>9.2086338554509E-013</v>
      </c>
      <c r="FH155" s="20" t="n">
        <f aca="false">SUM(FH151:FH154)</f>
        <v>1.15107923193136E-012</v>
      </c>
    </row>
    <row r="156" customFormat="false" ht="15" hidden="false" customHeight="false" outlineLevel="0" collapsed="false">
      <c r="C156" s="0" t="s">
        <v>802</v>
      </c>
      <c r="D156" s="11" t="s">
        <v>359</v>
      </c>
      <c r="J156" s="20" t="n">
        <f aca="false">-In_CIT*(MAX(0,J150)+J153)-In_RH_On*In_RH_Rate*MAX(0,J150)</f>
        <v>-0</v>
      </c>
      <c r="K156" s="20" t="n">
        <f aca="false">-In_CIT*(MAX(0,K150)+K153)-In_RH_On*In_RH_Rate*MAX(0,K150)</f>
        <v>-0</v>
      </c>
      <c r="L156" s="20" t="n">
        <f aca="false">-In_CIT*(MAX(0,L150)+L153)-In_RH_On*In_RH_Rate*MAX(0,L150)</f>
        <v>-0</v>
      </c>
      <c r="M156" s="20" t="n">
        <f aca="false">-In_CIT*(MAX(0,M150)+M153)-In_RH_On*In_RH_Rate*MAX(0,M150)</f>
        <v>-0</v>
      </c>
      <c r="N156" s="20" t="n">
        <f aca="false">-In_CIT*(MAX(0,N150)+N153)-In_RH_On*In_RH_Rate*MAX(0,N150)</f>
        <v>-0</v>
      </c>
      <c r="O156" s="20" t="n">
        <f aca="false">-In_CIT*(MAX(0,O150)+O153)-In_RH_On*In_RH_Rate*MAX(0,O150)</f>
        <v>-0</v>
      </c>
      <c r="P156" s="20" t="n">
        <f aca="false">-In_CIT*(MAX(0,P150)+P153)-In_RH_On*In_RH_Rate*MAX(0,P150)</f>
        <v>-0</v>
      </c>
      <c r="Q156" s="20" t="n">
        <f aca="false">-In_CIT*(MAX(0,Q150)+Q153)-In_RH_On*In_RH_Rate*MAX(0,Q150)</f>
        <v>-0</v>
      </c>
      <c r="R156" s="20" t="n">
        <f aca="false">-In_CIT*(MAX(0,R150)+R153)-In_RH_On*In_RH_Rate*MAX(0,R150)</f>
        <v>-0</v>
      </c>
      <c r="S156" s="20" t="n">
        <f aca="false">-In_CIT*(MAX(0,S150)+S153)-In_RH_On*In_RH_Rate*MAX(0,S150)</f>
        <v>-0</v>
      </c>
      <c r="T156" s="20" t="n">
        <f aca="false">-In_CIT*(MAX(0,T150)+T153)-In_RH_On*In_RH_Rate*MAX(0,T150)</f>
        <v>-21.5573332556255</v>
      </c>
      <c r="U156" s="20" t="n">
        <f aca="false">-In_CIT*(MAX(0,U150)+U153)-In_RH_On*In_RH_Rate*MAX(0,U150)</f>
        <v>-22.0696247782576</v>
      </c>
      <c r="V156" s="20" t="n">
        <f aca="false">-In_CIT*(MAX(0,V150)+V153)-In_RH_On*In_RH_Rate*MAX(0,V150)</f>
        <v>-28.5595656060476</v>
      </c>
      <c r="W156" s="20" t="n">
        <f aca="false">-In_CIT*(MAX(0,W150)+W153)-In_RH_On*In_RH_Rate*MAX(0,W150)</f>
        <v>-16.8058684093931</v>
      </c>
      <c r="X156" s="20" t="n">
        <f aca="false">-In_CIT*(MAX(0,X150)+X153)-In_RH_On*In_RH_Rate*MAX(0,X150)</f>
        <v>-17.5585937112739</v>
      </c>
      <c r="Y156" s="20" t="n">
        <f aca="false">-In_CIT*(MAX(0,Y150)+Y153)-In_RH_On*In_RH_Rate*MAX(0,Y150)</f>
        <v>-18.3118671732557</v>
      </c>
      <c r="Z156" s="20" t="n">
        <f aca="false">-In_CIT*(MAX(0,Z150)+Z153)-In_RH_On*In_RH_Rate*MAX(0,Z150)</f>
        <v>-18.5544942814918</v>
      </c>
      <c r="AA156" s="20" t="n">
        <f aca="false">-In_CIT*(MAX(0,AA150)+AA153)-In_RH_On*In_RH_Rate*MAX(0,AA150)</f>
        <v>-0</v>
      </c>
      <c r="AB156" s="20" t="n">
        <f aca="false">-In_CIT*(MAX(0,AB150)+AB153)-In_RH_On*In_RH_Rate*MAX(0,AB150)</f>
        <v>-0</v>
      </c>
      <c r="AC156" s="20" t="n">
        <f aca="false">-In_CIT*(MAX(0,AC150)+AC153)-In_RH_On*In_RH_Rate*MAX(0,AC150)</f>
        <v>-0</v>
      </c>
      <c r="AD156" s="20" t="n">
        <f aca="false">-In_CIT*(MAX(0,AD150)+AD153)-In_RH_On*In_RH_Rate*MAX(0,AD150)</f>
        <v>-0</v>
      </c>
      <c r="AE156" s="20" t="n">
        <f aca="false">-In_CIT*(MAX(0,AE150)+AE153)-In_RH_On*In_RH_Rate*MAX(0,AE150)</f>
        <v>-1.50652248932787</v>
      </c>
      <c r="AF156" s="20" t="n">
        <f aca="false">-In_CIT*(MAX(0,AF150)+AF153)-In_RH_On*In_RH_Rate*MAX(0,AF150)</f>
        <v>-1.81182203344411</v>
      </c>
      <c r="AG156" s="20" t="n">
        <f aca="false">-In_CIT*(MAX(0,AG150)+AG153)-In_RH_On*In_RH_Rate*MAX(0,AG150)</f>
        <v>-2.11774291833625</v>
      </c>
      <c r="AH156" s="20" t="n">
        <f aca="false">-In_CIT*(MAX(0,AH150)+AH153)-In_RH_On*In_RH_Rate*MAX(0,AH150)</f>
        <v>-2.26186425031328</v>
      </c>
      <c r="AI156" s="20" t="n">
        <f aca="false">-In_CIT*(MAX(0,AI150)+AI153)-In_RH_On*In_RH_Rate*MAX(0,AI150)</f>
        <v>-2.51680593592444</v>
      </c>
      <c r="AJ156" s="20" t="n">
        <f aca="false">-In_CIT*(MAX(0,AJ150)+AJ153)-In_RH_On*In_RH_Rate*MAX(0,AJ150)</f>
        <v>-4.57586450427084</v>
      </c>
      <c r="AK156" s="20" t="n">
        <f aca="false">-In_CIT*(MAX(0,AK150)+AK153)-In_RH_On*In_RH_Rate*MAX(0,AK150)</f>
        <v>-5.20723084875415</v>
      </c>
      <c r="AL156" s="20" t="n">
        <f aca="false">-In_CIT*(MAX(0,AL150)+AL153)-In_RH_On*In_RH_Rate*MAX(0,AL150)</f>
        <v>-5.52282694662662</v>
      </c>
      <c r="AM156" s="20" t="n">
        <f aca="false">-In_CIT*(MAX(0,AM150)+AM153)-In_RH_On*In_RH_Rate*MAX(0,AM150)</f>
        <v>-1.74335899468373</v>
      </c>
      <c r="AN156" s="20" t="n">
        <f aca="false">-In_CIT*(MAX(0,AN150)+AN153)-In_RH_On*In_RH_Rate*MAX(0,AN150)</f>
        <v>-2.35063154544606</v>
      </c>
      <c r="AO156" s="20" t="n">
        <f aca="false">-In_CIT*(MAX(0,AO150)+AO153)-In_RH_On*In_RH_Rate*MAX(0,AO150)</f>
        <v>-2.95986490154313</v>
      </c>
      <c r="AP156" s="20" t="n">
        <f aca="false">-In_CIT*(MAX(0,AP150)+AP153)-In_RH_On*In_RH_Rate*MAX(0,AP150)</f>
        <v>-3.29693221263271</v>
      </c>
      <c r="AQ156" s="20" t="n">
        <f aca="false">-In_CIT*(MAX(0,AQ150)+AQ153)-In_RH_On*In_RH_Rate*MAX(0,AQ150)</f>
        <v>-0</v>
      </c>
      <c r="AR156" s="20" t="n">
        <f aca="false">-In_CIT*(MAX(0,AR150)+AR153)-In_RH_On*In_RH_Rate*MAX(0,AR150)</f>
        <v>-0</v>
      </c>
      <c r="AS156" s="20" t="n">
        <f aca="false">-In_CIT*(MAX(0,AS150)+AS153)-In_RH_On*In_RH_Rate*MAX(0,AS150)</f>
        <v>-0</v>
      </c>
      <c r="AT156" s="20" t="n">
        <f aca="false">-In_CIT*(MAX(0,AT150)+AT153)-In_RH_On*In_RH_Rate*MAX(0,AT150)</f>
        <v>-0</v>
      </c>
      <c r="AU156" s="20" t="n">
        <f aca="false">-In_CIT*(MAX(0,AU150)+AU153)-In_RH_On*In_RH_Rate*MAX(0,AU150)</f>
        <v>-0</v>
      </c>
      <c r="AV156" s="20" t="n">
        <f aca="false">-In_CIT*(MAX(0,AV150)+AV153)-In_RH_On*In_RH_Rate*MAX(0,AV150)</f>
        <v>-0</v>
      </c>
      <c r="AW156" s="20" t="n">
        <f aca="false">-In_CIT*(MAX(0,AW150)+AW153)-In_RH_On*In_RH_Rate*MAX(0,AW150)</f>
        <v>-0</v>
      </c>
      <c r="AX156" s="20" t="n">
        <f aca="false">-In_CIT*(MAX(0,AX150)+AX153)-In_RH_On*In_RH_Rate*MAX(0,AX150)</f>
        <v>-0</v>
      </c>
      <c r="AY156" s="20" t="n">
        <f aca="false">-In_CIT*(MAX(0,AY150)+AY153)-In_RH_On*In_RH_Rate*MAX(0,AY150)</f>
        <v>-0</v>
      </c>
      <c r="AZ156" s="20" t="n">
        <f aca="false">-In_CIT*(MAX(0,AZ150)+AZ153)-In_RH_On*In_RH_Rate*MAX(0,AZ150)</f>
        <v>-0</v>
      </c>
      <c r="BA156" s="20" t="n">
        <f aca="false">-In_CIT*(MAX(0,BA150)+BA153)-In_RH_On*In_RH_Rate*MAX(0,BA150)</f>
        <v>-0</v>
      </c>
      <c r="BB156" s="20" t="n">
        <f aca="false">-In_CIT*(MAX(0,BB150)+BB153)-In_RH_On*In_RH_Rate*MAX(0,BB150)</f>
        <v>-0</v>
      </c>
      <c r="BC156" s="20" t="n">
        <f aca="false">-In_CIT*(MAX(0,BC150)+BC153)-In_RH_On*In_RH_Rate*MAX(0,BC150)</f>
        <v>-0</v>
      </c>
      <c r="BD156" s="20" t="n">
        <f aca="false">-In_CIT*(MAX(0,BD150)+BD153)-In_RH_On*In_RH_Rate*MAX(0,BD150)</f>
        <v>-0</v>
      </c>
      <c r="BE156" s="20" t="n">
        <f aca="false">-In_CIT*(MAX(0,BE150)+BE153)-In_RH_On*In_RH_Rate*MAX(0,BE150)</f>
        <v>-0</v>
      </c>
      <c r="BF156" s="20" t="n">
        <f aca="false">-In_CIT*(MAX(0,BF150)+BF153)-In_RH_On*In_RH_Rate*MAX(0,BF150)</f>
        <v>-0</v>
      </c>
      <c r="BG156" s="20" t="n">
        <f aca="false">-In_CIT*(MAX(0,BG150)+BG153)-In_RH_On*In_RH_Rate*MAX(0,BG150)</f>
        <v>-1.03557700738047</v>
      </c>
      <c r="BH156" s="20" t="n">
        <f aca="false">-In_CIT*(MAX(0,BH150)+BH153)-In_RH_On*In_RH_Rate*MAX(0,BH150)</f>
        <v>-26.0168939574769</v>
      </c>
      <c r="BI156" s="20" t="n">
        <f aca="false">-In_CIT*(MAX(0,BI150)+BI153)-In_RH_On*In_RH_Rate*MAX(0,BI150)</f>
        <v>-30.7377563355106</v>
      </c>
      <c r="BJ156" s="20" t="n">
        <f aca="false">-In_CIT*(MAX(0,BJ150)+BJ153)-In_RH_On*In_RH_Rate*MAX(0,BJ150)</f>
        <v>-53.669056093291</v>
      </c>
      <c r="BK156" s="20" t="n">
        <f aca="false">-In_CIT*(MAX(0,BK150)+BK153)-In_RH_On*In_RH_Rate*MAX(0,BK150)</f>
        <v>-50.5610605223964</v>
      </c>
      <c r="BL156" s="20" t="n">
        <f aca="false">-In_CIT*(MAX(0,BL150)+BL153)-In_RH_On*In_RH_Rate*MAX(0,BL150)</f>
        <v>-51.7292476626707</v>
      </c>
      <c r="BM156" s="20" t="n">
        <f aca="false">-In_CIT*(MAX(0,BM150)+BM153)-In_RH_On*In_RH_Rate*MAX(0,BM150)</f>
        <v>-52.9013480076751</v>
      </c>
      <c r="BN156" s="20" t="n">
        <f aca="false">-In_CIT*(MAX(0,BN150)+BN153)-In_RH_On*In_RH_Rate*MAX(0,BN150)</f>
        <v>-53.3959236355993</v>
      </c>
      <c r="BO156" s="20" t="n">
        <f aca="false">-In_CIT*(MAX(0,BO150)+BO153)-In_RH_On*In_RH_Rate*MAX(0,BO150)</f>
        <v>-54.1673562915497</v>
      </c>
      <c r="BP156" s="20" t="n">
        <f aca="false">-In_CIT*(MAX(0,BP150)+BP153)-In_RH_On*In_RH_Rate*MAX(0,BP150)</f>
        <v>-54.6823579965332</v>
      </c>
      <c r="BQ156" s="20" t="n">
        <f aca="false">-In_CIT*(MAX(0,BQ150)+BQ153)-In_RH_On*In_RH_Rate*MAX(0,BQ150)</f>
        <v>-55.8936198641899</v>
      </c>
      <c r="BR156" s="20" t="n">
        <f aca="false">-In_CIT*(MAX(0,BR150)+BR153)-In_RH_On*In_RH_Rate*MAX(0,BR150)</f>
        <v>-56.4220580770627</v>
      </c>
      <c r="BS156" s="20" t="n">
        <f aca="false">-In_CIT*(MAX(0,BS150)+BS153)-In_RH_On*In_RH_Rate*MAX(0,BS150)</f>
        <v>-51.8572307299298</v>
      </c>
      <c r="BT156" s="20" t="n">
        <f aca="false">-In_CIT*(MAX(0,BT150)+BT153)-In_RH_On*In_RH_Rate*MAX(0,BT150)</f>
        <v>-53.0525280506176</v>
      </c>
      <c r="BU156" s="20" t="n">
        <f aca="false">-In_CIT*(MAX(0,BU150)+BU153)-In_RH_On*In_RH_Rate*MAX(0,BU150)</f>
        <v>-54.2526990051054</v>
      </c>
      <c r="BV156" s="20" t="n">
        <f aca="false">-In_CIT*(MAX(0,BV150)+BV153)-In_RH_On*In_RH_Rate*MAX(0,BV150)</f>
        <v>-54.8164902821991</v>
      </c>
      <c r="BW156" s="20" t="n">
        <f aca="false">-In_CIT*(MAX(0,BW150)+BW153)-In_RH_On*In_RH_Rate*MAX(0,BW150)</f>
        <v>-53.4691372888335</v>
      </c>
      <c r="BX156" s="20" t="n">
        <f aca="false">-In_CIT*(MAX(0,BX150)+BX153)-In_RH_On*In_RH_Rate*MAX(0,BX150)</f>
        <v>-54.6840894797031</v>
      </c>
      <c r="BY156" s="20" t="n">
        <f aca="false">-In_CIT*(MAX(0,BY150)+BY153)-In_RH_On*In_RH_Rate*MAX(0,BY150)</f>
        <v>-55.9042670591814</v>
      </c>
      <c r="BZ156" s="20" t="n">
        <f aca="false">-In_CIT*(MAX(0,BZ150)+BZ153)-In_RH_On*In_RH_Rate*MAX(0,BZ150)</f>
        <v>-56.5000710819915</v>
      </c>
      <c r="CA156" s="20" t="n">
        <f aca="false">-In_CIT*(MAX(0,CA150)+CA153)-In_RH_On*In_RH_Rate*MAX(0,CA150)</f>
        <v>-54.1509924065892</v>
      </c>
      <c r="CB156" s="20" t="n">
        <f aca="false">-In_CIT*(MAX(0,CB150)+CB153)-In_RH_On*In_RH_Rate*MAX(0,CB150)</f>
        <v>-55.376350317377</v>
      </c>
      <c r="CC156" s="20" t="n">
        <f aca="false">-In_CIT*(MAX(0,CC150)+CC153)-In_RH_On*In_RH_Rate*MAX(0,CC150)</f>
        <v>-55.8789616068138</v>
      </c>
      <c r="CD156" s="20" t="n">
        <f aca="false">-In_CIT*(MAX(0,CD150)+CD153)-In_RH_On*In_RH_Rate*MAX(0,CD150)</f>
        <v>-55.7719582413258</v>
      </c>
      <c r="CE156" s="20" t="n">
        <f aca="false">-In_CIT*(MAX(0,CE150)+CE153)-In_RH_On*In_RH_Rate*MAX(0,CE150)</f>
        <v>-51.4496323136821</v>
      </c>
      <c r="CF156" s="20" t="n">
        <f aca="false">-In_CIT*(MAX(0,CF150)+CF153)-In_RH_On*In_RH_Rate*MAX(0,CF150)</f>
        <v>-51.3452855762702</v>
      </c>
      <c r="CG156" s="20" t="n">
        <f aca="false">-In_CIT*(MAX(0,CG150)+CG153)-In_RH_On*In_RH_Rate*MAX(0,CG150)</f>
        <v>-51.8041050711353</v>
      </c>
      <c r="CH156" s="20" t="n">
        <f aca="false">-In_CIT*(MAX(0,CH150)+CH153)-In_RH_On*In_RH_Rate*MAX(0,CH150)</f>
        <v>-51.6976124972133</v>
      </c>
      <c r="CI156" s="20" t="n">
        <f aca="false">-In_CIT*(MAX(0,CI150)+CI153)-In_RH_On*In_RH_Rate*MAX(0,CI150)</f>
        <v>-54.7179189055141</v>
      </c>
      <c r="CJ156" s="20" t="n">
        <f aca="false">-In_CIT*(MAX(0,CJ150)+CJ153)-In_RH_On*In_RH_Rate*MAX(0,CJ150)</f>
        <v>-55.2180905750031</v>
      </c>
      <c r="CK156" s="20" t="n">
        <f aca="false">-In_CIT*(MAX(0,CK150)+CK153)-In_RH_On*In_RH_Rate*MAX(0,CK150)</f>
        <v>-55.714763964528</v>
      </c>
      <c r="CL156" s="20" t="n">
        <f aca="false">-In_CIT*(MAX(0,CL150)+CL153)-In_RH_On*In_RH_Rate*MAX(0,CL150)</f>
        <v>-55.6035188727226</v>
      </c>
      <c r="CM156" s="20" t="n">
        <f aca="false">-In_CIT*(MAX(0,CM150)+CM153)-In_RH_On*In_RH_Rate*MAX(0,CM150)</f>
        <v>-60.2836819306877</v>
      </c>
      <c r="CN156" s="20" t="n">
        <f aca="false">-In_CIT*(MAX(0,CN150)+CN153)-In_RH_On*In_RH_Rate*MAX(0,CN150)</f>
        <v>-60.8442346621923</v>
      </c>
      <c r="CO156" s="20" t="n">
        <f aca="false">-In_CIT*(MAX(0,CO150)+CO153)-In_RH_On*In_RH_Rate*MAX(0,CO150)</f>
        <v>-61.4012417124023</v>
      </c>
      <c r="CP156" s="20" t="n">
        <f aca="false">-In_CIT*(MAX(0,CP150)+CP153)-In_RH_On*In_RH_Rate*MAX(0,CP150)</f>
        <v>-61.2884892611426</v>
      </c>
      <c r="CQ156" s="20" t="n">
        <f aca="false">-In_CIT*(MAX(0,CQ150)+CQ153)-In_RH_On*In_RH_Rate*MAX(0,CQ150)</f>
        <v>-56.3132197621265</v>
      </c>
      <c r="CR156" s="20" t="n">
        <f aca="false">-In_CIT*(MAX(0,CR150)+CR153)-In_RH_On*In_RH_Rate*MAX(0,CR150)</f>
        <v>-56.8284794382721</v>
      </c>
      <c r="CS156" s="20" t="n">
        <f aca="false">-In_CIT*(MAX(0,CS150)+CS153)-In_RH_On*In_RH_Rate*MAX(0,CS150)</f>
        <v>-57.3401552456589</v>
      </c>
      <c r="CT156" s="20" t="n">
        <f aca="false">-In_CIT*(MAX(0,CT150)+CT153)-In_RH_On*In_RH_Rate*MAX(0,CT150)</f>
        <v>-57.2261884353415</v>
      </c>
      <c r="CU156" s="20" t="n">
        <f aca="false">-In_CIT*(MAX(0,CU150)+CU153)-In_RH_On*In_RH_Rate*MAX(0,CU150)</f>
        <v>-49.7941706027848</v>
      </c>
      <c r="CV156" s="20" t="n">
        <f aca="false">-In_CIT*(MAX(0,CV150)+CV153)-In_RH_On*In_RH_Rate*MAX(0,CV150)</f>
        <v>-0</v>
      </c>
      <c r="CW156" s="20" t="n">
        <f aca="false">-In_CIT*(MAX(0,CW150)+CW153)-In_RH_On*In_RH_Rate*MAX(0,CW150)</f>
        <v>-0</v>
      </c>
      <c r="CX156" s="20" t="n">
        <f aca="false">-In_CIT*(MAX(0,CX150)+CX153)-In_RH_On*In_RH_Rate*MAX(0,CX150)</f>
        <v>-0</v>
      </c>
      <c r="CY156" s="20" t="n">
        <f aca="false">-In_CIT*(MAX(0,CY150)+CY153)-In_RH_On*In_RH_Rate*MAX(0,CY150)</f>
        <v>-0</v>
      </c>
      <c r="CZ156" s="20" t="n">
        <f aca="false">-In_CIT*(MAX(0,CZ150)+CZ153)-In_RH_On*In_RH_Rate*MAX(0,CZ150)</f>
        <v>-0</v>
      </c>
      <c r="DA156" s="20" t="n">
        <f aca="false">-In_CIT*(MAX(0,DA150)+DA153)-In_RH_On*In_RH_Rate*MAX(0,DA150)</f>
        <v>-0</v>
      </c>
      <c r="DB156" s="20" t="n">
        <f aca="false">-In_CIT*(MAX(0,DB150)+DB153)-In_RH_On*In_RH_Rate*MAX(0,DB150)</f>
        <v>-0</v>
      </c>
      <c r="DC156" s="20" t="n">
        <f aca="false">-In_CIT*(MAX(0,DC150)+DC153)-In_RH_On*In_RH_Rate*MAX(0,DC150)</f>
        <v>-0</v>
      </c>
      <c r="DD156" s="20" t="n">
        <f aca="false">-In_CIT*(MAX(0,DD150)+DD153)-In_RH_On*In_RH_Rate*MAX(0,DD150)</f>
        <v>-0</v>
      </c>
      <c r="DE156" s="20" t="n">
        <f aca="false">-In_CIT*(MAX(0,DE150)+DE153)-In_RH_On*In_RH_Rate*MAX(0,DE150)</f>
        <v>-0</v>
      </c>
      <c r="DF156" s="20" t="n">
        <f aca="false">-In_CIT*(MAX(0,DF150)+DF153)-In_RH_On*In_RH_Rate*MAX(0,DF150)</f>
        <v>-0</v>
      </c>
      <c r="DG156" s="20" t="n">
        <f aca="false">-In_CIT*(MAX(0,DG150)+DG153)-In_RH_On*In_RH_Rate*MAX(0,DG150)</f>
        <v>-0</v>
      </c>
      <c r="DH156" s="20" t="n">
        <f aca="false">-In_CIT*(MAX(0,DH150)+DH153)-In_RH_On*In_RH_Rate*MAX(0,DH150)</f>
        <v>-0</v>
      </c>
      <c r="DI156" s="20" t="n">
        <f aca="false">-In_CIT*(MAX(0,DI150)+DI153)-In_RH_On*In_RH_Rate*MAX(0,DI150)</f>
        <v>-0</v>
      </c>
      <c r="DJ156" s="20" t="n">
        <f aca="false">-In_CIT*(MAX(0,DJ150)+DJ153)-In_RH_On*In_RH_Rate*MAX(0,DJ150)</f>
        <v>-0</v>
      </c>
      <c r="DK156" s="20" t="n">
        <f aca="false">-In_CIT*(MAX(0,DK150)+DK153)-In_RH_On*In_RH_Rate*MAX(0,DK150)</f>
        <v>-0</v>
      </c>
      <c r="DL156" s="20" t="n">
        <f aca="false">-In_CIT*(MAX(0,DL150)+DL153)-In_RH_On*In_RH_Rate*MAX(0,DL150)</f>
        <v>-0</v>
      </c>
      <c r="DM156" s="20" t="n">
        <f aca="false">-In_CIT*(MAX(0,DM150)+DM153)-In_RH_On*In_RH_Rate*MAX(0,DM150)</f>
        <v>-0</v>
      </c>
      <c r="DN156" s="20" t="n">
        <f aca="false">-In_CIT*(MAX(0,DN150)+DN153)-In_RH_On*In_RH_Rate*MAX(0,DN150)</f>
        <v>-0</v>
      </c>
      <c r="DO156" s="20" t="n">
        <f aca="false">-In_CIT*(MAX(0,DO150)+DO153)-In_RH_On*In_RH_Rate*MAX(0,DO150)</f>
        <v>-0</v>
      </c>
      <c r="DP156" s="20" t="n">
        <f aca="false">-In_CIT*(MAX(0,DP150)+DP153)-In_RH_On*In_RH_Rate*MAX(0,DP150)</f>
        <v>-0</v>
      </c>
      <c r="DQ156" s="20" t="n">
        <f aca="false">-In_CIT*(MAX(0,DQ150)+DQ153)-In_RH_On*In_RH_Rate*MAX(0,DQ150)</f>
        <v>-0</v>
      </c>
      <c r="DR156" s="20" t="n">
        <f aca="false">-In_CIT*(MAX(0,DR150)+DR153)-In_RH_On*In_RH_Rate*MAX(0,DR150)</f>
        <v>-0</v>
      </c>
      <c r="DS156" s="20" t="n">
        <f aca="false">-In_CIT*(MAX(0,DS150)+DS153)-In_RH_On*In_RH_Rate*MAX(0,DS150)</f>
        <v>-0</v>
      </c>
      <c r="DT156" s="20" t="n">
        <f aca="false">-In_CIT*(MAX(0,DT150)+DT153)-In_RH_On*In_RH_Rate*MAX(0,DT150)</f>
        <v>-0</v>
      </c>
      <c r="DU156" s="20" t="n">
        <f aca="false">-In_CIT*(MAX(0,DU150)+DU153)-In_RH_On*In_RH_Rate*MAX(0,DU150)</f>
        <v>-0</v>
      </c>
      <c r="DV156" s="20" t="n">
        <f aca="false">-In_CIT*(MAX(0,DV150)+DV153)-In_RH_On*In_RH_Rate*MAX(0,DV150)</f>
        <v>-0</v>
      </c>
      <c r="DW156" s="20" t="n">
        <f aca="false">-In_CIT*(MAX(0,DW150)+DW153)-In_RH_On*In_RH_Rate*MAX(0,DW150)</f>
        <v>-0</v>
      </c>
      <c r="DX156" s="20" t="n">
        <f aca="false">-In_CIT*(MAX(0,DX150)+DX153)-In_RH_On*In_RH_Rate*MAX(0,DX150)</f>
        <v>-0</v>
      </c>
      <c r="DY156" s="20" t="n">
        <f aca="false">-In_CIT*(MAX(0,DY150)+DY153)-In_RH_On*In_RH_Rate*MAX(0,DY150)</f>
        <v>-0</v>
      </c>
      <c r="DZ156" s="20" t="n">
        <f aca="false">-In_CIT*(MAX(0,DZ150)+DZ153)-In_RH_On*In_RH_Rate*MAX(0,DZ150)</f>
        <v>-0</v>
      </c>
      <c r="EA156" s="20" t="n">
        <f aca="false">-In_CIT*(MAX(0,EA150)+EA153)-In_RH_On*In_RH_Rate*MAX(0,EA150)</f>
        <v>-0</v>
      </c>
      <c r="EB156" s="20" t="n">
        <f aca="false">-In_CIT*(MAX(0,EB150)+EB153)-In_RH_On*In_RH_Rate*MAX(0,EB150)</f>
        <v>-0</v>
      </c>
      <c r="EC156" s="20" t="n">
        <f aca="false">-In_CIT*(MAX(0,EC150)+EC153)-In_RH_On*In_RH_Rate*MAX(0,EC150)</f>
        <v>-0</v>
      </c>
      <c r="ED156" s="20" t="n">
        <f aca="false">-In_CIT*(MAX(0,ED150)+ED153)-In_RH_On*In_RH_Rate*MAX(0,ED150)</f>
        <v>-0</v>
      </c>
      <c r="EE156" s="20" t="n">
        <f aca="false">-In_CIT*(MAX(0,EE150)+EE153)-In_RH_On*In_RH_Rate*MAX(0,EE150)</f>
        <v>-0</v>
      </c>
      <c r="EF156" s="20" t="n">
        <f aca="false">-In_CIT*(MAX(0,EF150)+EF153)-In_RH_On*In_RH_Rate*MAX(0,EF150)</f>
        <v>-0</v>
      </c>
      <c r="EG156" s="20" t="n">
        <f aca="false">-In_CIT*(MAX(0,EG150)+EG153)-In_RH_On*In_RH_Rate*MAX(0,EG150)</f>
        <v>-0</v>
      </c>
      <c r="EH156" s="20" t="n">
        <f aca="false">-In_CIT*(MAX(0,EH150)+EH153)-In_RH_On*In_RH_Rate*MAX(0,EH150)</f>
        <v>-0</v>
      </c>
      <c r="EI156" s="20" t="n">
        <f aca="false">-In_CIT*(MAX(0,EI150)+EI153)-In_RH_On*In_RH_Rate*MAX(0,EI150)</f>
        <v>-0</v>
      </c>
      <c r="EJ156" s="20" t="n">
        <f aca="false">-In_CIT*(MAX(0,EJ150)+EJ153)-In_RH_On*In_RH_Rate*MAX(0,EJ150)</f>
        <v>-48.3427510696004</v>
      </c>
      <c r="EK156" s="20" t="n">
        <f aca="false">-In_CIT*(MAX(0,EK150)+EK153)-In_RH_On*In_RH_Rate*MAX(0,EK150)</f>
        <v>-48.8108868654079</v>
      </c>
      <c r="EL156" s="20" t="n">
        <f aca="false">-In_CIT*(MAX(0,EL150)+EL153)-In_RH_On*In_RH_Rate*MAX(0,EL150)</f>
        <v>-48.7471382289972</v>
      </c>
      <c r="EM156" s="20" t="n">
        <f aca="false">-In_CIT*(MAX(0,EM150)+EM153)-In_RH_On*In_RH_Rate*MAX(0,EM150)</f>
        <v>-50.335047742962</v>
      </c>
      <c r="EN156" s="20" t="n">
        <f aca="false">-In_CIT*(MAX(0,EN150)+EN153)-In_RH_On*In_RH_Rate*MAX(0,EN150)</f>
        <v>-50.8316030522819</v>
      </c>
      <c r="EO156" s="20" t="n">
        <f aca="false">-In_CIT*(MAX(0,EO150)+EO153)-In_RH_On*In_RH_Rate*MAX(0,EO150)</f>
        <v>-51.3261229997108</v>
      </c>
      <c r="EP156" s="20" t="n">
        <f aca="false">-In_CIT*(MAX(0,EP150)+EP153)-In_RH_On*In_RH_Rate*MAX(0,EP150)</f>
        <v>-51.2613986143719</v>
      </c>
      <c r="EQ156" s="20" t="n">
        <f aca="false">-In_CIT*(MAX(0,EQ150)+EQ153)-In_RH_On*In_RH_Rate*MAX(0,EQ150)</f>
        <v>-48.5354599949998</v>
      </c>
      <c r="ER156" s="20" t="n">
        <f aca="false">-In_CIT*(MAX(0,ER150)+ER153)-In_RH_On*In_RH_Rate*MAX(0,ER150)</f>
        <v>-48.4724367042744</v>
      </c>
      <c r="ES156" s="20" t="n">
        <f aca="false">-In_CIT*(MAX(0,ES150)+ES153)-In_RH_On*In_RH_Rate*MAX(0,ES150)</f>
        <v>-48.941432699246</v>
      </c>
      <c r="ET156" s="20" t="n">
        <f aca="false">-In_CIT*(MAX(0,ET150)+ET153)-In_RH_On*In_RH_Rate*MAX(0,ET150)</f>
        <v>-48.8771133672492</v>
      </c>
      <c r="EU156" s="20" t="n">
        <f aca="false">-In_CIT*(MAX(0,EU150)+EU153)-In_RH_On*In_RH_Rate*MAX(0,EU150)</f>
        <v>-57.1563594754259</v>
      </c>
      <c r="EV156" s="20" t="n">
        <f aca="false">-In_CIT*(MAX(0,EV150)+EV153)-In_RH_On*In_RH_Rate*MAX(0,EV150)</f>
        <v>-98.3690547334468</v>
      </c>
      <c r="EW156" s="20" t="n">
        <f aca="false">-In_CIT*(MAX(0,EW150)+EW153)-In_RH_On*In_RH_Rate*MAX(0,EW150)</f>
        <v>-99.3205399908794</v>
      </c>
      <c r="EX156" s="20" t="n">
        <f aca="false">-In_CIT*(MAX(0,EX150)+EX153)-In_RH_On*In_RH_Rate*MAX(0,EX150)</f>
        <v>-99.1897221879176</v>
      </c>
      <c r="EY156" s="20" t="n">
        <f aca="false">-In_CIT*(MAX(0,EY150)+EY153)-In_RH_On*In_RH_Rate*MAX(0,EY150)</f>
        <v>-98.8436577562938</v>
      </c>
      <c r="EZ156" s="20" t="n">
        <f aca="false">-In_CIT*(MAX(0,EZ150)+EZ153)-In_RH_On*In_RH_Rate*MAX(0,EZ150)</f>
        <v>-99.8130003933757</v>
      </c>
      <c r="FA156" s="20" t="n">
        <f aca="false">-In_CIT*(MAX(0,FA150)+FA153)-In_RH_On*In_RH_Rate*MAX(0,FA150)</f>
        <v>-100.778159567913</v>
      </c>
      <c r="FB156" s="20" t="n">
        <f aca="false">-In_CIT*(MAX(0,FB150)+FB153)-In_RH_On*In_RH_Rate*MAX(0,FB150)</f>
        <v>-100.645125711369</v>
      </c>
      <c r="FC156" s="20" t="n">
        <f aca="false">-In_CIT*(MAX(0,FC150)+FC153)-In_RH_On*In_RH_Rate*MAX(0,FC150)</f>
        <v>-100.293687796904</v>
      </c>
      <c r="FD156" s="20" t="n">
        <f aca="false">-In_CIT*(MAX(0,FD150)+FD153)-In_RH_On*In_RH_Rate*MAX(0,FD150)</f>
        <v>-0</v>
      </c>
      <c r="FE156" s="20" t="n">
        <f aca="false">-In_CIT*(MAX(0,FE150)+FE153)-In_RH_On*In_RH_Rate*MAX(0,FE150)</f>
        <v>-0</v>
      </c>
      <c r="FF156" s="20" t="n">
        <f aca="false">-In_CIT*(MAX(0,FF150)+FF153)-In_RH_On*In_RH_Rate*MAX(0,FF150)</f>
        <v>-0</v>
      </c>
      <c r="FG156" s="20" t="n">
        <f aca="false">-In_CIT*(MAX(0,FG150)+FG153)-In_RH_On*In_RH_Rate*MAX(0,FG150)</f>
        <v>-0</v>
      </c>
      <c r="FH156" s="20" t="n">
        <f aca="false">-In_CIT*(MAX(0,FH150)+FH153)-In_RH_On*In_RH_Rate*MAX(0,FH150)</f>
        <v>-0</v>
      </c>
    </row>
    <row r="157" customFormat="false" ht="15" hidden="false" customHeight="false" outlineLevel="0" collapsed="false">
      <c r="C157" s="0" t="s">
        <v>803</v>
      </c>
      <c r="D157" s="11" t="s">
        <v>359</v>
      </c>
      <c r="I157" s="20" t="n">
        <f aca="false">SUM(J157:FH157)</f>
        <v>0</v>
      </c>
      <c r="J157" s="20" t="n">
        <f aca="false">ABS(J156-J121)</f>
        <v>0</v>
      </c>
      <c r="K157" s="20" t="n">
        <f aca="false">ABS(K156-K121)</f>
        <v>0</v>
      </c>
      <c r="L157" s="20" t="n">
        <f aca="false">ABS(L156-L121)</f>
        <v>0</v>
      </c>
      <c r="M157" s="20" t="n">
        <f aca="false">ABS(M156-M121)</f>
        <v>0</v>
      </c>
      <c r="N157" s="20" t="n">
        <f aca="false">ABS(N156-N121)</f>
        <v>0</v>
      </c>
      <c r="O157" s="20" t="n">
        <f aca="false">ABS(O156-O121)</f>
        <v>0</v>
      </c>
      <c r="P157" s="20" t="n">
        <f aca="false">ABS(P156-P121)</f>
        <v>0</v>
      </c>
      <c r="Q157" s="20" t="n">
        <f aca="false">ABS(Q156-Q121)</f>
        <v>0</v>
      </c>
      <c r="R157" s="20" t="n">
        <f aca="false">ABS(R156-R121)</f>
        <v>0</v>
      </c>
      <c r="S157" s="20" t="n">
        <f aca="false">ABS(S156-S121)</f>
        <v>0</v>
      </c>
      <c r="T157" s="20" t="n">
        <f aca="false">ABS(T156-T121)</f>
        <v>0</v>
      </c>
      <c r="U157" s="20" t="n">
        <f aca="false">ABS(U156-U121)</f>
        <v>0</v>
      </c>
      <c r="V157" s="20" t="n">
        <f aca="false">ABS(V156-V121)</f>
        <v>0</v>
      </c>
      <c r="W157" s="20" t="n">
        <f aca="false">ABS(W156-W121)</f>
        <v>0</v>
      </c>
      <c r="X157" s="20" t="n">
        <f aca="false">ABS(X156-X121)</f>
        <v>0</v>
      </c>
      <c r="Y157" s="20" t="n">
        <f aca="false">ABS(Y156-Y121)</f>
        <v>0</v>
      </c>
      <c r="Z157" s="20" t="n">
        <f aca="false">ABS(Z156-Z121)</f>
        <v>0</v>
      </c>
      <c r="AA157" s="20" t="n">
        <f aca="false">ABS(AA156-AA121)</f>
        <v>0</v>
      </c>
      <c r="AB157" s="20" t="n">
        <f aca="false">ABS(AB156-AB121)</f>
        <v>0</v>
      </c>
      <c r="AC157" s="20" t="n">
        <f aca="false">ABS(AC156-AC121)</f>
        <v>0</v>
      </c>
      <c r="AD157" s="20" t="n">
        <f aca="false">ABS(AD156-AD121)</f>
        <v>0</v>
      </c>
      <c r="AE157" s="20" t="n">
        <f aca="false">ABS(AE156-AE121)</f>
        <v>0</v>
      </c>
      <c r="AF157" s="20" t="n">
        <f aca="false">ABS(AF156-AF121)</f>
        <v>0</v>
      </c>
      <c r="AG157" s="20" t="n">
        <f aca="false">ABS(AG156-AG121)</f>
        <v>0</v>
      </c>
      <c r="AH157" s="20" t="n">
        <f aca="false">ABS(AH156-AH121)</f>
        <v>0</v>
      </c>
      <c r="AI157" s="20" t="n">
        <f aca="false">ABS(AI156-AI121)</f>
        <v>0</v>
      </c>
      <c r="AJ157" s="20" t="n">
        <f aca="false">ABS(AJ156-AJ121)</f>
        <v>0</v>
      </c>
      <c r="AK157" s="20" t="n">
        <f aca="false">ABS(AK156-AK121)</f>
        <v>0</v>
      </c>
      <c r="AL157" s="20" t="n">
        <f aca="false">ABS(AL156-AL121)</f>
        <v>0</v>
      </c>
      <c r="AM157" s="20" t="n">
        <f aca="false">ABS(AM156-AM121)</f>
        <v>0</v>
      </c>
      <c r="AN157" s="20" t="n">
        <f aca="false">ABS(AN156-AN121)</f>
        <v>0</v>
      </c>
      <c r="AO157" s="20" t="n">
        <f aca="false">ABS(AO156-AO121)</f>
        <v>0</v>
      </c>
      <c r="AP157" s="20" t="n">
        <f aca="false">ABS(AP156-AP121)</f>
        <v>0</v>
      </c>
      <c r="AQ157" s="20" t="n">
        <f aca="false">ABS(AQ156-AQ121)</f>
        <v>0</v>
      </c>
      <c r="AR157" s="20" t="n">
        <f aca="false">ABS(AR156-AR121)</f>
        <v>0</v>
      </c>
      <c r="AS157" s="20" t="n">
        <f aca="false">ABS(AS156-AS121)</f>
        <v>0</v>
      </c>
      <c r="AT157" s="20" t="n">
        <f aca="false">ABS(AT156-AT121)</f>
        <v>0</v>
      </c>
      <c r="AU157" s="20" t="n">
        <f aca="false">ABS(AU156-AU121)</f>
        <v>0</v>
      </c>
      <c r="AV157" s="20" t="n">
        <f aca="false">ABS(AV156-AV121)</f>
        <v>0</v>
      </c>
      <c r="AW157" s="20" t="n">
        <f aca="false">ABS(AW156-AW121)</f>
        <v>0</v>
      </c>
      <c r="AX157" s="20" t="n">
        <f aca="false">ABS(AX156-AX121)</f>
        <v>0</v>
      </c>
      <c r="AY157" s="20" t="n">
        <f aca="false">ABS(AY156-AY121)</f>
        <v>0</v>
      </c>
      <c r="AZ157" s="20" t="n">
        <f aca="false">ABS(AZ156-AZ121)</f>
        <v>0</v>
      </c>
      <c r="BA157" s="20" t="n">
        <f aca="false">ABS(BA156-BA121)</f>
        <v>0</v>
      </c>
      <c r="BB157" s="20" t="n">
        <f aca="false">ABS(BB156-BB121)</f>
        <v>0</v>
      </c>
      <c r="BC157" s="20" t="n">
        <f aca="false">ABS(BC156-BC121)</f>
        <v>0</v>
      </c>
      <c r="BD157" s="20" t="n">
        <f aca="false">ABS(BD156-BD121)</f>
        <v>0</v>
      </c>
      <c r="BE157" s="20" t="n">
        <f aca="false">ABS(BE156-BE121)</f>
        <v>0</v>
      </c>
      <c r="BF157" s="20" t="n">
        <f aca="false">ABS(BF156-BF121)</f>
        <v>0</v>
      </c>
      <c r="BG157" s="20" t="n">
        <f aca="false">ABS(BG156-BG121)</f>
        <v>0</v>
      </c>
      <c r="BH157" s="20" t="n">
        <f aca="false">ABS(BH156-BH121)</f>
        <v>0</v>
      </c>
      <c r="BI157" s="20" t="n">
        <f aca="false">ABS(BI156-BI121)</f>
        <v>0</v>
      </c>
      <c r="BJ157" s="20" t="n">
        <f aca="false">ABS(BJ156-BJ121)</f>
        <v>0</v>
      </c>
      <c r="BK157" s="20" t="n">
        <f aca="false">ABS(BK156-BK121)</f>
        <v>0</v>
      </c>
      <c r="BL157" s="20" t="n">
        <f aca="false">ABS(BL156-BL121)</f>
        <v>0</v>
      </c>
      <c r="BM157" s="20" t="n">
        <f aca="false">ABS(BM156-BM121)</f>
        <v>0</v>
      </c>
      <c r="BN157" s="20" t="n">
        <f aca="false">ABS(BN156-BN121)</f>
        <v>0</v>
      </c>
      <c r="BO157" s="20" t="n">
        <f aca="false">ABS(BO156-BO121)</f>
        <v>0</v>
      </c>
      <c r="BP157" s="20" t="n">
        <f aca="false">ABS(BP156-BP121)</f>
        <v>0</v>
      </c>
      <c r="BQ157" s="20" t="n">
        <f aca="false">ABS(BQ156-BQ121)</f>
        <v>0</v>
      </c>
      <c r="BR157" s="20" t="n">
        <f aca="false">ABS(BR156-BR121)</f>
        <v>0</v>
      </c>
      <c r="BS157" s="20" t="n">
        <f aca="false">ABS(BS156-BS121)</f>
        <v>0</v>
      </c>
      <c r="BT157" s="20" t="n">
        <f aca="false">ABS(BT156-BT121)</f>
        <v>0</v>
      </c>
      <c r="BU157" s="20" t="n">
        <f aca="false">ABS(BU156-BU121)</f>
        <v>0</v>
      </c>
      <c r="BV157" s="20" t="n">
        <f aca="false">ABS(BV156-BV121)</f>
        <v>0</v>
      </c>
      <c r="BW157" s="20" t="n">
        <f aca="false">ABS(BW156-BW121)</f>
        <v>0</v>
      </c>
      <c r="BX157" s="20" t="n">
        <f aca="false">ABS(BX156-BX121)</f>
        <v>0</v>
      </c>
      <c r="BY157" s="20" t="n">
        <f aca="false">ABS(BY156-BY121)</f>
        <v>0</v>
      </c>
      <c r="BZ157" s="20" t="n">
        <f aca="false">ABS(BZ156-BZ121)</f>
        <v>0</v>
      </c>
      <c r="CA157" s="20" t="n">
        <f aca="false">ABS(CA156-CA121)</f>
        <v>0</v>
      </c>
      <c r="CB157" s="20" t="n">
        <f aca="false">ABS(CB156-CB121)</f>
        <v>0</v>
      </c>
      <c r="CC157" s="20" t="n">
        <f aca="false">ABS(CC156-CC121)</f>
        <v>0</v>
      </c>
      <c r="CD157" s="20" t="n">
        <f aca="false">ABS(CD156-CD121)</f>
        <v>0</v>
      </c>
      <c r="CE157" s="20" t="n">
        <f aca="false">ABS(CE156-CE121)</f>
        <v>0</v>
      </c>
      <c r="CF157" s="20" t="n">
        <f aca="false">ABS(CF156-CF121)</f>
        <v>0</v>
      </c>
      <c r="CG157" s="20" t="n">
        <f aca="false">ABS(CG156-CG121)</f>
        <v>0</v>
      </c>
      <c r="CH157" s="20" t="n">
        <f aca="false">ABS(CH156-CH121)</f>
        <v>0</v>
      </c>
      <c r="CI157" s="20" t="n">
        <f aca="false">ABS(CI156-CI121)</f>
        <v>0</v>
      </c>
      <c r="CJ157" s="20" t="n">
        <f aca="false">ABS(CJ156-CJ121)</f>
        <v>0</v>
      </c>
      <c r="CK157" s="20" t="n">
        <f aca="false">ABS(CK156-CK121)</f>
        <v>0</v>
      </c>
      <c r="CL157" s="20" t="n">
        <f aca="false">ABS(CL156-CL121)</f>
        <v>0</v>
      </c>
      <c r="CM157" s="20" t="n">
        <f aca="false">ABS(CM156-CM121)</f>
        <v>0</v>
      </c>
      <c r="CN157" s="20" t="n">
        <f aca="false">ABS(CN156-CN121)</f>
        <v>0</v>
      </c>
      <c r="CO157" s="20" t="n">
        <f aca="false">ABS(CO156-CO121)</f>
        <v>0</v>
      </c>
      <c r="CP157" s="20" t="n">
        <f aca="false">ABS(CP156-CP121)</f>
        <v>0</v>
      </c>
      <c r="CQ157" s="20" t="n">
        <f aca="false">ABS(CQ156-CQ121)</f>
        <v>0</v>
      </c>
      <c r="CR157" s="20" t="n">
        <f aca="false">ABS(CR156-CR121)</f>
        <v>0</v>
      </c>
      <c r="CS157" s="20" t="n">
        <f aca="false">ABS(CS156-CS121)</f>
        <v>0</v>
      </c>
      <c r="CT157" s="20" t="n">
        <f aca="false">ABS(CT156-CT121)</f>
        <v>0</v>
      </c>
      <c r="CU157" s="20" t="n">
        <f aca="false">ABS(CU156-CU121)</f>
        <v>0</v>
      </c>
      <c r="CV157" s="20" t="n">
        <f aca="false">ABS(CV156-CV121)</f>
        <v>0</v>
      </c>
      <c r="CW157" s="20" t="n">
        <f aca="false">ABS(CW156-CW121)</f>
        <v>0</v>
      </c>
      <c r="CX157" s="20" t="n">
        <f aca="false">ABS(CX156-CX121)</f>
        <v>0</v>
      </c>
      <c r="CY157" s="20" t="n">
        <f aca="false">ABS(CY156-CY121)</f>
        <v>0</v>
      </c>
      <c r="CZ157" s="20" t="n">
        <f aca="false">ABS(CZ156-CZ121)</f>
        <v>0</v>
      </c>
      <c r="DA157" s="20" t="n">
        <f aca="false">ABS(DA156-DA121)</f>
        <v>0</v>
      </c>
      <c r="DB157" s="20" t="n">
        <f aca="false">ABS(DB156-DB121)</f>
        <v>0</v>
      </c>
      <c r="DC157" s="20" t="n">
        <f aca="false">ABS(DC156-DC121)</f>
        <v>0</v>
      </c>
      <c r="DD157" s="20" t="n">
        <f aca="false">ABS(DD156-DD121)</f>
        <v>0</v>
      </c>
      <c r="DE157" s="20" t="n">
        <f aca="false">ABS(DE156-DE121)</f>
        <v>0</v>
      </c>
      <c r="DF157" s="20" t="n">
        <f aca="false">ABS(DF156-DF121)</f>
        <v>0</v>
      </c>
      <c r="DG157" s="20" t="n">
        <f aca="false">ABS(DG156-DG121)</f>
        <v>0</v>
      </c>
      <c r="DH157" s="20" t="n">
        <f aca="false">ABS(DH156-DH121)</f>
        <v>0</v>
      </c>
      <c r="DI157" s="20" t="n">
        <f aca="false">ABS(DI156-DI121)</f>
        <v>0</v>
      </c>
      <c r="DJ157" s="20" t="n">
        <f aca="false">ABS(DJ156-DJ121)</f>
        <v>0</v>
      </c>
      <c r="DK157" s="20" t="n">
        <f aca="false">ABS(DK156-DK121)</f>
        <v>0</v>
      </c>
      <c r="DL157" s="20" t="n">
        <f aca="false">ABS(DL156-DL121)</f>
        <v>0</v>
      </c>
      <c r="DM157" s="20" t="n">
        <f aca="false">ABS(DM156-DM121)</f>
        <v>0</v>
      </c>
      <c r="DN157" s="20" t="n">
        <f aca="false">ABS(DN156-DN121)</f>
        <v>0</v>
      </c>
      <c r="DO157" s="20" t="n">
        <f aca="false">ABS(DO156-DO121)</f>
        <v>0</v>
      </c>
      <c r="DP157" s="20" t="n">
        <f aca="false">ABS(DP156-DP121)</f>
        <v>0</v>
      </c>
      <c r="DQ157" s="20" t="n">
        <f aca="false">ABS(DQ156-DQ121)</f>
        <v>0</v>
      </c>
      <c r="DR157" s="20" t="n">
        <f aca="false">ABS(DR156-DR121)</f>
        <v>0</v>
      </c>
      <c r="DS157" s="20" t="n">
        <f aca="false">ABS(DS156-DS121)</f>
        <v>0</v>
      </c>
      <c r="DT157" s="20" t="n">
        <f aca="false">ABS(DT156-DT121)</f>
        <v>0</v>
      </c>
      <c r="DU157" s="20" t="n">
        <f aca="false">ABS(DU156-DU121)</f>
        <v>0</v>
      </c>
      <c r="DV157" s="20" t="n">
        <f aca="false">ABS(DV156-DV121)</f>
        <v>0</v>
      </c>
      <c r="DW157" s="20" t="n">
        <f aca="false">ABS(DW156-DW121)</f>
        <v>0</v>
      </c>
      <c r="DX157" s="20" t="n">
        <f aca="false">ABS(DX156-DX121)</f>
        <v>0</v>
      </c>
      <c r="DY157" s="20" t="n">
        <f aca="false">ABS(DY156-DY121)</f>
        <v>0</v>
      </c>
      <c r="DZ157" s="20" t="n">
        <f aca="false">ABS(DZ156-DZ121)</f>
        <v>0</v>
      </c>
      <c r="EA157" s="20" t="n">
        <f aca="false">ABS(EA156-EA121)</f>
        <v>0</v>
      </c>
      <c r="EB157" s="20" t="n">
        <f aca="false">ABS(EB156-EB121)</f>
        <v>0</v>
      </c>
      <c r="EC157" s="20" t="n">
        <f aca="false">ABS(EC156-EC121)</f>
        <v>0</v>
      </c>
      <c r="ED157" s="20" t="n">
        <f aca="false">ABS(ED156-ED121)</f>
        <v>0</v>
      </c>
      <c r="EE157" s="20" t="n">
        <f aca="false">ABS(EE156-EE121)</f>
        <v>0</v>
      </c>
      <c r="EF157" s="20" t="n">
        <f aca="false">ABS(EF156-EF121)</f>
        <v>0</v>
      </c>
      <c r="EG157" s="20" t="n">
        <f aca="false">ABS(EG156-EG121)</f>
        <v>0</v>
      </c>
      <c r="EH157" s="20" t="n">
        <f aca="false">ABS(EH156-EH121)</f>
        <v>0</v>
      </c>
      <c r="EI157" s="20" t="n">
        <f aca="false">ABS(EI156-EI121)</f>
        <v>0</v>
      </c>
      <c r="EJ157" s="20" t="n">
        <f aca="false">ABS(EJ156-EJ121)</f>
        <v>0</v>
      </c>
      <c r="EK157" s="20" t="n">
        <f aca="false">ABS(EK156-EK121)</f>
        <v>0</v>
      </c>
      <c r="EL157" s="20" t="n">
        <f aca="false">ABS(EL156-EL121)</f>
        <v>0</v>
      </c>
      <c r="EM157" s="20" t="n">
        <f aca="false">ABS(EM156-EM121)</f>
        <v>0</v>
      </c>
      <c r="EN157" s="20" t="n">
        <f aca="false">ABS(EN156-EN121)</f>
        <v>0</v>
      </c>
      <c r="EO157" s="20" t="n">
        <f aca="false">ABS(EO156-EO121)</f>
        <v>0</v>
      </c>
      <c r="EP157" s="20" t="n">
        <f aca="false">ABS(EP156-EP121)</f>
        <v>0</v>
      </c>
      <c r="EQ157" s="20" t="n">
        <f aca="false">ABS(EQ156-EQ121)</f>
        <v>0</v>
      </c>
      <c r="ER157" s="20" t="n">
        <f aca="false">ABS(ER156-ER121)</f>
        <v>0</v>
      </c>
      <c r="ES157" s="20" t="n">
        <f aca="false">ABS(ES156-ES121)</f>
        <v>0</v>
      </c>
      <c r="ET157" s="20" t="n">
        <f aca="false">ABS(ET156-ET121)</f>
        <v>0</v>
      </c>
      <c r="EU157" s="20" t="n">
        <f aca="false">ABS(EU156-EU121)</f>
        <v>0</v>
      </c>
      <c r="EV157" s="20" t="n">
        <f aca="false">ABS(EV156-EV121)</f>
        <v>0</v>
      </c>
      <c r="EW157" s="20" t="n">
        <f aca="false">ABS(EW156-EW121)</f>
        <v>0</v>
      </c>
      <c r="EX157" s="20" t="n">
        <f aca="false">ABS(EX156-EX121)</f>
        <v>0</v>
      </c>
      <c r="EY157" s="20" t="n">
        <f aca="false">ABS(EY156-EY121)</f>
        <v>0</v>
      </c>
      <c r="EZ157" s="20" t="n">
        <f aca="false">ABS(EZ156-EZ121)</f>
        <v>0</v>
      </c>
      <c r="FA157" s="20" t="n">
        <f aca="false">ABS(FA156-FA121)</f>
        <v>0</v>
      </c>
      <c r="FB157" s="20" t="n">
        <f aca="false">ABS(FB156-FB121)</f>
        <v>0</v>
      </c>
      <c r="FC157" s="20" t="n">
        <f aca="false">ABS(FC156-FC121)</f>
        <v>0</v>
      </c>
      <c r="FD157" s="20" t="n">
        <f aca="false">ABS(FD156-FD121)</f>
        <v>0</v>
      </c>
      <c r="FE157" s="20" t="n">
        <f aca="false">ABS(FE156-FE121)</f>
        <v>0</v>
      </c>
      <c r="FF157" s="20" t="n">
        <f aca="false">ABS(FF156-FF121)</f>
        <v>0</v>
      </c>
      <c r="FG157" s="20" t="n">
        <f aca="false">ABS(FG156-FG121)</f>
        <v>0</v>
      </c>
      <c r="FH157" s="20" t="n">
        <f aca="false">ABS(FH156-FH121)</f>
        <v>0</v>
      </c>
    </row>
    <row r="158" customFormat="false" ht="15" hidden="false" customHeight="false" outlineLevel="0" collapsed="false">
      <c r="A158" s="23"/>
      <c r="B158" s="23"/>
      <c r="C158" s="23" t="s">
        <v>804</v>
      </c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  <c r="DH158" s="23"/>
      <c r="DI158" s="23"/>
      <c r="DJ158" s="23"/>
      <c r="DK158" s="23"/>
      <c r="DL158" s="23"/>
      <c r="DM158" s="23"/>
      <c r="DN158" s="23"/>
      <c r="DO158" s="23"/>
      <c r="DP158" s="23"/>
      <c r="DQ158" s="23"/>
      <c r="DR158" s="23"/>
      <c r="DS158" s="23"/>
      <c r="DT158" s="23"/>
      <c r="DU158" s="23"/>
      <c r="DV158" s="23"/>
      <c r="DW158" s="23"/>
      <c r="DX158" s="23"/>
      <c r="DY158" s="23"/>
      <c r="DZ158" s="23"/>
      <c r="EA158" s="23"/>
      <c r="EB158" s="23"/>
      <c r="EC158" s="23"/>
      <c r="ED158" s="23"/>
      <c r="EE158" s="23"/>
      <c r="EF158" s="23"/>
      <c r="EG158" s="23"/>
      <c r="EH158" s="23"/>
      <c r="EI158" s="23"/>
      <c r="EJ158" s="23"/>
      <c r="EK158" s="23"/>
      <c r="EL158" s="23"/>
      <c r="EM158" s="23"/>
      <c r="EN158" s="23"/>
      <c r="EO158" s="23"/>
      <c r="EP158" s="23"/>
      <c r="EQ158" s="23"/>
      <c r="ER158" s="23"/>
      <c r="ES158" s="23"/>
      <c r="ET158" s="23"/>
      <c r="EU158" s="23"/>
      <c r="EV158" s="23"/>
      <c r="EW158" s="23"/>
      <c r="EX158" s="23"/>
      <c r="EY158" s="23"/>
      <c r="EZ158" s="23"/>
      <c r="FA158" s="23"/>
      <c r="FB158" s="23"/>
      <c r="FC158" s="23"/>
      <c r="FD158" s="23"/>
      <c r="FE158" s="23"/>
      <c r="FF158" s="23"/>
      <c r="FG158" s="23"/>
      <c r="FH158" s="23"/>
    </row>
    <row r="159" customFormat="false" ht="15" hidden="false" customHeight="false" outlineLevel="0" collapsed="false">
      <c r="C159" s="0" t="s">
        <v>805</v>
      </c>
      <c r="D159" s="11" t="s">
        <v>359</v>
      </c>
      <c r="I159" s="20" t="n">
        <f aca="false">SUM(J159:FH159)</f>
        <v>53952.4249517676</v>
      </c>
      <c r="J159" s="20" t="n">
        <f aca="false">J98+J146+J148+J149+J112</f>
        <v>0</v>
      </c>
      <c r="K159" s="20" t="n">
        <f aca="false">K98+K146+K148+K149+K112</f>
        <v>-5.41754075342466</v>
      </c>
      <c r="L159" s="20" t="n">
        <f aca="false">L98+L146+L148+L149+L112</f>
        <v>-7.30364753424658</v>
      </c>
      <c r="M159" s="20" t="n">
        <f aca="false">M98+M146+M148+M149+M112</f>
        <v>-7.38390739726027</v>
      </c>
      <c r="N159" s="20" t="n">
        <f aca="false">N98+N146+N148+N149+N112</f>
        <v>-7.38390739726027</v>
      </c>
      <c r="O159" s="20" t="n">
        <f aca="false">O98+O146+O148+O149+O112</f>
        <v>-7.22338767123288</v>
      </c>
      <c r="P159" s="20" t="n">
        <f aca="false">P98+P146+P148+P149+P112</f>
        <v>-7.30364753424658</v>
      </c>
      <c r="Q159" s="20" t="n">
        <f aca="false">Q98+Q146+Q148+Q149+Q112</f>
        <v>-7.38390739726027</v>
      </c>
      <c r="R159" s="20" t="n">
        <f aca="false">R98+R146+R148+R149+R112</f>
        <v>-7.38390739726027</v>
      </c>
      <c r="S159" s="20" t="n">
        <f aca="false">S98+S146+S148+S149+S112</f>
        <v>-7.30364753424658</v>
      </c>
      <c r="T159" s="20" t="n">
        <f aca="false">T98+T146+T148+T149+T112</f>
        <v>822.122672206925</v>
      </c>
      <c r="U159" s="20" t="n">
        <f aca="false">U98+U146+U148+U149+U112</f>
        <v>829.697912902809</v>
      </c>
      <c r="V159" s="20" t="n">
        <f aca="false">V98+V146+V148+V149+V112</f>
        <v>828.22391534555</v>
      </c>
      <c r="W159" s="20" t="n">
        <f aca="false">W98+W146+W148+W149+W112</f>
        <v>518.104295608339</v>
      </c>
      <c r="X159" s="20" t="n">
        <f aca="false">X98+X146+X148+X149+X112</f>
        <v>522.513060756731</v>
      </c>
      <c r="Y159" s="20" t="n">
        <f aca="false">Y98+Y146+Y148+Y149+Y112</f>
        <v>526.87808493968</v>
      </c>
      <c r="Z159" s="20" t="n">
        <f aca="false">Z98+Z146+Z148+Z149+Z112</f>
        <v>525.487124877538</v>
      </c>
      <c r="AA159" s="20" t="n">
        <f aca="false">AA98+AA146+AA148+AA149+AA112</f>
        <v>280.578623464557</v>
      </c>
      <c r="AB159" s="20" t="n">
        <f aca="false">AB98+AB146+AB148+AB149+AB112</f>
        <v>282.451494587344</v>
      </c>
      <c r="AC159" s="20" t="n">
        <f aca="false">AC98+AC146+AC148+AC149+AC112</f>
        <v>284.283976185183</v>
      </c>
      <c r="AD159" s="20" t="n">
        <f aca="false">AD98+AD146+AD148+AD149+AD112</f>
        <v>282.9995917286</v>
      </c>
      <c r="AE159" s="20" t="n">
        <f aca="false">AE98+AE146+AE148+AE149+AE112</f>
        <v>331.527738274202</v>
      </c>
      <c r="AF159" s="20" t="n">
        <f aca="false">AF98+AF146+AF148+AF149+AF112</f>
        <v>333.940786225204</v>
      </c>
      <c r="AG159" s="20" t="n">
        <f aca="false">AG98+AG146+AG148+AG149+AG112</f>
        <v>336.312603402702</v>
      </c>
      <c r="AH159" s="20" t="n">
        <f aca="false">AH98+AH146+AH148+AH149+AH112</f>
        <v>335.00146729274</v>
      </c>
      <c r="AI159" s="20" t="n">
        <f aca="false">AI98+AI146+AI148+AI149+AI112</f>
        <v>327.563674845375</v>
      </c>
      <c r="AJ159" s="20" t="n">
        <f aca="false">AJ98+AJ146+AJ148+AJ149+AJ112</f>
        <v>326.351436127978</v>
      </c>
      <c r="AK159" s="20" t="n">
        <f aca="false">AK98+AK146+AK148+AK149+AK112</f>
        <v>328.713073309613</v>
      </c>
      <c r="AL159" s="20" t="n">
        <f aca="false">AL98+AL146+AL148+AL149+AL112</f>
        <v>327.475905532014</v>
      </c>
      <c r="AM159" s="20" t="n">
        <f aca="false">AM98+AM146+AM148+AM149+AM112</f>
        <v>280.615366018223</v>
      </c>
      <c r="AN159" s="20" t="n">
        <f aca="false">AN98+AN146+AN148+AN149+AN112</f>
        <v>282.531393064131</v>
      </c>
      <c r="AO159" s="20" t="n">
        <f aca="false">AO98+AO146+AO148+AO149+AO112</f>
        <v>284.408417747458</v>
      </c>
      <c r="AP159" s="20" t="n">
        <f aca="false">AP98+AP146+AP148+AP149+AP112</f>
        <v>283.168144970412</v>
      </c>
      <c r="AQ159" s="20" t="n">
        <f aca="false">AQ98+AQ146+AQ148+AQ149+AQ112</f>
        <v>175.675603187199</v>
      </c>
      <c r="AR159" s="20" t="n">
        <f aca="false">AR98+AR146+AR148+AR149+AR112</f>
        <v>176.488305236838</v>
      </c>
      <c r="AS159" s="20" t="n">
        <f aca="false">AS98+AS146+AS148+AS149+AS112</f>
        <v>177.264038642829</v>
      </c>
      <c r="AT159" s="20" t="n">
        <f aca="false">AT98+AT146+AT148+AT149+AT112</f>
        <v>176.088438005175</v>
      </c>
      <c r="AU159" s="20" t="n">
        <f aca="false">AU98+AU146+AU148+AU149+AU112</f>
        <v>202.555030994927</v>
      </c>
      <c r="AV159" s="20" t="n">
        <f aca="false">AV98+AV146+AV148+AV149+AV112</f>
        <v>203.675672430264</v>
      </c>
      <c r="AW159" s="20" t="n">
        <f aca="false">AW98+AW146+AW148+AW149+AW112</f>
        <v>204.759646328077</v>
      </c>
      <c r="AX159" s="20" t="n">
        <f aca="false">AX98+AX146+AX148+AX149+AX112</f>
        <v>203.593620847027</v>
      </c>
      <c r="AY159" s="20" t="n">
        <f aca="false">AY98+AY146+AY148+AY149+AY112</f>
        <v>128.541191676184</v>
      </c>
      <c r="AZ159" s="20" t="n">
        <f aca="false">AZ98+AZ146+AZ148+AZ149+AZ112</f>
        <v>127.400698053524</v>
      </c>
      <c r="BA159" s="20" t="n">
        <f aca="false">BA98+BA146+BA148+BA149+BA112</f>
        <v>127.648542578277</v>
      </c>
      <c r="BB159" s="20" t="n">
        <f aca="false">BB98+BB146+BB148+BB149+BB112</f>
        <v>126.484595296059</v>
      </c>
      <c r="BC159" s="20" t="n">
        <f aca="false">BC98+BC146+BC148+BC149+BC112</f>
        <v>157.737053635484</v>
      </c>
      <c r="BD159" s="20" t="n">
        <f aca="false">BD98+BD146+BD148+BD149+BD112</f>
        <v>158.304298182671</v>
      </c>
      <c r="BE159" s="20" t="n">
        <f aca="false">BE98+BE146+BE148+BE149+BE112</f>
        <v>158.833076833532</v>
      </c>
      <c r="BF159" s="20" t="n">
        <f aca="false">BF98+BF146+BF148+BF149+BF112</f>
        <v>157.609863651035</v>
      </c>
      <c r="BG159" s="20" t="n">
        <f aca="false">BG98+BG146+BG148+BG149+BG112</f>
        <v>174.530900939394</v>
      </c>
      <c r="BH159" s="20" t="n">
        <f aca="false">BH98+BH146+BH148+BH149+BH112</f>
        <v>723.468248968256</v>
      </c>
      <c r="BI159" s="20" t="n">
        <f aca="false">BI98+BI146+BI148+BI149+BI112</f>
        <v>730.198155723262</v>
      </c>
      <c r="BJ159" s="20" t="n">
        <f aca="false">BJ98+BJ146+BJ148+BJ149+BJ112</f>
        <v>728.965380975099</v>
      </c>
      <c r="BK159" s="20" t="n">
        <f aca="false">BK98+BK146+BK148+BK149+BK112</f>
        <v>687.897287867847</v>
      </c>
      <c r="BL159" s="20" t="n">
        <f aca="false">BL98+BL146+BL148+BL149+BL112</f>
        <v>694.356486941492</v>
      </c>
      <c r="BM159" s="20" t="n">
        <f aca="false">BM98+BM146+BM148+BM149+BM112</f>
        <v>700.77726182542</v>
      </c>
      <c r="BN159" s="20" t="n">
        <f aca="false">BN98+BN146+BN148+BN149+BN112</f>
        <v>699.555374910548</v>
      </c>
      <c r="BO159" s="20" t="n">
        <f aca="false">BO98+BO146+BO148+BO149+BO112</f>
        <v>701.294031208605</v>
      </c>
      <c r="BP159" s="20" t="n">
        <f aca="false">BP98+BP146+BP148+BP149+BP112</f>
        <v>700.130121855691</v>
      </c>
      <c r="BQ159" s="20" t="n">
        <f aca="false">BQ98+BQ146+BQ148+BQ149+BQ112</f>
        <v>706.648040992479</v>
      </c>
      <c r="BR159" s="20" t="n">
        <f aca="false">BR98+BR146+BR148+BR149+BR112</f>
        <v>705.460196447665</v>
      </c>
      <c r="BS159" s="20" t="n">
        <f aca="false">BS98+BS146+BS148+BS149+BS112</f>
        <v>647.528907411203</v>
      </c>
      <c r="BT159" s="20" t="n">
        <f aca="false">BT98+BT146+BT148+BT149+BT112</f>
        <v>653.604702316022</v>
      </c>
      <c r="BU159" s="20" t="n">
        <f aca="false">BU98+BU146+BU148+BU149+BU112</f>
        <v>659.644186610287</v>
      </c>
      <c r="BV159" s="20" t="n">
        <f aca="false">BV98+BV146+BV148+BV149+BV112</f>
        <v>658.489511385245</v>
      </c>
      <c r="BW159" s="20" t="n">
        <f aca="false">BW98+BW146+BW148+BW149+BW112</f>
        <v>635.943799354426</v>
      </c>
      <c r="BX159" s="20" t="n">
        <f aca="false">BX98+BX146+BX148+BX149+BX112</f>
        <v>641.869291944041</v>
      </c>
      <c r="BY159" s="20" t="n">
        <f aca="false">BY98+BY146+BY148+BY149+BY112</f>
        <v>647.757773687844</v>
      </c>
      <c r="BZ159" s="20" t="n">
        <f aca="false">BZ98+BZ146+BZ148+BZ149+BZ112</f>
        <v>646.580831023943</v>
      </c>
      <c r="CA159" s="20" t="n">
        <f aca="false">CA98+CA146+CA148+CA149+CA112</f>
        <v>612.522144466007</v>
      </c>
      <c r="CB159" s="20" t="n">
        <f aca="false">CB98+CB146+CB148+CB149+CB112</f>
        <v>618.175783380031</v>
      </c>
      <c r="CC159" s="20" t="n">
        <f aca="false">CC98+CC146+CC148+CC149+CC112</f>
        <v>623.792034604155</v>
      </c>
      <c r="CD159" s="20" t="n">
        <f aca="false">CD98+CD146+CD148+CD149+CD112</f>
        <v>622.603108320955</v>
      </c>
      <c r="CE159" s="20" t="n">
        <f aca="false">CE98+CE146+CE148+CE149+CE112</f>
        <v>574.545583338976</v>
      </c>
      <c r="CF159" s="20" t="n">
        <f aca="false">CF98+CF146+CF148+CF149+CF112</f>
        <v>573.386175145512</v>
      </c>
      <c r="CG159" s="20" t="n">
        <f aca="false">CG98+CG146+CG148+CG149+CG112</f>
        <v>578.515850874394</v>
      </c>
      <c r="CH159" s="20" t="n">
        <f aca="false">CH98+CH146+CH148+CH149+CH112</f>
        <v>577.332600053039</v>
      </c>
      <c r="CI159" s="20" t="n">
        <f aca="false">CI98+CI146+CI148+CI149+CI112</f>
        <v>610.828197462284</v>
      </c>
      <c r="CJ159" s="20" t="n">
        <f aca="false">CJ98+CJ146+CJ148+CJ149+CJ112</f>
        <v>616.417341798099</v>
      </c>
      <c r="CK159" s="20" t="n">
        <f aca="false">CK98+CK146+CK148+CK149+CK112</f>
        <v>621.967616356535</v>
      </c>
      <c r="CL159" s="20" t="n">
        <f aca="false">CL98+CL146+CL148+CL149+CL112</f>
        <v>620.731559780919</v>
      </c>
      <c r="CM159" s="20" t="n">
        <f aca="false">CM98+CM146+CM148+CM149+CM112</f>
        <v>672.670008853101</v>
      </c>
      <c r="CN159" s="20" t="n">
        <f aca="false">CN98+CN146+CN148+CN149+CN112</f>
        <v>678.930053877979</v>
      </c>
      <c r="CO159" s="20" t="n">
        <f aca="false">CO98+CO146+CO148+CO149+CO112</f>
        <v>685.150702444027</v>
      </c>
      <c r="CP159" s="20" t="n">
        <f aca="false">CP98+CP146+CP148+CP149+CP112</f>
        <v>683.89789743003</v>
      </c>
      <c r="CQ159" s="20" t="n">
        <f aca="false">CQ98+CQ146+CQ148+CQ149+CQ112</f>
        <v>628.553762535754</v>
      </c>
      <c r="CR159" s="20" t="n">
        <f aca="false">CR98+CR146+CR148+CR149+CR112</f>
        <v>634.310551389977</v>
      </c>
      <c r="CS159" s="20" t="n">
        <f aca="false">CS98+CS146+CS148+CS149+CS112</f>
        <v>640.027519480211</v>
      </c>
      <c r="CT159" s="20" t="n">
        <f aca="false">CT98+CT146+CT148+CT149+CT112</f>
        <v>638.761221587796</v>
      </c>
      <c r="CU159" s="20" t="n">
        <f aca="false">CU98+CU146+CU148+CU149+CU112</f>
        <v>556.151564329007</v>
      </c>
      <c r="CV159" s="20" t="n">
        <f aca="false">CV98+CV146+CV148+CV149+CV112</f>
        <v>-310.350277749104</v>
      </c>
      <c r="CW159" s="20" t="n">
        <f aca="false">CW98+CW146+CW148+CW149+CW112</f>
        <v>-314.975048338134</v>
      </c>
      <c r="CX159" s="20" t="n">
        <f aca="false">CX98+CX146+CX148+CX149+CX112</f>
        <v>-316.201796262297</v>
      </c>
      <c r="CY159" s="20" t="n">
        <f aca="false">CY98+CY146+CY148+CY149+CY112</f>
        <v>-106.272285053554</v>
      </c>
      <c r="CZ159" s="20" t="n">
        <f aca="false">CZ98+CZ146+CZ148+CZ149+CZ112</f>
        <v>-108.912697182025</v>
      </c>
      <c r="DA159" s="20" t="n">
        <f aca="false">DA98+DA146+DA148+DA149+DA112</f>
        <v>-111.600473634682</v>
      </c>
      <c r="DB159" s="20" t="n">
        <f aca="false">DB98+DB146+DB148+DB149+DB112</f>
        <v>-113.10665628623</v>
      </c>
      <c r="DC159" s="20" t="n">
        <f aca="false">DC98+DC146+DC148+DC149+DC112</f>
        <v>-122.715250352958</v>
      </c>
      <c r="DD159" s="20" t="n">
        <f aca="false">DD98+DD146+DD148+DD149+DD112</f>
        <v>-125.502849746475</v>
      </c>
      <c r="DE159" s="20" t="n">
        <f aca="false">DE98+DE146+DE148+DE149+DE112</f>
        <v>-128.336661088113</v>
      </c>
      <c r="DF159" s="20" t="n">
        <f aca="false">DF98+DF146+DF148+DF149+DF112</f>
        <v>-129.806198250361</v>
      </c>
      <c r="DG159" s="20" t="n">
        <f aca="false">DG98+DG146+DG148+DG149+DG112</f>
        <v>-121.674573749354</v>
      </c>
      <c r="DH159" s="20" t="n">
        <f aca="false">DH98+DH146+DH148+DH149+DH112</f>
        <v>-124.440908018586</v>
      </c>
      <c r="DI159" s="20" t="n">
        <f aca="false">DI98+DI146+DI148+DI149+DI112</f>
        <v>-127.2531394043</v>
      </c>
      <c r="DJ159" s="20" t="n">
        <f aca="false">DJ98+DJ146+DJ148+DJ149+DJ112</f>
        <v>-128.712664939357</v>
      </c>
      <c r="DK159" s="20" t="n">
        <f aca="false">DK98+DK146+DK148+DK149+DK112</f>
        <v>-178.272656079338</v>
      </c>
      <c r="DL159" s="20" t="n">
        <f aca="false">DL98+DL146+DL148+DL149+DL112</f>
        <v>-179.680778097533</v>
      </c>
      <c r="DM159" s="20" t="n">
        <f aca="false">DM98+DM146+DM148+DM149+DM112</f>
        <v>-183.077822056305</v>
      </c>
      <c r="DN159" s="20" t="n">
        <f aca="false">DN98+DN146+DN148+DN149+DN112</f>
        <v>-184.514901373142</v>
      </c>
      <c r="DO159" s="20" t="n">
        <f aca="false">DO98+DO146+DO148+DO149+DO112</f>
        <v>-125.194774316111</v>
      </c>
      <c r="DP159" s="20" t="n">
        <f aca="false">DP98+DP146+DP148+DP149+DP112</f>
        <v>-127.977900554436</v>
      </c>
      <c r="DQ159" s="20" t="n">
        <f aca="false">DQ98+DQ146+DQ148+DQ149+DQ112</f>
        <v>-130.806199580561</v>
      </c>
      <c r="DR159" s="20" t="n">
        <f aca="false">DR98+DR146+DR148+DR149+DR112</f>
        <v>-132.24269150733</v>
      </c>
      <c r="DS159" s="20" t="n">
        <f aca="false">DS98+DS146+DS148+DS149+DS112</f>
        <v>-151.03409724759</v>
      </c>
      <c r="DT159" s="20" t="n">
        <f aca="false">DT98+DT146+DT148+DT149+DT112</f>
        <v>-154.096800862238</v>
      </c>
      <c r="DU159" s="20" t="n">
        <f aca="false">DU98+DU146+DU148+DU149+DU112</f>
        <v>-157.204433039046</v>
      </c>
      <c r="DV159" s="20" t="n">
        <f aca="false">DV98+DV146+DV148+DV149+DV112</f>
        <v>-158.633158605131</v>
      </c>
      <c r="DW159" s="20" t="n">
        <f aca="false">DW98+DW146+DW148+DW149+DW112</f>
        <v>-152.81415407819</v>
      </c>
      <c r="DX159" s="20" t="n">
        <f aca="false">DX98+DX146+DX148+DX149+DX112</f>
        <v>-155.894762342184</v>
      </c>
      <c r="DY159" s="20" t="n">
        <f aca="false">DY98+DY146+DY148+DY149+DY112</f>
        <v>-159.020238364811</v>
      </c>
      <c r="DZ159" s="20" t="n">
        <f aca="false">DZ98+DZ146+DZ148+DZ149+DZ112</f>
        <v>-160.447030382457</v>
      </c>
      <c r="EA159" s="20" t="n">
        <f aca="false">EA98+EA146+EA148+EA149+EA112</f>
        <v>-164.273108970472</v>
      </c>
      <c r="EB159" s="20" t="n">
        <f aca="false">EB98+EB146+EB148+EB149+EB112</f>
        <v>-165.643055105704</v>
      </c>
      <c r="EC159" s="20" t="n">
        <f aca="false">EC98+EC146+EC148+EC149+EC112</f>
        <v>-168.847271873903</v>
      </c>
      <c r="ED159" s="20" t="n">
        <f aca="false">ED98+ED146+ED148+ED149+ED112</f>
        <v>-170.245390240552</v>
      </c>
      <c r="EE159" s="20" t="n">
        <f aca="false">EE98+EE146+EE148+EE149+EE112</f>
        <v>-176.450001620735</v>
      </c>
      <c r="EF159" s="20" t="n">
        <f aca="false">EF98+EF146+EF148+EF149+EF112</f>
        <v>-179.784337622512</v>
      </c>
      <c r="EG159" s="20" t="n">
        <f aca="false">EG98+EG146+EG148+EG149+EG112</f>
        <v>-183.16325281179</v>
      </c>
      <c r="EH159" s="20" t="n">
        <f aca="false">EH98+EH146+EH148+EH149+EH112</f>
        <v>-184.580868284838</v>
      </c>
      <c r="EI159" s="20" t="n">
        <f aca="false">EI98+EI146+EI148+EI149+EI112</f>
        <v>-107.632882068147</v>
      </c>
      <c r="EJ159" s="20" t="n">
        <f aca="false">EJ98+EJ146+EJ148+EJ149+EJ112</f>
        <v>1074.28335710223</v>
      </c>
      <c r="EK159" s="20" t="n">
        <f aca="false">EK98+EK146+EK148+EK149+EK112</f>
        <v>1084.68637478684</v>
      </c>
      <c r="EL159" s="20" t="n">
        <f aca="false">EL98+EL146+EL148+EL149+EL112</f>
        <v>1083.26973842216</v>
      </c>
      <c r="EM159" s="20" t="n">
        <f aca="false">EM98+EM146+EM148+EM149+EM112</f>
        <v>1118.55661651027</v>
      </c>
      <c r="EN159" s="20" t="n">
        <f aca="false">EN98+EN146+EN148+EN149+EN112</f>
        <v>1129.5911789396</v>
      </c>
      <c r="EO159" s="20" t="n">
        <f aca="false">EO98+EO146+EO148+EO149+EO112</f>
        <v>1140.58051110468</v>
      </c>
      <c r="EP159" s="20" t="n">
        <f aca="false">EP98+EP146+EP148+EP149+EP112</f>
        <v>1139.14219143049</v>
      </c>
      <c r="EQ159" s="20" t="n">
        <f aca="false">EQ98+EQ146+EQ148+EQ149+EQ112</f>
        <v>1078.56577766666</v>
      </c>
      <c r="ER159" s="20" t="n">
        <f aca="false">ER98+ER146+ER148+ER149+ER112</f>
        <v>1077.16526009499</v>
      </c>
      <c r="ES159" s="20" t="n">
        <f aca="false">ES98+ES146+ES148+ES149+ES112</f>
        <v>1087.58739331658</v>
      </c>
      <c r="ET159" s="20" t="n">
        <f aca="false">ET98+ET146+ET148+ET149+ET112</f>
        <v>1086.15807482776</v>
      </c>
      <c r="EU159" s="20" t="n">
        <f aca="false">EU98+EU146+EU148+EU149+EU112</f>
        <v>1082.37173000912</v>
      </c>
      <c r="EV159" s="20" t="n">
        <f aca="false">EV98+EV146+EV148+EV149+EV112</f>
        <v>1092.9894970383</v>
      </c>
      <c r="EW159" s="20" t="n">
        <f aca="false">EW98+EW146+EW148+EW149+EW112</f>
        <v>1103.56155545422</v>
      </c>
      <c r="EX159" s="20" t="n">
        <f aca="false">EX98+EX146+EX148+EX149+EX112</f>
        <v>1102.1080243102</v>
      </c>
      <c r="EY159" s="20" t="n">
        <f aca="false">EY98+EY146+EY148+EY149+EY112</f>
        <v>1098.26286395882</v>
      </c>
      <c r="EZ159" s="20" t="n">
        <f aca="false">EZ98+EZ146+EZ148+EZ149+EZ112</f>
        <v>1109.03333770418</v>
      </c>
      <c r="FA159" s="20" t="n">
        <f aca="false">FA98+FA146+FA148+FA149+FA112</f>
        <v>1119.75732853236</v>
      </c>
      <c r="FB159" s="20" t="n">
        <f aca="false">FB98+FB146+FB148+FB149+FB112</f>
        <v>1118.27917457076</v>
      </c>
      <c r="FC159" s="20" t="n">
        <f aca="false">FC98+FC146+FC148+FC149+FC112</f>
        <v>1114.37430885449</v>
      </c>
      <c r="FD159" s="20" t="n">
        <f aca="false">FD98+FD146+FD148+FD149+FD112</f>
        <v>0</v>
      </c>
      <c r="FE159" s="20" t="n">
        <f aca="false">FE98+FE146+FE148+FE149+FE112</f>
        <v>0</v>
      </c>
      <c r="FF159" s="20" t="n">
        <f aca="false">FF98+FF146+FF148+FF149+FF112</f>
        <v>0</v>
      </c>
      <c r="FG159" s="20" t="n">
        <f aca="false">FG98+FG146+FG148+FG149+FG112</f>
        <v>0</v>
      </c>
      <c r="FH159" s="20" t="n">
        <f aca="false">FH98+FH146+FH148+FH149+FH112</f>
        <v>0</v>
      </c>
    </row>
    <row r="160" customFormat="false" ht="15" hidden="false" customHeight="false" outlineLevel="0" collapsed="false">
      <c r="C160" s="0" t="s">
        <v>806</v>
      </c>
      <c r="D160" s="11" t="s">
        <v>359</v>
      </c>
      <c r="J160" s="21" t="n">
        <f aca="false">I164</f>
        <v>0</v>
      </c>
      <c r="K160" s="21" t="n">
        <f aca="false">J164</f>
        <v>0</v>
      </c>
      <c r="L160" s="21" t="n">
        <f aca="false">K164</f>
        <v>5.41754075342466</v>
      </c>
      <c r="M160" s="21" t="n">
        <f aca="false">L164</f>
        <v>12.7211882876712</v>
      </c>
      <c r="N160" s="21" t="n">
        <f aca="false">M164</f>
        <v>20.1050956849315</v>
      </c>
      <c r="O160" s="21" t="n">
        <f aca="false">N164</f>
        <v>27.4890030821918</v>
      </c>
      <c r="P160" s="21" t="n">
        <f aca="false">O164</f>
        <v>34.7123907534247</v>
      </c>
      <c r="Q160" s="21" t="n">
        <f aca="false">P164</f>
        <v>42.0160382876712</v>
      </c>
      <c r="R160" s="21" t="n">
        <f aca="false">Q164</f>
        <v>49.3999456849315</v>
      </c>
      <c r="S160" s="21" t="n">
        <f aca="false">R164</f>
        <v>56.7838530821918</v>
      </c>
      <c r="T160" s="21" t="n">
        <f aca="false">S164</f>
        <v>64.0875006164384</v>
      </c>
      <c r="U160" s="21" t="n">
        <f aca="false">T164</f>
        <v>0</v>
      </c>
      <c r="V160" s="21" t="n">
        <f aca="false">U164</f>
        <v>0</v>
      </c>
      <c r="W160" s="21" t="n">
        <f aca="false">V164</f>
        <v>0</v>
      </c>
      <c r="X160" s="21" t="n">
        <f aca="false">W164</f>
        <v>0</v>
      </c>
      <c r="Y160" s="21" t="n">
        <f aca="false">X164</f>
        <v>0</v>
      </c>
      <c r="Z160" s="21" t="n">
        <f aca="false">Y164</f>
        <v>0</v>
      </c>
      <c r="AA160" s="21" t="n">
        <f aca="false">Z164</f>
        <v>0</v>
      </c>
      <c r="AB160" s="21" t="n">
        <f aca="false">AA164</f>
        <v>0</v>
      </c>
      <c r="AC160" s="21" t="n">
        <f aca="false">AB164</f>
        <v>0</v>
      </c>
      <c r="AD160" s="21" t="n">
        <f aca="false">AC164</f>
        <v>0</v>
      </c>
      <c r="AE160" s="21" t="n">
        <f aca="false">AD164</f>
        <v>0</v>
      </c>
      <c r="AF160" s="21" t="n">
        <f aca="false">AE164</f>
        <v>0</v>
      </c>
      <c r="AG160" s="21" t="n">
        <f aca="false">AF164</f>
        <v>0</v>
      </c>
      <c r="AH160" s="21" t="n">
        <f aca="false">AG164</f>
        <v>0</v>
      </c>
      <c r="AI160" s="21" t="n">
        <f aca="false">AH164</f>
        <v>0</v>
      </c>
      <c r="AJ160" s="21" t="n">
        <f aca="false">AI164</f>
        <v>0</v>
      </c>
      <c r="AK160" s="21" t="n">
        <f aca="false">AJ164</f>
        <v>0</v>
      </c>
      <c r="AL160" s="21" t="n">
        <f aca="false">AK164</f>
        <v>0</v>
      </c>
      <c r="AM160" s="21" t="n">
        <f aca="false">AL164</f>
        <v>0</v>
      </c>
      <c r="AN160" s="21" t="n">
        <f aca="false">AM164</f>
        <v>0</v>
      </c>
      <c r="AO160" s="21" t="n">
        <f aca="false">AN164</f>
        <v>0</v>
      </c>
      <c r="AP160" s="21" t="n">
        <f aca="false">AO164</f>
        <v>0</v>
      </c>
      <c r="AQ160" s="21" t="n">
        <f aca="false">AP164</f>
        <v>0</v>
      </c>
      <c r="AR160" s="21" t="n">
        <f aca="false">AQ164</f>
        <v>0</v>
      </c>
      <c r="AS160" s="21" t="n">
        <f aca="false">AR164</f>
        <v>0</v>
      </c>
      <c r="AT160" s="21" t="n">
        <f aca="false">AS164</f>
        <v>0</v>
      </c>
      <c r="AU160" s="21" t="n">
        <f aca="false">AT164</f>
        <v>0</v>
      </c>
      <c r="AV160" s="21" t="n">
        <f aca="false">AU164</f>
        <v>0</v>
      </c>
      <c r="AW160" s="21" t="n">
        <f aca="false">AV164</f>
        <v>0</v>
      </c>
      <c r="AX160" s="21" t="n">
        <f aca="false">AW164</f>
        <v>0</v>
      </c>
      <c r="AY160" s="21" t="n">
        <f aca="false">AX164</f>
        <v>0</v>
      </c>
      <c r="AZ160" s="21" t="n">
        <f aca="false">AY164</f>
        <v>0</v>
      </c>
      <c r="BA160" s="21" t="n">
        <f aca="false">AZ164</f>
        <v>0</v>
      </c>
      <c r="BB160" s="21" t="n">
        <f aca="false">BA164</f>
        <v>0</v>
      </c>
      <c r="BC160" s="21" t="n">
        <f aca="false">BB164</f>
        <v>0</v>
      </c>
      <c r="BD160" s="21" t="n">
        <f aca="false">BC164</f>
        <v>0</v>
      </c>
      <c r="BE160" s="21" t="n">
        <f aca="false">BD164</f>
        <v>0</v>
      </c>
      <c r="BF160" s="21" t="n">
        <f aca="false">BE164</f>
        <v>0</v>
      </c>
      <c r="BG160" s="21" t="n">
        <f aca="false">BF164</f>
        <v>0</v>
      </c>
      <c r="BH160" s="21" t="n">
        <f aca="false">BG164</f>
        <v>0</v>
      </c>
      <c r="BI160" s="21" t="n">
        <f aca="false">BH164</f>
        <v>0</v>
      </c>
      <c r="BJ160" s="21" t="n">
        <f aca="false">BI164</f>
        <v>0</v>
      </c>
      <c r="BK160" s="21" t="n">
        <f aca="false">BJ164</f>
        <v>0</v>
      </c>
      <c r="BL160" s="21" t="n">
        <f aca="false">BK164</f>
        <v>0</v>
      </c>
      <c r="BM160" s="21" t="n">
        <f aca="false">BL164</f>
        <v>0</v>
      </c>
      <c r="BN160" s="21" t="n">
        <f aca="false">BM164</f>
        <v>0</v>
      </c>
      <c r="BO160" s="21" t="n">
        <f aca="false">BN164</f>
        <v>0</v>
      </c>
      <c r="BP160" s="21" t="n">
        <f aca="false">BO164</f>
        <v>0</v>
      </c>
      <c r="BQ160" s="21" t="n">
        <f aca="false">BP164</f>
        <v>0</v>
      </c>
      <c r="BR160" s="21" t="n">
        <f aca="false">BQ164</f>
        <v>0</v>
      </c>
      <c r="BS160" s="21" t="n">
        <f aca="false">BR164</f>
        <v>0</v>
      </c>
      <c r="BT160" s="21" t="n">
        <f aca="false">BS164</f>
        <v>0</v>
      </c>
      <c r="BU160" s="21" t="n">
        <f aca="false">BT164</f>
        <v>0</v>
      </c>
      <c r="BV160" s="21" t="n">
        <f aca="false">BU164</f>
        <v>0</v>
      </c>
      <c r="BW160" s="21" t="n">
        <f aca="false">BV164</f>
        <v>0</v>
      </c>
      <c r="BX160" s="21" t="n">
        <f aca="false">BW164</f>
        <v>0</v>
      </c>
      <c r="BY160" s="21" t="n">
        <f aca="false">BX164</f>
        <v>0</v>
      </c>
      <c r="BZ160" s="21" t="n">
        <f aca="false">BY164</f>
        <v>0</v>
      </c>
      <c r="CA160" s="21" t="n">
        <f aca="false">BZ164</f>
        <v>0</v>
      </c>
      <c r="CB160" s="21" t="n">
        <f aca="false">CA164</f>
        <v>0</v>
      </c>
      <c r="CC160" s="21" t="n">
        <f aca="false">CB164</f>
        <v>0</v>
      </c>
      <c r="CD160" s="21" t="n">
        <f aca="false">CC164</f>
        <v>0</v>
      </c>
      <c r="CE160" s="21" t="n">
        <f aca="false">CD164</f>
        <v>0</v>
      </c>
      <c r="CF160" s="21" t="n">
        <f aca="false">CE164</f>
        <v>0</v>
      </c>
      <c r="CG160" s="21" t="n">
        <f aca="false">CF164</f>
        <v>0</v>
      </c>
      <c r="CH160" s="21" t="n">
        <f aca="false">CG164</f>
        <v>0</v>
      </c>
      <c r="CI160" s="21" t="n">
        <f aca="false">CH164</f>
        <v>0</v>
      </c>
      <c r="CJ160" s="21" t="n">
        <f aca="false">CI164</f>
        <v>0</v>
      </c>
      <c r="CK160" s="21" t="n">
        <f aca="false">CJ164</f>
        <v>0</v>
      </c>
      <c r="CL160" s="21" t="n">
        <f aca="false">CK164</f>
        <v>0</v>
      </c>
      <c r="CM160" s="21" t="n">
        <f aca="false">CL164</f>
        <v>0</v>
      </c>
      <c r="CN160" s="21" t="n">
        <f aca="false">CM164</f>
        <v>0</v>
      </c>
      <c r="CO160" s="21" t="n">
        <f aca="false">CN164</f>
        <v>0</v>
      </c>
      <c r="CP160" s="21" t="n">
        <f aca="false">CO164</f>
        <v>0</v>
      </c>
      <c r="CQ160" s="21" t="n">
        <f aca="false">CP164</f>
        <v>0</v>
      </c>
      <c r="CR160" s="21" t="n">
        <f aca="false">CQ164</f>
        <v>0</v>
      </c>
      <c r="CS160" s="21" t="n">
        <f aca="false">CR164</f>
        <v>0</v>
      </c>
      <c r="CT160" s="21" t="n">
        <f aca="false">CS164</f>
        <v>0</v>
      </c>
      <c r="CU160" s="21" t="n">
        <f aca="false">CT164</f>
        <v>0</v>
      </c>
      <c r="CV160" s="21" t="n">
        <f aca="false">CU164</f>
        <v>0</v>
      </c>
      <c r="CW160" s="21" t="n">
        <f aca="false">CV164</f>
        <v>310.350277749104</v>
      </c>
      <c r="CX160" s="21" t="n">
        <f aca="false">CW164</f>
        <v>625.325326087238</v>
      </c>
      <c r="CY160" s="21" t="n">
        <f aca="false">CX164</f>
        <v>941.527122349535</v>
      </c>
      <c r="CZ160" s="21" t="n">
        <f aca="false">CY164</f>
        <v>1047.79940740309</v>
      </c>
      <c r="DA160" s="21" t="n">
        <f aca="false">CZ164</f>
        <v>1156.71210458511</v>
      </c>
      <c r="DB160" s="21" t="n">
        <f aca="false">DA164</f>
        <v>1268.3125782198</v>
      </c>
      <c r="DC160" s="21" t="n">
        <f aca="false">DB164</f>
        <v>1381.41923450603</v>
      </c>
      <c r="DD160" s="21" t="n">
        <f aca="false">DC164</f>
        <v>1504.13448485898</v>
      </c>
      <c r="DE160" s="21" t="n">
        <f aca="false">DD164</f>
        <v>1629.63733460546</v>
      </c>
      <c r="DF160" s="21" t="n">
        <f aca="false">DE164</f>
        <v>1757.97399569357</v>
      </c>
      <c r="DG160" s="21" t="n">
        <f aca="false">DF164</f>
        <v>1887.78019394393</v>
      </c>
      <c r="DH160" s="21" t="n">
        <f aca="false">DG164</f>
        <v>2009.45476769329</v>
      </c>
      <c r="DI160" s="21" t="n">
        <f aca="false">DH164</f>
        <v>2133.89567571187</v>
      </c>
      <c r="DJ160" s="21" t="n">
        <f aca="false">DI164</f>
        <v>2261.14881511617</v>
      </c>
      <c r="DK160" s="21" t="n">
        <f aca="false">DJ164</f>
        <v>2389.86148005553</v>
      </c>
      <c r="DL160" s="21" t="n">
        <f aca="false">DK164</f>
        <v>2568.13413613487</v>
      </c>
      <c r="DM160" s="21" t="n">
        <f aca="false">DL164</f>
        <v>2747.8149142324</v>
      </c>
      <c r="DN160" s="21" t="n">
        <f aca="false">DM164</f>
        <v>2930.89273628871</v>
      </c>
      <c r="DO160" s="21" t="n">
        <f aca="false">DN164</f>
        <v>3115.40763766185</v>
      </c>
      <c r="DP160" s="21" t="n">
        <f aca="false">DO164</f>
        <v>3240.60241197796</v>
      </c>
      <c r="DQ160" s="21" t="n">
        <f aca="false">DP164</f>
        <v>3368.5803125324</v>
      </c>
      <c r="DR160" s="21" t="n">
        <f aca="false">DQ164</f>
        <v>3499.38651211296</v>
      </c>
      <c r="DS160" s="21" t="n">
        <f aca="false">DR164</f>
        <v>3631.62920362029</v>
      </c>
      <c r="DT160" s="21" t="n">
        <f aca="false">DS164</f>
        <v>3782.66330086788</v>
      </c>
      <c r="DU160" s="21" t="n">
        <f aca="false">DT164</f>
        <v>3936.76010173012</v>
      </c>
      <c r="DV160" s="21" t="n">
        <f aca="false">DU164</f>
        <v>4093.96453476916</v>
      </c>
      <c r="DW160" s="21" t="n">
        <f aca="false">DV164</f>
        <v>4252.59769337429</v>
      </c>
      <c r="DX160" s="21" t="n">
        <f aca="false">DW164</f>
        <v>4405.41184745248</v>
      </c>
      <c r="DY160" s="21" t="n">
        <f aca="false">DX164</f>
        <v>4561.30660979467</v>
      </c>
      <c r="DZ160" s="21" t="n">
        <f aca="false">DY164</f>
        <v>4720.32684815948</v>
      </c>
      <c r="EA160" s="21" t="n">
        <f aca="false">DZ164</f>
        <v>4880.77387854193</v>
      </c>
      <c r="EB160" s="21" t="n">
        <f aca="false">EA164</f>
        <v>5045.04698751241</v>
      </c>
      <c r="EC160" s="21" t="n">
        <f aca="false">EB164</f>
        <v>5210.69004261811</v>
      </c>
      <c r="ED160" s="21" t="n">
        <f aca="false">EC164</f>
        <v>5379.53731449201</v>
      </c>
      <c r="EE160" s="21" t="n">
        <f aca="false">ED164</f>
        <v>5549.78270473256</v>
      </c>
      <c r="EF160" s="21" t="n">
        <f aca="false">EE164</f>
        <v>5726.2327063533</v>
      </c>
      <c r="EG160" s="21" t="n">
        <f aca="false">EF164</f>
        <v>5906.01704397581</v>
      </c>
      <c r="EH160" s="21" t="n">
        <f aca="false">EG164</f>
        <v>6089.1802967876</v>
      </c>
      <c r="EI160" s="21" t="n">
        <f aca="false">EH164</f>
        <v>6273.76116507244</v>
      </c>
      <c r="EJ160" s="21" t="n">
        <f aca="false">EI164</f>
        <v>6381.39404714059</v>
      </c>
      <c r="EK160" s="21" t="n">
        <f aca="false">EJ164</f>
        <v>5844.25236858947</v>
      </c>
      <c r="EL160" s="21" t="n">
        <f aca="false">EK164</f>
        <v>5301.90918119605</v>
      </c>
      <c r="EM160" s="21" t="n">
        <f aca="false">EL164</f>
        <v>4760.27431198497</v>
      </c>
      <c r="EN160" s="21" t="n">
        <f aca="false">EM164</f>
        <v>4200.99600372984</v>
      </c>
      <c r="EO160" s="21" t="n">
        <f aca="false">EN164</f>
        <v>3636.20041426004</v>
      </c>
      <c r="EP160" s="21" t="n">
        <f aca="false">EO164</f>
        <v>3065.91015870769</v>
      </c>
      <c r="EQ160" s="21" t="n">
        <f aca="false">EP164</f>
        <v>2496.33906299245</v>
      </c>
      <c r="ER160" s="21" t="n">
        <f aca="false">EQ164</f>
        <v>1957.05617415912</v>
      </c>
      <c r="ES160" s="21" t="n">
        <f aca="false">ER164</f>
        <v>1418.47354411163</v>
      </c>
      <c r="ET160" s="21" t="n">
        <f aca="false">ES164</f>
        <v>874.679847453338</v>
      </c>
      <c r="EU160" s="21" t="n">
        <f aca="false">ET164</f>
        <v>331.600810039458</v>
      </c>
      <c r="EV160" s="21" t="n">
        <f aca="false">EU164</f>
        <v>0</v>
      </c>
      <c r="EW160" s="21" t="n">
        <f aca="false">EV164</f>
        <v>0</v>
      </c>
      <c r="EX160" s="21" t="n">
        <f aca="false">EW164</f>
        <v>0</v>
      </c>
      <c r="EY160" s="21" t="n">
        <f aca="false">EX164</f>
        <v>0</v>
      </c>
      <c r="EZ160" s="21" t="n">
        <f aca="false">EY164</f>
        <v>0</v>
      </c>
      <c r="FA160" s="21" t="n">
        <f aca="false">EZ164</f>
        <v>0</v>
      </c>
      <c r="FB160" s="21" t="n">
        <f aca="false">FA164</f>
        <v>0</v>
      </c>
      <c r="FC160" s="21" t="n">
        <f aca="false">FB164</f>
        <v>0</v>
      </c>
      <c r="FD160" s="21" t="n">
        <f aca="false">FC164</f>
        <v>0</v>
      </c>
      <c r="FE160" s="21" t="n">
        <f aca="false">FD164</f>
        <v>0</v>
      </c>
      <c r="FF160" s="21" t="n">
        <f aca="false">FE164</f>
        <v>0</v>
      </c>
      <c r="FG160" s="21" t="n">
        <f aca="false">FF164</f>
        <v>0</v>
      </c>
      <c r="FH160" s="21" t="n">
        <f aca="false">FG164</f>
        <v>0</v>
      </c>
    </row>
    <row r="161" customFormat="false" ht="15" hidden="false" customHeight="false" outlineLevel="0" collapsed="false">
      <c r="C161" s="0" t="s">
        <v>798</v>
      </c>
      <c r="D161" s="11" t="s">
        <v>359</v>
      </c>
      <c r="I161" s="20" t="n">
        <f aca="false">SUM(J161:FH161)</f>
        <v>6445.48154775703</v>
      </c>
      <c r="J161" s="20" t="n">
        <f aca="false">MAX(0,-J159)</f>
        <v>-0</v>
      </c>
      <c r="K161" s="20" t="n">
        <f aca="false">MAX(0,-K159)</f>
        <v>5.41754075342466</v>
      </c>
      <c r="L161" s="20" t="n">
        <f aca="false">MAX(0,-L159)</f>
        <v>7.30364753424658</v>
      </c>
      <c r="M161" s="20" t="n">
        <f aca="false">MAX(0,-M159)</f>
        <v>7.38390739726027</v>
      </c>
      <c r="N161" s="20" t="n">
        <f aca="false">MAX(0,-N159)</f>
        <v>7.38390739726027</v>
      </c>
      <c r="O161" s="20" t="n">
        <f aca="false">MAX(0,-O159)</f>
        <v>7.22338767123288</v>
      </c>
      <c r="P161" s="20" t="n">
        <f aca="false">MAX(0,-P159)</f>
        <v>7.30364753424658</v>
      </c>
      <c r="Q161" s="20" t="n">
        <f aca="false">MAX(0,-Q159)</f>
        <v>7.38390739726027</v>
      </c>
      <c r="R161" s="20" t="n">
        <f aca="false">MAX(0,-R159)</f>
        <v>7.38390739726027</v>
      </c>
      <c r="S161" s="20" t="n">
        <f aca="false">MAX(0,-S159)</f>
        <v>7.30364753424658</v>
      </c>
      <c r="T161" s="20" t="n">
        <f aca="false">MAX(0,-T159)</f>
        <v>0</v>
      </c>
      <c r="U161" s="20" t="n">
        <f aca="false">MAX(0,-U159)</f>
        <v>0</v>
      </c>
      <c r="V161" s="20" t="n">
        <f aca="false">MAX(0,-V159)</f>
        <v>0</v>
      </c>
      <c r="W161" s="20" t="n">
        <f aca="false">MAX(0,-W159)</f>
        <v>0</v>
      </c>
      <c r="X161" s="20" t="n">
        <f aca="false">MAX(0,-X159)</f>
        <v>0</v>
      </c>
      <c r="Y161" s="20" t="n">
        <f aca="false">MAX(0,-Y159)</f>
        <v>0</v>
      </c>
      <c r="Z161" s="20" t="n">
        <f aca="false">MAX(0,-Z159)</f>
        <v>0</v>
      </c>
      <c r="AA161" s="20" t="n">
        <f aca="false">MAX(0,-AA159)</f>
        <v>0</v>
      </c>
      <c r="AB161" s="20" t="n">
        <f aca="false">MAX(0,-AB159)</f>
        <v>0</v>
      </c>
      <c r="AC161" s="20" t="n">
        <f aca="false">MAX(0,-AC159)</f>
        <v>0</v>
      </c>
      <c r="AD161" s="20" t="n">
        <f aca="false">MAX(0,-AD159)</f>
        <v>0</v>
      </c>
      <c r="AE161" s="20" t="n">
        <f aca="false">MAX(0,-AE159)</f>
        <v>0</v>
      </c>
      <c r="AF161" s="20" t="n">
        <f aca="false">MAX(0,-AF159)</f>
        <v>0</v>
      </c>
      <c r="AG161" s="20" t="n">
        <f aca="false">MAX(0,-AG159)</f>
        <v>0</v>
      </c>
      <c r="AH161" s="20" t="n">
        <f aca="false">MAX(0,-AH159)</f>
        <v>0</v>
      </c>
      <c r="AI161" s="20" t="n">
        <f aca="false">MAX(0,-AI159)</f>
        <v>0</v>
      </c>
      <c r="AJ161" s="20" t="n">
        <f aca="false">MAX(0,-AJ159)</f>
        <v>0</v>
      </c>
      <c r="AK161" s="20" t="n">
        <f aca="false">MAX(0,-AK159)</f>
        <v>0</v>
      </c>
      <c r="AL161" s="20" t="n">
        <f aca="false">MAX(0,-AL159)</f>
        <v>0</v>
      </c>
      <c r="AM161" s="20" t="n">
        <f aca="false">MAX(0,-AM159)</f>
        <v>0</v>
      </c>
      <c r="AN161" s="20" t="n">
        <f aca="false">MAX(0,-AN159)</f>
        <v>0</v>
      </c>
      <c r="AO161" s="20" t="n">
        <f aca="false">MAX(0,-AO159)</f>
        <v>0</v>
      </c>
      <c r="AP161" s="20" t="n">
        <f aca="false">MAX(0,-AP159)</f>
        <v>0</v>
      </c>
      <c r="AQ161" s="20" t="n">
        <f aca="false">MAX(0,-AQ159)</f>
        <v>0</v>
      </c>
      <c r="AR161" s="20" t="n">
        <f aca="false">MAX(0,-AR159)</f>
        <v>0</v>
      </c>
      <c r="AS161" s="20" t="n">
        <f aca="false">MAX(0,-AS159)</f>
        <v>0</v>
      </c>
      <c r="AT161" s="20" t="n">
        <f aca="false">MAX(0,-AT159)</f>
        <v>0</v>
      </c>
      <c r="AU161" s="20" t="n">
        <f aca="false">MAX(0,-AU159)</f>
        <v>0</v>
      </c>
      <c r="AV161" s="20" t="n">
        <f aca="false">MAX(0,-AV159)</f>
        <v>0</v>
      </c>
      <c r="AW161" s="20" t="n">
        <f aca="false">MAX(0,-AW159)</f>
        <v>0</v>
      </c>
      <c r="AX161" s="20" t="n">
        <f aca="false">MAX(0,-AX159)</f>
        <v>0</v>
      </c>
      <c r="AY161" s="20" t="n">
        <f aca="false">MAX(0,-AY159)</f>
        <v>0</v>
      </c>
      <c r="AZ161" s="20" t="n">
        <f aca="false">MAX(0,-AZ159)</f>
        <v>0</v>
      </c>
      <c r="BA161" s="20" t="n">
        <f aca="false">MAX(0,-BA159)</f>
        <v>0</v>
      </c>
      <c r="BB161" s="20" t="n">
        <f aca="false">MAX(0,-BB159)</f>
        <v>0</v>
      </c>
      <c r="BC161" s="20" t="n">
        <f aca="false">MAX(0,-BC159)</f>
        <v>0</v>
      </c>
      <c r="BD161" s="20" t="n">
        <f aca="false">MAX(0,-BD159)</f>
        <v>0</v>
      </c>
      <c r="BE161" s="20" t="n">
        <f aca="false">MAX(0,-BE159)</f>
        <v>0</v>
      </c>
      <c r="BF161" s="20" t="n">
        <f aca="false">MAX(0,-BF159)</f>
        <v>0</v>
      </c>
      <c r="BG161" s="20" t="n">
        <f aca="false">MAX(0,-BG159)</f>
        <v>0</v>
      </c>
      <c r="BH161" s="20" t="n">
        <f aca="false">MAX(0,-BH159)</f>
        <v>0</v>
      </c>
      <c r="BI161" s="20" t="n">
        <f aca="false">MAX(0,-BI159)</f>
        <v>0</v>
      </c>
      <c r="BJ161" s="20" t="n">
        <f aca="false">MAX(0,-BJ159)</f>
        <v>0</v>
      </c>
      <c r="BK161" s="20" t="n">
        <f aca="false">MAX(0,-BK159)</f>
        <v>0</v>
      </c>
      <c r="BL161" s="20" t="n">
        <f aca="false">MAX(0,-BL159)</f>
        <v>0</v>
      </c>
      <c r="BM161" s="20" t="n">
        <f aca="false">MAX(0,-BM159)</f>
        <v>0</v>
      </c>
      <c r="BN161" s="20" t="n">
        <f aca="false">MAX(0,-BN159)</f>
        <v>0</v>
      </c>
      <c r="BO161" s="20" t="n">
        <f aca="false">MAX(0,-BO159)</f>
        <v>0</v>
      </c>
      <c r="BP161" s="20" t="n">
        <f aca="false">MAX(0,-BP159)</f>
        <v>0</v>
      </c>
      <c r="BQ161" s="20" t="n">
        <f aca="false">MAX(0,-BQ159)</f>
        <v>0</v>
      </c>
      <c r="BR161" s="20" t="n">
        <f aca="false">MAX(0,-BR159)</f>
        <v>0</v>
      </c>
      <c r="BS161" s="20" t="n">
        <f aca="false">MAX(0,-BS159)</f>
        <v>0</v>
      </c>
      <c r="BT161" s="20" t="n">
        <f aca="false">MAX(0,-BT159)</f>
        <v>0</v>
      </c>
      <c r="BU161" s="20" t="n">
        <f aca="false">MAX(0,-BU159)</f>
        <v>0</v>
      </c>
      <c r="BV161" s="20" t="n">
        <f aca="false">MAX(0,-BV159)</f>
        <v>0</v>
      </c>
      <c r="BW161" s="20" t="n">
        <f aca="false">MAX(0,-BW159)</f>
        <v>0</v>
      </c>
      <c r="BX161" s="20" t="n">
        <f aca="false">MAX(0,-BX159)</f>
        <v>0</v>
      </c>
      <c r="BY161" s="20" t="n">
        <f aca="false">MAX(0,-BY159)</f>
        <v>0</v>
      </c>
      <c r="BZ161" s="20" t="n">
        <f aca="false">MAX(0,-BZ159)</f>
        <v>0</v>
      </c>
      <c r="CA161" s="20" t="n">
        <f aca="false">MAX(0,-CA159)</f>
        <v>0</v>
      </c>
      <c r="CB161" s="20" t="n">
        <f aca="false">MAX(0,-CB159)</f>
        <v>0</v>
      </c>
      <c r="CC161" s="20" t="n">
        <f aca="false">MAX(0,-CC159)</f>
        <v>0</v>
      </c>
      <c r="CD161" s="20" t="n">
        <f aca="false">MAX(0,-CD159)</f>
        <v>0</v>
      </c>
      <c r="CE161" s="20" t="n">
        <f aca="false">MAX(0,-CE159)</f>
        <v>0</v>
      </c>
      <c r="CF161" s="20" t="n">
        <f aca="false">MAX(0,-CF159)</f>
        <v>0</v>
      </c>
      <c r="CG161" s="20" t="n">
        <f aca="false">MAX(0,-CG159)</f>
        <v>0</v>
      </c>
      <c r="CH161" s="20" t="n">
        <f aca="false">MAX(0,-CH159)</f>
        <v>0</v>
      </c>
      <c r="CI161" s="20" t="n">
        <f aca="false">MAX(0,-CI159)</f>
        <v>0</v>
      </c>
      <c r="CJ161" s="20" t="n">
        <f aca="false">MAX(0,-CJ159)</f>
        <v>0</v>
      </c>
      <c r="CK161" s="20" t="n">
        <f aca="false">MAX(0,-CK159)</f>
        <v>0</v>
      </c>
      <c r="CL161" s="20" t="n">
        <f aca="false">MAX(0,-CL159)</f>
        <v>0</v>
      </c>
      <c r="CM161" s="20" t="n">
        <f aca="false">MAX(0,-CM159)</f>
        <v>0</v>
      </c>
      <c r="CN161" s="20" t="n">
        <f aca="false">MAX(0,-CN159)</f>
        <v>0</v>
      </c>
      <c r="CO161" s="20" t="n">
        <f aca="false">MAX(0,-CO159)</f>
        <v>0</v>
      </c>
      <c r="CP161" s="20" t="n">
        <f aca="false">MAX(0,-CP159)</f>
        <v>0</v>
      </c>
      <c r="CQ161" s="20" t="n">
        <f aca="false">MAX(0,-CQ159)</f>
        <v>0</v>
      </c>
      <c r="CR161" s="20" t="n">
        <f aca="false">MAX(0,-CR159)</f>
        <v>0</v>
      </c>
      <c r="CS161" s="20" t="n">
        <f aca="false">MAX(0,-CS159)</f>
        <v>0</v>
      </c>
      <c r="CT161" s="20" t="n">
        <f aca="false">MAX(0,-CT159)</f>
        <v>0</v>
      </c>
      <c r="CU161" s="20" t="n">
        <f aca="false">MAX(0,-CU159)</f>
        <v>0</v>
      </c>
      <c r="CV161" s="20" t="n">
        <f aca="false">MAX(0,-CV159)</f>
        <v>310.350277749104</v>
      </c>
      <c r="CW161" s="20" t="n">
        <f aca="false">MAX(0,-CW159)</f>
        <v>314.975048338134</v>
      </c>
      <c r="CX161" s="20" t="n">
        <f aca="false">MAX(0,-CX159)</f>
        <v>316.201796262297</v>
      </c>
      <c r="CY161" s="20" t="n">
        <f aca="false">MAX(0,-CY159)</f>
        <v>106.272285053554</v>
      </c>
      <c r="CZ161" s="20" t="n">
        <f aca="false">MAX(0,-CZ159)</f>
        <v>108.912697182025</v>
      </c>
      <c r="DA161" s="20" t="n">
        <f aca="false">MAX(0,-DA159)</f>
        <v>111.600473634682</v>
      </c>
      <c r="DB161" s="20" t="n">
        <f aca="false">MAX(0,-DB159)</f>
        <v>113.10665628623</v>
      </c>
      <c r="DC161" s="20" t="n">
        <f aca="false">MAX(0,-DC159)</f>
        <v>122.715250352958</v>
      </c>
      <c r="DD161" s="20" t="n">
        <f aca="false">MAX(0,-DD159)</f>
        <v>125.502849746475</v>
      </c>
      <c r="DE161" s="20" t="n">
        <f aca="false">MAX(0,-DE159)</f>
        <v>128.336661088113</v>
      </c>
      <c r="DF161" s="20" t="n">
        <f aca="false">MAX(0,-DF159)</f>
        <v>129.806198250361</v>
      </c>
      <c r="DG161" s="20" t="n">
        <f aca="false">MAX(0,-DG159)</f>
        <v>121.674573749354</v>
      </c>
      <c r="DH161" s="20" t="n">
        <f aca="false">MAX(0,-DH159)</f>
        <v>124.440908018586</v>
      </c>
      <c r="DI161" s="20" t="n">
        <f aca="false">MAX(0,-DI159)</f>
        <v>127.2531394043</v>
      </c>
      <c r="DJ161" s="20" t="n">
        <f aca="false">MAX(0,-DJ159)</f>
        <v>128.712664939357</v>
      </c>
      <c r="DK161" s="20" t="n">
        <f aca="false">MAX(0,-DK159)</f>
        <v>178.272656079338</v>
      </c>
      <c r="DL161" s="20" t="n">
        <f aca="false">MAX(0,-DL159)</f>
        <v>179.680778097533</v>
      </c>
      <c r="DM161" s="20" t="n">
        <f aca="false">MAX(0,-DM159)</f>
        <v>183.077822056305</v>
      </c>
      <c r="DN161" s="20" t="n">
        <f aca="false">MAX(0,-DN159)</f>
        <v>184.514901373142</v>
      </c>
      <c r="DO161" s="20" t="n">
        <f aca="false">MAX(0,-DO159)</f>
        <v>125.194774316111</v>
      </c>
      <c r="DP161" s="20" t="n">
        <f aca="false">MAX(0,-DP159)</f>
        <v>127.977900554436</v>
      </c>
      <c r="DQ161" s="20" t="n">
        <f aca="false">MAX(0,-DQ159)</f>
        <v>130.806199580561</v>
      </c>
      <c r="DR161" s="20" t="n">
        <f aca="false">MAX(0,-DR159)</f>
        <v>132.24269150733</v>
      </c>
      <c r="DS161" s="20" t="n">
        <f aca="false">MAX(0,-DS159)</f>
        <v>151.03409724759</v>
      </c>
      <c r="DT161" s="20" t="n">
        <f aca="false">MAX(0,-DT159)</f>
        <v>154.096800862238</v>
      </c>
      <c r="DU161" s="20" t="n">
        <f aca="false">MAX(0,-DU159)</f>
        <v>157.204433039046</v>
      </c>
      <c r="DV161" s="20" t="n">
        <f aca="false">MAX(0,-DV159)</f>
        <v>158.633158605131</v>
      </c>
      <c r="DW161" s="20" t="n">
        <f aca="false">MAX(0,-DW159)</f>
        <v>152.81415407819</v>
      </c>
      <c r="DX161" s="20" t="n">
        <f aca="false">MAX(0,-DX159)</f>
        <v>155.894762342184</v>
      </c>
      <c r="DY161" s="20" t="n">
        <f aca="false">MAX(0,-DY159)</f>
        <v>159.020238364811</v>
      </c>
      <c r="DZ161" s="20" t="n">
        <f aca="false">MAX(0,-DZ159)</f>
        <v>160.447030382457</v>
      </c>
      <c r="EA161" s="20" t="n">
        <f aca="false">MAX(0,-EA159)</f>
        <v>164.273108970472</v>
      </c>
      <c r="EB161" s="20" t="n">
        <f aca="false">MAX(0,-EB159)</f>
        <v>165.643055105704</v>
      </c>
      <c r="EC161" s="20" t="n">
        <f aca="false">MAX(0,-EC159)</f>
        <v>168.847271873903</v>
      </c>
      <c r="ED161" s="20" t="n">
        <f aca="false">MAX(0,-ED159)</f>
        <v>170.245390240552</v>
      </c>
      <c r="EE161" s="20" t="n">
        <f aca="false">MAX(0,-EE159)</f>
        <v>176.450001620735</v>
      </c>
      <c r="EF161" s="20" t="n">
        <f aca="false">MAX(0,-EF159)</f>
        <v>179.784337622512</v>
      </c>
      <c r="EG161" s="20" t="n">
        <f aca="false">MAX(0,-EG159)</f>
        <v>183.16325281179</v>
      </c>
      <c r="EH161" s="20" t="n">
        <f aca="false">MAX(0,-EH159)</f>
        <v>184.580868284838</v>
      </c>
      <c r="EI161" s="20" t="n">
        <f aca="false">MAX(0,-EI159)</f>
        <v>107.632882068147</v>
      </c>
      <c r="EJ161" s="20" t="n">
        <f aca="false">MAX(0,-EJ159)</f>
        <v>0</v>
      </c>
      <c r="EK161" s="20" t="n">
        <f aca="false">MAX(0,-EK159)</f>
        <v>0</v>
      </c>
      <c r="EL161" s="20" t="n">
        <f aca="false">MAX(0,-EL159)</f>
        <v>0</v>
      </c>
      <c r="EM161" s="20" t="n">
        <f aca="false">MAX(0,-EM159)</f>
        <v>0</v>
      </c>
      <c r="EN161" s="20" t="n">
        <f aca="false">MAX(0,-EN159)</f>
        <v>0</v>
      </c>
      <c r="EO161" s="20" t="n">
        <f aca="false">MAX(0,-EO159)</f>
        <v>0</v>
      </c>
      <c r="EP161" s="20" t="n">
        <f aca="false">MAX(0,-EP159)</f>
        <v>0</v>
      </c>
      <c r="EQ161" s="20" t="n">
        <f aca="false">MAX(0,-EQ159)</f>
        <v>0</v>
      </c>
      <c r="ER161" s="20" t="n">
        <f aca="false">MAX(0,-ER159)</f>
        <v>0</v>
      </c>
      <c r="ES161" s="20" t="n">
        <f aca="false">MAX(0,-ES159)</f>
        <v>0</v>
      </c>
      <c r="ET161" s="20" t="n">
        <f aca="false">MAX(0,-ET159)</f>
        <v>0</v>
      </c>
      <c r="EU161" s="20" t="n">
        <f aca="false">MAX(0,-EU159)</f>
        <v>0</v>
      </c>
      <c r="EV161" s="20" t="n">
        <f aca="false">MAX(0,-EV159)</f>
        <v>0</v>
      </c>
      <c r="EW161" s="20" t="n">
        <f aca="false">MAX(0,-EW159)</f>
        <v>0</v>
      </c>
      <c r="EX161" s="20" t="n">
        <f aca="false">MAX(0,-EX159)</f>
        <v>0</v>
      </c>
      <c r="EY161" s="20" t="n">
        <f aca="false">MAX(0,-EY159)</f>
        <v>0</v>
      </c>
      <c r="EZ161" s="20" t="n">
        <f aca="false">MAX(0,-EZ159)</f>
        <v>0</v>
      </c>
      <c r="FA161" s="20" t="n">
        <f aca="false">MAX(0,-FA159)</f>
        <v>0</v>
      </c>
      <c r="FB161" s="20" t="n">
        <f aca="false">MAX(0,-FB159)</f>
        <v>0</v>
      </c>
      <c r="FC161" s="20" t="n">
        <f aca="false">MAX(0,-FC159)</f>
        <v>0</v>
      </c>
      <c r="FD161" s="20" t="n">
        <f aca="false">MAX(0,-FD159)</f>
        <v>-0</v>
      </c>
      <c r="FE161" s="20" t="n">
        <f aca="false">MAX(0,-FE159)</f>
        <v>-0</v>
      </c>
      <c r="FF161" s="20" t="n">
        <f aca="false">MAX(0,-FF159)</f>
        <v>-0</v>
      </c>
      <c r="FG161" s="20" t="n">
        <f aca="false">MAX(0,-FG159)</f>
        <v>-0</v>
      </c>
      <c r="FH161" s="20" t="n">
        <f aca="false">MAX(0,-FH159)</f>
        <v>-0</v>
      </c>
    </row>
    <row r="162" customFormat="false" ht="15" hidden="false" customHeight="false" outlineLevel="0" collapsed="false">
      <c r="C162" s="0" t="s">
        <v>799</v>
      </c>
      <c r="D162" s="11" t="s">
        <v>359</v>
      </c>
      <c r="I162" s="20" t="n">
        <f aca="false">SUM(J162:FH162)</f>
        <v>-6445.48154775703</v>
      </c>
      <c r="J162" s="20" t="n">
        <f aca="false">-MIN(J160,In_Loss_Cap*MAX(0,J159))</f>
        <v>-0</v>
      </c>
      <c r="K162" s="20" t="n">
        <f aca="false">-MIN(K160,In_Loss_Cap*MAX(0,K159))</f>
        <v>-0</v>
      </c>
      <c r="L162" s="20" t="n">
        <f aca="false">-MIN(L160,In_Loss_Cap*MAX(0,L159))</f>
        <v>-0</v>
      </c>
      <c r="M162" s="20" t="n">
        <f aca="false">-MIN(M160,In_Loss_Cap*MAX(0,M159))</f>
        <v>-0</v>
      </c>
      <c r="N162" s="20" t="n">
        <f aca="false">-MIN(N160,In_Loss_Cap*MAX(0,N159))</f>
        <v>-0</v>
      </c>
      <c r="O162" s="20" t="n">
        <f aca="false">-MIN(O160,In_Loss_Cap*MAX(0,O159))</f>
        <v>-0</v>
      </c>
      <c r="P162" s="20" t="n">
        <f aca="false">-MIN(P160,In_Loss_Cap*MAX(0,P159))</f>
        <v>-0</v>
      </c>
      <c r="Q162" s="20" t="n">
        <f aca="false">-MIN(Q160,In_Loss_Cap*MAX(0,Q159))</f>
        <v>-0</v>
      </c>
      <c r="R162" s="20" t="n">
        <f aca="false">-MIN(R160,In_Loss_Cap*MAX(0,R159))</f>
        <v>-0</v>
      </c>
      <c r="S162" s="20" t="n">
        <f aca="false">-MIN(S160,In_Loss_Cap*MAX(0,S159))</f>
        <v>-0</v>
      </c>
      <c r="T162" s="20" t="n">
        <f aca="false">-MIN(T160,In_Loss_Cap*MAX(0,T159))</f>
        <v>-64.0875006164384</v>
      </c>
      <c r="U162" s="20" t="n">
        <f aca="false">-MIN(U160,In_Loss_Cap*MAX(0,U159))</f>
        <v>-0</v>
      </c>
      <c r="V162" s="20" t="n">
        <f aca="false">-MIN(V160,In_Loss_Cap*MAX(0,V159))</f>
        <v>-0</v>
      </c>
      <c r="W162" s="20" t="n">
        <f aca="false">-MIN(W160,In_Loss_Cap*MAX(0,W159))</f>
        <v>-0</v>
      </c>
      <c r="X162" s="20" t="n">
        <f aca="false">-MIN(X160,In_Loss_Cap*MAX(0,X159))</f>
        <v>-0</v>
      </c>
      <c r="Y162" s="20" t="n">
        <f aca="false">-MIN(Y160,In_Loss_Cap*MAX(0,Y159))</f>
        <v>-0</v>
      </c>
      <c r="Z162" s="20" t="n">
        <f aca="false">-MIN(Z160,In_Loss_Cap*MAX(0,Z159))</f>
        <v>-0</v>
      </c>
      <c r="AA162" s="20" t="n">
        <f aca="false">-MIN(AA160,In_Loss_Cap*MAX(0,AA159))</f>
        <v>-0</v>
      </c>
      <c r="AB162" s="20" t="n">
        <f aca="false">-MIN(AB160,In_Loss_Cap*MAX(0,AB159))</f>
        <v>-0</v>
      </c>
      <c r="AC162" s="20" t="n">
        <f aca="false">-MIN(AC160,In_Loss_Cap*MAX(0,AC159))</f>
        <v>-0</v>
      </c>
      <c r="AD162" s="20" t="n">
        <f aca="false">-MIN(AD160,In_Loss_Cap*MAX(0,AD159))</f>
        <v>-0</v>
      </c>
      <c r="AE162" s="20" t="n">
        <f aca="false">-MIN(AE160,In_Loss_Cap*MAX(0,AE159))</f>
        <v>-0</v>
      </c>
      <c r="AF162" s="20" t="n">
        <f aca="false">-MIN(AF160,In_Loss_Cap*MAX(0,AF159))</f>
        <v>-0</v>
      </c>
      <c r="AG162" s="20" t="n">
        <f aca="false">-MIN(AG160,In_Loss_Cap*MAX(0,AG159))</f>
        <v>-0</v>
      </c>
      <c r="AH162" s="20" t="n">
        <f aca="false">-MIN(AH160,In_Loss_Cap*MAX(0,AH159))</f>
        <v>-0</v>
      </c>
      <c r="AI162" s="20" t="n">
        <f aca="false">-MIN(AI160,In_Loss_Cap*MAX(0,AI159))</f>
        <v>-0</v>
      </c>
      <c r="AJ162" s="20" t="n">
        <f aca="false">-MIN(AJ160,In_Loss_Cap*MAX(0,AJ159))</f>
        <v>-0</v>
      </c>
      <c r="AK162" s="20" t="n">
        <f aca="false">-MIN(AK160,In_Loss_Cap*MAX(0,AK159))</f>
        <v>-0</v>
      </c>
      <c r="AL162" s="20" t="n">
        <f aca="false">-MIN(AL160,In_Loss_Cap*MAX(0,AL159))</f>
        <v>-0</v>
      </c>
      <c r="AM162" s="20" t="n">
        <f aca="false">-MIN(AM160,In_Loss_Cap*MAX(0,AM159))</f>
        <v>-0</v>
      </c>
      <c r="AN162" s="20" t="n">
        <f aca="false">-MIN(AN160,In_Loss_Cap*MAX(0,AN159))</f>
        <v>-0</v>
      </c>
      <c r="AO162" s="20" t="n">
        <f aca="false">-MIN(AO160,In_Loss_Cap*MAX(0,AO159))</f>
        <v>-0</v>
      </c>
      <c r="AP162" s="20" t="n">
        <f aca="false">-MIN(AP160,In_Loss_Cap*MAX(0,AP159))</f>
        <v>-0</v>
      </c>
      <c r="AQ162" s="20" t="n">
        <f aca="false">-MIN(AQ160,In_Loss_Cap*MAX(0,AQ159))</f>
        <v>-0</v>
      </c>
      <c r="AR162" s="20" t="n">
        <f aca="false">-MIN(AR160,In_Loss_Cap*MAX(0,AR159))</f>
        <v>-0</v>
      </c>
      <c r="AS162" s="20" t="n">
        <f aca="false">-MIN(AS160,In_Loss_Cap*MAX(0,AS159))</f>
        <v>-0</v>
      </c>
      <c r="AT162" s="20" t="n">
        <f aca="false">-MIN(AT160,In_Loss_Cap*MAX(0,AT159))</f>
        <v>-0</v>
      </c>
      <c r="AU162" s="20" t="n">
        <f aca="false">-MIN(AU160,In_Loss_Cap*MAX(0,AU159))</f>
        <v>-0</v>
      </c>
      <c r="AV162" s="20" t="n">
        <f aca="false">-MIN(AV160,In_Loss_Cap*MAX(0,AV159))</f>
        <v>-0</v>
      </c>
      <c r="AW162" s="20" t="n">
        <f aca="false">-MIN(AW160,In_Loss_Cap*MAX(0,AW159))</f>
        <v>-0</v>
      </c>
      <c r="AX162" s="20" t="n">
        <f aca="false">-MIN(AX160,In_Loss_Cap*MAX(0,AX159))</f>
        <v>-0</v>
      </c>
      <c r="AY162" s="20" t="n">
        <f aca="false">-MIN(AY160,In_Loss_Cap*MAX(0,AY159))</f>
        <v>-0</v>
      </c>
      <c r="AZ162" s="20" t="n">
        <f aca="false">-MIN(AZ160,In_Loss_Cap*MAX(0,AZ159))</f>
        <v>-0</v>
      </c>
      <c r="BA162" s="20" t="n">
        <f aca="false">-MIN(BA160,In_Loss_Cap*MAX(0,BA159))</f>
        <v>-0</v>
      </c>
      <c r="BB162" s="20" t="n">
        <f aca="false">-MIN(BB160,In_Loss_Cap*MAX(0,BB159))</f>
        <v>-0</v>
      </c>
      <c r="BC162" s="20" t="n">
        <f aca="false">-MIN(BC160,In_Loss_Cap*MAX(0,BC159))</f>
        <v>-0</v>
      </c>
      <c r="BD162" s="20" t="n">
        <f aca="false">-MIN(BD160,In_Loss_Cap*MAX(0,BD159))</f>
        <v>-0</v>
      </c>
      <c r="BE162" s="20" t="n">
        <f aca="false">-MIN(BE160,In_Loss_Cap*MAX(0,BE159))</f>
        <v>-0</v>
      </c>
      <c r="BF162" s="20" t="n">
        <f aca="false">-MIN(BF160,In_Loss_Cap*MAX(0,BF159))</f>
        <v>-0</v>
      </c>
      <c r="BG162" s="20" t="n">
        <f aca="false">-MIN(BG160,In_Loss_Cap*MAX(0,BG159))</f>
        <v>-0</v>
      </c>
      <c r="BH162" s="20" t="n">
        <f aca="false">-MIN(BH160,In_Loss_Cap*MAX(0,BH159))</f>
        <v>-0</v>
      </c>
      <c r="BI162" s="20" t="n">
        <f aca="false">-MIN(BI160,In_Loss_Cap*MAX(0,BI159))</f>
        <v>-0</v>
      </c>
      <c r="BJ162" s="20" t="n">
        <f aca="false">-MIN(BJ160,In_Loss_Cap*MAX(0,BJ159))</f>
        <v>-0</v>
      </c>
      <c r="BK162" s="20" t="n">
        <f aca="false">-MIN(BK160,In_Loss_Cap*MAX(0,BK159))</f>
        <v>-0</v>
      </c>
      <c r="BL162" s="20" t="n">
        <f aca="false">-MIN(BL160,In_Loss_Cap*MAX(0,BL159))</f>
        <v>-0</v>
      </c>
      <c r="BM162" s="20" t="n">
        <f aca="false">-MIN(BM160,In_Loss_Cap*MAX(0,BM159))</f>
        <v>-0</v>
      </c>
      <c r="BN162" s="20" t="n">
        <f aca="false">-MIN(BN160,In_Loss_Cap*MAX(0,BN159))</f>
        <v>-0</v>
      </c>
      <c r="BO162" s="20" t="n">
        <f aca="false">-MIN(BO160,In_Loss_Cap*MAX(0,BO159))</f>
        <v>-0</v>
      </c>
      <c r="BP162" s="20" t="n">
        <f aca="false">-MIN(BP160,In_Loss_Cap*MAX(0,BP159))</f>
        <v>-0</v>
      </c>
      <c r="BQ162" s="20" t="n">
        <f aca="false">-MIN(BQ160,In_Loss_Cap*MAX(0,BQ159))</f>
        <v>-0</v>
      </c>
      <c r="BR162" s="20" t="n">
        <f aca="false">-MIN(BR160,In_Loss_Cap*MAX(0,BR159))</f>
        <v>-0</v>
      </c>
      <c r="BS162" s="20" t="n">
        <f aca="false">-MIN(BS160,In_Loss_Cap*MAX(0,BS159))</f>
        <v>-0</v>
      </c>
      <c r="BT162" s="20" t="n">
        <f aca="false">-MIN(BT160,In_Loss_Cap*MAX(0,BT159))</f>
        <v>-0</v>
      </c>
      <c r="BU162" s="20" t="n">
        <f aca="false">-MIN(BU160,In_Loss_Cap*MAX(0,BU159))</f>
        <v>-0</v>
      </c>
      <c r="BV162" s="20" t="n">
        <f aca="false">-MIN(BV160,In_Loss_Cap*MAX(0,BV159))</f>
        <v>-0</v>
      </c>
      <c r="BW162" s="20" t="n">
        <f aca="false">-MIN(BW160,In_Loss_Cap*MAX(0,BW159))</f>
        <v>-0</v>
      </c>
      <c r="BX162" s="20" t="n">
        <f aca="false">-MIN(BX160,In_Loss_Cap*MAX(0,BX159))</f>
        <v>-0</v>
      </c>
      <c r="BY162" s="20" t="n">
        <f aca="false">-MIN(BY160,In_Loss_Cap*MAX(0,BY159))</f>
        <v>-0</v>
      </c>
      <c r="BZ162" s="20" t="n">
        <f aca="false">-MIN(BZ160,In_Loss_Cap*MAX(0,BZ159))</f>
        <v>-0</v>
      </c>
      <c r="CA162" s="20" t="n">
        <f aca="false">-MIN(CA160,In_Loss_Cap*MAX(0,CA159))</f>
        <v>-0</v>
      </c>
      <c r="CB162" s="20" t="n">
        <f aca="false">-MIN(CB160,In_Loss_Cap*MAX(0,CB159))</f>
        <v>-0</v>
      </c>
      <c r="CC162" s="20" t="n">
        <f aca="false">-MIN(CC160,In_Loss_Cap*MAX(0,CC159))</f>
        <v>-0</v>
      </c>
      <c r="CD162" s="20" t="n">
        <f aca="false">-MIN(CD160,In_Loss_Cap*MAX(0,CD159))</f>
        <v>-0</v>
      </c>
      <c r="CE162" s="20" t="n">
        <f aca="false">-MIN(CE160,In_Loss_Cap*MAX(0,CE159))</f>
        <v>-0</v>
      </c>
      <c r="CF162" s="20" t="n">
        <f aca="false">-MIN(CF160,In_Loss_Cap*MAX(0,CF159))</f>
        <v>-0</v>
      </c>
      <c r="CG162" s="20" t="n">
        <f aca="false">-MIN(CG160,In_Loss_Cap*MAX(0,CG159))</f>
        <v>-0</v>
      </c>
      <c r="CH162" s="20" t="n">
        <f aca="false">-MIN(CH160,In_Loss_Cap*MAX(0,CH159))</f>
        <v>-0</v>
      </c>
      <c r="CI162" s="20" t="n">
        <f aca="false">-MIN(CI160,In_Loss_Cap*MAX(0,CI159))</f>
        <v>-0</v>
      </c>
      <c r="CJ162" s="20" t="n">
        <f aca="false">-MIN(CJ160,In_Loss_Cap*MAX(0,CJ159))</f>
        <v>-0</v>
      </c>
      <c r="CK162" s="20" t="n">
        <f aca="false">-MIN(CK160,In_Loss_Cap*MAX(0,CK159))</f>
        <v>-0</v>
      </c>
      <c r="CL162" s="20" t="n">
        <f aca="false">-MIN(CL160,In_Loss_Cap*MAX(0,CL159))</f>
        <v>-0</v>
      </c>
      <c r="CM162" s="20" t="n">
        <f aca="false">-MIN(CM160,In_Loss_Cap*MAX(0,CM159))</f>
        <v>-0</v>
      </c>
      <c r="CN162" s="20" t="n">
        <f aca="false">-MIN(CN160,In_Loss_Cap*MAX(0,CN159))</f>
        <v>-0</v>
      </c>
      <c r="CO162" s="20" t="n">
        <f aca="false">-MIN(CO160,In_Loss_Cap*MAX(0,CO159))</f>
        <v>-0</v>
      </c>
      <c r="CP162" s="20" t="n">
        <f aca="false">-MIN(CP160,In_Loss_Cap*MAX(0,CP159))</f>
        <v>-0</v>
      </c>
      <c r="CQ162" s="20" t="n">
        <f aca="false">-MIN(CQ160,In_Loss_Cap*MAX(0,CQ159))</f>
        <v>-0</v>
      </c>
      <c r="CR162" s="20" t="n">
        <f aca="false">-MIN(CR160,In_Loss_Cap*MAX(0,CR159))</f>
        <v>-0</v>
      </c>
      <c r="CS162" s="20" t="n">
        <f aca="false">-MIN(CS160,In_Loss_Cap*MAX(0,CS159))</f>
        <v>-0</v>
      </c>
      <c r="CT162" s="20" t="n">
        <f aca="false">-MIN(CT160,In_Loss_Cap*MAX(0,CT159))</f>
        <v>-0</v>
      </c>
      <c r="CU162" s="20" t="n">
        <f aca="false">-MIN(CU160,In_Loss_Cap*MAX(0,CU159))</f>
        <v>-0</v>
      </c>
      <c r="CV162" s="20" t="n">
        <f aca="false">-MIN(CV160,In_Loss_Cap*MAX(0,CV159))</f>
        <v>-0</v>
      </c>
      <c r="CW162" s="20" t="n">
        <f aca="false">-MIN(CW160,In_Loss_Cap*MAX(0,CW159))</f>
        <v>-0</v>
      </c>
      <c r="CX162" s="20" t="n">
        <f aca="false">-MIN(CX160,In_Loss_Cap*MAX(0,CX159))</f>
        <v>-0</v>
      </c>
      <c r="CY162" s="20" t="n">
        <f aca="false">-MIN(CY160,In_Loss_Cap*MAX(0,CY159))</f>
        <v>-0</v>
      </c>
      <c r="CZ162" s="20" t="n">
        <f aca="false">-MIN(CZ160,In_Loss_Cap*MAX(0,CZ159))</f>
        <v>-0</v>
      </c>
      <c r="DA162" s="20" t="n">
        <f aca="false">-MIN(DA160,In_Loss_Cap*MAX(0,DA159))</f>
        <v>-0</v>
      </c>
      <c r="DB162" s="20" t="n">
        <f aca="false">-MIN(DB160,In_Loss_Cap*MAX(0,DB159))</f>
        <v>-0</v>
      </c>
      <c r="DC162" s="20" t="n">
        <f aca="false">-MIN(DC160,In_Loss_Cap*MAX(0,DC159))</f>
        <v>-0</v>
      </c>
      <c r="DD162" s="20" t="n">
        <f aca="false">-MIN(DD160,In_Loss_Cap*MAX(0,DD159))</f>
        <v>-0</v>
      </c>
      <c r="DE162" s="20" t="n">
        <f aca="false">-MIN(DE160,In_Loss_Cap*MAX(0,DE159))</f>
        <v>-0</v>
      </c>
      <c r="DF162" s="20" t="n">
        <f aca="false">-MIN(DF160,In_Loss_Cap*MAX(0,DF159))</f>
        <v>-0</v>
      </c>
      <c r="DG162" s="20" t="n">
        <f aca="false">-MIN(DG160,In_Loss_Cap*MAX(0,DG159))</f>
        <v>-0</v>
      </c>
      <c r="DH162" s="20" t="n">
        <f aca="false">-MIN(DH160,In_Loss_Cap*MAX(0,DH159))</f>
        <v>-0</v>
      </c>
      <c r="DI162" s="20" t="n">
        <f aca="false">-MIN(DI160,In_Loss_Cap*MAX(0,DI159))</f>
        <v>-0</v>
      </c>
      <c r="DJ162" s="20" t="n">
        <f aca="false">-MIN(DJ160,In_Loss_Cap*MAX(0,DJ159))</f>
        <v>-0</v>
      </c>
      <c r="DK162" s="20" t="n">
        <f aca="false">-MIN(DK160,In_Loss_Cap*MAX(0,DK159))</f>
        <v>-0</v>
      </c>
      <c r="DL162" s="20" t="n">
        <f aca="false">-MIN(DL160,In_Loss_Cap*MAX(0,DL159))</f>
        <v>-0</v>
      </c>
      <c r="DM162" s="20" t="n">
        <f aca="false">-MIN(DM160,In_Loss_Cap*MAX(0,DM159))</f>
        <v>-0</v>
      </c>
      <c r="DN162" s="20" t="n">
        <f aca="false">-MIN(DN160,In_Loss_Cap*MAX(0,DN159))</f>
        <v>-0</v>
      </c>
      <c r="DO162" s="20" t="n">
        <f aca="false">-MIN(DO160,In_Loss_Cap*MAX(0,DO159))</f>
        <v>-0</v>
      </c>
      <c r="DP162" s="20" t="n">
        <f aca="false">-MIN(DP160,In_Loss_Cap*MAX(0,DP159))</f>
        <v>-0</v>
      </c>
      <c r="DQ162" s="20" t="n">
        <f aca="false">-MIN(DQ160,In_Loss_Cap*MAX(0,DQ159))</f>
        <v>-0</v>
      </c>
      <c r="DR162" s="20" t="n">
        <f aca="false">-MIN(DR160,In_Loss_Cap*MAX(0,DR159))</f>
        <v>-0</v>
      </c>
      <c r="DS162" s="20" t="n">
        <f aca="false">-MIN(DS160,In_Loss_Cap*MAX(0,DS159))</f>
        <v>-0</v>
      </c>
      <c r="DT162" s="20" t="n">
        <f aca="false">-MIN(DT160,In_Loss_Cap*MAX(0,DT159))</f>
        <v>-0</v>
      </c>
      <c r="DU162" s="20" t="n">
        <f aca="false">-MIN(DU160,In_Loss_Cap*MAX(0,DU159))</f>
        <v>-0</v>
      </c>
      <c r="DV162" s="20" t="n">
        <f aca="false">-MIN(DV160,In_Loss_Cap*MAX(0,DV159))</f>
        <v>-0</v>
      </c>
      <c r="DW162" s="20" t="n">
        <f aca="false">-MIN(DW160,In_Loss_Cap*MAX(0,DW159))</f>
        <v>-0</v>
      </c>
      <c r="DX162" s="20" t="n">
        <f aca="false">-MIN(DX160,In_Loss_Cap*MAX(0,DX159))</f>
        <v>-0</v>
      </c>
      <c r="DY162" s="20" t="n">
        <f aca="false">-MIN(DY160,In_Loss_Cap*MAX(0,DY159))</f>
        <v>-0</v>
      </c>
      <c r="DZ162" s="20" t="n">
        <f aca="false">-MIN(DZ160,In_Loss_Cap*MAX(0,DZ159))</f>
        <v>-0</v>
      </c>
      <c r="EA162" s="20" t="n">
        <f aca="false">-MIN(EA160,In_Loss_Cap*MAX(0,EA159))</f>
        <v>-0</v>
      </c>
      <c r="EB162" s="20" t="n">
        <f aca="false">-MIN(EB160,In_Loss_Cap*MAX(0,EB159))</f>
        <v>-0</v>
      </c>
      <c r="EC162" s="20" t="n">
        <f aca="false">-MIN(EC160,In_Loss_Cap*MAX(0,EC159))</f>
        <v>-0</v>
      </c>
      <c r="ED162" s="20" t="n">
        <f aca="false">-MIN(ED160,In_Loss_Cap*MAX(0,ED159))</f>
        <v>-0</v>
      </c>
      <c r="EE162" s="20" t="n">
        <f aca="false">-MIN(EE160,In_Loss_Cap*MAX(0,EE159))</f>
        <v>-0</v>
      </c>
      <c r="EF162" s="20" t="n">
        <f aca="false">-MIN(EF160,In_Loss_Cap*MAX(0,EF159))</f>
        <v>-0</v>
      </c>
      <c r="EG162" s="20" t="n">
        <f aca="false">-MIN(EG160,In_Loss_Cap*MAX(0,EG159))</f>
        <v>-0</v>
      </c>
      <c r="EH162" s="20" t="n">
        <f aca="false">-MIN(EH160,In_Loss_Cap*MAX(0,EH159))</f>
        <v>-0</v>
      </c>
      <c r="EI162" s="20" t="n">
        <f aca="false">-MIN(EI160,In_Loss_Cap*MAX(0,EI159))</f>
        <v>-0</v>
      </c>
      <c r="EJ162" s="20" t="n">
        <f aca="false">-MIN(EJ160,In_Loss_Cap*MAX(0,EJ159))</f>
        <v>-537.141678551116</v>
      </c>
      <c r="EK162" s="20" t="n">
        <f aca="false">-MIN(EK160,In_Loss_Cap*MAX(0,EK159))</f>
        <v>-542.343187393421</v>
      </c>
      <c r="EL162" s="20" t="n">
        <f aca="false">-MIN(EL160,In_Loss_Cap*MAX(0,EL159))</f>
        <v>-541.63486921108</v>
      </c>
      <c r="EM162" s="20" t="n">
        <f aca="false">-MIN(EM160,In_Loss_Cap*MAX(0,EM159))</f>
        <v>-559.278308255134</v>
      </c>
      <c r="EN162" s="20" t="n">
        <f aca="false">-MIN(EN160,In_Loss_Cap*MAX(0,EN159))</f>
        <v>-564.795589469799</v>
      </c>
      <c r="EO162" s="20" t="n">
        <f aca="false">-MIN(EO160,In_Loss_Cap*MAX(0,EO159))</f>
        <v>-570.290255552342</v>
      </c>
      <c r="EP162" s="20" t="n">
        <f aca="false">-MIN(EP160,In_Loss_Cap*MAX(0,EP159))</f>
        <v>-569.571095715243</v>
      </c>
      <c r="EQ162" s="20" t="n">
        <f aca="false">-MIN(EQ160,In_Loss_Cap*MAX(0,EQ159))</f>
        <v>-539.282888833331</v>
      </c>
      <c r="ER162" s="20" t="n">
        <f aca="false">-MIN(ER160,In_Loss_Cap*MAX(0,ER159))</f>
        <v>-538.582630047494</v>
      </c>
      <c r="ES162" s="20" t="n">
        <f aca="false">-MIN(ES160,In_Loss_Cap*MAX(0,ES159))</f>
        <v>-543.793696658289</v>
      </c>
      <c r="ET162" s="20" t="n">
        <f aca="false">-MIN(ET160,In_Loss_Cap*MAX(0,ET159))</f>
        <v>-543.07903741388</v>
      </c>
      <c r="EU162" s="20" t="n">
        <f aca="false">-MIN(EU160,In_Loss_Cap*MAX(0,EU159))</f>
        <v>-331.600810039458</v>
      </c>
      <c r="EV162" s="20" t="n">
        <f aca="false">-MIN(EV160,In_Loss_Cap*MAX(0,EV159))</f>
        <v>-0</v>
      </c>
      <c r="EW162" s="20" t="n">
        <f aca="false">-MIN(EW160,In_Loss_Cap*MAX(0,EW159))</f>
        <v>-0</v>
      </c>
      <c r="EX162" s="20" t="n">
        <f aca="false">-MIN(EX160,In_Loss_Cap*MAX(0,EX159))</f>
        <v>-0</v>
      </c>
      <c r="EY162" s="20" t="n">
        <f aca="false">-MIN(EY160,In_Loss_Cap*MAX(0,EY159))</f>
        <v>-0</v>
      </c>
      <c r="EZ162" s="20" t="n">
        <f aca="false">-MIN(EZ160,In_Loss_Cap*MAX(0,EZ159))</f>
        <v>-0</v>
      </c>
      <c r="FA162" s="20" t="n">
        <f aca="false">-MIN(FA160,In_Loss_Cap*MAX(0,FA159))</f>
        <v>-0</v>
      </c>
      <c r="FB162" s="20" t="n">
        <f aca="false">-MIN(FB160,In_Loss_Cap*MAX(0,FB159))</f>
        <v>-0</v>
      </c>
      <c r="FC162" s="20" t="n">
        <f aca="false">-MIN(FC160,In_Loss_Cap*MAX(0,FC159))</f>
        <v>-0</v>
      </c>
      <c r="FD162" s="20" t="n">
        <f aca="false">-MIN(FD160,In_Loss_Cap*MAX(0,FD159))</f>
        <v>-0</v>
      </c>
      <c r="FE162" s="20" t="n">
        <f aca="false">-MIN(FE160,In_Loss_Cap*MAX(0,FE159))</f>
        <v>-0</v>
      </c>
      <c r="FF162" s="20" t="n">
        <f aca="false">-MIN(FF160,In_Loss_Cap*MAX(0,FF159))</f>
        <v>-0</v>
      </c>
      <c r="FG162" s="20" t="n">
        <f aca="false">-MIN(FG160,In_Loss_Cap*MAX(0,FG159))</f>
        <v>-0</v>
      </c>
      <c r="FH162" s="20" t="n">
        <f aca="false">-MIN(FH160,In_Loss_Cap*MAX(0,FH159))</f>
        <v>-0</v>
      </c>
    </row>
    <row r="163" customFormat="false" ht="15" hidden="false" customHeight="false" outlineLevel="0" collapsed="false">
      <c r="C163" s="0" t="s">
        <v>807</v>
      </c>
      <c r="D163" s="11" t="s">
        <v>359</v>
      </c>
      <c r="I163" s="20" t="n">
        <f aca="false">SUM(J163:FH163)</f>
        <v>0</v>
      </c>
      <c r="J163" s="20" t="n">
        <f aca="false">-(J160+J161+J162)*N(AND(J$3&lt;=$E154,J$4&gt;=$E154))</f>
        <v>-0</v>
      </c>
      <c r="K163" s="20" t="n">
        <f aca="false">-(K160+K161+K162)*N(AND(K$3&lt;=$E154,K$4&gt;=$E154))</f>
        <v>-0</v>
      </c>
      <c r="L163" s="20" t="n">
        <f aca="false">-(L160+L161+L162)*N(AND(L$3&lt;=$E154,L$4&gt;=$E154))</f>
        <v>-0</v>
      </c>
      <c r="M163" s="20" t="n">
        <f aca="false">-(M160+M161+M162)*N(AND(M$3&lt;=$E154,M$4&gt;=$E154))</f>
        <v>-0</v>
      </c>
      <c r="N163" s="20" t="n">
        <f aca="false">-(N160+N161+N162)*N(AND(N$3&lt;=$E154,N$4&gt;=$E154))</f>
        <v>-0</v>
      </c>
      <c r="O163" s="20" t="n">
        <f aca="false">-(O160+O161+O162)*N(AND(O$3&lt;=$E154,O$4&gt;=$E154))</f>
        <v>-0</v>
      </c>
      <c r="P163" s="20" t="n">
        <f aca="false">-(P160+P161+P162)*N(AND(P$3&lt;=$E154,P$4&gt;=$E154))</f>
        <v>-0</v>
      </c>
      <c r="Q163" s="20" t="n">
        <f aca="false">-(Q160+Q161+Q162)*N(AND(Q$3&lt;=$E154,Q$4&gt;=$E154))</f>
        <v>-0</v>
      </c>
      <c r="R163" s="20" t="n">
        <f aca="false">-(R160+R161+R162)*N(AND(R$3&lt;=$E154,R$4&gt;=$E154))</f>
        <v>-0</v>
      </c>
      <c r="S163" s="20" t="n">
        <f aca="false">-(S160+S161+S162)*N(AND(S$3&lt;=$E154,S$4&gt;=$E154))</f>
        <v>-0</v>
      </c>
      <c r="T163" s="20" t="n">
        <f aca="false">-(T160+T161+T162)*N(AND(T$3&lt;=$E154,T$4&gt;=$E154))</f>
        <v>-0</v>
      </c>
      <c r="U163" s="20" t="n">
        <f aca="false">-(U160+U161+U162)*N(AND(U$3&lt;=$E154,U$4&gt;=$E154))</f>
        <v>-0</v>
      </c>
      <c r="V163" s="20" t="n">
        <f aca="false">-(V160+V161+V162)*N(AND(V$3&lt;=$E154,V$4&gt;=$E154))</f>
        <v>-0</v>
      </c>
      <c r="W163" s="20" t="n">
        <f aca="false">-(W160+W161+W162)*N(AND(W$3&lt;=$E154,W$4&gt;=$E154))</f>
        <v>-0</v>
      </c>
      <c r="X163" s="20" t="n">
        <f aca="false">-(X160+X161+X162)*N(AND(X$3&lt;=$E154,X$4&gt;=$E154))</f>
        <v>-0</v>
      </c>
      <c r="Y163" s="20" t="n">
        <f aca="false">-(Y160+Y161+Y162)*N(AND(Y$3&lt;=$E154,Y$4&gt;=$E154))</f>
        <v>-0</v>
      </c>
      <c r="Z163" s="20" t="n">
        <f aca="false">-(Z160+Z161+Z162)*N(AND(Z$3&lt;=$E154,Z$4&gt;=$E154))</f>
        <v>-0</v>
      </c>
      <c r="AA163" s="20" t="n">
        <f aca="false">-(AA160+AA161+AA162)*N(AND(AA$3&lt;=$E154,AA$4&gt;=$E154))</f>
        <v>-0</v>
      </c>
      <c r="AB163" s="20" t="n">
        <f aca="false">-(AB160+AB161+AB162)*N(AND(AB$3&lt;=$E154,AB$4&gt;=$E154))</f>
        <v>-0</v>
      </c>
      <c r="AC163" s="20" t="n">
        <f aca="false">-(AC160+AC161+AC162)*N(AND(AC$3&lt;=$E154,AC$4&gt;=$E154))</f>
        <v>-0</v>
      </c>
      <c r="AD163" s="20" t="n">
        <f aca="false">-(AD160+AD161+AD162)*N(AND(AD$3&lt;=$E154,AD$4&gt;=$E154))</f>
        <v>-0</v>
      </c>
      <c r="AE163" s="20" t="n">
        <f aca="false">-(AE160+AE161+AE162)*N(AND(AE$3&lt;=$E154,AE$4&gt;=$E154))</f>
        <v>-0</v>
      </c>
      <c r="AF163" s="20" t="n">
        <f aca="false">-(AF160+AF161+AF162)*N(AND(AF$3&lt;=$E154,AF$4&gt;=$E154))</f>
        <v>-0</v>
      </c>
      <c r="AG163" s="20" t="n">
        <f aca="false">-(AG160+AG161+AG162)*N(AND(AG$3&lt;=$E154,AG$4&gt;=$E154))</f>
        <v>-0</v>
      </c>
      <c r="AH163" s="20" t="n">
        <f aca="false">-(AH160+AH161+AH162)*N(AND(AH$3&lt;=$E154,AH$4&gt;=$E154))</f>
        <v>-0</v>
      </c>
      <c r="AI163" s="20" t="n">
        <f aca="false">-(AI160+AI161+AI162)*N(AND(AI$3&lt;=$E154,AI$4&gt;=$E154))</f>
        <v>-0</v>
      </c>
      <c r="AJ163" s="20" t="n">
        <f aca="false">-(AJ160+AJ161+AJ162)*N(AND(AJ$3&lt;=$E154,AJ$4&gt;=$E154))</f>
        <v>-0</v>
      </c>
      <c r="AK163" s="20" t="n">
        <f aca="false">-(AK160+AK161+AK162)*N(AND(AK$3&lt;=$E154,AK$4&gt;=$E154))</f>
        <v>-0</v>
      </c>
      <c r="AL163" s="20" t="n">
        <f aca="false">-(AL160+AL161+AL162)*N(AND(AL$3&lt;=$E154,AL$4&gt;=$E154))</f>
        <v>-0</v>
      </c>
      <c r="AM163" s="20" t="n">
        <f aca="false">-(AM160+AM161+AM162)*N(AND(AM$3&lt;=$E154,AM$4&gt;=$E154))</f>
        <v>-0</v>
      </c>
      <c r="AN163" s="20" t="n">
        <f aca="false">-(AN160+AN161+AN162)*N(AND(AN$3&lt;=$E154,AN$4&gt;=$E154))</f>
        <v>-0</v>
      </c>
      <c r="AO163" s="20" t="n">
        <f aca="false">-(AO160+AO161+AO162)*N(AND(AO$3&lt;=$E154,AO$4&gt;=$E154))</f>
        <v>-0</v>
      </c>
      <c r="AP163" s="20" t="n">
        <f aca="false">-(AP160+AP161+AP162)*N(AND(AP$3&lt;=$E154,AP$4&gt;=$E154))</f>
        <v>-0</v>
      </c>
      <c r="AQ163" s="20" t="n">
        <f aca="false">-(AQ160+AQ161+AQ162)*N(AND(AQ$3&lt;=$E154,AQ$4&gt;=$E154))</f>
        <v>-0</v>
      </c>
      <c r="AR163" s="20" t="n">
        <f aca="false">-(AR160+AR161+AR162)*N(AND(AR$3&lt;=$E154,AR$4&gt;=$E154))</f>
        <v>-0</v>
      </c>
      <c r="AS163" s="20" t="n">
        <f aca="false">-(AS160+AS161+AS162)*N(AND(AS$3&lt;=$E154,AS$4&gt;=$E154))</f>
        <v>-0</v>
      </c>
      <c r="AT163" s="20" t="n">
        <f aca="false">-(AT160+AT161+AT162)*N(AND(AT$3&lt;=$E154,AT$4&gt;=$E154))</f>
        <v>-0</v>
      </c>
      <c r="AU163" s="20" t="n">
        <f aca="false">-(AU160+AU161+AU162)*N(AND(AU$3&lt;=$E154,AU$4&gt;=$E154))</f>
        <v>-0</v>
      </c>
      <c r="AV163" s="20" t="n">
        <f aca="false">-(AV160+AV161+AV162)*N(AND(AV$3&lt;=$E154,AV$4&gt;=$E154))</f>
        <v>-0</v>
      </c>
      <c r="AW163" s="20" t="n">
        <f aca="false">-(AW160+AW161+AW162)*N(AND(AW$3&lt;=$E154,AW$4&gt;=$E154))</f>
        <v>-0</v>
      </c>
      <c r="AX163" s="20" t="n">
        <f aca="false">-(AX160+AX161+AX162)*N(AND(AX$3&lt;=$E154,AX$4&gt;=$E154))</f>
        <v>-0</v>
      </c>
      <c r="AY163" s="20" t="n">
        <f aca="false">-(AY160+AY161+AY162)*N(AND(AY$3&lt;=$E154,AY$4&gt;=$E154))</f>
        <v>-0</v>
      </c>
      <c r="AZ163" s="20" t="n">
        <f aca="false">-(AZ160+AZ161+AZ162)*N(AND(AZ$3&lt;=$E154,AZ$4&gt;=$E154))</f>
        <v>-0</v>
      </c>
      <c r="BA163" s="20" t="n">
        <f aca="false">-(BA160+BA161+BA162)*N(AND(BA$3&lt;=$E154,BA$4&gt;=$E154))</f>
        <v>-0</v>
      </c>
      <c r="BB163" s="20" t="n">
        <f aca="false">-(BB160+BB161+BB162)*N(AND(BB$3&lt;=$E154,BB$4&gt;=$E154))</f>
        <v>-0</v>
      </c>
      <c r="BC163" s="20" t="n">
        <f aca="false">-(BC160+BC161+BC162)*N(AND(BC$3&lt;=$E154,BC$4&gt;=$E154))</f>
        <v>-0</v>
      </c>
      <c r="BD163" s="20" t="n">
        <f aca="false">-(BD160+BD161+BD162)*N(AND(BD$3&lt;=$E154,BD$4&gt;=$E154))</f>
        <v>-0</v>
      </c>
      <c r="BE163" s="20" t="n">
        <f aca="false">-(BE160+BE161+BE162)*N(AND(BE$3&lt;=$E154,BE$4&gt;=$E154))</f>
        <v>-0</v>
      </c>
      <c r="BF163" s="20" t="n">
        <f aca="false">-(BF160+BF161+BF162)*N(AND(BF$3&lt;=$E154,BF$4&gt;=$E154))</f>
        <v>-0</v>
      </c>
      <c r="BG163" s="20" t="n">
        <f aca="false">-(BG160+BG161+BG162)*N(AND(BG$3&lt;=$E154,BG$4&gt;=$E154))</f>
        <v>-0</v>
      </c>
      <c r="BH163" s="20" t="n">
        <f aca="false">-(BH160+BH161+BH162)*N(AND(BH$3&lt;=$E154,BH$4&gt;=$E154))</f>
        <v>-0</v>
      </c>
      <c r="BI163" s="20" t="n">
        <f aca="false">-(BI160+BI161+BI162)*N(AND(BI$3&lt;=$E154,BI$4&gt;=$E154))</f>
        <v>-0</v>
      </c>
      <c r="BJ163" s="20" t="n">
        <f aca="false">-(BJ160+BJ161+BJ162)*N(AND(BJ$3&lt;=$E154,BJ$4&gt;=$E154))</f>
        <v>-0</v>
      </c>
      <c r="BK163" s="20" t="n">
        <f aca="false">-(BK160+BK161+BK162)*N(AND(BK$3&lt;=$E154,BK$4&gt;=$E154))</f>
        <v>-0</v>
      </c>
      <c r="BL163" s="20" t="n">
        <f aca="false">-(BL160+BL161+BL162)*N(AND(BL$3&lt;=$E154,BL$4&gt;=$E154))</f>
        <v>-0</v>
      </c>
      <c r="BM163" s="20" t="n">
        <f aca="false">-(BM160+BM161+BM162)*N(AND(BM$3&lt;=$E154,BM$4&gt;=$E154))</f>
        <v>-0</v>
      </c>
      <c r="BN163" s="20" t="n">
        <f aca="false">-(BN160+BN161+BN162)*N(AND(BN$3&lt;=$E154,BN$4&gt;=$E154))</f>
        <v>-0</v>
      </c>
      <c r="BO163" s="20" t="n">
        <f aca="false">-(BO160+BO161+BO162)*N(AND(BO$3&lt;=$E154,BO$4&gt;=$E154))</f>
        <v>-0</v>
      </c>
      <c r="BP163" s="20" t="n">
        <f aca="false">-(BP160+BP161+BP162)*N(AND(BP$3&lt;=$E154,BP$4&gt;=$E154))</f>
        <v>-0</v>
      </c>
      <c r="BQ163" s="20" t="n">
        <f aca="false">-(BQ160+BQ161+BQ162)*N(AND(BQ$3&lt;=$E154,BQ$4&gt;=$E154))</f>
        <v>-0</v>
      </c>
      <c r="BR163" s="20" t="n">
        <f aca="false">-(BR160+BR161+BR162)*N(AND(BR$3&lt;=$E154,BR$4&gt;=$E154))</f>
        <v>-0</v>
      </c>
      <c r="BS163" s="20" t="n">
        <f aca="false">-(BS160+BS161+BS162)*N(AND(BS$3&lt;=$E154,BS$4&gt;=$E154))</f>
        <v>-0</v>
      </c>
      <c r="BT163" s="20" t="n">
        <f aca="false">-(BT160+BT161+BT162)*N(AND(BT$3&lt;=$E154,BT$4&gt;=$E154))</f>
        <v>-0</v>
      </c>
      <c r="BU163" s="20" t="n">
        <f aca="false">-(BU160+BU161+BU162)*N(AND(BU$3&lt;=$E154,BU$4&gt;=$E154))</f>
        <v>-0</v>
      </c>
      <c r="BV163" s="20" t="n">
        <f aca="false">-(BV160+BV161+BV162)*N(AND(BV$3&lt;=$E154,BV$4&gt;=$E154))</f>
        <v>-0</v>
      </c>
      <c r="BW163" s="20" t="n">
        <f aca="false">-(BW160+BW161+BW162)*N(AND(BW$3&lt;=$E154,BW$4&gt;=$E154))</f>
        <v>-0</v>
      </c>
      <c r="BX163" s="20" t="n">
        <f aca="false">-(BX160+BX161+BX162)*N(AND(BX$3&lt;=$E154,BX$4&gt;=$E154))</f>
        <v>-0</v>
      </c>
      <c r="BY163" s="20" t="n">
        <f aca="false">-(BY160+BY161+BY162)*N(AND(BY$3&lt;=$E154,BY$4&gt;=$E154))</f>
        <v>-0</v>
      </c>
      <c r="BZ163" s="20" t="n">
        <f aca="false">-(BZ160+BZ161+BZ162)*N(AND(BZ$3&lt;=$E154,BZ$4&gt;=$E154))</f>
        <v>-0</v>
      </c>
      <c r="CA163" s="20" t="n">
        <f aca="false">-(CA160+CA161+CA162)*N(AND(CA$3&lt;=$E154,CA$4&gt;=$E154))</f>
        <v>-0</v>
      </c>
      <c r="CB163" s="20" t="n">
        <f aca="false">-(CB160+CB161+CB162)*N(AND(CB$3&lt;=$E154,CB$4&gt;=$E154))</f>
        <v>-0</v>
      </c>
      <c r="CC163" s="20" t="n">
        <f aca="false">-(CC160+CC161+CC162)*N(AND(CC$3&lt;=$E154,CC$4&gt;=$E154))</f>
        <v>-0</v>
      </c>
      <c r="CD163" s="20" t="n">
        <f aca="false">-(CD160+CD161+CD162)*N(AND(CD$3&lt;=$E154,CD$4&gt;=$E154))</f>
        <v>-0</v>
      </c>
      <c r="CE163" s="20" t="n">
        <f aca="false">-(CE160+CE161+CE162)*N(AND(CE$3&lt;=$E154,CE$4&gt;=$E154))</f>
        <v>-0</v>
      </c>
      <c r="CF163" s="20" t="n">
        <f aca="false">-(CF160+CF161+CF162)*N(AND(CF$3&lt;=$E154,CF$4&gt;=$E154))</f>
        <v>-0</v>
      </c>
      <c r="CG163" s="20" t="n">
        <f aca="false">-(CG160+CG161+CG162)*N(AND(CG$3&lt;=$E154,CG$4&gt;=$E154))</f>
        <v>-0</v>
      </c>
      <c r="CH163" s="20" t="n">
        <f aca="false">-(CH160+CH161+CH162)*N(AND(CH$3&lt;=$E154,CH$4&gt;=$E154))</f>
        <v>-0</v>
      </c>
      <c r="CI163" s="20" t="n">
        <f aca="false">-(CI160+CI161+CI162)*N(AND(CI$3&lt;=$E154,CI$4&gt;=$E154))</f>
        <v>-0</v>
      </c>
      <c r="CJ163" s="20" t="n">
        <f aca="false">-(CJ160+CJ161+CJ162)*N(AND(CJ$3&lt;=$E154,CJ$4&gt;=$E154))</f>
        <v>-0</v>
      </c>
      <c r="CK163" s="20" t="n">
        <f aca="false">-(CK160+CK161+CK162)*N(AND(CK$3&lt;=$E154,CK$4&gt;=$E154))</f>
        <v>-0</v>
      </c>
      <c r="CL163" s="20" t="n">
        <f aca="false">-(CL160+CL161+CL162)*N(AND(CL$3&lt;=$E154,CL$4&gt;=$E154))</f>
        <v>-0</v>
      </c>
      <c r="CM163" s="20" t="n">
        <f aca="false">-(CM160+CM161+CM162)*N(AND(CM$3&lt;=$E154,CM$4&gt;=$E154))</f>
        <v>-0</v>
      </c>
      <c r="CN163" s="20" t="n">
        <f aca="false">-(CN160+CN161+CN162)*N(AND(CN$3&lt;=$E154,CN$4&gt;=$E154))</f>
        <v>-0</v>
      </c>
      <c r="CO163" s="20" t="n">
        <f aca="false">-(CO160+CO161+CO162)*N(AND(CO$3&lt;=$E154,CO$4&gt;=$E154))</f>
        <v>-0</v>
      </c>
      <c r="CP163" s="20" t="n">
        <f aca="false">-(CP160+CP161+CP162)*N(AND(CP$3&lt;=$E154,CP$4&gt;=$E154))</f>
        <v>-0</v>
      </c>
      <c r="CQ163" s="20" t="n">
        <f aca="false">-(CQ160+CQ161+CQ162)*N(AND(CQ$3&lt;=$E154,CQ$4&gt;=$E154))</f>
        <v>-0</v>
      </c>
      <c r="CR163" s="20" t="n">
        <f aca="false">-(CR160+CR161+CR162)*N(AND(CR$3&lt;=$E154,CR$4&gt;=$E154))</f>
        <v>-0</v>
      </c>
      <c r="CS163" s="20" t="n">
        <f aca="false">-(CS160+CS161+CS162)*N(AND(CS$3&lt;=$E154,CS$4&gt;=$E154))</f>
        <v>-0</v>
      </c>
      <c r="CT163" s="20" t="n">
        <f aca="false">-(CT160+CT161+CT162)*N(AND(CT$3&lt;=$E154,CT$4&gt;=$E154))</f>
        <v>-0</v>
      </c>
      <c r="CU163" s="20" t="n">
        <f aca="false">-(CU160+CU161+CU162)*N(AND(CU$3&lt;=$E154,CU$4&gt;=$E154))</f>
        <v>-0</v>
      </c>
      <c r="CV163" s="20" t="n">
        <f aca="false">-(CV160+CV161+CV162)*N(AND(CV$3&lt;=$E154,CV$4&gt;=$E154))</f>
        <v>-0</v>
      </c>
      <c r="CW163" s="20" t="n">
        <f aca="false">-(CW160+CW161+CW162)*N(AND(CW$3&lt;=$E154,CW$4&gt;=$E154))</f>
        <v>-0</v>
      </c>
      <c r="CX163" s="20" t="n">
        <f aca="false">-(CX160+CX161+CX162)*N(AND(CX$3&lt;=$E154,CX$4&gt;=$E154))</f>
        <v>-0</v>
      </c>
      <c r="CY163" s="20" t="n">
        <f aca="false">-(CY160+CY161+CY162)*N(AND(CY$3&lt;=$E154,CY$4&gt;=$E154))</f>
        <v>-0</v>
      </c>
      <c r="CZ163" s="20" t="n">
        <f aca="false">-(CZ160+CZ161+CZ162)*N(AND(CZ$3&lt;=$E154,CZ$4&gt;=$E154))</f>
        <v>-0</v>
      </c>
      <c r="DA163" s="20" t="n">
        <f aca="false">-(DA160+DA161+DA162)*N(AND(DA$3&lt;=$E154,DA$4&gt;=$E154))</f>
        <v>-0</v>
      </c>
      <c r="DB163" s="20" t="n">
        <f aca="false">-(DB160+DB161+DB162)*N(AND(DB$3&lt;=$E154,DB$4&gt;=$E154))</f>
        <v>-0</v>
      </c>
      <c r="DC163" s="20" t="n">
        <f aca="false">-(DC160+DC161+DC162)*N(AND(DC$3&lt;=$E154,DC$4&gt;=$E154))</f>
        <v>-0</v>
      </c>
      <c r="DD163" s="20" t="n">
        <f aca="false">-(DD160+DD161+DD162)*N(AND(DD$3&lt;=$E154,DD$4&gt;=$E154))</f>
        <v>-0</v>
      </c>
      <c r="DE163" s="20" t="n">
        <f aca="false">-(DE160+DE161+DE162)*N(AND(DE$3&lt;=$E154,DE$4&gt;=$E154))</f>
        <v>-0</v>
      </c>
      <c r="DF163" s="20" t="n">
        <f aca="false">-(DF160+DF161+DF162)*N(AND(DF$3&lt;=$E154,DF$4&gt;=$E154))</f>
        <v>-0</v>
      </c>
      <c r="DG163" s="20" t="n">
        <f aca="false">-(DG160+DG161+DG162)*N(AND(DG$3&lt;=$E154,DG$4&gt;=$E154))</f>
        <v>-0</v>
      </c>
      <c r="DH163" s="20" t="n">
        <f aca="false">-(DH160+DH161+DH162)*N(AND(DH$3&lt;=$E154,DH$4&gt;=$E154))</f>
        <v>-0</v>
      </c>
      <c r="DI163" s="20" t="n">
        <f aca="false">-(DI160+DI161+DI162)*N(AND(DI$3&lt;=$E154,DI$4&gt;=$E154))</f>
        <v>-0</v>
      </c>
      <c r="DJ163" s="20" t="n">
        <f aca="false">-(DJ160+DJ161+DJ162)*N(AND(DJ$3&lt;=$E154,DJ$4&gt;=$E154))</f>
        <v>-0</v>
      </c>
      <c r="DK163" s="20" t="n">
        <f aca="false">-(DK160+DK161+DK162)*N(AND(DK$3&lt;=$E154,DK$4&gt;=$E154))</f>
        <v>-0</v>
      </c>
      <c r="DL163" s="20" t="n">
        <f aca="false">-(DL160+DL161+DL162)*N(AND(DL$3&lt;=$E154,DL$4&gt;=$E154))</f>
        <v>-0</v>
      </c>
      <c r="DM163" s="20" t="n">
        <f aca="false">-(DM160+DM161+DM162)*N(AND(DM$3&lt;=$E154,DM$4&gt;=$E154))</f>
        <v>-0</v>
      </c>
      <c r="DN163" s="20" t="n">
        <f aca="false">-(DN160+DN161+DN162)*N(AND(DN$3&lt;=$E154,DN$4&gt;=$E154))</f>
        <v>-0</v>
      </c>
      <c r="DO163" s="20" t="n">
        <f aca="false">-(DO160+DO161+DO162)*N(AND(DO$3&lt;=$E154,DO$4&gt;=$E154))</f>
        <v>-0</v>
      </c>
      <c r="DP163" s="20" t="n">
        <f aca="false">-(DP160+DP161+DP162)*N(AND(DP$3&lt;=$E154,DP$4&gt;=$E154))</f>
        <v>-0</v>
      </c>
      <c r="DQ163" s="20" t="n">
        <f aca="false">-(DQ160+DQ161+DQ162)*N(AND(DQ$3&lt;=$E154,DQ$4&gt;=$E154))</f>
        <v>-0</v>
      </c>
      <c r="DR163" s="20" t="n">
        <f aca="false">-(DR160+DR161+DR162)*N(AND(DR$3&lt;=$E154,DR$4&gt;=$E154))</f>
        <v>-0</v>
      </c>
      <c r="DS163" s="20" t="n">
        <f aca="false">-(DS160+DS161+DS162)*N(AND(DS$3&lt;=$E154,DS$4&gt;=$E154))</f>
        <v>-0</v>
      </c>
      <c r="DT163" s="20" t="n">
        <f aca="false">-(DT160+DT161+DT162)*N(AND(DT$3&lt;=$E154,DT$4&gt;=$E154))</f>
        <v>-0</v>
      </c>
      <c r="DU163" s="20" t="n">
        <f aca="false">-(DU160+DU161+DU162)*N(AND(DU$3&lt;=$E154,DU$4&gt;=$E154))</f>
        <v>-0</v>
      </c>
      <c r="DV163" s="20" t="n">
        <f aca="false">-(DV160+DV161+DV162)*N(AND(DV$3&lt;=$E154,DV$4&gt;=$E154))</f>
        <v>-0</v>
      </c>
      <c r="DW163" s="20" t="n">
        <f aca="false">-(DW160+DW161+DW162)*N(AND(DW$3&lt;=$E154,DW$4&gt;=$E154))</f>
        <v>-0</v>
      </c>
      <c r="DX163" s="20" t="n">
        <f aca="false">-(DX160+DX161+DX162)*N(AND(DX$3&lt;=$E154,DX$4&gt;=$E154))</f>
        <v>-0</v>
      </c>
      <c r="DY163" s="20" t="n">
        <f aca="false">-(DY160+DY161+DY162)*N(AND(DY$3&lt;=$E154,DY$4&gt;=$E154))</f>
        <v>-0</v>
      </c>
      <c r="DZ163" s="20" t="n">
        <f aca="false">-(DZ160+DZ161+DZ162)*N(AND(DZ$3&lt;=$E154,DZ$4&gt;=$E154))</f>
        <v>-0</v>
      </c>
      <c r="EA163" s="20" t="n">
        <f aca="false">-(EA160+EA161+EA162)*N(AND(EA$3&lt;=$E154,EA$4&gt;=$E154))</f>
        <v>-0</v>
      </c>
      <c r="EB163" s="20" t="n">
        <f aca="false">-(EB160+EB161+EB162)*N(AND(EB$3&lt;=$E154,EB$4&gt;=$E154))</f>
        <v>-0</v>
      </c>
      <c r="EC163" s="20" t="n">
        <f aca="false">-(EC160+EC161+EC162)*N(AND(EC$3&lt;=$E154,EC$4&gt;=$E154))</f>
        <v>-0</v>
      </c>
      <c r="ED163" s="20" t="n">
        <f aca="false">-(ED160+ED161+ED162)*N(AND(ED$3&lt;=$E154,ED$4&gt;=$E154))</f>
        <v>-0</v>
      </c>
      <c r="EE163" s="20" t="n">
        <f aca="false">-(EE160+EE161+EE162)*N(AND(EE$3&lt;=$E154,EE$4&gt;=$E154))</f>
        <v>-0</v>
      </c>
      <c r="EF163" s="20" t="n">
        <f aca="false">-(EF160+EF161+EF162)*N(AND(EF$3&lt;=$E154,EF$4&gt;=$E154))</f>
        <v>-0</v>
      </c>
      <c r="EG163" s="20" t="n">
        <f aca="false">-(EG160+EG161+EG162)*N(AND(EG$3&lt;=$E154,EG$4&gt;=$E154))</f>
        <v>-0</v>
      </c>
      <c r="EH163" s="20" t="n">
        <f aca="false">-(EH160+EH161+EH162)*N(AND(EH$3&lt;=$E154,EH$4&gt;=$E154))</f>
        <v>-0</v>
      </c>
      <c r="EI163" s="20" t="n">
        <f aca="false">-(EI160+EI161+EI162)*N(AND(EI$3&lt;=$E154,EI$4&gt;=$E154))</f>
        <v>-0</v>
      </c>
      <c r="EJ163" s="20" t="n">
        <f aca="false">-(EJ160+EJ161+EJ162)*N(AND(EJ$3&lt;=$E154,EJ$4&gt;=$E154))</f>
        <v>-0</v>
      </c>
      <c r="EK163" s="20" t="n">
        <f aca="false">-(EK160+EK161+EK162)*N(AND(EK$3&lt;=$E154,EK$4&gt;=$E154))</f>
        <v>-0</v>
      </c>
      <c r="EL163" s="20" t="n">
        <f aca="false">-(EL160+EL161+EL162)*N(AND(EL$3&lt;=$E154,EL$4&gt;=$E154))</f>
        <v>-0</v>
      </c>
      <c r="EM163" s="20" t="n">
        <f aca="false">-(EM160+EM161+EM162)*N(AND(EM$3&lt;=$E154,EM$4&gt;=$E154))</f>
        <v>-0</v>
      </c>
      <c r="EN163" s="20" t="n">
        <f aca="false">-(EN160+EN161+EN162)*N(AND(EN$3&lt;=$E154,EN$4&gt;=$E154))</f>
        <v>-0</v>
      </c>
      <c r="EO163" s="20" t="n">
        <f aca="false">-(EO160+EO161+EO162)*N(AND(EO$3&lt;=$E154,EO$4&gt;=$E154))</f>
        <v>-0</v>
      </c>
      <c r="EP163" s="20" t="n">
        <f aca="false">-(EP160+EP161+EP162)*N(AND(EP$3&lt;=$E154,EP$4&gt;=$E154))</f>
        <v>-0</v>
      </c>
      <c r="EQ163" s="20" t="n">
        <f aca="false">-(EQ160+EQ161+EQ162)*N(AND(EQ$3&lt;=$E154,EQ$4&gt;=$E154))</f>
        <v>-0</v>
      </c>
      <c r="ER163" s="20" t="n">
        <f aca="false">-(ER160+ER161+ER162)*N(AND(ER$3&lt;=$E154,ER$4&gt;=$E154))</f>
        <v>-0</v>
      </c>
      <c r="ES163" s="20" t="n">
        <f aca="false">-(ES160+ES161+ES162)*N(AND(ES$3&lt;=$E154,ES$4&gt;=$E154))</f>
        <v>-0</v>
      </c>
      <c r="ET163" s="20" t="n">
        <f aca="false">-(ET160+ET161+ET162)*N(AND(ET$3&lt;=$E154,ET$4&gt;=$E154))</f>
        <v>-0</v>
      </c>
      <c r="EU163" s="20" t="n">
        <f aca="false">-(EU160+EU161+EU162)*N(AND(EU$3&lt;=$E154,EU$4&gt;=$E154))</f>
        <v>-0</v>
      </c>
      <c r="EV163" s="20" t="n">
        <f aca="false">-(EV160+EV161+EV162)*N(AND(EV$3&lt;=$E154,EV$4&gt;=$E154))</f>
        <v>-0</v>
      </c>
      <c r="EW163" s="20" t="n">
        <f aca="false">-(EW160+EW161+EW162)*N(AND(EW$3&lt;=$E154,EW$4&gt;=$E154))</f>
        <v>-0</v>
      </c>
      <c r="EX163" s="20" t="n">
        <f aca="false">-(EX160+EX161+EX162)*N(AND(EX$3&lt;=$E154,EX$4&gt;=$E154))</f>
        <v>-0</v>
      </c>
      <c r="EY163" s="20" t="n">
        <f aca="false">-(EY160+EY161+EY162)*N(AND(EY$3&lt;=$E154,EY$4&gt;=$E154))</f>
        <v>-0</v>
      </c>
      <c r="EZ163" s="20" t="n">
        <f aca="false">-(EZ160+EZ161+EZ162)*N(AND(EZ$3&lt;=$E154,EZ$4&gt;=$E154))</f>
        <v>-0</v>
      </c>
      <c r="FA163" s="20" t="n">
        <f aca="false">-(FA160+FA161+FA162)*N(AND(FA$3&lt;=$E154,FA$4&gt;=$E154))</f>
        <v>-0</v>
      </c>
      <c r="FB163" s="20" t="n">
        <f aca="false">-(FB160+FB161+FB162)*N(AND(FB$3&lt;=$E154,FB$4&gt;=$E154))</f>
        <v>-0</v>
      </c>
      <c r="FC163" s="20" t="n">
        <f aca="false">-(FC160+FC161+FC162)*N(AND(FC$3&lt;=$E154,FC$4&gt;=$E154))</f>
        <v>-0</v>
      </c>
      <c r="FD163" s="20" t="n">
        <f aca="false">-(FD160+FD161+FD162)*N(AND(FD$3&lt;=$E154,FD$4&gt;=$E154))</f>
        <v>-0</v>
      </c>
      <c r="FE163" s="20" t="n">
        <f aca="false">-(FE160+FE161+FE162)*N(AND(FE$3&lt;=$E154,FE$4&gt;=$E154))</f>
        <v>-0</v>
      </c>
      <c r="FF163" s="20" t="n">
        <f aca="false">-(FF160+FF161+FF162)*N(AND(FF$3&lt;=$E154,FF$4&gt;=$E154))</f>
        <v>-0</v>
      </c>
      <c r="FG163" s="20" t="n">
        <f aca="false">-(FG160+FG161+FG162)*N(AND(FG$3&lt;=$E154,FG$4&gt;=$E154))</f>
        <v>-0</v>
      </c>
      <c r="FH163" s="20" t="n">
        <f aca="false">-(FH160+FH161+FH162)*N(AND(FH$3&lt;=$E154,FH$4&gt;=$E154))</f>
        <v>-0</v>
      </c>
    </row>
    <row r="164" customFormat="false" ht="15" hidden="false" customHeight="false" outlineLevel="0" collapsed="false">
      <c r="C164" s="0" t="s">
        <v>808</v>
      </c>
      <c r="D164" s="11" t="s">
        <v>359</v>
      </c>
      <c r="I164" s="64"/>
      <c r="J164" s="20" t="n">
        <f aca="false">SUM(J160:J163)</f>
        <v>0</v>
      </c>
      <c r="K164" s="20" t="n">
        <f aca="false">SUM(K160:K163)</f>
        <v>5.41754075342466</v>
      </c>
      <c r="L164" s="20" t="n">
        <f aca="false">SUM(L160:L163)</f>
        <v>12.7211882876712</v>
      </c>
      <c r="M164" s="20" t="n">
        <f aca="false">SUM(M160:M163)</f>
        <v>20.1050956849315</v>
      </c>
      <c r="N164" s="20" t="n">
        <f aca="false">SUM(N160:N163)</f>
        <v>27.4890030821918</v>
      </c>
      <c r="O164" s="20" t="n">
        <f aca="false">SUM(O160:O163)</f>
        <v>34.7123907534247</v>
      </c>
      <c r="P164" s="20" t="n">
        <f aca="false">SUM(P160:P163)</f>
        <v>42.0160382876712</v>
      </c>
      <c r="Q164" s="20" t="n">
        <f aca="false">SUM(Q160:Q163)</f>
        <v>49.3999456849315</v>
      </c>
      <c r="R164" s="20" t="n">
        <f aca="false">SUM(R160:R163)</f>
        <v>56.7838530821918</v>
      </c>
      <c r="S164" s="20" t="n">
        <f aca="false">SUM(S160:S163)</f>
        <v>64.0875006164384</v>
      </c>
      <c r="T164" s="20" t="n">
        <f aca="false">SUM(T160:T163)</f>
        <v>0</v>
      </c>
      <c r="U164" s="20" t="n">
        <f aca="false">SUM(U160:U163)</f>
        <v>0</v>
      </c>
      <c r="V164" s="20" t="n">
        <f aca="false">SUM(V160:V163)</f>
        <v>0</v>
      </c>
      <c r="W164" s="20" t="n">
        <f aca="false">SUM(W160:W163)</f>
        <v>0</v>
      </c>
      <c r="X164" s="20" t="n">
        <f aca="false">SUM(X160:X163)</f>
        <v>0</v>
      </c>
      <c r="Y164" s="20" t="n">
        <f aca="false">SUM(Y160:Y163)</f>
        <v>0</v>
      </c>
      <c r="Z164" s="20" t="n">
        <f aca="false">SUM(Z160:Z163)</f>
        <v>0</v>
      </c>
      <c r="AA164" s="20" t="n">
        <f aca="false">SUM(AA160:AA163)</f>
        <v>0</v>
      </c>
      <c r="AB164" s="20" t="n">
        <f aca="false">SUM(AB160:AB163)</f>
        <v>0</v>
      </c>
      <c r="AC164" s="20" t="n">
        <f aca="false">SUM(AC160:AC163)</f>
        <v>0</v>
      </c>
      <c r="AD164" s="20" t="n">
        <f aca="false">SUM(AD160:AD163)</f>
        <v>0</v>
      </c>
      <c r="AE164" s="20" t="n">
        <f aca="false">SUM(AE160:AE163)</f>
        <v>0</v>
      </c>
      <c r="AF164" s="20" t="n">
        <f aca="false">SUM(AF160:AF163)</f>
        <v>0</v>
      </c>
      <c r="AG164" s="20" t="n">
        <f aca="false">SUM(AG160:AG163)</f>
        <v>0</v>
      </c>
      <c r="AH164" s="20" t="n">
        <f aca="false">SUM(AH160:AH163)</f>
        <v>0</v>
      </c>
      <c r="AI164" s="20" t="n">
        <f aca="false">SUM(AI160:AI163)</f>
        <v>0</v>
      </c>
      <c r="AJ164" s="20" t="n">
        <f aca="false">SUM(AJ160:AJ163)</f>
        <v>0</v>
      </c>
      <c r="AK164" s="20" t="n">
        <f aca="false">SUM(AK160:AK163)</f>
        <v>0</v>
      </c>
      <c r="AL164" s="20" t="n">
        <f aca="false">SUM(AL160:AL163)</f>
        <v>0</v>
      </c>
      <c r="AM164" s="20" t="n">
        <f aca="false">SUM(AM160:AM163)</f>
        <v>0</v>
      </c>
      <c r="AN164" s="20" t="n">
        <f aca="false">SUM(AN160:AN163)</f>
        <v>0</v>
      </c>
      <c r="AO164" s="20" t="n">
        <f aca="false">SUM(AO160:AO163)</f>
        <v>0</v>
      </c>
      <c r="AP164" s="20" t="n">
        <f aca="false">SUM(AP160:AP163)</f>
        <v>0</v>
      </c>
      <c r="AQ164" s="20" t="n">
        <f aca="false">SUM(AQ160:AQ163)</f>
        <v>0</v>
      </c>
      <c r="AR164" s="20" t="n">
        <f aca="false">SUM(AR160:AR163)</f>
        <v>0</v>
      </c>
      <c r="AS164" s="20" t="n">
        <f aca="false">SUM(AS160:AS163)</f>
        <v>0</v>
      </c>
      <c r="AT164" s="20" t="n">
        <f aca="false">SUM(AT160:AT163)</f>
        <v>0</v>
      </c>
      <c r="AU164" s="20" t="n">
        <f aca="false">SUM(AU160:AU163)</f>
        <v>0</v>
      </c>
      <c r="AV164" s="20" t="n">
        <f aca="false">SUM(AV160:AV163)</f>
        <v>0</v>
      </c>
      <c r="AW164" s="20" t="n">
        <f aca="false">SUM(AW160:AW163)</f>
        <v>0</v>
      </c>
      <c r="AX164" s="20" t="n">
        <f aca="false">SUM(AX160:AX163)</f>
        <v>0</v>
      </c>
      <c r="AY164" s="20" t="n">
        <f aca="false">SUM(AY160:AY163)</f>
        <v>0</v>
      </c>
      <c r="AZ164" s="20" t="n">
        <f aca="false">SUM(AZ160:AZ163)</f>
        <v>0</v>
      </c>
      <c r="BA164" s="20" t="n">
        <f aca="false">SUM(BA160:BA163)</f>
        <v>0</v>
      </c>
      <c r="BB164" s="20" t="n">
        <f aca="false">SUM(BB160:BB163)</f>
        <v>0</v>
      </c>
      <c r="BC164" s="20" t="n">
        <f aca="false">SUM(BC160:BC163)</f>
        <v>0</v>
      </c>
      <c r="BD164" s="20" t="n">
        <f aca="false">SUM(BD160:BD163)</f>
        <v>0</v>
      </c>
      <c r="BE164" s="20" t="n">
        <f aca="false">SUM(BE160:BE163)</f>
        <v>0</v>
      </c>
      <c r="BF164" s="20" t="n">
        <f aca="false">SUM(BF160:BF163)</f>
        <v>0</v>
      </c>
      <c r="BG164" s="20" t="n">
        <f aca="false">SUM(BG160:BG163)</f>
        <v>0</v>
      </c>
      <c r="BH164" s="20" t="n">
        <f aca="false">SUM(BH160:BH163)</f>
        <v>0</v>
      </c>
      <c r="BI164" s="20" t="n">
        <f aca="false">SUM(BI160:BI163)</f>
        <v>0</v>
      </c>
      <c r="BJ164" s="20" t="n">
        <f aca="false">SUM(BJ160:BJ163)</f>
        <v>0</v>
      </c>
      <c r="BK164" s="20" t="n">
        <f aca="false">SUM(BK160:BK163)</f>
        <v>0</v>
      </c>
      <c r="BL164" s="20" t="n">
        <f aca="false">SUM(BL160:BL163)</f>
        <v>0</v>
      </c>
      <c r="BM164" s="20" t="n">
        <f aca="false">SUM(BM160:BM163)</f>
        <v>0</v>
      </c>
      <c r="BN164" s="20" t="n">
        <f aca="false">SUM(BN160:BN163)</f>
        <v>0</v>
      </c>
      <c r="BO164" s="20" t="n">
        <f aca="false">SUM(BO160:BO163)</f>
        <v>0</v>
      </c>
      <c r="BP164" s="20" t="n">
        <f aca="false">SUM(BP160:BP163)</f>
        <v>0</v>
      </c>
      <c r="BQ164" s="20" t="n">
        <f aca="false">SUM(BQ160:BQ163)</f>
        <v>0</v>
      </c>
      <c r="BR164" s="20" t="n">
        <f aca="false">SUM(BR160:BR163)</f>
        <v>0</v>
      </c>
      <c r="BS164" s="20" t="n">
        <f aca="false">SUM(BS160:BS163)</f>
        <v>0</v>
      </c>
      <c r="BT164" s="20" t="n">
        <f aca="false">SUM(BT160:BT163)</f>
        <v>0</v>
      </c>
      <c r="BU164" s="20" t="n">
        <f aca="false">SUM(BU160:BU163)</f>
        <v>0</v>
      </c>
      <c r="BV164" s="20" t="n">
        <f aca="false">SUM(BV160:BV163)</f>
        <v>0</v>
      </c>
      <c r="BW164" s="20" t="n">
        <f aca="false">SUM(BW160:BW163)</f>
        <v>0</v>
      </c>
      <c r="BX164" s="20" t="n">
        <f aca="false">SUM(BX160:BX163)</f>
        <v>0</v>
      </c>
      <c r="BY164" s="20" t="n">
        <f aca="false">SUM(BY160:BY163)</f>
        <v>0</v>
      </c>
      <c r="BZ164" s="20" t="n">
        <f aca="false">SUM(BZ160:BZ163)</f>
        <v>0</v>
      </c>
      <c r="CA164" s="20" t="n">
        <f aca="false">SUM(CA160:CA163)</f>
        <v>0</v>
      </c>
      <c r="CB164" s="20" t="n">
        <f aca="false">SUM(CB160:CB163)</f>
        <v>0</v>
      </c>
      <c r="CC164" s="20" t="n">
        <f aca="false">SUM(CC160:CC163)</f>
        <v>0</v>
      </c>
      <c r="CD164" s="20" t="n">
        <f aca="false">SUM(CD160:CD163)</f>
        <v>0</v>
      </c>
      <c r="CE164" s="20" t="n">
        <f aca="false">SUM(CE160:CE163)</f>
        <v>0</v>
      </c>
      <c r="CF164" s="20" t="n">
        <f aca="false">SUM(CF160:CF163)</f>
        <v>0</v>
      </c>
      <c r="CG164" s="20" t="n">
        <f aca="false">SUM(CG160:CG163)</f>
        <v>0</v>
      </c>
      <c r="CH164" s="20" t="n">
        <f aca="false">SUM(CH160:CH163)</f>
        <v>0</v>
      </c>
      <c r="CI164" s="20" t="n">
        <f aca="false">SUM(CI160:CI163)</f>
        <v>0</v>
      </c>
      <c r="CJ164" s="20" t="n">
        <f aca="false">SUM(CJ160:CJ163)</f>
        <v>0</v>
      </c>
      <c r="CK164" s="20" t="n">
        <f aca="false">SUM(CK160:CK163)</f>
        <v>0</v>
      </c>
      <c r="CL164" s="20" t="n">
        <f aca="false">SUM(CL160:CL163)</f>
        <v>0</v>
      </c>
      <c r="CM164" s="20" t="n">
        <f aca="false">SUM(CM160:CM163)</f>
        <v>0</v>
      </c>
      <c r="CN164" s="20" t="n">
        <f aca="false">SUM(CN160:CN163)</f>
        <v>0</v>
      </c>
      <c r="CO164" s="20" t="n">
        <f aca="false">SUM(CO160:CO163)</f>
        <v>0</v>
      </c>
      <c r="CP164" s="20" t="n">
        <f aca="false">SUM(CP160:CP163)</f>
        <v>0</v>
      </c>
      <c r="CQ164" s="20" t="n">
        <f aca="false">SUM(CQ160:CQ163)</f>
        <v>0</v>
      </c>
      <c r="CR164" s="20" t="n">
        <f aca="false">SUM(CR160:CR163)</f>
        <v>0</v>
      </c>
      <c r="CS164" s="20" t="n">
        <f aca="false">SUM(CS160:CS163)</f>
        <v>0</v>
      </c>
      <c r="CT164" s="20" t="n">
        <f aca="false">SUM(CT160:CT163)</f>
        <v>0</v>
      </c>
      <c r="CU164" s="20" t="n">
        <f aca="false">SUM(CU160:CU163)</f>
        <v>0</v>
      </c>
      <c r="CV164" s="20" t="n">
        <f aca="false">SUM(CV160:CV163)</f>
        <v>310.350277749104</v>
      </c>
      <c r="CW164" s="20" t="n">
        <f aca="false">SUM(CW160:CW163)</f>
        <v>625.325326087238</v>
      </c>
      <c r="CX164" s="20" t="n">
        <f aca="false">SUM(CX160:CX163)</f>
        <v>941.527122349535</v>
      </c>
      <c r="CY164" s="20" t="n">
        <f aca="false">SUM(CY160:CY163)</f>
        <v>1047.79940740309</v>
      </c>
      <c r="CZ164" s="20" t="n">
        <f aca="false">SUM(CZ160:CZ163)</f>
        <v>1156.71210458511</v>
      </c>
      <c r="DA164" s="20" t="n">
        <f aca="false">SUM(DA160:DA163)</f>
        <v>1268.3125782198</v>
      </c>
      <c r="DB164" s="20" t="n">
        <f aca="false">SUM(DB160:DB163)</f>
        <v>1381.41923450603</v>
      </c>
      <c r="DC164" s="20" t="n">
        <f aca="false">SUM(DC160:DC163)</f>
        <v>1504.13448485898</v>
      </c>
      <c r="DD164" s="20" t="n">
        <f aca="false">SUM(DD160:DD163)</f>
        <v>1629.63733460546</v>
      </c>
      <c r="DE164" s="20" t="n">
        <f aca="false">SUM(DE160:DE163)</f>
        <v>1757.97399569357</v>
      </c>
      <c r="DF164" s="20" t="n">
        <f aca="false">SUM(DF160:DF163)</f>
        <v>1887.78019394393</v>
      </c>
      <c r="DG164" s="20" t="n">
        <f aca="false">SUM(DG160:DG163)</f>
        <v>2009.45476769329</v>
      </c>
      <c r="DH164" s="20" t="n">
        <f aca="false">SUM(DH160:DH163)</f>
        <v>2133.89567571187</v>
      </c>
      <c r="DI164" s="20" t="n">
        <f aca="false">SUM(DI160:DI163)</f>
        <v>2261.14881511617</v>
      </c>
      <c r="DJ164" s="20" t="n">
        <f aca="false">SUM(DJ160:DJ163)</f>
        <v>2389.86148005553</v>
      </c>
      <c r="DK164" s="20" t="n">
        <f aca="false">SUM(DK160:DK163)</f>
        <v>2568.13413613487</v>
      </c>
      <c r="DL164" s="20" t="n">
        <f aca="false">SUM(DL160:DL163)</f>
        <v>2747.8149142324</v>
      </c>
      <c r="DM164" s="20" t="n">
        <f aca="false">SUM(DM160:DM163)</f>
        <v>2930.89273628871</v>
      </c>
      <c r="DN164" s="20" t="n">
        <f aca="false">SUM(DN160:DN163)</f>
        <v>3115.40763766185</v>
      </c>
      <c r="DO164" s="20" t="n">
        <f aca="false">SUM(DO160:DO163)</f>
        <v>3240.60241197796</v>
      </c>
      <c r="DP164" s="20" t="n">
        <f aca="false">SUM(DP160:DP163)</f>
        <v>3368.5803125324</v>
      </c>
      <c r="DQ164" s="20" t="n">
        <f aca="false">SUM(DQ160:DQ163)</f>
        <v>3499.38651211296</v>
      </c>
      <c r="DR164" s="20" t="n">
        <f aca="false">SUM(DR160:DR163)</f>
        <v>3631.62920362029</v>
      </c>
      <c r="DS164" s="20" t="n">
        <f aca="false">SUM(DS160:DS163)</f>
        <v>3782.66330086788</v>
      </c>
      <c r="DT164" s="20" t="n">
        <f aca="false">SUM(DT160:DT163)</f>
        <v>3936.76010173012</v>
      </c>
      <c r="DU164" s="20" t="n">
        <f aca="false">SUM(DU160:DU163)</f>
        <v>4093.96453476916</v>
      </c>
      <c r="DV164" s="20" t="n">
        <f aca="false">SUM(DV160:DV163)</f>
        <v>4252.59769337429</v>
      </c>
      <c r="DW164" s="20" t="n">
        <f aca="false">SUM(DW160:DW163)</f>
        <v>4405.41184745248</v>
      </c>
      <c r="DX164" s="20" t="n">
        <f aca="false">SUM(DX160:DX163)</f>
        <v>4561.30660979467</v>
      </c>
      <c r="DY164" s="20" t="n">
        <f aca="false">SUM(DY160:DY163)</f>
        <v>4720.32684815948</v>
      </c>
      <c r="DZ164" s="20" t="n">
        <f aca="false">SUM(DZ160:DZ163)</f>
        <v>4880.77387854193</v>
      </c>
      <c r="EA164" s="20" t="n">
        <f aca="false">SUM(EA160:EA163)</f>
        <v>5045.04698751241</v>
      </c>
      <c r="EB164" s="20" t="n">
        <f aca="false">SUM(EB160:EB163)</f>
        <v>5210.69004261811</v>
      </c>
      <c r="EC164" s="20" t="n">
        <f aca="false">SUM(EC160:EC163)</f>
        <v>5379.53731449201</v>
      </c>
      <c r="ED164" s="20" t="n">
        <f aca="false">SUM(ED160:ED163)</f>
        <v>5549.78270473256</v>
      </c>
      <c r="EE164" s="20" t="n">
        <f aca="false">SUM(EE160:EE163)</f>
        <v>5726.2327063533</v>
      </c>
      <c r="EF164" s="20" t="n">
        <f aca="false">SUM(EF160:EF163)</f>
        <v>5906.01704397581</v>
      </c>
      <c r="EG164" s="20" t="n">
        <f aca="false">SUM(EG160:EG163)</f>
        <v>6089.1802967876</v>
      </c>
      <c r="EH164" s="20" t="n">
        <f aca="false">SUM(EH160:EH163)</f>
        <v>6273.76116507244</v>
      </c>
      <c r="EI164" s="20" t="n">
        <f aca="false">SUM(EI160:EI163)</f>
        <v>6381.39404714059</v>
      </c>
      <c r="EJ164" s="20" t="n">
        <f aca="false">SUM(EJ160:EJ163)</f>
        <v>5844.25236858947</v>
      </c>
      <c r="EK164" s="20" t="n">
        <f aca="false">SUM(EK160:EK163)</f>
        <v>5301.90918119605</v>
      </c>
      <c r="EL164" s="20" t="n">
        <f aca="false">SUM(EL160:EL163)</f>
        <v>4760.27431198497</v>
      </c>
      <c r="EM164" s="20" t="n">
        <f aca="false">SUM(EM160:EM163)</f>
        <v>4200.99600372984</v>
      </c>
      <c r="EN164" s="20" t="n">
        <f aca="false">SUM(EN160:EN163)</f>
        <v>3636.20041426004</v>
      </c>
      <c r="EO164" s="20" t="n">
        <f aca="false">SUM(EO160:EO163)</f>
        <v>3065.91015870769</v>
      </c>
      <c r="EP164" s="20" t="n">
        <f aca="false">SUM(EP160:EP163)</f>
        <v>2496.33906299245</v>
      </c>
      <c r="EQ164" s="20" t="n">
        <f aca="false">SUM(EQ160:EQ163)</f>
        <v>1957.05617415912</v>
      </c>
      <c r="ER164" s="20" t="n">
        <f aca="false">SUM(ER160:ER163)</f>
        <v>1418.47354411163</v>
      </c>
      <c r="ES164" s="20" t="n">
        <f aca="false">SUM(ES160:ES163)</f>
        <v>874.679847453338</v>
      </c>
      <c r="ET164" s="20" t="n">
        <f aca="false">SUM(ET160:ET163)</f>
        <v>331.600810039458</v>
      </c>
      <c r="EU164" s="20" t="n">
        <f aca="false">SUM(EU160:EU163)</f>
        <v>0</v>
      </c>
      <c r="EV164" s="20" t="n">
        <f aca="false">SUM(EV160:EV163)</f>
        <v>0</v>
      </c>
      <c r="EW164" s="20" t="n">
        <f aca="false">SUM(EW160:EW163)</f>
        <v>0</v>
      </c>
      <c r="EX164" s="20" t="n">
        <f aca="false">SUM(EX160:EX163)</f>
        <v>0</v>
      </c>
      <c r="EY164" s="20" t="n">
        <f aca="false">SUM(EY160:EY163)</f>
        <v>0</v>
      </c>
      <c r="EZ164" s="20" t="n">
        <f aca="false">SUM(EZ160:EZ163)</f>
        <v>0</v>
      </c>
      <c r="FA164" s="20" t="n">
        <f aca="false">SUM(FA160:FA163)</f>
        <v>0</v>
      </c>
      <c r="FB164" s="20" t="n">
        <f aca="false">SUM(FB160:FB163)</f>
        <v>0</v>
      </c>
      <c r="FC164" s="20" t="n">
        <f aca="false">SUM(FC160:FC163)</f>
        <v>0</v>
      </c>
      <c r="FD164" s="20" t="n">
        <f aca="false">SUM(FD160:FD163)</f>
        <v>0</v>
      </c>
      <c r="FE164" s="20" t="n">
        <f aca="false">SUM(FE160:FE163)</f>
        <v>0</v>
      </c>
      <c r="FF164" s="20" t="n">
        <f aca="false">SUM(FF160:FF163)</f>
        <v>0</v>
      </c>
      <c r="FG164" s="20" t="n">
        <f aca="false">SUM(FG160:FG163)</f>
        <v>0</v>
      </c>
      <c r="FH164" s="20" t="n">
        <f aca="false">SUM(FH160:FH163)</f>
        <v>0</v>
      </c>
    </row>
    <row r="165" customFormat="false" ht="15" hidden="false" customHeight="false" outlineLevel="0" collapsed="false">
      <c r="C165" s="27" t="s">
        <v>809</v>
      </c>
      <c r="D165" s="11" t="s">
        <v>359</v>
      </c>
      <c r="I165" s="62" t="n">
        <f aca="false">SUM(J165:FH165)</f>
        <v>-4855.71824565909</v>
      </c>
      <c r="J165" s="62" t="n">
        <f aca="false">-In_CIT*(MAX(0,J159)+J162)-In_RH_On*In_RH_Rate*MAX(0,J159)</f>
        <v>-0</v>
      </c>
      <c r="K165" s="62" t="n">
        <f aca="false">-In_CIT*(MAX(0,K159)+K162)-In_RH_On*In_RH_Rate*MAX(0,K159)</f>
        <v>-0</v>
      </c>
      <c r="L165" s="62" t="n">
        <f aca="false">-In_CIT*(MAX(0,L159)+L162)-In_RH_On*In_RH_Rate*MAX(0,L159)</f>
        <v>-0</v>
      </c>
      <c r="M165" s="62" t="n">
        <f aca="false">-In_CIT*(MAX(0,M159)+M162)-In_RH_On*In_RH_Rate*MAX(0,M159)</f>
        <v>-0</v>
      </c>
      <c r="N165" s="62" t="n">
        <f aca="false">-In_CIT*(MAX(0,N159)+N162)-In_RH_On*In_RH_Rate*MAX(0,N159)</f>
        <v>-0</v>
      </c>
      <c r="O165" s="62" t="n">
        <f aca="false">-In_CIT*(MAX(0,O159)+O162)-In_RH_On*In_RH_Rate*MAX(0,O159)</f>
        <v>-0</v>
      </c>
      <c r="P165" s="62" t="n">
        <f aca="false">-In_CIT*(MAX(0,P159)+P162)-In_RH_On*In_RH_Rate*MAX(0,P159)</f>
        <v>-0</v>
      </c>
      <c r="Q165" s="62" t="n">
        <f aca="false">-In_CIT*(MAX(0,Q159)+Q162)-In_RH_On*In_RH_Rate*MAX(0,Q159)</f>
        <v>-0</v>
      </c>
      <c r="R165" s="62" t="n">
        <f aca="false">-In_CIT*(MAX(0,R159)+R162)-In_RH_On*In_RH_Rate*MAX(0,R159)</f>
        <v>-0</v>
      </c>
      <c r="S165" s="62" t="n">
        <f aca="false">-In_CIT*(MAX(0,S159)+S162)-In_RH_On*In_RH_Rate*MAX(0,S159)</f>
        <v>-0</v>
      </c>
      <c r="T165" s="62" t="n">
        <f aca="false">-In_CIT*(MAX(0,T159)+T162)-In_RH_On*In_RH_Rate*MAX(0,T159)</f>
        <v>-68.2231654431438</v>
      </c>
      <c r="U165" s="62" t="n">
        <f aca="false">-In_CIT*(MAX(0,U159)+U162)-In_RH_On*In_RH_Rate*MAX(0,U159)</f>
        <v>-74.6728121612528</v>
      </c>
      <c r="V165" s="62" t="n">
        <f aca="false">-In_CIT*(MAX(0,V159)+V162)-In_RH_On*In_RH_Rate*MAX(0,V159)</f>
        <v>-74.5401523810995</v>
      </c>
      <c r="W165" s="62" t="n">
        <f aca="false">-In_CIT*(MAX(0,W159)+W162)-In_RH_On*In_RH_Rate*MAX(0,W159)</f>
        <v>-46.6293866047505</v>
      </c>
      <c r="X165" s="62" t="n">
        <f aca="false">-In_CIT*(MAX(0,X159)+X162)-In_RH_On*In_RH_Rate*MAX(0,X159)</f>
        <v>-47.0261754681058</v>
      </c>
      <c r="Y165" s="62" t="n">
        <f aca="false">-In_CIT*(MAX(0,Y159)+Y162)-In_RH_On*In_RH_Rate*MAX(0,Y159)</f>
        <v>-47.4190276445712</v>
      </c>
      <c r="Z165" s="62" t="n">
        <f aca="false">-In_CIT*(MAX(0,Z159)+Z162)-In_RH_On*In_RH_Rate*MAX(0,Z159)</f>
        <v>-47.2938412389784</v>
      </c>
      <c r="AA165" s="62" t="n">
        <f aca="false">-In_CIT*(MAX(0,AA159)+AA162)-In_RH_On*In_RH_Rate*MAX(0,AA159)</f>
        <v>-25.2520761118102</v>
      </c>
      <c r="AB165" s="62" t="n">
        <f aca="false">-In_CIT*(MAX(0,AB159)+AB162)-In_RH_On*In_RH_Rate*MAX(0,AB159)</f>
        <v>-25.4206345128609</v>
      </c>
      <c r="AC165" s="62" t="n">
        <f aca="false">-In_CIT*(MAX(0,AC159)+AC162)-In_RH_On*In_RH_Rate*MAX(0,AC159)</f>
        <v>-25.5855578566665</v>
      </c>
      <c r="AD165" s="62" t="n">
        <f aca="false">-In_CIT*(MAX(0,AD159)+AD162)-In_RH_On*In_RH_Rate*MAX(0,AD159)</f>
        <v>-25.469963255574</v>
      </c>
      <c r="AE165" s="62" t="n">
        <f aca="false">-In_CIT*(MAX(0,AE159)+AE162)-In_RH_On*In_RH_Rate*MAX(0,AE159)</f>
        <v>-29.8374964446782</v>
      </c>
      <c r="AF165" s="62" t="n">
        <f aca="false">-In_CIT*(MAX(0,AF159)+AF162)-In_RH_On*In_RH_Rate*MAX(0,AF159)</f>
        <v>-30.0546707602684</v>
      </c>
      <c r="AG165" s="62" t="n">
        <f aca="false">-In_CIT*(MAX(0,AG159)+AG162)-In_RH_On*In_RH_Rate*MAX(0,AG159)</f>
        <v>-30.2681343062432</v>
      </c>
      <c r="AH165" s="62" t="n">
        <f aca="false">-In_CIT*(MAX(0,AH159)+AH162)-In_RH_On*In_RH_Rate*MAX(0,AH159)</f>
        <v>-30.1501320563466</v>
      </c>
      <c r="AI165" s="62" t="n">
        <f aca="false">-In_CIT*(MAX(0,AI159)+AI162)-In_RH_On*In_RH_Rate*MAX(0,AI159)</f>
        <v>-29.4807307360838</v>
      </c>
      <c r="AJ165" s="62" t="n">
        <f aca="false">-In_CIT*(MAX(0,AJ159)+AJ162)-In_RH_On*In_RH_Rate*MAX(0,AJ159)</f>
        <v>-29.371629251518</v>
      </c>
      <c r="AK165" s="62" t="n">
        <f aca="false">-In_CIT*(MAX(0,AK159)+AK162)-In_RH_On*In_RH_Rate*MAX(0,AK159)</f>
        <v>-29.5841765978652</v>
      </c>
      <c r="AL165" s="62" t="n">
        <f aca="false">-In_CIT*(MAX(0,AL159)+AL162)-In_RH_On*In_RH_Rate*MAX(0,AL159)</f>
        <v>-29.4728314978813</v>
      </c>
      <c r="AM165" s="62" t="n">
        <f aca="false">-In_CIT*(MAX(0,AM159)+AM162)-In_RH_On*In_RH_Rate*MAX(0,AM159)</f>
        <v>-25.2553829416401</v>
      </c>
      <c r="AN165" s="62" t="n">
        <f aca="false">-In_CIT*(MAX(0,AN159)+AN162)-In_RH_On*In_RH_Rate*MAX(0,AN159)</f>
        <v>-25.4278253757718</v>
      </c>
      <c r="AO165" s="62" t="n">
        <f aca="false">-In_CIT*(MAX(0,AO159)+AO162)-In_RH_On*In_RH_Rate*MAX(0,AO159)</f>
        <v>-25.5967575972712</v>
      </c>
      <c r="AP165" s="62" t="n">
        <f aca="false">-In_CIT*(MAX(0,AP159)+AP162)-In_RH_On*In_RH_Rate*MAX(0,AP159)</f>
        <v>-25.4851330473371</v>
      </c>
      <c r="AQ165" s="62" t="n">
        <f aca="false">-In_CIT*(MAX(0,AQ159)+AQ162)-In_RH_On*In_RH_Rate*MAX(0,AQ159)</f>
        <v>-15.8108042868479</v>
      </c>
      <c r="AR165" s="62" t="n">
        <f aca="false">-In_CIT*(MAX(0,AR159)+AR162)-In_RH_On*In_RH_Rate*MAX(0,AR159)</f>
        <v>-15.8839474713154</v>
      </c>
      <c r="AS165" s="62" t="n">
        <f aca="false">-In_CIT*(MAX(0,AS159)+AS162)-In_RH_On*In_RH_Rate*MAX(0,AS159)</f>
        <v>-15.9537634778546</v>
      </c>
      <c r="AT165" s="62" t="n">
        <f aca="false">-In_CIT*(MAX(0,AT159)+AT162)-In_RH_On*In_RH_Rate*MAX(0,AT159)</f>
        <v>-15.8479594204658</v>
      </c>
      <c r="AU165" s="62" t="n">
        <f aca="false">-In_CIT*(MAX(0,AU159)+AU162)-In_RH_On*In_RH_Rate*MAX(0,AU159)</f>
        <v>-18.2299527895434</v>
      </c>
      <c r="AV165" s="62" t="n">
        <f aca="false">-In_CIT*(MAX(0,AV159)+AV162)-In_RH_On*In_RH_Rate*MAX(0,AV159)</f>
        <v>-18.3308105187237</v>
      </c>
      <c r="AW165" s="62" t="n">
        <f aca="false">-In_CIT*(MAX(0,AW159)+AW162)-In_RH_On*In_RH_Rate*MAX(0,AW159)</f>
        <v>-18.4283681695269</v>
      </c>
      <c r="AX165" s="62" t="n">
        <f aca="false">-In_CIT*(MAX(0,AX159)+AX162)-In_RH_On*In_RH_Rate*MAX(0,AX159)</f>
        <v>-18.3234258762325</v>
      </c>
      <c r="AY165" s="62" t="n">
        <f aca="false">-In_CIT*(MAX(0,AY159)+AY162)-In_RH_On*In_RH_Rate*MAX(0,AY159)</f>
        <v>-11.5687072508566</v>
      </c>
      <c r="AZ165" s="62" t="n">
        <f aca="false">-In_CIT*(MAX(0,AZ159)+AZ162)-In_RH_On*In_RH_Rate*MAX(0,AZ159)</f>
        <v>-11.4660628248171</v>
      </c>
      <c r="BA165" s="62" t="n">
        <f aca="false">-In_CIT*(MAX(0,BA159)+BA162)-In_RH_On*In_RH_Rate*MAX(0,BA159)</f>
        <v>-11.4883688320449</v>
      </c>
      <c r="BB165" s="62" t="n">
        <f aca="false">-In_CIT*(MAX(0,BB159)+BB162)-In_RH_On*In_RH_Rate*MAX(0,BB159)</f>
        <v>-11.3836135766453</v>
      </c>
      <c r="BC165" s="62" t="n">
        <f aca="false">-In_CIT*(MAX(0,BC159)+BC162)-In_RH_On*In_RH_Rate*MAX(0,BC159)</f>
        <v>-14.1963348271936</v>
      </c>
      <c r="BD165" s="62" t="n">
        <f aca="false">-In_CIT*(MAX(0,BD159)+BD162)-In_RH_On*In_RH_Rate*MAX(0,BD159)</f>
        <v>-14.2473868364404</v>
      </c>
      <c r="BE165" s="62" t="n">
        <f aca="false">-In_CIT*(MAX(0,BE159)+BE162)-In_RH_On*In_RH_Rate*MAX(0,BE159)</f>
        <v>-14.2949769150179</v>
      </c>
      <c r="BF165" s="62" t="n">
        <f aca="false">-In_CIT*(MAX(0,BF159)+BF162)-In_RH_On*In_RH_Rate*MAX(0,BF159)</f>
        <v>-14.1848877285931</v>
      </c>
      <c r="BG165" s="62" t="n">
        <f aca="false">-In_CIT*(MAX(0,BG159)+BG162)-In_RH_On*In_RH_Rate*MAX(0,BG159)</f>
        <v>-15.7077810845454</v>
      </c>
      <c r="BH165" s="62" t="n">
        <f aca="false">-In_CIT*(MAX(0,BH159)+BH162)-In_RH_On*In_RH_Rate*MAX(0,BH159)</f>
        <v>-65.1121424071431</v>
      </c>
      <c r="BI165" s="62" t="n">
        <f aca="false">-In_CIT*(MAX(0,BI159)+BI162)-In_RH_On*In_RH_Rate*MAX(0,BI159)</f>
        <v>-65.7178340150936</v>
      </c>
      <c r="BJ165" s="62" t="n">
        <f aca="false">-In_CIT*(MAX(0,BJ159)+BJ162)-In_RH_On*In_RH_Rate*MAX(0,BJ159)</f>
        <v>-65.6068842877589</v>
      </c>
      <c r="BK165" s="62" t="n">
        <f aca="false">-In_CIT*(MAX(0,BK159)+BK162)-In_RH_On*In_RH_Rate*MAX(0,BK159)</f>
        <v>-61.9107559081062</v>
      </c>
      <c r="BL165" s="62" t="n">
        <f aca="false">-In_CIT*(MAX(0,BL159)+BL162)-In_RH_On*In_RH_Rate*MAX(0,BL159)</f>
        <v>-62.4920838247343</v>
      </c>
      <c r="BM165" s="62" t="n">
        <f aca="false">-In_CIT*(MAX(0,BM159)+BM162)-In_RH_On*In_RH_Rate*MAX(0,BM159)</f>
        <v>-63.0699535642878</v>
      </c>
      <c r="BN165" s="62" t="n">
        <f aca="false">-In_CIT*(MAX(0,BN159)+BN162)-In_RH_On*In_RH_Rate*MAX(0,BN159)</f>
        <v>-62.9599837419493</v>
      </c>
      <c r="BO165" s="62" t="n">
        <f aca="false">-In_CIT*(MAX(0,BO159)+BO162)-In_RH_On*In_RH_Rate*MAX(0,BO159)</f>
        <v>-63.1164628087745</v>
      </c>
      <c r="BP165" s="62" t="n">
        <f aca="false">-In_CIT*(MAX(0,BP159)+BP162)-In_RH_On*In_RH_Rate*MAX(0,BP159)</f>
        <v>-63.0117109670122</v>
      </c>
      <c r="BQ165" s="62" t="n">
        <f aca="false">-In_CIT*(MAX(0,BQ159)+BQ162)-In_RH_On*In_RH_Rate*MAX(0,BQ159)</f>
        <v>-63.5983236893231</v>
      </c>
      <c r="BR165" s="62" t="n">
        <f aca="false">-In_CIT*(MAX(0,BR159)+BR162)-In_RH_On*In_RH_Rate*MAX(0,BR159)</f>
        <v>-63.4914176802898</v>
      </c>
      <c r="BS165" s="62" t="n">
        <f aca="false">-In_CIT*(MAX(0,BS159)+BS162)-In_RH_On*In_RH_Rate*MAX(0,BS159)</f>
        <v>-58.2776016670082</v>
      </c>
      <c r="BT165" s="62" t="n">
        <f aca="false">-In_CIT*(MAX(0,BT159)+BT162)-In_RH_On*In_RH_Rate*MAX(0,BT159)</f>
        <v>-58.824423208442</v>
      </c>
      <c r="BU165" s="62" t="n">
        <f aca="false">-In_CIT*(MAX(0,BU159)+BU162)-In_RH_On*In_RH_Rate*MAX(0,BU159)</f>
        <v>-59.3679767949258</v>
      </c>
      <c r="BV165" s="62" t="n">
        <f aca="false">-In_CIT*(MAX(0,BV159)+BV162)-In_RH_On*In_RH_Rate*MAX(0,BV159)</f>
        <v>-59.2640560246721</v>
      </c>
      <c r="BW165" s="62" t="n">
        <f aca="false">-In_CIT*(MAX(0,BW159)+BW162)-In_RH_On*In_RH_Rate*MAX(0,BW159)</f>
        <v>-57.2349419418984</v>
      </c>
      <c r="BX165" s="62" t="n">
        <f aca="false">-In_CIT*(MAX(0,BX159)+BX162)-In_RH_On*In_RH_Rate*MAX(0,BX159)</f>
        <v>-57.7682362749637</v>
      </c>
      <c r="BY165" s="62" t="n">
        <f aca="false">-In_CIT*(MAX(0,BY159)+BY162)-In_RH_On*In_RH_Rate*MAX(0,BY159)</f>
        <v>-58.298199631906</v>
      </c>
      <c r="BZ165" s="62" t="n">
        <f aca="false">-In_CIT*(MAX(0,BZ159)+BZ162)-In_RH_On*In_RH_Rate*MAX(0,BZ159)</f>
        <v>-58.1922747921549</v>
      </c>
      <c r="CA165" s="62" t="n">
        <f aca="false">-In_CIT*(MAX(0,CA159)+CA162)-In_RH_On*In_RH_Rate*MAX(0,CA159)</f>
        <v>-55.1269930019406</v>
      </c>
      <c r="CB165" s="62" t="n">
        <f aca="false">-In_CIT*(MAX(0,CB159)+CB162)-In_RH_On*In_RH_Rate*MAX(0,CB159)</f>
        <v>-55.6358205042028</v>
      </c>
      <c r="CC165" s="62" t="n">
        <f aca="false">-In_CIT*(MAX(0,CC159)+CC162)-In_RH_On*In_RH_Rate*MAX(0,CC159)</f>
        <v>-56.141283114374</v>
      </c>
      <c r="CD165" s="62" t="n">
        <f aca="false">-In_CIT*(MAX(0,CD159)+CD162)-In_RH_On*In_RH_Rate*MAX(0,CD159)</f>
        <v>-56.0342797488859</v>
      </c>
      <c r="CE165" s="62" t="n">
        <f aca="false">-In_CIT*(MAX(0,CE159)+CE162)-In_RH_On*In_RH_Rate*MAX(0,CE159)</f>
        <v>-51.7091025005079</v>
      </c>
      <c r="CF165" s="62" t="n">
        <f aca="false">-In_CIT*(MAX(0,CF159)+CF162)-In_RH_On*In_RH_Rate*MAX(0,CF159)</f>
        <v>-51.604755763096</v>
      </c>
      <c r="CG165" s="62" t="n">
        <f aca="false">-In_CIT*(MAX(0,CG159)+CG162)-In_RH_On*In_RH_Rate*MAX(0,CG159)</f>
        <v>-52.0664265786955</v>
      </c>
      <c r="CH165" s="62" t="n">
        <f aca="false">-In_CIT*(MAX(0,CH159)+CH162)-In_RH_On*In_RH_Rate*MAX(0,CH159)</f>
        <v>-51.9599340047735</v>
      </c>
      <c r="CI165" s="62" t="n">
        <f aca="false">-In_CIT*(MAX(0,CI159)+CI162)-In_RH_On*In_RH_Rate*MAX(0,CI159)</f>
        <v>-54.9745377716055</v>
      </c>
      <c r="CJ165" s="62" t="n">
        <f aca="false">-In_CIT*(MAX(0,CJ159)+CJ162)-In_RH_On*In_RH_Rate*MAX(0,CJ159)</f>
        <v>-55.4775607618289</v>
      </c>
      <c r="CK165" s="62" t="n">
        <f aca="false">-In_CIT*(MAX(0,CK159)+CK162)-In_RH_On*In_RH_Rate*MAX(0,CK159)</f>
        <v>-55.9770854720882</v>
      </c>
      <c r="CL165" s="62" t="n">
        <f aca="false">-In_CIT*(MAX(0,CL159)+CL162)-In_RH_On*In_RH_Rate*MAX(0,CL159)</f>
        <v>-55.8658403802827</v>
      </c>
      <c r="CM165" s="62" t="n">
        <f aca="false">-In_CIT*(MAX(0,CM159)+CM162)-In_RH_On*In_RH_Rate*MAX(0,CM159)</f>
        <v>-60.5403007967791</v>
      </c>
      <c r="CN165" s="62" t="n">
        <f aca="false">-In_CIT*(MAX(0,CN159)+CN162)-In_RH_On*In_RH_Rate*MAX(0,CN159)</f>
        <v>-61.1037048490181</v>
      </c>
      <c r="CO165" s="62" t="n">
        <f aca="false">-In_CIT*(MAX(0,CO159)+CO162)-In_RH_On*In_RH_Rate*MAX(0,CO159)</f>
        <v>-61.6635632199624</v>
      </c>
      <c r="CP165" s="62" t="n">
        <f aca="false">-In_CIT*(MAX(0,CP159)+CP162)-In_RH_On*In_RH_Rate*MAX(0,CP159)</f>
        <v>-61.5508107687027</v>
      </c>
      <c r="CQ165" s="62" t="n">
        <f aca="false">-In_CIT*(MAX(0,CQ159)+CQ162)-In_RH_On*In_RH_Rate*MAX(0,CQ159)</f>
        <v>-56.5698386282179</v>
      </c>
      <c r="CR165" s="62" t="n">
        <f aca="false">-In_CIT*(MAX(0,CR159)+CR162)-In_RH_On*In_RH_Rate*MAX(0,CR159)</f>
        <v>-57.0879496250979</v>
      </c>
      <c r="CS165" s="62" t="n">
        <f aca="false">-In_CIT*(MAX(0,CS159)+CS162)-In_RH_On*In_RH_Rate*MAX(0,CS159)</f>
        <v>-57.602476753219</v>
      </c>
      <c r="CT165" s="62" t="n">
        <f aca="false">-In_CIT*(MAX(0,CT159)+CT162)-In_RH_On*In_RH_Rate*MAX(0,CT159)</f>
        <v>-57.4885099429016</v>
      </c>
      <c r="CU165" s="62" t="n">
        <f aca="false">-In_CIT*(MAX(0,CU159)+CU162)-In_RH_On*In_RH_Rate*MAX(0,CU159)</f>
        <v>-50.0536407896106</v>
      </c>
      <c r="CV165" s="62" t="n">
        <f aca="false">-In_CIT*(MAX(0,CV159)+CV162)-In_RH_On*In_RH_Rate*MAX(0,CV159)</f>
        <v>-0</v>
      </c>
      <c r="CW165" s="62" t="n">
        <f aca="false">-In_CIT*(MAX(0,CW159)+CW162)-In_RH_On*In_RH_Rate*MAX(0,CW159)</f>
        <v>-0</v>
      </c>
      <c r="CX165" s="62" t="n">
        <f aca="false">-In_CIT*(MAX(0,CX159)+CX162)-In_RH_On*In_RH_Rate*MAX(0,CX159)</f>
        <v>-0</v>
      </c>
      <c r="CY165" s="62" t="n">
        <f aca="false">-In_CIT*(MAX(0,CY159)+CY162)-In_RH_On*In_RH_Rate*MAX(0,CY159)</f>
        <v>-0</v>
      </c>
      <c r="CZ165" s="62" t="n">
        <f aca="false">-In_CIT*(MAX(0,CZ159)+CZ162)-In_RH_On*In_RH_Rate*MAX(0,CZ159)</f>
        <v>-0</v>
      </c>
      <c r="DA165" s="62" t="n">
        <f aca="false">-In_CIT*(MAX(0,DA159)+DA162)-In_RH_On*In_RH_Rate*MAX(0,DA159)</f>
        <v>-0</v>
      </c>
      <c r="DB165" s="62" t="n">
        <f aca="false">-In_CIT*(MAX(0,DB159)+DB162)-In_RH_On*In_RH_Rate*MAX(0,DB159)</f>
        <v>-0</v>
      </c>
      <c r="DC165" s="62" t="n">
        <f aca="false">-In_CIT*(MAX(0,DC159)+DC162)-In_RH_On*In_RH_Rate*MAX(0,DC159)</f>
        <v>-0</v>
      </c>
      <c r="DD165" s="62" t="n">
        <f aca="false">-In_CIT*(MAX(0,DD159)+DD162)-In_RH_On*In_RH_Rate*MAX(0,DD159)</f>
        <v>-0</v>
      </c>
      <c r="DE165" s="62" t="n">
        <f aca="false">-In_CIT*(MAX(0,DE159)+DE162)-In_RH_On*In_RH_Rate*MAX(0,DE159)</f>
        <v>-0</v>
      </c>
      <c r="DF165" s="62" t="n">
        <f aca="false">-In_CIT*(MAX(0,DF159)+DF162)-In_RH_On*In_RH_Rate*MAX(0,DF159)</f>
        <v>-0</v>
      </c>
      <c r="DG165" s="62" t="n">
        <f aca="false">-In_CIT*(MAX(0,DG159)+DG162)-In_RH_On*In_RH_Rate*MAX(0,DG159)</f>
        <v>-0</v>
      </c>
      <c r="DH165" s="62" t="n">
        <f aca="false">-In_CIT*(MAX(0,DH159)+DH162)-In_RH_On*In_RH_Rate*MAX(0,DH159)</f>
        <v>-0</v>
      </c>
      <c r="DI165" s="62" t="n">
        <f aca="false">-In_CIT*(MAX(0,DI159)+DI162)-In_RH_On*In_RH_Rate*MAX(0,DI159)</f>
        <v>-0</v>
      </c>
      <c r="DJ165" s="62" t="n">
        <f aca="false">-In_CIT*(MAX(0,DJ159)+DJ162)-In_RH_On*In_RH_Rate*MAX(0,DJ159)</f>
        <v>-0</v>
      </c>
      <c r="DK165" s="62" t="n">
        <f aca="false">-In_CIT*(MAX(0,DK159)+DK162)-In_RH_On*In_RH_Rate*MAX(0,DK159)</f>
        <v>-0</v>
      </c>
      <c r="DL165" s="62" t="n">
        <f aca="false">-In_CIT*(MAX(0,DL159)+DL162)-In_RH_On*In_RH_Rate*MAX(0,DL159)</f>
        <v>-0</v>
      </c>
      <c r="DM165" s="62" t="n">
        <f aca="false">-In_CIT*(MAX(0,DM159)+DM162)-In_RH_On*In_RH_Rate*MAX(0,DM159)</f>
        <v>-0</v>
      </c>
      <c r="DN165" s="62" t="n">
        <f aca="false">-In_CIT*(MAX(0,DN159)+DN162)-In_RH_On*In_RH_Rate*MAX(0,DN159)</f>
        <v>-0</v>
      </c>
      <c r="DO165" s="62" t="n">
        <f aca="false">-In_CIT*(MAX(0,DO159)+DO162)-In_RH_On*In_RH_Rate*MAX(0,DO159)</f>
        <v>-0</v>
      </c>
      <c r="DP165" s="62" t="n">
        <f aca="false">-In_CIT*(MAX(0,DP159)+DP162)-In_RH_On*In_RH_Rate*MAX(0,DP159)</f>
        <v>-0</v>
      </c>
      <c r="DQ165" s="62" t="n">
        <f aca="false">-In_CIT*(MAX(0,DQ159)+DQ162)-In_RH_On*In_RH_Rate*MAX(0,DQ159)</f>
        <v>-0</v>
      </c>
      <c r="DR165" s="62" t="n">
        <f aca="false">-In_CIT*(MAX(0,DR159)+DR162)-In_RH_On*In_RH_Rate*MAX(0,DR159)</f>
        <v>-0</v>
      </c>
      <c r="DS165" s="62" t="n">
        <f aca="false">-In_CIT*(MAX(0,DS159)+DS162)-In_RH_On*In_RH_Rate*MAX(0,DS159)</f>
        <v>-0</v>
      </c>
      <c r="DT165" s="62" t="n">
        <f aca="false">-In_CIT*(MAX(0,DT159)+DT162)-In_RH_On*In_RH_Rate*MAX(0,DT159)</f>
        <v>-0</v>
      </c>
      <c r="DU165" s="62" t="n">
        <f aca="false">-In_CIT*(MAX(0,DU159)+DU162)-In_RH_On*In_RH_Rate*MAX(0,DU159)</f>
        <v>-0</v>
      </c>
      <c r="DV165" s="62" t="n">
        <f aca="false">-In_CIT*(MAX(0,DV159)+DV162)-In_RH_On*In_RH_Rate*MAX(0,DV159)</f>
        <v>-0</v>
      </c>
      <c r="DW165" s="62" t="n">
        <f aca="false">-In_CIT*(MAX(0,DW159)+DW162)-In_RH_On*In_RH_Rate*MAX(0,DW159)</f>
        <v>-0</v>
      </c>
      <c r="DX165" s="62" t="n">
        <f aca="false">-In_CIT*(MAX(0,DX159)+DX162)-In_RH_On*In_RH_Rate*MAX(0,DX159)</f>
        <v>-0</v>
      </c>
      <c r="DY165" s="62" t="n">
        <f aca="false">-In_CIT*(MAX(0,DY159)+DY162)-In_RH_On*In_RH_Rate*MAX(0,DY159)</f>
        <v>-0</v>
      </c>
      <c r="DZ165" s="62" t="n">
        <f aca="false">-In_CIT*(MAX(0,DZ159)+DZ162)-In_RH_On*In_RH_Rate*MAX(0,DZ159)</f>
        <v>-0</v>
      </c>
      <c r="EA165" s="62" t="n">
        <f aca="false">-In_CIT*(MAX(0,EA159)+EA162)-In_RH_On*In_RH_Rate*MAX(0,EA159)</f>
        <v>-0</v>
      </c>
      <c r="EB165" s="62" t="n">
        <f aca="false">-In_CIT*(MAX(0,EB159)+EB162)-In_RH_On*In_RH_Rate*MAX(0,EB159)</f>
        <v>-0</v>
      </c>
      <c r="EC165" s="62" t="n">
        <f aca="false">-In_CIT*(MAX(0,EC159)+EC162)-In_RH_On*In_RH_Rate*MAX(0,EC159)</f>
        <v>-0</v>
      </c>
      <c r="ED165" s="62" t="n">
        <f aca="false">-In_CIT*(MAX(0,ED159)+ED162)-In_RH_On*In_RH_Rate*MAX(0,ED159)</f>
        <v>-0</v>
      </c>
      <c r="EE165" s="62" t="n">
        <f aca="false">-In_CIT*(MAX(0,EE159)+EE162)-In_RH_On*In_RH_Rate*MAX(0,EE159)</f>
        <v>-0</v>
      </c>
      <c r="EF165" s="62" t="n">
        <f aca="false">-In_CIT*(MAX(0,EF159)+EF162)-In_RH_On*In_RH_Rate*MAX(0,EF159)</f>
        <v>-0</v>
      </c>
      <c r="EG165" s="62" t="n">
        <f aca="false">-In_CIT*(MAX(0,EG159)+EG162)-In_RH_On*In_RH_Rate*MAX(0,EG159)</f>
        <v>-0</v>
      </c>
      <c r="EH165" s="62" t="n">
        <f aca="false">-In_CIT*(MAX(0,EH159)+EH162)-In_RH_On*In_RH_Rate*MAX(0,EH159)</f>
        <v>-0</v>
      </c>
      <c r="EI165" s="62" t="n">
        <f aca="false">-In_CIT*(MAX(0,EI159)+EI162)-In_RH_On*In_RH_Rate*MAX(0,EI159)</f>
        <v>-0</v>
      </c>
      <c r="EJ165" s="62" t="n">
        <f aca="false">-In_CIT*(MAX(0,EJ159)+EJ162)-In_RH_On*In_RH_Rate*MAX(0,EJ159)</f>
        <v>-48.3427510696004</v>
      </c>
      <c r="EK165" s="62" t="n">
        <f aca="false">-In_CIT*(MAX(0,EK159)+EK162)-In_RH_On*In_RH_Rate*MAX(0,EK159)</f>
        <v>-48.8108868654079</v>
      </c>
      <c r="EL165" s="62" t="n">
        <f aca="false">-In_CIT*(MAX(0,EL159)+EL162)-In_RH_On*In_RH_Rate*MAX(0,EL159)</f>
        <v>-48.7471382289972</v>
      </c>
      <c r="EM165" s="62" t="n">
        <f aca="false">-In_CIT*(MAX(0,EM159)+EM162)-In_RH_On*In_RH_Rate*MAX(0,EM159)</f>
        <v>-50.3350477429621</v>
      </c>
      <c r="EN165" s="62" t="n">
        <f aca="false">-In_CIT*(MAX(0,EN159)+EN162)-In_RH_On*In_RH_Rate*MAX(0,EN159)</f>
        <v>-50.8316030522819</v>
      </c>
      <c r="EO165" s="62" t="n">
        <f aca="false">-In_CIT*(MAX(0,EO159)+EO162)-In_RH_On*In_RH_Rate*MAX(0,EO159)</f>
        <v>-51.3261229997108</v>
      </c>
      <c r="EP165" s="62" t="n">
        <f aca="false">-In_CIT*(MAX(0,EP159)+EP162)-In_RH_On*In_RH_Rate*MAX(0,EP159)</f>
        <v>-51.2613986143719</v>
      </c>
      <c r="EQ165" s="62" t="n">
        <f aca="false">-In_CIT*(MAX(0,EQ159)+EQ162)-In_RH_On*In_RH_Rate*MAX(0,EQ159)</f>
        <v>-48.5354599949998</v>
      </c>
      <c r="ER165" s="62" t="n">
        <f aca="false">-In_CIT*(MAX(0,ER159)+ER162)-In_RH_On*In_RH_Rate*MAX(0,ER159)</f>
        <v>-48.4724367042744</v>
      </c>
      <c r="ES165" s="62" t="n">
        <f aca="false">-In_CIT*(MAX(0,ES159)+ES162)-In_RH_On*In_RH_Rate*MAX(0,ES159)</f>
        <v>-48.941432699246</v>
      </c>
      <c r="ET165" s="62" t="n">
        <f aca="false">-In_CIT*(MAX(0,ET159)+ET162)-In_RH_On*In_RH_Rate*MAX(0,ET159)</f>
        <v>-48.8771133672492</v>
      </c>
      <c r="EU165" s="62" t="n">
        <f aca="false">-In_CIT*(MAX(0,EU159)+EU162)-In_RH_On*In_RH_Rate*MAX(0,EU159)</f>
        <v>-67.5693827972696</v>
      </c>
      <c r="EV165" s="62" t="n">
        <f aca="false">-In_CIT*(MAX(0,EV159)+EV162)-In_RH_On*In_RH_Rate*MAX(0,EV159)</f>
        <v>-98.3690547334468</v>
      </c>
      <c r="EW165" s="62" t="n">
        <f aca="false">-In_CIT*(MAX(0,EW159)+EW162)-In_RH_On*In_RH_Rate*MAX(0,EW159)</f>
        <v>-99.3205399908794</v>
      </c>
      <c r="EX165" s="62" t="n">
        <f aca="false">-In_CIT*(MAX(0,EX159)+EX162)-In_RH_On*In_RH_Rate*MAX(0,EX159)</f>
        <v>-99.1897221879176</v>
      </c>
      <c r="EY165" s="62" t="n">
        <f aca="false">-In_CIT*(MAX(0,EY159)+EY162)-In_RH_On*In_RH_Rate*MAX(0,EY159)</f>
        <v>-98.8436577562938</v>
      </c>
      <c r="EZ165" s="62" t="n">
        <f aca="false">-In_CIT*(MAX(0,EZ159)+EZ162)-In_RH_On*In_RH_Rate*MAX(0,EZ159)</f>
        <v>-99.8130003933758</v>
      </c>
      <c r="FA165" s="62" t="n">
        <f aca="false">-In_CIT*(MAX(0,FA159)+FA162)-In_RH_On*In_RH_Rate*MAX(0,FA159)</f>
        <v>-100.778159567913</v>
      </c>
      <c r="FB165" s="62" t="n">
        <f aca="false">-In_CIT*(MAX(0,FB159)+FB162)-In_RH_On*In_RH_Rate*MAX(0,FB159)</f>
        <v>-100.645125711369</v>
      </c>
      <c r="FC165" s="62" t="n">
        <f aca="false">-In_CIT*(MAX(0,FC159)+FC162)-In_RH_On*In_RH_Rate*MAX(0,FC159)</f>
        <v>-100.293687796904</v>
      </c>
      <c r="FD165" s="62" t="n">
        <f aca="false">-In_CIT*(MAX(0,FD159)+FD162)-In_RH_On*In_RH_Rate*MAX(0,FD159)</f>
        <v>-0</v>
      </c>
      <c r="FE165" s="62" t="n">
        <f aca="false">-In_CIT*(MAX(0,FE159)+FE162)-In_RH_On*In_RH_Rate*MAX(0,FE159)</f>
        <v>-0</v>
      </c>
      <c r="FF165" s="62" t="n">
        <f aca="false">-In_CIT*(MAX(0,FF159)+FF162)-In_RH_On*In_RH_Rate*MAX(0,FF159)</f>
        <v>-0</v>
      </c>
      <c r="FG165" s="62" t="n">
        <f aca="false">-In_CIT*(MAX(0,FG159)+FG162)-In_RH_On*In_RH_Rate*MAX(0,FG159)</f>
        <v>-0</v>
      </c>
      <c r="FH165" s="62" t="n">
        <f aca="false">-In_CIT*(MAX(0,FH159)+FH162)-In_RH_On*In_RH_Rate*MAX(0,FH159)</f>
        <v>-0</v>
      </c>
    </row>
    <row r="167" customFormat="false" ht="15" hidden="false" customHeight="false" outlineLevel="0" collapsed="false">
      <c r="A167" s="9" t="s">
        <v>14</v>
      </c>
      <c r="B167" s="9"/>
      <c r="C167" s="9" t="s">
        <v>810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</row>
    <row r="168" customFormat="false" ht="15" hidden="false" customHeight="false" outlineLevel="0" collapsed="false">
      <c r="C168" s="0" t="s">
        <v>146</v>
      </c>
      <c r="D168" s="11" t="s">
        <v>359</v>
      </c>
      <c r="I168" s="20" t="n">
        <f aca="false">SUM(J168:FH168)</f>
        <v>-5725.08750061644</v>
      </c>
      <c r="J168" s="20" t="n">
        <f aca="false">J101+J102+J103+J104+J106+J107+J108+J109+J112</f>
        <v>-2749.35227272727</v>
      </c>
      <c r="K168" s="20" t="n">
        <f aca="false">K101+K102+K103+K104+K106+K107+K108+K109+K112</f>
        <v>818.684731973848</v>
      </c>
      <c r="L168" s="20" t="n">
        <f aca="false">L101+L102+L103+L104+L106+L107+L108+L109+L112</f>
        <v>-684.462738443338</v>
      </c>
      <c r="M168" s="20" t="n">
        <f aca="false">M101+M102+M103+M104+M106+M107+M108+M109+M112</f>
        <v>-226.929361942715</v>
      </c>
      <c r="N168" s="20" t="n">
        <f aca="false">N101+N102+N103+N104+N106+N107+N108+N109+N112</f>
        <v>-1835.41287842623</v>
      </c>
      <c r="O168" s="20" t="n">
        <f aca="false">O101+O102+O103+O104+O106+O107+O108+O109+O112</f>
        <v>-1580.73987118772</v>
      </c>
      <c r="P168" s="20" t="n">
        <f aca="false">P101+P102+P103+P104+P106+P107+P108+P109+P112</f>
        <v>-7.30364753424658</v>
      </c>
      <c r="Q168" s="20" t="n">
        <f aca="false">Q101+Q102+Q103+Q104+Q106+Q107+Q108+Q109+Q112</f>
        <v>-7.38390739726027</v>
      </c>
      <c r="R168" s="20" t="n">
        <f aca="false">R101+R102+R103+R104+R106+R107+R108+R109+R112</f>
        <v>-7.38390739726027</v>
      </c>
      <c r="S168" s="20" t="n">
        <f aca="false">S101+S102+S103+S104+S106+S107+S108+S109+S112</f>
        <v>555.196352465753</v>
      </c>
      <c r="T168" s="20" t="n">
        <f aca="false">T101+T102+T103+T104+T106+T107+T108+T109+T112</f>
        <v>0</v>
      </c>
      <c r="U168" s="20" t="n">
        <f aca="false">U101+U102+U103+U104+U106+U107+U108+U109+U112</f>
        <v>0</v>
      </c>
      <c r="V168" s="20" t="n">
        <f aca="false">V101+V102+V103+V104+V106+V107+V108+V109+V112</f>
        <v>0</v>
      </c>
      <c r="W168" s="20" t="n">
        <f aca="false">W101+W102+W103+W104+W106+W107+W108+W109+W112</f>
        <v>0</v>
      </c>
      <c r="X168" s="20" t="n">
        <f aca="false">X101+X102+X103+X104+X106+X107+X108+X109+X112</f>
        <v>0</v>
      </c>
      <c r="Y168" s="20" t="n">
        <f aca="false">Y101+Y102+Y103+Y104+Y106+Y107+Y108+Y109+Y112</f>
        <v>0</v>
      </c>
      <c r="Z168" s="20" t="n">
        <f aca="false">Z101+Z102+Z103+Z104+Z106+Z107+Z108+Z109+Z112</f>
        <v>0</v>
      </c>
      <c r="AA168" s="20" t="n">
        <f aca="false">AA101+AA102+AA103+AA104+AA106+AA107+AA108+AA109+AA112</f>
        <v>0</v>
      </c>
      <c r="AB168" s="20" t="n">
        <f aca="false">AB101+AB102+AB103+AB104+AB106+AB107+AB108+AB109+AB112</f>
        <v>0</v>
      </c>
      <c r="AC168" s="20" t="n">
        <f aca="false">AC101+AC102+AC103+AC104+AC106+AC107+AC108+AC109+AC112</f>
        <v>0</v>
      </c>
      <c r="AD168" s="20" t="n">
        <f aca="false">AD101+AD102+AD103+AD104+AD106+AD107+AD108+AD109+AD112</f>
        <v>0</v>
      </c>
      <c r="AE168" s="20" t="n">
        <f aca="false">AE101+AE102+AE103+AE104+AE106+AE107+AE108+AE109+AE112</f>
        <v>0</v>
      </c>
      <c r="AF168" s="20" t="n">
        <f aca="false">AF101+AF102+AF103+AF104+AF106+AF107+AF108+AF109+AF112</f>
        <v>0</v>
      </c>
      <c r="AG168" s="20" t="n">
        <f aca="false">AG101+AG102+AG103+AG104+AG106+AG107+AG108+AG109+AG112</f>
        <v>0</v>
      </c>
      <c r="AH168" s="20" t="n">
        <f aca="false">AH101+AH102+AH103+AH104+AH106+AH107+AH108+AH109+AH112</f>
        <v>0</v>
      </c>
      <c r="AI168" s="20" t="n">
        <f aca="false">AI101+AI102+AI103+AI104+AI106+AI107+AI108+AI109+AI112</f>
        <v>0</v>
      </c>
      <c r="AJ168" s="20" t="n">
        <f aca="false">AJ101+AJ102+AJ103+AJ104+AJ106+AJ107+AJ108+AJ109+AJ112</f>
        <v>0</v>
      </c>
      <c r="AK168" s="20" t="n">
        <f aca="false">AK101+AK102+AK103+AK104+AK106+AK107+AK108+AK109+AK112</f>
        <v>0</v>
      </c>
      <c r="AL168" s="20" t="n">
        <f aca="false">AL101+AL102+AL103+AL104+AL106+AL107+AL108+AL109+AL112</f>
        <v>0</v>
      </c>
      <c r="AM168" s="20" t="n">
        <f aca="false">AM101+AM102+AM103+AM104+AM106+AM107+AM108+AM109+AM112</f>
        <v>0</v>
      </c>
      <c r="AN168" s="20" t="n">
        <f aca="false">AN101+AN102+AN103+AN104+AN106+AN107+AN108+AN109+AN112</f>
        <v>0</v>
      </c>
      <c r="AO168" s="20" t="n">
        <f aca="false">AO101+AO102+AO103+AO104+AO106+AO107+AO108+AO109+AO112</f>
        <v>0</v>
      </c>
      <c r="AP168" s="20" t="n">
        <f aca="false">AP101+AP102+AP103+AP104+AP106+AP107+AP108+AP109+AP112</f>
        <v>0</v>
      </c>
      <c r="AQ168" s="20" t="n">
        <f aca="false">AQ101+AQ102+AQ103+AQ104+AQ106+AQ107+AQ108+AQ109+AQ112</f>
        <v>0</v>
      </c>
      <c r="AR168" s="20" t="n">
        <f aca="false">AR101+AR102+AR103+AR104+AR106+AR107+AR108+AR109+AR112</f>
        <v>0</v>
      </c>
      <c r="AS168" s="20" t="n">
        <f aca="false">AS101+AS102+AS103+AS104+AS106+AS107+AS108+AS109+AS112</f>
        <v>0</v>
      </c>
      <c r="AT168" s="20" t="n">
        <f aca="false">AT101+AT102+AT103+AT104+AT106+AT107+AT108+AT109+AT112</f>
        <v>0</v>
      </c>
      <c r="AU168" s="20" t="n">
        <f aca="false">AU101+AU102+AU103+AU104+AU106+AU107+AU108+AU109+AU112</f>
        <v>0</v>
      </c>
      <c r="AV168" s="20" t="n">
        <f aca="false">AV101+AV102+AV103+AV104+AV106+AV107+AV108+AV109+AV112</f>
        <v>0</v>
      </c>
      <c r="AW168" s="20" t="n">
        <f aca="false">AW101+AW102+AW103+AW104+AW106+AW107+AW108+AW109+AW112</f>
        <v>0</v>
      </c>
      <c r="AX168" s="20" t="n">
        <f aca="false">AX101+AX102+AX103+AX104+AX106+AX107+AX108+AX109+AX112</f>
        <v>0</v>
      </c>
      <c r="AY168" s="20" t="n">
        <f aca="false">AY101+AY102+AY103+AY104+AY106+AY107+AY108+AY109+AY112</f>
        <v>0</v>
      </c>
      <c r="AZ168" s="20" t="n">
        <f aca="false">AZ101+AZ102+AZ103+AZ104+AZ106+AZ107+AZ108+AZ109+AZ112</f>
        <v>0</v>
      </c>
      <c r="BA168" s="20" t="n">
        <f aca="false">BA101+BA102+BA103+BA104+BA106+BA107+BA108+BA109+BA112</f>
        <v>0</v>
      </c>
      <c r="BB168" s="20" t="n">
        <f aca="false">BB101+BB102+BB103+BB104+BB106+BB107+BB108+BB109+BB112</f>
        <v>0</v>
      </c>
      <c r="BC168" s="20" t="n">
        <f aca="false">BC101+BC102+BC103+BC104+BC106+BC107+BC108+BC109+BC112</f>
        <v>0</v>
      </c>
      <c r="BD168" s="20" t="n">
        <f aca="false">BD101+BD102+BD103+BD104+BD106+BD107+BD108+BD109+BD112</f>
        <v>0</v>
      </c>
      <c r="BE168" s="20" t="n">
        <f aca="false">BE101+BE102+BE103+BE104+BE106+BE107+BE108+BE109+BE112</f>
        <v>0</v>
      </c>
      <c r="BF168" s="20" t="n">
        <f aca="false">BF101+BF102+BF103+BF104+BF106+BF107+BF108+BF109+BF112</f>
        <v>0</v>
      </c>
      <c r="BG168" s="20" t="n">
        <f aca="false">BG101+BG102+BG103+BG104+BG106+BG107+BG108+BG109+BG112</f>
        <v>0</v>
      </c>
      <c r="BH168" s="20" t="n">
        <f aca="false">BH101+BH102+BH103+BH104+BH106+BH107+BH108+BH109+BH112</f>
        <v>0</v>
      </c>
      <c r="BI168" s="20" t="n">
        <f aca="false">BI101+BI102+BI103+BI104+BI106+BI107+BI108+BI109+BI112</f>
        <v>0</v>
      </c>
      <c r="BJ168" s="20" t="n">
        <f aca="false">BJ101+BJ102+BJ103+BJ104+BJ106+BJ107+BJ108+BJ109+BJ112</f>
        <v>0</v>
      </c>
      <c r="BK168" s="20" t="n">
        <f aca="false">BK101+BK102+BK103+BK104+BK106+BK107+BK108+BK109+BK112</f>
        <v>0</v>
      </c>
      <c r="BL168" s="20" t="n">
        <f aca="false">BL101+BL102+BL103+BL104+BL106+BL107+BL108+BL109+BL112</f>
        <v>0</v>
      </c>
      <c r="BM168" s="20" t="n">
        <f aca="false">BM101+BM102+BM103+BM104+BM106+BM107+BM108+BM109+BM112</f>
        <v>0</v>
      </c>
      <c r="BN168" s="20" t="n">
        <f aca="false">BN101+BN102+BN103+BN104+BN106+BN107+BN108+BN109+BN112</f>
        <v>0</v>
      </c>
      <c r="BO168" s="20" t="n">
        <f aca="false">BO101+BO102+BO103+BO104+BO106+BO107+BO108+BO109+BO112</f>
        <v>0</v>
      </c>
      <c r="BP168" s="20" t="n">
        <f aca="false">BP101+BP102+BP103+BP104+BP106+BP107+BP108+BP109+BP112</f>
        <v>0</v>
      </c>
      <c r="BQ168" s="20" t="n">
        <f aca="false">BQ101+BQ102+BQ103+BQ104+BQ106+BQ107+BQ108+BQ109+BQ112</f>
        <v>0</v>
      </c>
      <c r="BR168" s="20" t="n">
        <f aca="false">BR101+BR102+BR103+BR104+BR106+BR107+BR108+BR109+BR112</f>
        <v>0</v>
      </c>
      <c r="BS168" s="20" t="n">
        <f aca="false">BS101+BS102+BS103+BS104+BS106+BS107+BS108+BS109+BS112</f>
        <v>0</v>
      </c>
      <c r="BT168" s="20" t="n">
        <f aca="false">BT101+BT102+BT103+BT104+BT106+BT107+BT108+BT109+BT112</f>
        <v>0</v>
      </c>
      <c r="BU168" s="20" t="n">
        <f aca="false">BU101+BU102+BU103+BU104+BU106+BU107+BU108+BU109+BU112</f>
        <v>0</v>
      </c>
      <c r="BV168" s="20" t="n">
        <f aca="false">BV101+BV102+BV103+BV104+BV106+BV107+BV108+BV109+BV112</f>
        <v>0</v>
      </c>
      <c r="BW168" s="20" t="n">
        <f aca="false">BW101+BW102+BW103+BW104+BW106+BW107+BW108+BW109+BW112</f>
        <v>0</v>
      </c>
      <c r="BX168" s="20" t="n">
        <f aca="false">BX101+BX102+BX103+BX104+BX106+BX107+BX108+BX109+BX112</f>
        <v>0</v>
      </c>
      <c r="BY168" s="20" t="n">
        <f aca="false">BY101+BY102+BY103+BY104+BY106+BY107+BY108+BY109+BY112</f>
        <v>0</v>
      </c>
      <c r="BZ168" s="20" t="n">
        <f aca="false">BZ101+BZ102+BZ103+BZ104+BZ106+BZ107+BZ108+BZ109+BZ112</f>
        <v>0</v>
      </c>
      <c r="CA168" s="20" t="n">
        <f aca="false">CA101+CA102+CA103+CA104+CA106+CA107+CA108+CA109+CA112</f>
        <v>0</v>
      </c>
      <c r="CB168" s="20" t="n">
        <f aca="false">CB101+CB102+CB103+CB104+CB106+CB107+CB108+CB109+CB112</f>
        <v>0</v>
      </c>
      <c r="CC168" s="20" t="n">
        <f aca="false">CC101+CC102+CC103+CC104+CC106+CC107+CC108+CC109+CC112</f>
        <v>0</v>
      </c>
      <c r="CD168" s="20" t="n">
        <f aca="false">CD101+CD102+CD103+CD104+CD106+CD107+CD108+CD109+CD112</f>
        <v>0</v>
      </c>
      <c r="CE168" s="20" t="n">
        <f aca="false">CE101+CE102+CE103+CE104+CE106+CE107+CE108+CE109+CE112</f>
        <v>0</v>
      </c>
      <c r="CF168" s="20" t="n">
        <f aca="false">CF101+CF102+CF103+CF104+CF106+CF107+CF108+CF109+CF112</f>
        <v>0</v>
      </c>
      <c r="CG168" s="20" t="n">
        <f aca="false">CG101+CG102+CG103+CG104+CG106+CG107+CG108+CG109+CG112</f>
        <v>0</v>
      </c>
      <c r="CH168" s="20" t="n">
        <f aca="false">CH101+CH102+CH103+CH104+CH106+CH107+CH108+CH109+CH112</f>
        <v>0</v>
      </c>
      <c r="CI168" s="20" t="n">
        <f aca="false">CI101+CI102+CI103+CI104+CI106+CI107+CI108+CI109+CI112</f>
        <v>0</v>
      </c>
      <c r="CJ168" s="20" t="n">
        <f aca="false">CJ101+CJ102+CJ103+CJ104+CJ106+CJ107+CJ108+CJ109+CJ112</f>
        <v>0</v>
      </c>
      <c r="CK168" s="20" t="n">
        <f aca="false">CK101+CK102+CK103+CK104+CK106+CK107+CK108+CK109+CK112</f>
        <v>0</v>
      </c>
      <c r="CL168" s="20" t="n">
        <f aca="false">CL101+CL102+CL103+CL104+CL106+CL107+CL108+CL109+CL112</f>
        <v>0</v>
      </c>
      <c r="CM168" s="20" t="n">
        <f aca="false">CM101+CM102+CM103+CM104+CM106+CM107+CM108+CM109+CM112</f>
        <v>0</v>
      </c>
      <c r="CN168" s="20" t="n">
        <f aca="false">CN101+CN102+CN103+CN104+CN106+CN107+CN108+CN109+CN112</f>
        <v>0</v>
      </c>
      <c r="CO168" s="20" t="n">
        <f aca="false">CO101+CO102+CO103+CO104+CO106+CO107+CO108+CO109+CO112</f>
        <v>0</v>
      </c>
      <c r="CP168" s="20" t="n">
        <f aca="false">CP101+CP102+CP103+CP104+CP106+CP107+CP108+CP109+CP112</f>
        <v>0</v>
      </c>
      <c r="CQ168" s="20" t="n">
        <f aca="false">CQ101+CQ102+CQ103+CQ104+CQ106+CQ107+CQ108+CQ109+CQ112</f>
        <v>0</v>
      </c>
      <c r="CR168" s="20" t="n">
        <f aca="false">CR101+CR102+CR103+CR104+CR106+CR107+CR108+CR109+CR112</f>
        <v>0</v>
      </c>
      <c r="CS168" s="20" t="n">
        <f aca="false">CS101+CS102+CS103+CS104+CS106+CS107+CS108+CS109+CS112</f>
        <v>0</v>
      </c>
      <c r="CT168" s="20" t="n">
        <f aca="false">CT101+CT102+CT103+CT104+CT106+CT107+CT108+CT109+CT112</f>
        <v>0</v>
      </c>
      <c r="CU168" s="20" t="n">
        <f aca="false">CU101+CU102+CU103+CU104+CU106+CU107+CU108+CU109+CU112</f>
        <v>0</v>
      </c>
      <c r="CV168" s="20" t="n">
        <f aca="false">CV101+CV102+CV103+CV104+CV106+CV107+CV108+CV109+CV112</f>
        <v>0</v>
      </c>
      <c r="CW168" s="20" t="n">
        <f aca="false">CW101+CW102+CW103+CW104+CW106+CW107+CW108+CW109+CW112</f>
        <v>0</v>
      </c>
      <c r="CX168" s="20" t="n">
        <f aca="false">CX101+CX102+CX103+CX104+CX106+CX107+CX108+CX109+CX112</f>
        <v>0</v>
      </c>
      <c r="CY168" s="20" t="n">
        <f aca="false">CY101+CY102+CY103+CY104+CY106+CY107+CY108+CY109+CY112</f>
        <v>0</v>
      </c>
      <c r="CZ168" s="20" t="n">
        <f aca="false">CZ101+CZ102+CZ103+CZ104+CZ106+CZ107+CZ108+CZ109+CZ112</f>
        <v>0</v>
      </c>
      <c r="DA168" s="20" t="n">
        <f aca="false">DA101+DA102+DA103+DA104+DA106+DA107+DA108+DA109+DA112</f>
        <v>0</v>
      </c>
      <c r="DB168" s="20" t="n">
        <f aca="false">DB101+DB102+DB103+DB104+DB106+DB107+DB108+DB109+DB112</f>
        <v>0</v>
      </c>
      <c r="DC168" s="20" t="n">
        <f aca="false">DC101+DC102+DC103+DC104+DC106+DC107+DC108+DC109+DC112</f>
        <v>0</v>
      </c>
      <c r="DD168" s="20" t="n">
        <f aca="false">DD101+DD102+DD103+DD104+DD106+DD107+DD108+DD109+DD112</f>
        <v>0</v>
      </c>
      <c r="DE168" s="20" t="n">
        <f aca="false">DE101+DE102+DE103+DE104+DE106+DE107+DE108+DE109+DE112</f>
        <v>0</v>
      </c>
      <c r="DF168" s="20" t="n">
        <f aca="false">DF101+DF102+DF103+DF104+DF106+DF107+DF108+DF109+DF112</f>
        <v>0</v>
      </c>
      <c r="DG168" s="20" t="n">
        <f aca="false">DG101+DG102+DG103+DG104+DG106+DG107+DG108+DG109+DG112</f>
        <v>0</v>
      </c>
      <c r="DH168" s="20" t="n">
        <f aca="false">DH101+DH102+DH103+DH104+DH106+DH107+DH108+DH109+DH112</f>
        <v>0</v>
      </c>
      <c r="DI168" s="20" t="n">
        <f aca="false">DI101+DI102+DI103+DI104+DI106+DI107+DI108+DI109+DI112</f>
        <v>0</v>
      </c>
      <c r="DJ168" s="20" t="n">
        <f aca="false">DJ101+DJ102+DJ103+DJ104+DJ106+DJ107+DJ108+DJ109+DJ112</f>
        <v>0</v>
      </c>
      <c r="DK168" s="20" t="n">
        <f aca="false">DK101+DK102+DK103+DK104+DK106+DK107+DK108+DK109+DK112</f>
        <v>0</v>
      </c>
      <c r="DL168" s="20" t="n">
        <f aca="false">DL101+DL102+DL103+DL104+DL106+DL107+DL108+DL109+DL112</f>
        <v>0</v>
      </c>
      <c r="DM168" s="20" t="n">
        <f aca="false">DM101+DM102+DM103+DM104+DM106+DM107+DM108+DM109+DM112</f>
        <v>0</v>
      </c>
      <c r="DN168" s="20" t="n">
        <f aca="false">DN101+DN102+DN103+DN104+DN106+DN107+DN108+DN109+DN112</f>
        <v>0</v>
      </c>
      <c r="DO168" s="20" t="n">
        <f aca="false">DO101+DO102+DO103+DO104+DO106+DO107+DO108+DO109+DO112</f>
        <v>0</v>
      </c>
      <c r="DP168" s="20" t="n">
        <f aca="false">DP101+DP102+DP103+DP104+DP106+DP107+DP108+DP109+DP112</f>
        <v>0</v>
      </c>
      <c r="DQ168" s="20" t="n">
        <f aca="false">DQ101+DQ102+DQ103+DQ104+DQ106+DQ107+DQ108+DQ109+DQ112</f>
        <v>0</v>
      </c>
      <c r="DR168" s="20" t="n">
        <f aca="false">DR101+DR102+DR103+DR104+DR106+DR107+DR108+DR109+DR112</f>
        <v>0</v>
      </c>
      <c r="DS168" s="20" t="n">
        <f aca="false">DS101+DS102+DS103+DS104+DS106+DS107+DS108+DS109+DS112</f>
        <v>0</v>
      </c>
      <c r="DT168" s="20" t="n">
        <f aca="false">DT101+DT102+DT103+DT104+DT106+DT107+DT108+DT109+DT112</f>
        <v>0</v>
      </c>
      <c r="DU168" s="20" t="n">
        <f aca="false">DU101+DU102+DU103+DU104+DU106+DU107+DU108+DU109+DU112</f>
        <v>0</v>
      </c>
      <c r="DV168" s="20" t="n">
        <f aca="false">DV101+DV102+DV103+DV104+DV106+DV107+DV108+DV109+DV112</f>
        <v>0</v>
      </c>
      <c r="DW168" s="20" t="n">
        <f aca="false">DW101+DW102+DW103+DW104+DW106+DW107+DW108+DW109+DW112</f>
        <v>0</v>
      </c>
      <c r="DX168" s="20" t="n">
        <f aca="false">DX101+DX102+DX103+DX104+DX106+DX107+DX108+DX109+DX112</f>
        <v>0</v>
      </c>
      <c r="DY168" s="20" t="n">
        <f aca="false">DY101+DY102+DY103+DY104+DY106+DY107+DY108+DY109+DY112</f>
        <v>0</v>
      </c>
      <c r="DZ168" s="20" t="n">
        <f aca="false">DZ101+DZ102+DZ103+DZ104+DZ106+DZ107+DZ108+DZ109+DZ112</f>
        <v>0</v>
      </c>
      <c r="EA168" s="20" t="n">
        <f aca="false">EA101+EA102+EA103+EA104+EA106+EA107+EA108+EA109+EA112</f>
        <v>0</v>
      </c>
      <c r="EB168" s="20" t="n">
        <f aca="false">EB101+EB102+EB103+EB104+EB106+EB107+EB108+EB109+EB112</f>
        <v>0</v>
      </c>
      <c r="EC168" s="20" t="n">
        <f aca="false">EC101+EC102+EC103+EC104+EC106+EC107+EC108+EC109+EC112</f>
        <v>0</v>
      </c>
      <c r="ED168" s="20" t="n">
        <f aca="false">ED101+ED102+ED103+ED104+ED106+ED107+ED108+ED109+ED112</f>
        <v>0</v>
      </c>
      <c r="EE168" s="20" t="n">
        <f aca="false">EE101+EE102+EE103+EE104+EE106+EE107+EE108+EE109+EE112</f>
        <v>0</v>
      </c>
      <c r="EF168" s="20" t="n">
        <f aca="false">EF101+EF102+EF103+EF104+EF106+EF107+EF108+EF109+EF112</f>
        <v>0</v>
      </c>
      <c r="EG168" s="20" t="n">
        <f aca="false">EG101+EG102+EG103+EG104+EG106+EG107+EG108+EG109+EG112</f>
        <v>0</v>
      </c>
      <c r="EH168" s="20" t="n">
        <f aca="false">EH101+EH102+EH103+EH104+EH106+EH107+EH108+EH109+EH112</f>
        <v>0</v>
      </c>
      <c r="EI168" s="20" t="n">
        <f aca="false">EI101+EI102+EI103+EI104+EI106+EI107+EI108+EI109+EI112</f>
        <v>0</v>
      </c>
      <c r="EJ168" s="20" t="n">
        <f aca="false">EJ101+EJ102+EJ103+EJ104+EJ106+EJ107+EJ108+EJ109+EJ112</f>
        <v>0</v>
      </c>
      <c r="EK168" s="20" t="n">
        <f aca="false">EK101+EK102+EK103+EK104+EK106+EK107+EK108+EK109+EK112</f>
        <v>0</v>
      </c>
      <c r="EL168" s="20" t="n">
        <f aca="false">EL101+EL102+EL103+EL104+EL106+EL107+EL108+EL109+EL112</f>
        <v>0</v>
      </c>
      <c r="EM168" s="20" t="n">
        <f aca="false">EM101+EM102+EM103+EM104+EM106+EM107+EM108+EM109+EM112</f>
        <v>0</v>
      </c>
      <c r="EN168" s="20" t="n">
        <f aca="false">EN101+EN102+EN103+EN104+EN106+EN107+EN108+EN109+EN112</f>
        <v>0</v>
      </c>
      <c r="EO168" s="20" t="n">
        <f aca="false">EO101+EO102+EO103+EO104+EO106+EO107+EO108+EO109+EO112</f>
        <v>0</v>
      </c>
      <c r="EP168" s="20" t="n">
        <f aca="false">EP101+EP102+EP103+EP104+EP106+EP107+EP108+EP109+EP112</f>
        <v>0</v>
      </c>
      <c r="EQ168" s="20" t="n">
        <f aca="false">EQ101+EQ102+EQ103+EQ104+EQ106+EQ107+EQ108+EQ109+EQ112</f>
        <v>0</v>
      </c>
      <c r="ER168" s="20" t="n">
        <f aca="false">ER101+ER102+ER103+ER104+ER106+ER107+ER108+ER109+ER112</f>
        <v>0</v>
      </c>
      <c r="ES168" s="20" t="n">
        <f aca="false">ES101+ES102+ES103+ES104+ES106+ES107+ES108+ES109+ES112</f>
        <v>0</v>
      </c>
      <c r="ET168" s="20" t="n">
        <f aca="false">ET101+ET102+ET103+ET104+ET106+ET107+ET108+ET109+ET112</f>
        <v>0</v>
      </c>
      <c r="EU168" s="20" t="n">
        <f aca="false">EU101+EU102+EU103+EU104+EU106+EU107+EU108+EU109+EU112</f>
        <v>0</v>
      </c>
      <c r="EV168" s="20" t="n">
        <f aca="false">EV101+EV102+EV103+EV104+EV106+EV107+EV108+EV109+EV112</f>
        <v>0</v>
      </c>
      <c r="EW168" s="20" t="n">
        <f aca="false">EW101+EW102+EW103+EW104+EW106+EW107+EW108+EW109+EW112</f>
        <v>0</v>
      </c>
      <c r="EX168" s="20" t="n">
        <f aca="false">EX101+EX102+EX103+EX104+EX106+EX107+EX108+EX109+EX112</f>
        <v>0</v>
      </c>
      <c r="EY168" s="20" t="n">
        <f aca="false">EY101+EY102+EY103+EY104+EY106+EY107+EY108+EY109+EY112</f>
        <v>0</v>
      </c>
      <c r="EZ168" s="20" t="n">
        <f aca="false">EZ101+EZ102+EZ103+EZ104+EZ106+EZ107+EZ108+EZ109+EZ112</f>
        <v>0</v>
      </c>
      <c r="FA168" s="20" t="n">
        <f aca="false">FA101+FA102+FA103+FA104+FA106+FA107+FA108+FA109+FA112</f>
        <v>0</v>
      </c>
      <c r="FB168" s="20" t="n">
        <f aca="false">FB101+FB102+FB103+FB104+FB106+FB107+FB108+FB109+FB112</f>
        <v>0</v>
      </c>
      <c r="FC168" s="20" t="n">
        <f aca="false">FC101+FC102+FC103+FC104+FC106+FC107+FC108+FC109+FC112</f>
        <v>0</v>
      </c>
      <c r="FD168" s="20" t="n">
        <f aca="false">FD101+FD102+FD103+FD104+FD106+FD107+FD108+FD109+FD112</f>
        <v>0</v>
      </c>
      <c r="FE168" s="20" t="n">
        <f aca="false">FE101+FE102+FE103+FE104+FE106+FE107+FE108+FE109+FE112</f>
        <v>0</v>
      </c>
      <c r="FF168" s="20" t="n">
        <f aca="false">FF101+FF102+FF103+FF104+FF106+FF107+FF108+FF109+FF112</f>
        <v>0</v>
      </c>
      <c r="FG168" s="20" t="n">
        <f aca="false">FG101+FG102+FG103+FG104+FG106+FG107+FG108+FG109+FG112</f>
        <v>0</v>
      </c>
      <c r="FH168" s="20" t="n">
        <f aca="false">FH101+FH102+FH103+FH104+FH106+FH107+FH108+FH109+FH112</f>
        <v>0</v>
      </c>
    </row>
    <row r="169" customFormat="false" ht="15" hidden="false" customHeight="false" outlineLevel="0" collapsed="false">
      <c r="C169" s="0" t="s">
        <v>811</v>
      </c>
      <c r="D169" s="11" t="s">
        <v>359</v>
      </c>
      <c r="I169" s="20" t="n">
        <f aca="false">SUM(J169:FH169)</f>
        <v>51638.4249517676</v>
      </c>
      <c r="J169" s="20" t="n">
        <f aca="false">J168+J116+J105+J117+J98</f>
        <v>-2749.35227272727</v>
      </c>
      <c r="K169" s="20" t="n">
        <f aca="false">K168+K116+K105+K117+K98</f>
        <v>818.684731973848</v>
      </c>
      <c r="L169" s="20" t="n">
        <f aca="false">L168+L116+L105+L117+L98</f>
        <v>-684.462738443338</v>
      </c>
      <c r="M169" s="20" t="n">
        <f aca="false">M168+M116+M105+M117+M98</f>
        <v>-226.929361942715</v>
      </c>
      <c r="N169" s="20" t="n">
        <f aca="false">N168+N116+N105+N117+N98</f>
        <v>-1835.41287842623</v>
      </c>
      <c r="O169" s="20" t="n">
        <f aca="false">O168+O116+O105+O117+O98</f>
        <v>-1580.73987118772</v>
      </c>
      <c r="P169" s="20" t="n">
        <f aca="false">P168+P116+P105+P117+P98</f>
        <v>-732.303647534247</v>
      </c>
      <c r="Q169" s="20" t="n">
        <f aca="false">Q168+Q116+Q105+Q117+Q98</f>
        <v>-18862.3657255791</v>
      </c>
      <c r="R169" s="20" t="n">
        <f aca="false">R168+R116+R105+R117+R98</f>
        <v>-18862.3657255791</v>
      </c>
      <c r="S169" s="20" t="n">
        <f aca="false">S168+S116+S105+S117+S98</f>
        <v>-18094.8400111706</v>
      </c>
      <c r="T169" s="20" t="n">
        <f aca="false">T168+T116+T105+T117+T98</f>
        <v>1689.50062171601</v>
      </c>
      <c r="U169" s="20" t="n">
        <f aca="false">U168+U116+U105+U117+U98</f>
        <v>1706.60748823068</v>
      </c>
      <c r="V169" s="20" t="n">
        <f aca="false">V168+V116+V105+V117+V98</f>
        <v>1705.13349067342</v>
      </c>
      <c r="W169" s="20" t="n">
        <f aca="false">W168+W116+W105+W117+W98</f>
        <v>1375.95061929865</v>
      </c>
      <c r="X169" s="20" t="n">
        <f aca="false">X168+X116+X105+X117+X98</f>
        <v>1389.89101026582</v>
      </c>
      <c r="Y169" s="20" t="n">
        <f aca="false">Y168+Y116+Y105+Y117+Y98</f>
        <v>1403.78766026755</v>
      </c>
      <c r="Z169" s="20" t="n">
        <f aca="false">Z168+Z116+Z105+Z117+Z98</f>
        <v>1402.39670020541</v>
      </c>
      <c r="AA169" s="20" t="n">
        <f aca="false">AA168+AA116+AA105+AA117+AA98</f>
        <v>1138.42494715486</v>
      </c>
      <c r="AB169" s="20" t="n">
        <f aca="false">AB168+AB116+AB105+AB117+AB98</f>
        <v>1149.82944409643</v>
      </c>
      <c r="AC169" s="20" t="n">
        <f aca="false">AC168+AC116+AC105+AC117+AC98</f>
        <v>1161.19355151305</v>
      </c>
      <c r="AD169" s="20" t="n">
        <f aca="false">AD168+AD116+AD105+AD117+AD98</f>
        <v>1159.90916705647</v>
      </c>
      <c r="AE169" s="20" t="n">
        <f aca="false">AE168+AE116+AE105+AE117+AE98</f>
        <v>1189.37406196451</v>
      </c>
      <c r="AF169" s="20" t="n">
        <f aca="false">AF168+AF116+AF105+AF117+AF98</f>
        <v>1201.31873573429</v>
      </c>
      <c r="AG169" s="20" t="n">
        <f aca="false">AG168+AG116+AG105+AG117+AG98</f>
        <v>1213.22217873057</v>
      </c>
      <c r="AH169" s="20" t="n">
        <f aca="false">AH168+AH116+AH105+AH117+AH98</f>
        <v>1211.91104262061</v>
      </c>
      <c r="AI169" s="20" t="n">
        <f aca="false">AI168+AI116+AI105+AI117+AI98</f>
        <v>1194.94162435446</v>
      </c>
      <c r="AJ169" s="20" t="n">
        <f aca="false">AJ168+AJ116+AJ105+AJ117+AJ98</f>
        <v>1193.72938563707</v>
      </c>
      <c r="AK169" s="20" t="n">
        <f aca="false">AK168+AK116+AK105+AK117+AK98</f>
        <v>1205.62264863748</v>
      </c>
      <c r="AL169" s="20" t="n">
        <f aca="false">AL168+AL116+AL105+AL117+AL98</f>
        <v>1204.38548085988</v>
      </c>
      <c r="AM169" s="20" t="n">
        <f aca="false">AM168+AM116+AM105+AM117+AM98</f>
        <v>1138.46168970853</v>
      </c>
      <c r="AN169" s="20" t="n">
        <f aca="false">AN168+AN116+AN105+AN117+AN98</f>
        <v>1149.90934257322</v>
      </c>
      <c r="AO169" s="20" t="n">
        <f aca="false">AO168+AO116+AO105+AO117+AO98</f>
        <v>1161.31799307533</v>
      </c>
      <c r="AP169" s="20" t="n">
        <f aca="false">AP168+AP116+AP105+AP117+AP98</f>
        <v>1160.07772029828</v>
      </c>
      <c r="AQ169" s="20" t="n">
        <f aca="false">AQ168+AQ116+AQ105+AQ117+AQ98</f>
        <v>1033.52192687751</v>
      </c>
      <c r="AR169" s="20" t="n">
        <f aca="false">AR168+AR116+AR105+AR117+AR98</f>
        <v>1043.86625474593</v>
      </c>
      <c r="AS169" s="20" t="n">
        <f aca="false">AS168+AS116+AS105+AS117+AS98</f>
        <v>1054.1736139707</v>
      </c>
      <c r="AT169" s="20" t="n">
        <f aca="false">AT168+AT116+AT105+AT117+AT98</f>
        <v>1052.99801333305</v>
      </c>
      <c r="AU169" s="20" t="n">
        <f aca="false">AU168+AU116+AU105+AU117+AU98</f>
        <v>1060.40135468523</v>
      </c>
      <c r="AV169" s="20" t="n">
        <f aca="false">AV168+AV116+AV105+AV117+AV98</f>
        <v>1071.05362193935</v>
      </c>
      <c r="AW169" s="20" t="n">
        <f aca="false">AW168+AW116+AW105+AW117+AW98</f>
        <v>1081.66922165595</v>
      </c>
      <c r="AX169" s="20" t="n">
        <f aca="false">AX168+AX116+AX105+AX117+AX98</f>
        <v>1080.5031961749</v>
      </c>
      <c r="AY169" s="20" t="n">
        <f aca="false">AY168+AY116+AY105+AY117+AY98</f>
        <v>995.919141185273</v>
      </c>
      <c r="AZ169" s="20" t="n">
        <f aca="false">AZ168+AZ116+AZ105+AZ117+AZ98</f>
        <v>994.778647562612</v>
      </c>
      <c r="BA169" s="20" t="n">
        <f aca="false">BA168+BA116+BA105+BA117+BA98</f>
        <v>1004.55811790615</v>
      </c>
      <c r="BB169" s="20" t="n">
        <f aca="false">BB168+BB116+BB105+BB117+BB98</f>
        <v>1003.39417062393</v>
      </c>
      <c r="BC169" s="20" t="n">
        <f aca="false">BC168+BC116+BC105+BC117+BC98</f>
        <v>1015.58337732579</v>
      </c>
      <c r="BD169" s="20" t="n">
        <f aca="false">BD168+BD116+BD105+BD117+BD98</f>
        <v>1025.68224769176</v>
      </c>
      <c r="BE169" s="20" t="n">
        <f aca="false">BE168+BE116+BE105+BE117+BE98</f>
        <v>1035.7426521614</v>
      </c>
      <c r="BF169" s="20" t="n">
        <f aca="false">BF168+BF116+BF105+BF117+BF98</f>
        <v>1034.5194389789</v>
      </c>
      <c r="BG169" s="20" t="n">
        <f aca="false">BG168+BG116+BG105+BG117+BG98</f>
        <v>1032.3772246297</v>
      </c>
      <c r="BH169" s="20" t="n">
        <f aca="false">BH168+BH116+BH105+BH117+BH98</f>
        <v>1042.65342739301</v>
      </c>
      <c r="BI169" s="20" t="n">
        <f aca="false">BI168+BI116+BI105+BI117+BI98</f>
        <v>1052.89086358125</v>
      </c>
      <c r="BJ169" s="20" t="n">
        <f aca="false">BJ168+BJ116+BJ105+BJ117+BJ98</f>
        <v>1051.65808883309</v>
      </c>
      <c r="BK169" s="20" t="n">
        <f aca="false">BK168+BK116+BK105+BK117+BK98</f>
        <v>1003.57493685936</v>
      </c>
      <c r="BL169" s="20" t="n">
        <f aca="false">BL168+BL116+BL105+BL117+BL98</f>
        <v>1013.54166536624</v>
      </c>
      <c r="BM169" s="20" t="n">
        <f aca="false">BM168+BM116+BM105+BM117+BM98</f>
        <v>1023.46996968341</v>
      </c>
      <c r="BN169" s="20" t="n">
        <f aca="false">BN168+BN116+BN105+BN117+BN98</f>
        <v>1022.24808276854</v>
      </c>
      <c r="BO169" s="20" t="n">
        <f aca="false">BO168+BO116+BO105+BO117+BO98</f>
        <v>1020.47920963336</v>
      </c>
      <c r="BP169" s="20" t="n">
        <f aca="false">BP168+BP116+BP105+BP117+BP98</f>
        <v>1019.31530028044</v>
      </c>
      <c r="BQ169" s="20" t="n">
        <f aca="false">BQ168+BQ116+BQ105+BQ117+BQ98</f>
        <v>1029.34074885047</v>
      </c>
      <c r="BR169" s="20" t="n">
        <f aca="false">BR168+BR116+BR105+BR117+BR98</f>
        <v>1028.15290430566</v>
      </c>
      <c r="BS169" s="20" t="n">
        <f aca="false">BS168+BS116+BS105+BS117+BS98</f>
        <v>963.206556402715</v>
      </c>
      <c r="BT169" s="20" t="n">
        <f aca="false">BT168+BT116+BT105+BT117+BT98</f>
        <v>972.789880740774</v>
      </c>
      <c r="BU169" s="20" t="n">
        <f aca="false">BU168+BU116+BU105+BU117+BU98</f>
        <v>982.336894468278</v>
      </c>
      <c r="BV169" s="20" t="n">
        <f aca="false">BV168+BV116+BV105+BV117+BV98</f>
        <v>981.182219243235</v>
      </c>
      <c r="BW169" s="20" t="n">
        <f aca="false">BW168+BW116+BW105+BW117+BW98</f>
        <v>951.621448345939</v>
      </c>
      <c r="BX169" s="20" t="n">
        <f aca="false">BX168+BX116+BX105+BX117+BX98</f>
        <v>961.054470368792</v>
      </c>
      <c r="BY169" s="20" t="n">
        <f aca="false">BY168+BY116+BY105+BY117+BY98</f>
        <v>970.450481545835</v>
      </c>
      <c r="BZ169" s="20" t="n">
        <f aca="false">BZ168+BZ116+BZ105+BZ117+BZ98</f>
        <v>969.273538881934</v>
      </c>
      <c r="CA169" s="20" t="n">
        <f aca="false">CA168+CA116+CA105+CA117+CA98</f>
        <v>928.199793457519</v>
      </c>
      <c r="CB169" s="20" t="n">
        <f aca="false">CB168+CB116+CB105+CB117+CB98</f>
        <v>937.360961804782</v>
      </c>
      <c r="CC169" s="20" t="n">
        <f aca="false">CC168+CC116+CC105+CC117+CC98</f>
        <v>946.484742462146</v>
      </c>
      <c r="CD169" s="20" t="n">
        <f aca="false">CD168+CD116+CD105+CD117+CD98</f>
        <v>945.295816178945</v>
      </c>
      <c r="CE169" s="20" t="n">
        <f aca="false">CE168+CE116+CE105+CE117+CE98</f>
        <v>893.730761763728</v>
      </c>
      <c r="CF169" s="20" t="n">
        <f aca="false">CF168+CF116+CF105+CF117+CF98</f>
        <v>892.571353570263</v>
      </c>
      <c r="CG169" s="20" t="n">
        <f aca="false">CG168+CG116+CG105+CG117+CG98</f>
        <v>901.208558732385</v>
      </c>
      <c r="CH169" s="20" t="n">
        <f aca="false">CH168+CH116+CH105+CH117+CH98</f>
        <v>900.025307911029</v>
      </c>
      <c r="CI169" s="20" t="n">
        <f aca="false">CI168+CI116+CI105+CI117+CI98</f>
        <v>926.505846453796</v>
      </c>
      <c r="CJ169" s="20" t="n">
        <f aca="false">CJ168+CJ116+CJ105+CJ117+CJ98</f>
        <v>935.60252022285</v>
      </c>
      <c r="CK169" s="20" t="n">
        <f aca="false">CK168+CK116+CK105+CK117+CK98</f>
        <v>944.660324214525</v>
      </c>
      <c r="CL169" s="20" t="n">
        <f aca="false">CL168+CL116+CL105+CL117+CL98</f>
        <v>943.424267638909</v>
      </c>
      <c r="CM169" s="20" t="n">
        <f aca="false">CM168+CM116+CM105+CM117+CM98</f>
        <v>988.347657844613</v>
      </c>
      <c r="CN169" s="20" t="n">
        <f aca="false">CN168+CN116+CN105+CN117+CN98</f>
        <v>998.11523230273</v>
      </c>
      <c r="CO169" s="20" t="n">
        <f aca="false">CO168+CO116+CO105+CO117+CO98</f>
        <v>1007.84341030202</v>
      </c>
      <c r="CP169" s="20" t="n">
        <f aca="false">CP168+CP116+CP105+CP117+CP98</f>
        <v>1006.59060528802</v>
      </c>
      <c r="CQ169" s="20" t="n">
        <f aca="false">CQ168+CQ116+CQ105+CQ117+CQ98</f>
        <v>944.231411527267</v>
      </c>
      <c r="CR169" s="20" t="n">
        <f aca="false">CR168+CR116+CR105+CR117+CR98</f>
        <v>953.495729814728</v>
      </c>
      <c r="CS169" s="20" t="n">
        <f aca="false">CS168+CS116+CS105+CS117+CS98</f>
        <v>962.720227338202</v>
      </c>
      <c r="CT169" s="20" t="n">
        <f aca="false">CT168+CT116+CT105+CT117+CT98</f>
        <v>961.453929445786</v>
      </c>
      <c r="CU169" s="20" t="n">
        <f aca="false">CU168+CU116+CU105+CU117+CU98</f>
        <v>-33850.7612572462</v>
      </c>
      <c r="CV169" s="20" t="n">
        <f aca="false">CV168+CV116+CV105+CV117+CV98</f>
        <v>874.13471392866</v>
      </c>
      <c r="CW169" s="20" t="n">
        <f aca="false">CW168+CW116+CW105+CW117+CW98</f>
        <v>882.526261929495</v>
      </c>
      <c r="CX169" s="20" t="n">
        <f aca="false">CX168+CX116+CX105+CX117+CX98</f>
        <v>881.299514005332</v>
      </c>
      <c r="CY169" s="20" t="n">
        <f aca="false">CY168+CY116+CY105+CY117+CY98</f>
        <v>1065.19638803434</v>
      </c>
      <c r="CZ169" s="20" t="n">
        <f aca="false">CZ168+CZ116+CZ105+CZ117+CZ98</f>
        <v>1075.57229449574</v>
      </c>
      <c r="DA169" s="20" t="n">
        <f aca="false">DA168+DA116+DA105+DA117+DA98</f>
        <v>1085.90083663295</v>
      </c>
      <c r="DB169" s="20" t="n">
        <f aca="false">DB168+DB116+DB105+DB117+DB98</f>
        <v>1084.3946539814</v>
      </c>
      <c r="DC169" s="20" t="n">
        <f aca="false">DC168+DC116+DC105+DC117+DC98</f>
        <v>1048.75342273494</v>
      </c>
      <c r="DD169" s="20" t="n">
        <f aca="false">DD168+DD116+DD105+DD117+DD98</f>
        <v>1058.98214193129</v>
      </c>
      <c r="DE169" s="20" t="n">
        <f aca="false">DE168+DE116+DE105+DE117+DE98</f>
        <v>1069.16464917952</v>
      </c>
      <c r="DF169" s="20" t="n">
        <f aca="false">DF168+DF116+DF105+DF117+DF98</f>
        <v>1067.69511201727</v>
      </c>
      <c r="DG169" s="20" t="n">
        <f aca="false">DG168+DG116+DG105+DG117+DG98</f>
        <v>1049.79409933854</v>
      </c>
      <c r="DH169" s="20" t="n">
        <f aca="false">DH168+DH116+DH105+DH117+DH98</f>
        <v>1060.04408365918</v>
      </c>
      <c r="DI169" s="20" t="n">
        <f aca="false">DI168+DI116+DI105+DI117+DI98</f>
        <v>1070.24817086333</v>
      </c>
      <c r="DJ169" s="20" t="n">
        <f aca="false">DJ168+DJ116+DJ105+DJ117+DJ98</f>
        <v>1068.78864532827</v>
      </c>
      <c r="DK169" s="20" t="n">
        <f aca="false">DK168+DK116+DK105+DK117+DK98</f>
        <v>1006.21233559843</v>
      </c>
      <c r="DL169" s="20" t="n">
        <f aca="false">DL168+DL116+DL105+DL117+DL98</f>
        <v>1004.80421358023</v>
      </c>
      <c r="DM169" s="20" t="n">
        <f aca="false">DM168+DM116+DM105+DM117+DM98</f>
        <v>1014.42348821132</v>
      </c>
      <c r="DN169" s="20" t="n">
        <f aca="false">DN168+DN116+DN105+DN117+DN98</f>
        <v>1012.98640889449</v>
      </c>
      <c r="DO169" s="20" t="n">
        <f aca="false">DO168+DO116+DO105+DO117+DO98</f>
        <v>1046.27389877179</v>
      </c>
      <c r="DP169" s="20" t="n">
        <f aca="false">DP168+DP116+DP105+DP117+DP98</f>
        <v>1056.50709112333</v>
      </c>
      <c r="DQ169" s="20" t="n">
        <f aca="false">DQ168+DQ116+DQ105+DQ117+DQ98</f>
        <v>1066.69511068707</v>
      </c>
      <c r="DR169" s="20" t="n">
        <f aca="false">DR168+DR116+DR105+DR117+DR98</f>
        <v>1065.2586187603</v>
      </c>
      <c r="DS169" s="20" t="n">
        <f aca="false">DS168+DS116+DS105+DS117+DS98</f>
        <v>1020.43457584031</v>
      </c>
      <c r="DT169" s="20" t="n">
        <f aca="false">DT168+DT116+DT105+DT117+DT98</f>
        <v>1030.38819081553</v>
      </c>
      <c r="DU169" s="20" t="n">
        <f aca="false">DU168+DU116+DU105+DU117+DU98</f>
        <v>1040.29687722858</v>
      </c>
      <c r="DV169" s="20" t="n">
        <f aca="false">DV168+DV116+DV105+DV117+DV98</f>
        <v>1038.8681516625</v>
      </c>
      <c r="DW169" s="20" t="n">
        <f aca="false">DW168+DW116+DW105+DW117+DW98</f>
        <v>1018.65451900971</v>
      </c>
      <c r="DX169" s="20" t="n">
        <f aca="false">DX168+DX116+DX105+DX117+DX98</f>
        <v>1028.59022933558</v>
      </c>
      <c r="DY169" s="20" t="n">
        <f aca="false">DY168+DY116+DY105+DY117+DY98</f>
        <v>1038.48107190282</v>
      </c>
      <c r="DZ169" s="20" t="n">
        <f aca="false">DZ168+DZ116+DZ105+DZ117+DZ98</f>
        <v>1037.05427988517</v>
      </c>
      <c r="EA169" s="20" t="n">
        <f aca="false">EA168+EA116+EA105+EA117+EA98</f>
        <v>1020.21188270729</v>
      </c>
      <c r="EB169" s="20" t="n">
        <f aca="false">EB168+EB116+EB105+EB117+EB98</f>
        <v>1018.84193657206</v>
      </c>
      <c r="EC169" s="20" t="n">
        <f aca="false">EC168+EC116+EC105+EC117+EC98</f>
        <v>1028.65403839373</v>
      </c>
      <c r="ED169" s="20" t="n">
        <f aca="false">ED168+ED116+ED105+ED117+ED98</f>
        <v>1027.25592002708</v>
      </c>
      <c r="EE169" s="20" t="n">
        <f aca="false">EE168+EE116+EE105+EE117+EE98</f>
        <v>995.018671467163</v>
      </c>
      <c r="EF169" s="20" t="n">
        <f aca="false">EF168+EF116+EF105+EF117+EF98</f>
        <v>1004.70065405525</v>
      </c>
      <c r="EG169" s="20" t="n">
        <f aca="false">EG168+EG116+EG105+EG117+EG98</f>
        <v>1014.33805745584</v>
      </c>
      <c r="EH169" s="20" t="n">
        <f aca="false">EH168+EH116+EH105+EH117+EH98</f>
        <v>1012.92044198279</v>
      </c>
      <c r="EI169" s="20" t="n">
        <f aca="false">EI168+EI116+EI105+EI117+EI98</f>
        <v>1063.83579101975</v>
      </c>
      <c r="EJ169" s="20" t="n">
        <f aca="false">EJ168+EJ116+EJ105+EJ117+EJ98</f>
        <v>1074.28335710223</v>
      </c>
      <c r="EK169" s="20" t="n">
        <f aca="false">EK168+EK116+EK105+EK117+EK98</f>
        <v>1084.68637478684</v>
      </c>
      <c r="EL169" s="20" t="n">
        <f aca="false">EL168+EL116+EL105+EL117+EL98</f>
        <v>1083.26973842216</v>
      </c>
      <c r="EM169" s="20" t="n">
        <f aca="false">EM168+EM116+EM105+EM117+EM98</f>
        <v>1118.55661651027</v>
      </c>
      <c r="EN169" s="20" t="n">
        <f aca="false">EN168+EN116+EN105+EN117+EN98</f>
        <v>1129.5911789396</v>
      </c>
      <c r="EO169" s="20" t="n">
        <f aca="false">EO168+EO116+EO105+EO117+EO98</f>
        <v>1140.58051110468</v>
      </c>
      <c r="EP169" s="20" t="n">
        <f aca="false">EP168+EP116+EP105+EP117+EP98</f>
        <v>1139.14219143049</v>
      </c>
      <c r="EQ169" s="20" t="n">
        <f aca="false">EQ168+EQ116+EQ105+EQ117+EQ98</f>
        <v>1078.56577766666</v>
      </c>
      <c r="ER169" s="20" t="n">
        <f aca="false">ER168+ER116+ER105+ER117+ER98</f>
        <v>1077.16526009499</v>
      </c>
      <c r="ES169" s="20" t="n">
        <f aca="false">ES168+ES116+ES105+ES117+ES98</f>
        <v>1087.58739331658</v>
      </c>
      <c r="ET169" s="20" t="n">
        <f aca="false">ET168+ET116+ET105+ET117+ET98</f>
        <v>1086.15807482776</v>
      </c>
      <c r="EU169" s="20" t="n">
        <f aca="false">EU168+EU116+EU105+EU117+EU98</f>
        <v>1082.37173000912</v>
      </c>
      <c r="EV169" s="20" t="n">
        <f aca="false">EV168+EV116+EV105+EV117+EV98</f>
        <v>1092.9894970383</v>
      </c>
      <c r="EW169" s="20" t="n">
        <f aca="false">EW168+EW116+EW105+EW117+EW98</f>
        <v>1103.56155545422</v>
      </c>
      <c r="EX169" s="20" t="n">
        <f aca="false">EX168+EX116+EX105+EX117+EX98</f>
        <v>1102.1080243102</v>
      </c>
      <c r="EY169" s="20" t="n">
        <f aca="false">EY168+EY116+EY105+EY117+EY98</f>
        <v>1098.26286395882</v>
      </c>
      <c r="EZ169" s="20" t="n">
        <f aca="false">EZ168+EZ116+EZ105+EZ117+EZ98</f>
        <v>1109.03333770418</v>
      </c>
      <c r="FA169" s="20" t="n">
        <f aca="false">FA168+FA116+FA105+FA117+FA98</f>
        <v>1119.75732853236</v>
      </c>
      <c r="FB169" s="20" t="n">
        <f aca="false">FB168+FB116+FB105+FB117+FB98</f>
        <v>1118.27917457076</v>
      </c>
      <c r="FC169" s="20" t="n">
        <f aca="false">FC168+FC116+FC105+FC117+FC98</f>
        <v>1114.37430885449</v>
      </c>
      <c r="FD169" s="20" t="n">
        <f aca="false">FD168+FD116+FD105+FD117+FD98</f>
        <v>0</v>
      </c>
      <c r="FE169" s="20" t="n">
        <f aca="false">FE168+FE116+FE105+FE117+FE98</f>
        <v>0</v>
      </c>
      <c r="FF169" s="20" t="n">
        <f aca="false">FF168+FF116+FF105+FF117+FF98</f>
        <v>0</v>
      </c>
      <c r="FG169" s="20" t="n">
        <f aca="false">FG168+FG116+FG105+FG117+FG98</f>
        <v>0</v>
      </c>
      <c r="FH169" s="20" t="n">
        <f aca="false">FH168+FH116+FH105+FH117+FH98</f>
        <v>0</v>
      </c>
    </row>
    <row r="170" customFormat="false" ht="15" hidden="false" customHeight="false" outlineLevel="0" collapsed="false">
      <c r="C170" s="27" t="s">
        <v>812</v>
      </c>
      <c r="D170" s="11" t="s">
        <v>359</v>
      </c>
      <c r="I170" s="62" t="n">
        <f aca="false">SUM(J170:FH170)</f>
        <v>46782.7067061086</v>
      </c>
      <c r="J170" s="62" t="n">
        <f aca="false">J169+J165</f>
        <v>-2749.35227272727</v>
      </c>
      <c r="K170" s="62" t="n">
        <f aca="false">K169+K165</f>
        <v>818.684731973848</v>
      </c>
      <c r="L170" s="62" t="n">
        <f aca="false">L169+L165</f>
        <v>-684.462738443338</v>
      </c>
      <c r="M170" s="62" t="n">
        <f aca="false">M169+M165</f>
        <v>-226.929361942715</v>
      </c>
      <c r="N170" s="62" t="n">
        <f aca="false">N169+N165</f>
        <v>-1835.41287842623</v>
      </c>
      <c r="O170" s="62" t="n">
        <f aca="false">O169+O165</f>
        <v>-1580.73987118772</v>
      </c>
      <c r="P170" s="62" t="n">
        <f aca="false">P169+P165</f>
        <v>-732.303647534247</v>
      </c>
      <c r="Q170" s="62" t="n">
        <f aca="false">Q169+Q165</f>
        <v>-18862.3657255791</v>
      </c>
      <c r="R170" s="62" t="n">
        <f aca="false">R169+R165</f>
        <v>-18862.3657255791</v>
      </c>
      <c r="S170" s="62" t="n">
        <f aca="false">S169+S165</f>
        <v>-18094.8400111706</v>
      </c>
      <c r="T170" s="62" t="n">
        <f aca="false">T169+T165</f>
        <v>1621.27745627287</v>
      </c>
      <c r="U170" s="62" t="n">
        <f aca="false">U169+U165</f>
        <v>1631.93467606943</v>
      </c>
      <c r="V170" s="62" t="n">
        <f aca="false">V169+V165</f>
        <v>1630.59333829232</v>
      </c>
      <c r="W170" s="62" t="n">
        <f aca="false">W169+W165</f>
        <v>1329.3212326939</v>
      </c>
      <c r="X170" s="62" t="n">
        <f aca="false">X169+X165</f>
        <v>1342.86483479771</v>
      </c>
      <c r="Y170" s="62" t="n">
        <f aca="false">Y169+Y165</f>
        <v>1356.36863262298</v>
      </c>
      <c r="Z170" s="62" t="n">
        <f aca="false">Z169+Z165</f>
        <v>1355.10285896643</v>
      </c>
      <c r="AA170" s="62" t="n">
        <f aca="false">AA169+AA165</f>
        <v>1113.17287104305</v>
      </c>
      <c r="AB170" s="62" t="n">
        <f aca="false">AB169+AB165</f>
        <v>1124.40880958357</v>
      </c>
      <c r="AC170" s="62" t="n">
        <f aca="false">AC169+AC165</f>
        <v>1135.60799365639</v>
      </c>
      <c r="AD170" s="62" t="n">
        <f aca="false">AD169+AD165</f>
        <v>1134.4392038009</v>
      </c>
      <c r="AE170" s="62" t="n">
        <f aca="false">AE169+AE165</f>
        <v>1159.53656551983</v>
      </c>
      <c r="AF170" s="62" t="n">
        <f aca="false">AF169+AF165</f>
        <v>1171.26406497402</v>
      </c>
      <c r="AG170" s="62" t="n">
        <f aca="false">AG169+AG165</f>
        <v>1182.95404442433</v>
      </c>
      <c r="AH170" s="62" t="n">
        <f aca="false">AH169+AH165</f>
        <v>1181.76091056426</v>
      </c>
      <c r="AI170" s="62" t="n">
        <f aca="false">AI169+AI165</f>
        <v>1165.46089361838</v>
      </c>
      <c r="AJ170" s="62" t="n">
        <f aca="false">AJ169+AJ165</f>
        <v>1164.35775638555</v>
      </c>
      <c r="AK170" s="62" t="n">
        <f aca="false">AK169+AK165</f>
        <v>1176.03847203962</v>
      </c>
      <c r="AL170" s="62" t="n">
        <f aca="false">AL169+AL165</f>
        <v>1174.912649362</v>
      </c>
      <c r="AM170" s="62" t="n">
        <f aca="false">AM169+AM165</f>
        <v>1113.20630676689</v>
      </c>
      <c r="AN170" s="62" t="n">
        <f aca="false">AN169+AN165</f>
        <v>1124.48151719745</v>
      </c>
      <c r="AO170" s="62" t="n">
        <f aca="false">AO169+AO165</f>
        <v>1135.72123547806</v>
      </c>
      <c r="AP170" s="62" t="n">
        <f aca="false">AP169+AP165</f>
        <v>1134.59258725095</v>
      </c>
      <c r="AQ170" s="62" t="n">
        <f aca="false">AQ169+AQ165</f>
        <v>1017.71112259066</v>
      </c>
      <c r="AR170" s="62" t="n">
        <f aca="false">AR169+AR165</f>
        <v>1027.98230727461</v>
      </c>
      <c r="AS170" s="62" t="n">
        <f aca="false">AS169+AS165</f>
        <v>1038.21985049284</v>
      </c>
      <c r="AT170" s="62" t="n">
        <f aca="false">AT169+AT165</f>
        <v>1037.15005391258</v>
      </c>
      <c r="AU170" s="62" t="n">
        <f aca="false">AU169+AU165</f>
        <v>1042.17140189569</v>
      </c>
      <c r="AV170" s="62" t="n">
        <f aca="false">AV169+AV165</f>
        <v>1052.72281142063</v>
      </c>
      <c r="AW170" s="62" t="n">
        <f aca="false">AW169+AW165</f>
        <v>1063.24085348642</v>
      </c>
      <c r="AX170" s="62" t="n">
        <f aca="false">AX169+AX165</f>
        <v>1062.17977029866</v>
      </c>
      <c r="AY170" s="62" t="n">
        <f aca="false">AY169+AY165</f>
        <v>984.350433934416</v>
      </c>
      <c r="AZ170" s="62" t="n">
        <f aca="false">AZ169+AZ165</f>
        <v>983.312584737795</v>
      </c>
      <c r="BA170" s="62" t="n">
        <f aca="false">BA169+BA165</f>
        <v>993.069749074102</v>
      </c>
      <c r="BB170" s="62" t="n">
        <f aca="false">BB169+BB165</f>
        <v>992.010557047284</v>
      </c>
      <c r="BC170" s="62" t="n">
        <f aca="false">BC169+BC165</f>
        <v>1001.3870424986</v>
      </c>
      <c r="BD170" s="62" t="n">
        <f aca="false">BD169+BD165</f>
        <v>1011.43486085532</v>
      </c>
      <c r="BE170" s="62" t="n">
        <f aca="false">BE169+BE165</f>
        <v>1021.44767524638</v>
      </c>
      <c r="BF170" s="62" t="n">
        <f aca="false">BF169+BF165</f>
        <v>1020.33455125031</v>
      </c>
      <c r="BG170" s="62" t="n">
        <f aca="false">BG169+BG165</f>
        <v>1016.66944354516</v>
      </c>
      <c r="BH170" s="62" t="n">
        <f aca="false">BH169+BH165</f>
        <v>977.541284985864</v>
      </c>
      <c r="BI170" s="62" t="n">
        <f aca="false">BI169+BI165</f>
        <v>987.173029566158</v>
      </c>
      <c r="BJ170" s="62" t="n">
        <f aca="false">BJ169+BJ165</f>
        <v>986.05120454533</v>
      </c>
      <c r="BK170" s="62" t="n">
        <f aca="false">BK169+BK165</f>
        <v>941.664180951253</v>
      </c>
      <c r="BL170" s="62" t="n">
        <f aca="false">BL169+BL165</f>
        <v>951.049581541509</v>
      </c>
      <c r="BM170" s="62" t="n">
        <f aca="false">BM169+BM165</f>
        <v>960.400016119122</v>
      </c>
      <c r="BN170" s="62" t="n">
        <f aca="false">BN169+BN165</f>
        <v>959.288099026589</v>
      </c>
      <c r="BO170" s="62" t="n">
        <f aca="false">BO169+BO165</f>
        <v>957.362746824582</v>
      </c>
      <c r="BP170" s="62" t="n">
        <f aca="false">BP169+BP165</f>
        <v>956.30358931343</v>
      </c>
      <c r="BQ170" s="62" t="n">
        <f aca="false">BQ169+BQ165</f>
        <v>965.742425161146</v>
      </c>
      <c r="BR170" s="62" t="n">
        <f aca="false">BR169+BR165</f>
        <v>964.661486625365</v>
      </c>
      <c r="BS170" s="62" t="n">
        <f aca="false">BS169+BS165</f>
        <v>904.928954735707</v>
      </c>
      <c r="BT170" s="62" t="n">
        <f aca="false">BT169+BT165</f>
        <v>913.965457532332</v>
      </c>
      <c r="BU170" s="62" t="n">
        <f aca="false">BU169+BU165</f>
        <v>922.968917673352</v>
      </c>
      <c r="BV170" s="62" t="n">
        <f aca="false">BV169+BV165</f>
        <v>921.918163218563</v>
      </c>
      <c r="BW170" s="62" t="n">
        <f aca="false">BW169+BW165</f>
        <v>894.38650640404</v>
      </c>
      <c r="BX170" s="62" t="n">
        <f aca="false">BX169+BX165</f>
        <v>903.286234093829</v>
      </c>
      <c r="BY170" s="62" t="n">
        <f aca="false">BY169+BY165</f>
        <v>912.152281913929</v>
      </c>
      <c r="BZ170" s="62" t="n">
        <f aca="false">BZ169+BZ165</f>
        <v>911.081264089779</v>
      </c>
      <c r="CA170" s="62" t="n">
        <f aca="false">CA169+CA165</f>
        <v>873.072800455578</v>
      </c>
      <c r="CB170" s="62" t="n">
        <f aca="false">CB169+CB165</f>
        <v>881.725141300579</v>
      </c>
      <c r="CC170" s="62" t="n">
        <f aca="false">CC169+CC165</f>
        <v>890.343459347772</v>
      </c>
      <c r="CD170" s="62" t="n">
        <f aca="false">CD169+CD165</f>
        <v>889.261536430059</v>
      </c>
      <c r="CE170" s="62" t="n">
        <f aca="false">CE169+CE165</f>
        <v>842.02165926322</v>
      </c>
      <c r="CF170" s="62" t="n">
        <f aca="false">CF169+CF165</f>
        <v>840.966597807167</v>
      </c>
      <c r="CG170" s="62" t="n">
        <f aca="false">CG169+CG165</f>
        <v>849.142132153689</v>
      </c>
      <c r="CH170" s="62" t="n">
        <f aca="false">CH169+CH165</f>
        <v>848.065373906255</v>
      </c>
      <c r="CI170" s="62" t="n">
        <f aca="false">CI169+CI165</f>
        <v>871.53130868219</v>
      </c>
      <c r="CJ170" s="62" t="n">
        <f aca="false">CJ169+CJ165</f>
        <v>880.124959461021</v>
      </c>
      <c r="CK170" s="62" t="n">
        <f aca="false">CK169+CK165</f>
        <v>888.683238742437</v>
      </c>
      <c r="CL170" s="62" t="n">
        <f aca="false">CL169+CL165</f>
        <v>887.558427258627</v>
      </c>
      <c r="CM170" s="62" t="n">
        <f aca="false">CM169+CM165</f>
        <v>927.807357047834</v>
      </c>
      <c r="CN170" s="62" t="n">
        <f aca="false">CN169+CN165</f>
        <v>937.011527453712</v>
      </c>
      <c r="CO170" s="62" t="n">
        <f aca="false">CO169+CO165</f>
        <v>946.179847082055</v>
      </c>
      <c r="CP170" s="62" t="n">
        <f aca="false">CP169+CP165</f>
        <v>945.039794519318</v>
      </c>
      <c r="CQ170" s="62" t="n">
        <f aca="false">CQ169+CQ165</f>
        <v>887.661572899049</v>
      </c>
      <c r="CR170" s="62" t="n">
        <f aca="false">CR169+CR165</f>
        <v>896.40778018963</v>
      </c>
      <c r="CS170" s="62" t="n">
        <f aca="false">CS169+CS165</f>
        <v>905.117750584983</v>
      </c>
      <c r="CT170" s="62" t="n">
        <f aca="false">CT169+CT165</f>
        <v>903.965419502884</v>
      </c>
      <c r="CU170" s="62" t="n">
        <f aca="false">CU169+CU165</f>
        <v>-33900.8148980358</v>
      </c>
      <c r="CV170" s="62" t="n">
        <f aca="false">CV169+CV165</f>
        <v>874.13471392866</v>
      </c>
      <c r="CW170" s="62" t="n">
        <f aca="false">CW169+CW165</f>
        <v>882.526261929495</v>
      </c>
      <c r="CX170" s="62" t="n">
        <f aca="false">CX169+CX165</f>
        <v>881.299514005332</v>
      </c>
      <c r="CY170" s="62" t="n">
        <f aca="false">CY169+CY165</f>
        <v>1065.19638803434</v>
      </c>
      <c r="CZ170" s="62" t="n">
        <f aca="false">CZ169+CZ165</f>
        <v>1075.57229449574</v>
      </c>
      <c r="DA170" s="62" t="n">
        <f aca="false">DA169+DA165</f>
        <v>1085.90083663295</v>
      </c>
      <c r="DB170" s="62" t="n">
        <f aca="false">DB169+DB165</f>
        <v>1084.3946539814</v>
      </c>
      <c r="DC170" s="62" t="n">
        <f aca="false">DC169+DC165</f>
        <v>1048.75342273494</v>
      </c>
      <c r="DD170" s="62" t="n">
        <f aca="false">DD169+DD165</f>
        <v>1058.98214193129</v>
      </c>
      <c r="DE170" s="62" t="n">
        <f aca="false">DE169+DE165</f>
        <v>1069.16464917952</v>
      </c>
      <c r="DF170" s="62" t="n">
        <f aca="false">DF169+DF165</f>
        <v>1067.69511201727</v>
      </c>
      <c r="DG170" s="62" t="n">
        <f aca="false">DG169+DG165</f>
        <v>1049.79409933854</v>
      </c>
      <c r="DH170" s="62" t="n">
        <f aca="false">DH169+DH165</f>
        <v>1060.04408365918</v>
      </c>
      <c r="DI170" s="62" t="n">
        <f aca="false">DI169+DI165</f>
        <v>1070.24817086333</v>
      </c>
      <c r="DJ170" s="62" t="n">
        <f aca="false">DJ169+DJ165</f>
        <v>1068.78864532827</v>
      </c>
      <c r="DK170" s="62" t="n">
        <f aca="false">DK169+DK165</f>
        <v>1006.21233559843</v>
      </c>
      <c r="DL170" s="62" t="n">
        <f aca="false">DL169+DL165</f>
        <v>1004.80421358023</v>
      </c>
      <c r="DM170" s="62" t="n">
        <f aca="false">DM169+DM165</f>
        <v>1014.42348821132</v>
      </c>
      <c r="DN170" s="62" t="n">
        <f aca="false">DN169+DN165</f>
        <v>1012.98640889449</v>
      </c>
      <c r="DO170" s="62" t="n">
        <f aca="false">DO169+DO165</f>
        <v>1046.27389877179</v>
      </c>
      <c r="DP170" s="62" t="n">
        <f aca="false">DP169+DP165</f>
        <v>1056.50709112333</v>
      </c>
      <c r="DQ170" s="62" t="n">
        <f aca="false">DQ169+DQ165</f>
        <v>1066.69511068707</v>
      </c>
      <c r="DR170" s="62" t="n">
        <f aca="false">DR169+DR165</f>
        <v>1065.2586187603</v>
      </c>
      <c r="DS170" s="62" t="n">
        <f aca="false">DS169+DS165</f>
        <v>1020.43457584031</v>
      </c>
      <c r="DT170" s="62" t="n">
        <f aca="false">DT169+DT165</f>
        <v>1030.38819081553</v>
      </c>
      <c r="DU170" s="62" t="n">
        <f aca="false">DU169+DU165</f>
        <v>1040.29687722858</v>
      </c>
      <c r="DV170" s="62" t="n">
        <f aca="false">DV169+DV165</f>
        <v>1038.8681516625</v>
      </c>
      <c r="DW170" s="62" t="n">
        <f aca="false">DW169+DW165</f>
        <v>1018.65451900971</v>
      </c>
      <c r="DX170" s="62" t="n">
        <f aca="false">DX169+DX165</f>
        <v>1028.59022933558</v>
      </c>
      <c r="DY170" s="62" t="n">
        <f aca="false">DY169+DY165</f>
        <v>1038.48107190282</v>
      </c>
      <c r="DZ170" s="62" t="n">
        <f aca="false">DZ169+DZ165</f>
        <v>1037.05427988517</v>
      </c>
      <c r="EA170" s="62" t="n">
        <f aca="false">EA169+EA165</f>
        <v>1020.21188270729</v>
      </c>
      <c r="EB170" s="62" t="n">
        <f aca="false">EB169+EB165</f>
        <v>1018.84193657206</v>
      </c>
      <c r="EC170" s="62" t="n">
        <f aca="false">EC169+EC165</f>
        <v>1028.65403839373</v>
      </c>
      <c r="ED170" s="62" t="n">
        <f aca="false">ED169+ED165</f>
        <v>1027.25592002708</v>
      </c>
      <c r="EE170" s="62" t="n">
        <f aca="false">EE169+EE165</f>
        <v>995.018671467163</v>
      </c>
      <c r="EF170" s="62" t="n">
        <f aca="false">EF169+EF165</f>
        <v>1004.70065405525</v>
      </c>
      <c r="EG170" s="62" t="n">
        <f aca="false">EG169+EG165</f>
        <v>1014.33805745584</v>
      </c>
      <c r="EH170" s="62" t="n">
        <f aca="false">EH169+EH165</f>
        <v>1012.92044198279</v>
      </c>
      <c r="EI170" s="62" t="n">
        <f aca="false">EI169+EI165</f>
        <v>1063.83579101975</v>
      </c>
      <c r="EJ170" s="62" t="n">
        <f aca="false">EJ169+EJ165</f>
        <v>1025.94060603263</v>
      </c>
      <c r="EK170" s="62" t="n">
        <f aca="false">EK169+EK165</f>
        <v>1035.87548792143</v>
      </c>
      <c r="EL170" s="62" t="n">
        <f aca="false">EL169+EL165</f>
        <v>1034.52260019316</v>
      </c>
      <c r="EM170" s="62" t="n">
        <f aca="false">EM169+EM165</f>
        <v>1068.22156876731</v>
      </c>
      <c r="EN170" s="62" t="n">
        <f aca="false">EN169+EN165</f>
        <v>1078.75957588732</v>
      </c>
      <c r="EO170" s="62" t="n">
        <f aca="false">EO169+EO165</f>
        <v>1089.25438810497</v>
      </c>
      <c r="EP170" s="62" t="n">
        <f aca="false">EP169+EP165</f>
        <v>1087.88079281611</v>
      </c>
      <c r="EQ170" s="62" t="n">
        <f aca="false">EQ169+EQ165</f>
        <v>1030.03031767166</v>
      </c>
      <c r="ER170" s="62" t="n">
        <f aca="false">ER169+ER165</f>
        <v>1028.69282339071</v>
      </c>
      <c r="ES170" s="62" t="n">
        <f aca="false">ES169+ES165</f>
        <v>1038.64596061733</v>
      </c>
      <c r="ET170" s="62" t="n">
        <f aca="false">ET169+ET165</f>
        <v>1037.28096146051</v>
      </c>
      <c r="EU170" s="62" t="n">
        <f aca="false">EU169+EU165</f>
        <v>1014.80234721185</v>
      </c>
      <c r="EV170" s="62" t="n">
        <f aca="false">EV169+EV165</f>
        <v>994.620442304851</v>
      </c>
      <c r="EW170" s="62" t="n">
        <f aca="false">EW169+EW165</f>
        <v>1004.24101546334</v>
      </c>
      <c r="EX170" s="62" t="n">
        <f aca="false">EX169+EX165</f>
        <v>1002.91830212228</v>
      </c>
      <c r="EY170" s="62" t="n">
        <f aca="false">EY169+EY165</f>
        <v>999.419206202526</v>
      </c>
      <c r="EZ170" s="62" t="n">
        <f aca="false">EZ169+EZ165</f>
        <v>1009.2203373108</v>
      </c>
      <c r="FA170" s="62" t="n">
        <f aca="false">FA169+FA165</f>
        <v>1018.97916896445</v>
      </c>
      <c r="FB170" s="62" t="n">
        <f aca="false">FB169+FB165</f>
        <v>1017.63404885939</v>
      </c>
      <c r="FC170" s="62" t="n">
        <f aca="false">FC169+FC165</f>
        <v>1014.08062105759</v>
      </c>
      <c r="FD170" s="62" t="n">
        <f aca="false">FD169+FD165</f>
        <v>0</v>
      </c>
      <c r="FE170" s="62" t="n">
        <f aca="false">FE169+FE165</f>
        <v>0</v>
      </c>
      <c r="FF170" s="62" t="n">
        <f aca="false">FF169+FF165</f>
        <v>0</v>
      </c>
      <c r="FG170" s="62" t="n">
        <f aca="false">FG169+FG165</f>
        <v>0</v>
      </c>
      <c r="FH170" s="62" t="n">
        <f aca="false">FH169+FH165</f>
        <v>0</v>
      </c>
    </row>
    <row r="171" customFormat="false" ht="15" hidden="false" customHeight="false" outlineLevel="0" collapsed="false">
      <c r="C171" s="27" t="s">
        <v>119</v>
      </c>
      <c r="D171" s="11" t="s">
        <v>32</v>
      </c>
      <c r="E171" s="32" t="n">
        <f aca="false">XIRR($J170:$FH170,$J$4:$FH$4)</f>
        <v>0.0404486665803073</v>
      </c>
    </row>
    <row r="172" customFormat="false" ht="15" hidden="false" customHeight="false" outlineLevel="0" collapsed="false">
      <c r="C172" s="27" t="s">
        <v>120</v>
      </c>
      <c r="D172" s="11" t="s">
        <v>32</v>
      </c>
      <c r="E172" s="32" t="n">
        <f aca="false">XIRR($J169:$FH169,$J$4:$FH$4)</f>
        <v>0.0441081972042169</v>
      </c>
    </row>
    <row r="173" customFormat="false" ht="15" hidden="false" customHeight="false" outlineLevel="0" collapsed="false">
      <c r="C173" s="0" t="s">
        <v>813</v>
      </c>
      <c r="D173" s="11" t="s">
        <v>359</v>
      </c>
      <c r="I173" s="20" t="n">
        <f aca="false">SUM(J173:FH173)</f>
        <v>-12574.8990231348</v>
      </c>
      <c r="J173" s="20" t="n">
        <f aca="false">J136+J140+J141+J134+J142</f>
        <v>0</v>
      </c>
      <c r="K173" s="20" t="n">
        <f aca="false">K136+K140+K141+K134+K142</f>
        <v>0</v>
      </c>
      <c r="L173" s="20" t="n">
        <f aca="false">L136+L140+L141+L134+L142</f>
        <v>0</v>
      </c>
      <c r="M173" s="20" t="n">
        <f aca="false">M136+M140+M141+M134+M142</f>
        <v>0</v>
      </c>
      <c r="N173" s="20" t="n">
        <f aca="false">N136+N140+N141+N134+N142</f>
        <v>0</v>
      </c>
      <c r="O173" s="20" t="n">
        <f aca="false">O136+O140+O141+O134+O142</f>
        <v>0</v>
      </c>
      <c r="P173" s="20" t="n">
        <f aca="false">P136+P140+P141+P134+P142</f>
        <v>-135.031056482384</v>
      </c>
      <c r="Q173" s="20" t="n">
        <f aca="false">Q136+Q140+Q141+Q134+Q142</f>
        <v>8814.19839617263</v>
      </c>
      <c r="R173" s="20" t="n">
        <f aca="false">R136+R140+R141+R134+R142</f>
        <v>8834.32985268468</v>
      </c>
      <c r="S173" s="20" t="n">
        <f aca="false">S136+S140+S141+S134+S142</f>
        <v>7463.3300518635</v>
      </c>
      <c r="T173" s="20" t="n">
        <f aca="false">T136+T140+T141+T134+T142</f>
        <v>-647.443556334021</v>
      </c>
      <c r="U173" s="20" t="n">
        <f aca="false">U136+U140+U141+U134+U142</f>
        <v>-647.443556334021</v>
      </c>
      <c r="V173" s="20" t="n">
        <f aca="false">V136+V140+V141+V134+V142</f>
        <v>-647.443556334021</v>
      </c>
      <c r="W173" s="20" t="n">
        <f aca="false">W136+W140+W141+W134+W142</f>
        <v>-647.443556334021</v>
      </c>
      <c r="X173" s="20" t="n">
        <f aca="false">X136+X140+X141+X134+X142</f>
        <v>-647.443556334021</v>
      </c>
      <c r="Y173" s="20" t="n">
        <f aca="false">Y136+Y140+Y141+Y134+Y142</f>
        <v>-647.443556334021</v>
      </c>
      <c r="Z173" s="20" t="n">
        <f aca="false">Z136+Z140+Z141+Z134+Z142</f>
        <v>-647.443556334021</v>
      </c>
      <c r="AA173" s="20" t="n">
        <f aca="false">AA136+AA140+AA141+AA134+AA142</f>
        <v>-647.443556334021</v>
      </c>
      <c r="AB173" s="20" t="n">
        <f aca="false">AB136+AB140+AB141+AB134+AB142</f>
        <v>-647.443556334021</v>
      </c>
      <c r="AC173" s="20" t="n">
        <f aca="false">AC136+AC140+AC141+AC134+AC142</f>
        <v>-647.443556334021</v>
      </c>
      <c r="AD173" s="20" t="n">
        <f aca="false">AD136+AD140+AD141+AD134+AD142</f>
        <v>-647.443556334021</v>
      </c>
      <c r="AE173" s="20" t="n">
        <f aca="false">AE136+AE140+AE141+AE134+AE142</f>
        <v>-647.443556334021</v>
      </c>
      <c r="AF173" s="20" t="n">
        <f aca="false">AF136+AF140+AF141+AF134+AF142</f>
        <v>-647.443556334021</v>
      </c>
      <c r="AG173" s="20" t="n">
        <f aca="false">AG136+AG140+AG141+AG134+AG142</f>
        <v>-647.443556334021</v>
      </c>
      <c r="AH173" s="20" t="n">
        <f aca="false">AH136+AH140+AH141+AH134+AH142</f>
        <v>-647.443556334021</v>
      </c>
      <c r="AI173" s="20" t="n">
        <f aca="false">AI136+AI140+AI141+AI134+AI142</f>
        <v>-647.443556334021</v>
      </c>
      <c r="AJ173" s="20" t="n">
        <f aca="false">AJ136+AJ140+AJ141+AJ134+AJ142</f>
        <v>-647.443556334021</v>
      </c>
      <c r="AK173" s="20" t="n">
        <f aca="false">AK136+AK140+AK141+AK134+AK142</f>
        <v>-647.443556334021</v>
      </c>
      <c r="AL173" s="20" t="n">
        <f aca="false">AL136+AL140+AL141+AL134+AL142</f>
        <v>-647.443556334021</v>
      </c>
      <c r="AM173" s="20" t="n">
        <f aca="false">AM136+AM140+AM141+AM134+AM142</f>
        <v>-647.443556334021</v>
      </c>
      <c r="AN173" s="20" t="n">
        <f aca="false">AN136+AN140+AN141+AN134+AN142</f>
        <v>-647.443556334021</v>
      </c>
      <c r="AO173" s="20" t="n">
        <f aca="false">AO136+AO140+AO141+AO134+AO142</f>
        <v>-647.443556334021</v>
      </c>
      <c r="AP173" s="20" t="n">
        <f aca="false">AP136+AP140+AP141+AP134+AP142</f>
        <v>-647.443556334021</v>
      </c>
      <c r="AQ173" s="20" t="n">
        <f aca="false">AQ136+AQ140+AQ141+AQ134+AQ142</f>
        <v>-647.443556334021</v>
      </c>
      <c r="AR173" s="20" t="n">
        <f aca="false">AR136+AR140+AR141+AR134+AR142</f>
        <v>-647.443556334021</v>
      </c>
      <c r="AS173" s="20" t="n">
        <f aca="false">AS136+AS140+AS141+AS134+AS142</f>
        <v>-647.443556334021</v>
      </c>
      <c r="AT173" s="20" t="n">
        <f aca="false">AT136+AT140+AT141+AT134+AT142</f>
        <v>-647.443556334021</v>
      </c>
      <c r="AU173" s="20" t="n">
        <f aca="false">AU136+AU140+AU141+AU134+AU142</f>
        <v>-647.443556334021</v>
      </c>
      <c r="AV173" s="20" t="n">
        <f aca="false">AV136+AV140+AV141+AV134+AV142</f>
        <v>-647.443556334021</v>
      </c>
      <c r="AW173" s="20" t="n">
        <f aca="false">AW136+AW140+AW141+AW134+AW142</f>
        <v>-647.443556334021</v>
      </c>
      <c r="AX173" s="20" t="n">
        <f aca="false">AX136+AX140+AX141+AX134+AX142</f>
        <v>-647.443556334021</v>
      </c>
      <c r="AY173" s="20" t="n">
        <f aca="false">AY136+AY140+AY141+AY134+AY142</f>
        <v>-647.443556334021</v>
      </c>
      <c r="AZ173" s="20" t="n">
        <f aca="false">AZ136+AZ140+AZ141+AZ134+AZ142</f>
        <v>-647.443556334021</v>
      </c>
      <c r="BA173" s="20" t="n">
        <f aca="false">BA136+BA140+BA141+BA134+BA142</f>
        <v>-647.443556334021</v>
      </c>
      <c r="BB173" s="20" t="n">
        <f aca="false">BB136+BB140+BB141+BB134+BB142</f>
        <v>-647.443556334021</v>
      </c>
      <c r="BC173" s="20" t="n">
        <f aca="false">BC136+BC140+BC141+BC134+BC142</f>
        <v>-647.443556334021</v>
      </c>
      <c r="BD173" s="20" t="n">
        <f aca="false">BD136+BD140+BD141+BD134+BD142</f>
        <v>-647.443556334021</v>
      </c>
      <c r="BE173" s="20" t="n">
        <f aca="false">BE136+BE140+BE141+BE134+BE142</f>
        <v>-647.443556334021</v>
      </c>
      <c r="BF173" s="20" t="n">
        <f aca="false">BF136+BF140+BF141+BF134+BF142</f>
        <v>-647.443556334021</v>
      </c>
      <c r="BG173" s="20" t="n">
        <f aca="false">BG136+BG140+BG141+BG134+BG142</f>
        <v>-647.443556334021</v>
      </c>
      <c r="BH173" s="20" t="n">
        <f aca="false">BH136+BH140+BH141+BH134+BH142</f>
        <v>-647.443556334021</v>
      </c>
      <c r="BI173" s="20" t="n">
        <f aca="false">BI136+BI140+BI141+BI134+BI142</f>
        <v>-647.443556334021</v>
      </c>
      <c r="BJ173" s="20" t="n">
        <f aca="false">BJ136+BJ140+BJ141+BJ134+BJ142</f>
        <v>-647.443556334021</v>
      </c>
      <c r="BK173" s="20" t="n">
        <f aca="false">BK136+BK140+BK141+BK134+BK142</f>
        <v>-647.443556334021</v>
      </c>
      <c r="BL173" s="20" t="n">
        <f aca="false">BL136+BL140+BL141+BL134+BL142</f>
        <v>-647.443556334021</v>
      </c>
      <c r="BM173" s="20" t="n">
        <f aca="false">BM136+BM140+BM141+BM134+BM142</f>
        <v>-647.443556334021</v>
      </c>
      <c r="BN173" s="20" t="n">
        <f aca="false">BN136+BN140+BN141+BN134+BN142</f>
        <v>-647.443556334021</v>
      </c>
      <c r="BO173" s="20" t="n">
        <f aca="false">BO136+BO140+BO141+BO134+BO142</f>
        <v>-647.443556334021</v>
      </c>
      <c r="BP173" s="20" t="n">
        <f aca="false">BP136+BP140+BP141+BP134+BP142</f>
        <v>-647.443556334021</v>
      </c>
      <c r="BQ173" s="20" t="n">
        <f aca="false">BQ136+BQ140+BQ141+BQ134+BQ142</f>
        <v>-647.443556334021</v>
      </c>
      <c r="BR173" s="20" t="n">
        <f aca="false">BR136+BR140+BR141+BR134+BR142</f>
        <v>-647.443556334021</v>
      </c>
      <c r="BS173" s="20" t="n">
        <f aca="false">BS136+BS140+BS141+BS134+BS142</f>
        <v>-647.443556334021</v>
      </c>
      <c r="BT173" s="20" t="n">
        <f aca="false">BT136+BT140+BT141+BT134+BT142</f>
        <v>-647.443556334021</v>
      </c>
      <c r="BU173" s="20" t="n">
        <f aca="false">BU136+BU140+BU141+BU134+BU142</f>
        <v>-647.443556334021</v>
      </c>
      <c r="BV173" s="20" t="n">
        <f aca="false">BV136+BV140+BV141+BV134+BV142</f>
        <v>-647.443556334021</v>
      </c>
      <c r="BW173" s="20" t="n">
        <f aca="false">BW136+BW140+BW141+BW134+BW142</f>
        <v>-647.443556334021</v>
      </c>
      <c r="BX173" s="20" t="n">
        <f aca="false">BX136+BX140+BX141+BX134+BX142</f>
        <v>-647.443556334021</v>
      </c>
      <c r="BY173" s="20" t="n">
        <f aca="false">BY136+BY140+BY141+BY134+BY142</f>
        <v>-647.443556334021</v>
      </c>
      <c r="BZ173" s="20" t="n">
        <f aca="false">BZ136+BZ140+BZ141+BZ134+BZ142</f>
        <v>-647.443556334021</v>
      </c>
      <c r="CA173" s="20" t="n">
        <f aca="false">CA136+CA140+CA141+CA134+CA142</f>
        <v>647.443556334021</v>
      </c>
      <c r="CB173" s="20" t="n">
        <f aca="false">CB136+CB140+CB141+CB134+CB142</f>
        <v>-2.30215846386273E-013</v>
      </c>
      <c r="CC173" s="20" t="n">
        <f aca="false">CC136+CC140+CC141+CC134+CC142</f>
        <v>-2.30215846386273E-013</v>
      </c>
      <c r="CD173" s="20" t="n">
        <f aca="false">CD136+CD140+CD141+CD134+CD142</f>
        <v>-2.30215846386273E-013</v>
      </c>
      <c r="CE173" s="20" t="n">
        <f aca="false">CE136+CE140+CE141+CE134+CE142</f>
        <v>-2.30215846386273E-013</v>
      </c>
      <c r="CF173" s="20" t="n">
        <f aca="false">CF136+CF140+CF141+CF134+CF142</f>
        <v>-2.30215846386273E-013</v>
      </c>
      <c r="CG173" s="20" t="n">
        <f aca="false">CG136+CG140+CG141+CG134+CG142</f>
        <v>-2.30215846386273E-013</v>
      </c>
      <c r="CH173" s="20" t="n">
        <f aca="false">CH136+CH140+CH141+CH134+CH142</f>
        <v>-2.30215846386273E-013</v>
      </c>
      <c r="CI173" s="20" t="n">
        <f aca="false">CI136+CI140+CI141+CI134+CI142</f>
        <v>-2.30215846386273E-013</v>
      </c>
      <c r="CJ173" s="20" t="n">
        <f aca="false">CJ136+CJ140+CJ141+CJ134+CJ142</f>
        <v>-2.30215846386273E-013</v>
      </c>
      <c r="CK173" s="20" t="n">
        <f aca="false">CK136+CK140+CK141+CK134+CK142</f>
        <v>-2.30215846386273E-013</v>
      </c>
      <c r="CL173" s="20" t="n">
        <f aca="false">CL136+CL140+CL141+CL134+CL142</f>
        <v>-2.30215846386273E-013</v>
      </c>
      <c r="CM173" s="20" t="n">
        <f aca="false">CM136+CM140+CM141+CM134+CM142</f>
        <v>-2.30215846386273E-013</v>
      </c>
      <c r="CN173" s="20" t="n">
        <f aca="false">CN136+CN140+CN141+CN134+CN142</f>
        <v>-2.30215846386273E-013</v>
      </c>
      <c r="CO173" s="20" t="n">
        <f aca="false">CO136+CO140+CO141+CO134+CO142</f>
        <v>-2.30215846386273E-013</v>
      </c>
      <c r="CP173" s="20" t="n">
        <f aca="false">CP136+CP140+CP141+CP134+CP142</f>
        <v>-2.30215846386273E-013</v>
      </c>
      <c r="CQ173" s="20" t="n">
        <f aca="false">CQ136+CQ140+CQ141+CQ134+CQ142</f>
        <v>-2.30215846386273E-013</v>
      </c>
      <c r="CR173" s="20" t="n">
        <f aca="false">CR136+CR140+CR141+CR134+CR142</f>
        <v>-2.30215846386273E-013</v>
      </c>
      <c r="CS173" s="20" t="n">
        <f aca="false">CS136+CS140+CS141+CS134+CS142</f>
        <v>-2.30215846386273E-013</v>
      </c>
      <c r="CT173" s="20" t="n">
        <f aca="false">CT136+CT140+CT141+CT134+CT142</f>
        <v>-2.30215846386273E-013</v>
      </c>
      <c r="CU173" s="20" t="n">
        <f aca="false">CU136+CU140+CU141+CU134+CU142</f>
        <v>-2.30215846386273E-013</v>
      </c>
      <c r="CV173" s="20" t="n">
        <f aca="false">CV136+CV140+CV141+CV134+CV142</f>
        <v>-2.30215846386273E-013</v>
      </c>
      <c r="CW173" s="20" t="n">
        <f aca="false">CW136+CW140+CW141+CW134+CW142</f>
        <v>-2.30215846386273E-013</v>
      </c>
      <c r="CX173" s="20" t="n">
        <f aca="false">CX136+CX140+CX141+CX134+CX142</f>
        <v>-2.30215846386273E-013</v>
      </c>
      <c r="CY173" s="20" t="n">
        <f aca="false">CY136+CY140+CY141+CY134+CY142</f>
        <v>-2.30215846386273E-013</v>
      </c>
      <c r="CZ173" s="20" t="n">
        <f aca="false">CZ136+CZ140+CZ141+CZ134+CZ142</f>
        <v>-2.30215846386273E-013</v>
      </c>
      <c r="DA173" s="20" t="n">
        <f aca="false">DA136+DA140+DA141+DA134+DA142</f>
        <v>-2.30215846386273E-013</v>
      </c>
      <c r="DB173" s="20" t="n">
        <f aca="false">DB136+DB140+DB141+DB134+DB142</f>
        <v>-2.30215846386273E-013</v>
      </c>
      <c r="DC173" s="20" t="n">
        <f aca="false">DC136+DC140+DC141+DC134+DC142</f>
        <v>-2.30215846386273E-013</v>
      </c>
      <c r="DD173" s="20" t="n">
        <f aca="false">DD136+DD140+DD141+DD134+DD142</f>
        <v>-2.30215846386273E-013</v>
      </c>
      <c r="DE173" s="20" t="n">
        <f aca="false">DE136+DE140+DE141+DE134+DE142</f>
        <v>-2.30215846386273E-013</v>
      </c>
      <c r="DF173" s="20" t="n">
        <f aca="false">DF136+DF140+DF141+DF134+DF142</f>
        <v>-2.30215846386273E-013</v>
      </c>
      <c r="DG173" s="20" t="n">
        <f aca="false">DG136+DG140+DG141+DG134+DG142</f>
        <v>-2.30215846386273E-013</v>
      </c>
      <c r="DH173" s="20" t="n">
        <f aca="false">DH136+DH140+DH141+DH134+DH142</f>
        <v>-2.30215846386273E-013</v>
      </c>
      <c r="DI173" s="20" t="n">
        <f aca="false">DI136+DI140+DI141+DI134+DI142</f>
        <v>-2.30215846386273E-013</v>
      </c>
      <c r="DJ173" s="20" t="n">
        <f aca="false">DJ136+DJ140+DJ141+DJ134+DJ142</f>
        <v>-2.30215846386273E-013</v>
      </c>
      <c r="DK173" s="20" t="n">
        <f aca="false">DK136+DK140+DK141+DK134+DK142</f>
        <v>-2.30215846386273E-013</v>
      </c>
      <c r="DL173" s="20" t="n">
        <f aca="false">DL136+DL140+DL141+DL134+DL142</f>
        <v>-2.30215846386273E-013</v>
      </c>
      <c r="DM173" s="20" t="n">
        <f aca="false">DM136+DM140+DM141+DM134+DM142</f>
        <v>-2.30215846386273E-013</v>
      </c>
      <c r="DN173" s="20" t="n">
        <f aca="false">DN136+DN140+DN141+DN134+DN142</f>
        <v>-2.30215846386273E-013</v>
      </c>
      <c r="DO173" s="20" t="n">
        <f aca="false">DO136+DO140+DO141+DO134+DO142</f>
        <v>-2.30215846386273E-013</v>
      </c>
      <c r="DP173" s="20" t="n">
        <f aca="false">DP136+DP140+DP141+DP134+DP142</f>
        <v>-2.30215846386273E-013</v>
      </c>
      <c r="DQ173" s="20" t="n">
        <f aca="false">DQ136+DQ140+DQ141+DQ134+DQ142</f>
        <v>-2.30215846386273E-013</v>
      </c>
      <c r="DR173" s="20" t="n">
        <f aca="false">DR136+DR140+DR141+DR134+DR142</f>
        <v>-2.30215846386273E-013</v>
      </c>
      <c r="DS173" s="20" t="n">
        <f aca="false">DS136+DS140+DS141+DS134+DS142</f>
        <v>-2.30215846386273E-013</v>
      </c>
      <c r="DT173" s="20" t="n">
        <f aca="false">DT136+DT140+DT141+DT134+DT142</f>
        <v>-2.30215846386273E-013</v>
      </c>
      <c r="DU173" s="20" t="n">
        <f aca="false">DU136+DU140+DU141+DU134+DU142</f>
        <v>-2.30215846386273E-013</v>
      </c>
      <c r="DV173" s="20" t="n">
        <f aca="false">DV136+DV140+DV141+DV134+DV142</f>
        <v>-2.30215846386273E-013</v>
      </c>
      <c r="DW173" s="20" t="n">
        <f aca="false">DW136+DW140+DW141+DW134+DW142</f>
        <v>-2.30215846386273E-013</v>
      </c>
      <c r="DX173" s="20" t="n">
        <f aca="false">DX136+DX140+DX141+DX134+DX142</f>
        <v>-2.30215846386273E-013</v>
      </c>
      <c r="DY173" s="20" t="n">
        <f aca="false">DY136+DY140+DY141+DY134+DY142</f>
        <v>-2.30215846386273E-013</v>
      </c>
      <c r="DZ173" s="20" t="n">
        <f aca="false">DZ136+DZ140+DZ141+DZ134+DZ142</f>
        <v>-2.30215846386273E-013</v>
      </c>
      <c r="EA173" s="20" t="n">
        <f aca="false">EA136+EA140+EA141+EA134+EA142</f>
        <v>-2.30215846386273E-013</v>
      </c>
      <c r="EB173" s="20" t="n">
        <f aca="false">EB136+EB140+EB141+EB134+EB142</f>
        <v>-2.30215846386273E-013</v>
      </c>
      <c r="EC173" s="20" t="n">
        <f aca="false">EC136+EC140+EC141+EC134+EC142</f>
        <v>-2.30215846386273E-013</v>
      </c>
      <c r="ED173" s="20" t="n">
        <f aca="false">ED136+ED140+ED141+ED134+ED142</f>
        <v>-2.30215846386273E-013</v>
      </c>
      <c r="EE173" s="20" t="n">
        <f aca="false">EE136+EE140+EE141+EE134+EE142</f>
        <v>-2.30215846386273E-013</v>
      </c>
      <c r="EF173" s="20" t="n">
        <f aca="false">EF136+EF140+EF141+EF134+EF142</f>
        <v>-2.30215846386273E-013</v>
      </c>
      <c r="EG173" s="20" t="n">
        <f aca="false">EG136+EG140+EG141+EG134+EG142</f>
        <v>-2.30215846386273E-013</v>
      </c>
      <c r="EH173" s="20" t="n">
        <f aca="false">EH136+EH140+EH141+EH134+EH142</f>
        <v>-2.30215846386273E-013</v>
      </c>
      <c r="EI173" s="20" t="n">
        <f aca="false">EI136+EI140+EI141+EI134+EI142</f>
        <v>-2.30215846386273E-013</v>
      </c>
      <c r="EJ173" s="20" t="n">
        <f aca="false">EJ136+EJ140+EJ141+EJ134+EJ142</f>
        <v>-2.30215846386273E-013</v>
      </c>
      <c r="EK173" s="20" t="n">
        <f aca="false">EK136+EK140+EK141+EK134+EK142</f>
        <v>-2.30215846386273E-013</v>
      </c>
      <c r="EL173" s="20" t="n">
        <f aca="false">EL136+EL140+EL141+EL134+EL142</f>
        <v>-2.30215846386273E-013</v>
      </c>
      <c r="EM173" s="20" t="n">
        <f aca="false">EM136+EM140+EM141+EM134+EM142</f>
        <v>-2.30215846386273E-013</v>
      </c>
      <c r="EN173" s="20" t="n">
        <f aca="false">EN136+EN140+EN141+EN134+EN142</f>
        <v>-2.30215846386273E-013</v>
      </c>
      <c r="EO173" s="20" t="n">
        <f aca="false">EO136+EO140+EO141+EO134+EO142</f>
        <v>-2.30215846386273E-013</v>
      </c>
      <c r="EP173" s="20" t="n">
        <f aca="false">EP136+EP140+EP141+EP134+EP142</f>
        <v>-2.30215846386273E-013</v>
      </c>
      <c r="EQ173" s="20" t="n">
        <f aca="false">EQ136+EQ140+EQ141+EQ134+EQ142</f>
        <v>-2.30215846386273E-013</v>
      </c>
      <c r="ER173" s="20" t="n">
        <f aca="false">ER136+ER140+ER141+ER134+ER142</f>
        <v>-2.30215846386273E-013</v>
      </c>
      <c r="ES173" s="20" t="n">
        <f aca="false">ES136+ES140+ES141+ES134+ES142</f>
        <v>-2.30215846386273E-013</v>
      </c>
      <c r="ET173" s="20" t="n">
        <f aca="false">ET136+ET140+ET141+ET134+ET142</f>
        <v>-2.30215846386273E-013</v>
      </c>
      <c r="EU173" s="20" t="n">
        <f aca="false">EU136+EU140+EU141+EU134+EU142</f>
        <v>-2.30215846386273E-013</v>
      </c>
      <c r="EV173" s="20" t="n">
        <f aca="false">EV136+EV140+EV141+EV134+EV142</f>
        <v>-2.30215846386273E-013</v>
      </c>
      <c r="EW173" s="20" t="n">
        <f aca="false">EW136+EW140+EW141+EW134+EW142</f>
        <v>-2.30215846386273E-013</v>
      </c>
      <c r="EX173" s="20" t="n">
        <f aca="false">EX136+EX140+EX141+EX134+EX142</f>
        <v>-2.30215846386273E-013</v>
      </c>
      <c r="EY173" s="20" t="n">
        <f aca="false">EY136+EY140+EY141+EY134+EY142</f>
        <v>-2.30215846386273E-013</v>
      </c>
      <c r="EZ173" s="20" t="n">
        <f aca="false">EZ136+EZ140+EZ141+EZ134+EZ142</f>
        <v>-2.30215846386273E-013</v>
      </c>
      <c r="FA173" s="20" t="n">
        <f aca="false">FA136+FA140+FA141+FA134+FA142</f>
        <v>-2.30215846386273E-013</v>
      </c>
      <c r="FB173" s="20" t="n">
        <f aca="false">FB136+FB140+FB141+FB134+FB142</f>
        <v>-2.30215846386273E-013</v>
      </c>
      <c r="FC173" s="20" t="n">
        <f aca="false">FC136+FC140+FC141+FC134+FC142</f>
        <v>-2.30215846386273E-013</v>
      </c>
      <c r="FD173" s="20" t="n">
        <f aca="false">FD136+FD140+FD141+FD134+FD142</f>
        <v>-2.30215846386273E-013</v>
      </c>
      <c r="FE173" s="20" t="n">
        <f aca="false">FE136+FE140+FE141+FE134+FE142</f>
        <v>-2.30215846386273E-013</v>
      </c>
      <c r="FF173" s="20" t="n">
        <f aca="false">FF136+FF140+FF141+FF134+FF142</f>
        <v>-2.30215846386273E-013</v>
      </c>
      <c r="FG173" s="20" t="n">
        <f aca="false">FG136+FG140+FG141+FG134+FG142</f>
        <v>-2.30215846386273E-013</v>
      </c>
      <c r="FH173" s="20" t="n">
        <f aca="false">FH136+FH140+FH141+FH134+FH142</f>
        <v>-2.30215846386273E-013</v>
      </c>
    </row>
    <row r="174" customFormat="false" ht="15" hidden="false" customHeight="false" outlineLevel="0" collapsed="false">
      <c r="C174" s="27" t="s">
        <v>814</v>
      </c>
      <c r="D174" s="11" t="s">
        <v>359</v>
      </c>
      <c r="I174" s="62" t="n">
        <f aca="false">SUM(J174:FH174)</f>
        <v>35339.5485950559</v>
      </c>
      <c r="J174" s="62" t="n">
        <f aca="false">J169+J156+J173</f>
        <v>-2749.35227272727</v>
      </c>
      <c r="K174" s="62" t="n">
        <f aca="false">K169+K156+K173</f>
        <v>818.684731973848</v>
      </c>
      <c r="L174" s="62" t="n">
        <f aca="false">L169+L156+L173</f>
        <v>-684.462738443338</v>
      </c>
      <c r="M174" s="62" t="n">
        <f aca="false">M169+M156+M173</f>
        <v>-226.929361942715</v>
      </c>
      <c r="N174" s="62" t="n">
        <f aca="false">N169+N156+N173</f>
        <v>-1835.41287842623</v>
      </c>
      <c r="O174" s="62" t="n">
        <f aca="false">O169+O156+O173</f>
        <v>-1580.73987118772</v>
      </c>
      <c r="P174" s="62" t="n">
        <f aca="false">P169+P156+P173</f>
        <v>-867.334704016631</v>
      </c>
      <c r="Q174" s="62" t="n">
        <f aca="false">Q169+Q156+Q173</f>
        <v>-10048.1673294065</v>
      </c>
      <c r="R174" s="62" t="n">
        <f aca="false">R169+R156+R173</f>
        <v>-10028.0358728944</v>
      </c>
      <c r="S174" s="62" t="n">
        <f aca="false">S169+S156+S173</f>
        <v>-10631.5099593071</v>
      </c>
      <c r="T174" s="62" t="n">
        <f aca="false">T169+T156+T173</f>
        <v>1020.49973212637</v>
      </c>
      <c r="U174" s="62" t="n">
        <f aca="false">U169+U156+U173</f>
        <v>1037.0943071184</v>
      </c>
      <c r="V174" s="62" t="n">
        <f aca="false">V169+V156+V173</f>
        <v>1029.13036873335</v>
      </c>
      <c r="W174" s="62" t="n">
        <f aca="false">W169+W156+W173</f>
        <v>711.701194555233</v>
      </c>
      <c r="X174" s="62" t="n">
        <f aca="false">X169+X156+X173</f>
        <v>724.888860220525</v>
      </c>
      <c r="Y174" s="62" t="n">
        <f aca="false">Y169+Y156+Y173</f>
        <v>738.032236760273</v>
      </c>
      <c r="Z174" s="62" t="n">
        <f aca="false">Z169+Z156+Z173</f>
        <v>736.398649589895</v>
      </c>
      <c r="AA174" s="62" t="n">
        <f aca="false">AA169+AA156+AA173</f>
        <v>490.981390820844</v>
      </c>
      <c r="AB174" s="62" t="n">
        <f aca="false">AB169+AB156+AB173</f>
        <v>502.385887762411</v>
      </c>
      <c r="AC174" s="62" t="n">
        <f aca="false">AC169+AC156+AC173</f>
        <v>513.749995179033</v>
      </c>
      <c r="AD174" s="62" t="n">
        <f aca="false">AD169+AD156+AD173</f>
        <v>512.465610722449</v>
      </c>
      <c r="AE174" s="62" t="n">
        <f aca="false">AE169+AE156+AE173</f>
        <v>540.423983141161</v>
      </c>
      <c r="AF174" s="62" t="n">
        <f aca="false">AF169+AF156+AF173</f>
        <v>552.063357366828</v>
      </c>
      <c r="AG174" s="62" t="n">
        <f aca="false">AG169+AG156+AG173</f>
        <v>563.660879478215</v>
      </c>
      <c r="AH174" s="62" t="n">
        <f aca="false">AH169+AH156+AH173</f>
        <v>562.205622036276</v>
      </c>
      <c r="AI174" s="62" t="n">
        <f aca="false">AI169+AI156+AI173</f>
        <v>544.981262084519</v>
      </c>
      <c r="AJ174" s="62" t="n">
        <f aca="false">AJ169+AJ156+AJ173</f>
        <v>541.709964798775</v>
      </c>
      <c r="AK174" s="62" t="n">
        <f aca="false">AK169+AK156+AK173</f>
        <v>552.971861454708</v>
      </c>
      <c r="AL174" s="62" t="n">
        <f aca="false">AL169+AL156+AL173</f>
        <v>551.419097579237</v>
      </c>
      <c r="AM174" s="62" t="n">
        <f aca="false">AM169+AM156+AM173</f>
        <v>489.274774379826</v>
      </c>
      <c r="AN174" s="62" t="n">
        <f aca="false">AN169+AN156+AN173</f>
        <v>500.115154693753</v>
      </c>
      <c r="AO174" s="62" t="n">
        <f aca="false">AO169+AO156+AO173</f>
        <v>510.914571839764</v>
      </c>
      <c r="AP174" s="62" t="n">
        <f aca="false">AP169+AP156+AP173</f>
        <v>509.337231751629</v>
      </c>
      <c r="AQ174" s="62" t="n">
        <f aca="false">AQ169+AQ156+AQ173</f>
        <v>386.078370543486</v>
      </c>
      <c r="AR174" s="62" t="n">
        <f aca="false">AR169+AR156+AR173</f>
        <v>396.422698411906</v>
      </c>
      <c r="AS174" s="62" t="n">
        <f aca="false">AS169+AS156+AS173</f>
        <v>406.730057636678</v>
      </c>
      <c r="AT174" s="62" t="n">
        <f aca="false">AT169+AT156+AT173</f>
        <v>405.554456999024</v>
      </c>
      <c r="AU174" s="62" t="n">
        <f aca="false">AU169+AU156+AU173</f>
        <v>412.957798351214</v>
      </c>
      <c r="AV174" s="62" t="n">
        <f aca="false">AV169+AV156+AV173</f>
        <v>423.610065605332</v>
      </c>
      <c r="AW174" s="62" t="n">
        <f aca="false">AW169+AW156+AW173</f>
        <v>434.225665321926</v>
      </c>
      <c r="AX174" s="62" t="n">
        <f aca="false">AX169+AX156+AX173</f>
        <v>433.059639840876</v>
      </c>
      <c r="AY174" s="62" t="n">
        <f aca="false">AY169+AY156+AY173</f>
        <v>348.475584851252</v>
      </c>
      <c r="AZ174" s="62" t="n">
        <f aca="false">AZ169+AZ156+AZ173</f>
        <v>347.335091228592</v>
      </c>
      <c r="BA174" s="62" t="n">
        <f aca="false">BA169+BA156+BA173</f>
        <v>357.114561572126</v>
      </c>
      <c r="BB174" s="62" t="n">
        <f aca="false">BB169+BB156+BB173</f>
        <v>355.950614289908</v>
      </c>
      <c r="BC174" s="62" t="n">
        <f aca="false">BC169+BC156+BC173</f>
        <v>368.139820991771</v>
      </c>
      <c r="BD174" s="62" t="n">
        <f aca="false">BD169+BD156+BD173</f>
        <v>378.238691357739</v>
      </c>
      <c r="BE174" s="62" t="n">
        <f aca="false">BE169+BE156+BE173</f>
        <v>388.299095827381</v>
      </c>
      <c r="BF174" s="62" t="n">
        <f aca="false">BF169+BF156+BF173</f>
        <v>387.075882644884</v>
      </c>
      <c r="BG174" s="62" t="n">
        <f aca="false">BG169+BG156+BG173</f>
        <v>383.8980912883</v>
      </c>
      <c r="BH174" s="62" t="n">
        <f aca="false">BH169+BH156+BH173</f>
        <v>369.19297710151</v>
      </c>
      <c r="BI174" s="62" t="n">
        <f aca="false">BI169+BI156+BI173</f>
        <v>374.709550911721</v>
      </c>
      <c r="BJ174" s="62" t="n">
        <f aca="false">BJ169+BJ156+BJ173</f>
        <v>350.545476405777</v>
      </c>
      <c r="BK174" s="62" t="n">
        <f aca="false">BK169+BK156+BK173</f>
        <v>305.570320002942</v>
      </c>
      <c r="BL174" s="62" t="n">
        <f aca="false">BL169+BL156+BL173</f>
        <v>314.368861369552</v>
      </c>
      <c r="BM174" s="62" t="n">
        <f aca="false">BM169+BM156+BM173</f>
        <v>323.125065341714</v>
      </c>
      <c r="BN174" s="62" t="n">
        <f aca="false">BN169+BN156+BN173</f>
        <v>321.408602798918</v>
      </c>
      <c r="BO174" s="62" t="n">
        <f aca="false">BO169+BO156+BO173</f>
        <v>318.868297007786</v>
      </c>
      <c r="BP174" s="62" t="n">
        <f aca="false">BP169+BP156+BP173</f>
        <v>317.189385949888</v>
      </c>
      <c r="BQ174" s="62" t="n">
        <f aca="false">BQ169+BQ156+BQ173</f>
        <v>326.003572652259</v>
      </c>
      <c r="BR174" s="62" t="n">
        <f aca="false">BR169+BR156+BR173</f>
        <v>324.287289894572</v>
      </c>
      <c r="BS174" s="62" t="n">
        <f aca="false">BS169+BS156+BS173</f>
        <v>263.905769338764</v>
      </c>
      <c r="BT174" s="62" t="n">
        <f aca="false">BT169+BT156+BT173</f>
        <v>272.293796356135</v>
      </c>
      <c r="BU174" s="62" t="n">
        <f aca="false">BU169+BU156+BU173</f>
        <v>280.640639129151</v>
      </c>
      <c r="BV174" s="62" t="n">
        <f aca="false">BV169+BV156+BV173</f>
        <v>278.922172627016</v>
      </c>
      <c r="BW174" s="62" t="n">
        <f aca="false">BW169+BW156+BW173</f>
        <v>250.708754723084</v>
      </c>
      <c r="BX174" s="62" t="n">
        <f aca="false">BX169+BX156+BX173</f>
        <v>258.926824555069</v>
      </c>
      <c r="BY174" s="62" t="n">
        <f aca="false">BY169+BY156+BY173</f>
        <v>267.102658152633</v>
      </c>
      <c r="BZ174" s="62" t="n">
        <f aca="false">BZ169+BZ156+BZ173</f>
        <v>265.329911465921</v>
      </c>
      <c r="CA174" s="62" t="n">
        <f aca="false">CA169+CA156+CA173</f>
        <v>1521.49235738495</v>
      </c>
      <c r="CB174" s="62" t="n">
        <f aca="false">CB169+CB156+CB173</f>
        <v>881.984611487405</v>
      </c>
      <c r="CC174" s="62" t="n">
        <f aca="false">CC169+CC156+CC173</f>
        <v>890.605780855332</v>
      </c>
      <c r="CD174" s="62" t="n">
        <f aca="false">CD169+CD156+CD173</f>
        <v>889.523857937619</v>
      </c>
      <c r="CE174" s="62" t="n">
        <f aca="false">CE169+CE156+CE173</f>
        <v>842.281129450045</v>
      </c>
      <c r="CF174" s="62" t="n">
        <f aca="false">CF169+CF156+CF173</f>
        <v>841.226067993992</v>
      </c>
      <c r="CG174" s="62" t="n">
        <f aca="false">CG169+CG156+CG173</f>
        <v>849.404453661249</v>
      </c>
      <c r="CH174" s="62" t="n">
        <f aca="false">CH169+CH156+CH173</f>
        <v>848.327695413815</v>
      </c>
      <c r="CI174" s="62" t="n">
        <f aca="false">CI169+CI156+CI173</f>
        <v>871.787927548282</v>
      </c>
      <c r="CJ174" s="62" t="n">
        <f aca="false">CJ169+CJ156+CJ173</f>
        <v>880.384429647847</v>
      </c>
      <c r="CK174" s="62" t="n">
        <f aca="false">CK169+CK156+CK173</f>
        <v>888.945560249997</v>
      </c>
      <c r="CL174" s="62" t="n">
        <f aca="false">CL169+CL156+CL173</f>
        <v>887.820748766186</v>
      </c>
      <c r="CM174" s="62" t="n">
        <f aca="false">CM169+CM156+CM173</f>
        <v>928.063975913925</v>
      </c>
      <c r="CN174" s="62" t="n">
        <f aca="false">CN169+CN156+CN173</f>
        <v>937.270997640537</v>
      </c>
      <c r="CO174" s="62" t="n">
        <f aca="false">CO169+CO156+CO173</f>
        <v>946.442168589615</v>
      </c>
      <c r="CP174" s="62" t="n">
        <f aca="false">CP169+CP156+CP173</f>
        <v>945.302116026878</v>
      </c>
      <c r="CQ174" s="62" t="n">
        <f aca="false">CQ169+CQ156+CQ173</f>
        <v>887.91819176514</v>
      </c>
      <c r="CR174" s="62" t="n">
        <f aca="false">CR169+CR156+CR173</f>
        <v>896.667250376456</v>
      </c>
      <c r="CS174" s="62" t="n">
        <f aca="false">CS169+CS156+CS173</f>
        <v>905.380072092543</v>
      </c>
      <c r="CT174" s="62" t="n">
        <f aca="false">CT169+CT156+CT173</f>
        <v>904.227741010444</v>
      </c>
      <c r="CU174" s="62" t="n">
        <f aca="false">CU169+CU156+CU173</f>
        <v>-33900.555427849</v>
      </c>
      <c r="CV174" s="62" t="n">
        <f aca="false">CV169+CV156+CV173</f>
        <v>874.13471392866</v>
      </c>
      <c r="CW174" s="62" t="n">
        <f aca="false">CW169+CW156+CW173</f>
        <v>882.526261929495</v>
      </c>
      <c r="CX174" s="62" t="n">
        <f aca="false">CX169+CX156+CX173</f>
        <v>881.299514005331</v>
      </c>
      <c r="CY174" s="62" t="n">
        <f aca="false">CY169+CY156+CY173</f>
        <v>1065.19638803434</v>
      </c>
      <c r="CZ174" s="62" t="n">
        <f aca="false">CZ169+CZ156+CZ173</f>
        <v>1075.57229449574</v>
      </c>
      <c r="DA174" s="62" t="n">
        <f aca="false">DA169+DA156+DA173</f>
        <v>1085.90083663295</v>
      </c>
      <c r="DB174" s="62" t="n">
        <f aca="false">DB169+DB156+DB173</f>
        <v>1084.3946539814</v>
      </c>
      <c r="DC174" s="62" t="n">
        <f aca="false">DC169+DC156+DC173</f>
        <v>1048.75342273494</v>
      </c>
      <c r="DD174" s="62" t="n">
        <f aca="false">DD169+DD156+DD173</f>
        <v>1058.98214193129</v>
      </c>
      <c r="DE174" s="62" t="n">
        <f aca="false">DE169+DE156+DE173</f>
        <v>1069.16464917952</v>
      </c>
      <c r="DF174" s="62" t="n">
        <f aca="false">DF169+DF156+DF173</f>
        <v>1067.69511201727</v>
      </c>
      <c r="DG174" s="62" t="n">
        <f aca="false">DG169+DG156+DG173</f>
        <v>1049.79409933854</v>
      </c>
      <c r="DH174" s="62" t="n">
        <f aca="false">DH169+DH156+DH173</f>
        <v>1060.04408365918</v>
      </c>
      <c r="DI174" s="62" t="n">
        <f aca="false">DI169+DI156+DI173</f>
        <v>1070.24817086333</v>
      </c>
      <c r="DJ174" s="62" t="n">
        <f aca="false">DJ169+DJ156+DJ173</f>
        <v>1068.78864532827</v>
      </c>
      <c r="DK174" s="62" t="n">
        <f aca="false">DK169+DK156+DK173</f>
        <v>1006.21233559843</v>
      </c>
      <c r="DL174" s="62" t="n">
        <f aca="false">DL169+DL156+DL173</f>
        <v>1004.80421358023</v>
      </c>
      <c r="DM174" s="62" t="n">
        <f aca="false">DM169+DM156+DM173</f>
        <v>1014.42348821132</v>
      </c>
      <c r="DN174" s="62" t="n">
        <f aca="false">DN169+DN156+DN173</f>
        <v>1012.98640889449</v>
      </c>
      <c r="DO174" s="62" t="n">
        <f aca="false">DO169+DO156+DO173</f>
        <v>1046.27389877179</v>
      </c>
      <c r="DP174" s="62" t="n">
        <f aca="false">DP169+DP156+DP173</f>
        <v>1056.50709112333</v>
      </c>
      <c r="DQ174" s="62" t="n">
        <f aca="false">DQ169+DQ156+DQ173</f>
        <v>1066.69511068707</v>
      </c>
      <c r="DR174" s="62" t="n">
        <f aca="false">DR169+DR156+DR173</f>
        <v>1065.2586187603</v>
      </c>
      <c r="DS174" s="62" t="n">
        <f aca="false">DS169+DS156+DS173</f>
        <v>1020.43457584031</v>
      </c>
      <c r="DT174" s="62" t="n">
        <f aca="false">DT169+DT156+DT173</f>
        <v>1030.38819081552</v>
      </c>
      <c r="DU174" s="62" t="n">
        <f aca="false">DU169+DU156+DU173</f>
        <v>1040.29687722858</v>
      </c>
      <c r="DV174" s="62" t="n">
        <f aca="false">DV169+DV156+DV173</f>
        <v>1038.8681516625</v>
      </c>
      <c r="DW174" s="62" t="n">
        <f aca="false">DW169+DW156+DW173</f>
        <v>1018.65451900971</v>
      </c>
      <c r="DX174" s="62" t="n">
        <f aca="false">DX169+DX156+DX173</f>
        <v>1028.59022933558</v>
      </c>
      <c r="DY174" s="62" t="n">
        <f aca="false">DY169+DY156+DY173</f>
        <v>1038.48107190282</v>
      </c>
      <c r="DZ174" s="62" t="n">
        <f aca="false">DZ169+DZ156+DZ173</f>
        <v>1037.05427988517</v>
      </c>
      <c r="EA174" s="62" t="n">
        <f aca="false">EA169+EA156+EA173</f>
        <v>1020.21188270729</v>
      </c>
      <c r="EB174" s="62" t="n">
        <f aca="false">EB169+EB156+EB173</f>
        <v>1018.84193657206</v>
      </c>
      <c r="EC174" s="62" t="n">
        <f aca="false">EC169+EC156+EC173</f>
        <v>1028.65403839373</v>
      </c>
      <c r="ED174" s="62" t="n">
        <f aca="false">ED169+ED156+ED173</f>
        <v>1027.25592002708</v>
      </c>
      <c r="EE174" s="62" t="n">
        <f aca="false">EE169+EE156+EE173</f>
        <v>995.018671467162</v>
      </c>
      <c r="EF174" s="62" t="n">
        <f aca="false">EF169+EF156+EF173</f>
        <v>1004.70065405525</v>
      </c>
      <c r="EG174" s="62" t="n">
        <f aca="false">EG169+EG156+EG173</f>
        <v>1014.33805745584</v>
      </c>
      <c r="EH174" s="62" t="n">
        <f aca="false">EH169+EH156+EH173</f>
        <v>1012.92044198279</v>
      </c>
      <c r="EI174" s="62" t="n">
        <f aca="false">EI169+EI156+EI173</f>
        <v>1063.83579101975</v>
      </c>
      <c r="EJ174" s="62" t="n">
        <f aca="false">EJ169+EJ156+EJ173</f>
        <v>1025.94060603263</v>
      </c>
      <c r="EK174" s="62" t="n">
        <f aca="false">EK169+EK156+EK173</f>
        <v>1035.87548792143</v>
      </c>
      <c r="EL174" s="62" t="n">
        <f aca="false">EL169+EL156+EL173</f>
        <v>1034.52260019316</v>
      </c>
      <c r="EM174" s="62" t="n">
        <f aca="false">EM169+EM156+EM173</f>
        <v>1068.22156876731</v>
      </c>
      <c r="EN174" s="62" t="n">
        <f aca="false">EN169+EN156+EN173</f>
        <v>1078.75957588732</v>
      </c>
      <c r="EO174" s="62" t="n">
        <f aca="false">EO169+EO156+EO173</f>
        <v>1089.25438810497</v>
      </c>
      <c r="EP174" s="62" t="n">
        <f aca="false">EP169+EP156+EP173</f>
        <v>1087.88079281611</v>
      </c>
      <c r="EQ174" s="62" t="n">
        <f aca="false">EQ169+EQ156+EQ173</f>
        <v>1030.03031767166</v>
      </c>
      <c r="ER174" s="62" t="n">
        <f aca="false">ER169+ER156+ER173</f>
        <v>1028.69282339071</v>
      </c>
      <c r="ES174" s="62" t="n">
        <f aca="false">ES169+ES156+ES173</f>
        <v>1038.64596061733</v>
      </c>
      <c r="ET174" s="62" t="n">
        <f aca="false">ET169+ET156+ET173</f>
        <v>1037.28096146051</v>
      </c>
      <c r="EU174" s="62" t="n">
        <f aca="false">EU169+EU156+EU173</f>
        <v>1025.21537053369</v>
      </c>
      <c r="EV174" s="62" t="n">
        <f aca="false">EV169+EV156+EV173</f>
        <v>994.620442304851</v>
      </c>
      <c r="EW174" s="62" t="n">
        <f aca="false">EW169+EW156+EW173</f>
        <v>1004.24101546334</v>
      </c>
      <c r="EX174" s="62" t="n">
        <f aca="false">EX169+EX156+EX173</f>
        <v>1002.91830212228</v>
      </c>
      <c r="EY174" s="62" t="n">
        <f aca="false">EY169+EY156+EY173</f>
        <v>999.419206202526</v>
      </c>
      <c r="EZ174" s="62" t="n">
        <f aca="false">EZ169+EZ156+EZ173</f>
        <v>1009.2203373108</v>
      </c>
      <c r="FA174" s="62" t="n">
        <f aca="false">FA169+FA156+FA173</f>
        <v>1018.97916896445</v>
      </c>
      <c r="FB174" s="62" t="n">
        <f aca="false">FB169+FB156+FB173</f>
        <v>1017.63404885939</v>
      </c>
      <c r="FC174" s="62" t="n">
        <f aca="false">FC169+FC156+FC173</f>
        <v>1014.08062105759</v>
      </c>
      <c r="FD174" s="62" t="n">
        <f aca="false">FD169+FD156+FD173</f>
        <v>-2.30215846386273E-013</v>
      </c>
      <c r="FE174" s="62" t="n">
        <f aca="false">FE169+FE156+FE173</f>
        <v>-2.30215846386273E-013</v>
      </c>
      <c r="FF174" s="62" t="n">
        <f aca="false">FF169+FF156+FF173</f>
        <v>-2.30215846386273E-013</v>
      </c>
      <c r="FG174" s="62" t="n">
        <f aca="false">FG169+FG156+FG173</f>
        <v>-2.30215846386273E-013</v>
      </c>
      <c r="FH174" s="62" t="n">
        <f aca="false">FH169+FH156+FH173</f>
        <v>-2.30215846386273E-013</v>
      </c>
    </row>
    <row r="175" customFormat="false" ht="15" hidden="false" customHeight="false" outlineLevel="0" collapsed="false">
      <c r="A175" s="23"/>
      <c r="B175" s="23"/>
      <c r="C175" s="23" t="s">
        <v>815</v>
      </c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  <c r="DH175" s="23"/>
      <c r="DI175" s="23"/>
      <c r="DJ175" s="23"/>
      <c r="DK175" s="23"/>
      <c r="DL175" s="23"/>
      <c r="DM175" s="23"/>
      <c r="DN175" s="23"/>
      <c r="DO175" s="23"/>
      <c r="DP175" s="23"/>
      <c r="DQ175" s="23"/>
      <c r="DR175" s="23"/>
      <c r="DS175" s="23"/>
      <c r="DT175" s="23"/>
      <c r="DU175" s="23"/>
      <c r="DV175" s="23"/>
      <c r="DW175" s="23"/>
      <c r="DX175" s="23"/>
      <c r="DY175" s="23"/>
      <c r="DZ175" s="23"/>
      <c r="EA175" s="23"/>
      <c r="EB175" s="23"/>
      <c r="EC175" s="23"/>
      <c r="ED175" s="23"/>
      <c r="EE175" s="23"/>
      <c r="EF175" s="23"/>
      <c r="EG175" s="23"/>
      <c r="EH175" s="23"/>
      <c r="EI175" s="23"/>
      <c r="EJ175" s="23"/>
      <c r="EK175" s="23"/>
      <c r="EL175" s="23"/>
      <c r="EM175" s="23"/>
      <c r="EN175" s="23"/>
      <c r="EO175" s="23"/>
      <c r="EP175" s="23"/>
      <c r="EQ175" s="23"/>
      <c r="ER175" s="23"/>
      <c r="ES175" s="23"/>
      <c r="ET175" s="23"/>
      <c r="EU175" s="23"/>
      <c r="EV175" s="23"/>
      <c r="EW175" s="23"/>
      <c r="EX175" s="23"/>
      <c r="EY175" s="23"/>
      <c r="EZ175" s="23"/>
      <c r="FA175" s="23"/>
      <c r="FB175" s="23"/>
      <c r="FC175" s="23"/>
      <c r="FD175" s="23"/>
      <c r="FE175" s="23"/>
      <c r="FF175" s="23"/>
      <c r="FG175" s="23"/>
      <c r="FH175" s="23"/>
    </row>
    <row r="176" customFormat="false" ht="15" hidden="false" customHeight="false" outlineLevel="0" collapsed="false">
      <c r="C176" s="0" t="s">
        <v>816</v>
      </c>
      <c r="D176" s="11" t="s">
        <v>359</v>
      </c>
      <c r="E176" s="20" t="n">
        <f aca="false">-SUMIF($J$4:$FH$4,"&lt;="&amp;$F16,$J168:$FH168)</f>
        <v>5725.08750061644</v>
      </c>
    </row>
    <row r="177" customFormat="false" ht="15" hidden="false" customHeight="false" outlineLevel="0" collapsed="false">
      <c r="C177" s="0" t="s">
        <v>817</v>
      </c>
      <c r="D177" s="11" t="s">
        <v>359</v>
      </c>
      <c r="E177" s="20" t="n">
        <f aca="false">-($I116+$I105)</f>
        <v>57085</v>
      </c>
    </row>
    <row r="178" customFormat="false" ht="15" hidden="false" customHeight="false" outlineLevel="0" collapsed="false">
      <c r="C178" s="0" t="s">
        <v>148</v>
      </c>
      <c r="D178" s="11" t="s">
        <v>359</v>
      </c>
      <c r="E178" s="20" t="n">
        <f aca="false">$I137-$I140-$I141</f>
        <v>943.311243579356</v>
      </c>
    </row>
    <row r="179" customFormat="false" ht="15" hidden="false" customHeight="false" outlineLevel="0" collapsed="false">
      <c r="C179" s="27" t="s">
        <v>149</v>
      </c>
      <c r="D179" s="11" t="s">
        <v>359</v>
      </c>
      <c r="E179" s="62" t="n">
        <f aca="false">SUM($E176:$E178)</f>
        <v>63753.3987441958</v>
      </c>
    </row>
    <row r="180" customFormat="false" ht="15" hidden="false" customHeight="false" outlineLevel="0" collapsed="false">
      <c r="C180" s="0" t="s">
        <v>818</v>
      </c>
      <c r="D180" s="11" t="s">
        <v>359</v>
      </c>
      <c r="E180" s="20" t="n">
        <f aca="false">$E179-$E139</f>
        <v>36538.37314371</v>
      </c>
      <c r="F180" s="20" t="n">
        <f aca="false">$E180+$E142</f>
        <v>37833.260256378</v>
      </c>
    </row>
    <row r="181" customFormat="false" ht="15" hidden="false" customHeight="false" outlineLevel="0" collapsed="false">
      <c r="C181" s="0" t="s">
        <v>819</v>
      </c>
      <c r="D181" s="11" t="s">
        <v>32</v>
      </c>
      <c r="E181" s="22" t="n">
        <f aca="false">$E139/$E179</f>
        <v>0.42687960385741</v>
      </c>
      <c r="F181" s="20" t="n">
        <f aca="false">$F180+SUMIF($J$4:$FH$4,"&lt;="&amp;$E22,$J174:$FH174)</f>
        <v>0</v>
      </c>
    </row>
    <row r="182" customFormat="false" ht="15" hidden="false" customHeight="false" outlineLevel="0" collapsed="false">
      <c r="C182" s="0" t="s">
        <v>820</v>
      </c>
      <c r="D182" s="11" t="s">
        <v>359</v>
      </c>
      <c r="E182" s="20" t="n">
        <f aca="false">-($I101+$I102+$I103+$I104+$I106)</f>
        <v>5661</v>
      </c>
    </row>
    <row r="184" customFormat="false" ht="15" hidden="false" customHeight="false" outlineLevel="0" collapsed="false">
      <c r="A184" s="9" t="s">
        <v>14</v>
      </c>
      <c r="B184" s="9"/>
      <c r="C184" s="9" t="s">
        <v>821</v>
      </c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</row>
    <row r="185" customFormat="false" ht="15" hidden="false" customHeight="false" outlineLevel="0" collapsed="false">
      <c r="A185" s="23"/>
      <c r="B185" s="23"/>
      <c r="C185" s="23" t="s">
        <v>822</v>
      </c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  <c r="DH185" s="23"/>
      <c r="DI185" s="23"/>
      <c r="DJ185" s="23"/>
      <c r="DK185" s="23"/>
      <c r="DL185" s="23"/>
      <c r="DM185" s="23"/>
      <c r="DN185" s="23"/>
      <c r="DO185" s="23"/>
      <c r="DP185" s="23"/>
      <c r="DQ185" s="23"/>
      <c r="DR185" s="23"/>
      <c r="DS185" s="23"/>
      <c r="DT185" s="23"/>
      <c r="DU185" s="23"/>
      <c r="DV185" s="23"/>
      <c r="DW185" s="23"/>
      <c r="DX185" s="23"/>
      <c r="DY185" s="23"/>
      <c r="DZ185" s="23"/>
      <c r="EA185" s="23"/>
      <c r="EB185" s="23"/>
      <c r="EC185" s="23"/>
      <c r="ED185" s="23"/>
      <c r="EE185" s="23"/>
      <c r="EF185" s="23"/>
      <c r="EG185" s="23"/>
      <c r="EH185" s="23"/>
      <c r="EI185" s="23"/>
      <c r="EJ185" s="23"/>
      <c r="EK185" s="23"/>
      <c r="EL185" s="23"/>
      <c r="EM185" s="23"/>
      <c r="EN185" s="23"/>
      <c r="EO185" s="23"/>
      <c r="EP185" s="23"/>
      <c r="EQ185" s="23"/>
      <c r="ER185" s="23"/>
      <c r="ES185" s="23"/>
      <c r="ET185" s="23"/>
      <c r="EU185" s="23"/>
      <c r="EV185" s="23"/>
      <c r="EW185" s="23"/>
      <c r="EX185" s="23"/>
      <c r="EY185" s="23"/>
      <c r="EZ185" s="23"/>
      <c r="FA185" s="23"/>
      <c r="FB185" s="23"/>
      <c r="FC185" s="23"/>
      <c r="FD185" s="23"/>
      <c r="FE185" s="23"/>
      <c r="FF185" s="23"/>
      <c r="FG185" s="23"/>
      <c r="FH185" s="23"/>
    </row>
    <row r="186" customFormat="false" ht="15" hidden="false" customHeight="false" outlineLevel="0" collapsed="false">
      <c r="C186" s="0" t="s">
        <v>823</v>
      </c>
      <c r="D186" s="11" t="s">
        <v>359</v>
      </c>
      <c r="I186" s="20" t="n">
        <f aca="false">SUM(J186:FH186)</f>
        <v>1347.5</v>
      </c>
      <c r="J186" s="20" t="n">
        <f aca="false">J20*(In_EW_Reimbursed*-$E104+$E108)</f>
        <v>0</v>
      </c>
      <c r="K186" s="20" t="n">
        <f aca="false">K20*(In_EW_Reimbursed*-$E104+$E108)</f>
        <v>0</v>
      </c>
      <c r="L186" s="20" t="n">
        <f aca="false">L20*(In_EW_Reimbursed*-$E104+$E108)</f>
        <v>0</v>
      </c>
      <c r="M186" s="20" t="n">
        <f aca="false">M20*(In_EW_Reimbursed*-$E104+$E108)</f>
        <v>0</v>
      </c>
      <c r="N186" s="20" t="n">
        <f aca="false">N20*(In_EW_Reimbursed*-$E104+$E108)</f>
        <v>0</v>
      </c>
      <c r="O186" s="20" t="n">
        <f aca="false">O20*(In_EW_Reimbursed*-$E104+$E108)</f>
        <v>1347.5</v>
      </c>
      <c r="P186" s="20" t="n">
        <f aca="false">P20*(In_EW_Reimbursed*-$E104+$E108)</f>
        <v>0</v>
      </c>
      <c r="Q186" s="20" t="n">
        <f aca="false">Q20*(In_EW_Reimbursed*-$E104+$E108)</f>
        <v>0</v>
      </c>
      <c r="R186" s="20" t="n">
        <f aca="false">R20*(In_EW_Reimbursed*-$E104+$E108)</f>
        <v>0</v>
      </c>
      <c r="S186" s="20" t="n">
        <f aca="false">S20*(In_EW_Reimbursed*-$E104+$E108)</f>
        <v>0</v>
      </c>
      <c r="T186" s="20" t="n">
        <f aca="false">T20*(In_EW_Reimbursed*-$E104+$E108)</f>
        <v>0</v>
      </c>
      <c r="U186" s="20" t="n">
        <f aca="false">U20*(In_EW_Reimbursed*-$E104+$E108)</f>
        <v>0</v>
      </c>
      <c r="V186" s="20" t="n">
        <f aca="false">V20*(In_EW_Reimbursed*-$E104+$E108)</f>
        <v>0</v>
      </c>
      <c r="W186" s="20" t="n">
        <f aca="false">W20*(In_EW_Reimbursed*-$E104+$E108)</f>
        <v>0</v>
      </c>
      <c r="X186" s="20" t="n">
        <f aca="false">X20*(In_EW_Reimbursed*-$E104+$E108)</f>
        <v>0</v>
      </c>
      <c r="Y186" s="20" t="n">
        <f aca="false">Y20*(In_EW_Reimbursed*-$E104+$E108)</f>
        <v>0</v>
      </c>
      <c r="Z186" s="20" t="n">
        <f aca="false">Z20*(In_EW_Reimbursed*-$E104+$E108)</f>
        <v>0</v>
      </c>
      <c r="AA186" s="20" t="n">
        <f aca="false">AA20*(In_EW_Reimbursed*-$E104+$E108)</f>
        <v>0</v>
      </c>
      <c r="AB186" s="20" t="n">
        <f aca="false">AB20*(In_EW_Reimbursed*-$E104+$E108)</f>
        <v>0</v>
      </c>
      <c r="AC186" s="20" t="n">
        <f aca="false">AC20*(In_EW_Reimbursed*-$E104+$E108)</f>
        <v>0</v>
      </c>
      <c r="AD186" s="20" t="n">
        <f aca="false">AD20*(In_EW_Reimbursed*-$E104+$E108)</f>
        <v>0</v>
      </c>
      <c r="AE186" s="20" t="n">
        <f aca="false">AE20*(In_EW_Reimbursed*-$E104+$E108)</f>
        <v>0</v>
      </c>
      <c r="AF186" s="20" t="n">
        <f aca="false">AF20*(In_EW_Reimbursed*-$E104+$E108)</f>
        <v>0</v>
      </c>
      <c r="AG186" s="20" t="n">
        <f aca="false">AG20*(In_EW_Reimbursed*-$E104+$E108)</f>
        <v>0</v>
      </c>
      <c r="AH186" s="20" t="n">
        <f aca="false">AH20*(In_EW_Reimbursed*-$E104+$E108)</f>
        <v>0</v>
      </c>
      <c r="AI186" s="20" t="n">
        <f aca="false">AI20*(In_EW_Reimbursed*-$E104+$E108)</f>
        <v>0</v>
      </c>
      <c r="AJ186" s="20" t="n">
        <f aca="false">AJ20*(In_EW_Reimbursed*-$E104+$E108)</f>
        <v>0</v>
      </c>
      <c r="AK186" s="20" t="n">
        <f aca="false">AK20*(In_EW_Reimbursed*-$E104+$E108)</f>
        <v>0</v>
      </c>
      <c r="AL186" s="20" t="n">
        <f aca="false">AL20*(In_EW_Reimbursed*-$E104+$E108)</f>
        <v>0</v>
      </c>
      <c r="AM186" s="20" t="n">
        <f aca="false">AM20*(In_EW_Reimbursed*-$E104+$E108)</f>
        <v>0</v>
      </c>
      <c r="AN186" s="20" t="n">
        <f aca="false">AN20*(In_EW_Reimbursed*-$E104+$E108)</f>
        <v>0</v>
      </c>
      <c r="AO186" s="20" t="n">
        <f aca="false">AO20*(In_EW_Reimbursed*-$E104+$E108)</f>
        <v>0</v>
      </c>
      <c r="AP186" s="20" t="n">
        <f aca="false">AP20*(In_EW_Reimbursed*-$E104+$E108)</f>
        <v>0</v>
      </c>
      <c r="AQ186" s="20" t="n">
        <f aca="false">AQ20*(In_EW_Reimbursed*-$E104+$E108)</f>
        <v>0</v>
      </c>
      <c r="AR186" s="20" t="n">
        <f aca="false">AR20*(In_EW_Reimbursed*-$E104+$E108)</f>
        <v>0</v>
      </c>
      <c r="AS186" s="20" t="n">
        <f aca="false">AS20*(In_EW_Reimbursed*-$E104+$E108)</f>
        <v>0</v>
      </c>
      <c r="AT186" s="20" t="n">
        <f aca="false">AT20*(In_EW_Reimbursed*-$E104+$E108)</f>
        <v>0</v>
      </c>
      <c r="AU186" s="20" t="n">
        <f aca="false">AU20*(In_EW_Reimbursed*-$E104+$E108)</f>
        <v>0</v>
      </c>
      <c r="AV186" s="20" t="n">
        <f aca="false">AV20*(In_EW_Reimbursed*-$E104+$E108)</f>
        <v>0</v>
      </c>
      <c r="AW186" s="20" t="n">
        <f aca="false">AW20*(In_EW_Reimbursed*-$E104+$E108)</f>
        <v>0</v>
      </c>
      <c r="AX186" s="20" t="n">
        <f aca="false">AX20*(In_EW_Reimbursed*-$E104+$E108)</f>
        <v>0</v>
      </c>
      <c r="AY186" s="20" t="n">
        <f aca="false">AY20*(In_EW_Reimbursed*-$E104+$E108)</f>
        <v>0</v>
      </c>
      <c r="AZ186" s="20" t="n">
        <f aca="false">AZ20*(In_EW_Reimbursed*-$E104+$E108)</f>
        <v>0</v>
      </c>
      <c r="BA186" s="20" t="n">
        <f aca="false">BA20*(In_EW_Reimbursed*-$E104+$E108)</f>
        <v>0</v>
      </c>
      <c r="BB186" s="20" t="n">
        <f aca="false">BB20*(In_EW_Reimbursed*-$E104+$E108)</f>
        <v>0</v>
      </c>
      <c r="BC186" s="20" t="n">
        <f aca="false">BC20*(In_EW_Reimbursed*-$E104+$E108)</f>
        <v>0</v>
      </c>
      <c r="BD186" s="20" t="n">
        <f aca="false">BD20*(In_EW_Reimbursed*-$E104+$E108)</f>
        <v>0</v>
      </c>
      <c r="BE186" s="20" t="n">
        <f aca="false">BE20*(In_EW_Reimbursed*-$E104+$E108)</f>
        <v>0</v>
      </c>
      <c r="BF186" s="20" t="n">
        <f aca="false">BF20*(In_EW_Reimbursed*-$E104+$E108)</f>
        <v>0</v>
      </c>
      <c r="BG186" s="20" t="n">
        <f aca="false">BG20*(In_EW_Reimbursed*-$E104+$E108)</f>
        <v>0</v>
      </c>
      <c r="BH186" s="20" t="n">
        <f aca="false">BH20*(In_EW_Reimbursed*-$E104+$E108)</f>
        <v>0</v>
      </c>
      <c r="BI186" s="20" t="n">
        <f aca="false">BI20*(In_EW_Reimbursed*-$E104+$E108)</f>
        <v>0</v>
      </c>
      <c r="BJ186" s="20" t="n">
        <f aca="false">BJ20*(In_EW_Reimbursed*-$E104+$E108)</f>
        <v>0</v>
      </c>
      <c r="BK186" s="20" t="n">
        <f aca="false">BK20*(In_EW_Reimbursed*-$E104+$E108)</f>
        <v>0</v>
      </c>
      <c r="BL186" s="20" t="n">
        <f aca="false">BL20*(In_EW_Reimbursed*-$E104+$E108)</f>
        <v>0</v>
      </c>
      <c r="BM186" s="20" t="n">
        <f aca="false">BM20*(In_EW_Reimbursed*-$E104+$E108)</f>
        <v>0</v>
      </c>
      <c r="BN186" s="20" t="n">
        <f aca="false">BN20*(In_EW_Reimbursed*-$E104+$E108)</f>
        <v>0</v>
      </c>
      <c r="BO186" s="20" t="n">
        <f aca="false">BO20*(In_EW_Reimbursed*-$E104+$E108)</f>
        <v>0</v>
      </c>
      <c r="BP186" s="20" t="n">
        <f aca="false">BP20*(In_EW_Reimbursed*-$E104+$E108)</f>
        <v>0</v>
      </c>
      <c r="BQ186" s="20" t="n">
        <f aca="false">BQ20*(In_EW_Reimbursed*-$E104+$E108)</f>
        <v>0</v>
      </c>
      <c r="BR186" s="20" t="n">
        <f aca="false">BR20*(In_EW_Reimbursed*-$E104+$E108)</f>
        <v>0</v>
      </c>
      <c r="BS186" s="20" t="n">
        <f aca="false">BS20*(In_EW_Reimbursed*-$E104+$E108)</f>
        <v>0</v>
      </c>
      <c r="BT186" s="20" t="n">
        <f aca="false">BT20*(In_EW_Reimbursed*-$E104+$E108)</f>
        <v>0</v>
      </c>
      <c r="BU186" s="20" t="n">
        <f aca="false">BU20*(In_EW_Reimbursed*-$E104+$E108)</f>
        <v>0</v>
      </c>
      <c r="BV186" s="20" t="n">
        <f aca="false">BV20*(In_EW_Reimbursed*-$E104+$E108)</f>
        <v>0</v>
      </c>
      <c r="BW186" s="20" t="n">
        <f aca="false">BW20*(In_EW_Reimbursed*-$E104+$E108)</f>
        <v>0</v>
      </c>
      <c r="BX186" s="20" t="n">
        <f aca="false">BX20*(In_EW_Reimbursed*-$E104+$E108)</f>
        <v>0</v>
      </c>
      <c r="BY186" s="20" t="n">
        <f aca="false">BY20*(In_EW_Reimbursed*-$E104+$E108)</f>
        <v>0</v>
      </c>
      <c r="BZ186" s="20" t="n">
        <f aca="false">BZ20*(In_EW_Reimbursed*-$E104+$E108)</f>
        <v>0</v>
      </c>
      <c r="CA186" s="20" t="n">
        <f aca="false">CA20*(In_EW_Reimbursed*-$E104+$E108)</f>
        <v>0</v>
      </c>
      <c r="CB186" s="20" t="n">
        <f aca="false">CB20*(In_EW_Reimbursed*-$E104+$E108)</f>
        <v>0</v>
      </c>
      <c r="CC186" s="20" t="n">
        <f aca="false">CC20*(In_EW_Reimbursed*-$E104+$E108)</f>
        <v>0</v>
      </c>
      <c r="CD186" s="20" t="n">
        <f aca="false">CD20*(In_EW_Reimbursed*-$E104+$E108)</f>
        <v>0</v>
      </c>
      <c r="CE186" s="20" t="n">
        <f aca="false">CE20*(In_EW_Reimbursed*-$E104+$E108)</f>
        <v>0</v>
      </c>
      <c r="CF186" s="20" t="n">
        <f aca="false">CF20*(In_EW_Reimbursed*-$E104+$E108)</f>
        <v>0</v>
      </c>
      <c r="CG186" s="20" t="n">
        <f aca="false">CG20*(In_EW_Reimbursed*-$E104+$E108)</f>
        <v>0</v>
      </c>
      <c r="CH186" s="20" t="n">
        <f aca="false">CH20*(In_EW_Reimbursed*-$E104+$E108)</f>
        <v>0</v>
      </c>
      <c r="CI186" s="20" t="n">
        <f aca="false">CI20*(In_EW_Reimbursed*-$E104+$E108)</f>
        <v>0</v>
      </c>
      <c r="CJ186" s="20" t="n">
        <f aca="false">CJ20*(In_EW_Reimbursed*-$E104+$E108)</f>
        <v>0</v>
      </c>
      <c r="CK186" s="20" t="n">
        <f aca="false">CK20*(In_EW_Reimbursed*-$E104+$E108)</f>
        <v>0</v>
      </c>
      <c r="CL186" s="20" t="n">
        <f aca="false">CL20*(In_EW_Reimbursed*-$E104+$E108)</f>
        <v>0</v>
      </c>
      <c r="CM186" s="20" t="n">
        <f aca="false">CM20*(In_EW_Reimbursed*-$E104+$E108)</f>
        <v>0</v>
      </c>
      <c r="CN186" s="20" t="n">
        <f aca="false">CN20*(In_EW_Reimbursed*-$E104+$E108)</f>
        <v>0</v>
      </c>
      <c r="CO186" s="20" t="n">
        <f aca="false">CO20*(In_EW_Reimbursed*-$E104+$E108)</f>
        <v>0</v>
      </c>
      <c r="CP186" s="20" t="n">
        <f aca="false">CP20*(In_EW_Reimbursed*-$E104+$E108)</f>
        <v>0</v>
      </c>
      <c r="CQ186" s="20" t="n">
        <f aca="false">CQ20*(In_EW_Reimbursed*-$E104+$E108)</f>
        <v>0</v>
      </c>
      <c r="CR186" s="20" t="n">
        <f aca="false">CR20*(In_EW_Reimbursed*-$E104+$E108)</f>
        <v>0</v>
      </c>
      <c r="CS186" s="20" t="n">
        <f aca="false">CS20*(In_EW_Reimbursed*-$E104+$E108)</f>
        <v>0</v>
      </c>
      <c r="CT186" s="20" t="n">
        <f aca="false">CT20*(In_EW_Reimbursed*-$E104+$E108)</f>
        <v>0</v>
      </c>
      <c r="CU186" s="20" t="n">
        <f aca="false">CU20*(In_EW_Reimbursed*-$E104+$E108)</f>
        <v>0</v>
      </c>
      <c r="CV186" s="20" t="n">
        <f aca="false">CV20*(In_EW_Reimbursed*-$E104+$E108)</f>
        <v>0</v>
      </c>
      <c r="CW186" s="20" t="n">
        <f aca="false">CW20*(In_EW_Reimbursed*-$E104+$E108)</f>
        <v>0</v>
      </c>
      <c r="CX186" s="20" t="n">
        <f aca="false">CX20*(In_EW_Reimbursed*-$E104+$E108)</f>
        <v>0</v>
      </c>
      <c r="CY186" s="20" t="n">
        <f aca="false">CY20*(In_EW_Reimbursed*-$E104+$E108)</f>
        <v>0</v>
      </c>
      <c r="CZ186" s="20" t="n">
        <f aca="false">CZ20*(In_EW_Reimbursed*-$E104+$E108)</f>
        <v>0</v>
      </c>
      <c r="DA186" s="20" t="n">
        <f aca="false">DA20*(In_EW_Reimbursed*-$E104+$E108)</f>
        <v>0</v>
      </c>
      <c r="DB186" s="20" t="n">
        <f aca="false">DB20*(In_EW_Reimbursed*-$E104+$E108)</f>
        <v>0</v>
      </c>
      <c r="DC186" s="20" t="n">
        <f aca="false">DC20*(In_EW_Reimbursed*-$E104+$E108)</f>
        <v>0</v>
      </c>
      <c r="DD186" s="20" t="n">
        <f aca="false">DD20*(In_EW_Reimbursed*-$E104+$E108)</f>
        <v>0</v>
      </c>
      <c r="DE186" s="20" t="n">
        <f aca="false">DE20*(In_EW_Reimbursed*-$E104+$E108)</f>
        <v>0</v>
      </c>
      <c r="DF186" s="20" t="n">
        <f aca="false">DF20*(In_EW_Reimbursed*-$E104+$E108)</f>
        <v>0</v>
      </c>
      <c r="DG186" s="20" t="n">
        <f aca="false">DG20*(In_EW_Reimbursed*-$E104+$E108)</f>
        <v>0</v>
      </c>
      <c r="DH186" s="20" t="n">
        <f aca="false">DH20*(In_EW_Reimbursed*-$E104+$E108)</f>
        <v>0</v>
      </c>
      <c r="DI186" s="20" t="n">
        <f aca="false">DI20*(In_EW_Reimbursed*-$E104+$E108)</f>
        <v>0</v>
      </c>
      <c r="DJ186" s="20" t="n">
        <f aca="false">DJ20*(In_EW_Reimbursed*-$E104+$E108)</f>
        <v>0</v>
      </c>
      <c r="DK186" s="20" t="n">
        <f aca="false">DK20*(In_EW_Reimbursed*-$E104+$E108)</f>
        <v>0</v>
      </c>
      <c r="DL186" s="20" t="n">
        <f aca="false">DL20*(In_EW_Reimbursed*-$E104+$E108)</f>
        <v>0</v>
      </c>
      <c r="DM186" s="20" t="n">
        <f aca="false">DM20*(In_EW_Reimbursed*-$E104+$E108)</f>
        <v>0</v>
      </c>
      <c r="DN186" s="20" t="n">
        <f aca="false">DN20*(In_EW_Reimbursed*-$E104+$E108)</f>
        <v>0</v>
      </c>
      <c r="DO186" s="20" t="n">
        <f aca="false">DO20*(In_EW_Reimbursed*-$E104+$E108)</f>
        <v>0</v>
      </c>
      <c r="DP186" s="20" t="n">
        <f aca="false">DP20*(In_EW_Reimbursed*-$E104+$E108)</f>
        <v>0</v>
      </c>
      <c r="DQ186" s="20" t="n">
        <f aca="false">DQ20*(In_EW_Reimbursed*-$E104+$E108)</f>
        <v>0</v>
      </c>
      <c r="DR186" s="20" t="n">
        <f aca="false">DR20*(In_EW_Reimbursed*-$E104+$E108)</f>
        <v>0</v>
      </c>
      <c r="DS186" s="20" t="n">
        <f aca="false">DS20*(In_EW_Reimbursed*-$E104+$E108)</f>
        <v>0</v>
      </c>
      <c r="DT186" s="20" t="n">
        <f aca="false">DT20*(In_EW_Reimbursed*-$E104+$E108)</f>
        <v>0</v>
      </c>
      <c r="DU186" s="20" t="n">
        <f aca="false">DU20*(In_EW_Reimbursed*-$E104+$E108)</f>
        <v>0</v>
      </c>
      <c r="DV186" s="20" t="n">
        <f aca="false">DV20*(In_EW_Reimbursed*-$E104+$E108)</f>
        <v>0</v>
      </c>
      <c r="DW186" s="20" t="n">
        <f aca="false">DW20*(In_EW_Reimbursed*-$E104+$E108)</f>
        <v>0</v>
      </c>
      <c r="DX186" s="20" t="n">
        <f aca="false">DX20*(In_EW_Reimbursed*-$E104+$E108)</f>
        <v>0</v>
      </c>
      <c r="DY186" s="20" t="n">
        <f aca="false">DY20*(In_EW_Reimbursed*-$E104+$E108)</f>
        <v>0</v>
      </c>
      <c r="DZ186" s="20" t="n">
        <f aca="false">DZ20*(In_EW_Reimbursed*-$E104+$E108)</f>
        <v>0</v>
      </c>
      <c r="EA186" s="20" t="n">
        <f aca="false">EA20*(In_EW_Reimbursed*-$E104+$E108)</f>
        <v>0</v>
      </c>
      <c r="EB186" s="20" t="n">
        <f aca="false">EB20*(In_EW_Reimbursed*-$E104+$E108)</f>
        <v>0</v>
      </c>
      <c r="EC186" s="20" t="n">
        <f aca="false">EC20*(In_EW_Reimbursed*-$E104+$E108)</f>
        <v>0</v>
      </c>
      <c r="ED186" s="20" t="n">
        <f aca="false">ED20*(In_EW_Reimbursed*-$E104+$E108)</f>
        <v>0</v>
      </c>
      <c r="EE186" s="20" t="n">
        <f aca="false">EE20*(In_EW_Reimbursed*-$E104+$E108)</f>
        <v>0</v>
      </c>
      <c r="EF186" s="20" t="n">
        <f aca="false">EF20*(In_EW_Reimbursed*-$E104+$E108)</f>
        <v>0</v>
      </c>
      <c r="EG186" s="20" t="n">
        <f aca="false">EG20*(In_EW_Reimbursed*-$E104+$E108)</f>
        <v>0</v>
      </c>
      <c r="EH186" s="20" t="n">
        <f aca="false">EH20*(In_EW_Reimbursed*-$E104+$E108)</f>
        <v>0</v>
      </c>
      <c r="EI186" s="20" t="n">
        <f aca="false">EI20*(In_EW_Reimbursed*-$E104+$E108)</f>
        <v>0</v>
      </c>
      <c r="EJ186" s="20" t="n">
        <f aca="false">EJ20*(In_EW_Reimbursed*-$E104+$E108)</f>
        <v>0</v>
      </c>
      <c r="EK186" s="20" t="n">
        <f aca="false">EK20*(In_EW_Reimbursed*-$E104+$E108)</f>
        <v>0</v>
      </c>
      <c r="EL186" s="20" t="n">
        <f aca="false">EL20*(In_EW_Reimbursed*-$E104+$E108)</f>
        <v>0</v>
      </c>
      <c r="EM186" s="20" t="n">
        <f aca="false">EM20*(In_EW_Reimbursed*-$E104+$E108)</f>
        <v>0</v>
      </c>
      <c r="EN186" s="20" t="n">
        <f aca="false">EN20*(In_EW_Reimbursed*-$E104+$E108)</f>
        <v>0</v>
      </c>
      <c r="EO186" s="20" t="n">
        <f aca="false">EO20*(In_EW_Reimbursed*-$E104+$E108)</f>
        <v>0</v>
      </c>
      <c r="EP186" s="20" t="n">
        <f aca="false">EP20*(In_EW_Reimbursed*-$E104+$E108)</f>
        <v>0</v>
      </c>
      <c r="EQ186" s="20" t="n">
        <f aca="false">EQ20*(In_EW_Reimbursed*-$E104+$E108)</f>
        <v>0</v>
      </c>
      <c r="ER186" s="20" t="n">
        <f aca="false">ER20*(In_EW_Reimbursed*-$E104+$E108)</f>
        <v>0</v>
      </c>
      <c r="ES186" s="20" t="n">
        <f aca="false">ES20*(In_EW_Reimbursed*-$E104+$E108)</f>
        <v>0</v>
      </c>
      <c r="ET186" s="20" t="n">
        <f aca="false">ET20*(In_EW_Reimbursed*-$E104+$E108)</f>
        <v>0</v>
      </c>
      <c r="EU186" s="20" t="n">
        <f aca="false">EU20*(In_EW_Reimbursed*-$E104+$E108)</f>
        <v>0</v>
      </c>
      <c r="EV186" s="20" t="n">
        <f aca="false">EV20*(In_EW_Reimbursed*-$E104+$E108)</f>
        <v>0</v>
      </c>
      <c r="EW186" s="20" t="n">
        <f aca="false">EW20*(In_EW_Reimbursed*-$E104+$E108)</f>
        <v>0</v>
      </c>
      <c r="EX186" s="20" t="n">
        <f aca="false">EX20*(In_EW_Reimbursed*-$E104+$E108)</f>
        <v>0</v>
      </c>
      <c r="EY186" s="20" t="n">
        <f aca="false">EY20*(In_EW_Reimbursed*-$E104+$E108)</f>
        <v>0</v>
      </c>
      <c r="EZ186" s="20" t="n">
        <f aca="false">EZ20*(In_EW_Reimbursed*-$E104+$E108)</f>
        <v>0</v>
      </c>
      <c r="FA186" s="20" t="n">
        <f aca="false">FA20*(In_EW_Reimbursed*-$E104+$E108)</f>
        <v>0</v>
      </c>
      <c r="FB186" s="20" t="n">
        <f aca="false">FB20*(In_EW_Reimbursed*-$E104+$E108)</f>
        <v>0</v>
      </c>
      <c r="FC186" s="20" t="n">
        <f aca="false">FC20*(In_EW_Reimbursed*-$E104+$E108)</f>
        <v>0</v>
      </c>
      <c r="FD186" s="20" t="n">
        <f aca="false">FD20*(In_EW_Reimbursed*-$E104+$E108)</f>
        <v>0</v>
      </c>
      <c r="FE186" s="20" t="n">
        <f aca="false">FE20*(In_EW_Reimbursed*-$E104+$E108)</f>
        <v>0</v>
      </c>
      <c r="FF186" s="20" t="n">
        <f aca="false">FF20*(In_EW_Reimbursed*-$E104+$E108)</f>
        <v>0</v>
      </c>
      <c r="FG186" s="20" t="n">
        <f aca="false">FG20*(In_EW_Reimbursed*-$E104+$E108)</f>
        <v>0</v>
      </c>
      <c r="FH186" s="20" t="n">
        <f aca="false">FH20*(In_EW_Reimbursed*-$E104+$E108)</f>
        <v>0</v>
      </c>
    </row>
    <row r="187" customFormat="false" ht="15" hidden="false" customHeight="false" outlineLevel="0" collapsed="false">
      <c r="C187" s="0" t="s">
        <v>824</v>
      </c>
      <c r="D187" s="11" t="s">
        <v>359</v>
      </c>
      <c r="E187" s="20" t="n">
        <f aca="false">IF(In_Fix_Reimb=1,-SUMIF($J$3:$FH$3,"&lt;="&amp;$E20,$J106:$FH106),-$I106)</f>
        <v>3182</v>
      </c>
      <c r="I187" s="20" t="n">
        <f aca="false">SUM(J187:FH187)</f>
        <v>3182</v>
      </c>
      <c r="J187" s="20" t="n">
        <f aca="false">In_PreRtB_Reimbursed*(J20*$E187-In_Fix_Reimb*J25*J106)</f>
        <v>0</v>
      </c>
      <c r="K187" s="20" t="n">
        <f aca="false">In_PreRtB_Reimbursed*(K20*$E187-In_Fix_Reimb*K25*K106)</f>
        <v>0</v>
      </c>
      <c r="L187" s="20" t="n">
        <f aca="false">In_PreRtB_Reimbursed*(L20*$E187-In_Fix_Reimb*L25*L106)</f>
        <v>0</v>
      </c>
      <c r="M187" s="20" t="n">
        <f aca="false">In_PreRtB_Reimbursed*(M20*$E187-In_Fix_Reimb*M25*M106)</f>
        <v>0</v>
      </c>
      <c r="N187" s="20" t="n">
        <f aca="false">In_PreRtB_Reimbursed*(N20*$E187-In_Fix_Reimb*N25*N106)</f>
        <v>0</v>
      </c>
      <c r="O187" s="20" t="n">
        <f aca="false">In_PreRtB_Reimbursed*(O20*$E187-In_Fix_Reimb*O25*O106)</f>
        <v>3182</v>
      </c>
      <c r="P187" s="20" t="n">
        <f aca="false">In_PreRtB_Reimbursed*(P20*$E187-In_Fix_Reimb*P25*P106)</f>
        <v>0</v>
      </c>
      <c r="Q187" s="20" t="n">
        <f aca="false">In_PreRtB_Reimbursed*(Q20*$E187-In_Fix_Reimb*Q25*Q106)</f>
        <v>0</v>
      </c>
      <c r="R187" s="20" t="n">
        <f aca="false">In_PreRtB_Reimbursed*(R20*$E187-In_Fix_Reimb*R25*R106)</f>
        <v>0</v>
      </c>
      <c r="S187" s="20" t="n">
        <f aca="false">In_PreRtB_Reimbursed*(S20*$E187-In_Fix_Reimb*S25*S106)</f>
        <v>0</v>
      </c>
      <c r="T187" s="20" t="n">
        <f aca="false">In_PreRtB_Reimbursed*(T20*$E187-In_Fix_Reimb*T25*T106)</f>
        <v>0</v>
      </c>
      <c r="U187" s="20" t="n">
        <f aca="false">In_PreRtB_Reimbursed*(U20*$E187-In_Fix_Reimb*U25*U106)</f>
        <v>0</v>
      </c>
      <c r="V187" s="20" t="n">
        <f aca="false">In_PreRtB_Reimbursed*(V20*$E187-In_Fix_Reimb*V25*V106)</f>
        <v>0</v>
      </c>
      <c r="W187" s="20" t="n">
        <f aca="false">In_PreRtB_Reimbursed*(W20*$E187-In_Fix_Reimb*W25*W106)</f>
        <v>0</v>
      </c>
      <c r="X187" s="20" t="n">
        <f aca="false">In_PreRtB_Reimbursed*(X20*$E187-In_Fix_Reimb*X25*X106)</f>
        <v>0</v>
      </c>
      <c r="Y187" s="20" t="n">
        <f aca="false">In_PreRtB_Reimbursed*(Y20*$E187-In_Fix_Reimb*Y25*Y106)</f>
        <v>0</v>
      </c>
      <c r="Z187" s="20" t="n">
        <f aca="false">In_PreRtB_Reimbursed*(Z20*$E187-In_Fix_Reimb*Z25*Z106)</f>
        <v>0</v>
      </c>
      <c r="AA187" s="20" t="n">
        <f aca="false">In_PreRtB_Reimbursed*(AA20*$E187-In_Fix_Reimb*AA25*AA106)</f>
        <v>0</v>
      </c>
      <c r="AB187" s="20" t="n">
        <f aca="false">In_PreRtB_Reimbursed*(AB20*$E187-In_Fix_Reimb*AB25*AB106)</f>
        <v>0</v>
      </c>
      <c r="AC187" s="20" t="n">
        <f aca="false">In_PreRtB_Reimbursed*(AC20*$E187-In_Fix_Reimb*AC25*AC106)</f>
        <v>0</v>
      </c>
      <c r="AD187" s="20" t="n">
        <f aca="false">In_PreRtB_Reimbursed*(AD20*$E187-In_Fix_Reimb*AD25*AD106)</f>
        <v>0</v>
      </c>
      <c r="AE187" s="20" t="n">
        <f aca="false">In_PreRtB_Reimbursed*(AE20*$E187-In_Fix_Reimb*AE25*AE106)</f>
        <v>0</v>
      </c>
      <c r="AF187" s="20" t="n">
        <f aca="false">In_PreRtB_Reimbursed*(AF20*$E187-In_Fix_Reimb*AF25*AF106)</f>
        <v>0</v>
      </c>
      <c r="AG187" s="20" t="n">
        <f aca="false">In_PreRtB_Reimbursed*(AG20*$E187-In_Fix_Reimb*AG25*AG106)</f>
        <v>0</v>
      </c>
      <c r="AH187" s="20" t="n">
        <f aca="false">In_PreRtB_Reimbursed*(AH20*$E187-In_Fix_Reimb*AH25*AH106)</f>
        <v>0</v>
      </c>
      <c r="AI187" s="20" t="n">
        <f aca="false">In_PreRtB_Reimbursed*(AI20*$E187-In_Fix_Reimb*AI25*AI106)</f>
        <v>0</v>
      </c>
      <c r="AJ187" s="20" t="n">
        <f aca="false">In_PreRtB_Reimbursed*(AJ20*$E187-In_Fix_Reimb*AJ25*AJ106)</f>
        <v>0</v>
      </c>
      <c r="AK187" s="20" t="n">
        <f aca="false">In_PreRtB_Reimbursed*(AK20*$E187-In_Fix_Reimb*AK25*AK106)</f>
        <v>0</v>
      </c>
      <c r="AL187" s="20" t="n">
        <f aca="false">In_PreRtB_Reimbursed*(AL20*$E187-In_Fix_Reimb*AL25*AL106)</f>
        <v>0</v>
      </c>
      <c r="AM187" s="20" t="n">
        <f aca="false">In_PreRtB_Reimbursed*(AM20*$E187-In_Fix_Reimb*AM25*AM106)</f>
        <v>0</v>
      </c>
      <c r="AN187" s="20" t="n">
        <f aca="false">In_PreRtB_Reimbursed*(AN20*$E187-In_Fix_Reimb*AN25*AN106)</f>
        <v>0</v>
      </c>
      <c r="AO187" s="20" t="n">
        <f aca="false">In_PreRtB_Reimbursed*(AO20*$E187-In_Fix_Reimb*AO25*AO106)</f>
        <v>0</v>
      </c>
      <c r="AP187" s="20" t="n">
        <f aca="false">In_PreRtB_Reimbursed*(AP20*$E187-In_Fix_Reimb*AP25*AP106)</f>
        <v>0</v>
      </c>
      <c r="AQ187" s="20" t="n">
        <f aca="false">In_PreRtB_Reimbursed*(AQ20*$E187-In_Fix_Reimb*AQ25*AQ106)</f>
        <v>0</v>
      </c>
      <c r="AR187" s="20" t="n">
        <f aca="false">In_PreRtB_Reimbursed*(AR20*$E187-In_Fix_Reimb*AR25*AR106)</f>
        <v>0</v>
      </c>
      <c r="AS187" s="20" t="n">
        <f aca="false">In_PreRtB_Reimbursed*(AS20*$E187-In_Fix_Reimb*AS25*AS106)</f>
        <v>0</v>
      </c>
      <c r="AT187" s="20" t="n">
        <f aca="false">In_PreRtB_Reimbursed*(AT20*$E187-In_Fix_Reimb*AT25*AT106)</f>
        <v>0</v>
      </c>
      <c r="AU187" s="20" t="n">
        <f aca="false">In_PreRtB_Reimbursed*(AU20*$E187-In_Fix_Reimb*AU25*AU106)</f>
        <v>0</v>
      </c>
      <c r="AV187" s="20" t="n">
        <f aca="false">In_PreRtB_Reimbursed*(AV20*$E187-In_Fix_Reimb*AV25*AV106)</f>
        <v>0</v>
      </c>
      <c r="AW187" s="20" t="n">
        <f aca="false">In_PreRtB_Reimbursed*(AW20*$E187-In_Fix_Reimb*AW25*AW106)</f>
        <v>0</v>
      </c>
      <c r="AX187" s="20" t="n">
        <f aca="false">In_PreRtB_Reimbursed*(AX20*$E187-In_Fix_Reimb*AX25*AX106)</f>
        <v>0</v>
      </c>
      <c r="AY187" s="20" t="n">
        <f aca="false">In_PreRtB_Reimbursed*(AY20*$E187-In_Fix_Reimb*AY25*AY106)</f>
        <v>0</v>
      </c>
      <c r="AZ187" s="20" t="n">
        <f aca="false">In_PreRtB_Reimbursed*(AZ20*$E187-In_Fix_Reimb*AZ25*AZ106)</f>
        <v>0</v>
      </c>
      <c r="BA187" s="20" t="n">
        <f aca="false">In_PreRtB_Reimbursed*(BA20*$E187-In_Fix_Reimb*BA25*BA106)</f>
        <v>0</v>
      </c>
      <c r="BB187" s="20" t="n">
        <f aca="false">In_PreRtB_Reimbursed*(BB20*$E187-In_Fix_Reimb*BB25*BB106)</f>
        <v>0</v>
      </c>
      <c r="BC187" s="20" t="n">
        <f aca="false">In_PreRtB_Reimbursed*(BC20*$E187-In_Fix_Reimb*BC25*BC106)</f>
        <v>0</v>
      </c>
      <c r="BD187" s="20" t="n">
        <f aca="false">In_PreRtB_Reimbursed*(BD20*$E187-In_Fix_Reimb*BD25*BD106)</f>
        <v>0</v>
      </c>
      <c r="BE187" s="20" t="n">
        <f aca="false">In_PreRtB_Reimbursed*(BE20*$E187-In_Fix_Reimb*BE25*BE106)</f>
        <v>0</v>
      </c>
      <c r="BF187" s="20" t="n">
        <f aca="false">In_PreRtB_Reimbursed*(BF20*$E187-In_Fix_Reimb*BF25*BF106)</f>
        <v>0</v>
      </c>
      <c r="BG187" s="20" t="n">
        <f aca="false">In_PreRtB_Reimbursed*(BG20*$E187-In_Fix_Reimb*BG25*BG106)</f>
        <v>0</v>
      </c>
      <c r="BH187" s="20" t="n">
        <f aca="false">In_PreRtB_Reimbursed*(BH20*$E187-In_Fix_Reimb*BH25*BH106)</f>
        <v>0</v>
      </c>
      <c r="BI187" s="20" t="n">
        <f aca="false">In_PreRtB_Reimbursed*(BI20*$E187-In_Fix_Reimb*BI25*BI106)</f>
        <v>0</v>
      </c>
      <c r="BJ187" s="20" t="n">
        <f aca="false">In_PreRtB_Reimbursed*(BJ20*$E187-In_Fix_Reimb*BJ25*BJ106)</f>
        <v>0</v>
      </c>
      <c r="BK187" s="20" t="n">
        <f aca="false">In_PreRtB_Reimbursed*(BK20*$E187-In_Fix_Reimb*BK25*BK106)</f>
        <v>0</v>
      </c>
      <c r="BL187" s="20" t="n">
        <f aca="false">In_PreRtB_Reimbursed*(BL20*$E187-In_Fix_Reimb*BL25*BL106)</f>
        <v>0</v>
      </c>
      <c r="BM187" s="20" t="n">
        <f aca="false">In_PreRtB_Reimbursed*(BM20*$E187-In_Fix_Reimb*BM25*BM106)</f>
        <v>0</v>
      </c>
      <c r="BN187" s="20" t="n">
        <f aca="false">In_PreRtB_Reimbursed*(BN20*$E187-In_Fix_Reimb*BN25*BN106)</f>
        <v>0</v>
      </c>
      <c r="BO187" s="20" t="n">
        <f aca="false">In_PreRtB_Reimbursed*(BO20*$E187-In_Fix_Reimb*BO25*BO106)</f>
        <v>0</v>
      </c>
      <c r="BP187" s="20" t="n">
        <f aca="false">In_PreRtB_Reimbursed*(BP20*$E187-In_Fix_Reimb*BP25*BP106)</f>
        <v>0</v>
      </c>
      <c r="BQ187" s="20" t="n">
        <f aca="false">In_PreRtB_Reimbursed*(BQ20*$E187-In_Fix_Reimb*BQ25*BQ106)</f>
        <v>0</v>
      </c>
      <c r="BR187" s="20" t="n">
        <f aca="false">In_PreRtB_Reimbursed*(BR20*$E187-In_Fix_Reimb*BR25*BR106)</f>
        <v>0</v>
      </c>
      <c r="BS187" s="20" t="n">
        <f aca="false">In_PreRtB_Reimbursed*(BS20*$E187-In_Fix_Reimb*BS25*BS106)</f>
        <v>0</v>
      </c>
      <c r="BT187" s="20" t="n">
        <f aca="false">In_PreRtB_Reimbursed*(BT20*$E187-In_Fix_Reimb*BT25*BT106)</f>
        <v>0</v>
      </c>
      <c r="BU187" s="20" t="n">
        <f aca="false">In_PreRtB_Reimbursed*(BU20*$E187-In_Fix_Reimb*BU25*BU106)</f>
        <v>0</v>
      </c>
      <c r="BV187" s="20" t="n">
        <f aca="false">In_PreRtB_Reimbursed*(BV20*$E187-In_Fix_Reimb*BV25*BV106)</f>
        <v>0</v>
      </c>
      <c r="BW187" s="20" t="n">
        <f aca="false">In_PreRtB_Reimbursed*(BW20*$E187-In_Fix_Reimb*BW25*BW106)</f>
        <v>0</v>
      </c>
      <c r="BX187" s="20" t="n">
        <f aca="false">In_PreRtB_Reimbursed*(BX20*$E187-In_Fix_Reimb*BX25*BX106)</f>
        <v>0</v>
      </c>
      <c r="BY187" s="20" t="n">
        <f aca="false">In_PreRtB_Reimbursed*(BY20*$E187-In_Fix_Reimb*BY25*BY106)</f>
        <v>0</v>
      </c>
      <c r="BZ187" s="20" t="n">
        <f aca="false">In_PreRtB_Reimbursed*(BZ20*$E187-In_Fix_Reimb*BZ25*BZ106)</f>
        <v>0</v>
      </c>
      <c r="CA187" s="20" t="n">
        <f aca="false">In_PreRtB_Reimbursed*(CA20*$E187-In_Fix_Reimb*CA25*CA106)</f>
        <v>0</v>
      </c>
      <c r="CB187" s="20" t="n">
        <f aca="false">In_PreRtB_Reimbursed*(CB20*$E187-In_Fix_Reimb*CB25*CB106)</f>
        <v>0</v>
      </c>
      <c r="CC187" s="20" t="n">
        <f aca="false">In_PreRtB_Reimbursed*(CC20*$E187-In_Fix_Reimb*CC25*CC106)</f>
        <v>0</v>
      </c>
      <c r="CD187" s="20" t="n">
        <f aca="false">In_PreRtB_Reimbursed*(CD20*$E187-In_Fix_Reimb*CD25*CD106)</f>
        <v>0</v>
      </c>
      <c r="CE187" s="20" t="n">
        <f aca="false">In_PreRtB_Reimbursed*(CE20*$E187-In_Fix_Reimb*CE25*CE106)</f>
        <v>0</v>
      </c>
      <c r="CF187" s="20" t="n">
        <f aca="false">In_PreRtB_Reimbursed*(CF20*$E187-In_Fix_Reimb*CF25*CF106)</f>
        <v>0</v>
      </c>
      <c r="CG187" s="20" t="n">
        <f aca="false">In_PreRtB_Reimbursed*(CG20*$E187-In_Fix_Reimb*CG25*CG106)</f>
        <v>0</v>
      </c>
      <c r="CH187" s="20" t="n">
        <f aca="false">In_PreRtB_Reimbursed*(CH20*$E187-In_Fix_Reimb*CH25*CH106)</f>
        <v>0</v>
      </c>
      <c r="CI187" s="20" t="n">
        <f aca="false">In_PreRtB_Reimbursed*(CI20*$E187-In_Fix_Reimb*CI25*CI106)</f>
        <v>0</v>
      </c>
      <c r="CJ187" s="20" t="n">
        <f aca="false">In_PreRtB_Reimbursed*(CJ20*$E187-In_Fix_Reimb*CJ25*CJ106)</f>
        <v>0</v>
      </c>
      <c r="CK187" s="20" t="n">
        <f aca="false">In_PreRtB_Reimbursed*(CK20*$E187-In_Fix_Reimb*CK25*CK106)</f>
        <v>0</v>
      </c>
      <c r="CL187" s="20" t="n">
        <f aca="false">In_PreRtB_Reimbursed*(CL20*$E187-In_Fix_Reimb*CL25*CL106)</f>
        <v>0</v>
      </c>
      <c r="CM187" s="20" t="n">
        <f aca="false">In_PreRtB_Reimbursed*(CM20*$E187-In_Fix_Reimb*CM25*CM106)</f>
        <v>0</v>
      </c>
      <c r="CN187" s="20" t="n">
        <f aca="false">In_PreRtB_Reimbursed*(CN20*$E187-In_Fix_Reimb*CN25*CN106)</f>
        <v>0</v>
      </c>
      <c r="CO187" s="20" t="n">
        <f aca="false">In_PreRtB_Reimbursed*(CO20*$E187-In_Fix_Reimb*CO25*CO106)</f>
        <v>0</v>
      </c>
      <c r="CP187" s="20" t="n">
        <f aca="false">In_PreRtB_Reimbursed*(CP20*$E187-In_Fix_Reimb*CP25*CP106)</f>
        <v>0</v>
      </c>
      <c r="CQ187" s="20" t="n">
        <f aca="false">In_PreRtB_Reimbursed*(CQ20*$E187-In_Fix_Reimb*CQ25*CQ106)</f>
        <v>0</v>
      </c>
      <c r="CR187" s="20" t="n">
        <f aca="false">In_PreRtB_Reimbursed*(CR20*$E187-In_Fix_Reimb*CR25*CR106)</f>
        <v>0</v>
      </c>
      <c r="CS187" s="20" t="n">
        <f aca="false">In_PreRtB_Reimbursed*(CS20*$E187-In_Fix_Reimb*CS25*CS106)</f>
        <v>0</v>
      </c>
      <c r="CT187" s="20" t="n">
        <f aca="false">In_PreRtB_Reimbursed*(CT20*$E187-In_Fix_Reimb*CT25*CT106)</f>
        <v>0</v>
      </c>
      <c r="CU187" s="20" t="n">
        <f aca="false">In_PreRtB_Reimbursed*(CU20*$E187-In_Fix_Reimb*CU25*CU106)</f>
        <v>0</v>
      </c>
      <c r="CV187" s="20" t="n">
        <f aca="false">In_PreRtB_Reimbursed*(CV20*$E187-In_Fix_Reimb*CV25*CV106)</f>
        <v>0</v>
      </c>
      <c r="CW187" s="20" t="n">
        <f aca="false">In_PreRtB_Reimbursed*(CW20*$E187-In_Fix_Reimb*CW25*CW106)</f>
        <v>0</v>
      </c>
      <c r="CX187" s="20" t="n">
        <f aca="false">In_PreRtB_Reimbursed*(CX20*$E187-In_Fix_Reimb*CX25*CX106)</f>
        <v>0</v>
      </c>
      <c r="CY187" s="20" t="n">
        <f aca="false">In_PreRtB_Reimbursed*(CY20*$E187-In_Fix_Reimb*CY25*CY106)</f>
        <v>0</v>
      </c>
      <c r="CZ187" s="20" t="n">
        <f aca="false">In_PreRtB_Reimbursed*(CZ20*$E187-In_Fix_Reimb*CZ25*CZ106)</f>
        <v>0</v>
      </c>
      <c r="DA187" s="20" t="n">
        <f aca="false">In_PreRtB_Reimbursed*(DA20*$E187-In_Fix_Reimb*DA25*DA106)</f>
        <v>0</v>
      </c>
      <c r="DB187" s="20" t="n">
        <f aca="false">In_PreRtB_Reimbursed*(DB20*$E187-In_Fix_Reimb*DB25*DB106)</f>
        <v>0</v>
      </c>
      <c r="DC187" s="20" t="n">
        <f aca="false">In_PreRtB_Reimbursed*(DC20*$E187-In_Fix_Reimb*DC25*DC106)</f>
        <v>0</v>
      </c>
      <c r="DD187" s="20" t="n">
        <f aca="false">In_PreRtB_Reimbursed*(DD20*$E187-In_Fix_Reimb*DD25*DD106)</f>
        <v>0</v>
      </c>
      <c r="DE187" s="20" t="n">
        <f aca="false">In_PreRtB_Reimbursed*(DE20*$E187-In_Fix_Reimb*DE25*DE106)</f>
        <v>0</v>
      </c>
      <c r="DF187" s="20" t="n">
        <f aca="false">In_PreRtB_Reimbursed*(DF20*$E187-In_Fix_Reimb*DF25*DF106)</f>
        <v>0</v>
      </c>
      <c r="DG187" s="20" t="n">
        <f aca="false">In_PreRtB_Reimbursed*(DG20*$E187-In_Fix_Reimb*DG25*DG106)</f>
        <v>0</v>
      </c>
      <c r="DH187" s="20" t="n">
        <f aca="false">In_PreRtB_Reimbursed*(DH20*$E187-In_Fix_Reimb*DH25*DH106)</f>
        <v>0</v>
      </c>
      <c r="DI187" s="20" t="n">
        <f aca="false">In_PreRtB_Reimbursed*(DI20*$E187-In_Fix_Reimb*DI25*DI106)</f>
        <v>0</v>
      </c>
      <c r="DJ187" s="20" t="n">
        <f aca="false">In_PreRtB_Reimbursed*(DJ20*$E187-In_Fix_Reimb*DJ25*DJ106)</f>
        <v>0</v>
      </c>
      <c r="DK187" s="20" t="n">
        <f aca="false">In_PreRtB_Reimbursed*(DK20*$E187-In_Fix_Reimb*DK25*DK106)</f>
        <v>0</v>
      </c>
      <c r="DL187" s="20" t="n">
        <f aca="false">In_PreRtB_Reimbursed*(DL20*$E187-In_Fix_Reimb*DL25*DL106)</f>
        <v>0</v>
      </c>
      <c r="DM187" s="20" t="n">
        <f aca="false">In_PreRtB_Reimbursed*(DM20*$E187-In_Fix_Reimb*DM25*DM106)</f>
        <v>0</v>
      </c>
      <c r="DN187" s="20" t="n">
        <f aca="false">In_PreRtB_Reimbursed*(DN20*$E187-In_Fix_Reimb*DN25*DN106)</f>
        <v>0</v>
      </c>
      <c r="DO187" s="20" t="n">
        <f aca="false">In_PreRtB_Reimbursed*(DO20*$E187-In_Fix_Reimb*DO25*DO106)</f>
        <v>0</v>
      </c>
      <c r="DP187" s="20" t="n">
        <f aca="false">In_PreRtB_Reimbursed*(DP20*$E187-In_Fix_Reimb*DP25*DP106)</f>
        <v>0</v>
      </c>
      <c r="DQ187" s="20" t="n">
        <f aca="false">In_PreRtB_Reimbursed*(DQ20*$E187-In_Fix_Reimb*DQ25*DQ106)</f>
        <v>0</v>
      </c>
      <c r="DR187" s="20" t="n">
        <f aca="false">In_PreRtB_Reimbursed*(DR20*$E187-In_Fix_Reimb*DR25*DR106)</f>
        <v>0</v>
      </c>
      <c r="DS187" s="20" t="n">
        <f aca="false">In_PreRtB_Reimbursed*(DS20*$E187-In_Fix_Reimb*DS25*DS106)</f>
        <v>0</v>
      </c>
      <c r="DT187" s="20" t="n">
        <f aca="false">In_PreRtB_Reimbursed*(DT20*$E187-In_Fix_Reimb*DT25*DT106)</f>
        <v>0</v>
      </c>
      <c r="DU187" s="20" t="n">
        <f aca="false">In_PreRtB_Reimbursed*(DU20*$E187-In_Fix_Reimb*DU25*DU106)</f>
        <v>0</v>
      </c>
      <c r="DV187" s="20" t="n">
        <f aca="false">In_PreRtB_Reimbursed*(DV20*$E187-In_Fix_Reimb*DV25*DV106)</f>
        <v>0</v>
      </c>
      <c r="DW187" s="20" t="n">
        <f aca="false">In_PreRtB_Reimbursed*(DW20*$E187-In_Fix_Reimb*DW25*DW106)</f>
        <v>0</v>
      </c>
      <c r="DX187" s="20" t="n">
        <f aca="false">In_PreRtB_Reimbursed*(DX20*$E187-In_Fix_Reimb*DX25*DX106)</f>
        <v>0</v>
      </c>
      <c r="DY187" s="20" t="n">
        <f aca="false">In_PreRtB_Reimbursed*(DY20*$E187-In_Fix_Reimb*DY25*DY106)</f>
        <v>0</v>
      </c>
      <c r="DZ187" s="20" t="n">
        <f aca="false">In_PreRtB_Reimbursed*(DZ20*$E187-In_Fix_Reimb*DZ25*DZ106)</f>
        <v>0</v>
      </c>
      <c r="EA187" s="20" t="n">
        <f aca="false">In_PreRtB_Reimbursed*(EA20*$E187-In_Fix_Reimb*EA25*EA106)</f>
        <v>0</v>
      </c>
      <c r="EB187" s="20" t="n">
        <f aca="false">In_PreRtB_Reimbursed*(EB20*$E187-In_Fix_Reimb*EB25*EB106)</f>
        <v>0</v>
      </c>
      <c r="EC187" s="20" t="n">
        <f aca="false">In_PreRtB_Reimbursed*(EC20*$E187-In_Fix_Reimb*EC25*EC106)</f>
        <v>0</v>
      </c>
      <c r="ED187" s="20" t="n">
        <f aca="false">In_PreRtB_Reimbursed*(ED20*$E187-In_Fix_Reimb*ED25*ED106)</f>
        <v>0</v>
      </c>
      <c r="EE187" s="20" t="n">
        <f aca="false">In_PreRtB_Reimbursed*(EE20*$E187-In_Fix_Reimb*EE25*EE106)</f>
        <v>0</v>
      </c>
      <c r="EF187" s="20" t="n">
        <f aca="false">In_PreRtB_Reimbursed*(EF20*$E187-In_Fix_Reimb*EF25*EF106)</f>
        <v>0</v>
      </c>
      <c r="EG187" s="20" t="n">
        <f aca="false">In_PreRtB_Reimbursed*(EG20*$E187-In_Fix_Reimb*EG25*EG106)</f>
        <v>0</v>
      </c>
      <c r="EH187" s="20" t="n">
        <f aca="false">In_PreRtB_Reimbursed*(EH20*$E187-In_Fix_Reimb*EH25*EH106)</f>
        <v>0</v>
      </c>
      <c r="EI187" s="20" t="n">
        <f aca="false">In_PreRtB_Reimbursed*(EI20*$E187-In_Fix_Reimb*EI25*EI106)</f>
        <v>0</v>
      </c>
      <c r="EJ187" s="20" t="n">
        <f aca="false">In_PreRtB_Reimbursed*(EJ20*$E187-In_Fix_Reimb*EJ25*EJ106)</f>
        <v>0</v>
      </c>
      <c r="EK187" s="20" t="n">
        <f aca="false">In_PreRtB_Reimbursed*(EK20*$E187-In_Fix_Reimb*EK25*EK106)</f>
        <v>0</v>
      </c>
      <c r="EL187" s="20" t="n">
        <f aca="false">In_PreRtB_Reimbursed*(EL20*$E187-In_Fix_Reimb*EL25*EL106)</f>
        <v>0</v>
      </c>
      <c r="EM187" s="20" t="n">
        <f aca="false">In_PreRtB_Reimbursed*(EM20*$E187-In_Fix_Reimb*EM25*EM106)</f>
        <v>0</v>
      </c>
      <c r="EN187" s="20" t="n">
        <f aca="false">In_PreRtB_Reimbursed*(EN20*$E187-In_Fix_Reimb*EN25*EN106)</f>
        <v>0</v>
      </c>
      <c r="EO187" s="20" t="n">
        <f aca="false">In_PreRtB_Reimbursed*(EO20*$E187-In_Fix_Reimb*EO25*EO106)</f>
        <v>0</v>
      </c>
      <c r="EP187" s="20" t="n">
        <f aca="false">In_PreRtB_Reimbursed*(EP20*$E187-In_Fix_Reimb*EP25*EP106)</f>
        <v>0</v>
      </c>
      <c r="EQ187" s="20" t="n">
        <f aca="false">In_PreRtB_Reimbursed*(EQ20*$E187-In_Fix_Reimb*EQ25*EQ106)</f>
        <v>0</v>
      </c>
      <c r="ER187" s="20" t="n">
        <f aca="false">In_PreRtB_Reimbursed*(ER20*$E187-In_Fix_Reimb*ER25*ER106)</f>
        <v>0</v>
      </c>
      <c r="ES187" s="20" t="n">
        <f aca="false">In_PreRtB_Reimbursed*(ES20*$E187-In_Fix_Reimb*ES25*ES106)</f>
        <v>0</v>
      </c>
      <c r="ET187" s="20" t="n">
        <f aca="false">In_PreRtB_Reimbursed*(ET20*$E187-In_Fix_Reimb*ET25*ET106)</f>
        <v>0</v>
      </c>
      <c r="EU187" s="20" t="n">
        <f aca="false">In_PreRtB_Reimbursed*(EU20*$E187-In_Fix_Reimb*EU25*EU106)</f>
        <v>0</v>
      </c>
      <c r="EV187" s="20" t="n">
        <f aca="false">In_PreRtB_Reimbursed*(EV20*$E187-In_Fix_Reimb*EV25*EV106)</f>
        <v>0</v>
      </c>
      <c r="EW187" s="20" t="n">
        <f aca="false">In_PreRtB_Reimbursed*(EW20*$E187-In_Fix_Reimb*EW25*EW106)</f>
        <v>0</v>
      </c>
      <c r="EX187" s="20" t="n">
        <f aca="false">In_PreRtB_Reimbursed*(EX20*$E187-In_Fix_Reimb*EX25*EX106)</f>
        <v>0</v>
      </c>
      <c r="EY187" s="20" t="n">
        <f aca="false">In_PreRtB_Reimbursed*(EY20*$E187-In_Fix_Reimb*EY25*EY106)</f>
        <v>0</v>
      </c>
      <c r="EZ187" s="20" t="n">
        <f aca="false">In_PreRtB_Reimbursed*(EZ20*$E187-In_Fix_Reimb*EZ25*EZ106)</f>
        <v>0</v>
      </c>
      <c r="FA187" s="20" t="n">
        <f aca="false">In_PreRtB_Reimbursed*(FA20*$E187-In_Fix_Reimb*FA25*FA106)</f>
        <v>0</v>
      </c>
      <c r="FB187" s="20" t="n">
        <f aca="false">In_PreRtB_Reimbursed*(FB20*$E187-In_Fix_Reimb*FB25*FB106)</f>
        <v>0</v>
      </c>
      <c r="FC187" s="20" t="n">
        <f aca="false">In_PreRtB_Reimbursed*(FC20*$E187-In_Fix_Reimb*FC25*FC106)</f>
        <v>0</v>
      </c>
      <c r="FD187" s="20" t="n">
        <f aca="false">In_PreRtB_Reimbursed*(FD20*$E187-In_Fix_Reimb*FD25*FD106)</f>
        <v>0</v>
      </c>
      <c r="FE187" s="20" t="n">
        <f aca="false">In_PreRtB_Reimbursed*(FE20*$E187-In_Fix_Reimb*FE25*FE106)</f>
        <v>0</v>
      </c>
      <c r="FF187" s="20" t="n">
        <f aca="false">In_PreRtB_Reimbursed*(FF20*$E187-In_Fix_Reimb*FF25*FF106)</f>
        <v>0</v>
      </c>
      <c r="FG187" s="20" t="n">
        <f aca="false">In_PreRtB_Reimbursed*(FG20*$E187-In_Fix_Reimb*FG25*FG106)</f>
        <v>0</v>
      </c>
      <c r="FH187" s="20" t="n">
        <f aca="false">In_PreRtB_Reimbursed*(FH20*$E187-In_Fix_Reimb*FH25*FH106)</f>
        <v>0</v>
      </c>
    </row>
    <row r="188" customFormat="false" ht="15" hidden="false" customHeight="false" outlineLevel="0" collapsed="false">
      <c r="C188" s="0" t="s">
        <v>825</v>
      </c>
      <c r="D188" s="11" t="s">
        <v>359</v>
      </c>
      <c r="I188" s="20" t="n">
        <f aca="false">SUM(J188:FH188)</f>
        <v>48511.419096862</v>
      </c>
      <c r="J188" s="20" t="n">
        <f aca="false">J25*(J170-J168+J112+J109+J104)-J186-J187</f>
        <v>-0</v>
      </c>
      <c r="K188" s="20" t="n">
        <f aca="false">K25*(K170-K168+K112+K109+K104)-K186-K187</f>
        <v>-0</v>
      </c>
      <c r="L188" s="20" t="n">
        <f aca="false">L25*(L170-L168+L112+L109+L104)-L186-L187</f>
        <v>-0</v>
      </c>
      <c r="M188" s="20" t="n">
        <f aca="false">M25*(M170-M168+M112+M109+M104)-M186-M187</f>
        <v>-0</v>
      </c>
      <c r="N188" s="20" t="n">
        <f aca="false">N25*(N170-N168+N112+N109+N104)-N186-N187</f>
        <v>-0</v>
      </c>
      <c r="O188" s="20" t="n">
        <f aca="false">O25*(O170-O168+O112+O109+O104)-O186-O187</f>
        <v>-4529.5</v>
      </c>
      <c r="P188" s="20" t="n">
        <f aca="false">P25*(P170-P168+P112+P109+P104)-P186-P187</f>
        <v>-732.303647534247</v>
      </c>
      <c r="Q188" s="20" t="n">
        <f aca="false">Q25*(Q170-Q168+Q112+Q109+Q104)-Q186-Q187</f>
        <v>-18862.3657255791</v>
      </c>
      <c r="R188" s="20" t="n">
        <f aca="false">R25*(R170-R168+R112+R109+R104)-R186-R187</f>
        <v>-18862.3657255791</v>
      </c>
      <c r="S188" s="20" t="n">
        <f aca="false">S25*(S170-S168+S112+S109+S104)-S186-S187</f>
        <v>-18094.8400111706</v>
      </c>
      <c r="T188" s="20" t="n">
        <f aca="false">T25*(T170-T168+T112+T109+T104)-T186-T187</f>
        <v>1621.27745627287</v>
      </c>
      <c r="U188" s="20" t="n">
        <f aca="false">U25*(U170-U168+U112+U109+U104)-U186-U187</f>
        <v>1631.93467606943</v>
      </c>
      <c r="V188" s="20" t="n">
        <f aca="false">V25*(V170-V168+V112+V109+V104)-V186-V187</f>
        <v>1630.59333829232</v>
      </c>
      <c r="W188" s="20" t="n">
        <f aca="false">W25*(W170-W168+W112+W109+W104)-W186-W187</f>
        <v>1329.3212326939</v>
      </c>
      <c r="X188" s="20" t="n">
        <f aca="false">X25*(X170-X168+X112+X109+X104)-X186-X187</f>
        <v>1342.86483479771</v>
      </c>
      <c r="Y188" s="20" t="n">
        <f aca="false">Y25*(Y170-Y168+Y112+Y109+Y104)-Y186-Y187</f>
        <v>1356.36863262298</v>
      </c>
      <c r="Z188" s="20" t="n">
        <f aca="false">Z25*(Z170-Z168+Z112+Z109+Z104)-Z186-Z187</f>
        <v>1355.10285896643</v>
      </c>
      <c r="AA188" s="20" t="n">
        <f aca="false">AA25*(AA170-AA168+AA112+AA109+AA104)-AA186-AA187</f>
        <v>1113.17287104305</v>
      </c>
      <c r="AB188" s="20" t="n">
        <f aca="false">AB25*(AB170-AB168+AB112+AB109+AB104)-AB186-AB187</f>
        <v>1124.40880958357</v>
      </c>
      <c r="AC188" s="20" t="n">
        <f aca="false">AC25*(AC170-AC168+AC112+AC109+AC104)-AC186-AC187</f>
        <v>1135.60799365639</v>
      </c>
      <c r="AD188" s="20" t="n">
        <f aca="false">AD25*(AD170-AD168+AD112+AD109+AD104)-AD186-AD187</f>
        <v>1134.4392038009</v>
      </c>
      <c r="AE188" s="20" t="n">
        <f aca="false">AE25*(AE170-AE168+AE112+AE109+AE104)-AE186-AE187</f>
        <v>1159.53656551983</v>
      </c>
      <c r="AF188" s="20" t="n">
        <f aca="false">AF25*(AF170-AF168+AF112+AF109+AF104)-AF186-AF187</f>
        <v>1171.26406497402</v>
      </c>
      <c r="AG188" s="20" t="n">
        <f aca="false">AG25*(AG170-AG168+AG112+AG109+AG104)-AG186-AG187</f>
        <v>1182.95404442433</v>
      </c>
      <c r="AH188" s="20" t="n">
        <f aca="false">AH25*(AH170-AH168+AH112+AH109+AH104)-AH186-AH187</f>
        <v>1181.76091056426</v>
      </c>
      <c r="AI188" s="20" t="n">
        <f aca="false">AI25*(AI170-AI168+AI112+AI109+AI104)-AI186-AI187</f>
        <v>1165.46089361838</v>
      </c>
      <c r="AJ188" s="20" t="n">
        <f aca="false">AJ25*(AJ170-AJ168+AJ112+AJ109+AJ104)-AJ186-AJ187</f>
        <v>1164.35775638555</v>
      </c>
      <c r="AK188" s="20" t="n">
        <f aca="false">AK25*(AK170-AK168+AK112+AK109+AK104)-AK186-AK187</f>
        <v>1176.03847203962</v>
      </c>
      <c r="AL188" s="20" t="n">
        <f aca="false">AL25*(AL170-AL168+AL112+AL109+AL104)-AL186-AL187</f>
        <v>1174.912649362</v>
      </c>
      <c r="AM188" s="20" t="n">
        <f aca="false">AM25*(AM170-AM168+AM112+AM109+AM104)-AM186-AM187</f>
        <v>1113.20630676689</v>
      </c>
      <c r="AN188" s="20" t="n">
        <f aca="false">AN25*(AN170-AN168+AN112+AN109+AN104)-AN186-AN187</f>
        <v>1124.48151719745</v>
      </c>
      <c r="AO188" s="20" t="n">
        <f aca="false">AO25*(AO170-AO168+AO112+AO109+AO104)-AO186-AO187</f>
        <v>1135.72123547806</v>
      </c>
      <c r="AP188" s="20" t="n">
        <f aca="false">AP25*(AP170-AP168+AP112+AP109+AP104)-AP186-AP187</f>
        <v>1134.59258725095</v>
      </c>
      <c r="AQ188" s="20" t="n">
        <f aca="false">AQ25*(AQ170-AQ168+AQ112+AQ109+AQ104)-AQ186-AQ187</f>
        <v>1017.71112259066</v>
      </c>
      <c r="AR188" s="20" t="n">
        <f aca="false">AR25*(AR170-AR168+AR112+AR109+AR104)-AR186-AR187</f>
        <v>1027.98230727461</v>
      </c>
      <c r="AS188" s="20" t="n">
        <f aca="false">AS25*(AS170-AS168+AS112+AS109+AS104)-AS186-AS187</f>
        <v>1038.21985049284</v>
      </c>
      <c r="AT188" s="20" t="n">
        <f aca="false">AT25*(AT170-AT168+AT112+AT109+AT104)-AT186-AT187</f>
        <v>1037.15005391258</v>
      </c>
      <c r="AU188" s="20" t="n">
        <f aca="false">AU25*(AU170-AU168+AU112+AU109+AU104)-AU186-AU187</f>
        <v>1042.17140189569</v>
      </c>
      <c r="AV188" s="20" t="n">
        <f aca="false">AV25*(AV170-AV168+AV112+AV109+AV104)-AV186-AV187</f>
        <v>1052.72281142063</v>
      </c>
      <c r="AW188" s="20" t="n">
        <f aca="false">AW25*(AW170-AW168+AW112+AW109+AW104)-AW186-AW187</f>
        <v>1063.24085348642</v>
      </c>
      <c r="AX188" s="20" t="n">
        <f aca="false">AX25*(AX170-AX168+AX112+AX109+AX104)-AX186-AX187</f>
        <v>1062.17977029866</v>
      </c>
      <c r="AY188" s="20" t="n">
        <f aca="false">AY25*(AY170-AY168+AY112+AY109+AY104)-AY186-AY187</f>
        <v>984.350433934416</v>
      </c>
      <c r="AZ188" s="20" t="n">
        <f aca="false">AZ25*(AZ170-AZ168+AZ112+AZ109+AZ104)-AZ186-AZ187</f>
        <v>983.312584737795</v>
      </c>
      <c r="BA188" s="20" t="n">
        <f aca="false">BA25*(BA170-BA168+BA112+BA109+BA104)-BA186-BA187</f>
        <v>993.069749074102</v>
      </c>
      <c r="BB188" s="20" t="n">
        <f aca="false">BB25*(BB170-BB168+BB112+BB109+BB104)-BB186-BB187</f>
        <v>992.010557047284</v>
      </c>
      <c r="BC188" s="20" t="n">
        <f aca="false">BC25*(BC170-BC168+BC112+BC109+BC104)-BC186-BC187</f>
        <v>1001.3870424986</v>
      </c>
      <c r="BD188" s="20" t="n">
        <f aca="false">BD25*(BD170-BD168+BD112+BD109+BD104)-BD186-BD187</f>
        <v>1011.43486085532</v>
      </c>
      <c r="BE188" s="20" t="n">
        <f aca="false">BE25*(BE170-BE168+BE112+BE109+BE104)-BE186-BE187</f>
        <v>1021.44767524638</v>
      </c>
      <c r="BF188" s="20" t="n">
        <f aca="false">BF25*(BF170-BF168+BF112+BF109+BF104)-BF186-BF187</f>
        <v>1020.33455125031</v>
      </c>
      <c r="BG188" s="20" t="n">
        <f aca="false">BG25*(BG170-BG168+BG112+BG109+BG104)-BG186-BG187</f>
        <v>1016.66944354516</v>
      </c>
      <c r="BH188" s="20" t="n">
        <f aca="false">BH25*(BH170-BH168+BH112+BH109+BH104)-BH186-BH187</f>
        <v>977.541284985864</v>
      </c>
      <c r="BI188" s="20" t="n">
        <f aca="false">BI25*(BI170-BI168+BI112+BI109+BI104)-BI186-BI187</f>
        <v>987.173029566158</v>
      </c>
      <c r="BJ188" s="20" t="n">
        <f aca="false">BJ25*(BJ170-BJ168+BJ112+BJ109+BJ104)-BJ186-BJ187</f>
        <v>986.05120454533</v>
      </c>
      <c r="BK188" s="20" t="n">
        <f aca="false">BK25*(BK170-BK168+BK112+BK109+BK104)-BK186-BK187</f>
        <v>941.664180951253</v>
      </c>
      <c r="BL188" s="20" t="n">
        <f aca="false">BL25*(BL170-BL168+BL112+BL109+BL104)-BL186-BL187</f>
        <v>951.049581541509</v>
      </c>
      <c r="BM188" s="20" t="n">
        <f aca="false">BM25*(BM170-BM168+BM112+BM109+BM104)-BM186-BM187</f>
        <v>960.400016119122</v>
      </c>
      <c r="BN188" s="20" t="n">
        <f aca="false">BN25*(BN170-BN168+BN112+BN109+BN104)-BN186-BN187</f>
        <v>959.288099026589</v>
      </c>
      <c r="BO188" s="20" t="n">
        <f aca="false">BO25*(BO170-BO168+BO112+BO109+BO104)-BO186-BO187</f>
        <v>957.362746824582</v>
      </c>
      <c r="BP188" s="20" t="n">
        <f aca="false">BP25*(BP170-BP168+BP112+BP109+BP104)-BP186-BP187</f>
        <v>956.30358931343</v>
      </c>
      <c r="BQ188" s="20" t="n">
        <f aca="false">BQ25*(BQ170-BQ168+BQ112+BQ109+BQ104)-BQ186-BQ187</f>
        <v>965.742425161146</v>
      </c>
      <c r="BR188" s="20" t="n">
        <f aca="false">BR25*(BR170-BR168+BR112+BR109+BR104)-BR186-BR187</f>
        <v>964.661486625365</v>
      </c>
      <c r="BS188" s="20" t="n">
        <f aca="false">BS25*(BS170-BS168+BS112+BS109+BS104)-BS186-BS187</f>
        <v>904.928954735707</v>
      </c>
      <c r="BT188" s="20" t="n">
        <f aca="false">BT25*(BT170-BT168+BT112+BT109+BT104)-BT186-BT187</f>
        <v>913.965457532332</v>
      </c>
      <c r="BU188" s="20" t="n">
        <f aca="false">BU25*(BU170-BU168+BU112+BU109+BU104)-BU186-BU187</f>
        <v>922.968917673352</v>
      </c>
      <c r="BV188" s="20" t="n">
        <f aca="false">BV25*(BV170-BV168+BV112+BV109+BV104)-BV186-BV187</f>
        <v>921.918163218563</v>
      </c>
      <c r="BW188" s="20" t="n">
        <f aca="false">BW25*(BW170-BW168+BW112+BW109+BW104)-BW186-BW187</f>
        <v>894.38650640404</v>
      </c>
      <c r="BX188" s="20" t="n">
        <f aca="false">BX25*(BX170-BX168+BX112+BX109+BX104)-BX186-BX187</f>
        <v>903.286234093829</v>
      </c>
      <c r="BY188" s="20" t="n">
        <f aca="false">BY25*(BY170-BY168+BY112+BY109+BY104)-BY186-BY187</f>
        <v>912.152281913929</v>
      </c>
      <c r="BZ188" s="20" t="n">
        <f aca="false">BZ25*(BZ170-BZ168+BZ112+BZ109+BZ104)-BZ186-BZ187</f>
        <v>911.081264089779</v>
      </c>
      <c r="CA188" s="20" t="n">
        <f aca="false">CA25*(CA170-CA168+CA112+CA109+CA104)-CA186-CA187</f>
        <v>873.072800455578</v>
      </c>
      <c r="CB188" s="20" t="n">
        <f aca="false">CB25*(CB170-CB168+CB112+CB109+CB104)-CB186-CB187</f>
        <v>881.725141300579</v>
      </c>
      <c r="CC188" s="20" t="n">
        <f aca="false">CC25*(CC170-CC168+CC112+CC109+CC104)-CC186-CC187</f>
        <v>890.343459347772</v>
      </c>
      <c r="CD188" s="20" t="n">
        <f aca="false">CD25*(CD170-CD168+CD112+CD109+CD104)-CD186-CD187</f>
        <v>889.261536430059</v>
      </c>
      <c r="CE188" s="20" t="n">
        <f aca="false">CE25*(CE170-CE168+CE112+CE109+CE104)-CE186-CE187</f>
        <v>842.02165926322</v>
      </c>
      <c r="CF188" s="20" t="n">
        <f aca="false">CF25*(CF170-CF168+CF112+CF109+CF104)-CF186-CF187</f>
        <v>840.966597807167</v>
      </c>
      <c r="CG188" s="20" t="n">
        <f aca="false">CG25*(CG170-CG168+CG112+CG109+CG104)-CG186-CG187</f>
        <v>849.142132153689</v>
      </c>
      <c r="CH188" s="20" t="n">
        <f aca="false">CH25*(CH170-CH168+CH112+CH109+CH104)-CH186-CH187</f>
        <v>848.065373906255</v>
      </c>
      <c r="CI188" s="20" t="n">
        <f aca="false">CI25*(CI170-CI168+CI112+CI109+CI104)-CI186-CI187</f>
        <v>871.53130868219</v>
      </c>
      <c r="CJ188" s="20" t="n">
        <f aca="false">CJ25*(CJ170-CJ168+CJ112+CJ109+CJ104)-CJ186-CJ187</f>
        <v>880.124959461021</v>
      </c>
      <c r="CK188" s="20" t="n">
        <f aca="false">CK25*(CK170-CK168+CK112+CK109+CK104)-CK186-CK187</f>
        <v>888.683238742437</v>
      </c>
      <c r="CL188" s="20" t="n">
        <f aca="false">CL25*(CL170-CL168+CL112+CL109+CL104)-CL186-CL187</f>
        <v>887.558427258627</v>
      </c>
      <c r="CM188" s="20" t="n">
        <f aca="false">CM25*(CM170-CM168+CM112+CM109+CM104)-CM186-CM187</f>
        <v>927.807357047834</v>
      </c>
      <c r="CN188" s="20" t="n">
        <f aca="false">CN25*(CN170-CN168+CN112+CN109+CN104)-CN186-CN187</f>
        <v>937.011527453712</v>
      </c>
      <c r="CO188" s="20" t="n">
        <f aca="false">CO25*(CO170-CO168+CO112+CO109+CO104)-CO186-CO187</f>
        <v>946.179847082055</v>
      </c>
      <c r="CP188" s="20" t="n">
        <f aca="false">CP25*(CP170-CP168+CP112+CP109+CP104)-CP186-CP187</f>
        <v>945.039794519318</v>
      </c>
      <c r="CQ188" s="20" t="n">
        <f aca="false">CQ25*(CQ170-CQ168+CQ112+CQ109+CQ104)-CQ186-CQ187</f>
        <v>887.661572899049</v>
      </c>
      <c r="CR188" s="20" t="n">
        <f aca="false">CR25*(CR170-CR168+CR112+CR109+CR104)-CR186-CR187</f>
        <v>896.40778018963</v>
      </c>
      <c r="CS188" s="20" t="n">
        <f aca="false">CS25*(CS170-CS168+CS112+CS109+CS104)-CS186-CS187</f>
        <v>905.117750584983</v>
      </c>
      <c r="CT188" s="20" t="n">
        <f aca="false">CT25*(CT170-CT168+CT112+CT109+CT104)-CT186-CT187</f>
        <v>903.965419502884</v>
      </c>
      <c r="CU188" s="20" t="n">
        <f aca="false">CU25*(CU170-CU168+CU112+CU109+CU104)-CU186-CU187</f>
        <v>-33900.8148980358</v>
      </c>
      <c r="CV188" s="20" t="n">
        <f aca="false">CV25*(CV170-CV168+CV112+CV109+CV104)-CV186-CV187</f>
        <v>874.13471392866</v>
      </c>
      <c r="CW188" s="20" t="n">
        <f aca="false">CW25*(CW170-CW168+CW112+CW109+CW104)-CW186-CW187</f>
        <v>882.526261929495</v>
      </c>
      <c r="CX188" s="20" t="n">
        <f aca="false">CX25*(CX170-CX168+CX112+CX109+CX104)-CX186-CX187</f>
        <v>881.299514005332</v>
      </c>
      <c r="CY188" s="20" t="n">
        <f aca="false">CY25*(CY170-CY168+CY112+CY109+CY104)-CY186-CY187</f>
        <v>1065.19638803434</v>
      </c>
      <c r="CZ188" s="20" t="n">
        <f aca="false">CZ25*(CZ170-CZ168+CZ112+CZ109+CZ104)-CZ186-CZ187</f>
        <v>1075.57229449574</v>
      </c>
      <c r="DA188" s="20" t="n">
        <f aca="false">DA25*(DA170-DA168+DA112+DA109+DA104)-DA186-DA187</f>
        <v>1085.90083663295</v>
      </c>
      <c r="DB188" s="20" t="n">
        <f aca="false">DB25*(DB170-DB168+DB112+DB109+DB104)-DB186-DB187</f>
        <v>1084.3946539814</v>
      </c>
      <c r="DC188" s="20" t="n">
        <f aca="false">DC25*(DC170-DC168+DC112+DC109+DC104)-DC186-DC187</f>
        <v>1048.75342273494</v>
      </c>
      <c r="DD188" s="20" t="n">
        <f aca="false">DD25*(DD170-DD168+DD112+DD109+DD104)-DD186-DD187</f>
        <v>1058.98214193129</v>
      </c>
      <c r="DE188" s="20" t="n">
        <f aca="false">DE25*(DE170-DE168+DE112+DE109+DE104)-DE186-DE187</f>
        <v>1069.16464917952</v>
      </c>
      <c r="DF188" s="20" t="n">
        <f aca="false">DF25*(DF170-DF168+DF112+DF109+DF104)-DF186-DF187</f>
        <v>1067.69511201727</v>
      </c>
      <c r="DG188" s="20" t="n">
        <f aca="false">DG25*(DG170-DG168+DG112+DG109+DG104)-DG186-DG187</f>
        <v>1049.79409933854</v>
      </c>
      <c r="DH188" s="20" t="n">
        <f aca="false">DH25*(DH170-DH168+DH112+DH109+DH104)-DH186-DH187</f>
        <v>1060.04408365918</v>
      </c>
      <c r="DI188" s="20" t="n">
        <f aca="false">DI25*(DI170-DI168+DI112+DI109+DI104)-DI186-DI187</f>
        <v>1070.24817086333</v>
      </c>
      <c r="DJ188" s="20" t="n">
        <f aca="false">DJ25*(DJ170-DJ168+DJ112+DJ109+DJ104)-DJ186-DJ187</f>
        <v>1068.78864532827</v>
      </c>
      <c r="DK188" s="20" t="n">
        <f aca="false">DK25*(DK170-DK168+DK112+DK109+DK104)-DK186-DK187</f>
        <v>1006.21233559843</v>
      </c>
      <c r="DL188" s="20" t="n">
        <f aca="false">DL25*(DL170-DL168+DL112+DL109+DL104)-DL186-DL187</f>
        <v>1004.80421358023</v>
      </c>
      <c r="DM188" s="20" t="n">
        <f aca="false">DM25*(DM170-DM168+DM112+DM109+DM104)-DM186-DM187</f>
        <v>1014.42348821132</v>
      </c>
      <c r="DN188" s="20" t="n">
        <f aca="false">DN25*(DN170-DN168+DN112+DN109+DN104)-DN186-DN187</f>
        <v>1012.98640889449</v>
      </c>
      <c r="DO188" s="20" t="n">
        <f aca="false">DO25*(DO170-DO168+DO112+DO109+DO104)-DO186-DO187</f>
        <v>1046.27389877179</v>
      </c>
      <c r="DP188" s="20" t="n">
        <f aca="false">DP25*(DP170-DP168+DP112+DP109+DP104)-DP186-DP187</f>
        <v>1056.50709112333</v>
      </c>
      <c r="DQ188" s="20" t="n">
        <f aca="false">DQ25*(DQ170-DQ168+DQ112+DQ109+DQ104)-DQ186-DQ187</f>
        <v>1066.69511068707</v>
      </c>
      <c r="DR188" s="20" t="n">
        <f aca="false">DR25*(DR170-DR168+DR112+DR109+DR104)-DR186-DR187</f>
        <v>1065.2586187603</v>
      </c>
      <c r="DS188" s="20" t="n">
        <f aca="false">DS25*(DS170-DS168+DS112+DS109+DS104)-DS186-DS187</f>
        <v>1020.43457584031</v>
      </c>
      <c r="DT188" s="20" t="n">
        <f aca="false">DT25*(DT170-DT168+DT112+DT109+DT104)-DT186-DT187</f>
        <v>1030.38819081553</v>
      </c>
      <c r="DU188" s="20" t="n">
        <f aca="false">DU25*(DU170-DU168+DU112+DU109+DU104)-DU186-DU187</f>
        <v>1040.29687722858</v>
      </c>
      <c r="DV188" s="20" t="n">
        <f aca="false">DV25*(DV170-DV168+DV112+DV109+DV104)-DV186-DV187</f>
        <v>1038.8681516625</v>
      </c>
      <c r="DW188" s="20" t="n">
        <f aca="false">DW25*(DW170-DW168+DW112+DW109+DW104)-DW186-DW187</f>
        <v>1018.65451900971</v>
      </c>
      <c r="DX188" s="20" t="n">
        <f aca="false">DX25*(DX170-DX168+DX112+DX109+DX104)-DX186-DX187</f>
        <v>1028.59022933558</v>
      </c>
      <c r="DY188" s="20" t="n">
        <f aca="false">DY25*(DY170-DY168+DY112+DY109+DY104)-DY186-DY187</f>
        <v>1038.48107190282</v>
      </c>
      <c r="DZ188" s="20" t="n">
        <f aca="false">DZ25*(DZ170-DZ168+DZ112+DZ109+DZ104)-DZ186-DZ187</f>
        <v>1037.05427988517</v>
      </c>
      <c r="EA188" s="20" t="n">
        <f aca="false">EA25*(EA170-EA168+EA112+EA109+EA104)-EA186-EA187</f>
        <v>1020.21188270729</v>
      </c>
      <c r="EB188" s="20" t="n">
        <f aca="false">EB25*(EB170-EB168+EB112+EB109+EB104)-EB186-EB187</f>
        <v>1018.84193657206</v>
      </c>
      <c r="EC188" s="20" t="n">
        <f aca="false">EC25*(EC170-EC168+EC112+EC109+EC104)-EC186-EC187</f>
        <v>1028.65403839373</v>
      </c>
      <c r="ED188" s="20" t="n">
        <f aca="false">ED25*(ED170-ED168+ED112+ED109+ED104)-ED186-ED187</f>
        <v>1027.25592002708</v>
      </c>
      <c r="EE188" s="20" t="n">
        <f aca="false">EE25*(EE170-EE168+EE112+EE109+EE104)-EE186-EE187</f>
        <v>995.018671467163</v>
      </c>
      <c r="EF188" s="20" t="n">
        <f aca="false">EF25*(EF170-EF168+EF112+EF109+EF104)-EF186-EF187</f>
        <v>1004.70065405525</v>
      </c>
      <c r="EG188" s="20" t="n">
        <f aca="false">EG25*(EG170-EG168+EG112+EG109+EG104)-EG186-EG187</f>
        <v>1014.33805745584</v>
      </c>
      <c r="EH188" s="20" t="n">
        <f aca="false">EH25*(EH170-EH168+EH112+EH109+EH104)-EH186-EH187</f>
        <v>1012.92044198279</v>
      </c>
      <c r="EI188" s="20" t="n">
        <f aca="false">EI25*(EI170-EI168+EI112+EI109+EI104)-EI186-EI187</f>
        <v>1063.83579101975</v>
      </c>
      <c r="EJ188" s="20" t="n">
        <f aca="false">EJ25*(EJ170-EJ168+EJ112+EJ109+EJ104)-EJ186-EJ187</f>
        <v>1025.94060603263</v>
      </c>
      <c r="EK188" s="20" t="n">
        <f aca="false">EK25*(EK170-EK168+EK112+EK109+EK104)-EK186-EK187</f>
        <v>1035.87548792143</v>
      </c>
      <c r="EL188" s="20" t="n">
        <f aca="false">EL25*(EL170-EL168+EL112+EL109+EL104)-EL186-EL187</f>
        <v>1034.52260019316</v>
      </c>
      <c r="EM188" s="20" t="n">
        <f aca="false">EM25*(EM170-EM168+EM112+EM109+EM104)-EM186-EM187</f>
        <v>1068.22156876731</v>
      </c>
      <c r="EN188" s="20" t="n">
        <f aca="false">EN25*(EN170-EN168+EN112+EN109+EN104)-EN186-EN187</f>
        <v>1078.75957588732</v>
      </c>
      <c r="EO188" s="20" t="n">
        <f aca="false">EO25*(EO170-EO168+EO112+EO109+EO104)-EO186-EO187</f>
        <v>1089.25438810497</v>
      </c>
      <c r="EP188" s="20" t="n">
        <f aca="false">EP25*(EP170-EP168+EP112+EP109+EP104)-EP186-EP187</f>
        <v>1087.88079281611</v>
      </c>
      <c r="EQ188" s="20" t="n">
        <f aca="false">EQ25*(EQ170-EQ168+EQ112+EQ109+EQ104)-EQ186-EQ187</f>
        <v>1030.03031767166</v>
      </c>
      <c r="ER188" s="20" t="n">
        <f aca="false">ER25*(ER170-ER168+ER112+ER109+ER104)-ER186-ER187</f>
        <v>1028.69282339071</v>
      </c>
      <c r="ES188" s="20" t="n">
        <f aca="false">ES25*(ES170-ES168+ES112+ES109+ES104)-ES186-ES187</f>
        <v>1038.64596061733</v>
      </c>
      <c r="ET188" s="20" t="n">
        <f aca="false">ET25*(ET170-ET168+ET112+ET109+ET104)-ET186-ET187</f>
        <v>1037.28096146051</v>
      </c>
      <c r="EU188" s="20" t="n">
        <f aca="false">EU25*(EU170-EU168+EU112+EU109+EU104)-EU186-EU187</f>
        <v>1014.80234721185</v>
      </c>
      <c r="EV188" s="20" t="n">
        <f aca="false">EV25*(EV170-EV168+EV112+EV109+EV104)-EV186-EV187</f>
        <v>994.620442304851</v>
      </c>
      <c r="EW188" s="20" t="n">
        <f aca="false">EW25*(EW170-EW168+EW112+EW109+EW104)-EW186-EW187</f>
        <v>1004.24101546334</v>
      </c>
      <c r="EX188" s="20" t="n">
        <f aca="false">EX25*(EX170-EX168+EX112+EX109+EX104)-EX186-EX187</f>
        <v>1002.91830212228</v>
      </c>
      <c r="EY188" s="20" t="n">
        <f aca="false">EY25*(EY170-EY168+EY112+EY109+EY104)-EY186-EY187</f>
        <v>999.419206202526</v>
      </c>
      <c r="EZ188" s="20" t="n">
        <f aca="false">EZ25*(EZ170-EZ168+EZ112+EZ109+EZ104)-EZ186-EZ187</f>
        <v>1009.2203373108</v>
      </c>
      <c r="FA188" s="20" t="n">
        <f aca="false">FA25*(FA170-FA168+FA112+FA109+FA104)-FA186-FA187</f>
        <v>1018.97916896445</v>
      </c>
      <c r="FB188" s="20" t="n">
        <f aca="false">FB25*(FB170-FB168+FB112+FB109+FB104)-FB186-FB187</f>
        <v>1017.63404885939</v>
      </c>
      <c r="FC188" s="20" t="n">
        <f aca="false">FC25*(FC170-FC168+FC112+FC109+FC104)-FC186-FC187</f>
        <v>1014.08062105759</v>
      </c>
      <c r="FD188" s="20" t="n">
        <f aca="false">FD25*(FD170-FD168+FD112+FD109+FD104)-FD186-FD187</f>
        <v>0</v>
      </c>
      <c r="FE188" s="20" t="n">
        <f aca="false">FE25*(FE170-FE168+FE112+FE109+FE104)-FE186-FE187</f>
        <v>0</v>
      </c>
      <c r="FF188" s="20" t="n">
        <f aca="false">FF25*(FF170-FF168+FF112+FF109+FF104)-FF186-FF187</f>
        <v>0</v>
      </c>
      <c r="FG188" s="20" t="n">
        <f aca="false">FG25*(FG170-FG168+FG112+FG109+FG104)-FG186-FG187</f>
        <v>0</v>
      </c>
      <c r="FH188" s="20" t="n">
        <f aca="false">FH25*(FH170-FH168+FH112+FH109+FH104)-FH186-FH187</f>
        <v>0</v>
      </c>
    </row>
    <row r="189" customFormat="false" ht="15" hidden="false" customHeight="false" outlineLevel="0" collapsed="false">
      <c r="C189" s="27" t="s">
        <v>826</v>
      </c>
      <c r="D189" s="11" t="s">
        <v>27</v>
      </c>
      <c r="E189" s="28" t="n">
        <f aca="false">MAX(0,$F189)</f>
        <v>0</v>
      </c>
      <c r="F189" s="28" t="n">
        <f aca="false">XNPV(In_Buyer_IRR_RtB,INDEX($J188:$FH188,$E23):$FH$188,INDEX($J$4:$FH$4,$E23):$FH$4)/$E13</f>
        <v>-262.280116492584</v>
      </c>
    </row>
    <row r="190" customFormat="false" ht="15" hidden="false" customHeight="false" outlineLevel="0" collapsed="false">
      <c r="C190" s="0" t="s">
        <v>827</v>
      </c>
      <c r="D190" s="11" t="s">
        <v>27</v>
      </c>
      <c r="E190" s="18" t="n">
        <f aca="false">($I186+$I187)/$E13</f>
        <v>71.8968253968254</v>
      </c>
      <c r="F190" s="18" t="n">
        <f aca="false">$E189+$E190</f>
        <v>71.8968253968254</v>
      </c>
    </row>
    <row r="191" customFormat="false" ht="15" hidden="false" customHeight="false" outlineLevel="0" collapsed="false">
      <c r="C191" s="27" t="s">
        <v>828</v>
      </c>
      <c r="D191" s="11" t="s">
        <v>359</v>
      </c>
      <c r="E191" s="28" t="n">
        <f aca="false">IF(In_RtB_Price&gt;0,In_RtB_Price,$E189)*(1+In_Price_Step)</f>
        <v>90</v>
      </c>
      <c r="F191" s="62" t="n">
        <f aca="false">$E191*$E13</f>
        <v>5670</v>
      </c>
    </row>
    <row r="192" customFormat="false" ht="15" hidden="false" customHeight="false" outlineLevel="0" collapsed="false">
      <c r="C192" s="0" t="s">
        <v>829</v>
      </c>
      <c r="D192" s="11" t="s">
        <v>359</v>
      </c>
      <c r="I192" s="20" t="n">
        <f aca="false">SUM(J192:FH192)</f>
        <v>42841.419096862</v>
      </c>
      <c r="J192" s="20" t="n">
        <f aca="false">J188-$F191*J20</f>
        <v>-0</v>
      </c>
      <c r="K192" s="20" t="n">
        <f aca="false">K188-$F191*K20</f>
        <v>-0</v>
      </c>
      <c r="L192" s="20" t="n">
        <f aca="false">L188-$F191*L20</f>
        <v>-0</v>
      </c>
      <c r="M192" s="20" t="n">
        <f aca="false">M188-$F191*M20</f>
        <v>-0</v>
      </c>
      <c r="N192" s="20" t="n">
        <f aca="false">N188-$F191*N20</f>
        <v>-0</v>
      </c>
      <c r="O192" s="20" t="n">
        <f aca="false">O188-$F191*O20</f>
        <v>-10199.5</v>
      </c>
      <c r="P192" s="20" t="n">
        <f aca="false">P188-$F191*P20</f>
        <v>-732.303647534247</v>
      </c>
      <c r="Q192" s="20" t="n">
        <f aca="false">Q188-$F191*Q20</f>
        <v>-18862.3657255791</v>
      </c>
      <c r="R192" s="20" t="n">
        <f aca="false">R188-$F191*R20</f>
        <v>-18862.3657255791</v>
      </c>
      <c r="S192" s="20" t="n">
        <f aca="false">S188-$F191*S20</f>
        <v>-18094.8400111706</v>
      </c>
      <c r="T192" s="20" t="n">
        <f aca="false">T188-$F191*T20</f>
        <v>1621.27745627287</v>
      </c>
      <c r="U192" s="20" t="n">
        <f aca="false">U188-$F191*U20</f>
        <v>1631.93467606943</v>
      </c>
      <c r="V192" s="20" t="n">
        <f aca="false">V188-$F191*V20</f>
        <v>1630.59333829232</v>
      </c>
      <c r="W192" s="20" t="n">
        <f aca="false">W188-$F191*W20</f>
        <v>1329.3212326939</v>
      </c>
      <c r="X192" s="20" t="n">
        <f aca="false">X188-$F191*X20</f>
        <v>1342.86483479771</v>
      </c>
      <c r="Y192" s="20" t="n">
        <f aca="false">Y188-$F191*Y20</f>
        <v>1356.36863262298</v>
      </c>
      <c r="Z192" s="20" t="n">
        <f aca="false">Z188-$F191*Z20</f>
        <v>1355.10285896643</v>
      </c>
      <c r="AA192" s="20" t="n">
        <f aca="false">AA188-$F191*AA20</f>
        <v>1113.17287104305</v>
      </c>
      <c r="AB192" s="20" t="n">
        <f aca="false">AB188-$F191*AB20</f>
        <v>1124.40880958357</v>
      </c>
      <c r="AC192" s="20" t="n">
        <f aca="false">AC188-$F191*AC20</f>
        <v>1135.60799365639</v>
      </c>
      <c r="AD192" s="20" t="n">
        <f aca="false">AD188-$F191*AD20</f>
        <v>1134.4392038009</v>
      </c>
      <c r="AE192" s="20" t="n">
        <f aca="false">AE188-$F191*AE20</f>
        <v>1159.53656551983</v>
      </c>
      <c r="AF192" s="20" t="n">
        <f aca="false">AF188-$F191*AF20</f>
        <v>1171.26406497402</v>
      </c>
      <c r="AG192" s="20" t="n">
        <f aca="false">AG188-$F191*AG20</f>
        <v>1182.95404442433</v>
      </c>
      <c r="AH192" s="20" t="n">
        <f aca="false">AH188-$F191*AH20</f>
        <v>1181.76091056426</v>
      </c>
      <c r="AI192" s="20" t="n">
        <f aca="false">AI188-$F191*AI20</f>
        <v>1165.46089361838</v>
      </c>
      <c r="AJ192" s="20" t="n">
        <f aca="false">AJ188-$F191*AJ20</f>
        <v>1164.35775638555</v>
      </c>
      <c r="AK192" s="20" t="n">
        <f aca="false">AK188-$F191*AK20</f>
        <v>1176.03847203962</v>
      </c>
      <c r="AL192" s="20" t="n">
        <f aca="false">AL188-$F191*AL20</f>
        <v>1174.912649362</v>
      </c>
      <c r="AM192" s="20" t="n">
        <f aca="false">AM188-$F191*AM20</f>
        <v>1113.20630676689</v>
      </c>
      <c r="AN192" s="20" t="n">
        <f aca="false">AN188-$F191*AN20</f>
        <v>1124.48151719745</v>
      </c>
      <c r="AO192" s="20" t="n">
        <f aca="false">AO188-$F191*AO20</f>
        <v>1135.72123547806</v>
      </c>
      <c r="AP192" s="20" t="n">
        <f aca="false">AP188-$F191*AP20</f>
        <v>1134.59258725095</v>
      </c>
      <c r="AQ192" s="20" t="n">
        <f aca="false">AQ188-$F191*AQ20</f>
        <v>1017.71112259066</v>
      </c>
      <c r="AR192" s="20" t="n">
        <f aca="false">AR188-$F191*AR20</f>
        <v>1027.98230727461</v>
      </c>
      <c r="AS192" s="20" t="n">
        <f aca="false">AS188-$F191*AS20</f>
        <v>1038.21985049284</v>
      </c>
      <c r="AT192" s="20" t="n">
        <f aca="false">AT188-$F191*AT20</f>
        <v>1037.15005391258</v>
      </c>
      <c r="AU192" s="20" t="n">
        <f aca="false">AU188-$F191*AU20</f>
        <v>1042.17140189569</v>
      </c>
      <c r="AV192" s="20" t="n">
        <f aca="false">AV188-$F191*AV20</f>
        <v>1052.72281142063</v>
      </c>
      <c r="AW192" s="20" t="n">
        <f aca="false">AW188-$F191*AW20</f>
        <v>1063.24085348642</v>
      </c>
      <c r="AX192" s="20" t="n">
        <f aca="false">AX188-$F191*AX20</f>
        <v>1062.17977029866</v>
      </c>
      <c r="AY192" s="20" t="n">
        <f aca="false">AY188-$F191*AY20</f>
        <v>984.350433934416</v>
      </c>
      <c r="AZ192" s="20" t="n">
        <f aca="false">AZ188-$F191*AZ20</f>
        <v>983.312584737795</v>
      </c>
      <c r="BA192" s="20" t="n">
        <f aca="false">BA188-$F191*BA20</f>
        <v>993.069749074102</v>
      </c>
      <c r="BB192" s="20" t="n">
        <f aca="false">BB188-$F191*BB20</f>
        <v>992.010557047284</v>
      </c>
      <c r="BC192" s="20" t="n">
        <f aca="false">BC188-$F191*BC20</f>
        <v>1001.3870424986</v>
      </c>
      <c r="BD192" s="20" t="n">
        <f aca="false">BD188-$F191*BD20</f>
        <v>1011.43486085532</v>
      </c>
      <c r="BE192" s="20" t="n">
        <f aca="false">BE188-$F191*BE20</f>
        <v>1021.44767524638</v>
      </c>
      <c r="BF192" s="20" t="n">
        <f aca="false">BF188-$F191*BF20</f>
        <v>1020.33455125031</v>
      </c>
      <c r="BG192" s="20" t="n">
        <f aca="false">BG188-$F191*BG20</f>
        <v>1016.66944354516</v>
      </c>
      <c r="BH192" s="20" t="n">
        <f aca="false">BH188-$F191*BH20</f>
        <v>977.541284985864</v>
      </c>
      <c r="BI192" s="20" t="n">
        <f aca="false">BI188-$F191*BI20</f>
        <v>987.173029566158</v>
      </c>
      <c r="BJ192" s="20" t="n">
        <f aca="false">BJ188-$F191*BJ20</f>
        <v>986.05120454533</v>
      </c>
      <c r="BK192" s="20" t="n">
        <f aca="false">BK188-$F191*BK20</f>
        <v>941.664180951253</v>
      </c>
      <c r="BL192" s="20" t="n">
        <f aca="false">BL188-$F191*BL20</f>
        <v>951.049581541509</v>
      </c>
      <c r="BM192" s="20" t="n">
        <f aca="false">BM188-$F191*BM20</f>
        <v>960.400016119122</v>
      </c>
      <c r="BN192" s="20" t="n">
        <f aca="false">BN188-$F191*BN20</f>
        <v>959.288099026589</v>
      </c>
      <c r="BO192" s="20" t="n">
        <f aca="false">BO188-$F191*BO20</f>
        <v>957.362746824582</v>
      </c>
      <c r="BP192" s="20" t="n">
        <f aca="false">BP188-$F191*BP20</f>
        <v>956.30358931343</v>
      </c>
      <c r="BQ192" s="20" t="n">
        <f aca="false">BQ188-$F191*BQ20</f>
        <v>965.742425161146</v>
      </c>
      <c r="BR192" s="20" t="n">
        <f aca="false">BR188-$F191*BR20</f>
        <v>964.661486625365</v>
      </c>
      <c r="BS192" s="20" t="n">
        <f aca="false">BS188-$F191*BS20</f>
        <v>904.928954735707</v>
      </c>
      <c r="BT192" s="20" t="n">
        <f aca="false">BT188-$F191*BT20</f>
        <v>913.965457532332</v>
      </c>
      <c r="BU192" s="20" t="n">
        <f aca="false">BU188-$F191*BU20</f>
        <v>922.968917673352</v>
      </c>
      <c r="BV192" s="20" t="n">
        <f aca="false">BV188-$F191*BV20</f>
        <v>921.918163218563</v>
      </c>
      <c r="BW192" s="20" t="n">
        <f aca="false">BW188-$F191*BW20</f>
        <v>894.38650640404</v>
      </c>
      <c r="BX192" s="20" t="n">
        <f aca="false">BX188-$F191*BX20</f>
        <v>903.286234093829</v>
      </c>
      <c r="BY192" s="20" t="n">
        <f aca="false">BY188-$F191*BY20</f>
        <v>912.152281913929</v>
      </c>
      <c r="BZ192" s="20" t="n">
        <f aca="false">BZ188-$F191*BZ20</f>
        <v>911.081264089779</v>
      </c>
      <c r="CA192" s="20" t="n">
        <f aca="false">CA188-$F191*CA20</f>
        <v>873.072800455578</v>
      </c>
      <c r="CB192" s="20" t="n">
        <f aca="false">CB188-$F191*CB20</f>
        <v>881.725141300579</v>
      </c>
      <c r="CC192" s="20" t="n">
        <f aca="false">CC188-$F191*CC20</f>
        <v>890.343459347772</v>
      </c>
      <c r="CD192" s="20" t="n">
        <f aca="false">CD188-$F191*CD20</f>
        <v>889.261536430059</v>
      </c>
      <c r="CE192" s="20" t="n">
        <f aca="false">CE188-$F191*CE20</f>
        <v>842.02165926322</v>
      </c>
      <c r="CF192" s="20" t="n">
        <f aca="false">CF188-$F191*CF20</f>
        <v>840.966597807167</v>
      </c>
      <c r="CG192" s="20" t="n">
        <f aca="false">CG188-$F191*CG20</f>
        <v>849.142132153689</v>
      </c>
      <c r="CH192" s="20" t="n">
        <f aca="false">CH188-$F191*CH20</f>
        <v>848.065373906255</v>
      </c>
      <c r="CI192" s="20" t="n">
        <f aca="false">CI188-$F191*CI20</f>
        <v>871.53130868219</v>
      </c>
      <c r="CJ192" s="20" t="n">
        <f aca="false">CJ188-$F191*CJ20</f>
        <v>880.124959461021</v>
      </c>
      <c r="CK192" s="20" t="n">
        <f aca="false">CK188-$F191*CK20</f>
        <v>888.683238742437</v>
      </c>
      <c r="CL192" s="20" t="n">
        <f aca="false">CL188-$F191*CL20</f>
        <v>887.558427258627</v>
      </c>
      <c r="CM192" s="20" t="n">
        <f aca="false">CM188-$F191*CM20</f>
        <v>927.807357047834</v>
      </c>
      <c r="CN192" s="20" t="n">
        <f aca="false">CN188-$F191*CN20</f>
        <v>937.011527453712</v>
      </c>
      <c r="CO192" s="20" t="n">
        <f aca="false">CO188-$F191*CO20</f>
        <v>946.179847082055</v>
      </c>
      <c r="CP192" s="20" t="n">
        <f aca="false">CP188-$F191*CP20</f>
        <v>945.039794519318</v>
      </c>
      <c r="CQ192" s="20" t="n">
        <f aca="false">CQ188-$F191*CQ20</f>
        <v>887.661572899049</v>
      </c>
      <c r="CR192" s="20" t="n">
        <f aca="false">CR188-$F191*CR20</f>
        <v>896.40778018963</v>
      </c>
      <c r="CS192" s="20" t="n">
        <f aca="false">CS188-$F191*CS20</f>
        <v>905.117750584983</v>
      </c>
      <c r="CT192" s="20" t="n">
        <f aca="false">CT188-$F191*CT20</f>
        <v>903.965419502884</v>
      </c>
      <c r="CU192" s="20" t="n">
        <f aca="false">CU188-$F191*CU20</f>
        <v>-33900.8148980358</v>
      </c>
      <c r="CV192" s="20" t="n">
        <f aca="false">CV188-$F191*CV20</f>
        <v>874.13471392866</v>
      </c>
      <c r="CW192" s="20" t="n">
        <f aca="false">CW188-$F191*CW20</f>
        <v>882.526261929495</v>
      </c>
      <c r="CX192" s="20" t="n">
        <f aca="false">CX188-$F191*CX20</f>
        <v>881.299514005332</v>
      </c>
      <c r="CY192" s="20" t="n">
        <f aca="false">CY188-$F191*CY20</f>
        <v>1065.19638803434</v>
      </c>
      <c r="CZ192" s="20" t="n">
        <f aca="false">CZ188-$F191*CZ20</f>
        <v>1075.57229449574</v>
      </c>
      <c r="DA192" s="20" t="n">
        <f aca="false">DA188-$F191*DA20</f>
        <v>1085.90083663295</v>
      </c>
      <c r="DB192" s="20" t="n">
        <f aca="false">DB188-$F191*DB20</f>
        <v>1084.3946539814</v>
      </c>
      <c r="DC192" s="20" t="n">
        <f aca="false">DC188-$F191*DC20</f>
        <v>1048.75342273494</v>
      </c>
      <c r="DD192" s="20" t="n">
        <f aca="false">DD188-$F191*DD20</f>
        <v>1058.98214193129</v>
      </c>
      <c r="DE192" s="20" t="n">
        <f aca="false">DE188-$F191*DE20</f>
        <v>1069.16464917952</v>
      </c>
      <c r="DF192" s="20" t="n">
        <f aca="false">DF188-$F191*DF20</f>
        <v>1067.69511201727</v>
      </c>
      <c r="DG192" s="20" t="n">
        <f aca="false">DG188-$F191*DG20</f>
        <v>1049.79409933854</v>
      </c>
      <c r="DH192" s="20" t="n">
        <f aca="false">DH188-$F191*DH20</f>
        <v>1060.04408365918</v>
      </c>
      <c r="DI192" s="20" t="n">
        <f aca="false">DI188-$F191*DI20</f>
        <v>1070.24817086333</v>
      </c>
      <c r="DJ192" s="20" t="n">
        <f aca="false">DJ188-$F191*DJ20</f>
        <v>1068.78864532827</v>
      </c>
      <c r="DK192" s="20" t="n">
        <f aca="false">DK188-$F191*DK20</f>
        <v>1006.21233559843</v>
      </c>
      <c r="DL192" s="20" t="n">
        <f aca="false">DL188-$F191*DL20</f>
        <v>1004.80421358023</v>
      </c>
      <c r="DM192" s="20" t="n">
        <f aca="false">DM188-$F191*DM20</f>
        <v>1014.42348821132</v>
      </c>
      <c r="DN192" s="20" t="n">
        <f aca="false">DN188-$F191*DN20</f>
        <v>1012.98640889449</v>
      </c>
      <c r="DO192" s="20" t="n">
        <f aca="false">DO188-$F191*DO20</f>
        <v>1046.27389877179</v>
      </c>
      <c r="DP192" s="20" t="n">
        <f aca="false">DP188-$F191*DP20</f>
        <v>1056.50709112333</v>
      </c>
      <c r="DQ192" s="20" t="n">
        <f aca="false">DQ188-$F191*DQ20</f>
        <v>1066.69511068707</v>
      </c>
      <c r="DR192" s="20" t="n">
        <f aca="false">DR188-$F191*DR20</f>
        <v>1065.2586187603</v>
      </c>
      <c r="DS192" s="20" t="n">
        <f aca="false">DS188-$F191*DS20</f>
        <v>1020.43457584031</v>
      </c>
      <c r="DT192" s="20" t="n">
        <f aca="false">DT188-$F191*DT20</f>
        <v>1030.38819081553</v>
      </c>
      <c r="DU192" s="20" t="n">
        <f aca="false">DU188-$F191*DU20</f>
        <v>1040.29687722858</v>
      </c>
      <c r="DV192" s="20" t="n">
        <f aca="false">DV188-$F191*DV20</f>
        <v>1038.8681516625</v>
      </c>
      <c r="DW192" s="20" t="n">
        <f aca="false">DW188-$F191*DW20</f>
        <v>1018.65451900971</v>
      </c>
      <c r="DX192" s="20" t="n">
        <f aca="false">DX188-$F191*DX20</f>
        <v>1028.59022933558</v>
      </c>
      <c r="DY192" s="20" t="n">
        <f aca="false">DY188-$F191*DY20</f>
        <v>1038.48107190282</v>
      </c>
      <c r="DZ192" s="20" t="n">
        <f aca="false">DZ188-$F191*DZ20</f>
        <v>1037.05427988517</v>
      </c>
      <c r="EA192" s="20" t="n">
        <f aca="false">EA188-$F191*EA20</f>
        <v>1020.21188270729</v>
      </c>
      <c r="EB192" s="20" t="n">
        <f aca="false">EB188-$F191*EB20</f>
        <v>1018.84193657206</v>
      </c>
      <c r="EC192" s="20" t="n">
        <f aca="false">EC188-$F191*EC20</f>
        <v>1028.65403839373</v>
      </c>
      <c r="ED192" s="20" t="n">
        <f aca="false">ED188-$F191*ED20</f>
        <v>1027.25592002708</v>
      </c>
      <c r="EE192" s="20" t="n">
        <f aca="false">EE188-$F191*EE20</f>
        <v>995.018671467163</v>
      </c>
      <c r="EF192" s="20" t="n">
        <f aca="false">EF188-$F191*EF20</f>
        <v>1004.70065405525</v>
      </c>
      <c r="EG192" s="20" t="n">
        <f aca="false">EG188-$F191*EG20</f>
        <v>1014.33805745584</v>
      </c>
      <c r="EH192" s="20" t="n">
        <f aca="false">EH188-$F191*EH20</f>
        <v>1012.92044198279</v>
      </c>
      <c r="EI192" s="20" t="n">
        <f aca="false">EI188-$F191*EI20</f>
        <v>1063.83579101975</v>
      </c>
      <c r="EJ192" s="20" t="n">
        <f aca="false">EJ188-$F191*EJ20</f>
        <v>1025.94060603263</v>
      </c>
      <c r="EK192" s="20" t="n">
        <f aca="false">EK188-$F191*EK20</f>
        <v>1035.87548792143</v>
      </c>
      <c r="EL192" s="20" t="n">
        <f aca="false">EL188-$F191*EL20</f>
        <v>1034.52260019316</v>
      </c>
      <c r="EM192" s="20" t="n">
        <f aca="false">EM188-$F191*EM20</f>
        <v>1068.22156876731</v>
      </c>
      <c r="EN192" s="20" t="n">
        <f aca="false">EN188-$F191*EN20</f>
        <v>1078.75957588732</v>
      </c>
      <c r="EO192" s="20" t="n">
        <f aca="false">EO188-$F191*EO20</f>
        <v>1089.25438810497</v>
      </c>
      <c r="EP192" s="20" t="n">
        <f aca="false">EP188-$F191*EP20</f>
        <v>1087.88079281611</v>
      </c>
      <c r="EQ192" s="20" t="n">
        <f aca="false">EQ188-$F191*EQ20</f>
        <v>1030.03031767166</v>
      </c>
      <c r="ER192" s="20" t="n">
        <f aca="false">ER188-$F191*ER20</f>
        <v>1028.69282339071</v>
      </c>
      <c r="ES192" s="20" t="n">
        <f aca="false">ES188-$F191*ES20</f>
        <v>1038.64596061733</v>
      </c>
      <c r="ET192" s="20" t="n">
        <f aca="false">ET188-$F191*ET20</f>
        <v>1037.28096146051</v>
      </c>
      <c r="EU192" s="20" t="n">
        <f aca="false">EU188-$F191*EU20</f>
        <v>1014.80234721185</v>
      </c>
      <c r="EV192" s="20" t="n">
        <f aca="false">EV188-$F191*EV20</f>
        <v>994.620442304851</v>
      </c>
      <c r="EW192" s="20" t="n">
        <f aca="false">EW188-$F191*EW20</f>
        <v>1004.24101546334</v>
      </c>
      <c r="EX192" s="20" t="n">
        <f aca="false">EX188-$F191*EX20</f>
        <v>1002.91830212228</v>
      </c>
      <c r="EY192" s="20" t="n">
        <f aca="false">EY188-$F191*EY20</f>
        <v>999.419206202526</v>
      </c>
      <c r="EZ192" s="20" t="n">
        <f aca="false">EZ188-$F191*EZ20</f>
        <v>1009.2203373108</v>
      </c>
      <c r="FA192" s="20" t="n">
        <f aca="false">FA188-$F191*FA20</f>
        <v>1018.97916896445</v>
      </c>
      <c r="FB192" s="20" t="n">
        <f aca="false">FB188-$F191*FB20</f>
        <v>1017.63404885939</v>
      </c>
      <c r="FC192" s="20" t="n">
        <f aca="false">FC188-$F191*FC20</f>
        <v>1014.08062105759</v>
      </c>
      <c r="FD192" s="20" t="n">
        <f aca="false">FD188-$F191*FD20</f>
        <v>0</v>
      </c>
      <c r="FE192" s="20" t="n">
        <f aca="false">FE188-$F191*FE20</f>
        <v>0</v>
      </c>
      <c r="FF192" s="20" t="n">
        <f aca="false">FF188-$F191*FF20</f>
        <v>0</v>
      </c>
      <c r="FG192" s="20" t="n">
        <f aca="false">FG188-$F191*FG20</f>
        <v>0</v>
      </c>
      <c r="FH192" s="20" t="n">
        <f aca="false">FH188-$F191*FH20</f>
        <v>0</v>
      </c>
    </row>
    <row r="193" customFormat="false" ht="15" hidden="false" customHeight="false" outlineLevel="0" collapsed="false">
      <c r="C193" s="27" t="s">
        <v>830</v>
      </c>
      <c r="D193" s="11" t="s">
        <v>32</v>
      </c>
      <c r="E193" s="32" t="n">
        <f aca="false">XIRR(INDEX($J192:$FH192,$E23):$FH192,INDEX($J$4:$FH$4,$E23):$FH$4)</f>
        <v>0.0352150282691641</v>
      </c>
    </row>
    <row r="194" customFormat="false" ht="15" hidden="false" customHeight="false" outlineLevel="0" collapsed="false">
      <c r="C194" s="0" t="s">
        <v>831</v>
      </c>
      <c r="D194" s="11" t="s">
        <v>359</v>
      </c>
      <c r="I194" s="20" t="n">
        <f aca="false">SUM(J194:FH194)</f>
        <v>47697.1373425211</v>
      </c>
      <c r="J194" s="20" t="n">
        <f aca="false">J192-J25*J165</f>
        <v>0</v>
      </c>
      <c r="K194" s="20" t="n">
        <f aca="false">K192-K25*K165</f>
        <v>0</v>
      </c>
      <c r="L194" s="20" t="n">
        <f aca="false">L192-L25*L165</f>
        <v>0</v>
      </c>
      <c r="M194" s="20" t="n">
        <f aca="false">M192-M25*M165</f>
        <v>0</v>
      </c>
      <c r="N194" s="20" t="n">
        <f aca="false">N192-N25*N165</f>
        <v>0</v>
      </c>
      <c r="O194" s="20" t="n">
        <f aca="false">O192-O25*O165</f>
        <v>-10199.5</v>
      </c>
      <c r="P194" s="20" t="n">
        <f aca="false">P192-P25*P165</f>
        <v>-732.303647534247</v>
      </c>
      <c r="Q194" s="20" t="n">
        <f aca="false">Q192-Q25*Q165</f>
        <v>-18862.3657255791</v>
      </c>
      <c r="R194" s="20" t="n">
        <f aca="false">R192-R25*R165</f>
        <v>-18862.3657255791</v>
      </c>
      <c r="S194" s="20" t="n">
        <f aca="false">S192-S25*S165</f>
        <v>-18094.8400111706</v>
      </c>
      <c r="T194" s="20" t="n">
        <f aca="false">T192-T25*T165</f>
        <v>1689.50062171601</v>
      </c>
      <c r="U194" s="20" t="n">
        <f aca="false">U192-U25*U165</f>
        <v>1706.60748823068</v>
      </c>
      <c r="V194" s="20" t="n">
        <f aca="false">V192-V25*V165</f>
        <v>1705.13349067342</v>
      </c>
      <c r="W194" s="20" t="n">
        <f aca="false">W192-W25*W165</f>
        <v>1375.95061929865</v>
      </c>
      <c r="X194" s="20" t="n">
        <f aca="false">X192-X25*X165</f>
        <v>1389.89101026582</v>
      </c>
      <c r="Y194" s="20" t="n">
        <f aca="false">Y192-Y25*Y165</f>
        <v>1403.78766026755</v>
      </c>
      <c r="Z194" s="20" t="n">
        <f aca="false">Z192-Z25*Z165</f>
        <v>1402.39670020541</v>
      </c>
      <c r="AA194" s="20" t="n">
        <f aca="false">AA192-AA25*AA165</f>
        <v>1138.42494715486</v>
      </c>
      <c r="AB194" s="20" t="n">
        <f aca="false">AB192-AB25*AB165</f>
        <v>1149.82944409643</v>
      </c>
      <c r="AC194" s="20" t="n">
        <f aca="false">AC192-AC25*AC165</f>
        <v>1161.19355151305</v>
      </c>
      <c r="AD194" s="20" t="n">
        <f aca="false">AD192-AD25*AD165</f>
        <v>1159.90916705647</v>
      </c>
      <c r="AE194" s="20" t="n">
        <f aca="false">AE192-AE25*AE165</f>
        <v>1189.37406196451</v>
      </c>
      <c r="AF194" s="20" t="n">
        <f aca="false">AF192-AF25*AF165</f>
        <v>1201.31873573429</v>
      </c>
      <c r="AG194" s="20" t="n">
        <f aca="false">AG192-AG25*AG165</f>
        <v>1213.22217873057</v>
      </c>
      <c r="AH194" s="20" t="n">
        <f aca="false">AH192-AH25*AH165</f>
        <v>1211.91104262061</v>
      </c>
      <c r="AI194" s="20" t="n">
        <f aca="false">AI192-AI25*AI165</f>
        <v>1194.94162435446</v>
      </c>
      <c r="AJ194" s="20" t="n">
        <f aca="false">AJ192-AJ25*AJ165</f>
        <v>1193.72938563707</v>
      </c>
      <c r="AK194" s="20" t="n">
        <f aca="false">AK192-AK25*AK165</f>
        <v>1205.62264863748</v>
      </c>
      <c r="AL194" s="20" t="n">
        <f aca="false">AL192-AL25*AL165</f>
        <v>1204.38548085988</v>
      </c>
      <c r="AM194" s="20" t="n">
        <f aca="false">AM192-AM25*AM165</f>
        <v>1138.46168970853</v>
      </c>
      <c r="AN194" s="20" t="n">
        <f aca="false">AN192-AN25*AN165</f>
        <v>1149.90934257322</v>
      </c>
      <c r="AO194" s="20" t="n">
        <f aca="false">AO192-AO25*AO165</f>
        <v>1161.31799307533</v>
      </c>
      <c r="AP194" s="20" t="n">
        <f aca="false">AP192-AP25*AP165</f>
        <v>1160.07772029828</v>
      </c>
      <c r="AQ194" s="20" t="n">
        <f aca="false">AQ192-AQ25*AQ165</f>
        <v>1033.52192687751</v>
      </c>
      <c r="AR194" s="20" t="n">
        <f aca="false">AR192-AR25*AR165</f>
        <v>1043.86625474593</v>
      </c>
      <c r="AS194" s="20" t="n">
        <f aca="false">AS192-AS25*AS165</f>
        <v>1054.1736139707</v>
      </c>
      <c r="AT194" s="20" t="n">
        <f aca="false">AT192-AT25*AT165</f>
        <v>1052.99801333305</v>
      </c>
      <c r="AU194" s="20" t="n">
        <f aca="false">AU192-AU25*AU165</f>
        <v>1060.40135468523</v>
      </c>
      <c r="AV194" s="20" t="n">
        <f aca="false">AV192-AV25*AV165</f>
        <v>1071.05362193935</v>
      </c>
      <c r="AW194" s="20" t="n">
        <f aca="false">AW192-AW25*AW165</f>
        <v>1081.66922165595</v>
      </c>
      <c r="AX194" s="20" t="n">
        <f aca="false">AX192-AX25*AX165</f>
        <v>1080.5031961749</v>
      </c>
      <c r="AY194" s="20" t="n">
        <f aca="false">AY192-AY25*AY165</f>
        <v>995.919141185273</v>
      </c>
      <c r="AZ194" s="20" t="n">
        <f aca="false">AZ192-AZ25*AZ165</f>
        <v>994.778647562612</v>
      </c>
      <c r="BA194" s="20" t="n">
        <f aca="false">BA192-BA25*BA165</f>
        <v>1004.55811790615</v>
      </c>
      <c r="BB194" s="20" t="n">
        <f aca="false">BB192-BB25*BB165</f>
        <v>1003.39417062393</v>
      </c>
      <c r="BC194" s="20" t="n">
        <f aca="false">BC192-BC25*BC165</f>
        <v>1015.58337732579</v>
      </c>
      <c r="BD194" s="20" t="n">
        <f aca="false">BD192-BD25*BD165</f>
        <v>1025.68224769176</v>
      </c>
      <c r="BE194" s="20" t="n">
        <f aca="false">BE192-BE25*BE165</f>
        <v>1035.7426521614</v>
      </c>
      <c r="BF194" s="20" t="n">
        <f aca="false">BF192-BF25*BF165</f>
        <v>1034.5194389789</v>
      </c>
      <c r="BG194" s="20" t="n">
        <f aca="false">BG192-BG25*BG165</f>
        <v>1032.3772246297</v>
      </c>
      <c r="BH194" s="20" t="n">
        <f aca="false">BH192-BH25*BH165</f>
        <v>1042.65342739301</v>
      </c>
      <c r="BI194" s="20" t="n">
        <f aca="false">BI192-BI25*BI165</f>
        <v>1052.89086358125</v>
      </c>
      <c r="BJ194" s="20" t="n">
        <f aca="false">BJ192-BJ25*BJ165</f>
        <v>1051.65808883309</v>
      </c>
      <c r="BK194" s="20" t="n">
        <f aca="false">BK192-BK25*BK165</f>
        <v>1003.57493685936</v>
      </c>
      <c r="BL194" s="20" t="n">
        <f aca="false">BL192-BL25*BL165</f>
        <v>1013.54166536624</v>
      </c>
      <c r="BM194" s="20" t="n">
        <f aca="false">BM192-BM25*BM165</f>
        <v>1023.46996968341</v>
      </c>
      <c r="BN194" s="20" t="n">
        <f aca="false">BN192-BN25*BN165</f>
        <v>1022.24808276854</v>
      </c>
      <c r="BO194" s="20" t="n">
        <f aca="false">BO192-BO25*BO165</f>
        <v>1020.47920963336</v>
      </c>
      <c r="BP194" s="20" t="n">
        <f aca="false">BP192-BP25*BP165</f>
        <v>1019.31530028044</v>
      </c>
      <c r="BQ194" s="20" t="n">
        <f aca="false">BQ192-BQ25*BQ165</f>
        <v>1029.34074885047</v>
      </c>
      <c r="BR194" s="20" t="n">
        <f aca="false">BR192-BR25*BR165</f>
        <v>1028.15290430566</v>
      </c>
      <c r="BS194" s="20" t="n">
        <f aca="false">BS192-BS25*BS165</f>
        <v>963.206556402715</v>
      </c>
      <c r="BT194" s="20" t="n">
        <f aca="false">BT192-BT25*BT165</f>
        <v>972.789880740774</v>
      </c>
      <c r="BU194" s="20" t="n">
        <f aca="false">BU192-BU25*BU165</f>
        <v>982.336894468278</v>
      </c>
      <c r="BV194" s="20" t="n">
        <f aca="false">BV192-BV25*BV165</f>
        <v>981.182219243235</v>
      </c>
      <c r="BW194" s="20" t="n">
        <f aca="false">BW192-BW25*BW165</f>
        <v>951.621448345939</v>
      </c>
      <c r="BX194" s="20" t="n">
        <f aca="false">BX192-BX25*BX165</f>
        <v>961.054470368792</v>
      </c>
      <c r="BY194" s="20" t="n">
        <f aca="false">BY192-BY25*BY165</f>
        <v>970.450481545835</v>
      </c>
      <c r="BZ194" s="20" t="n">
        <f aca="false">BZ192-BZ25*BZ165</f>
        <v>969.273538881934</v>
      </c>
      <c r="CA194" s="20" t="n">
        <f aca="false">CA192-CA25*CA165</f>
        <v>928.199793457519</v>
      </c>
      <c r="CB194" s="20" t="n">
        <f aca="false">CB192-CB25*CB165</f>
        <v>937.360961804782</v>
      </c>
      <c r="CC194" s="20" t="n">
        <f aca="false">CC192-CC25*CC165</f>
        <v>946.484742462146</v>
      </c>
      <c r="CD194" s="20" t="n">
        <f aca="false">CD192-CD25*CD165</f>
        <v>945.295816178945</v>
      </c>
      <c r="CE194" s="20" t="n">
        <f aca="false">CE192-CE25*CE165</f>
        <v>893.730761763728</v>
      </c>
      <c r="CF194" s="20" t="n">
        <f aca="false">CF192-CF25*CF165</f>
        <v>892.571353570263</v>
      </c>
      <c r="CG194" s="20" t="n">
        <f aca="false">CG192-CG25*CG165</f>
        <v>901.208558732385</v>
      </c>
      <c r="CH194" s="20" t="n">
        <f aca="false">CH192-CH25*CH165</f>
        <v>900.025307911029</v>
      </c>
      <c r="CI194" s="20" t="n">
        <f aca="false">CI192-CI25*CI165</f>
        <v>926.505846453796</v>
      </c>
      <c r="CJ194" s="20" t="n">
        <f aca="false">CJ192-CJ25*CJ165</f>
        <v>935.60252022285</v>
      </c>
      <c r="CK194" s="20" t="n">
        <f aca="false">CK192-CK25*CK165</f>
        <v>944.660324214525</v>
      </c>
      <c r="CL194" s="20" t="n">
        <f aca="false">CL192-CL25*CL165</f>
        <v>943.424267638909</v>
      </c>
      <c r="CM194" s="20" t="n">
        <f aca="false">CM192-CM25*CM165</f>
        <v>988.347657844613</v>
      </c>
      <c r="CN194" s="20" t="n">
        <f aca="false">CN192-CN25*CN165</f>
        <v>998.11523230273</v>
      </c>
      <c r="CO194" s="20" t="n">
        <f aca="false">CO192-CO25*CO165</f>
        <v>1007.84341030202</v>
      </c>
      <c r="CP194" s="20" t="n">
        <f aca="false">CP192-CP25*CP165</f>
        <v>1006.59060528802</v>
      </c>
      <c r="CQ194" s="20" t="n">
        <f aca="false">CQ192-CQ25*CQ165</f>
        <v>944.231411527267</v>
      </c>
      <c r="CR194" s="20" t="n">
        <f aca="false">CR192-CR25*CR165</f>
        <v>953.495729814728</v>
      </c>
      <c r="CS194" s="20" t="n">
        <f aca="false">CS192-CS25*CS165</f>
        <v>962.720227338202</v>
      </c>
      <c r="CT194" s="20" t="n">
        <f aca="false">CT192-CT25*CT165</f>
        <v>961.453929445786</v>
      </c>
      <c r="CU194" s="20" t="n">
        <f aca="false">CU192-CU25*CU165</f>
        <v>-33850.7612572462</v>
      </c>
      <c r="CV194" s="20" t="n">
        <f aca="false">CV192-CV25*CV165</f>
        <v>874.13471392866</v>
      </c>
      <c r="CW194" s="20" t="n">
        <f aca="false">CW192-CW25*CW165</f>
        <v>882.526261929495</v>
      </c>
      <c r="CX194" s="20" t="n">
        <f aca="false">CX192-CX25*CX165</f>
        <v>881.299514005332</v>
      </c>
      <c r="CY194" s="20" t="n">
        <f aca="false">CY192-CY25*CY165</f>
        <v>1065.19638803434</v>
      </c>
      <c r="CZ194" s="20" t="n">
        <f aca="false">CZ192-CZ25*CZ165</f>
        <v>1075.57229449574</v>
      </c>
      <c r="DA194" s="20" t="n">
        <f aca="false">DA192-DA25*DA165</f>
        <v>1085.90083663295</v>
      </c>
      <c r="DB194" s="20" t="n">
        <f aca="false">DB192-DB25*DB165</f>
        <v>1084.3946539814</v>
      </c>
      <c r="DC194" s="20" t="n">
        <f aca="false">DC192-DC25*DC165</f>
        <v>1048.75342273494</v>
      </c>
      <c r="DD194" s="20" t="n">
        <f aca="false">DD192-DD25*DD165</f>
        <v>1058.98214193129</v>
      </c>
      <c r="DE194" s="20" t="n">
        <f aca="false">DE192-DE25*DE165</f>
        <v>1069.16464917952</v>
      </c>
      <c r="DF194" s="20" t="n">
        <f aca="false">DF192-DF25*DF165</f>
        <v>1067.69511201727</v>
      </c>
      <c r="DG194" s="20" t="n">
        <f aca="false">DG192-DG25*DG165</f>
        <v>1049.79409933854</v>
      </c>
      <c r="DH194" s="20" t="n">
        <f aca="false">DH192-DH25*DH165</f>
        <v>1060.04408365918</v>
      </c>
      <c r="DI194" s="20" t="n">
        <f aca="false">DI192-DI25*DI165</f>
        <v>1070.24817086333</v>
      </c>
      <c r="DJ194" s="20" t="n">
        <f aca="false">DJ192-DJ25*DJ165</f>
        <v>1068.78864532827</v>
      </c>
      <c r="DK194" s="20" t="n">
        <f aca="false">DK192-DK25*DK165</f>
        <v>1006.21233559843</v>
      </c>
      <c r="DL194" s="20" t="n">
        <f aca="false">DL192-DL25*DL165</f>
        <v>1004.80421358023</v>
      </c>
      <c r="DM194" s="20" t="n">
        <f aca="false">DM192-DM25*DM165</f>
        <v>1014.42348821132</v>
      </c>
      <c r="DN194" s="20" t="n">
        <f aca="false">DN192-DN25*DN165</f>
        <v>1012.98640889449</v>
      </c>
      <c r="DO194" s="20" t="n">
        <f aca="false">DO192-DO25*DO165</f>
        <v>1046.27389877179</v>
      </c>
      <c r="DP194" s="20" t="n">
        <f aca="false">DP192-DP25*DP165</f>
        <v>1056.50709112333</v>
      </c>
      <c r="DQ194" s="20" t="n">
        <f aca="false">DQ192-DQ25*DQ165</f>
        <v>1066.69511068707</v>
      </c>
      <c r="DR194" s="20" t="n">
        <f aca="false">DR192-DR25*DR165</f>
        <v>1065.2586187603</v>
      </c>
      <c r="DS194" s="20" t="n">
        <f aca="false">DS192-DS25*DS165</f>
        <v>1020.43457584031</v>
      </c>
      <c r="DT194" s="20" t="n">
        <f aca="false">DT192-DT25*DT165</f>
        <v>1030.38819081553</v>
      </c>
      <c r="DU194" s="20" t="n">
        <f aca="false">DU192-DU25*DU165</f>
        <v>1040.29687722858</v>
      </c>
      <c r="DV194" s="20" t="n">
        <f aca="false">DV192-DV25*DV165</f>
        <v>1038.8681516625</v>
      </c>
      <c r="DW194" s="20" t="n">
        <f aca="false">DW192-DW25*DW165</f>
        <v>1018.65451900971</v>
      </c>
      <c r="DX194" s="20" t="n">
        <f aca="false">DX192-DX25*DX165</f>
        <v>1028.59022933558</v>
      </c>
      <c r="DY194" s="20" t="n">
        <f aca="false">DY192-DY25*DY165</f>
        <v>1038.48107190282</v>
      </c>
      <c r="DZ194" s="20" t="n">
        <f aca="false">DZ192-DZ25*DZ165</f>
        <v>1037.05427988517</v>
      </c>
      <c r="EA194" s="20" t="n">
        <f aca="false">EA192-EA25*EA165</f>
        <v>1020.21188270729</v>
      </c>
      <c r="EB194" s="20" t="n">
        <f aca="false">EB192-EB25*EB165</f>
        <v>1018.84193657206</v>
      </c>
      <c r="EC194" s="20" t="n">
        <f aca="false">EC192-EC25*EC165</f>
        <v>1028.65403839373</v>
      </c>
      <c r="ED194" s="20" t="n">
        <f aca="false">ED192-ED25*ED165</f>
        <v>1027.25592002708</v>
      </c>
      <c r="EE194" s="20" t="n">
        <f aca="false">EE192-EE25*EE165</f>
        <v>995.018671467163</v>
      </c>
      <c r="EF194" s="20" t="n">
        <f aca="false">EF192-EF25*EF165</f>
        <v>1004.70065405525</v>
      </c>
      <c r="EG194" s="20" t="n">
        <f aca="false">EG192-EG25*EG165</f>
        <v>1014.33805745584</v>
      </c>
      <c r="EH194" s="20" t="n">
        <f aca="false">EH192-EH25*EH165</f>
        <v>1012.92044198279</v>
      </c>
      <c r="EI194" s="20" t="n">
        <f aca="false">EI192-EI25*EI165</f>
        <v>1063.83579101975</v>
      </c>
      <c r="EJ194" s="20" t="n">
        <f aca="false">EJ192-EJ25*EJ165</f>
        <v>1074.28335710223</v>
      </c>
      <c r="EK194" s="20" t="n">
        <f aca="false">EK192-EK25*EK165</f>
        <v>1084.68637478684</v>
      </c>
      <c r="EL194" s="20" t="n">
        <f aca="false">EL192-EL25*EL165</f>
        <v>1083.26973842216</v>
      </c>
      <c r="EM194" s="20" t="n">
        <f aca="false">EM192-EM25*EM165</f>
        <v>1118.55661651027</v>
      </c>
      <c r="EN194" s="20" t="n">
        <f aca="false">EN192-EN25*EN165</f>
        <v>1129.5911789396</v>
      </c>
      <c r="EO194" s="20" t="n">
        <f aca="false">EO192-EO25*EO165</f>
        <v>1140.58051110468</v>
      </c>
      <c r="EP194" s="20" t="n">
        <f aca="false">EP192-EP25*EP165</f>
        <v>1139.14219143049</v>
      </c>
      <c r="EQ194" s="20" t="n">
        <f aca="false">EQ192-EQ25*EQ165</f>
        <v>1078.56577766666</v>
      </c>
      <c r="ER194" s="20" t="n">
        <f aca="false">ER192-ER25*ER165</f>
        <v>1077.16526009499</v>
      </c>
      <c r="ES194" s="20" t="n">
        <f aca="false">ES192-ES25*ES165</f>
        <v>1087.58739331658</v>
      </c>
      <c r="ET194" s="20" t="n">
        <f aca="false">ET192-ET25*ET165</f>
        <v>1086.15807482776</v>
      </c>
      <c r="EU194" s="20" t="n">
        <f aca="false">EU192-EU25*EU165</f>
        <v>1082.37173000912</v>
      </c>
      <c r="EV194" s="20" t="n">
        <f aca="false">EV192-EV25*EV165</f>
        <v>1092.9894970383</v>
      </c>
      <c r="EW194" s="20" t="n">
        <f aca="false">EW192-EW25*EW165</f>
        <v>1103.56155545422</v>
      </c>
      <c r="EX194" s="20" t="n">
        <f aca="false">EX192-EX25*EX165</f>
        <v>1102.1080243102</v>
      </c>
      <c r="EY194" s="20" t="n">
        <f aca="false">EY192-EY25*EY165</f>
        <v>1098.26286395882</v>
      </c>
      <c r="EZ194" s="20" t="n">
        <f aca="false">EZ192-EZ25*EZ165</f>
        <v>1109.03333770418</v>
      </c>
      <c r="FA194" s="20" t="n">
        <f aca="false">FA192-FA25*FA165</f>
        <v>1119.75732853236</v>
      </c>
      <c r="FB194" s="20" t="n">
        <f aca="false">FB192-FB25*FB165</f>
        <v>1118.27917457076</v>
      </c>
      <c r="FC194" s="20" t="n">
        <f aca="false">FC192-FC25*FC165</f>
        <v>1114.37430885449</v>
      </c>
      <c r="FD194" s="20" t="n">
        <f aca="false">FD192-FD25*FD165</f>
        <v>0</v>
      </c>
      <c r="FE194" s="20" t="n">
        <f aca="false">FE192-FE25*FE165</f>
        <v>0</v>
      </c>
      <c r="FF194" s="20" t="n">
        <f aca="false">FF192-FF25*FF165</f>
        <v>0</v>
      </c>
      <c r="FG194" s="20" t="n">
        <f aca="false">FG192-FG25*FG165</f>
        <v>0</v>
      </c>
      <c r="FH194" s="20" t="n">
        <f aca="false">FH192-FH25*FH165</f>
        <v>0</v>
      </c>
    </row>
    <row r="195" customFormat="false" ht="15" hidden="false" customHeight="false" outlineLevel="0" collapsed="false">
      <c r="C195" s="27" t="s">
        <v>832</v>
      </c>
      <c r="D195" s="11" t="s">
        <v>32</v>
      </c>
      <c r="E195" s="32" t="n">
        <f aca="false">XIRR(INDEX($J194:$FH194,$E23):$FH194,INDEX($J$4:$FH$4,$E23):$FH$4)</f>
        <v>0.0387314576700748</v>
      </c>
    </row>
    <row r="196" customFormat="false" ht="15" hidden="false" customHeight="false" outlineLevel="0" collapsed="false">
      <c r="C196" s="0" t="s">
        <v>833</v>
      </c>
      <c r="D196" s="11" t="s">
        <v>359</v>
      </c>
      <c r="E196" s="20" t="n">
        <f aca="false">-SUMIF($J$4:$FH$4,"&lt;="&amp;$E22,$J196:$FH196)</f>
        <v>41774.5478656246</v>
      </c>
      <c r="I196" s="20" t="n">
        <f aca="false">SUM(J196:FH196)</f>
        <v>31398.2609858093</v>
      </c>
      <c r="J196" s="20" t="n">
        <f aca="false">J192+J25*(J173+J156-J165)</f>
        <v>0</v>
      </c>
      <c r="K196" s="20" t="n">
        <f aca="false">K192+K25*(K173+K156-K165)</f>
        <v>0</v>
      </c>
      <c r="L196" s="20" t="n">
        <f aca="false">L192+L25*(L173+L156-L165)</f>
        <v>0</v>
      </c>
      <c r="M196" s="20" t="n">
        <f aca="false">M192+M25*(M173+M156-M165)</f>
        <v>0</v>
      </c>
      <c r="N196" s="20" t="n">
        <f aca="false">N192+N25*(N173+N156-N165)</f>
        <v>0</v>
      </c>
      <c r="O196" s="20" t="n">
        <f aca="false">O192+O25*(O173+O156-O165)</f>
        <v>-10199.5</v>
      </c>
      <c r="P196" s="20" t="n">
        <f aca="false">P192+P25*(P173+P156-P165)</f>
        <v>-867.334704016631</v>
      </c>
      <c r="Q196" s="20" t="n">
        <f aca="false">Q192+Q25*(Q173+Q156-Q165)</f>
        <v>-10048.1673294065</v>
      </c>
      <c r="R196" s="20" t="n">
        <f aca="false">R192+R25*(R173+R156-R165)</f>
        <v>-10028.0358728944</v>
      </c>
      <c r="S196" s="20" t="n">
        <f aca="false">S192+S25*(S173+S156-S165)</f>
        <v>-10631.5099593071</v>
      </c>
      <c r="T196" s="20" t="n">
        <f aca="false">T192+T25*(T173+T156-T165)</f>
        <v>1020.49973212637</v>
      </c>
      <c r="U196" s="20" t="n">
        <f aca="false">U192+U25*(U173+U156-U165)</f>
        <v>1037.0943071184</v>
      </c>
      <c r="V196" s="20" t="n">
        <f aca="false">V192+V25*(V173+V156-V165)</f>
        <v>1029.13036873335</v>
      </c>
      <c r="W196" s="20" t="n">
        <f aca="false">W192+W25*(W173+W156-W165)</f>
        <v>711.701194555232</v>
      </c>
      <c r="X196" s="20" t="n">
        <f aca="false">X192+X25*(X173+X156-X165)</f>
        <v>724.888860220525</v>
      </c>
      <c r="Y196" s="20" t="n">
        <f aca="false">Y192+Y25*(Y173+Y156-Y165)</f>
        <v>738.032236760273</v>
      </c>
      <c r="Z196" s="20" t="n">
        <f aca="false">Z192+Z25*(Z173+Z156-Z165)</f>
        <v>736.398649589895</v>
      </c>
      <c r="AA196" s="20" t="n">
        <f aca="false">AA192+AA25*(AA173+AA156-AA165)</f>
        <v>490.981390820844</v>
      </c>
      <c r="AB196" s="20" t="n">
        <f aca="false">AB192+AB25*(AB173+AB156-AB165)</f>
        <v>502.385887762411</v>
      </c>
      <c r="AC196" s="20" t="n">
        <f aca="false">AC192+AC25*(AC173+AC156-AC165)</f>
        <v>513.749995179032</v>
      </c>
      <c r="AD196" s="20" t="n">
        <f aca="false">AD192+AD25*(AD173+AD156-AD165)</f>
        <v>512.465610722449</v>
      </c>
      <c r="AE196" s="20" t="n">
        <f aca="false">AE192+AE25*(AE173+AE156-AE165)</f>
        <v>540.423983141161</v>
      </c>
      <c r="AF196" s="20" t="n">
        <f aca="false">AF192+AF25*(AF173+AF156-AF165)</f>
        <v>552.063357366828</v>
      </c>
      <c r="AG196" s="20" t="n">
        <f aca="false">AG192+AG25*(AG173+AG156-AG165)</f>
        <v>563.660879478215</v>
      </c>
      <c r="AH196" s="20" t="n">
        <f aca="false">AH192+AH25*(AH173+AH156-AH165)</f>
        <v>562.205622036276</v>
      </c>
      <c r="AI196" s="20" t="n">
        <f aca="false">AI192+AI25*(AI173+AI156-AI165)</f>
        <v>544.981262084519</v>
      </c>
      <c r="AJ196" s="20" t="n">
        <f aca="false">AJ192+AJ25*(AJ173+AJ156-AJ165)</f>
        <v>541.709964798775</v>
      </c>
      <c r="AK196" s="20" t="n">
        <f aca="false">AK192+AK25*(AK173+AK156-AK165)</f>
        <v>552.971861454708</v>
      </c>
      <c r="AL196" s="20" t="n">
        <f aca="false">AL192+AL25*(AL173+AL156-AL165)</f>
        <v>551.419097579237</v>
      </c>
      <c r="AM196" s="20" t="n">
        <f aca="false">AM192+AM25*(AM173+AM156-AM165)</f>
        <v>489.274774379826</v>
      </c>
      <c r="AN196" s="20" t="n">
        <f aca="false">AN192+AN25*(AN173+AN156-AN165)</f>
        <v>500.115154693753</v>
      </c>
      <c r="AO196" s="20" t="n">
        <f aca="false">AO192+AO25*(AO173+AO156-AO165)</f>
        <v>510.914571839764</v>
      </c>
      <c r="AP196" s="20" t="n">
        <f aca="false">AP192+AP25*(AP173+AP156-AP165)</f>
        <v>509.337231751629</v>
      </c>
      <c r="AQ196" s="20" t="n">
        <f aca="false">AQ192+AQ25*(AQ173+AQ156-AQ165)</f>
        <v>386.078370543486</v>
      </c>
      <c r="AR196" s="20" t="n">
        <f aca="false">AR192+AR25*(AR173+AR156-AR165)</f>
        <v>396.422698411906</v>
      </c>
      <c r="AS196" s="20" t="n">
        <f aca="false">AS192+AS25*(AS173+AS156-AS165)</f>
        <v>406.730057636678</v>
      </c>
      <c r="AT196" s="20" t="n">
        <f aca="false">AT192+AT25*(AT173+AT156-AT165)</f>
        <v>405.554456999025</v>
      </c>
      <c r="AU196" s="20" t="n">
        <f aca="false">AU192+AU25*(AU173+AU156-AU165)</f>
        <v>412.957798351214</v>
      </c>
      <c r="AV196" s="20" t="n">
        <f aca="false">AV192+AV25*(AV173+AV156-AV165)</f>
        <v>423.610065605332</v>
      </c>
      <c r="AW196" s="20" t="n">
        <f aca="false">AW192+AW25*(AW173+AW156-AW165)</f>
        <v>434.225665321926</v>
      </c>
      <c r="AX196" s="20" t="n">
        <f aca="false">AX192+AX25*(AX173+AX156-AX165)</f>
        <v>433.059639840876</v>
      </c>
      <c r="AY196" s="20" t="n">
        <f aca="false">AY192+AY25*(AY173+AY156-AY165)</f>
        <v>348.475584851252</v>
      </c>
      <c r="AZ196" s="20" t="n">
        <f aca="false">AZ192+AZ25*(AZ173+AZ156-AZ165)</f>
        <v>347.335091228592</v>
      </c>
      <c r="BA196" s="20" t="n">
        <f aca="false">BA192+BA25*(BA173+BA156-BA165)</f>
        <v>357.114561572126</v>
      </c>
      <c r="BB196" s="20" t="n">
        <f aca="false">BB192+BB25*(BB173+BB156-BB165)</f>
        <v>355.950614289908</v>
      </c>
      <c r="BC196" s="20" t="n">
        <f aca="false">BC192+BC25*(BC173+BC156-BC165)</f>
        <v>368.139820991771</v>
      </c>
      <c r="BD196" s="20" t="n">
        <f aca="false">BD192+BD25*(BD173+BD156-BD165)</f>
        <v>378.238691357739</v>
      </c>
      <c r="BE196" s="20" t="n">
        <f aca="false">BE192+BE25*(BE173+BE156-BE165)</f>
        <v>388.299095827381</v>
      </c>
      <c r="BF196" s="20" t="n">
        <f aca="false">BF192+BF25*(BF173+BF156-BF165)</f>
        <v>387.075882644884</v>
      </c>
      <c r="BG196" s="20" t="n">
        <f aca="false">BG192+BG25*(BG173+BG156-BG165)</f>
        <v>383.8980912883</v>
      </c>
      <c r="BH196" s="20" t="n">
        <f aca="false">BH192+BH25*(BH173+BH156-BH165)</f>
        <v>369.19297710151</v>
      </c>
      <c r="BI196" s="20" t="n">
        <f aca="false">BI192+BI25*(BI173+BI156-BI165)</f>
        <v>374.709550911721</v>
      </c>
      <c r="BJ196" s="20" t="n">
        <f aca="false">BJ192+BJ25*(BJ173+BJ156-BJ165)</f>
        <v>350.545476405777</v>
      </c>
      <c r="BK196" s="20" t="n">
        <f aca="false">BK192+BK25*(BK173+BK156-BK165)</f>
        <v>305.570320002942</v>
      </c>
      <c r="BL196" s="20" t="n">
        <f aca="false">BL192+BL25*(BL173+BL156-BL165)</f>
        <v>314.368861369552</v>
      </c>
      <c r="BM196" s="20" t="n">
        <f aca="false">BM192+BM25*(BM173+BM156-BM165)</f>
        <v>323.125065341714</v>
      </c>
      <c r="BN196" s="20" t="n">
        <f aca="false">BN192+BN25*(BN173+BN156-BN165)</f>
        <v>321.408602798918</v>
      </c>
      <c r="BO196" s="20" t="n">
        <f aca="false">BO192+BO25*(BO173+BO156-BO165)</f>
        <v>318.868297007786</v>
      </c>
      <c r="BP196" s="20" t="n">
        <f aca="false">BP192+BP25*(BP173+BP156-BP165)</f>
        <v>317.189385949888</v>
      </c>
      <c r="BQ196" s="20" t="n">
        <f aca="false">BQ192+BQ25*(BQ173+BQ156-BQ165)</f>
        <v>326.003572652259</v>
      </c>
      <c r="BR196" s="20" t="n">
        <f aca="false">BR192+BR25*(BR173+BR156-BR165)</f>
        <v>324.287289894572</v>
      </c>
      <c r="BS196" s="20" t="n">
        <f aca="false">BS192+BS25*(BS173+BS156-BS165)</f>
        <v>263.905769338764</v>
      </c>
      <c r="BT196" s="20" t="n">
        <f aca="false">BT192+BT25*(BT173+BT156-BT165)</f>
        <v>272.293796356135</v>
      </c>
      <c r="BU196" s="20" t="n">
        <f aca="false">BU192+BU25*(BU173+BU156-BU165)</f>
        <v>280.640639129151</v>
      </c>
      <c r="BV196" s="20" t="n">
        <f aca="false">BV192+BV25*(BV173+BV156-BV165)</f>
        <v>278.922172627016</v>
      </c>
      <c r="BW196" s="20" t="n">
        <f aca="false">BW192+BW25*(BW173+BW156-BW165)</f>
        <v>250.708754723084</v>
      </c>
      <c r="BX196" s="20" t="n">
        <f aca="false">BX192+BX25*(BX173+BX156-BX165)</f>
        <v>258.926824555069</v>
      </c>
      <c r="BY196" s="20" t="n">
        <f aca="false">BY192+BY25*(BY173+BY156-BY165)</f>
        <v>267.102658152633</v>
      </c>
      <c r="BZ196" s="20" t="n">
        <f aca="false">BZ192+BZ25*(BZ173+BZ156-BZ165)</f>
        <v>265.329911465921</v>
      </c>
      <c r="CA196" s="20" t="n">
        <f aca="false">CA192+CA25*(CA173+CA156-CA165)</f>
        <v>1521.49235738495</v>
      </c>
      <c r="CB196" s="20" t="n">
        <f aca="false">CB192+CB25*(CB173+CB156-CB165)</f>
        <v>881.984611487405</v>
      </c>
      <c r="CC196" s="20" t="n">
        <f aca="false">CC192+CC25*(CC173+CC156-CC165)</f>
        <v>890.605780855332</v>
      </c>
      <c r="CD196" s="20" t="n">
        <f aca="false">CD192+CD25*(CD173+CD156-CD165)</f>
        <v>889.523857937619</v>
      </c>
      <c r="CE196" s="20" t="n">
        <f aca="false">CE192+CE25*(CE173+CE156-CE165)</f>
        <v>842.281129450045</v>
      </c>
      <c r="CF196" s="20" t="n">
        <f aca="false">CF192+CF25*(CF173+CF156-CF165)</f>
        <v>841.226067993992</v>
      </c>
      <c r="CG196" s="20" t="n">
        <f aca="false">CG192+CG25*(CG173+CG156-CG165)</f>
        <v>849.404453661249</v>
      </c>
      <c r="CH196" s="20" t="n">
        <f aca="false">CH192+CH25*(CH173+CH156-CH165)</f>
        <v>848.327695413815</v>
      </c>
      <c r="CI196" s="20" t="n">
        <f aca="false">CI192+CI25*(CI173+CI156-CI165)</f>
        <v>871.787927548282</v>
      </c>
      <c r="CJ196" s="20" t="n">
        <f aca="false">CJ192+CJ25*(CJ173+CJ156-CJ165)</f>
        <v>880.384429647847</v>
      </c>
      <c r="CK196" s="20" t="n">
        <f aca="false">CK192+CK25*(CK173+CK156-CK165)</f>
        <v>888.945560249997</v>
      </c>
      <c r="CL196" s="20" t="n">
        <f aca="false">CL192+CL25*(CL173+CL156-CL165)</f>
        <v>887.820748766186</v>
      </c>
      <c r="CM196" s="20" t="n">
        <f aca="false">CM192+CM25*(CM173+CM156-CM165)</f>
        <v>928.063975913925</v>
      </c>
      <c r="CN196" s="20" t="n">
        <f aca="false">CN192+CN25*(CN173+CN156-CN165)</f>
        <v>937.270997640537</v>
      </c>
      <c r="CO196" s="20" t="n">
        <f aca="false">CO192+CO25*(CO173+CO156-CO165)</f>
        <v>946.442168589615</v>
      </c>
      <c r="CP196" s="20" t="n">
        <f aca="false">CP192+CP25*(CP173+CP156-CP165)</f>
        <v>945.302116026878</v>
      </c>
      <c r="CQ196" s="20" t="n">
        <f aca="false">CQ192+CQ25*(CQ173+CQ156-CQ165)</f>
        <v>887.91819176514</v>
      </c>
      <c r="CR196" s="20" t="n">
        <f aca="false">CR192+CR25*(CR173+CR156-CR165)</f>
        <v>896.667250376456</v>
      </c>
      <c r="CS196" s="20" t="n">
        <f aca="false">CS192+CS25*(CS173+CS156-CS165)</f>
        <v>905.380072092543</v>
      </c>
      <c r="CT196" s="20" t="n">
        <f aca="false">CT192+CT25*(CT173+CT156-CT165)</f>
        <v>904.227741010444</v>
      </c>
      <c r="CU196" s="20" t="n">
        <f aca="false">CU192+CU25*(CU173+CU156-CU165)</f>
        <v>-33900.555427849</v>
      </c>
      <c r="CV196" s="20" t="n">
        <f aca="false">CV192+CV25*(CV173+CV156-CV165)</f>
        <v>874.13471392866</v>
      </c>
      <c r="CW196" s="20" t="n">
        <f aca="false">CW192+CW25*(CW173+CW156-CW165)</f>
        <v>882.526261929495</v>
      </c>
      <c r="CX196" s="20" t="n">
        <f aca="false">CX192+CX25*(CX173+CX156-CX165)</f>
        <v>881.299514005331</v>
      </c>
      <c r="CY196" s="20" t="n">
        <f aca="false">CY192+CY25*(CY173+CY156-CY165)</f>
        <v>1065.19638803434</v>
      </c>
      <c r="CZ196" s="20" t="n">
        <f aca="false">CZ192+CZ25*(CZ173+CZ156-CZ165)</f>
        <v>1075.57229449574</v>
      </c>
      <c r="DA196" s="20" t="n">
        <f aca="false">DA192+DA25*(DA173+DA156-DA165)</f>
        <v>1085.90083663295</v>
      </c>
      <c r="DB196" s="20" t="n">
        <f aca="false">DB192+DB25*(DB173+DB156-DB165)</f>
        <v>1084.3946539814</v>
      </c>
      <c r="DC196" s="20" t="n">
        <f aca="false">DC192+DC25*(DC173+DC156-DC165)</f>
        <v>1048.75342273494</v>
      </c>
      <c r="DD196" s="20" t="n">
        <f aca="false">DD192+DD25*(DD173+DD156-DD165)</f>
        <v>1058.98214193129</v>
      </c>
      <c r="DE196" s="20" t="n">
        <f aca="false">DE192+DE25*(DE173+DE156-DE165)</f>
        <v>1069.16464917952</v>
      </c>
      <c r="DF196" s="20" t="n">
        <f aca="false">DF192+DF25*(DF173+DF156-DF165)</f>
        <v>1067.69511201727</v>
      </c>
      <c r="DG196" s="20" t="n">
        <f aca="false">DG192+DG25*(DG173+DG156-DG165)</f>
        <v>1049.79409933854</v>
      </c>
      <c r="DH196" s="20" t="n">
        <f aca="false">DH192+DH25*(DH173+DH156-DH165)</f>
        <v>1060.04408365918</v>
      </c>
      <c r="DI196" s="20" t="n">
        <f aca="false">DI192+DI25*(DI173+DI156-DI165)</f>
        <v>1070.24817086333</v>
      </c>
      <c r="DJ196" s="20" t="n">
        <f aca="false">DJ192+DJ25*(DJ173+DJ156-DJ165)</f>
        <v>1068.78864532827</v>
      </c>
      <c r="DK196" s="20" t="n">
        <f aca="false">DK192+DK25*(DK173+DK156-DK165)</f>
        <v>1006.21233559843</v>
      </c>
      <c r="DL196" s="20" t="n">
        <f aca="false">DL192+DL25*(DL173+DL156-DL165)</f>
        <v>1004.80421358023</v>
      </c>
      <c r="DM196" s="20" t="n">
        <f aca="false">DM192+DM25*(DM173+DM156-DM165)</f>
        <v>1014.42348821132</v>
      </c>
      <c r="DN196" s="20" t="n">
        <f aca="false">DN192+DN25*(DN173+DN156-DN165)</f>
        <v>1012.98640889449</v>
      </c>
      <c r="DO196" s="20" t="n">
        <f aca="false">DO192+DO25*(DO173+DO156-DO165)</f>
        <v>1046.27389877179</v>
      </c>
      <c r="DP196" s="20" t="n">
        <f aca="false">DP192+DP25*(DP173+DP156-DP165)</f>
        <v>1056.50709112333</v>
      </c>
      <c r="DQ196" s="20" t="n">
        <f aca="false">DQ192+DQ25*(DQ173+DQ156-DQ165)</f>
        <v>1066.69511068707</v>
      </c>
      <c r="DR196" s="20" t="n">
        <f aca="false">DR192+DR25*(DR173+DR156-DR165)</f>
        <v>1065.2586187603</v>
      </c>
      <c r="DS196" s="20" t="n">
        <f aca="false">DS192+DS25*(DS173+DS156-DS165)</f>
        <v>1020.43457584031</v>
      </c>
      <c r="DT196" s="20" t="n">
        <f aca="false">DT192+DT25*(DT173+DT156-DT165)</f>
        <v>1030.38819081552</v>
      </c>
      <c r="DU196" s="20" t="n">
        <f aca="false">DU192+DU25*(DU173+DU156-DU165)</f>
        <v>1040.29687722858</v>
      </c>
      <c r="DV196" s="20" t="n">
        <f aca="false">DV192+DV25*(DV173+DV156-DV165)</f>
        <v>1038.8681516625</v>
      </c>
      <c r="DW196" s="20" t="n">
        <f aca="false">DW192+DW25*(DW173+DW156-DW165)</f>
        <v>1018.65451900971</v>
      </c>
      <c r="DX196" s="20" t="n">
        <f aca="false">DX192+DX25*(DX173+DX156-DX165)</f>
        <v>1028.59022933558</v>
      </c>
      <c r="DY196" s="20" t="n">
        <f aca="false">DY192+DY25*(DY173+DY156-DY165)</f>
        <v>1038.48107190282</v>
      </c>
      <c r="DZ196" s="20" t="n">
        <f aca="false">DZ192+DZ25*(DZ173+DZ156-DZ165)</f>
        <v>1037.05427988517</v>
      </c>
      <c r="EA196" s="20" t="n">
        <f aca="false">EA192+EA25*(EA173+EA156-EA165)</f>
        <v>1020.21188270729</v>
      </c>
      <c r="EB196" s="20" t="n">
        <f aca="false">EB192+EB25*(EB173+EB156-EB165)</f>
        <v>1018.84193657206</v>
      </c>
      <c r="EC196" s="20" t="n">
        <f aca="false">EC192+EC25*(EC173+EC156-EC165)</f>
        <v>1028.65403839373</v>
      </c>
      <c r="ED196" s="20" t="n">
        <f aca="false">ED192+ED25*(ED173+ED156-ED165)</f>
        <v>1027.25592002708</v>
      </c>
      <c r="EE196" s="20" t="n">
        <f aca="false">EE192+EE25*(EE173+EE156-EE165)</f>
        <v>995.018671467162</v>
      </c>
      <c r="EF196" s="20" t="n">
        <f aca="false">EF192+EF25*(EF173+EF156-EF165)</f>
        <v>1004.70065405525</v>
      </c>
      <c r="EG196" s="20" t="n">
        <f aca="false">EG192+EG25*(EG173+EG156-EG165)</f>
        <v>1014.33805745584</v>
      </c>
      <c r="EH196" s="20" t="n">
        <f aca="false">EH192+EH25*(EH173+EH156-EH165)</f>
        <v>1012.92044198279</v>
      </c>
      <c r="EI196" s="20" t="n">
        <f aca="false">EI192+EI25*(EI173+EI156-EI165)</f>
        <v>1063.83579101975</v>
      </c>
      <c r="EJ196" s="20" t="n">
        <f aca="false">EJ192+EJ25*(EJ173+EJ156-EJ165)</f>
        <v>1025.94060603263</v>
      </c>
      <c r="EK196" s="20" t="n">
        <f aca="false">EK192+EK25*(EK173+EK156-EK165)</f>
        <v>1035.87548792143</v>
      </c>
      <c r="EL196" s="20" t="n">
        <f aca="false">EL192+EL25*(EL173+EL156-EL165)</f>
        <v>1034.52260019316</v>
      </c>
      <c r="EM196" s="20" t="n">
        <f aca="false">EM192+EM25*(EM173+EM156-EM165)</f>
        <v>1068.22156876731</v>
      </c>
      <c r="EN196" s="20" t="n">
        <f aca="false">EN192+EN25*(EN173+EN156-EN165)</f>
        <v>1078.75957588732</v>
      </c>
      <c r="EO196" s="20" t="n">
        <f aca="false">EO192+EO25*(EO173+EO156-EO165)</f>
        <v>1089.25438810497</v>
      </c>
      <c r="EP196" s="20" t="n">
        <f aca="false">EP192+EP25*(EP173+EP156-EP165)</f>
        <v>1087.88079281611</v>
      </c>
      <c r="EQ196" s="20" t="n">
        <f aca="false">EQ192+EQ25*(EQ173+EQ156-EQ165)</f>
        <v>1030.03031767166</v>
      </c>
      <c r="ER196" s="20" t="n">
        <f aca="false">ER192+ER25*(ER173+ER156-ER165)</f>
        <v>1028.69282339071</v>
      </c>
      <c r="ES196" s="20" t="n">
        <f aca="false">ES192+ES25*(ES173+ES156-ES165)</f>
        <v>1038.64596061733</v>
      </c>
      <c r="ET196" s="20" t="n">
        <f aca="false">ET192+ET25*(ET173+ET156-ET165)</f>
        <v>1037.28096146051</v>
      </c>
      <c r="EU196" s="20" t="n">
        <f aca="false">EU192+EU25*(EU173+EU156-EU165)</f>
        <v>1025.21537053369</v>
      </c>
      <c r="EV196" s="20" t="n">
        <f aca="false">EV192+EV25*(EV173+EV156-EV165)</f>
        <v>994.620442304851</v>
      </c>
      <c r="EW196" s="20" t="n">
        <f aca="false">EW192+EW25*(EW173+EW156-EW165)</f>
        <v>1004.24101546334</v>
      </c>
      <c r="EX196" s="20" t="n">
        <f aca="false">EX192+EX25*(EX173+EX156-EX165)</f>
        <v>1002.91830212228</v>
      </c>
      <c r="EY196" s="20" t="n">
        <f aca="false">EY192+EY25*(EY173+EY156-EY165)</f>
        <v>999.419206202526</v>
      </c>
      <c r="EZ196" s="20" t="n">
        <f aca="false">EZ192+EZ25*(EZ173+EZ156-EZ165)</f>
        <v>1009.2203373108</v>
      </c>
      <c r="FA196" s="20" t="n">
        <f aca="false">FA192+FA25*(FA173+FA156-FA165)</f>
        <v>1018.97916896445</v>
      </c>
      <c r="FB196" s="20" t="n">
        <f aca="false">FB192+FB25*(FB173+FB156-FB165)</f>
        <v>1017.63404885939</v>
      </c>
      <c r="FC196" s="20" t="n">
        <f aca="false">FC192+FC25*(FC173+FC156-FC165)</f>
        <v>1014.08062105759</v>
      </c>
      <c r="FD196" s="20" t="n">
        <f aca="false">FD192+FD25*(FD173+FD156-FD165)</f>
        <v>-2.30215846386273E-013</v>
      </c>
      <c r="FE196" s="20" t="n">
        <f aca="false">FE192+FE25*(FE173+FE156-FE165)</f>
        <v>-2.30215846386273E-013</v>
      </c>
      <c r="FF196" s="20" t="n">
        <f aca="false">FF192+FF25*(FF173+FF156-FF165)</f>
        <v>-2.30215846386273E-013</v>
      </c>
      <c r="FG196" s="20" t="n">
        <f aca="false">FG192+FG25*(FG173+FG156-FG165)</f>
        <v>-2.30215846386273E-013</v>
      </c>
      <c r="FH196" s="20" t="n">
        <f aca="false">FH192+FH25*(FH173+FH156-FH165)</f>
        <v>-2.30215846386273E-013</v>
      </c>
    </row>
    <row r="197" customFormat="false" ht="15" hidden="false" customHeight="false" outlineLevel="0" collapsed="false">
      <c r="C197" s="27" t="s">
        <v>834</v>
      </c>
      <c r="D197" s="11" t="s">
        <v>32</v>
      </c>
      <c r="E197" s="32" t="n">
        <f aca="false">XIRR(INDEX($J196:$FH196,$E23):$FH196,INDEX($J$4:$FH$4,$E23):$FH$4)</f>
        <v>0.0301380924979769</v>
      </c>
    </row>
    <row r="198" customFormat="false" ht="15" hidden="false" customHeight="false" outlineLevel="0" collapsed="false">
      <c r="A198" s="23"/>
      <c r="B198" s="23"/>
      <c r="C198" s="23" t="s">
        <v>835</v>
      </c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  <c r="DH198" s="23"/>
      <c r="DI198" s="23"/>
      <c r="DJ198" s="23"/>
      <c r="DK198" s="23"/>
      <c r="DL198" s="23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23"/>
      <c r="DY198" s="23"/>
      <c r="DZ198" s="23"/>
      <c r="EA198" s="23"/>
      <c r="EB198" s="23"/>
      <c r="EC198" s="23"/>
      <c r="ED198" s="23"/>
      <c r="EE198" s="23"/>
      <c r="EF198" s="23"/>
      <c r="EG198" s="23"/>
      <c r="EH198" s="23"/>
      <c r="EI198" s="23"/>
      <c r="EJ198" s="23"/>
      <c r="EK198" s="23"/>
      <c r="EL198" s="23"/>
      <c r="EM198" s="23"/>
      <c r="EN198" s="23"/>
      <c r="EO198" s="23"/>
      <c r="EP198" s="23"/>
      <c r="EQ198" s="23"/>
      <c r="ER198" s="23"/>
      <c r="ES198" s="23"/>
      <c r="ET198" s="23"/>
      <c r="EU198" s="23"/>
      <c r="EV198" s="23"/>
      <c r="EW198" s="23"/>
      <c r="EX198" s="23"/>
      <c r="EY198" s="23"/>
      <c r="EZ198" s="23"/>
      <c r="FA198" s="23"/>
      <c r="FB198" s="23"/>
      <c r="FC198" s="23"/>
      <c r="FD198" s="23"/>
      <c r="FE198" s="23"/>
      <c r="FF198" s="23"/>
      <c r="FG198" s="23"/>
      <c r="FH198" s="23"/>
    </row>
    <row r="199" customFormat="false" ht="15" hidden="false" customHeight="false" outlineLevel="0" collapsed="false">
      <c r="C199" s="0" t="s">
        <v>836</v>
      </c>
      <c r="D199" s="11" t="s">
        <v>359</v>
      </c>
      <c r="I199" s="20" t="n">
        <f aca="false">SUM(J199:FH199)</f>
        <v>109592.794206725</v>
      </c>
      <c r="J199" s="20" t="n">
        <f aca="false">J26*(J98+J165+J117)</f>
        <v>0</v>
      </c>
      <c r="K199" s="20" t="n">
        <f aca="false">K26*(K98+K165+K117)</f>
        <v>0</v>
      </c>
      <c r="L199" s="20" t="n">
        <f aca="false">L26*(L98+L165+L117)</f>
        <v>0</v>
      </c>
      <c r="M199" s="20" t="n">
        <f aca="false">M26*(M98+M165+M117)</f>
        <v>0</v>
      </c>
      <c r="N199" s="20" t="n">
        <f aca="false">N26*(N98+N165+N117)</f>
        <v>0</v>
      </c>
      <c r="O199" s="20" t="n">
        <f aca="false">O26*(O98+O165+O117)</f>
        <v>0</v>
      </c>
      <c r="P199" s="20" t="n">
        <f aca="false">P26*(P98+P165+P117)</f>
        <v>0</v>
      </c>
      <c r="Q199" s="20" t="n">
        <f aca="false">Q26*(Q98+Q165+Q117)</f>
        <v>0</v>
      </c>
      <c r="R199" s="20" t="n">
        <f aca="false">R26*(R98+R165+R117)</f>
        <v>0</v>
      </c>
      <c r="S199" s="20" t="n">
        <f aca="false">S26*(S98+S165+S117)</f>
        <v>0</v>
      </c>
      <c r="T199" s="20" t="n">
        <f aca="false">T26*(T98+T165+T117)</f>
        <v>1621.27745627287</v>
      </c>
      <c r="U199" s="20" t="n">
        <f aca="false">U26*(U98+U165+U117)</f>
        <v>1631.93467606943</v>
      </c>
      <c r="V199" s="20" t="n">
        <f aca="false">V26*(V98+V165+V117)</f>
        <v>1630.59333829232</v>
      </c>
      <c r="W199" s="20" t="n">
        <f aca="false">W26*(W98+W165+W117)</f>
        <v>1329.3212326939</v>
      </c>
      <c r="X199" s="20" t="n">
        <f aca="false">X26*(X98+X165+X117)</f>
        <v>1342.86483479771</v>
      </c>
      <c r="Y199" s="20" t="n">
        <f aca="false">Y26*(Y98+Y165+Y117)</f>
        <v>1356.36863262298</v>
      </c>
      <c r="Z199" s="20" t="n">
        <f aca="false">Z26*(Z98+Z165+Z117)</f>
        <v>1355.10285896643</v>
      </c>
      <c r="AA199" s="20" t="n">
        <f aca="false">AA26*(AA98+AA165+AA117)</f>
        <v>1113.17287104305</v>
      </c>
      <c r="AB199" s="20" t="n">
        <f aca="false">AB26*(AB98+AB165+AB117)</f>
        <v>1124.40880958357</v>
      </c>
      <c r="AC199" s="20" t="n">
        <f aca="false">AC26*(AC98+AC165+AC117)</f>
        <v>1135.60799365639</v>
      </c>
      <c r="AD199" s="20" t="n">
        <f aca="false">AD26*(AD98+AD165+AD117)</f>
        <v>1134.4392038009</v>
      </c>
      <c r="AE199" s="20" t="n">
        <f aca="false">AE26*(AE98+AE165+AE117)</f>
        <v>1159.53656551983</v>
      </c>
      <c r="AF199" s="20" t="n">
        <f aca="false">AF26*(AF98+AF165+AF117)</f>
        <v>1171.26406497402</v>
      </c>
      <c r="AG199" s="20" t="n">
        <f aca="false">AG26*(AG98+AG165+AG117)</f>
        <v>1182.95404442433</v>
      </c>
      <c r="AH199" s="20" t="n">
        <f aca="false">AH26*(AH98+AH165+AH117)</f>
        <v>1181.76091056426</v>
      </c>
      <c r="AI199" s="20" t="n">
        <f aca="false">AI26*(AI98+AI165+AI117)</f>
        <v>1165.46089361838</v>
      </c>
      <c r="AJ199" s="20" t="n">
        <f aca="false">AJ26*(AJ98+AJ165+AJ117)</f>
        <v>1164.35775638555</v>
      </c>
      <c r="AK199" s="20" t="n">
        <f aca="false">AK26*(AK98+AK165+AK117)</f>
        <v>1176.03847203962</v>
      </c>
      <c r="AL199" s="20" t="n">
        <f aca="false">AL26*(AL98+AL165+AL117)</f>
        <v>1174.912649362</v>
      </c>
      <c r="AM199" s="20" t="n">
        <f aca="false">AM26*(AM98+AM165+AM117)</f>
        <v>1113.20630676689</v>
      </c>
      <c r="AN199" s="20" t="n">
        <f aca="false">AN26*(AN98+AN165+AN117)</f>
        <v>1124.48151719745</v>
      </c>
      <c r="AO199" s="20" t="n">
        <f aca="false">AO26*(AO98+AO165+AO117)</f>
        <v>1135.72123547806</v>
      </c>
      <c r="AP199" s="20" t="n">
        <f aca="false">AP26*(AP98+AP165+AP117)</f>
        <v>1134.59258725095</v>
      </c>
      <c r="AQ199" s="20" t="n">
        <f aca="false">AQ26*(AQ98+AQ165+AQ117)</f>
        <v>1017.71112259066</v>
      </c>
      <c r="AR199" s="20" t="n">
        <f aca="false">AR26*(AR98+AR165+AR117)</f>
        <v>1027.98230727461</v>
      </c>
      <c r="AS199" s="20" t="n">
        <f aca="false">AS26*(AS98+AS165+AS117)</f>
        <v>1038.21985049284</v>
      </c>
      <c r="AT199" s="20" t="n">
        <f aca="false">AT26*(AT98+AT165+AT117)</f>
        <v>1037.15005391258</v>
      </c>
      <c r="AU199" s="20" t="n">
        <f aca="false">AU26*(AU98+AU165+AU117)</f>
        <v>1042.17140189569</v>
      </c>
      <c r="AV199" s="20" t="n">
        <f aca="false">AV26*(AV98+AV165+AV117)</f>
        <v>1052.72281142063</v>
      </c>
      <c r="AW199" s="20" t="n">
        <f aca="false">AW26*(AW98+AW165+AW117)</f>
        <v>1063.24085348642</v>
      </c>
      <c r="AX199" s="20" t="n">
        <f aca="false">AX26*(AX98+AX165+AX117)</f>
        <v>1062.17977029866</v>
      </c>
      <c r="AY199" s="20" t="n">
        <f aca="false">AY26*(AY98+AY165+AY117)</f>
        <v>984.350433934416</v>
      </c>
      <c r="AZ199" s="20" t="n">
        <f aca="false">AZ26*(AZ98+AZ165+AZ117)</f>
        <v>983.312584737795</v>
      </c>
      <c r="BA199" s="20" t="n">
        <f aca="false">BA26*(BA98+BA165+BA117)</f>
        <v>993.069749074102</v>
      </c>
      <c r="BB199" s="20" t="n">
        <f aca="false">BB26*(BB98+BB165+BB117)</f>
        <v>992.010557047284</v>
      </c>
      <c r="BC199" s="20" t="n">
        <f aca="false">BC26*(BC98+BC165+BC117)</f>
        <v>1001.3870424986</v>
      </c>
      <c r="BD199" s="20" t="n">
        <f aca="false">BD26*(BD98+BD165+BD117)</f>
        <v>1011.43486085532</v>
      </c>
      <c r="BE199" s="20" t="n">
        <f aca="false">BE26*(BE98+BE165+BE117)</f>
        <v>1021.44767524638</v>
      </c>
      <c r="BF199" s="20" t="n">
        <f aca="false">BF26*(BF98+BF165+BF117)</f>
        <v>1020.33455125031</v>
      </c>
      <c r="BG199" s="20" t="n">
        <f aca="false">BG26*(BG98+BG165+BG117)</f>
        <v>1016.66944354516</v>
      </c>
      <c r="BH199" s="20" t="n">
        <f aca="false">BH26*(BH98+BH165+BH117)</f>
        <v>977.541284985864</v>
      </c>
      <c r="BI199" s="20" t="n">
        <f aca="false">BI26*(BI98+BI165+BI117)</f>
        <v>987.173029566158</v>
      </c>
      <c r="BJ199" s="20" t="n">
        <f aca="false">BJ26*(BJ98+BJ165+BJ117)</f>
        <v>986.05120454533</v>
      </c>
      <c r="BK199" s="20" t="n">
        <f aca="false">BK26*(BK98+BK165+BK117)</f>
        <v>941.664180951253</v>
      </c>
      <c r="BL199" s="20" t="n">
        <f aca="false">BL26*(BL98+BL165+BL117)</f>
        <v>951.049581541509</v>
      </c>
      <c r="BM199" s="20" t="n">
        <f aca="false">BM26*(BM98+BM165+BM117)</f>
        <v>960.400016119122</v>
      </c>
      <c r="BN199" s="20" t="n">
        <f aca="false">BN26*(BN98+BN165+BN117)</f>
        <v>959.288099026589</v>
      </c>
      <c r="BO199" s="20" t="n">
        <f aca="false">BO26*(BO98+BO165+BO117)</f>
        <v>957.362746824582</v>
      </c>
      <c r="BP199" s="20" t="n">
        <f aca="false">BP26*(BP98+BP165+BP117)</f>
        <v>956.30358931343</v>
      </c>
      <c r="BQ199" s="20" t="n">
        <f aca="false">BQ26*(BQ98+BQ165+BQ117)</f>
        <v>965.742425161146</v>
      </c>
      <c r="BR199" s="20" t="n">
        <f aca="false">BR26*(BR98+BR165+BR117)</f>
        <v>964.661486625365</v>
      </c>
      <c r="BS199" s="20" t="n">
        <f aca="false">BS26*(BS98+BS165+BS117)</f>
        <v>904.928954735707</v>
      </c>
      <c r="BT199" s="20" t="n">
        <f aca="false">BT26*(BT98+BT165+BT117)</f>
        <v>913.965457532332</v>
      </c>
      <c r="BU199" s="20" t="n">
        <f aca="false">BU26*(BU98+BU165+BU117)</f>
        <v>922.968917673352</v>
      </c>
      <c r="BV199" s="20" t="n">
        <f aca="false">BV26*(BV98+BV165+BV117)</f>
        <v>921.918163218563</v>
      </c>
      <c r="BW199" s="20" t="n">
        <f aca="false">BW26*(BW98+BW165+BW117)</f>
        <v>894.38650640404</v>
      </c>
      <c r="BX199" s="20" t="n">
        <f aca="false">BX26*(BX98+BX165+BX117)</f>
        <v>903.286234093829</v>
      </c>
      <c r="BY199" s="20" t="n">
        <f aca="false">BY26*(BY98+BY165+BY117)</f>
        <v>912.152281913929</v>
      </c>
      <c r="BZ199" s="20" t="n">
        <f aca="false">BZ26*(BZ98+BZ165+BZ117)</f>
        <v>911.081264089779</v>
      </c>
      <c r="CA199" s="20" t="n">
        <f aca="false">CA26*(CA98+CA165+CA117)</f>
        <v>873.072800455578</v>
      </c>
      <c r="CB199" s="20" t="n">
        <f aca="false">CB26*(CB98+CB165+CB117)</f>
        <v>881.725141300579</v>
      </c>
      <c r="CC199" s="20" t="n">
        <f aca="false">CC26*(CC98+CC165+CC117)</f>
        <v>890.343459347772</v>
      </c>
      <c r="CD199" s="20" t="n">
        <f aca="false">CD26*(CD98+CD165+CD117)</f>
        <v>889.261536430059</v>
      </c>
      <c r="CE199" s="20" t="n">
        <f aca="false">CE26*(CE98+CE165+CE117)</f>
        <v>842.02165926322</v>
      </c>
      <c r="CF199" s="20" t="n">
        <f aca="false">CF26*(CF98+CF165+CF117)</f>
        <v>840.966597807167</v>
      </c>
      <c r="CG199" s="20" t="n">
        <f aca="false">CG26*(CG98+CG165+CG117)</f>
        <v>849.142132153689</v>
      </c>
      <c r="CH199" s="20" t="n">
        <f aca="false">CH26*(CH98+CH165+CH117)</f>
        <v>848.065373906255</v>
      </c>
      <c r="CI199" s="20" t="n">
        <f aca="false">CI26*(CI98+CI165+CI117)</f>
        <v>871.53130868219</v>
      </c>
      <c r="CJ199" s="20" t="n">
        <f aca="false">CJ26*(CJ98+CJ165+CJ117)</f>
        <v>880.124959461021</v>
      </c>
      <c r="CK199" s="20" t="n">
        <f aca="false">CK26*(CK98+CK165+CK117)</f>
        <v>888.683238742437</v>
      </c>
      <c r="CL199" s="20" t="n">
        <f aca="false">CL26*(CL98+CL165+CL117)</f>
        <v>887.558427258627</v>
      </c>
      <c r="CM199" s="20" t="n">
        <f aca="false">CM26*(CM98+CM165+CM117)</f>
        <v>927.807357047834</v>
      </c>
      <c r="CN199" s="20" t="n">
        <f aca="false">CN26*(CN98+CN165+CN117)</f>
        <v>937.011527453712</v>
      </c>
      <c r="CO199" s="20" t="n">
        <f aca="false">CO26*(CO98+CO165+CO117)</f>
        <v>946.179847082055</v>
      </c>
      <c r="CP199" s="20" t="n">
        <f aca="false">CP26*(CP98+CP165+CP117)</f>
        <v>945.039794519318</v>
      </c>
      <c r="CQ199" s="20" t="n">
        <f aca="false">CQ26*(CQ98+CQ165+CQ117)</f>
        <v>887.661572899049</v>
      </c>
      <c r="CR199" s="20" t="n">
        <f aca="false">CR26*(CR98+CR165+CR117)</f>
        <v>896.40778018963</v>
      </c>
      <c r="CS199" s="20" t="n">
        <f aca="false">CS26*(CS98+CS165+CS117)</f>
        <v>905.117750584983</v>
      </c>
      <c r="CT199" s="20" t="n">
        <f aca="false">CT26*(CT98+CT165+CT117)</f>
        <v>903.965419502884</v>
      </c>
      <c r="CU199" s="20" t="n">
        <f aca="false">CU26*(CU98+CU165+CU117)</f>
        <v>-33900.8148980359</v>
      </c>
      <c r="CV199" s="20" t="n">
        <f aca="false">CV26*(CV98+CV165+CV117)</f>
        <v>874.13471392866</v>
      </c>
      <c r="CW199" s="20" t="n">
        <f aca="false">CW26*(CW98+CW165+CW117)</f>
        <v>882.526261929495</v>
      </c>
      <c r="CX199" s="20" t="n">
        <f aca="false">CX26*(CX98+CX165+CX117)</f>
        <v>881.299514005332</v>
      </c>
      <c r="CY199" s="20" t="n">
        <f aca="false">CY26*(CY98+CY165+CY117)</f>
        <v>1065.19638803434</v>
      </c>
      <c r="CZ199" s="20" t="n">
        <f aca="false">CZ26*(CZ98+CZ165+CZ117)</f>
        <v>1075.57229449574</v>
      </c>
      <c r="DA199" s="20" t="n">
        <f aca="false">DA26*(DA98+DA165+DA117)</f>
        <v>1085.90083663295</v>
      </c>
      <c r="DB199" s="20" t="n">
        <f aca="false">DB26*(DB98+DB165+DB117)</f>
        <v>1084.3946539814</v>
      </c>
      <c r="DC199" s="20" t="n">
        <f aca="false">DC26*(DC98+DC165+DC117)</f>
        <v>1048.75342273494</v>
      </c>
      <c r="DD199" s="20" t="n">
        <f aca="false">DD26*(DD98+DD165+DD117)</f>
        <v>1058.98214193129</v>
      </c>
      <c r="DE199" s="20" t="n">
        <f aca="false">DE26*(DE98+DE165+DE117)</f>
        <v>1069.16464917952</v>
      </c>
      <c r="DF199" s="20" t="n">
        <f aca="false">DF26*(DF98+DF165+DF117)</f>
        <v>1067.69511201727</v>
      </c>
      <c r="DG199" s="20" t="n">
        <f aca="false">DG26*(DG98+DG165+DG117)</f>
        <v>1049.79409933854</v>
      </c>
      <c r="DH199" s="20" t="n">
        <f aca="false">DH26*(DH98+DH165+DH117)</f>
        <v>1060.04408365918</v>
      </c>
      <c r="DI199" s="20" t="n">
        <f aca="false">DI26*(DI98+DI165+DI117)</f>
        <v>1070.24817086333</v>
      </c>
      <c r="DJ199" s="20" t="n">
        <f aca="false">DJ26*(DJ98+DJ165+DJ117)</f>
        <v>1068.78864532827</v>
      </c>
      <c r="DK199" s="20" t="n">
        <f aca="false">DK26*(DK98+DK165+DK117)</f>
        <v>1006.21233559843</v>
      </c>
      <c r="DL199" s="20" t="n">
        <f aca="false">DL26*(DL98+DL165+DL117)</f>
        <v>1004.80421358023</v>
      </c>
      <c r="DM199" s="20" t="n">
        <f aca="false">DM26*(DM98+DM165+DM117)</f>
        <v>1014.42348821132</v>
      </c>
      <c r="DN199" s="20" t="n">
        <f aca="false">DN26*(DN98+DN165+DN117)</f>
        <v>1012.98640889449</v>
      </c>
      <c r="DO199" s="20" t="n">
        <f aca="false">DO26*(DO98+DO165+DO117)</f>
        <v>1046.27389877179</v>
      </c>
      <c r="DP199" s="20" t="n">
        <f aca="false">DP26*(DP98+DP165+DP117)</f>
        <v>1056.50709112333</v>
      </c>
      <c r="DQ199" s="20" t="n">
        <f aca="false">DQ26*(DQ98+DQ165+DQ117)</f>
        <v>1066.69511068707</v>
      </c>
      <c r="DR199" s="20" t="n">
        <f aca="false">DR26*(DR98+DR165+DR117)</f>
        <v>1065.2586187603</v>
      </c>
      <c r="DS199" s="20" t="n">
        <f aca="false">DS26*(DS98+DS165+DS117)</f>
        <v>1020.43457584031</v>
      </c>
      <c r="DT199" s="20" t="n">
        <f aca="false">DT26*(DT98+DT165+DT117)</f>
        <v>1030.38819081553</v>
      </c>
      <c r="DU199" s="20" t="n">
        <f aca="false">DU26*(DU98+DU165+DU117)</f>
        <v>1040.29687722858</v>
      </c>
      <c r="DV199" s="20" t="n">
        <f aca="false">DV26*(DV98+DV165+DV117)</f>
        <v>1038.8681516625</v>
      </c>
      <c r="DW199" s="20" t="n">
        <f aca="false">DW26*(DW98+DW165+DW117)</f>
        <v>1018.65451900971</v>
      </c>
      <c r="DX199" s="20" t="n">
        <f aca="false">DX26*(DX98+DX165+DX117)</f>
        <v>1028.59022933558</v>
      </c>
      <c r="DY199" s="20" t="n">
        <f aca="false">DY26*(DY98+DY165+DY117)</f>
        <v>1038.48107190282</v>
      </c>
      <c r="DZ199" s="20" t="n">
        <f aca="false">DZ26*(DZ98+DZ165+DZ117)</f>
        <v>1037.05427988517</v>
      </c>
      <c r="EA199" s="20" t="n">
        <f aca="false">EA26*(EA98+EA165+EA117)</f>
        <v>1020.21188270729</v>
      </c>
      <c r="EB199" s="20" t="n">
        <f aca="false">EB26*(EB98+EB165+EB117)</f>
        <v>1018.84193657206</v>
      </c>
      <c r="EC199" s="20" t="n">
        <f aca="false">EC26*(EC98+EC165+EC117)</f>
        <v>1028.65403839373</v>
      </c>
      <c r="ED199" s="20" t="n">
        <f aca="false">ED26*(ED98+ED165+ED117)</f>
        <v>1027.25592002708</v>
      </c>
      <c r="EE199" s="20" t="n">
        <f aca="false">EE26*(EE98+EE165+EE117)</f>
        <v>995.018671467163</v>
      </c>
      <c r="EF199" s="20" t="n">
        <f aca="false">EF26*(EF98+EF165+EF117)</f>
        <v>1004.70065405525</v>
      </c>
      <c r="EG199" s="20" t="n">
        <f aca="false">EG26*(EG98+EG165+EG117)</f>
        <v>1014.33805745584</v>
      </c>
      <c r="EH199" s="20" t="n">
        <f aca="false">EH26*(EH98+EH165+EH117)</f>
        <v>1012.92044198279</v>
      </c>
      <c r="EI199" s="20" t="n">
        <f aca="false">EI26*(EI98+EI165+EI117)</f>
        <v>1063.83579101975</v>
      </c>
      <c r="EJ199" s="20" t="n">
        <f aca="false">EJ26*(EJ98+EJ165+EJ117)</f>
        <v>1025.94060603263</v>
      </c>
      <c r="EK199" s="20" t="n">
        <f aca="false">EK26*(EK98+EK165+EK117)</f>
        <v>1035.87548792143</v>
      </c>
      <c r="EL199" s="20" t="n">
        <f aca="false">EL26*(EL98+EL165+EL117)</f>
        <v>1034.52260019316</v>
      </c>
      <c r="EM199" s="20" t="n">
        <f aca="false">EM26*(EM98+EM165+EM117)</f>
        <v>1068.22156876731</v>
      </c>
      <c r="EN199" s="20" t="n">
        <f aca="false">EN26*(EN98+EN165+EN117)</f>
        <v>1078.75957588732</v>
      </c>
      <c r="EO199" s="20" t="n">
        <f aca="false">EO26*(EO98+EO165+EO117)</f>
        <v>1089.25438810497</v>
      </c>
      <c r="EP199" s="20" t="n">
        <f aca="false">EP26*(EP98+EP165+EP117)</f>
        <v>1087.88079281611</v>
      </c>
      <c r="EQ199" s="20" t="n">
        <f aca="false">EQ26*(EQ98+EQ165+EQ117)</f>
        <v>1030.03031767166</v>
      </c>
      <c r="ER199" s="20" t="n">
        <f aca="false">ER26*(ER98+ER165+ER117)</f>
        <v>1028.69282339071</v>
      </c>
      <c r="ES199" s="20" t="n">
        <f aca="false">ES26*(ES98+ES165+ES117)</f>
        <v>1038.64596061733</v>
      </c>
      <c r="ET199" s="20" t="n">
        <f aca="false">ET26*(ET98+ET165+ET117)</f>
        <v>1037.28096146051</v>
      </c>
      <c r="EU199" s="20" t="n">
        <f aca="false">EU26*(EU98+EU165+EU117)</f>
        <v>1014.80234721185</v>
      </c>
      <c r="EV199" s="20" t="n">
        <f aca="false">EV26*(EV98+EV165+EV117)</f>
        <v>994.620442304851</v>
      </c>
      <c r="EW199" s="20" t="n">
        <f aca="false">EW26*(EW98+EW165+EW117)</f>
        <v>1004.24101546334</v>
      </c>
      <c r="EX199" s="20" t="n">
        <f aca="false">EX26*(EX98+EX165+EX117)</f>
        <v>1002.91830212228</v>
      </c>
      <c r="EY199" s="20" t="n">
        <f aca="false">EY26*(EY98+EY165+EY117)</f>
        <v>999.419206202526</v>
      </c>
      <c r="EZ199" s="20" t="n">
        <f aca="false">EZ26*(EZ98+EZ165+EZ117)</f>
        <v>1009.2203373108</v>
      </c>
      <c r="FA199" s="20" t="n">
        <f aca="false">FA26*(FA98+FA165+FA117)</f>
        <v>1018.97916896445</v>
      </c>
      <c r="FB199" s="20" t="n">
        <f aca="false">FB26*(FB98+FB165+FB117)</f>
        <v>1017.63404885939</v>
      </c>
      <c r="FC199" s="20" t="n">
        <f aca="false">FC26*(FC98+FC165+FC117)</f>
        <v>1014.08062105759</v>
      </c>
      <c r="FD199" s="20" t="n">
        <f aca="false">FD26*(FD98+FD165+FD117)</f>
        <v>0</v>
      </c>
      <c r="FE199" s="20" t="n">
        <f aca="false">FE26*(FE98+FE165+FE117)</f>
        <v>0</v>
      </c>
      <c r="FF199" s="20" t="n">
        <f aca="false">FF26*(FF98+FF165+FF117)</f>
        <v>0</v>
      </c>
      <c r="FG199" s="20" t="n">
        <f aca="false">FG26*(FG98+FG165+FG117)</f>
        <v>0</v>
      </c>
      <c r="FH199" s="20" t="n">
        <f aca="false">FH26*(FH98+FH165+FH117)</f>
        <v>0</v>
      </c>
    </row>
    <row r="200" customFormat="false" ht="15" hidden="false" customHeight="false" outlineLevel="0" collapsed="false">
      <c r="C200" s="27" t="s">
        <v>837</v>
      </c>
      <c r="D200" s="11" t="s">
        <v>27</v>
      </c>
      <c r="E200" s="62" t="n">
        <f aca="false">MAX(0,$F200)</f>
        <v>710.264210335051</v>
      </c>
      <c r="F200" s="62" t="n">
        <f aca="false">XNPV(In_Buyer_IRR_COD,INDEX($J199:$FH199,$E24):$FH$199,INDEX($J$4:$FH$4,$E24):$FH$4)/$E13</f>
        <v>710.264210335051</v>
      </c>
    </row>
    <row r="201" customFormat="false" ht="15" hidden="false" customHeight="false" outlineLevel="0" collapsed="false">
      <c r="C201" s="27" t="s">
        <v>838</v>
      </c>
      <c r="D201" s="11" t="s">
        <v>359</v>
      </c>
      <c r="E201" s="62" t="n">
        <f aca="false">IF(In_COD_Price&gt;0,In_COD_Price,$E200)*(1+In_Price_Step)</f>
        <v>710.264210335051</v>
      </c>
      <c r="F201" s="62" t="n">
        <f aca="false">$E201*$E13</f>
        <v>44746.6452511082</v>
      </c>
    </row>
    <row r="202" customFormat="false" ht="15" hidden="false" customHeight="false" outlineLevel="0" collapsed="false">
      <c r="C202" s="0" t="s">
        <v>839</v>
      </c>
      <c r="D202" s="11" t="s">
        <v>359</v>
      </c>
      <c r="I202" s="20" t="n">
        <f aca="false">SUM(J202:FH202)</f>
        <v>64846.1489556168</v>
      </c>
      <c r="J202" s="20" t="n">
        <f aca="false">J199-$F201*J22</f>
        <v>0</v>
      </c>
      <c r="K202" s="20" t="n">
        <f aca="false">K199-$F201*K22</f>
        <v>0</v>
      </c>
      <c r="L202" s="20" t="n">
        <f aca="false">L199-$F201*L22</f>
        <v>0</v>
      </c>
      <c r="M202" s="20" t="n">
        <f aca="false">M199-$F201*M22</f>
        <v>0</v>
      </c>
      <c r="N202" s="20" t="n">
        <f aca="false">N199-$F201*N22</f>
        <v>0</v>
      </c>
      <c r="O202" s="20" t="n">
        <f aca="false">O199-$F201*O22</f>
        <v>0</v>
      </c>
      <c r="P202" s="20" t="n">
        <f aca="false">P199-$F201*P22</f>
        <v>0</v>
      </c>
      <c r="Q202" s="20" t="n">
        <f aca="false">Q199-$F201*Q22</f>
        <v>0</v>
      </c>
      <c r="R202" s="20" t="n">
        <f aca="false">R199-$F201*R22</f>
        <v>0</v>
      </c>
      <c r="S202" s="20" t="n">
        <f aca="false">S199-$F201*S22</f>
        <v>-44746.6452511082</v>
      </c>
      <c r="T202" s="20" t="n">
        <f aca="false">T199-$F201*T22</f>
        <v>1621.27745627287</v>
      </c>
      <c r="U202" s="20" t="n">
        <f aca="false">U199-$F201*U22</f>
        <v>1631.93467606943</v>
      </c>
      <c r="V202" s="20" t="n">
        <f aca="false">V199-$F201*V22</f>
        <v>1630.59333829232</v>
      </c>
      <c r="W202" s="20" t="n">
        <f aca="false">W199-$F201*W22</f>
        <v>1329.3212326939</v>
      </c>
      <c r="X202" s="20" t="n">
        <f aca="false">X199-$F201*X22</f>
        <v>1342.86483479771</v>
      </c>
      <c r="Y202" s="20" t="n">
        <f aca="false">Y199-$F201*Y22</f>
        <v>1356.36863262298</v>
      </c>
      <c r="Z202" s="20" t="n">
        <f aca="false">Z199-$F201*Z22</f>
        <v>1355.10285896643</v>
      </c>
      <c r="AA202" s="20" t="n">
        <f aca="false">AA199-$F201*AA22</f>
        <v>1113.17287104305</v>
      </c>
      <c r="AB202" s="20" t="n">
        <f aca="false">AB199-$F201*AB22</f>
        <v>1124.40880958357</v>
      </c>
      <c r="AC202" s="20" t="n">
        <f aca="false">AC199-$F201*AC22</f>
        <v>1135.60799365639</v>
      </c>
      <c r="AD202" s="20" t="n">
        <f aca="false">AD199-$F201*AD22</f>
        <v>1134.4392038009</v>
      </c>
      <c r="AE202" s="20" t="n">
        <f aca="false">AE199-$F201*AE22</f>
        <v>1159.53656551983</v>
      </c>
      <c r="AF202" s="20" t="n">
        <f aca="false">AF199-$F201*AF22</f>
        <v>1171.26406497402</v>
      </c>
      <c r="AG202" s="20" t="n">
        <f aca="false">AG199-$F201*AG22</f>
        <v>1182.95404442433</v>
      </c>
      <c r="AH202" s="20" t="n">
        <f aca="false">AH199-$F201*AH22</f>
        <v>1181.76091056426</v>
      </c>
      <c r="AI202" s="20" t="n">
        <f aca="false">AI199-$F201*AI22</f>
        <v>1165.46089361838</v>
      </c>
      <c r="AJ202" s="20" t="n">
        <f aca="false">AJ199-$F201*AJ22</f>
        <v>1164.35775638555</v>
      </c>
      <c r="AK202" s="20" t="n">
        <f aca="false">AK199-$F201*AK22</f>
        <v>1176.03847203962</v>
      </c>
      <c r="AL202" s="20" t="n">
        <f aca="false">AL199-$F201*AL22</f>
        <v>1174.912649362</v>
      </c>
      <c r="AM202" s="20" t="n">
        <f aca="false">AM199-$F201*AM22</f>
        <v>1113.20630676689</v>
      </c>
      <c r="AN202" s="20" t="n">
        <f aca="false">AN199-$F201*AN22</f>
        <v>1124.48151719745</v>
      </c>
      <c r="AO202" s="20" t="n">
        <f aca="false">AO199-$F201*AO22</f>
        <v>1135.72123547806</v>
      </c>
      <c r="AP202" s="20" t="n">
        <f aca="false">AP199-$F201*AP22</f>
        <v>1134.59258725095</v>
      </c>
      <c r="AQ202" s="20" t="n">
        <f aca="false">AQ199-$F201*AQ22</f>
        <v>1017.71112259066</v>
      </c>
      <c r="AR202" s="20" t="n">
        <f aca="false">AR199-$F201*AR22</f>
        <v>1027.98230727461</v>
      </c>
      <c r="AS202" s="20" t="n">
        <f aca="false">AS199-$F201*AS22</f>
        <v>1038.21985049284</v>
      </c>
      <c r="AT202" s="20" t="n">
        <f aca="false">AT199-$F201*AT22</f>
        <v>1037.15005391258</v>
      </c>
      <c r="AU202" s="20" t="n">
        <f aca="false">AU199-$F201*AU22</f>
        <v>1042.17140189569</v>
      </c>
      <c r="AV202" s="20" t="n">
        <f aca="false">AV199-$F201*AV22</f>
        <v>1052.72281142063</v>
      </c>
      <c r="AW202" s="20" t="n">
        <f aca="false">AW199-$F201*AW22</f>
        <v>1063.24085348642</v>
      </c>
      <c r="AX202" s="20" t="n">
        <f aca="false">AX199-$F201*AX22</f>
        <v>1062.17977029866</v>
      </c>
      <c r="AY202" s="20" t="n">
        <f aca="false">AY199-$F201*AY22</f>
        <v>984.350433934416</v>
      </c>
      <c r="AZ202" s="20" t="n">
        <f aca="false">AZ199-$F201*AZ22</f>
        <v>983.312584737795</v>
      </c>
      <c r="BA202" s="20" t="n">
        <f aca="false">BA199-$F201*BA22</f>
        <v>993.069749074102</v>
      </c>
      <c r="BB202" s="20" t="n">
        <f aca="false">BB199-$F201*BB22</f>
        <v>992.010557047284</v>
      </c>
      <c r="BC202" s="20" t="n">
        <f aca="false">BC199-$F201*BC22</f>
        <v>1001.3870424986</v>
      </c>
      <c r="BD202" s="20" t="n">
        <f aca="false">BD199-$F201*BD22</f>
        <v>1011.43486085532</v>
      </c>
      <c r="BE202" s="20" t="n">
        <f aca="false">BE199-$F201*BE22</f>
        <v>1021.44767524638</v>
      </c>
      <c r="BF202" s="20" t="n">
        <f aca="false">BF199-$F201*BF22</f>
        <v>1020.33455125031</v>
      </c>
      <c r="BG202" s="20" t="n">
        <f aca="false">BG199-$F201*BG22</f>
        <v>1016.66944354516</v>
      </c>
      <c r="BH202" s="20" t="n">
        <f aca="false">BH199-$F201*BH22</f>
        <v>977.541284985864</v>
      </c>
      <c r="BI202" s="20" t="n">
        <f aca="false">BI199-$F201*BI22</f>
        <v>987.173029566158</v>
      </c>
      <c r="BJ202" s="20" t="n">
        <f aca="false">BJ199-$F201*BJ22</f>
        <v>986.05120454533</v>
      </c>
      <c r="BK202" s="20" t="n">
        <f aca="false">BK199-$F201*BK22</f>
        <v>941.664180951253</v>
      </c>
      <c r="BL202" s="20" t="n">
        <f aca="false">BL199-$F201*BL22</f>
        <v>951.049581541509</v>
      </c>
      <c r="BM202" s="20" t="n">
        <f aca="false">BM199-$F201*BM22</f>
        <v>960.400016119122</v>
      </c>
      <c r="BN202" s="20" t="n">
        <f aca="false">BN199-$F201*BN22</f>
        <v>959.288099026589</v>
      </c>
      <c r="BO202" s="20" t="n">
        <f aca="false">BO199-$F201*BO22</f>
        <v>957.362746824582</v>
      </c>
      <c r="BP202" s="20" t="n">
        <f aca="false">BP199-$F201*BP22</f>
        <v>956.30358931343</v>
      </c>
      <c r="BQ202" s="20" t="n">
        <f aca="false">BQ199-$F201*BQ22</f>
        <v>965.742425161146</v>
      </c>
      <c r="BR202" s="20" t="n">
        <f aca="false">BR199-$F201*BR22</f>
        <v>964.661486625365</v>
      </c>
      <c r="BS202" s="20" t="n">
        <f aca="false">BS199-$F201*BS22</f>
        <v>904.928954735707</v>
      </c>
      <c r="BT202" s="20" t="n">
        <f aca="false">BT199-$F201*BT22</f>
        <v>913.965457532332</v>
      </c>
      <c r="BU202" s="20" t="n">
        <f aca="false">BU199-$F201*BU22</f>
        <v>922.968917673352</v>
      </c>
      <c r="BV202" s="20" t="n">
        <f aca="false">BV199-$F201*BV22</f>
        <v>921.918163218563</v>
      </c>
      <c r="BW202" s="20" t="n">
        <f aca="false">BW199-$F201*BW22</f>
        <v>894.38650640404</v>
      </c>
      <c r="BX202" s="20" t="n">
        <f aca="false">BX199-$F201*BX22</f>
        <v>903.286234093829</v>
      </c>
      <c r="BY202" s="20" t="n">
        <f aca="false">BY199-$F201*BY22</f>
        <v>912.152281913929</v>
      </c>
      <c r="BZ202" s="20" t="n">
        <f aca="false">BZ199-$F201*BZ22</f>
        <v>911.081264089779</v>
      </c>
      <c r="CA202" s="20" t="n">
        <f aca="false">CA199-$F201*CA22</f>
        <v>873.072800455578</v>
      </c>
      <c r="CB202" s="20" t="n">
        <f aca="false">CB199-$F201*CB22</f>
        <v>881.725141300579</v>
      </c>
      <c r="CC202" s="20" t="n">
        <f aca="false">CC199-$F201*CC22</f>
        <v>890.343459347772</v>
      </c>
      <c r="CD202" s="20" t="n">
        <f aca="false">CD199-$F201*CD22</f>
        <v>889.261536430059</v>
      </c>
      <c r="CE202" s="20" t="n">
        <f aca="false">CE199-$F201*CE22</f>
        <v>842.02165926322</v>
      </c>
      <c r="CF202" s="20" t="n">
        <f aca="false">CF199-$F201*CF22</f>
        <v>840.966597807167</v>
      </c>
      <c r="CG202" s="20" t="n">
        <f aca="false">CG199-$F201*CG22</f>
        <v>849.142132153689</v>
      </c>
      <c r="CH202" s="20" t="n">
        <f aca="false">CH199-$F201*CH22</f>
        <v>848.065373906255</v>
      </c>
      <c r="CI202" s="20" t="n">
        <f aca="false">CI199-$F201*CI22</f>
        <v>871.53130868219</v>
      </c>
      <c r="CJ202" s="20" t="n">
        <f aca="false">CJ199-$F201*CJ22</f>
        <v>880.124959461021</v>
      </c>
      <c r="CK202" s="20" t="n">
        <f aca="false">CK199-$F201*CK22</f>
        <v>888.683238742437</v>
      </c>
      <c r="CL202" s="20" t="n">
        <f aca="false">CL199-$F201*CL22</f>
        <v>887.558427258627</v>
      </c>
      <c r="CM202" s="20" t="n">
        <f aca="false">CM199-$F201*CM22</f>
        <v>927.807357047834</v>
      </c>
      <c r="CN202" s="20" t="n">
        <f aca="false">CN199-$F201*CN22</f>
        <v>937.011527453712</v>
      </c>
      <c r="CO202" s="20" t="n">
        <f aca="false">CO199-$F201*CO22</f>
        <v>946.179847082055</v>
      </c>
      <c r="CP202" s="20" t="n">
        <f aca="false">CP199-$F201*CP22</f>
        <v>945.039794519318</v>
      </c>
      <c r="CQ202" s="20" t="n">
        <f aca="false">CQ199-$F201*CQ22</f>
        <v>887.661572899049</v>
      </c>
      <c r="CR202" s="20" t="n">
        <f aca="false">CR199-$F201*CR22</f>
        <v>896.40778018963</v>
      </c>
      <c r="CS202" s="20" t="n">
        <f aca="false">CS199-$F201*CS22</f>
        <v>905.117750584983</v>
      </c>
      <c r="CT202" s="20" t="n">
        <f aca="false">CT199-$F201*CT22</f>
        <v>903.965419502884</v>
      </c>
      <c r="CU202" s="20" t="n">
        <f aca="false">CU199-$F201*CU22</f>
        <v>-33900.8148980359</v>
      </c>
      <c r="CV202" s="20" t="n">
        <f aca="false">CV199-$F201*CV22</f>
        <v>874.13471392866</v>
      </c>
      <c r="CW202" s="20" t="n">
        <f aca="false">CW199-$F201*CW22</f>
        <v>882.526261929495</v>
      </c>
      <c r="CX202" s="20" t="n">
        <f aca="false">CX199-$F201*CX22</f>
        <v>881.299514005332</v>
      </c>
      <c r="CY202" s="20" t="n">
        <f aca="false">CY199-$F201*CY22</f>
        <v>1065.19638803434</v>
      </c>
      <c r="CZ202" s="20" t="n">
        <f aca="false">CZ199-$F201*CZ22</f>
        <v>1075.57229449574</v>
      </c>
      <c r="DA202" s="20" t="n">
        <f aca="false">DA199-$F201*DA22</f>
        <v>1085.90083663295</v>
      </c>
      <c r="DB202" s="20" t="n">
        <f aca="false">DB199-$F201*DB22</f>
        <v>1084.3946539814</v>
      </c>
      <c r="DC202" s="20" t="n">
        <f aca="false">DC199-$F201*DC22</f>
        <v>1048.75342273494</v>
      </c>
      <c r="DD202" s="20" t="n">
        <f aca="false">DD199-$F201*DD22</f>
        <v>1058.98214193129</v>
      </c>
      <c r="DE202" s="20" t="n">
        <f aca="false">DE199-$F201*DE22</f>
        <v>1069.16464917952</v>
      </c>
      <c r="DF202" s="20" t="n">
        <f aca="false">DF199-$F201*DF22</f>
        <v>1067.69511201727</v>
      </c>
      <c r="DG202" s="20" t="n">
        <f aca="false">DG199-$F201*DG22</f>
        <v>1049.79409933854</v>
      </c>
      <c r="DH202" s="20" t="n">
        <f aca="false">DH199-$F201*DH22</f>
        <v>1060.04408365918</v>
      </c>
      <c r="DI202" s="20" t="n">
        <f aca="false">DI199-$F201*DI22</f>
        <v>1070.24817086333</v>
      </c>
      <c r="DJ202" s="20" t="n">
        <f aca="false">DJ199-$F201*DJ22</f>
        <v>1068.78864532827</v>
      </c>
      <c r="DK202" s="20" t="n">
        <f aca="false">DK199-$F201*DK22</f>
        <v>1006.21233559843</v>
      </c>
      <c r="DL202" s="20" t="n">
        <f aca="false">DL199-$F201*DL22</f>
        <v>1004.80421358023</v>
      </c>
      <c r="DM202" s="20" t="n">
        <f aca="false">DM199-$F201*DM22</f>
        <v>1014.42348821132</v>
      </c>
      <c r="DN202" s="20" t="n">
        <f aca="false">DN199-$F201*DN22</f>
        <v>1012.98640889449</v>
      </c>
      <c r="DO202" s="20" t="n">
        <f aca="false">DO199-$F201*DO22</f>
        <v>1046.27389877179</v>
      </c>
      <c r="DP202" s="20" t="n">
        <f aca="false">DP199-$F201*DP22</f>
        <v>1056.50709112333</v>
      </c>
      <c r="DQ202" s="20" t="n">
        <f aca="false">DQ199-$F201*DQ22</f>
        <v>1066.69511068707</v>
      </c>
      <c r="DR202" s="20" t="n">
        <f aca="false">DR199-$F201*DR22</f>
        <v>1065.2586187603</v>
      </c>
      <c r="DS202" s="20" t="n">
        <f aca="false">DS199-$F201*DS22</f>
        <v>1020.43457584031</v>
      </c>
      <c r="DT202" s="20" t="n">
        <f aca="false">DT199-$F201*DT22</f>
        <v>1030.38819081553</v>
      </c>
      <c r="DU202" s="20" t="n">
        <f aca="false">DU199-$F201*DU22</f>
        <v>1040.29687722858</v>
      </c>
      <c r="DV202" s="20" t="n">
        <f aca="false">DV199-$F201*DV22</f>
        <v>1038.8681516625</v>
      </c>
      <c r="DW202" s="20" t="n">
        <f aca="false">DW199-$F201*DW22</f>
        <v>1018.65451900971</v>
      </c>
      <c r="DX202" s="20" t="n">
        <f aca="false">DX199-$F201*DX22</f>
        <v>1028.59022933558</v>
      </c>
      <c r="DY202" s="20" t="n">
        <f aca="false">DY199-$F201*DY22</f>
        <v>1038.48107190282</v>
      </c>
      <c r="DZ202" s="20" t="n">
        <f aca="false">DZ199-$F201*DZ22</f>
        <v>1037.05427988517</v>
      </c>
      <c r="EA202" s="20" t="n">
        <f aca="false">EA199-$F201*EA22</f>
        <v>1020.21188270729</v>
      </c>
      <c r="EB202" s="20" t="n">
        <f aca="false">EB199-$F201*EB22</f>
        <v>1018.84193657206</v>
      </c>
      <c r="EC202" s="20" t="n">
        <f aca="false">EC199-$F201*EC22</f>
        <v>1028.65403839373</v>
      </c>
      <c r="ED202" s="20" t="n">
        <f aca="false">ED199-$F201*ED22</f>
        <v>1027.25592002708</v>
      </c>
      <c r="EE202" s="20" t="n">
        <f aca="false">EE199-$F201*EE22</f>
        <v>995.018671467163</v>
      </c>
      <c r="EF202" s="20" t="n">
        <f aca="false">EF199-$F201*EF22</f>
        <v>1004.70065405525</v>
      </c>
      <c r="EG202" s="20" t="n">
        <f aca="false">EG199-$F201*EG22</f>
        <v>1014.33805745584</v>
      </c>
      <c r="EH202" s="20" t="n">
        <f aca="false">EH199-$F201*EH22</f>
        <v>1012.92044198279</v>
      </c>
      <c r="EI202" s="20" t="n">
        <f aca="false">EI199-$F201*EI22</f>
        <v>1063.83579101975</v>
      </c>
      <c r="EJ202" s="20" t="n">
        <f aca="false">EJ199-$F201*EJ22</f>
        <v>1025.94060603263</v>
      </c>
      <c r="EK202" s="20" t="n">
        <f aca="false">EK199-$F201*EK22</f>
        <v>1035.87548792143</v>
      </c>
      <c r="EL202" s="20" t="n">
        <f aca="false">EL199-$F201*EL22</f>
        <v>1034.52260019316</v>
      </c>
      <c r="EM202" s="20" t="n">
        <f aca="false">EM199-$F201*EM22</f>
        <v>1068.22156876731</v>
      </c>
      <c r="EN202" s="20" t="n">
        <f aca="false">EN199-$F201*EN22</f>
        <v>1078.75957588732</v>
      </c>
      <c r="EO202" s="20" t="n">
        <f aca="false">EO199-$F201*EO22</f>
        <v>1089.25438810497</v>
      </c>
      <c r="EP202" s="20" t="n">
        <f aca="false">EP199-$F201*EP22</f>
        <v>1087.88079281611</v>
      </c>
      <c r="EQ202" s="20" t="n">
        <f aca="false">EQ199-$F201*EQ22</f>
        <v>1030.03031767166</v>
      </c>
      <c r="ER202" s="20" t="n">
        <f aca="false">ER199-$F201*ER22</f>
        <v>1028.69282339071</v>
      </c>
      <c r="ES202" s="20" t="n">
        <f aca="false">ES199-$F201*ES22</f>
        <v>1038.64596061733</v>
      </c>
      <c r="ET202" s="20" t="n">
        <f aca="false">ET199-$F201*ET22</f>
        <v>1037.28096146051</v>
      </c>
      <c r="EU202" s="20" t="n">
        <f aca="false">EU199-$F201*EU22</f>
        <v>1014.80234721185</v>
      </c>
      <c r="EV202" s="20" t="n">
        <f aca="false">EV199-$F201*EV22</f>
        <v>994.620442304851</v>
      </c>
      <c r="EW202" s="20" t="n">
        <f aca="false">EW199-$F201*EW22</f>
        <v>1004.24101546334</v>
      </c>
      <c r="EX202" s="20" t="n">
        <f aca="false">EX199-$F201*EX22</f>
        <v>1002.91830212228</v>
      </c>
      <c r="EY202" s="20" t="n">
        <f aca="false">EY199-$F201*EY22</f>
        <v>999.419206202526</v>
      </c>
      <c r="EZ202" s="20" t="n">
        <f aca="false">EZ199-$F201*EZ22</f>
        <v>1009.2203373108</v>
      </c>
      <c r="FA202" s="20" t="n">
        <f aca="false">FA199-$F201*FA22</f>
        <v>1018.97916896445</v>
      </c>
      <c r="FB202" s="20" t="n">
        <f aca="false">FB199-$F201*FB22</f>
        <v>1017.63404885939</v>
      </c>
      <c r="FC202" s="20" t="n">
        <f aca="false">FC199-$F201*FC22</f>
        <v>1014.08062105759</v>
      </c>
      <c r="FD202" s="20" t="n">
        <f aca="false">FD199-$F201*FD22</f>
        <v>0</v>
      </c>
      <c r="FE202" s="20" t="n">
        <f aca="false">FE199-$F201*FE22</f>
        <v>0</v>
      </c>
      <c r="FF202" s="20" t="n">
        <f aca="false">FF199-$F201*FF22</f>
        <v>0</v>
      </c>
      <c r="FG202" s="20" t="n">
        <f aca="false">FG199-$F201*FG22</f>
        <v>0</v>
      </c>
      <c r="FH202" s="20" t="n">
        <f aca="false">FH199-$F201*FH22</f>
        <v>0</v>
      </c>
    </row>
    <row r="203" customFormat="false" ht="15" hidden="false" customHeight="false" outlineLevel="0" collapsed="false">
      <c r="C203" s="27" t="s">
        <v>840</v>
      </c>
      <c r="D203" s="11" t="s">
        <v>32</v>
      </c>
      <c r="E203" s="32" t="n">
        <f aca="false">XIRR(INDEX($J202:$FH202,$E24):$FH202,INDEX($J$4:$FH$4,$E24):$FH$4)</f>
        <v>0.08</v>
      </c>
    </row>
    <row r="204" customFormat="false" ht="15" hidden="false" customHeight="false" outlineLevel="0" collapsed="false">
      <c r="C204" s="0" t="s">
        <v>841</v>
      </c>
      <c r="D204" s="11" t="s">
        <v>359</v>
      </c>
      <c r="I204" s="20" t="n">
        <f aca="false">SUM(J204:FH204)</f>
        <v>69701.8672012758</v>
      </c>
      <c r="J204" s="20" t="n">
        <f aca="false">J202-J26*J165</f>
        <v>0</v>
      </c>
      <c r="K204" s="20" t="n">
        <f aca="false">K202-K26*K165</f>
        <v>0</v>
      </c>
      <c r="L204" s="20" t="n">
        <f aca="false">L202-L26*L165</f>
        <v>0</v>
      </c>
      <c r="M204" s="20" t="n">
        <f aca="false">M202-M26*M165</f>
        <v>0</v>
      </c>
      <c r="N204" s="20" t="n">
        <f aca="false">N202-N26*N165</f>
        <v>0</v>
      </c>
      <c r="O204" s="20" t="n">
        <f aca="false">O202-O26*O165</f>
        <v>0</v>
      </c>
      <c r="P204" s="20" t="n">
        <f aca="false">P202-P26*P165</f>
        <v>0</v>
      </c>
      <c r="Q204" s="20" t="n">
        <f aca="false">Q202-Q26*Q165</f>
        <v>0</v>
      </c>
      <c r="R204" s="20" t="n">
        <f aca="false">R202-R26*R165</f>
        <v>0</v>
      </c>
      <c r="S204" s="20" t="n">
        <f aca="false">S202-S26*S165</f>
        <v>-44746.6452511082</v>
      </c>
      <c r="T204" s="20" t="n">
        <f aca="false">T202-T26*T165</f>
        <v>1689.50062171601</v>
      </c>
      <c r="U204" s="20" t="n">
        <f aca="false">U202-U26*U165</f>
        <v>1706.60748823068</v>
      </c>
      <c r="V204" s="20" t="n">
        <f aca="false">V202-V26*V165</f>
        <v>1705.13349067342</v>
      </c>
      <c r="W204" s="20" t="n">
        <f aca="false">W202-W26*W165</f>
        <v>1375.95061929865</v>
      </c>
      <c r="X204" s="20" t="n">
        <f aca="false">X202-X26*X165</f>
        <v>1389.89101026582</v>
      </c>
      <c r="Y204" s="20" t="n">
        <f aca="false">Y202-Y26*Y165</f>
        <v>1403.78766026755</v>
      </c>
      <c r="Z204" s="20" t="n">
        <f aca="false">Z202-Z26*Z165</f>
        <v>1402.39670020541</v>
      </c>
      <c r="AA204" s="20" t="n">
        <f aca="false">AA202-AA26*AA165</f>
        <v>1138.42494715486</v>
      </c>
      <c r="AB204" s="20" t="n">
        <f aca="false">AB202-AB26*AB165</f>
        <v>1149.82944409643</v>
      </c>
      <c r="AC204" s="20" t="n">
        <f aca="false">AC202-AC26*AC165</f>
        <v>1161.19355151305</v>
      </c>
      <c r="AD204" s="20" t="n">
        <f aca="false">AD202-AD26*AD165</f>
        <v>1159.90916705647</v>
      </c>
      <c r="AE204" s="20" t="n">
        <f aca="false">AE202-AE26*AE165</f>
        <v>1189.37406196451</v>
      </c>
      <c r="AF204" s="20" t="n">
        <f aca="false">AF202-AF26*AF165</f>
        <v>1201.31873573429</v>
      </c>
      <c r="AG204" s="20" t="n">
        <f aca="false">AG202-AG26*AG165</f>
        <v>1213.22217873057</v>
      </c>
      <c r="AH204" s="20" t="n">
        <f aca="false">AH202-AH26*AH165</f>
        <v>1211.91104262061</v>
      </c>
      <c r="AI204" s="20" t="n">
        <f aca="false">AI202-AI26*AI165</f>
        <v>1194.94162435446</v>
      </c>
      <c r="AJ204" s="20" t="n">
        <f aca="false">AJ202-AJ26*AJ165</f>
        <v>1193.72938563707</v>
      </c>
      <c r="AK204" s="20" t="n">
        <f aca="false">AK202-AK26*AK165</f>
        <v>1205.62264863748</v>
      </c>
      <c r="AL204" s="20" t="n">
        <f aca="false">AL202-AL26*AL165</f>
        <v>1204.38548085988</v>
      </c>
      <c r="AM204" s="20" t="n">
        <f aca="false">AM202-AM26*AM165</f>
        <v>1138.46168970853</v>
      </c>
      <c r="AN204" s="20" t="n">
        <f aca="false">AN202-AN26*AN165</f>
        <v>1149.90934257322</v>
      </c>
      <c r="AO204" s="20" t="n">
        <f aca="false">AO202-AO26*AO165</f>
        <v>1161.31799307533</v>
      </c>
      <c r="AP204" s="20" t="n">
        <f aca="false">AP202-AP26*AP165</f>
        <v>1160.07772029828</v>
      </c>
      <c r="AQ204" s="20" t="n">
        <f aca="false">AQ202-AQ26*AQ165</f>
        <v>1033.52192687751</v>
      </c>
      <c r="AR204" s="20" t="n">
        <f aca="false">AR202-AR26*AR165</f>
        <v>1043.86625474593</v>
      </c>
      <c r="AS204" s="20" t="n">
        <f aca="false">AS202-AS26*AS165</f>
        <v>1054.1736139707</v>
      </c>
      <c r="AT204" s="20" t="n">
        <f aca="false">AT202-AT26*AT165</f>
        <v>1052.99801333305</v>
      </c>
      <c r="AU204" s="20" t="n">
        <f aca="false">AU202-AU26*AU165</f>
        <v>1060.40135468523</v>
      </c>
      <c r="AV204" s="20" t="n">
        <f aca="false">AV202-AV26*AV165</f>
        <v>1071.05362193935</v>
      </c>
      <c r="AW204" s="20" t="n">
        <f aca="false">AW202-AW26*AW165</f>
        <v>1081.66922165595</v>
      </c>
      <c r="AX204" s="20" t="n">
        <f aca="false">AX202-AX26*AX165</f>
        <v>1080.5031961749</v>
      </c>
      <c r="AY204" s="20" t="n">
        <f aca="false">AY202-AY26*AY165</f>
        <v>995.919141185273</v>
      </c>
      <c r="AZ204" s="20" t="n">
        <f aca="false">AZ202-AZ26*AZ165</f>
        <v>994.778647562612</v>
      </c>
      <c r="BA204" s="20" t="n">
        <f aca="false">BA202-BA26*BA165</f>
        <v>1004.55811790615</v>
      </c>
      <c r="BB204" s="20" t="n">
        <f aca="false">BB202-BB26*BB165</f>
        <v>1003.39417062393</v>
      </c>
      <c r="BC204" s="20" t="n">
        <f aca="false">BC202-BC26*BC165</f>
        <v>1015.58337732579</v>
      </c>
      <c r="BD204" s="20" t="n">
        <f aca="false">BD202-BD26*BD165</f>
        <v>1025.68224769176</v>
      </c>
      <c r="BE204" s="20" t="n">
        <f aca="false">BE202-BE26*BE165</f>
        <v>1035.7426521614</v>
      </c>
      <c r="BF204" s="20" t="n">
        <f aca="false">BF202-BF26*BF165</f>
        <v>1034.5194389789</v>
      </c>
      <c r="BG204" s="20" t="n">
        <f aca="false">BG202-BG26*BG165</f>
        <v>1032.3772246297</v>
      </c>
      <c r="BH204" s="20" t="n">
        <f aca="false">BH202-BH26*BH165</f>
        <v>1042.65342739301</v>
      </c>
      <c r="BI204" s="20" t="n">
        <f aca="false">BI202-BI26*BI165</f>
        <v>1052.89086358125</v>
      </c>
      <c r="BJ204" s="20" t="n">
        <f aca="false">BJ202-BJ26*BJ165</f>
        <v>1051.65808883309</v>
      </c>
      <c r="BK204" s="20" t="n">
        <f aca="false">BK202-BK26*BK165</f>
        <v>1003.57493685936</v>
      </c>
      <c r="BL204" s="20" t="n">
        <f aca="false">BL202-BL26*BL165</f>
        <v>1013.54166536624</v>
      </c>
      <c r="BM204" s="20" t="n">
        <f aca="false">BM202-BM26*BM165</f>
        <v>1023.46996968341</v>
      </c>
      <c r="BN204" s="20" t="n">
        <f aca="false">BN202-BN26*BN165</f>
        <v>1022.24808276854</v>
      </c>
      <c r="BO204" s="20" t="n">
        <f aca="false">BO202-BO26*BO165</f>
        <v>1020.47920963336</v>
      </c>
      <c r="BP204" s="20" t="n">
        <f aca="false">BP202-BP26*BP165</f>
        <v>1019.31530028044</v>
      </c>
      <c r="BQ204" s="20" t="n">
        <f aca="false">BQ202-BQ26*BQ165</f>
        <v>1029.34074885047</v>
      </c>
      <c r="BR204" s="20" t="n">
        <f aca="false">BR202-BR26*BR165</f>
        <v>1028.15290430566</v>
      </c>
      <c r="BS204" s="20" t="n">
        <f aca="false">BS202-BS26*BS165</f>
        <v>963.206556402715</v>
      </c>
      <c r="BT204" s="20" t="n">
        <f aca="false">BT202-BT26*BT165</f>
        <v>972.789880740774</v>
      </c>
      <c r="BU204" s="20" t="n">
        <f aca="false">BU202-BU26*BU165</f>
        <v>982.336894468278</v>
      </c>
      <c r="BV204" s="20" t="n">
        <f aca="false">BV202-BV26*BV165</f>
        <v>981.182219243235</v>
      </c>
      <c r="BW204" s="20" t="n">
        <f aca="false">BW202-BW26*BW165</f>
        <v>951.621448345939</v>
      </c>
      <c r="BX204" s="20" t="n">
        <f aca="false">BX202-BX26*BX165</f>
        <v>961.054470368792</v>
      </c>
      <c r="BY204" s="20" t="n">
        <f aca="false">BY202-BY26*BY165</f>
        <v>970.450481545835</v>
      </c>
      <c r="BZ204" s="20" t="n">
        <f aca="false">BZ202-BZ26*BZ165</f>
        <v>969.273538881934</v>
      </c>
      <c r="CA204" s="20" t="n">
        <f aca="false">CA202-CA26*CA165</f>
        <v>928.199793457519</v>
      </c>
      <c r="CB204" s="20" t="n">
        <f aca="false">CB202-CB26*CB165</f>
        <v>937.360961804782</v>
      </c>
      <c r="CC204" s="20" t="n">
        <f aca="false">CC202-CC26*CC165</f>
        <v>946.484742462146</v>
      </c>
      <c r="CD204" s="20" t="n">
        <f aca="false">CD202-CD26*CD165</f>
        <v>945.295816178945</v>
      </c>
      <c r="CE204" s="20" t="n">
        <f aca="false">CE202-CE26*CE165</f>
        <v>893.730761763728</v>
      </c>
      <c r="CF204" s="20" t="n">
        <f aca="false">CF202-CF26*CF165</f>
        <v>892.571353570263</v>
      </c>
      <c r="CG204" s="20" t="n">
        <f aca="false">CG202-CG26*CG165</f>
        <v>901.208558732385</v>
      </c>
      <c r="CH204" s="20" t="n">
        <f aca="false">CH202-CH26*CH165</f>
        <v>900.025307911029</v>
      </c>
      <c r="CI204" s="20" t="n">
        <f aca="false">CI202-CI26*CI165</f>
        <v>926.505846453796</v>
      </c>
      <c r="CJ204" s="20" t="n">
        <f aca="false">CJ202-CJ26*CJ165</f>
        <v>935.60252022285</v>
      </c>
      <c r="CK204" s="20" t="n">
        <f aca="false">CK202-CK26*CK165</f>
        <v>944.660324214525</v>
      </c>
      <c r="CL204" s="20" t="n">
        <f aca="false">CL202-CL26*CL165</f>
        <v>943.424267638909</v>
      </c>
      <c r="CM204" s="20" t="n">
        <f aca="false">CM202-CM26*CM165</f>
        <v>988.347657844613</v>
      </c>
      <c r="CN204" s="20" t="n">
        <f aca="false">CN202-CN26*CN165</f>
        <v>998.11523230273</v>
      </c>
      <c r="CO204" s="20" t="n">
        <f aca="false">CO202-CO26*CO165</f>
        <v>1007.84341030202</v>
      </c>
      <c r="CP204" s="20" t="n">
        <f aca="false">CP202-CP26*CP165</f>
        <v>1006.59060528802</v>
      </c>
      <c r="CQ204" s="20" t="n">
        <f aca="false">CQ202-CQ26*CQ165</f>
        <v>944.231411527267</v>
      </c>
      <c r="CR204" s="20" t="n">
        <f aca="false">CR202-CR26*CR165</f>
        <v>953.495729814728</v>
      </c>
      <c r="CS204" s="20" t="n">
        <f aca="false">CS202-CS26*CS165</f>
        <v>962.720227338202</v>
      </c>
      <c r="CT204" s="20" t="n">
        <f aca="false">CT202-CT26*CT165</f>
        <v>961.453929445786</v>
      </c>
      <c r="CU204" s="20" t="n">
        <f aca="false">CU202-CU26*CU165</f>
        <v>-33850.7612572462</v>
      </c>
      <c r="CV204" s="20" t="n">
        <f aca="false">CV202-CV26*CV165</f>
        <v>874.13471392866</v>
      </c>
      <c r="CW204" s="20" t="n">
        <f aca="false">CW202-CW26*CW165</f>
        <v>882.526261929495</v>
      </c>
      <c r="CX204" s="20" t="n">
        <f aca="false">CX202-CX26*CX165</f>
        <v>881.299514005332</v>
      </c>
      <c r="CY204" s="20" t="n">
        <f aca="false">CY202-CY26*CY165</f>
        <v>1065.19638803434</v>
      </c>
      <c r="CZ204" s="20" t="n">
        <f aca="false">CZ202-CZ26*CZ165</f>
        <v>1075.57229449574</v>
      </c>
      <c r="DA204" s="20" t="n">
        <f aca="false">DA202-DA26*DA165</f>
        <v>1085.90083663295</v>
      </c>
      <c r="DB204" s="20" t="n">
        <f aca="false">DB202-DB26*DB165</f>
        <v>1084.3946539814</v>
      </c>
      <c r="DC204" s="20" t="n">
        <f aca="false">DC202-DC26*DC165</f>
        <v>1048.75342273494</v>
      </c>
      <c r="DD204" s="20" t="n">
        <f aca="false">DD202-DD26*DD165</f>
        <v>1058.98214193129</v>
      </c>
      <c r="DE204" s="20" t="n">
        <f aca="false">DE202-DE26*DE165</f>
        <v>1069.16464917952</v>
      </c>
      <c r="DF204" s="20" t="n">
        <f aca="false">DF202-DF26*DF165</f>
        <v>1067.69511201727</v>
      </c>
      <c r="DG204" s="20" t="n">
        <f aca="false">DG202-DG26*DG165</f>
        <v>1049.79409933854</v>
      </c>
      <c r="DH204" s="20" t="n">
        <f aca="false">DH202-DH26*DH165</f>
        <v>1060.04408365918</v>
      </c>
      <c r="DI204" s="20" t="n">
        <f aca="false">DI202-DI26*DI165</f>
        <v>1070.24817086333</v>
      </c>
      <c r="DJ204" s="20" t="n">
        <f aca="false">DJ202-DJ26*DJ165</f>
        <v>1068.78864532827</v>
      </c>
      <c r="DK204" s="20" t="n">
        <f aca="false">DK202-DK26*DK165</f>
        <v>1006.21233559843</v>
      </c>
      <c r="DL204" s="20" t="n">
        <f aca="false">DL202-DL26*DL165</f>
        <v>1004.80421358023</v>
      </c>
      <c r="DM204" s="20" t="n">
        <f aca="false">DM202-DM26*DM165</f>
        <v>1014.42348821132</v>
      </c>
      <c r="DN204" s="20" t="n">
        <f aca="false">DN202-DN26*DN165</f>
        <v>1012.98640889449</v>
      </c>
      <c r="DO204" s="20" t="n">
        <f aca="false">DO202-DO26*DO165</f>
        <v>1046.27389877179</v>
      </c>
      <c r="DP204" s="20" t="n">
        <f aca="false">DP202-DP26*DP165</f>
        <v>1056.50709112333</v>
      </c>
      <c r="DQ204" s="20" t="n">
        <f aca="false">DQ202-DQ26*DQ165</f>
        <v>1066.69511068707</v>
      </c>
      <c r="DR204" s="20" t="n">
        <f aca="false">DR202-DR26*DR165</f>
        <v>1065.2586187603</v>
      </c>
      <c r="DS204" s="20" t="n">
        <f aca="false">DS202-DS26*DS165</f>
        <v>1020.43457584031</v>
      </c>
      <c r="DT204" s="20" t="n">
        <f aca="false">DT202-DT26*DT165</f>
        <v>1030.38819081553</v>
      </c>
      <c r="DU204" s="20" t="n">
        <f aca="false">DU202-DU26*DU165</f>
        <v>1040.29687722858</v>
      </c>
      <c r="DV204" s="20" t="n">
        <f aca="false">DV202-DV26*DV165</f>
        <v>1038.8681516625</v>
      </c>
      <c r="DW204" s="20" t="n">
        <f aca="false">DW202-DW26*DW165</f>
        <v>1018.65451900971</v>
      </c>
      <c r="DX204" s="20" t="n">
        <f aca="false">DX202-DX26*DX165</f>
        <v>1028.59022933558</v>
      </c>
      <c r="DY204" s="20" t="n">
        <f aca="false">DY202-DY26*DY165</f>
        <v>1038.48107190282</v>
      </c>
      <c r="DZ204" s="20" t="n">
        <f aca="false">DZ202-DZ26*DZ165</f>
        <v>1037.05427988517</v>
      </c>
      <c r="EA204" s="20" t="n">
        <f aca="false">EA202-EA26*EA165</f>
        <v>1020.21188270729</v>
      </c>
      <c r="EB204" s="20" t="n">
        <f aca="false">EB202-EB26*EB165</f>
        <v>1018.84193657206</v>
      </c>
      <c r="EC204" s="20" t="n">
        <f aca="false">EC202-EC26*EC165</f>
        <v>1028.65403839373</v>
      </c>
      <c r="ED204" s="20" t="n">
        <f aca="false">ED202-ED26*ED165</f>
        <v>1027.25592002708</v>
      </c>
      <c r="EE204" s="20" t="n">
        <f aca="false">EE202-EE26*EE165</f>
        <v>995.018671467163</v>
      </c>
      <c r="EF204" s="20" t="n">
        <f aca="false">EF202-EF26*EF165</f>
        <v>1004.70065405525</v>
      </c>
      <c r="EG204" s="20" t="n">
        <f aca="false">EG202-EG26*EG165</f>
        <v>1014.33805745584</v>
      </c>
      <c r="EH204" s="20" t="n">
        <f aca="false">EH202-EH26*EH165</f>
        <v>1012.92044198279</v>
      </c>
      <c r="EI204" s="20" t="n">
        <f aca="false">EI202-EI26*EI165</f>
        <v>1063.83579101975</v>
      </c>
      <c r="EJ204" s="20" t="n">
        <f aca="false">EJ202-EJ26*EJ165</f>
        <v>1074.28335710223</v>
      </c>
      <c r="EK204" s="20" t="n">
        <f aca="false">EK202-EK26*EK165</f>
        <v>1084.68637478684</v>
      </c>
      <c r="EL204" s="20" t="n">
        <f aca="false">EL202-EL26*EL165</f>
        <v>1083.26973842216</v>
      </c>
      <c r="EM204" s="20" t="n">
        <f aca="false">EM202-EM26*EM165</f>
        <v>1118.55661651027</v>
      </c>
      <c r="EN204" s="20" t="n">
        <f aca="false">EN202-EN26*EN165</f>
        <v>1129.5911789396</v>
      </c>
      <c r="EO204" s="20" t="n">
        <f aca="false">EO202-EO26*EO165</f>
        <v>1140.58051110468</v>
      </c>
      <c r="EP204" s="20" t="n">
        <f aca="false">EP202-EP26*EP165</f>
        <v>1139.14219143049</v>
      </c>
      <c r="EQ204" s="20" t="n">
        <f aca="false">EQ202-EQ26*EQ165</f>
        <v>1078.56577766666</v>
      </c>
      <c r="ER204" s="20" t="n">
        <f aca="false">ER202-ER26*ER165</f>
        <v>1077.16526009499</v>
      </c>
      <c r="ES204" s="20" t="n">
        <f aca="false">ES202-ES26*ES165</f>
        <v>1087.58739331658</v>
      </c>
      <c r="ET204" s="20" t="n">
        <f aca="false">ET202-ET26*ET165</f>
        <v>1086.15807482776</v>
      </c>
      <c r="EU204" s="20" t="n">
        <f aca="false">EU202-EU26*EU165</f>
        <v>1082.37173000912</v>
      </c>
      <c r="EV204" s="20" t="n">
        <f aca="false">EV202-EV26*EV165</f>
        <v>1092.9894970383</v>
      </c>
      <c r="EW204" s="20" t="n">
        <f aca="false">EW202-EW26*EW165</f>
        <v>1103.56155545422</v>
      </c>
      <c r="EX204" s="20" t="n">
        <f aca="false">EX202-EX26*EX165</f>
        <v>1102.1080243102</v>
      </c>
      <c r="EY204" s="20" t="n">
        <f aca="false">EY202-EY26*EY165</f>
        <v>1098.26286395882</v>
      </c>
      <c r="EZ204" s="20" t="n">
        <f aca="false">EZ202-EZ26*EZ165</f>
        <v>1109.03333770418</v>
      </c>
      <c r="FA204" s="20" t="n">
        <f aca="false">FA202-FA26*FA165</f>
        <v>1119.75732853236</v>
      </c>
      <c r="FB204" s="20" t="n">
        <f aca="false">FB202-FB26*FB165</f>
        <v>1118.27917457076</v>
      </c>
      <c r="FC204" s="20" t="n">
        <f aca="false">FC202-FC26*FC165</f>
        <v>1114.37430885449</v>
      </c>
      <c r="FD204" s="20" t="n">
        <f aca="false">FD202-FD26*FD165</f>
        <v>0</v>
      </c>
      <c r="FE204" s="20" t="n">
        <f aca="false">FE202-FE26*FE165</f>
        <v>0</v>
      </c>
      <c r="FF204" s="20" t="n">
        <f aca="false">FF202-FF26*FF165</f>
        <v>0</v>
      </c>
      <c r="FG204" s="20" t="n">
        <f aca="false">FG202-FG26*FG165</f>
        <v>0</v>
      </c>
      <c r="FH204" s="20" t="n">
        <f aca="false">FH202-FH26*FH165</f>
        <v>0</v>
      </c>
    </row>
    <row r="205" customFormat="false" ht="15" hidden="false" customHeight="false" outlineLevel="0" collapsed="false">
      <c r="C205" s="27" t="s">
        <v>842</v>
      </c>
      <c r="D205" s="11" t="s">
        <v>32</v>
      </c>
      <c r="E205" s="32" t="n">
        <f aca="false">XIRR(INDEX($J204:$FH204,$E24):$FH204,INDEX($J$4:$FH$4,$E24):$FH$4)</f>
        <v>0.0851230462055855</v>
      </c>
    </row>
    <row r="206" customFormat="false" ht="15" hidden="false" customHeight="false" outlineLevel="0" collapsed="false">
      <c r="C206" s="0" t="s">
        <v>843</v>
      </c>
      <c r="D206" s="11" t="s">
        <v>359</v>
      </c>
      <c r="E206" s="20" t="n">
        <f aca="false">-SUMIF($J$4:$FH$4,"&lt;="&amp;$E22,$J206:$FH206)</f>
        <v>18826.5067632905</v>
      </c>
      <c r="I206" s="20" t="n">
        <f aca="false">SUM(J206:FH206)</f>
        <v>54346.3020881435</v>
      </c>
      <c r="J206" s="20" t="n">
        <f aca="false">J202+J134+J142+$E139*J22+J26*(J156-J165)</f>
        <v>0</v>
      </c>
      <c r="K206" s="20" t="n">
        <f aca="false">K202+K134+K142+$E139*K22+K26*(K156-K165)</f>
        <v>0</v>
      </c>
      <c r="L206" s="20" t="n">
        <f aca="false">L202+L134+L142+$E139*L22+L26*(L156-L165)</f>
        <v>0</v>
      </c>
      <c r="M206" s="20" t="n">
        <f aca="false">M202+M134+M142+$E139*M22+M26*(M156-M165)</f>
        <v>0</v>
      </c>
      <c r="N206" s="20" t="n">
        <f aca="false">N202+N134+N142+$E139*N22+N26*(N156-N165)</f>
        <v>0</v>
      </c>
      <c r="O206" s="20" t="n">
        <f aca="false">O202+O134+O142+$E139*O22+O26*(O156-O165)</f>
        <v>0</v>
      </c>
      <c r="P206" s="20" t="n">
        <f aca="false">P202+P134+P142+$E139*P22+P26*(P156-P165)</f>
        <v>0</v>
      </c>
      <c r="Q206" s="20" t="n">
        <f aca="false">Q202+Q134+Q142+$E139*Q22+Q26*(Q156-Q165)</f>
        <v>0</v>
      </c>
      <c r="R206" s="20" t="n">
        <f aca="false">R202+R134+R142+$E139*R22+R26*(R156-R165)</f>
        <v>0</v>
      </c>
      <c r="S206" s="20" t="n">
        <f aca="false">S202+S134+S142+$E139*S22+S26*(S156-S165)</f>
        <v>-18826.5067632905</v>
      </c>
      <c r="T206" s="20" t="n">
        <f aca="false">T202+T134+T142+$E139*T22+T26*(T156-T165)</f>
        <v>1020.49973212637</v>
      </c>
      <c r="U206" s="20" t="n">
        <f aca="false">U202+U134+U142+$E139*U22+U26*(U156-U165)</f>
        <v>1037.0943071184</v>
      </c>
      <c r="V206" s="20" t="n">
        <f aca="false">V202+V134+V142+$E139*V22+V26*(V156-V165)</f>
        <v>1029.13036873335</v>
      </c>
      <c r="W206" s="20" t="n">
        <f aca="false">W202+W134+W142+$E139*W22+W26*(W156-W165)</f>
        <v>711.701194555232</v>
      </c>
      <c r="X206" s="20" t="n">
        <f aca="false">X202+X134+X142+$E139*X22+X26*(X156-X165)</f>
        <v>724.888860220525</v>
      </c>
      <c r="Y206" s="20" t="n">
        <f aca="false">Y202+Y134+Y142+$E139*Y22+Y26*(Y156-Y165)</f>
        <v>738.032236760273</v>
      </c>
      <c r="Z206" s="20" t="n">
        <f aca="false">Z202+Z134+Z142+$E139*Z22+Z26*(Z156-Z165)</f>
        <v>736.398649589895</v>
      </c>
      <c r="AA206" s="20" t="n">
        <f aca="false">AA202+AA134+AA142+$E139*AA22+AA26*(AA156-AA165)</f>
        <v>490.981390820844</v>
      </c>
      <c r="AB206" s="20" t="n">
        <f aca="false">AB202+AB134+AB142+$E139*AB22+AB26*(AB156-AB165)</f>
        <v>502.385887762411</v>
      </c>
      <c r="AC206" s="20" t="n">
        <f aca="false">AC202+AC134+AC142+$E139*AC22+AC26*(AC156-AC165)</f>
        <v>513.749995179032</v>
      </c>
      <c r="AD206" s="20" t="n">
        <f aca="false">AD202+AD134+AD142+$E139*AD22+AD26*(AD156-AD165)</f>
        <v>512.465610722449</v>
      </c>
      <c r="AE206" s="20" t="n">
        <f aca="false">AE202+AE134+AE142+$E139*AE22+AE26*(AE156-AE165)</f>
        <v>540.423983141161</v>
      </c>
      <c r="AF206" s="20" t="n">
        <f aca="false">AF202+AF134+AF142+$E139*AF22+AF26*(AF156-AF165)</f>
        <v>552.063357366828</v>
      </c>
      <c r="AG206" s="20" t="n">
        <f aca="false">AG202+AG134+AG142+$E139*AG22+AG26*(AG156-AG165)</f>
        <v>563.660879478215</v>
      </c>
      <c r="AH206" s="20" t="n">
        <f aca="false">AH202+AH134+AH142+$E139*AH22+AH26*(AH156-AH165)</f>
        <v>562.205622036276</v>
      </c>
      <c r="AI206" s="20" t="n">
        <f aca="false">AI202+AI134+AI142+$E139*AI22+AI26*(AI156-AI165)</f>
        <v>544.981262084519</v>
      </c>
      <c r="AJ206" s="20" t="n">
        <f aca="false">AJ202+AJ134+AJ142+$E139*AJ22+AJ26*(AJ156-AJ165)</f>
        <v>541.709964798775</v>
      </c>
      <c r="AK206" s="20" t="n">
        <f aca="false">AK202+AK134+AK142+$E139*AK22+AK26*(AK156-AK165)</f>
        <v>552.971861454708</v>
      </c>
      <c r="AL206" s="20" t="n">
        <f aca="false">AL202+AL134+AL142+$E139*AL22+AL26*(AL156-AL165)</f>
        <v>551.419097579237</v>
      </c>
      <c r="AM206" s="20" t="n">
        <f aca="false">AM202+AM134+AM142+$E139*AM22+AM26*(AM156-AM165)</f>
        <v>489.274774379826</v>
      </c>
      <c r="AN206" s="20" t="n">
        <f aca="false">AN202+AN134+AN142+$E139*AN22+AN26*(AN156-AN165)</f>
        <v>500.115154693753</v>
      </c>
      <c r="AO206" s="20" t="n">
        <f aca="false">AO202+AO134+AO142+$E139*AO22+AO26*(AO156-AO165)</f>
        <v>510.914571839764</v>
      </c>
      <c r="AP206" s="20" t="n">
        <f aca="false">AP202+AP134+AP142+$E139*AP22+AP26*(AP156-AP165)</f>
        <v>509.337231751629</v>
      </c>
      <c r="AQ206" s="20" t="n">
        <f aca="false">AQ202+AQ134+AQ142+$E139*AQ22+AQ26*(AQ156-AQ165)</f>
        <v>386.078370543486</v>
      </c>
      <c r="AR206" s="20" t="n">
        <f aca="false">AR202+AR134+AR142+$E139*AR22+AR26*(AR156-AR165)</f>
        <v>396.422698411906</v>
      </c>
      <c r="AS206" s="20" t="n">
        <f aca="false">AS202+AS134+AS142+$E139*AS22+AS26*(AS156-AS165)</f>
        <v>406.730057636678</v>
      </c>
      <c r="AT206" s="20" t="n">
        <f aca="false">AT202+AT134+AT142+$E139*AT22+AT26*(AT156-AT165)</f>
        <v>405.554456999024</v>
      </c>
      <c r="AU206" s="20" t="n">
        <f aca="false">AU202+AU134+AU142+$E139*AU22+AU26*(AU156-AU165)</f>
        <v>412.957798351214</v>
      </c>
      <c r="AV206" s="20" t="n">
        <f aca="false">AV202+AV134+AV142+$E139*AV22+AV26*(AV156-AV165)</f>
        <v>423.610065605332</v>
      </c>
      <c r="AW206" s="20" t="n">
        <f aca="false">AW202+AW134+AW142+$E139*AW22+AW26*(AW156-AW165)</f>
        <v>434.225665321926</v>
      </c>
      <c r="AX206" s="20" t="n">
        <f aca="false">AX202+AX134+AX142+$E139*AX22+AX26*(AX156-AX165)</f>
        <v>433.059639840876</v>
      </c>
      <c r="AY206" s="20" t="n">
        <f aca="false">AY202+AY134+AY142+$E139*AY22+AY26*(AY156-AY165)</f>
        <v>348.475584851252</v>
      </c>
      <c r="AZ206" s="20" t="n">
        <f aca="false">AZ202+AZ134+AZ142+$E139*AZ22+AZ26*(AZ156-AZ165)</f>
        <v>347.335091228592</v>
      </c>
      <c r="BA206" s="20" t="n">
        <f aca="false">BA202+BA134+BA142+$E139*BA22+BA26*(BA156-BA165)</f>
        <v>357.114561572126</v>
      </c>
      <c r="BB206" s="20" t="n">
        <f aca="false">BB202+BB134+BB142+$E139*BB22+BB26*(BB156-BB165)</f>
        <v>355.950614289908</v>
      </c>
      <c r="BC206" s="20" t="n">
        <f aca="false">BC202+BC134+BC142+$E139*BC22+BC26*(BC156-BC165)</f>
        <v>368.139820991771</v>
      </c>
      <c r="BD206" s="20" t="n">
        <f aca="false">BD202+BD134+BD142+$E139*BD22+BD26*(BD156-BD165)</f>
        <v>378.238691357739</v>
      </c>
      <c r="BE206" s="20" t="n">
        <f aca="false">BE202+BE134+BE142+$E139*BE22+BE26*(BE156-BE165)</f>
        <v>388.299095827381</v>
      </c>
      <c r="BF206" s="20" t="n">
        <f aca="false">BF202+BF134+BF142+$E139*BF22+BF26*(BF156-BF165)</f>
        <v>387.075882644884</v>
      </c>
      <c r="BG206" s="20" t="n">
        <f aca="false">BG202+BG134+BG142+$E139*BG22+BG26*(BG156-BG165)</f>
        <v>383.8980912883</v>
      </c>
      <c r="BH206" s="20" t="n">
        <f aca="false">BH202+BH134+BH142+$E139*BH22+BH26*(BH156-BH165)</f>
        <v>369.19297710151</v>
      </c>
      <c r="BI206" s="20" t="n">
        <f aca="false">BI202+BI134+BI142+$E139*BI22+BI26*(BI156-BI165)</f>
        <v>374.709550911721</v>
      </c>
      <c r="BJ206" s="20" t="n">
        <f aca="false">BJ202+BJ134+BJ142+$E139*BJ22+BJ26*(BJ156-BJ165)</f>
        <v>350.545476405777</v>
      </c>
      <c r="BK206" s="20" t="n">
        <f aca="false">BK202+BK134+BK142+$E139*BK22+BK26*(BK156-BK165)</f>
        <v>305.570320002942</v>
      </c>
      <c r="BL206" s="20" t="n">
        <f aca="false">BL202+BL134+BL142+$E139*BL22+BL26*(BL156-BL165)</f>
        <v>314.368861369552</v>
      </c>
      <c r="BM206" s="20" t="n">
        <f aca="false">BM202+BM134+BM142+$E139*BM22+BM26*(BM156-BM165)</f>
        <v>323.125065341714</v>
      </c>
      <c r="BN206" s="20" t="n">
        <f aca="false">BN202+BN134+BN142+$E139*BN22+BN26*(BN156-BN165)</f>
        <v>321.408602798918</v>
      </c>
      <c r="BO206" s="20" t="n">
        <f aca="false">BO202+BO134+BO142+$E139*BO22+BO26*(BO156-BO165)</f>
        <v>318.868297007786</v>
      </c>
      <c r="BP206" s="20" t="n">
        <f aca="false">BP202+BP134+BP142+$E139*BP22+BP26*(BP156-BP165)</f>
        <v>317.189385949888</v>
      </c>
      <c r="BQ206" s="20" t="n">
        <f aca="false">BQ202+BQ134+BQ142+$E139*BQ22+BQ26*(BQ156-BQ165)</f>
        <v>326.003572652259</v>
      </c>
      <c r="BR206" s="20" t="n">
        <f aca="false">BR202+BR134+BR142+$E139*BR22+BR26*(BR156-BR165)</f>
        <v>324.287289894572</v>
      </c>
      <c r="BS206" s="20" t="n">
        <f aca="false">BS202+BS134+BS142+$E139*BS22+BS26*(BS156-BS165)</f>
        <v>263.905769338764</v>
      </c>
      <c r="BT206" s="20" t="n">
        <f aca="false">BT202+BT134+BT142+$E139*BT22+BT26*(BT156-BT165)</f>
        <v>272.293796356135</v>
      </c>
      <c r="BU206" s="20" t="n">
        <f aca="false">BU202+BU134+BU142+$E139*BU22+BU26*(BU156-BU165)</f>
        <v>280.640639129151</v>
      </c>
      <c r="BV206" s="20" t="n">
        <f aca="false">BV202+BV134+BV142+$E139*BV22+BV26*(BV156-BV165)</f>
        <v>278.922172627016</v>
      </c>
      <c r="BW206" s="20" t="n">
        <f aca="false">BW202+BW134+BW142+$E139*BW22+BW26*(BW156-BW165)</f>
        <v>250.708754723084</v>
      </c>
      <c r="BX206" s="20" t="n">
        <f aca="false">BX202+BX134+BX142+$E139*BX22+BX26*(BX156-BX165)</f>
        <v>258.926824555069</v>
      </c>
      <c r="BY206" s="20" t="n">
        <f aca="false">BY202+BY134+BY142+$E139*BY22+BY26*(BY156-BY165)</f>
        <v>267.102658152633</v>
      </c>
      <c r="BZ206" s="20" t="n">
        <f aca="false">BZ202+BZ134+BZ142+$E139*BZ22+BZ26*(BZ156-BZ165)</f>
        <v>265.329911465921</v>
      </c>
      <c r="CA206" s="20" t="n">
        <f aca="false">CA202+CA134+CA142+$E139*CA22+CA26*(CA156-CA165)</f>
        <v>1521.49235738495</v>
      </c>
      <c r="CB206" s="20" t="n">
        <f aca="false">CB202+CB134+CB142+$E139*CB22+CB26*(CB156-CB165)</f>
        <v>881.984611487405</v>
      </c>
      <c r="CC206" s="20" t="n">
        <f aca="false">CC202+CC134+CC142+$E139*CC22+CC26*(CC156-CC165)</f>
        <v>890.605780855332</v>
      </c>
      <c r="CD206" s="20" t="n">
        <f aca="false">CD202+CD134+CD142+$E139*CD22+CD26*(CD156-CD165)</f>
        <v>889.523857937619</v>
      </c>
      <c r="CE206" s="20" t="n">
        <f aca="false">CE202+CE134+CE142+$E139*CE22+CE26*(CE156-CE165)</f>
        <v>842.281129450045</v>
      </c>
      <c r="CF206" s="20" t="n">
        <f aca="false">CF202+CF134+CF142+$E139*CF22+CF26*(CF156-CF165)</f>
        <v>841.226067993992</v>
      </c>
      <c r="CG206" s="20" t="n">
        <f aca="false">CG202+CG134+CG142+$E139*CG22+CG26*(CG156-CG165)</f>
        <v>849.404453661249</v>
      </c>
      <c r="CH206" s="20" t="n">
        <f aca="false">CH202+CH134+CH142+$E139*CH22+CH26*(CH156-CH165)</f>
        <v>848.327695413815</v>
      </c>
      <c r="CI206" s="20" t="n">
        <f aca="false">CI202+CI134+CI142+$E139*CI22+CI26*(CI156-CI165)</f>
        <v>871.787927548282</v>
      </c>
      <c r="CJ206" s="20" t="n">
        <f aca="false">CJ202+CJ134+CJ142+$E139*CJ22+CJ26*(CJ156-CJ165)</f>
        <v>880.384429647847</v>
      </c>
      <c r="CK206" s="20" t="n">
        <f aca="false">CK202+CK134+CK142+$E139*CK22+CK26*(CK156-CK165)</f>
        <v>888.945560249997</v>
      </c>
      <c r="CL206" s="20" t="n">
        <f aca="false">CL202+CL134+CL142+$E139*CL22+CL26*(CL156-CL165)</f>
        <v>887.820748766186</v>
      </c>
      <c r="CM206" s="20" t="n">
        <f aca="false">CM202+CM134+CM142+$E139*CM22+CM26*(CM156-CM165)</f>
        <v>928.063975913925</v>
      </c>
      <c r="CN206" s="20" t="n">
        <f aca="false">CN202+CN134+CN142+$E139*CN22+CN26*(CN156-CN165)</f>
        <v>937.270997640537</v>
      </c>
      <c r="CO206" s="20" t="n">
        <f aca="false">CO202+CO134+CO142+$E139*CO22+CO26*(CO156-CO165)</f>
        <v>946.442168589615</v>
      </c>
      <c r="CP206" s="20" t="n">
        <f aca="false">CP202+CP134+CP142+$E139*CP22+CP26*(CP156-CP165)</f>
        <v>945.302116026878</v>
      </c>
      <c r="CQ206" s="20" t="n">
        <f aca="false">CQ202+CQ134+CQ142+$E139*CQ22+CQ26*(CQ156-CQ165)</f>
        <v>887.91819176514</v>
      </c>
      <c r="CR206" s="20" t="n">
        <f aca="false">CR202+CR134+CR142+$E139*CR22+CR26*(CR156-CR165)</f>
        <v>896.667250376456</v>
      </c>
      <c r="CS206" s="20" t="n">
        <f aca="false">CS202+CS134+CS142+$E139*CS22+CS26*(CS156-CS165)</f>
        <v>905.380072092543</v>
      </c>
      <c r="CT206" s="20" t="n">
        <f aca="false">CT202+CT134+CT142+$E139*CT22+CT26*(CT156-CT165)</f>
        <v>904.227741010444</v>
      </c>
      <c r="CU206" s="20" t="n">
        <f aca="false">CU202+CU134+CU142+$E139*CU22+CU26*(CU156-CU165)</f>
        <v>-33900.555427849</v>
      </c>
      <c r="CV206" s="20" t="n">
        <f aca="false">CV202+CV134+CV142+$E139*CV22+CV26*(CV156-CV165)</f>
        <v>874.13471392866</v>
      </c>
      <c r="CW206" s="20" t="n">
        <f aca="false">CW202+CW134+CW142+$E139*CW22+CW26*(CW156-CW165)</f>
        <v>882.526261929495</v>
      </c>
      <c r="CX206" s="20" t="n">
        <f aca="false">CX202+CX134+CX142+$E139*CX22+CX26*(CX156-CX165)</f>
        <v>881.299514005331</v>
      </c>
      <c r="CY206" s="20" t="n">
        <f aca="false">CY202+CY134+CY142+$E139*CY22+CY26*(CY156-CY165)</f>
        <v>1065.19638803434</v>
      </c>
      <c r="CZ206" s="20" t="n">
        <f aca="false">CZ202+CZ134+CZ142+$E139*CZ22+CZ26*(CZ156-CZ165)</f>
        <v>1075.57229449574</v>
      </c>
      <c r="DA206" s="20" t="n">
        <f aca="false">DA202+DA134+DA142+$E139*DA22+DA26*(DA156-DA165)</f>
        <v>1085.90083663295</v>
      </c>
      <c r="DB206" s="20" t="n">
        <f aca="false">DB202+DB134+DB142+$E139*DB22+DB26*(DB156-DB165)</f>
        <v>1084.3946539814</v>
      </c>
      <c r="DC206" s="20" t="n">
        <f aca="false">DC202+DC134+DC142+$E139*DC22+DC26*(DC156-DC165)</f>
        <v>1048.75342273494</v>
      </c>
      <c r="DD206" s="20" t="n">
        <f aca="false">DD202+DD134+DD142+$E139*DD22+DD26*(DD156-DD165)</f>
        <v>1058.98214193129</v>
      </c>
      <c r="DE206" s="20" t="n">
        <f aca="false">DE202+DE134+DE142+$E139*DE22+DE26*(DE156-DE165)</f>
        <v>1069.16464917952</v>
      </c>
      <c r="DF206" s="20" t="n">
        <f aca="false">DF202+DF134+DF142+$E139*DF22+DF26*(DF156-DF165)</f>
        <v>1067.69511201727</v>
      </c>
      <c r="DG206" s="20" t="n">
        <f aca="false">DG202+DG134+DG142+$E139*DG22+DG26*(DG156-DG165)</f>
        <v>1049.79409933854</v>
      </c>
      <c r="DH206" s="20" t="n">
        <f aca="false">DH202+DH134+DH142+$E139*DH22+DH26*(DH156-DH165)</f>
        <v>1060.04408365918</v>
      </c>
      <c r="DI206" s="20" t="n">
        <f aca="false">DI202+DI134+DI142+$E139*DI22+DI26*(DI156-DI165)</f>
        <v>1070.24817086333</v>
      </c>
      <c r="DJ206" s="20" t="n">
        <f aca="false">DJ202+DJ134+DJ142+$E139*DJ22+DJ26*(DJ156-DJ165)</f>
        <v>1068.78864532827</v>
      </c>
      <c r="DK206" s="20" t="n">
        <f aca="false">DK202+DK134+DK142+$E139*DK22+DK26*(DK156-DK165)</f>
        <v>1006.21233559843</v>
      </c>
      <c r="DL206" s="20" t="n">
        <f aca="false">DL202+DL134+DL142+$E139*DL22+DL26*(DL156-DL165)</f>
        <v>1004.80421358023</v>
      </c>
      <c r="DM206" s="20" t="n">
        <f aca="false">DM202+DM134+DM142+$E139*DM22+DM26*(DM156-DM165)</f>
        <v>1014.42348821132</v>
      </c>
      <c r="DN206" s="20" t="n">
        <f aca="false">DN202+DN134+DN142+$E139*DN22+DN26*(DN156-DN165)</f>
        <v>1012.98640889449</v>
      </c>
      <c r="DO206" s="20" t="n">
        <f aca="false">DO202+DO134+DO142+$E139*DO22+DO26*(DO156-DO165)</f>
        <v>1046.27389877179</v>
      </c>
      <c r="DP206" s="20" t="n">
        <f aca="false">DP202+DP134+DP142+$E139*DP22+DP26*(DP156-DP165)</f>
        <v>1056.50709112333</v>
      </c>
      <c r="DQ206" s="20" t="n">
        <f aca="false">DQ202+DQ134+DQ142+$E139*DQ22+DQ26*(DQ156-DQ165)</f>
        <v>1066.69511068707</v>
      </c>
      <c r="DR206" s="20" t="n">
        <f aca="false">DR202+DR134+DR142+$E139*DR22+DR26*(DR156-DR165)</f>
        <v>1065.2586187603</v>
      </c>
      <c r="DS206" s="20" t="n">
        <f aca="false">DS202+DS134+DS142+$E139*DS22+DS26*(DS156-DS165)</f>
        <v>1020.43457584031</v>
      </c>
      <c r="DT206" s="20" t="n">
        <f aca="false">DT202+DT134+DT142+$E139*DT22+DT26*(DT156-DT165)</f>
        <v>1030.38819081552</v>
      </c>
      <c r="DU206" s="20" t="n">
        <f aca="false">DU202+DU134+DU142+$E139*DU22+DU26*(DU156-DU165)</f>
        <v>1040.29687722858</v>
      </c>
      <c r="DV206" s="20" t="n">
        <f aca="false">DV202+DV134+DV142+$E139*DV22+DV26*(DV156-DV165)</f>
        <v>1038.8681516625</v>
      </c>
      <c r="DW206" s="20" t="n">
        <f aca="false">DW202+DW134+DW142+$E139*DW22+DW26*(DW156-DW165)</f>
        <v>1018.65451900971</v>
      </c>
      <c r="DX206" s="20" t="n">
        <f aca="false">DX202+DX134+DX142+$E139*DX22+DX26*(DX156-DX165)</f>
        <v>1028.59022933558</v>
      </c>
      <c r="DY206" s="20" t="n">
        <f aca="false">DY202+DY134+DY142+$E139*DY22+DY26*(DY156-DY165)</f>
        <v>1038.48107190282</v>
      </c>
      <c r="DZ206" s="20" t="n">
        <f aca="false">DZ202+DZ134+DZ142+$E139*DZ22+DZ26*(DZ156-DZ165)</f>
        <v>1037.05427988517</v>
      </c>
      <c r="EA206" s="20" t="n">
        <f aca="false">EA202+EA134+EA142+$E139*EA22+EA26*(EA156-EA165)</f>
        <v>1020.21188270729</v>
      </c>
      <c r="EB206" s="20" t="n">
        <f aca="false">EB202+EB134+EB142+$E139*EB22+EB26*(EB156-EB165)</f>
        <v>1018.84193657206</v>
      </c>
      <c r="EC206" s="20" t="n">
        <f aca="false">EC202+EC134+EC142+$E139*EC22+EC26*(EC156-EC165)</f>
        <v>1028.65403839373</v>
      </c>
      <c r="ED206" s="20" t="n">
        <f aca="false">ED202+ED134+ED142+$E139*ED22+ED26*(ED156-ED165)</f>
        <v>1027.25592002708</v>
      </c>
      <c r="EE206" s="20" t="n">
        <f aca="false">EE202+EE134+EE142+$E139*EE22+EE26*(EE156-EE165)</f>
        <v>995.018671467162</v>
      </c>
      <c r="EF206" s="20" t="n">
        <f aca="false">EF202+EF134+EF142+$E139*EF22+EF26*(EF156-EF165)</f>
        <v>1004.70065405525</v>
      </c>
      <c r="EG206" s="20" t="n">
        <f aca="false">EG202+EG134+EG142+$E139*EG22+EG26*(EG156-EG165)</f>
        <v>1014.33805745584</v>
      </c>
      <c r="EH206" s="20" t="n">
        <f aca="false">EH202+EH134+EH142+$E139*EH22+EH26*(EH156-EH165)</f>
        <v>1012.92044198279</v>
      </c>
      <c r="EI206" s="20" t="n">
        <f aca="false">EI202+EI134+EI142+$E139*EI22+EI26*(EI156-EI165)</f>
        <v>1063.83579101975</v>
      </c>
      <c r="EJ206" s="20" t="n">
        <f aca="false">EJ202+EJ134+EJ142+$E139*EJ22+EJ26*(EJ156-EJ165)</f>
        <v>1025.94060603263</v>
      </c>
      <c r="EK206" s="20" t="n">
        <f aca="false">EK202+EK134+EK142+$E139*EK22+EK26*(EK156-EK165)</f>
        <v>1035.87548792143</v>
      </c>
      <c r="EL206" s="20" t="n">
        <f aca="false">EL202+EL134+EL142+$E139*EL22+EL26*(EL156-EL165)</f>
        <v>1034.52260019316</v>
      </c>
      <c r="EM206" s="20" t="n">
        <f aca="false">EM202+EM134+EM142+$E139*EM22+EM26*(EM156-EM165)</f>
        <v>1068.22156876731</v>
      </c>
      <c r="EN206" s="20" t="n">
        <f aca="false">EN202+EN134+EN142+$E139*EN22+EN26*(EN156-EN165)</f>
        <v>1078.75957588732</v>
      </c>
      <c r="EO206" s="20" t="n">
        <f aca="false">EO202+EO134+EO142+$E139*EO22+EO26*(EO156-EO165)</f>
        <v>1089.25438810497</v>
      </c>
      <c r="EP206" s="20" t="n">
        <f aca="false">EP202+EP134+EP142+$E139*EP22+EP26*(EP156-EP165)</f>
        <v>1087.88079281611</v>
      </c>
      <c r="EQ206" s="20" t="n">
        <f aca="false">EQ202+EQ134+EQ142+$E139*EQ22+EQ26*(EQ156-EQ165)</f>
        <v>1030.03031767166</v>
      </c>
      <c r="ER206" s="20" t="n">
        <f aca="false">ER202+ER134+ER142+$E139*ER22+ER26*(ER156-ER165)</f>
        <v>1028.69282339071</v>
      </c>
      <c r="ES206" s="20" t="n">
        <f aca="false">ES202+ES134+ES142+$E139*ES22+ES26*(ES156-ES165)</f>
        <v>1038.64596061733</v>
      </c>
      <c r="ET206" s="20" t="n">
        <f aca="false">ET202+ET134+ET142+$E139*ET22+ET26*(ET156-ET165)</f>
        <v>1037.28096146051</v>
      </c>
      <c r="EU206" s="20" t="n">
        <f aca="false">EU202+EU134+EU142+$E139*EU22+EU26*(EU156-EU165)</f>
        <v>1025.21537053369</v>
      </c>
      <c r="EV206" s="20" t="n">
        <f aca="false">EV202+EV134+EV142+$E139*EV22+EV26*(EV156-EV165)</f>
        <v>994.620442304851</v>
      </c>
      <c r="EW206" s="20" t="n">
        <f aca="false">EW202+EW134+EW142+$E139*EW22+EW26*(EW156-EW165)</f>
        <v>1004.24101546334</v>
      </c>
      <c r="EX206" s="20" t="n">
        <f aca="false">EX202+EX134+EX142+$E139*EX22+EX26*(EX156-EX165)</f>
        <v>1002.91830212228</v>
      </c>
      <c r="EY206" s="20" t="n">
        <f aca="false">EY202+EY134+EY142+$E139*EY22+EY26*(EY156-EY165)</f>
        <v>999.419206202526</v>
      </c>
      <c r="EZ206" s="20" t="n">
        <f aca="false">EZ202+EZ134+EZ142+$E139*EZ22+EZ26*(EZ156-EZ165)</f>
        <v>1009.2203373108</v>
      </c>
      <c r="FA206" s="20" t="n">
        <f aca="false">FA202+FA134+FA142+$E139*FA22+FA26*(FA156-FA165)</f>
        <v>1018.97916896445</v>
      </c>
      <c r="FB206" s="20" t="n">
        <f aca="false">FB202+FB134+FB142+$E139*FB22+FB26*(FB156-FB165)</f>
        <v>1017.63404885939</v>
      </c>
      <c r="FC206" s="20" t="n">
        <f aca="false">FC202+FC134+FC142+$E139*FC22+FC26*(FC156-FC165)</f>
        <v>1014.08062105759</v>
      </c>
      <c r="FD206" s="20" t="n">
        <f aca="false">FD202+FD134+FD142+$E139*FD22+FD26*(FD156-FD165)</f>
        <v>-2.30215846386273E-013</v>
      </c>
      <c r="FE206" s="20" t="n">
        <f aca="false">FE202+FE134+FE142+$E139*FE22+FE26*(FE156-FE165)</f>
        <v>-2.30215846386273E-013</v>
      </c>
      <c r="FF206" s="20" t="n">
        <f aca="false">FF202+FF134+FF142+$E139*FF22+FF26*(FF156-FF165)</f>
        <v>-2.30215846386273E-013</v>
      </c>
      <c r="FG206" s="20" t="n">
        <f aca="false">FG202+FG134+FG142+$E139*FG22+FG26*(FG156-FG165)</f>
        <v>-2.30215846386273E-013</v>
      </c>
      <c r="FH206" s="20" t="n">
        <f aca="false">FH202+FH134+FH142+$E139*FH22+FH26*(FH156-FH165)</f>
        <v>-2.30215846386273E-013</v>
      </c>
    </row>
    <row r="207" customFormat="false" ht="15" hidden="false" customHeight="false" outlineLevel="0" collapsed="false">
      <c r="C207" s="27" t="s">
        <v>844</v>
      </c>
      <c r="D207" s="11" t="s">
        <v>32</v>
      </c>
      <c r="E207" s="32" t="n">
        <f aca="false">XIRR(INDEX($J206:$FH206,$E24):$FH206,INDEX($J$4:$FH$4,$E24):$FH$4)</f>
        <v>0.105810713554889</v>
      </c>
    </row>
    <row r="209" customFormat="false" ht="15" hidden="false" customHeight="false" outlineLevel="0" collapsed="false">
      <c r="A209" s="9" t="s">
        <v>14</v>
      </c>
      <c r="B209" s="9"/>
      <c r="C209" s="9" t="s">
        <v>845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</row>
    <row r="210" customFormat="false" ht="15" hidden="false" customHeight="false" outlineLevel="0" collapsed="false">
      <c r="C210" s="0" t="s">
        <v>846</v>
      </c>
      <c r="D210" s="11" t="s">
        <v>556</v>
      </c>
      <c r="E210" s="61" t="n">
        <f aca="false">(1+In_Loan_Rate/Months_In_Year)^Months_Per_Period-1</f>
        <v>0.0303010000000001</v>
      </c>
      <c r="J210" s="61" t="n">
        <f aca="false">IF(In_Fix_Interest=1,In_Loan_Rate*J$5/Days_In_Year,$E210)</f>
        <v>0.0302465753424658</v>
      </c>
      <c r="K210" s="61" t="n">
        <f aca="false">IF(In_Fix_Interest=1,In_Loan_Rate*K$5/Days_In_Year,$E210)</f>
        <v>0.0295890410958904</v>
      </c>
      <c r="L210" s="61" t="n">
        <f aca="false">IF(In_Fix_Interest=1,In_Loan_Rate*L$5/Days_In_Year,$E210)</f>
        <v>0.0299178082191781</v>
      </c>
      <c r="M210" s="61" t="n">
        <f aca="false">IF(In_Fix_Interest=1,In_Loan_Rate*M$5/Days_In_Year,$E210)</f>
        <v>0.0302465753424658</v>
      </c>
      <c r="N210" s="61" t="n">
        <f aca="false">IF(In_Fix_Interest=1,In_Loan_Rate*N$5/Days_In_Year,$E210)</f>
        <v>0.0302465753424658</v>
      </c>
      <c r="O210" s="61" t="n">
        <f aca="false">IF(In_Fix_Interest=1,In_Loan_Rate*O$5/Days_In_Year,$E210)</f>
        <v>0.0295890410958904</v>
      </c>
      <c r="P210" s="61" t="n">
        <f aca="false">IF(In_Fix_Interest=1,In_Loan_Rate*P$5/Days_In_Year,$E210)</f>
        <v>0.0299178082191781</v>
      </c>
      <c r="Q210" s="61" t="n">
        <f aca="false">IF(In_Fix_Interest=1,In_Loan_Rate*Q$5/Days_In_Year,$E210)</f>
        <v>0.0302465753424658</v>
      </c>
      <c r="R210" s="61" t="n">
        <f aca="false">IF(In_Fix_Interest=1,In_Loan_Rate*R$5/Days_In_Year,$E210)</f>
        <v>0.0302465753424658</v>
      </c>
      <c r="S210" s="61" t="n">
        <f aca="false">IF(In_Fix_Interest=1,In_Loan_Rate*S$5/Days_In_Year,$E210)</f>
        <v>0.0299178082191781</v>
      </c>
      <c r="T210" s="61" t="n">
        <f aca="false">IF(In_Fix_Interest=1,In_Loan_Rate*T$5/Days_In_Year,$E210)</f>
        <v>0.0299178082191781</v>
      </c>
      <c r="U210" s="61" t="n">
        <f aca="false">IF(In_Fix_Interest=1,In_Loan_Rate*U$5/Days_In_Year,$E210)</f>
        <v>0.0302465753424658</v>
      </c>
      <c r="V210" s="61" t="n">
        <f aca="false">IF(In_Fix_Interest=1,In_Loan_Rate*V$5/Days_In_Year,$E210)</f>
        <v>0.0302465753424658</v>
      </c>
      <c r="W210" s="61" t="n">
        <f aca="false">IF(In_Fix_Interest=1,In_Loan_Rate*W$5/Days_In_Year,$E210)</f>
        <v>0.0295890410958904</v>
      </c>
      <c r="X210" s="61" t="n">
        <f aca="false">IF(In_Fix_Interest=1,In_Loan_Rate*X$5/Days_In_Year,$E210)</f>
        <v>0.0299178082191781</v>
      </c>
      <c r="Y210" s="61" t="n">
        <f aca="false">IF(In_Fix_Interest=1,In_Loan_Rate*Y$5/Days_In_Year,$E210)</f>
        <v>0.0302465753424658</v>
      </c>
      <c r="Z210" s="61" t="n">
        <f aca="false">IF(In_Fix_Interest=1,In_Loan_Rate*Z$5/Days_In_Year,$E210)</f>
        <v>0.0302465753424658</v>
      </c>
      <c r="AA210" s="61" t="n">
        <f aca="false">IF(In_Fix_Interest=1,In_Loan_Rate*AA$5/Days_In_Year,$E210)</f>
        <v>0.0295890410958904</v>
      </c>
      <c r="AB210" s="61" t="n">
        <f aca="false">IF(In_Fix_Interest=1,In_Loan_Rate*AB$5/Days_In_Year,$E210)</f>
        <v>0.0299178082191781</v>
      </c>
      <c r="AC210" s="61" t="n">
        <f aca="false">IF(In_Fix_Interest=1,In_Loan_Rate*AC$5/Days_In_Year,$E210)</f>
        <v>0.0302465753424658</v>
      </c>
      <c r="AD210" s="61" t="n">
        <f aca="false">IF(In_Fix_Interest=1,In_Loan_Rate*AD$5/Days_In_Year,$E210)</f>
        <v>0.0302465753424658</v>
      </c>
      <c r="AE210" s="61" t="n">
        <f aca="false">IF(In_Fix_Interest=1,In_Loan_Rate*AE$5/Days_In_Year,$E210)</f>
        <v>0.0295890410958904</v>
      </c>
      <c r="AF210" s="61" t="n">
        <f aca="false">IF(In_Fix_Interest=1,In_Loan_Rate*AF$5/Days_In_Year,$E210)</f>
        <v>0.0299178082191781</v>
      </c>
      <c r="AG210" s="61" t="n">
        <f aca="false">IF(In_Fix_Interest=1,In_Loan_Rate*AG$5/Days_In_Year,$E210)</f>
        <v>0.0302465753424658</v>
      </c>
      <c r="AH210" s="61" t="n">
        <f aca="false">IF(In_Fix_Interest=1,In_Loan_Rate*AH$5/Days_In_Year,$E210)</f>
        <v>0.0302465753424658</v>
      </c>
      <c r="AI210" s="61" t="n">
        <f aca="false">IF(In_Fix_Interest=1,In_Loan_Rate*AI$5/Days_In_Year,$E210)</f>
        <v>0.0299178082191781</v>
      </c>
      <c r="AJ210" s="61" t="n">
        <f aca="false">IF(In_Fix_Interest=1,In_Loan_Rate*AJ$5/Days_In_Year,$E210)</f>
        <v>0.0299178082191781</v>
      </c>
      <c r="AK210" s="61" t="n">
        <f aca="false">IF(In_Fix_Interest=1,In_Loan_Rate*AK$5/Days_In_Year,$E210)</f>
        <v>0.0302465753424658</v>
      </c>
      <c r="AL210" s="61" t="n">
        <f aca="false">IF(In_Fix_Interest=1,In_Loan_Rate*AL$5/Days_In_Year,$E210)</f>
        <v>0.0302465753424658</v>
      </c>
      <c r="AM210" s="61" t="n">
        <f aca="false">IF(In_Fix_Interest=1,In_Loan_Rate*AM$5/Days_In_Year,$E210)</f>
        <v>0.0295890410958904</v>
      </c>
      <c r="AN210" s="61" t="n">
        <f aca="false">IF(In_Fix_Interest=1,In_Loan_Rate*AN$5/Days_In_Year,$E210)</f>
        <v>0.0299178082191781</v>
      </c>
      <c r="AO210" s="61" t="n">
        <f aca="false">IF(In_Fix_Interest=1,In_Loan_Rate*AO$5/Days_In_Year,$E210)</f>
        <v>0.0302465753424658</v>
      </c>
      <c r="AP210" s="61" t="n">
        <f aca="false">IF(In_Fix_Interest=1,In_Loan_Rate*AP$5/Days_In_Year,$E210)</f>
        <v>0.0302465753424658</v>
      </c>
      <c r="AQ210" s="61" t="n">
        <f aca="false">IF(In_Fix_Interest=1,In_Loan_Rate*AQ$5/Days_In_Year,$E210)</f>
        <v>0.0295890410958904</v>
      </c>
      <c r="AR210" s="61" t="n">
        <f aca="false">IF(In_Fix_Interest=1,In_Loan_Rate*AR$5/Days_In_Year,$E210)</f>
        <v>0.0299178082191781</v>
      </c>
      <c r="AS210" s="61" t="n">
        <f aca="false">IF(In_Fix_Interest=1,In_Loan_Rate*AS$5/Days_In_Year,$E210)</f>
        <v>0.0302465753424658</v>
      </c>
      <c r="AT210" s="61" t="n">
        <f aca="false">IF(In_Fix_Interest=1,In_Loan_Rate*AT$5/Days_In_Year,$E210)</f>
        <v>0.0302465753424658</v>
      </c>
      <c r="AU210" s="61" t="n">
        <f aca="false">IF(In_Fix_Interest=1,In_Loan_Rate*AU$5/Days_In_Year,$E210)</f>
        <v>0.0295890410958904</v>
      </c>
      <c r="AV210" s="61" t="n">
        <f aca="false">IF(In_Fix_Interest=1,In_Loan_Rate*AV$5/Days_In_Year,$E210)</f>
        <v>0.0299178082191781</v>
      </c>
      <c r="AW210" s="61" t="n">
        <f aca="false">IF(In_Fix_Interest=1,In_Loan_Rate*AW$5/Days_In_Year,$E210)</f>
        <v>0.0302465753424658</v>
      </c>
      <c r="AX210" s="61" t="n">
        <f aca="false">IF(In_Fix_Interest=1,In_Loan_Rate*AX$5/Days_In_Year,$E210)</f>
        <v>0.0302465753424658</v>
      </c>
      <c r="AY210" s="61" t="n">
        <f aca="false">IF(In_Fix_Interest=1,In_Loan_Rate*AY$5/Days_In_Year,$E210)</f>
        <v>0.0299178082191781</v>
      </c>
      <c r="AZ210" s="61" t="n">
        <f aca="false">IF(In_Fix_Interest=1,In_Loan_Rate*AZ$5/Days_In_Year,$E210)</f>
        <v>0.0299178082191781</v>
      </c>
      <c r="BA210" s="61" t="n">
        <f aca="false">IF(In_Fix_Interest=1,In_Loan_Rate*BA$5/Days_In_Year,$E210)</f>
        <v>0.0302465753424658</v>
      </c>
      <c r="BB210" s="61" t="n">
        <f aca="false">IF(In_Fix_Interest=1,In_Loan_Rate*BB$5/Days_In_Year,$E210)</f>
        <v>0.0302465753424658</v>
      </c>
      <c r="BC210" s="61" t="n">
        <f aca="false">IF(In_Fix_Interest=1,In_Loan_Rate*BC$5/Days_In_Year,$E210)</f>
        <v>0.0295890410958904</v>
      </c>
      <c r="BD210" s="61" t="n">
        <f aca="false">IF(In_Fix_Interest=1,In_Loan_Rate*BD$5/Days_In_Year,$E210)</f>
        <v>0.0299178082191781</v>
      </c>
      <c r="BE210" s="61" t="n">
        <f aca="false">IF(In_Fix_Interest=1,In_Loan_Rate*BE$5/Days_In_Year,$E210)</f>
        <v>0.0302465753424658</v>
      </c>
      <c r="BF210" s="61" t="n">
        <f aca="false">IF(In_Fix_Interest=1,In_Loan_Rate*BF$5/Days_In_Year,$E210)</f>
        <v>0.0302465753424658</v>
      </c>
      <c r="BG210" s="61" t="n">
        <f aca="false">IF(In_Fix_Interest=1,In_Loan_Rate*BG$5/Days_In_Year,$E210)</f>
        <v>0.0295890410958904</v>
      </c>
      <c r="BH210" s="61" t="n">
        <f aca="false">IF(In_Fix_Interest=1,In_Loan_Rate*BH$5/Days_In_Year,$E210)</f>
        <v>0.0299178082191781</v>
      </c>
      <c r="BI210" s="61" t="n">
        <f aca="false">IF(In_Fix_Interest=1,In_Loan_Rate*BI$5/Days_In_Year,$E210)</f>
        <v>0.0302465753424658</v>
      </c>
      <c r="BJ210" s="61" t="n">
        <f aca="false">IF(In_Fix_Interest=1,In_Loan_Rate*BJ$5/Days_In_Year,$E210)</f>
        <v>0.0302465753424658</v>
      </c>
      <c r="BK210" s="61" t="n">
        <f aca="false">IF(In_Fix_Interest=1,In_Loan_Rate*BK$5/Days_In_Year,$E210)</f>
        <v>0.0295890410958904</v>
      </c>
      <c r="BL210" s="61" t="n">
        <f aca="false">IF(In_Fix_Interest=1,In_Loan_Rate*BL$5/Days_In_Year,$E210)</f>
        <v>0.0299178082191781</v>
      </c>
      <c r="BM210" s="61" t="n">
        <f aca="false">IF(In_Fix_Interest=1,In_Loan_Rate*BM$5/Days_In_Year,$E210)</f>
        <v>0.0302465753424658</v>
      </c>
      <c r="BN210" s="61" t="n">
        <f aca="false">IF(In_Fix_Interest=1,In_Loan_Rate*BN$5/Days_In_Year,$E210)</f>
        <v>0.0302465753424658</v>
      </c>
      <c r="BO210" s="61" t="n">
        <f aca="false">IF(In_Fix_Interest=1,In_Loan_Rate*BO$5/Days_In_Year,$E210)</f>
        <v>0.0299178082191781</v>
      </c>
      <c r="BP210" s="61" t="n">
        <f aca="false">IF(In_Fix_Interest=1,In_Loan_Rate*BP$5/Days_In_Year,$E210)</f>
        <v>0.0299178082191781</v>
      </c>
      <c r="BQ210" s="61" t="n">
        <f aca="false">IF(In_Fix_Interest=1,In_Loan_Rate*BQ$5/Days_In_Year,$E210)</f>
        <v>0.0302465753424658</v>
      </c>
      <c r="BR210" s="61" t="n">
        <f aca="false">IF(In_Fix_Interest=1,In_Loan_Rate*BR$5/Days_In_Year,$E210)</f>
        <v>0.0302465753424658</v>
      </c>
      <c r="BS210" s="61" t="n">
        <f aca="false">IF(In_Fix_Interest=1,In_Loan_Rate*BS$5/Days_In_Year,$E210)</f>
        <v>0.0295890410958904</v>
      </c>
      <c r="BT210" s="61" t="n">
        <f aca="false">IF(In_Fix_Interest=1,In_Loan_Rate*BT$5/Days_In_Year,$E210)</f>
        <v>0.0299178082191781</v>
      </c>
      <c r="BU210" s="61" t="n">
        <f aca="false">IF(In_Fix_Interest=1,In_Loan_Rate*BU$5/Days_In_Year,$E210)</f>
        <v>0.0302465753424658</v>
      </c>
      <c r="BV210" s="61" t="n">
        <f aca="false">IF(In_Fix_Interest=1,In_Loan_Rate*BV$5/Days_In_Year,$E210)</f>
        <v>0.0302465753424658</v>
      </c>
      <c r="BW210" s="61" t="n">
        <f aca="false">IF(In_Fix_Interest=1,In_Loan_Rate*BW$5/Days_In_Year,$E210)</f>
        <v>0.0295890410958904</v>
      </c>
      <c r="BX210" s="61" t="n">
        <f aca="false">IF(In_Fix_Interest=1,In_Loan_Rate*BX$5/Days_In_Year,$E210)</f>
        <v>0.0299178082191781</v>
      </c>
      <c r="BY210" s="61" t="n">
        <f aca="false">IF(In_Fix_Interest=1,In_Loan_Rate*BY$5/Days_In_Year,$E210)</f>
        <v>0.0302465753424658</v>
      </c>
      <c r="BZ210" s="61" t="n">
        <f aca="false">IF(In_Fix_Interest=1,In_Loan_Rate*BZ$5/Days_In_Year,$E210)</f>
        <v>0.0302465753424658</v>
      </c>
      <c r="CA210" s="61" t="n">
        <f aca="false">IF(In_Fix_Interest=1,In_Loan_Rate*CA$5/Days_In_Year,$E210)</f>
        <v>0.0295890410958904</v>
      </c>
      <c r="CB210" s="61" t="n">
        <f aca="false">IF(In_Fix_Interest=1,In_Loan_Rate*CB$5/Days_In_Year,$E210)</f>
        <v>0.0299178082191781</v>
      </c>
      <c r="CC210" s="61" t="n">
        <f aca="false">IF(In_Fix_Interest=1,In_Loan_Rate*CC$5/Days_In_Year,$E210)</f>
        <v>0.0302465753424658</v>
      </c>
      <c r="CD210" s="61" t="n">
        <f aca="false">IF(In_Fix_Interest=1,In_Loan_Rate*CD$5/Days_In_Year,$E210)</f>
        <v>0.0302465753424658</v>
      </c>
      <c r="CE210" s="61" t="n">
        <f aca="false">IF(In_Fix_Interest=1,In_Loan_Rate*CE$5/Days_In_Year,$E210)</f>
        <v>0.0299178082191781</v>
      </c>
      <c r="CF210" s="61" t="n">
        <f aca="false">IF(In_Fix_Interest=1,In_Loan_Rate*CF$5/Days_In_Year,$E210)</f>
        <v>0.0299178082191781</v>
      </c>
      <c r="CG210" s="61" t="n">
        <f aca="false">IF(In_Fix_Interest=1,In_Loan_Rate*CG$5/Days_In_Year,$E210)</f>
        <v>0.0302465753424658</v>
      </c>
      <c r="CH210" s="61" t="n">
        <f aca="false">IF(In_Fix_Interest=1,In_Loan_Rate*CH$5/Days_In_Year,$E210)</f>
        <v>0.0302465753424658</v>
      </c>
      <c r="CI210" s="61" t="n">
        <f aca="false">IF(In_Fix_Interest=1,In_Loan_Rate*CI$5/Days_In_Year,$E210)</f>
        <v>0.0295890410958904</v>
      </c>
      <c r="CJ210" s="61" t="n">
        <f aca="false">IF(In_Fix_Interest=1,In_Loan_Rate*CJ$5/Days_In_Year,$E210)</f>
        <v>0.0299178082191781</v>
      </c>
      <c r="CK210" s="61" t="n">
        <f aca="false">IF(In_Fix_Interest=1,In_Loan_Rate*CK$5/Days_In_Year,$E210)</f>
        <v>0.0302465753424658</v>
      </c>
      <c r="CL210" s="61" t="n">
        <f aca="false">IF(In_Fix_Interest=1,In_Loan_Rate*CL$5/Days_In_Year,$E210)</f>
        <v>0.0302465753424658</v>
      </c>
      <c r="CM210" s="61" t="n">
        <f aca="false">IF(In_Fix_Interest=1,In_Loan_Rate*CM$5/Days_In_Year,$E210)</f>
        <v>0.0295890410958904</v>
      </c>
      <c r="CN210" s="61" t="n">
        <f aca="false">IF(In_Fix_Interest=1,In_Loan_Rate*CN$5/Days_In_Year,$E210)</f>
        <v>0.0299178082191781</v>
      </c>
      <c r="CO210" s="61" t="n">
        <f aca="false">IF(In_Fix_Interest=1,In_Loan_Rate*CO$5/Days_In_Year,$E210)</f>
        <v>0.0302465753424658</v>
      </c>
      <c r="CP210" s="61" t="n">
        <f aca="false">IF(In_Fix_Interest=1,In_Loan_Rate*CP$5/Days_In_Year,$E210)</f>
        <v>0.0302465753424658</v>
      </c>
      <c r="CQ210" s="61" t="n">
        <f aca="false">IF(In_Fix_Interest=1,In_Loan_Rate*CQ$5/Days_In_Year,$E210)</f>
        <v>0.0295890410958904</v>
      </c>
      <c r="CR210" s="61" t="n">
        <f aca="false">IF(In_Fix_Interest=1,In_Loan_Rate*CR$5/Days_In_Year,$E210)</f>
        <v>0.0299178082191781</v>
      </c>
      <c r="CS210" s="61" t="n">
        <f aca="false">IF(In_Fix_Interest=1,In_Loan_Rate*CS$5/Days_In_Year,$E210)</f>
        <v>0.0302465753424658</v>
      </c>
      <c r="CT210" s="61" t="n">
        <f aca="false">IF(In_Fix_Interest=1,In_Loan_Rate*CT$5/Days_In_Year,$E210)</f>
        <v>0.0302465753424658</v>
      </c>
      <c r="CU210" s="61" t="n">
        <f aca="false">IF(In_Fix_Interest=1,In_Loan_Rate*CU$5/Days_In_Year,$E210)</f>
        <v>0.0299178082191781</v>
      </c>
      <c r="CV210" s="61" t="n">
        <f aca="false">IF(In_Fix_Interest=1,In_Loan_Rate*CV$5/Days_In_Year,$E210)</f>
        <v>0.0299178082191781</v>
      </c>
      <c r="CW210" s="61" t="n">
        <f aca="false">IF(In_Fix_Interest=1,In_Loan_Rate*CW$5/Days_In_Year,$E210)</f>
        <v>0.0302465753424658</v>
      </c>
      <c r="CX210" s="61" t="n">
        <f aca="false">IF(In_Fix_Interest=1,In_Loan_Rate*CX$5/Days_In_Year,$E210)</f>
        <v>0.0302465753424658</v>
      </c>
      <c r="CY210" s="61" t="n">
        <f aca="false">IF(In_Fix_Interest=1,In_Loan_Rate*CY$5/Days_In_Year,$E210)</f>
        <v>0.0295890410958904</v>
      </c>
      <c r="CZ210" s="61" t="n">
        <f aca="false">IF(In_Fix_Interest=1,In_Loan_Rate*CZ$5/Days_In_Year,$E210)</f>
        <v>0.0299178082191781</v>
      </c>
      <c r="DA210" s="61" t="n">
        <f aca="false">IF(In_Fix_Interest=1,In_Loan_Rate*DA$5/Days_In_Year,$E210)</f>
        <v>0.0302465753424658</v>
      </c>
      <c r="DB210" s="61" t="n">
        <f aca="false">IF(In_Fix_Interest=1,In_Loan_Rate*DB$5/Days_In_Year,$E210)</f>
        <v>0.0302465753424658</v>
      </c>
      <c r="DC210" s="61" t="n">
        <f aca="false">IF(In_Fix_Interest=1,In_Loan_Rate*DC$5/Days_In_Year,$E210)</f>
        <v>0.0295890410958904</v>
      </c>
      <c r="DD210" s="61" t="n">
        <f aca="false">IF(In_Fix_Interest=1,In_Loan_Rate*DD$5/Days_In_Year,$E210)</f>
        <v>0.0299178082191781</v>
      </c>
      <c r="DE210" s="61" t="n">
        <f aca="false">IF(In_Fix_Interest=1,In_Loan_Rate*DE$5/Days_In_Year,$E210)</f>
        <v>0.0302465753424658</v>
      </c>
      <c r="DF210" s="61" t="n">
        <f aca="false">IF(In_Fix_Interest=1,In_Loan_Rate*DF$5/Days_In_Year,$E210)</f>
        <v>0.0302465753424658</v>
      </c>
      <c r="DG210" s="61" t="n">
        <f aca="false">IF(In_Fix_Interest=1,In_Loan_Rate*DG$5/Days_In_Year,$E210)</f>
        <v>0.0295890410958904</v>
      </c>
      <c r="DH210" s="61" t="n">
        <f aca="false">IF(In_Fix_Interest=1,In_Loan_Rate*DH$5/Days_In_Year,$E210)</f>
        <v>0.0299178082191781</v>
      </c>
      <c r="DI210" s="61" t="n">
        <f aca="false">IF(In_Fix_Interest=1,In_Loan_Rate*DI$5/Days_In_Year,$E210)</f>
        <v>0.0302465753424658</v>
      </c>
      <c r="DJ210" s="61" t="n">
        <f aca="false">IF(In_Fix_Interest=1,In_Loan_Rate*DJ$5/Days_In_Year,$E210)</f>
        <v>0.0302465753424658</v>
      </c>
      <c r="DK210" s="61" t="n">
        <f aca="false">IF(In_Fix_Interest=1,In_Loan_Rate*DK$5/Days_In_Year,$E210)</f>
        <v>0.0299178082191781</v>
      </c>
      <c r="DL210" s="61" t="n">
        <f aca="false">IF(In_Fix_Interest=1,In_Loan_Rate*DL$5/Days_In_Year,$E210)</f>
        <v>0.0299178082191781</v>
      </c>
      <c r="DM210" s="61" t="n">
        <f aca="false">IF(In_Fix_Interest=1,In_Loan_Rate*DM$5/Days_In_Year,$E210)</f>
        <v>0.0302465753424658</v>
      </c>
      <c r="DN210" s="61" t="n">
        <f aca="false">IF(In_Fix_Interest=1,In_Loan_Rate*DN$5/Days_In_Year,$E210)</f>
        <v>0.0302465753424658</v>
      </c>
      <c r="DO210" s="61" t="n">
        <f aca="false">IF(In_Fix_Interest=1,In_Loan_Rate*DO$5/Days_In_Year,$E210)</f>
        <v>0.0295890410958904</v>
      </c>
      <c r="DP210" s="61" t="n">
        <f aca="false">IF(In_Fix_Interest=1,In_Loan_Rate*DP$5/Days_In_Year,$E210)</f>
        <v>0.0299178082191781</v>
      </c>
      <c r="DQ210" s="61" t="n">
        <f aca="false">IF(In_Fix_Interest=1,In_Loan_Rate*DQ$5/Days_In_Year,$E210)</f>
        <v>0.0302465753424658</v>
      </c>
      <c r="DR210" s="61" t="n">
        <f aca="false">IF(In_Fix_Interest=1,In_Loan_Rate*DR$5/Days_In_Year,$E210)</f>
        <v>0.0302465753424658</v>
      </c>
      <c r="DS210" s="61" t="n">
        <f aca="false">IF(In_Fix_Interest=1,In_Loan_Rate*DS$5/Days_In_Year,$E210)</f>
        <v>0.0295890410958904</v>
      </c>
      <c r="DT210" s="61" t="n">
        <f aca="false">IF(In_Fix_Interest=1,In_Loan_Rate*DT$5/Days_In_Year,$E210)</f>
        <v>0.0299178082191781</v>
      </c>
      <c r="DU210" s="61" t="n">
        <f aca="false">IF(In_Fix_Interest=1,In_Loan_Rate*DU$5/Days_In_Year,$E210)</f>
        <v>0.0302465753424658</v>
      </c>
      <c r="DV210" s="61" t="n">
        <f aca="false">IF(In_Fix_Interest=1,In_Loan_Rate*DV$5/Days_In_Year,$E210)</f>
        <v>0.0302465753424658</v>
      </c>
      <c r="DW210" s="61" t="n">
        <f aca="false">IF(In_Fix_Interest=1,In_Loan_Rate*DW$5/Days_In_Year,$E210)</f>
        <v>0.0295890410958904</v>
      </c>
      <c r="DX210" s="61" t="n">
        <f aca="false">IF(In_Fix_Interest=1,In_Loan_Rate*DX$5/Days_In_Year,$E210)</f>
        <v>0.0299178082191781</v>
      </c>
      <c r="DY210" s="61" t="n">
        <f aca="false">IF(In_Fix_Interest=1,In_Loan_Rate*DY$5/Days_In_Year,$E210)</f>
        <v>0.0302465753424658</v>
      </c>
      <c r="DZ210" s="61" t="n">
        <f aca="false">IF(In_Fix_Interest=1,In_Loan_Rate*DZ$5/Days_In_Year,$E210)</f>
        <v>0.0302465753424658</v>
      </c>
      <c r="EA210" s="61" t="n">
        <f aca="false">IF(In_Fix_Interest=1,In_Loan_Rate*EA$5/Days_In_Year,$E210)</f>
        <v>0.0299178082191781</v>
      </c>
      <c r="EB210" s="61" t="n">
        <f aca="false">IF(In_Fix_Interest=1,In_Loan_Rate*EB$5/Days_In_Year,$E210)</f>
        <v>0.0299178082191781</v>
      </c>
      <c r="EC210" s="61" t="n">
        <f aca="false">IF(In_Fix_Interest=1,In_Loan_Rate*EC$5/Days_In_Year,$E210)</f>
        <v>0.0302465753424658</v>
      </c>
      <c r="ED210" s="61" t="n">
        <f aca="false">IF(In_Fix_Interest=1,In_Loan_Rate*ED$5/Days_In_Year,$E210)</f>
        <v>0.0302465753424658</v>
      </c>
      <c r="EE210" s="61" t="n">
        <f aca="false">IF(In_Fix_Interest=1,In_Loan_Rate*EE$5/Days_In_Year,$E210)</f>
        <v>0.0295890410958904</v>
      </c>
      <c r="EF210" s="61" t="n">
        <f aca="false">IF(In_Fix_Interest=1,In_Loan_Rate*EF$5/Days_In_Year,$E210)</f>
        <v>0.0299178082191781</v>
      </c>
      <c r="EG210" s="61" t="n">
        <f aca="false">IF(In_Fix_Interest=1,In_Loan_Rate*EG$5/Days_In_Year,$E210)</f>
        <v>0.0302465753424658</v>
      </c>
      <c r="EH210" s="61" t="n">
        <f aca="false">IF(In_Fix_Interest=1,In_Loan_Rate*EH$5/Days_In_Year,$E210)</f>
        <v>0.0302465753424658</v>
      </c>
      <c r="EI210" s="61" t="n">
        <f aca="false">IF(In_Fix_Interest=1,In_Loan_Rate*EI$5/Days_In_Year,$E210)</f>
        <v>0.0295890410958904</v>
      </c>
      <c r="EJ210" s="61" t="n">
        <f aca="false">IF(In_Fix_Interest=1,In_Loan_Rate*EJ$5/Days_In_Year,$E210)</f>
        <v>0.0299178082191781</v>
      </c>
      <c r="EK210" s="61" t="n">
        <f aca="false">IF(In_Fix_Interest=1,In_Loan_Rate*EK$5/Days_In_Year,$E210)</f>
        <v>0.0302465753424658</v>
      </c>
      <c r="EL210" s="61" t="n">
        <f aca="false">IF(In_Fix_Interest=1,In_Loan_Rate*EL$5/Days_In_Year,$E210)</f>
        <v>0.0302465753424658</v>
      </c>
      <c r="EM210" s="61" t="n">
        <f aca="false">IF(In_Fix_Interest=1,In_Loan_Rate*EM$5/Days_In_Year,$E210)</f>
        <v>0.0295890410958904</v>
      </c>
      <c r="EN210" s="61" t="n">
        <f aca="false">IF(In_Fix_Interest=1,In_Loan_Rate*EN$5/Days_In_Year,$E210)</f>
        <v>0.0299178082191781</v>
      </c>
      <c r="EO210" s="61" t="n">
        <f aca="false">IF(In_Fix_Interest=1,In_Loan_Rate*EO$5/Days_In_Year,$E210)</f>
        <v>0.0302465753424658</v>
      </c>
      <c r="EP210" s="61" t="n">
        <f aca="false">IF(In_Fix_Interest=1,In_Loan_Rate*EP$5/Days_In_Year,$E210)</f>
        <v>0.0302465753424658</v>
      </c>
      <c r="EQ210" s="61" t="n">
        <f aca="false">IF(In_Fix_Interest=1,In_Loan_Rate*EQ$5/Days_In_Year,$E210)</f>
        <v>0.0299178082191781</v>
      </c>
      <c r="ER210" s="61" t="n">
        <f aca="false">IF(In_Fix_Interest=1,In_Loan_Rate*ER$5/Days_In_Year,$E210)</f>
        <v>0.0299178082191781</v>
      </c>
      <c r="ES210" s="61" t="n">
        <f aca="false">IF(In_Fix_Interest=1,In_Loan_Rate*ES$5/Days_In_Year,$E210)</f>
        <v>0.0302465753424658</v>
      </c>
      <c r="ET210" s="61" t="n">
        <f aca="false">IF(In_Fix_Interest=1,In_Loan_Rate*ET$5/Days_In_Year,$E210)</f>
        <v>0.0302465753424658</v>
      </c>
      <c r="EU210" s="61" t="n">
        <f aca="false">IF(In_Fix_Interest=1,In_Loan_Rate*EU$5/Days_In_Year,$E210)</f>
        <v>0.0295890410958904</v>
      </c>
      <c r="EV210" s="61" t="n">
        <f aca="false">IF(In_Fix_Interest=1,In_Loan_Rate*EV$5/Days_In_Year,$E210)</f>
        <v>0.0299178082191781</v>
      </c>
      <c r="EW210" s="61" t="n">
        <f aca="false">IF(In_Fix_Interest=1,In_Loan_Rate*EW$5/Days_In_Year,$E210)</f>
        <v>0.0302465753424658</v>
      </c>
      <c r="EX210" s="61" t="n">
        <f aca="false">IF(In_Fix_Interest=1,In_Loan_Rate*EX$5/Days_In_Year,$E210)</f>
        <v>0.0302465753424658</v>
      </c>
      <c r="EY210" s="61" t="n">
        <f aca="false">IF(In_Fix_Interest=1,In_Loan_Rate*EY$5/Days_In_Year,$E210)</f>
        <v>0.0295890410958904</v>
      </c>
      <c r="EZ210" s="61" t="n">
        <f aca="false">IF(In_Fix_Interest=1,In_Loan_Rate*EZ$5/Days_In_Year,$E210)</f>
        <v>0.0299178082191781</v>
      </c>
      <c r="FA210" s="61" t="n">
        <f aca="false">IF(In_Fix_Interest=1,In_Loan_Rate*FA$5/Days_In_Year,$E210)</f>
        <v>0.0302465753424658</v>
      </c>
      <c r="FB210" s="61" t="n">
        <f aca="false">IF(In_Fix_Interest=1,In_Loan_Rate*FB$5/Days_In_Year,$E210)</f>
        <v>0.0302465753424658</v>
      </c>
      <c r="FC210" s="61" t="n">
        <f aca="false">IF(In_Fix_Interest=1,In_Loan_Rate*FC$5/Days_In_Year,$E210)</f>
        <v>0.0295890410958904</v>
      </c>
      <c r="FD210" s="61" t="n">
        <f aca="false">IF(In_Fix_Interest=1,In_Loan_Rate*FD$5/Days_In_Year,$E210)</f>
        <v>0.0299178082191781</v>
      </c>
      <c r="FE210" s="61" t="n">
        <f aca="false">IF(In_Fix_Interest=1,In_Loan_Rate*FE$5/Days_In_Year,$E210)</f>
        <v>0.0302465753424658</v>
      </c>
      <c r="FF210" s="61" t="n">
        <f aca="false">IF(In_Fix_Interest=1,In_Loan_Rate*FF$5/Days_In_Year,$E210)</f>
        <v>0.0302465753424658</v>
      </c>
      <c r="FG210" s="61" t="n">
        <f aca="false">IF(In_Fix_Interest=1,In_Loan_Rate*FG$5/Days_In_Year,$E210)</f>
        <v>0.0299178082191781</v>
      </c>
      <c r="FH210" s="61" t="n">
        <f aca="false">IF(In_Fix_Interest=1,In_Loan_Rate*FH$5/Days_In_Year,$E210)</f>
        <v>0.0299178082191781</v>
      </c>
    </row>
    <row r="211" customFormat="false" ht="15" hidden="false" customHeight="false" outlineLevel="0" collapsed="false">
      <c r="C211" s="0" t="s">
        <v>847</v>
      </c>
      <c r="D211" s="11" t="s">
        <v>359</v>
      </c>
      <c r="I211" s="20" t="n">
        <f aca="false">SUM(J211:FH211)</f>
        <v>2356.58750061644</v>
      </c>
      <c r="J211" s="20" t="n">
        <f aca="false">-(J103+In_EW_Interest*J104+J107+J108+J112+In_SPV_Interest*J101)</f>
        <v>2000.35227272727</v>
      </c>
      <c r="K211" s="20" t="n">
        <f aca="false">-(K103+In_EW_Interest*K104+K107+K108+K112+In_SPV_Interest*K101)</f>
        <v>-818.684731973848</v>
      </c>
      <c r="L211" s="20" t="n">
        <f aca="false">-(L103+In_EW_Interest*L104+L107+L108+L112+In_SPV_Interest*L101)</f>
        <v>684.462738443338</v>
      </c>
      <c r="M211" s="20" t="n">
        <f aca="false">-(M103+In_EW_Interest*M104+M107+M108+M112+In_SPV_Interest*M101)</f>
        <v>226.929361942715</v>
      </c>
      <c r="N211" s="20" t="n">
        <f aca="false">-(N103+In_EW_Interest*N104+N107+N108+N112+In_SPV_Interest*N101)</f>
        <v>226.929361942715</v>
      </c>
      <c r="O211" s="20" t="n">
        <f aca="false">-(O103+In_EW_Interest*O104+O107+O108+O112+In_SPV_Interest*O101)</f>
        <v>7.22338767123288</v>
      </c>
      <c r="P211" s="20" t="n">
        <f aca="false">-(P103+In_EW_Interest*P104+P107+P108+P112+In_SPV_Interest*P101)</f>
        <v>7.30364753424658</v>
      </c>
      <c r="Q211" s="20" t="n">
        <f aca="false">-(Q103+In_EW_Interest*Q104+Q107+Q108+Q112+In_SPV_Interest*Q101)</f>
        <v>7.38390739726027</v>
      </c>
      <c r="R211" s="20" t="n">
        <f aca="false">-(R103+In_EW_Interest*R104+R107+R108+R112+In_SPV_Interest*R101)</f>
        <v>7.38390739726027</v>
      </c>
      <c r="S211" s="20" t="n">
        <f aca="false">-(S103+In_EW_Interest*S104+S107+S108+S112+In_SPV_Interest*S101)</f>
        <v>7.30364753424658</v>
      </c>
      <c r="T211" s="20" t="n">
        <f aca="false">-(T103+In_EW_Interest*T104+T107+T108+T112+In_SPV_Interest*T101)</f>
        <v>-0</v>
      </c>
      <c r="U211" s="20" t="n">
        <f aca="false">-(U103+In_EW_Interest*U104+U107+U108+U112+In_SPV_Interest*U101)</f>
        <v>-0</v>
      </c>
      <c r="V211" s="20" t="n">
        <f aca="false">-(V103+In_EW_Interest*V104+V107+V108+V112+In_SPV_Interest*V101)</f>
        <v>-0</v>
      </c>
      <c r="W211" s="20" t="n">
        <f aca="false">-(W103+In_EW_Interest*W104+W107+W108+W112+In_SPV_Interest*W101)</f>
        <v>-0</v>
      </c>
      <c r="X211" s="20" t="n">
        <f aca="false">-(X103+In_EW_Interest*X104+X107+X108+X112+In_SPV_Interest*X101)</f>
        <v>-0</v>
      </c>
      <c r="Y211" s="20" t="n">
        <f aca="false">-(Y103+In_EW_Interest*Y104+Y107+Y108+Y112+In_SPV_Interest*Y101)</f>
        <v>-0</v>
      </c>
      <c r="Z211" s="20" t="n">
        <f aca="false">-(Z103+In_EW_Interest*Z104+Z107+Z108+Z112+In_SPV_Interest*Z101)</f>
        <v>-0</v>
      </c>
      <c r="AA211" s="20" t="n">
        <f aca="false">-(AA103+In_EW_Interest*AA104+AA107+AA108+AA112+In_SPV_Interest*AA101)</f>
        <v>-0</v>
      </c>
      <c r="AB211" s="20" t="n">
        <f aca="false">-(AB103+In_EW_Interest*AB104+AB107+AB108+AB112+In_SPV_Interest*AB101)</f>
        <v>-0</v>
      </c>
      <c r="AC211" s="20" t="n">
        <f aca="false">-(AC103+In_EW_Interest*AC104+AC107+AC108+AC112+In_SPV_Interest*AC101)</f>
        <v>-0</v>
      </c>
      <c r="AD211" s="20" t="n">
        <f aca="false">-(AD103+In_EW_Interest*AD104+AD107+AD108+AD112+In_SPV_Interest*AD101)</f>
        <v>-0</v>
      </c>
      <c r="AE211" s="20" t="n">
        <f aca="false">-(AE103+In_EW_Interest*AE104+AE107+AE108+AE112+In_SPV_Interest*AE101)</f>
        <v>-0</v>
      </c>
      <c r="AF211" s="20" t="n">
        <f aca="false">-(AF103+In_EW_Interest*AF104+AF107+AF108+AF112+In_SPV_Interest*AF101)</f>
        <v>-0</v>
      </c>
      <c r="AG211" s="20" t="n">
        <f aca="false">-(AG103+In_EW_Interest*AG104+AG107+AG108+AG112+In_SPV_Interest*AG101)</f>
        <v>-0</v>
      </c>
      <c r="AH211" s="20" t="n">
        <f aca="false">-(AH103+In_EW_Interest*AH104+AH107+AH108+AH112+In_SPV_Interest*AH101)</f>
        <v>-0</v>
      </c>
      <c r="AI211" s="20" t="n">
        <f aca="false">-(AI103+In_EW_Interest*AI104+AI107+AI108+AI112+In_SPV_Interest*AI101)</f>
        <v>-0</v>
      </c>
      <c r="AJ211" s="20" t="n">
        <f aca="false">-(AJ103+In_EW_Interest*AJ104+AJ107+AJ108+AJ112+In_SPV_Interest*AJ101)</f>
        <v>-0</v>
      </c>
      <c r="AK211" s="20" t="n">
        <f aca="false">-(AK103+In_EW_Interest*AK104+AK107+AK108+AK112+In_SPV_Interest*AK101)</f>
        <v>-0</v>
      </c>
      <c r="AL211" s="20" t="n">
        <f aca="false">-(AL103+In_EW_Interest*AL104+AL107+AL108+AL112+In_SPV_Interest*AL101)</f>
        <v>-0</v>
      </c>
      <c r="AM211" s="20" t="n">
        <f aca="false">-(AM103+In_EW_Interest*AM104+AM107+AM108+AM112+In_SPV_Interest*AM101)</f>
        <v>-0</v>
      </c>
      <c r="AN211" s="20" t="n">
        <f aca="false">-(AN103+In_EW_Interest*AN104+AN107+AN108+AN112+In_SPV_Interest*AN101)</f>
        <v>-0</v>
      </c>
      <c r="AO211" s="20" t="n">
        <f aca="false">-(AO103+In_EW_Interest*AO104+AO107+AO108+AO112+In_SPV_Interest*AO101)</f>
        <v>-0</v>
      </c>
      <c r="AP211" s="20" t="n">
        <f aca="false">-(AP103+In_EW_Interest*AP104+AP107+AP108+AP112+In_SPV_Interest*AP101)</f>
        <v>-0</v>
      </c>
      <c r="AQ211" s="20" t="n">
        <f aca="false">-(AQ103+In_EW_Interest*AQ104+AQ107+AQ108+AQ112+In_SPV_Interest*AQ101)</f>
        <v>-0</v>
      </c>
      <c r="AR211" s="20" t="n">
        <f aca="false">-(AR103+In_EW_Interest*AR104+AR107+AR108+AR112+In_SPV_Interest*AR101)</f>
        <v>-0</v>
      </c>
      <c r="AS211" s="20" t="n">
        <f aca="false">-(AS103+In_EW_Interest*AS104+AS107+AS108+AS112+In_SPV_Interest*AS101)</f>
        <v>-0</v>
      </c>
      <c r="AT211" s="20" t="n">
        <f aca="false">-(AT103+In_EW_Interest*AT104+AT107+AT108+AT112+In_SPV_Interest*AT101)</f>
        <v>-0</v>
      </c>
      <c r="AU211" s="20" t="n">
        <f aca="false">-(AU103+In_EW_Interest*AU104+AU107+AU108+AU112+In_SPV_Interest*AU101)</f>
        <v>-0</v>
      </c>
      <c r="AV211" s="20" t="n">
        <f aca="false">-(AV103+In_EW_Interest*AV104+AV107+AV108+AV112+In_SPV_Interest*AV101)</f>
        <v>-0</v>
      </c>
      <c r="AW211" s="20" t="n">
        <f aca="false">-(AW103+In_EW_Interest*AW104+AW107+AW108+AW112+In_SPV_Interest*AW101)</f>
        <v>-0</v>
      </c>
      <c r="AX211" s="20" t="n">
        <f aca="false">-(AX103+In_EW_Interest*AX104+AX107+AX108+AX112+In_SPV_Interest*AX101)</f>
        <v>-0</v>
      </c>
      <c r="AY211" s="20" t="n">
        <f aca="false">-(AY103+In_EW_Interest*AY104+AY107+AY108+AY112+In_SPV_Interest*AY101)</f>
        <v>-0</v>
      </c>
      <c r="AZ211" s="20" t="n">
        <f aca="false">-(AZ103+In_EW_Interest*AZ104+AZ107+AZ108+AZ112+In_SPV_Interest*AZ101)</f>
        <v>-0</v>
      </c>
      <c r="BA211" s="20" t="n">
        <f aca="false">-(BA103+In_EW_Interest*BA104+BA107+BA108+BA112+In_SPV_Interest*BA101)</f>
        <v>-0</v>
      </c>
      <c r="BB211" s="20" t="n">
        <f aca="false">-(BB103+In_EW_Interest*BB104+BB107+BB108+BB112+In_SPV_Interest*BB101)</f>
        <v>-0</v>
      </c>
      <c r="BC211" s="20" t="n">
        <f aca="false">-(BC103+In_EW_Interest*BC104+BC107+BC108+BC112+In_SPV_Interest*BC101)</f>
        <v>-0</v>
      </c>
      <c r="BD211" s="20" t="n">
        <f aca="false">-(BD103+In_EW_Interest*BD104+BD107+BD108+BD112+In_SPV_Interest*BD101)</f>
        <v>-0</v>
      </c>
      <c r="BE211" s="20" t="n">
        <f aca="false">-(BE103+In_EW_Interest*BE104+BE107+BE108+BE112+In_SPV_Interest*BE101)</f>
        <v>-0</v>
      </c>
      <c r="BF211" s="20" t="n">
        <f aca="false">-(BF103+In_EW_Interest*BF104+BF107+BF108+BF112+In_SPV_Interest*BF101)</f>
        <v>-0</v>
      </c>
      <c r="BG211" s="20" t="n">
        <f aca="false">-(BG103+In_EW_Interest*BG104+BG107+BG108+BG112+In_SPV_Interest*BG101)</f>
        <v>-0</v>
      </c>
      <c r="BH211" s="20" t="n">
        <f aca="false">-(BH103+In_EW_Interest*BH104+BH107+BH108+BH112+In_SPV_Interest*BH101)</f>
        <v>-0</v>
      </c>
      <c r="BI211" s="20" t="n">
        <f aca="false">-(BI103+In_EW_Interest*BI104+BI107+BI108+BI112+In_SPV_Interest*BI101)</f>
        <v>-0</v>
      </c>
      <c r="BJ211" s="20" t="n">
        <f aca="false">-(BJ103+In_EW_Interest*BJ104+BJ107+BJ108+BJ112+In_SPV_Interest*BJ101)</f>
        <v>-0</v>
      </c>
      <c r="BK211" s="20" t="n">
        <f aca="false">-(BK103+In_EW_Interest*BK104+BK107+BK108+BK112+In_SPV_Interest*BK101)</f>
        <v>-0</v>
      </c>
      <c r="BL211" s="20" t="n">
        <f aca="false">-(BL103+In_EW_Interest*BL104+BL107+BL108+BL112+In_SPV_Interest*BL101)</f>
        <v>-0</v>
      </c>
      <c r="BM211" s="20" t="n">
        <f aca="false">-(BM103+In_EW_Interest*BM104+BM107+BM108+BM112+In_SPV_Interest*BM101)</f>
        <v>-0</v>
      </c>
      <c r="BN211" s="20" t="n">
        <f aca="false">-(BN103+In_EW_Interest*BN104+BN107+BN108+BN112+In_SPV_Interest*BN101)</f>
        <v>-0</v>
      </c>
      <c r="BO211" s="20" t="n">
        <f aca="false">-(BO103+In_EW_Interest*BO104+BO107+BO108+BO112+In_SPV_Interest*BO101)</f>
        <v>-0</v>
      </c>
      <c r="BP211" s="20" t="n">
        <f aca="false">-(BP103+In_EW_Interest*BP104+BP107+BP108+BP112+In_SPV_Interest*BP101)</f>
        <v>-0</v>
      </c>
      <c r="BQ211" s="20" t="n">
        <f aca="false">-(BQ103+In_EW_Interest*BQ104+BQ107+BQ108+BQ112+In_SPV_Interest*BQ101)</f>
        <v>-0</v>
      </c>
      <c r="BR211" s="20" t="n">
        <f aca="false">-(BR103+In_EW_Interest*BR104+BR107+BR108+BR112+In_SPV_Interest*BR101)</f>
        <v>-0</v>
      </c>
      <c r="BS211" s="20" t="n">
        <f aca="false">-(BS103+In_EW_Interest*BS104+BS107+BS108+BS112+In_SPV_Interest*BS101)</f>
        <v>-0</v>
      </c>
      <c r="BT211" s="20" t="n">
        <f aca="false">-(BT103+In_EW_Interest*BT104+BT107+BT108+BT112+In_SPV_Interest*BT101)</f>
        <v>-0</v>
      </c>
      <c r="BU211" s="20" t="n">
        <f aca="false">-(BU103+In_EW_Interest*BU104+BU107+BU108+BU112+In_SPV_Interest*BU101)</f>
        <v>-0</v>
      </c>
      <c r="BV211" s="20" t="n">
        <f aca="false">-(BV103+In_EW_Interest*BV104+BV107+BV108+BV112+In_SPV_Interest*BV101)</f>
        <v>-0</v>
      </c>
      <c r="BW211" s="20" t="n">
        <f aca="false">-(BW103+In_EW_Interest*BW104+BW107+BW108+BW112+In_SPV_Interest*BW101)</f>
        <v>-0</v>
      </c>
      <c r="BX211" s="20" t="n">
        <f aca="false">-(BX103+In_EW_Interest*BX104+BX107+BX108+BX112+In_SPV_Interest*BX101)</f>
        <v>-0</v>
      </c>
      <c r="BY211" s="20" t="n">
        <f aca="false">-(BY103+In_EW_Interest*BY104+BY107+BY108+BY112+In_SPV_Interest*BY101)</f>
        <v>-0</v>
      </c>
      <c r="BZ211" s="20" t="n">
        <f aca="false">-(BZ103+In_EW_Interest*BZ104+BZ107+BZ108+BZ112+In_SPV_Interest*BZ101)</f>
        <v>-0</v>
      </c>
      <c r="CA211" s="20" t="n">
        <f aca="false">-(CA103+In_EW_Interest*CA104+CA107+CA108+CA112+In_SPV_Interest*CA101)</f>
        <v>-0</v>
      </c>
      <c r="CB211" s="20" t="n">
        <f aca="false">-(CB103+In_EW_Interest*CB104+CB107+CB108+CB112+In_SPV_Interest*CB101)</f>
        <v>-0</v>
      </c>
      <c r="CC211" s="20" t="n">
        <f aca="false">-(CC103+In_EW_Interest*CC104+CC107+CC108+CC112+In_SPV_Interest*CC101)</f>
        <v>-0</v>
      </c>
      <c r="CD211" s="20" t="n">
        <f aca="false">-(CD103+In_EW_Interest*CD104+CD107+CD108+CD112+In_SPV_Interest*CD101)</f>
        <v>-0</v>
      </c>
      <c r="CE211" s="20" t="n">
        <f aca="false">-(CE103+In_EW_Interest*CE104+CE107+CE108+CE112+In_SPV_Interest*CE101)</f>
        <v>-0</v>
      </c>
      <c r="CF211" s="20" t="n">
        <f aca="false">-(CF103+In_EW_Interest*CF104+CF107+CF108+CF112+In_SPV_Interest*CF101)</f>
        <v>-0</v>
      </c>
      <c r="CG211" s="20" t="n">
        <f aca="false">-(CG103+In_EW_Interest*CG104+CG107+CG108+CG112+In_SPV_Interest*CG101)</f>
        <v>-0</v>
      </c>
      <c r="CH211" s="20" t="n">
        <f aca="false">-(CH103+In_EW_Interest*CH104+CH107+CH108+CH112+In_SPV_Interest*CH101)</f>
        <v>-0</v>
      </c>
      <c r="CI211" s="20" t="n">
        <f aca="false">-(CI103+In_EW_Interest*CI104+CI107+CI108+CI112+In_SPV_Interest*CI101)</f>
        <v>-0</v>
      </c>
      <c r="CJ211" s="20" t="n">
        <f aca="false">-(CJ103+In_EW_Interest*CJ104+CJ107+CJ108+CJ112+In_SPV_Interest*CJ101)</f>
        <v>-0</v>
      </c>
      <c r="CK211" s="20" t="n">
        <f aca="false">-(CK103+In_EW_Interest*CK104+CK107+CK108+CK112+In_SPV_Interest*CK101)</f>
        <v>-0</v>
      </c>
      <c r="CL211" s="20" t="n">
        <f aca="false">-(CL103+In_EW_Interest*CL104+CL107+CL108+CL112+In_SPV_Interest*CL101)</f>
        <v>-0</v>
      </c>
      <c r="CM211" s="20" t="n">
        <f aca="false">-(CM103+In_EW_Interest*CM104+CM107+CM108+CM112+In_SPV_Interest*CM101)</f>
        <v>-0</v>
      </c>
      <c r="CN211" s="20" t="n">
        <f aca="false">-(CN103+In_EW_Interest*CN104+CN107+CN108+CN112+In_SPV_Interest*CN101)</f>
        <v>-0</v>
      </c>
      <c r="CO211" s="20" t="n">
        <f aca="false">-(CO103+In_EW_Interest*CO104+CO107+CO108+CO112+In_SPV_Interest*CO101)</f>
        <v>-0</v>
      </c>
      <c r="CP211" s="20" t="n">
        <f aca="false">-(CP103+In_EW_Interest*CP104+CP107+CP108+CP112+In_SPV_Interest*CP101)</f>
        <v>-0</v>
      </c>
      <c r="CQ211" s="20" t="n">
        <f aca="false">-(CQ103+In_EW_Interest*CQ104+CQ107+CQ108+CQ112+In_SPV_Interest*CQ101)</f>
        <v>-0</v>
      </c>
      <c r="CR211" s="20" t="n">
        <f aca="false">-(CR103+In_EW_Interest*CR104+CR107+CR108+CR112+In_SPV_Interest*CR101)</f>
        <v>-0</v>
      </c>
      <c r="CS211" s="20" t="n">
        <f aca="false">-(CS103+In_EW_Interest*CS104+CS107+CS108+CS112+In_SPV_Interest*CS101)</f>
        <v>-0</v>
      </c>
      <c r="CT211" s="20" t="n">
        <f aca="false">-(CT103+In_EW_Interest*CT104+CT107+CT108+CT112+In_SPV_Interest*CT101)</f>
        <v>-0</v>
      </c>
      <c r="CU211" s="20" t="n">
        <f aca="false">-(CU103+In_EW_Interest*CU104+CU107+CU108+CU112+In_SPV_Interest*CU101)</f>
        <v>-0</v>
      </c>
      <c r="CV211" s="20" t="n">
        <f aca="false">-(CV103+In_EW_Interest*CV104+CV107+CV108+CV112+In_SPV_Interest*CV101)</f>
        <v>-0</v>
      </c>
      <c r="CW211" s="20" t="n">
        <f aca="false">-(CW103+In_EW_Interest*CW104+CW107+CW108+CW112+In_SPV_Interest*CW101)</f>
        <v>-0</v>
      </c>
      <c r="CX211" s="20" t="n">
        <f aca="false">-(CX103+In_EW_Interest*CX104+CX107+CX108+CX112+In_SPV_Interest*CX101)</f>
        <v>-0</v>
      </c>
      <c r="CY211" s="20" t="n">
        <f aca="false">-(CY103+In_EW_Interest*CY104+CY107+CY108+CY112+In_SPV_Interest*CY101)</f>
        <v>-0</v>
      </c>
      <c r="CZ211" s="20" t="n">
        <f aca="false">-(CZ103+In_EW_Interest*CZ104+CZ107+CZ108+CZ112+In_SPV_Interest*CZ101)</f>
        <v>-0</v>
      </c>
      <c r="DA211" s="20" t="n">
        <f aca="false">-(DA103+In_EW_Interest*DA104+DA107+DA108+DA112+In_SPV_Interest*DA101)</f>
        <v>-0</v>
      </c>
      <c r="DB211" s="20" t="n">
        <f aca="false">-(DB103+In_EW_Interest*DB104+DB107+DB108+DB112+In_SPV_Interest*DB101)</f>
        <v>-0</v>
      </c>
      <c r="DC211" s="20" t="n">
        <f aca="false">-(DC103+In_EW_Interest*DC104+DC107+DC108+DC112+In_SPV_Interest*DC101)</f>
        <v>-0</v>
      </c>
      <c r="DD211" s="20" t="n">
        <f aca="false">-(DD103+In_EW_Interest*DD104+DD107+DD108+DD112+In_SPV_Interest*DD101)</f>
        <v>-0</v>
      </c>
      <c r="DE211" s="20" t="n">
        <f aca="false">-(DE103+In_EW_Interest*DE104+DE107+DE108+DE112+In_SPV_Interest*DE101)</f>
        <v>-0</v>
      </c>
      <c r="DF211" s="20" t="n">
        <f aca="false">-(DF103+In_EW_Interest*DF104+DF107+DF108+DF112+In_SPV_Interest*DF101)</f>
        <v>-0</v>
      </c>
      <c r="DG211" s="20" t="n">
        <f aca="false">-(DG103+In_EW_Interest*DG104+DG107+DG108+DG112+In_SPV_Interest*DG101)</f>
        <v>-0</v>
      </c>
      <c r="DH211" s="20" t="n">
        <f aca="false">-(DH103+In_EW_Interest*DH104+DH107+DH108+DH112+In_SPV_Interest*DH101)</f>
        <v>-0</v>
      </c>
      <c r="DI211" s="20" t="n">
        <f aca="false">-(DI103+In_EW_Interest*DI104+DI107+DI108+DI112+In_SPV_Interest*DI101)</f>
        <v>-0</v>
      </c>
      <c r="DJ211" s="20" t="n">
        <f aca="false">-(DJ103+In_EW_Interest*DJ104+DJ107+DJ108+DJ112+In_SPV_Interest*DJ101)</f>
        <v>-0</v>
      </c>
      <c r="DK211" s="20" t="n">
        <f aca="false">-(DK103+In_EW_Interest*DK104+DK107+DK108+DK112+In_SPV_Interest*DK101)</f>
        <v>-0</v>
      </c>
      <c r="DL211" s="20" t="n">
        <f aca="false">-(DL103+In_EW_Interest*DL104+DL107+DL108+DL112+In_SPV_Interest*DL101)</f>
        <v>-0</v>
      </c>
      <c r="DM211" s="20" t="n">
        <f aca="false">-(DM103+In_EW_Interest*DM104+DM107+DM108+DM112+In_SPV_Interest*DM101)</f>
        <v>-0</v>
      </c>
      <c r="DN211" s="20" t="n">
        <f aca="false">-(DN103+In_EW_Interest*DN104+DN107+DN108+DN112+In_SPV_Interest*DN101)</f>
        <v>-0</v>
      </c>
      <c r="DO211" s="20" t="n">
        <f aca="false">-(DO103+In_EW_Interest*DO104+DO107+DO108+DO112+In_SPV_Interest*DO101)</f>
        <v>-0</v>
      </c>
      <c r="DP211" s="20" t="n">
        <f aca="false">-(DP103+In_EW_Interest*DP104+DP107+DP108+DP112+In_SPV_Interest*DP101)</f>
        <v>-0</v>
      </c>
      <c r="DQ211" s="20" t="n">
        <f aca="false">-(DQ103+In_EW_Interest*DQ104+DQ107+DQ108+DQ112+In_SPV_Interest*DQ101)</f>
        <v>-0</v>
      </c>
      <c r="DR211" s="20" t="n">
        <f aca="false">-(DR103+In_EW_Interest*DR104+DR107+DR108+DR112+In_SPV_Interest*DR101)</f>
        <v>-0</v>
      </c>
      <c r="DS211" s="20" t="n">
        <f aca="false">-(DS103+In_EW_Interest*DS104+DS107+DS108+DS112+In_SPV_Interest*DS101)</f>
        <v>-0</v>
      </c>
      <c r="DT211" s="20" t="n">
        <f aca="false">-(DT103+In_EW_Interest*DT104+DT107+DT108+DT112+In_SPV_Interest*DT101)</f>
        <v>-0</v>
      </c>
      <c r="DU211" s="20" t="n">
        <f aca="false">-(DU103+In_EW_Interest*DU104+DU107+DU108+DU112+In_SPV_Interest*DU101)</f>
        <v>-0</v>
      </c>
      <c r="DV211" s="20" t="n">
        <f aca="false">-(DV103+In_EW_Interest*DV104+DV107+DV108+DV112+In_SPV_Interest*DV101)</f>
        <v>-0</v>
      </c>
      <c r="DW211" s="20" t="n">
        <f aca="false">-(DW103+In_EW_Interest*DW104+DW107+DW108+DW112+In_SPV_Interest*DW101)</f>
        <v>-0</v>
      </c>
      <c r="DX211" s="20" t="n">
        <f aca="false">-(DX103+In_EW_Interest*DX104+DX107+DX108+DX112+In_SPV_Interest*DX101)</f>
        <v>-0</v>
      </c>
      <c r="DY211" s="20" t="n">
        <f aca="false">-(DY103+In_EW_Interest*DY104+DY107+DY108+DY112+In_SPV_Interest*DY101)</f>
        <v>-0</v>
      </c>
      <c r="DZ211" s="20" t="n">
        <f aca="false">-(DZ103+In_EW_Interest*DZ104+DZ107+DZ108+DZ112+In_SPV_Interest*DZ101)</f>
        <v>-0</v>
      </c>
      <c r="EA211" s="20" t="n">
        <f aca="false">-(EA103+In_EW_Interest*EA104+EA107+EA108+EA112+In_SPV_Interest*EA101)</f>
        <v>-0</v>
      </c>
      <c r="EB211" s="20" t="n">
        <f aca="false">-(EB103+In_EW_Interest*EB104+EB107+EB108+EB112+In_SPV_Interest*EB101)</f>
        <v>-0</v>
      </c>
      <c r="EC211" s="20" t="n">
        <f aca="false">-(EC103+In_EW_Interest*EC104+EC107+EC108+EC112+In_SPV_Interest*EC101)</f>
        <v>-0</v>
      </c>
      <c r="ED211" s="20" t="n">
        <f aca="false">-(ED103+In_EW_Interest*ED104+ED107+ED108+ED112+In_SPV_Interest*ED101)</f>
        <v>-0</v>
      </c>
      <c r="EE211" s="20" t="n">
        <f aca="false">-(EE103+In_EW_Interest*EE104+EE107+EE108+EE112+In_SPV_Interest*EE101)</f>
        <v>-0</v>
      </c>
      <c r="EF211" s="20" t="n">
        <f aca="false">-(EF103+In_EW_Interest*EF104+EF107+EF108+EF112+In_SPV_Interest*EF101)</f>
        <v>-0</v>
      </c>
      <c r="EG211" s="20" t="n">
        <f aca="false">-(EG103+In_EW_Interest*EG104+EG107+EG108+EG112+In_SPV_Interest*EG101)</f>
        <v>-0</v>
      </c>
      <c r="EH211" s="20" t="n">
        <f aca="false">-(EH103+In_EW_Interest*EH104+EH107+EH108+EH112+In_SPV_Interest*EH101)</f>
        <v>-0</v>
      </c>
      <c r="EI211" s="20" t="n">
        <f aca="false">-(EI103+In_EW_Interest*EI104+EI107+EI108+EI112+In_SPV_Interest*EI101)</f>
        <v>-0</v>
      </c>
      <c r="EJ211" s="20" t="n">
        <f aca="false">-(EJ103+In_EW_Interest*EJ104+EJ107+EJ108+EJ112+In_SPV_Interest*EJ101)</f>
        <v>-0</v>
      </c>
      <c r="EK211" s="20" t="n">
        <f aca="false">-(EK103+In_EW_Interest*EK104+EK107+EK108+EK112+In_SPV_Interest*EK101)</f>
        <v>-0</v>
      </c>
      <c r="EL211" s="20" t="n">
        <f aca="false">-(EL103+In_EW_Interest*EL104+EL107+EL108+EL112+In_SPV_Interest*EL101)</f>
        <v>-0</v>
      </c>
      <c r="EM211" s="20" t="n">
        <f aca="false">-(EM103+In_EW_Interest*EM104+EM107+EM108+EM112+In_SPV_Interest*EM101)</f>
        <v>-0</v>
      </c>
      <c r="EN211" s="20" t="n">
        <f aca="false">-(EN103+In_EW_Interest*EN104+EN107+EN108+EN112+In_SPV_Interest*EN101)</f>
        <v>-0</v>
      </c>
      <c r="EO211" s="20" t="n">
        <f aca="false">-(EO103+In_EW_Interest*EO104+EO107+EO108+EO112+In_SPV_Interest*EO101)</f>
        <v>-0</v>
      </c>
      <c r="EP211" s="20" t="n">
        <f aca="false">-(EP103+In_EW_Interest*EP104+EP107+EP108+EP112+In_SPV_Interest*EP101)</f>
        <v>-0</v>
      </c>
      <c r="EQ211" s="20" t="n">
        <f aca="false">-(EQ103+In_EW_Interest*EQ104+EQ107+EQ108+EQ112+In_SPV_Interest*EQ101)</f>
        <v>-0</v>
      </c>
      <c r="ER211" s="20" t="n">
        <f aca="false">-(ER103+In_EW_Interest*ER104+ER107+ER108+ER112+In_SPV_Interest*ER101)</f>
        <v>-0</v>
      </c>
      <c r="ES211" s="20" t="n">
        <f aca="false">-(ES103+In_EW_Interest*ES104+ES107+ES108+ES112+In_SPV_Interest*ES101)</f>
        <v>-0</v>
      </c>
      <c r="ET211" s="20" t="n">
        <f aca="false">-(ET103+In_EW_Interest*ET104+ET107+ET108+ET112+In_SPV_Interest*ET101)</f>
        <v>-0</v>
      </c>
      <c r="EU211" s="20" t="n">
        <f aca="false">-(EU103+In_EW_Interest*EU104+EU107+EU108+EU112+In_SPV_Interest*EU101)</f>
        <v>-0</v>
      </c>
      <c r="EV211" s="20" t="n">
        <f aca="false">-(EV103+In_EW_Interest*EV104+EV107+EV108+EV112+In_SPV_Interest*EV101)</f>
        <v>-0</v>
      </c>
      <c r="EW211" s="20" t="n">
        <f aca="false">-(EW103+In_EW_Interest*EW104+EW107+EW108+EW112+In_SPV_Interest*EW101)</f>
        <v>-0</v>
      </c>
      <c r="EX211" s="20" t="n">
        <f aca="false">-(EX103+In_EW_Interest*EX104+EX107+EX108+EX112+In_SPV_Interest*EX101)</f>
        <v>-0</v>
      </c>
      <c r="EY211" s="20" t="n">
        <f aca="false">-(EY103+In_EW_Interest*EY104+EY107+EY108+EY112+In_SPV_Interest*EY101)</f>
        <v>-0</v>
      </c>
      <c r="EZ211" s="20" t="n">
        <f aca="false">-(EZ103+In_EW_Interest*EZ104+EZ107+EZ108+EZ112+In_SPV_Interest*EZ101)</f>
        <v>-0</v>
      </c>
      <c r="FA211" s="20" t="n">
        <f aca="false">-(FA103+In_EW_Interest*FA104+FA107+FA108+FA112+In_SPV_Interest*FA101)</f>
        <v>-0</v>
      </c>
      <c r="FB211" s="20" t="n">
        <f aca="false">-(FB103+In_EW_Interest*FB104+FB107+FB108+FB112+In_SPV_Interest*FB101)</f>
        <v>-0</v>
      </c>
      <c r="FC211" s="20" t="n">
        <f aca="false">-(FC103+In_EW_Interest*FC104+FC107+FC108+FC112+In_SPV_Interest*FC101)</f>
        <v>-0</v>
      </c>
      <c r="FD211" s="20" t="n">
        <f aca="false">-(FD103+In_EW_Interest*FD104+FD107+FD108+FD112+In_SPV_Interest*FD101)</f>
        <v>-0</v>
      </c>
      <c r="FE211" s="20" t="n">
        <f aca="false">-(FE103+In_EW_Interest*FE104+FE107+FE108+FE112+In_SPV_Interest*FE101)</f>
        <v>-0</v>
      </c>
      <c r="FF211" s="20" t="n">
        <f aca="false">-(FF103+In_EW_Interest*FF104+FF107+FF108+FF112+In_SPV_Interest*FF101)</f>
        <v>-0</v>
      </c>
      <c r="FG211" s="20" t="n">
        <f aca="false">-(FG103+In_EW_Interest*FG104+FG107+FG108+FG112+In_SPV_Interest*FG101)</f>
        <v>-0</v>
      </c>
      <c r="FH211" s="20" t="n">
        <f aca="false">-(FH103+In_EW_Interest*FH104+FH107+FH108+FH112+In_SPV_Interest*FH101)</f>
        <v>-0</v>
      </c>
    </row>
    <row r="212" customFormat="false" ht="15" hidden="false" customHeight="false" outlineLevel="0" collapsed="false">
      <c r="C212" s="0" t="s">
        <v>848</v>
      </c>
      <c r="D212" s="11" t="s">
        <v>359</v>
      </c>
      <c r="J212" s="21" t="n">
        <f aca="false">I215</f>
        <v>0</v>
      </c>
      <c r="K212" s="21" t="n">
        <f aca="false">J215</f>
        <v>2000.35227272727</v>
      </c>
      <c r="L212" s="21" t="n">
        <f aca="false">K215</f>
        <v>1181.66754075342</v>
      </c>
      <c r="M212" s="21" t="n">
        <f aca="false">L215</f>
        <v>1866.13027919676</v>
      </c>
      <c r="N212" s="21" t="n">
        <f aca="false">M215</f>
        <v>2093.05964113948</v>
      </c>
      <c r="O212" s="21" t="n">
        <f aca="false">N215</f>
        <v>2534.28234776985</v>
      </c>
      <c r="P212" s="21" t="n">
        <f aca="false">O215</f>
        <v>2541.50573544108</v>
      </c>
      <c r="Q212" s="21" t="n">
        <f aca="false">P215</f>
        <v>2548.80938297533</v>
      </c>
      <c r="R212" s="21" t="n">
        <f aca="false">Q215</f>
        <v>2556.19329037259</v>
      </c>
      <c r="S212" s="21" t="n">
        <f aca="false">R215</f>
        <v>2869.00931147037</v>
      </c>
      <c r="T212" s="21" t="n">
        <f aca="false">S215</f>
        <v>2876.31295900462</v>
      </c>
      <c r="U212" s="21" t="n">
        <f aca="false">T215</f>
        <v>2876.31295900462</v>
      </c>
      <c r="V212" s="21" t="n">
        <f aca="false">U215</f>
        <v>2876.31295900462</v>
      </c>
      <c r="W212" s="21" t="n">
        <f aca="false">V215</f>
        <v>2962.14742936423</v>
      </c>
      <c r="X212" s="21" t="n">
        <f aca="false">W215</f>
        <v>2962.14742936423</v>
      </c>
      <c r="Y212" s="21" t="n">
        <f aca="false">X215</f>
        <v>2962.14742936423</v>
      </c>
      <c r="Z212" s="21" t="n">
        <f aca="false">Y215</f>
        <v>2962.14742936423</v>
      </c>
      <c r="AA212" s="21" t="n">
        <f aca="false">Z215</f>
        <v>2962.14742936423</v>
      </c>
      <c r="AB212" s="21" t="n">
        <f aca="false">AA215</f>
        <v>2962.14742936423</v>
      </c>
      <c r="AC212" s="21" t="n">
        <f aca="false">AB215</f>
        <v>2962.14742936423</v>
      </c>
      <c r="AD212" s="21" t="n">
        <f aca="false">AC215</f>
        <v>2962.14742936423</v>
      </c>
      <c r="AE212" s="21" t="n">
        <f aca="false">AD215</f>
        <v>2962.14742936423</v>
      </c>
      <c r="AF212" s="21" t="n">
        <f aca="false">AE215</f>
        <v>2962.14742936423</v>
      </c>
      <c r="AG212" s="21" t="n">
        <f aca="false">AF215</f>
        <v>2962.14742936423</v>
      </c>
      <c r="AH212" s="21" t="n">
        <f aca="false">AG215</f>
        <v>2962.14742936423</v>
      </c>
      <c r="AI212" s="21" t="n">
        <f aca="false">AH215</f>
        <v>2962.14742936423</v>
      </c>
      <c r="AJ212" s="21" t="n">
        <f aca="false">AI215</f>
        <v>2962.14742936423</v>
      </c>
      <c r="AK212" s="21" t="n">
        <f aca="false">AJ215</f>
        <v>2962.14742936423</v>
      </c>
      <c r="AL212" s="21" t="n">
        <f aca="false">AK215</f>
        <v>2962.14742936423</v>
      </c>
      <c r="AM212" s="21" t="n">
        <f aca="false">AL215</f>
        <v>2962.14742936423</v>
      </c>
      <c r="AN212" s="21" t="n">
        <f aca="false">AM215</f>
        <v>2962.14742936423</v>
      </c>
      <c r="AO212" s="21" t="n">
        <f aca="false">AN215</f>
        <v>2962.14742936423</v>
      </c>
      <c r="AP212" s="21" t="n">
        <f aca="false">AO215</f>
        <v>2962.14742936423</v>
      </c>
      <c r="AQ212" s="21" t="n">
        <f aca="false">AP215</f>
        <v>2962.14742936423</v>
      </c>
      <c r="AR212" s="21" t="n">
        <f aca="false">AQ215</f>
        <v>2962.14742936423</v>
      </c>
      <c r="AS212" s="21" t="n">
        <f aca="false">AR215</f>
        <v>2962.14742936423</v>
      </c>
      <c r="AT212" s="21" t="n">
        <f aca="false">AS215</f>
        <v>2962.14742936423</v>
      </c>
      <c r="AU212" s="21" t="n">
        <f aca="false">AT215</f>
        <v>2962.14742936423</v>
      </c>
      <c r="AV212" s="21" t="n">
        <f aca="false">AU215</f>
        <v>2962.14742936423</v>
      </c>
      <c r="AW212" s="21" t="n">
        <f aca="false">AV215</f>
        <v>2962.14742936423</v>
      </c>
      <c r="AX212" s="21" t="n">
        <f aca="false">AW215</f>
        <v>2962.14742936423</v>
      </c>
      <c r="AY212" s="21" t="n">
        <f aca="false">AX215</f>
        <v>2962.14742936423</v>
      </c>
      <c r="AZ212" s="21" t="n">
        <f aca="false">AY215</f>
        <v>2962.14742936423</v>
      </c>
      <c r="BA212" s="21" t="n">
        <f aca="false">AZ215</f>
        <v>2962.14742936423</v>
      </c>
      <c r="BB212" s="21" t="n">
        <f aca="false">BA215</f>
        <v>2962.14742936423</v>
      </c>
      <c r="BC212" s="21" t="n">
        <f aca="false">BB215</f>
        <v>2962.14742936423</v>
      </c>
      <c r="BD212" s="21" t="n">
        <f aca="false">BC215</f>
        <v>2962.14742936423</v>
      </c>
      <c r="BE212" s="21" t="n">
        <f aca="false">BD215</f>
        <v>2962.14742936423</v>
      </c>
      <c r="BF212" s="21" t="n">
        <f aca="false">BE215</f>
        <v>2962.14742936423</v>
      </c>
      <c r="BG212" s="21" t="n">
        <f aca="false">BF215</f>
        <v>2962.14742936423</v>
      </c>
      <c r="BH212" s="21" t="n">
        <f aca="false">BG215</f>
        <v>2962.14742936423</v>
      </c>
      <c r="BI212" s="21" t="n">
        <f aca="false">BH215</f>
        <v>2962.14742936423</v>
      </c>
      <c r="BJ212" s="21" t="n">
        <f aca="false">BI215</f>
        <v>2962.14742936423</v>
      </c>
      <c r="BK212" s="21" t="n">
        <f aca="false">BJ215</f>
        <v>2962.14742936423</v>
      </c>
      <c r="BL212" s="21" t="n">
        <f aca="false">BK215</f>
        <v>2962.14742936423</v>
      </c>
      <c r="BM212" s="21" t="n">
        <f aca="false">BL215</f>
        <v>2962.14742936423</v>
      </c>
      <c r="BN212" s="21" t="n">
        <f aca="false">BM215</f>
        <v>2962.14742936423</v>
      </c>
      <c r="BO212" s="21" t="n">
        <f aca="false">BN215</f>
        <v>2962.14742936423</v>
      </c>
      <c r="BP212" s="21" t="n">
        <f aca="false">BO215</f>
        <v>2962.14742936423</v>
      </c>
      <c r="BQ212" s="21" t="n">
        <f aca="false">BP215</f>
        <v>2962.14742936423</v>
      </c>
      <c r="BR212" s="21" t="n">
        <f aca="false">BQ215</f>
        <v>2962.14742936423</v>
      </c>
      <c r="BS212" s="21" t="n">
        <f aca="false">BR215</f>
        <v>2962.14742936423</v>
      </c>
      <c r="BT212" s="21" t="n">
        <f aca="false">BS215</f>
        <v>2962.14742936423</v>
      </c>
      <c r="BU212" s="21" t="n">
        <f aca="false">BT215</f>
        <v>2962.14742936423</v>
      </c>
      <c r="BV212" s="21" t="n">
        <f aca="false">BU215</f>
        <v>2962.14742936423</v>
      </c>
      <c r="BW212" s="21" t="n">
        <f aca="false">BV215</f>
        <v>2962.14742936423</v>
      </c>
      <c r="BX212" s="21" t="n">
        <f aca="false">BW215</f>
        <v>2962.14742936423</v>
      </c>
      <c r="BY212" s="21" t="n">
        <f aca="false">BX215</f>
        <v>2962.14742936423</v>
      </c>
      <c r="BZ212" s="21" t="n">
        <f aca="false">BY215</f>
        <v>2962.14742936423</v>
      </c>
      <c r="CA212" s="21" t="n">
        <f aca="false">BZ215</f>
        <v>2962.14742936423</v>
      </c>
      <c r="CB212" s="21" t="n">
        <f aca="false">CA215</f>
        <v>2962.14742936423</v>
      </c>
      <c r="CC212" s="21" t="n">
        <f aca="false">CB215</f>
        <v>2962.14742936423</v>
      </c>
      <c r="CD212" s="21" t="n">
        <f aca="false">CC215</f>
        <v>2962.14742936423</v>
      </c>
      <c r="CE212" s="21" t="n">
        <f aca="false">CD215</f>
        <v>2962.14742936423</v>
      </c>
      <c r="CF212" s="21" t="n">
        <f aca="false">CE215</f>
        <v>2962.14742936423</v>
      </c>
      <c r="CG212" s="21" t="n">
        <f aca="false">CF215</f>
        <v>2962.14742936423</v>
      </c>
      <c r="CH212" s="21" t="n">
        <f aca="false">CG215</f>
        <v>2962.14742936423</v>
      </c>
      <c r="CI212" s="21" t="n">
        <f aca="false">CH215</f>
        <v>2962.14742936423</v>
      </c>
      <c r="CJ212" s="21" t="n">
        <f aca="false">CI215</f>
        <v>2962.14742936423</v>
      </c>
      <c r="CK212" s="21" t="n">
        <f aca="false">CJ215</f>
        <v>2962.14742936423</v>
      </c>
      <c r="CL212" s="21" t="n">
        <f aca="false">CK215</f>
        <v>2962.14742936423</v>
      </c>
      <c r="CM212" s="21" t="n">
        <f aca="false">CL215</f>
        <v>2962.14742936423</v>
      </c>
      <c r="CN212" s="21" t="n">
        <f aca="false">CM215</f>
        <v>2962.14742936423</v>
      </c>
      <c r="CO212" s="21" t="n">
        <f aca="false">CN215</f>
        <v>2962.14742936423</v>
      </c>
      <c r="CP212" s="21" t="n">
        <f aca="false">CO215</f>
        <v>2962.14742936423</v>
      </c>
      <c r="CQ212" s="21" t="n">
        <f aca="false">CP215</f>
        <v>2962.14742936423</v>
      </c>
      <c r="CR212" s="21" t="n">
        <f aca="false">CQ215</f>
        <v>2962.14742936423</v>
      </c>
      <c r="CS212" s="21" t="n">
        <f aca="false">CR215</f>
        <v>2962.14742936423</v>
      </c>
      <c r="CT212" s="21" t="n">
        <f aca="false">CS215</f>
        <v>2962.14742936423</v>
      </c>
      <c r="CU212" s="21" t="n">
        <f aca="false">CT215</f>
        <v>2962.14742936423</v>
      </c>
      <c r="CV212" s="21" t="n">
        <f aca="false">CU215</f>
        <v>2962.14742936423</v>
      </c>
      <c r="CW212" s="21" t="n">
        <f aca="false">CV215</f>
        <v>2962.14742936423</v>
      </c>
      <c r="CX212" s="21" t="n">
        <f aca="false">CW215</f>
        <v>2962.14742936423</v>
      </c>
      <c r="CY212" s="21" t="n">
        <f aca="false">CX215</f>
        <v>2962.14742936423</v>
      </c>
      <c r="CZ212" s="21" t="n">
        <f aca="false">CY215</f>
        <v>2962.14742936423</v>
      </c>
      <c r="DA212" s="21" t="n">
        <f aca="false">CZ215</f>
        <v>2962.14742936423</v>
      </c>
      <c r="DB212" s="21" t="n">
        <f aca="false">DA215</f>
        <v>2962.14742936423</v>
      </c>
      <c r="DC212" s="21" t="n">
        <f aca="false">DB215</f>
        <v>2962.14742936423</v>
      </c>
      <c r="DD212" s="21" t="n">
        <f aca="false">DC215</f>
        <v>2962.14742936423</v>
      </c>
      <c r="DE212" s="21" t="n">
        <f aca="false">DD215</f>
        <v>2962.14742936423</v>
      </c>
      <c r="DF212" s="21" t="n">
        <f aca="false">DE215</f>
        <v>2962.14742936423</v>
      </c>
      <c r="DG212" s="21" t="n">
        <f aca="false">DF215</f>
        <v>2962.14742936423</v>
      </c>
      <c r="DH212" s="21" t="n">
        <f aca="false">DG215</f>
        <v>2962.14742936423</v>
      </c>
      <c r="DI212" s="21" t="n">
        <f aca="false">DH215</f>
        <v>2962.14742936423</v>
      </c>
      <c r="DJ212" s="21" t="n">
        <f aca="false">DI215</f>
        <v>2962.14742936423</v>
      </c>
      <c r="DK212" s="21" t="n">
        <f aca="false">DJ215</f>
        <v>2962.14742936423</v>
      </c>
      <c r="DL212" s="21" t="n">
        <f aca="false">DK215</f>
        <v>2962.14742936423</v>
      </c>
      <c r="DM212" s="21" t="n">
        <f aca="false">DL215</f>
        <v>2962.14742936423</v>
      </c>
      <c r="DN212" s="21" t="n">
        <f aca="false">DM215</f>
        <v>2962.14742936423</v>
      </c>
      <c r="DO212" s="21" t="n">
        <f aca="false">DN215</f>
        <v>2962.14742936423</v>
      </c>
      <c r="DP212" s="21" t="n">
        <f aca="false">DO215</f>
        <v>2962.14742936423</v>
      </c>
      <c r="DQ212" s="21" t="n">
        <f aca="false">DP215</f>
        <v>2962.14742936423</v>
      </c>
      <c r="DR212" s="21" t="n">
        <f aca="false">DQ215</f>
        <v>2962.14742936423</v>
      </c>
      <c r="DS212" s="21" t="n">
        <f aca="false">DR215</f>
        <v>2962.14742936423</v>
      </c>
      <c r="DT212" s="21" t="n">
        <f aca="false">DS215</f>
        <v>2962.14742936423</v>
      </c>
      <c r="DU212" s="21" t="n">
        <f aca="false">DT215</f>
        <v>2962.14742936423</v>
      </c>
      <c r="DV212" s="21" t="n">
        <f aca="false">DU215</f>
        <v>2962.14742936423</v>
      </c>
      <c r="DW212" s="21" t="n">
        <f aca="false">DV215</f>
        <v>2962.14742936423</v>
      </c>
      <c r="DX212" s="21" t="n">
        <f aca="false">DW215</f>
        <v>2962.14742936423</v>
      </c>
      <c r="DY212" s="21" t="n">
        <f aca="false">DX215</f>
        <v>2962.14742936423</v>
      </c>
      <c r="DZ212" s="21" t="n">
        <f aca="false">DY215</f>
        <v>2962.14742936423</v>
      </c>
      <c r="EA212" s="21" t="n">
        <f aca="false">DZ215</f>
        <v>2962.14742936423</v>
      </c>
      <c r="EB212" s="21" t="n">
        <f aca="false">EA215</f>
        <v>2962.14742936423</v>
      </c>
      <c r="EC212" s="21" t="n">
        <f aca="false">EB215</f>
        <v>2962.14742936423</v>
      </c>
      <c r="ED212" s="21" t="n">
        <f aca="false">EC215</f>
        <v>2962.14742936423</v>
      </c>
      <c r="EE212" s="21" t="n">
        <f aca="false">ED215</f>
        <v>2962.14742936423</v>
      </c>
      <c r="EF212" s="21" t="n">
        <f aca="false">EE215</f>
        <v>2962.14742936423</v>
      </c>
      <c r="EG212" s="21" t="n">
        <f aca="false">EF215</f>
        <v>2962.14742936423</v>
      </c>
      <c r="EH212" s="21" t="n">
        <f aca="false">EG215</f>
        <v>2962.14742936423</v>
      </c>
      <c r="EI212" s="21" t="n">
        <f aca="false">EH215</f>
        <v>2962.14742936423</v>
      </c>
      <c r="EJ212" s="21" t="n">
        <f aca="false">EI215</f>
        <v>2962.14742936423</v>
      </c>
      <c r="EK212" s="21" t="n">
        <f aca="false">EJ215</f>
        <v>2962.14742936423</v>
      </c>
      <c r="EL212" s="21" t="n">
        <f aca="false">EK215</f>
        <v>2962.14742936423</v>
      </c>
      <c r="EM212" s="21" t="n">
        <f aca="false">EL215</f>
        <v>2962.14742936423</v>
      </c>
      <c r="EN212" s="21" t="n">
        <f aca="false">EM215</f>
        <v>2962.14742936423</v>
      </c>
      <c r="EO212" s="21" t="n">
        <f aca="false">EN215</f>
        <v>2962.14742936423</v>
      </c>
      <c r="EP212" s="21" t="n">
        <f aca="false">EO215</f>
        <v>2962.14742936423</v>
      </c>
      <c r="EQ212" s="21" t="n">
        <f aca="false">EP215</f>
        <v>2962.14742936423</v>
      </c>
      <c r="ER212" s="21" t="n">
        <f aca="false">EQ215</f>
        <v>2962.14742936423</v>
      </c>
      <c r="ES212" s="21" t="n">
        <f aca="false">ER215</f>
        <v>2962.14742936423</v>
      </c>
      <c r="ET212" s="21" t="n">
        <f aca="false">ES215</f>
        <v>2962.14742936423</v>
      </c>
      <c r="EU212" s="21" t="n">
        <f aca="false">ET215</f>
        <v>2962.14742936423</v>
      </c>
      <c r="EV212" s="21" t="n">
        <f aca="false">EU215</f>
        <v>2962.14742936423</v>
      </c>
      <c r="EW212" s="21" t="n">
        <f aca="false">EV215</f>
        <v>2962.14742936423</v>
      </c>
      <c r="EX212" s="21" t="n">
        <f aca="false">EW215</f>
        <v>2962.14742936423</v>
      </c>
      <c r="EY212" s="21" t="n">
        <f aca="false">EX215</f>
        <v>2962.14742936423</v>
      </c>
      <c r="EZ212" s="21" t="n">
        <f aca="false">EY215</f>
        <v>2962.14742936423</v>
      </c>
      <c r="FA212" s="21" t="n">
        <f aca="false">EZ215</f>
        <v>2962.14742936423</v>
      </c>
      <c r="FB212" s="21" t="n">
        <f aca="false">FA215</f>
        <v>2962.14742936423</v>
      </c>
      <c r="FC212" s="21" t="n">
        <f aca="false">FB215</f>
        <v>2962.14742936423</v>
      </c>
      <c r="FD212" s="21" t="n">
        <f aca="false">FC215</f>
        <v>2962.14742936423</v>
      </c>
      <c r="FE212" s="21" t="n">
        <f aca="false">FD215</f>
        <v>2962.14742936423</v>
      </c>
      <c r="FF212" s="21" t="n">
        <f aca="false">FE215</f>
        <v>2962.14742936423</v>
      </c>
      <c r="FG212" s="21" t="n">
        <f aca="false">FF215</f>
        <v>2962.14742936423</v>
      </c>
      <c r="FH212" s="21" t="n">
        <f aca="false">FG215</f>
        <v>2962.14742936423</v>
      </c>
    </row>
    <row r="213" customFormat="false" ht="15" hidden="false" customHeight="false" outlineLevel="0" collapsed="false">
      <c r="C213" s="0" t="s">
        <v>849</v>
      </c>
      <c r="D213" s="11" t="s">
        <v>359</v>
      </c>
      <c r="E213" s="20" t="n">
        <f aca="false">SUMIF($J$3:$FH$3,"&lt;="&amp;$E20,$J213:$FH213)</f>
        <v>289.280329224406</v>
      </c>
      <c r="F213" s="20" t="n">
        <f aca="false">SUMIF($J$4:$FH$4,"&lt;="&amp;$E22,$J213:$FH213)</f>
        <v>605.559928747787</v>
      </c>
      <c r="I213" s="20" t="n">
        <f aca="false">SUM(J213:FH213)</f>
        <v>605.559928747787</v>
      </c>
      <c r="J213" s="20" t="n">
        <f aca="false">J212*J210*(1-J26)</f>
        <v>0</v>
      </c>
      <c r="K213" s="20" t="n">
        <f aca="false">K212*K210*(1-K26)</f>
        <v>59.1885056039851</v>
      </c>
      <c r="L213" s="20" t="n">
        <f aca="false">L212*L210*(1-L26)</f>
        <v>35.3529028630888</v>
      </c>
      <c r="M213" s="20" t="n">
        <f aca="false">M212*M210*(1-M26)</f>
        <v>56.4440500885815</v>
      </c>
      <c r="N213" s="20" t="n">
        <f aca="false">N212*N210*(1-N26)</f>
        <v>63.3078861319995</v>
      </c>
      <c r="O213" s="20" t="n">
        <f aca="false">O212*O210*(1-O26)</f>
        <v>74.9869845367516</v>
      </c>
      <c r="P213" s="20" t="n">
        <f aca="false">P212*P210*(1-P26)</f>
        <v>76.0362811808674</v>
      </c>
      <c r="Q213" s="20" t="n">
        <f aca="false">Q212*Q210*(1-Q26)</f>
        <v>77.0927550357469</v>
      </c>
      <c r="R213" s="20" t="n">
        <f aca="false">R212*R210*(1-R26)</f>
        <v>77.3160929471599</v>
      </c>
      <c r="S213" s="20" t="n">
        <f aca="false">S212*S210*(1-S26)</f>
        <v>85.8344703596068</v>
      </c>
      <c r="T213" s="20" t="n">
        <f aca="false">T212*T210*(1-T26)</f>
        <v>0</v>
      </c>
      <c r="U213" s="20" t="n">
        <f aca="false">U212*U210*(1-U26)</f>
        <v>0</v>
      </c>
      <c r="V213" s="20" t="n">
        <f aca="false">V212*V210*(1-V26)</f>
        <v>0</v>
      </c>
      <c r="W213" s="20" t="n">
        <f aca="false">W212*W210*(1-W26)</f>
        <v>0</v>
      </c>
      <c r="X213" s="20" t="n">
        <f aca="false">X212*X210*(1-X26)</f>
        <v>0</v>
      </c>
      <c r="Y213" s="20" t="n">
        <f aca="false">Y212*Y210*(1-Y26)</f>
        <v>0</v>
      </c>
      <c r="Z213" s="20" t="n">
        <f aca="false">Z212*Z210*(1-Z26)</f>
        <v>0</v>
      </c>
      <c r="AA213" s="20" t="n">
        <f aca="false">AA212*AA210*(1-AA26)</f>
        <v>0</v>
      </c>
      <c r="AB213" s="20" t="n">
        <f aca="false">AB212*AB210*(1-AB26)</f>
        <v>0</v>
      </c>
      <c r="AC213" s="20" t="n">
        <f aca="false">AC212*AC210*(1-AC26)</f>
        <v>0</v>
      </c>
      <c r="AD213" s="20" t="n">
        <f aca="false">AD212*AD210*(1-AD26)</f>
        <v>0</v>
      </c>
      <c r="AE213" s="20" t="n">
        <f aca="false">AE212*AE210*(1-AE26)</f>
        <v>0</v>
      </c>
      <c r="AF213" s="20" t="n">
        <f aca="false">AF212*AF210*(1-AF26)</f>
        <v>0</v>
      </c>
      <c r="AG213" s="20" t="n">
        <f aca="false">AG212*AG210*(1-AG26)</f>
        <v>0</v>
      </c>
      <c r="AH213" s="20" t="n">
        <f aca="false">AH212*AH210*(1-AH26)</f>
        <v>0</v>
      </c>
      <c r="AI213" s="20" t="n">
        <f aca="false">AI212*AI210*(1-AI26)</f>
        <v>0</v>
      </c>
      <c r="AJ213" s="20" t="n">
        <f aca="false">AJ212*AJ210*(1-AJ26)</f>
        <v>0</v>
      </c>
      <c r="AK213" s="20" t="n">
        <f aca="false">AK212*AK210*(1-AK26)</f>
        <v>0</v>
      </c>
      <c r="AL213" s="20" t="n">
        <f aca="false">AL212*AL210*(1-AL26)</f>
        <v>0</v>
      </c>
      <c r="AM213" s="20" t="n">
        <f aca="false">AM212*AM210*(1-AM26)</f>
        <v>0</v>
      </c>
      <c r="AN213" s="20" t="n">
        <f aca="false">AN212*AN210*(1-AN26)</f>
        <v>0</v>
      </c>
      <c r="AO213" s="20" t="n">
        <f aca="false">AO212*AO210*(1-AO26)</f>
        <v>0</v>
      </c>
      <c r="AP213" s="20" t="n">
        <f aca="false">AP212*AP210*(1-AP26)</f>
        <v>0</v>
      </c>
      <c r="AQ213" s="20" t="n">
        <f aca="false">AQ212*AQ210*(1-AQ26)</f>
        <v>0</v>
      </c>
      <c r="AR213" s="20" t="n">
        <f aca="false">AR212*AR210*(1-AR26)</f>
        <v>0</v>
      </c>
      <c r="AS213" s="20" t="n">
        <f aca="false">AS212*AS210*(1-AS26)</f>
        <v>0</v>
      </c>
      <c r="AT213" s="20" t="n">
        <f aca="false">AT212*AT210*(1-AT26)</f>
        <v>0</v>
      </c>
      <c r="AU213" s="20" t="n">
        <f aca="false">AU212*AU210*(1-AU26)</f>
        <v>0</v>
      </c>
      <c r="AV213" s="20" t="n">
        <f aca="false">AV212*AV210*(1-AV26)</f>
        <v>0</v>
      </c>
      <c r="AW213" s="20" t="n">
        <f aca="false">AW212*AW210*(1-AW26)</f>
        <v>0</v>
      </c>
      <c r="AX213" s="20" t="n">
        <f aca="false">AX212*AX210*(1-AX26)</f>
        <v>0</v>
      </c>
      <c r="AY213" s="20" t="n">
        <f aca="false">AY212*AY210*(1-AY26)</f>
        <v>0</v>
      </c>
      <c r="AZ213" s="20" t="n">
        <f aca="false">AZ212*AZ210*(1-AZ26)</f>
        <v>0</v>
      </c>
      <c r="BA213" s="20" t="n">
        <f aca="false">BA212*BA210*(1-BA26)</f>
        <v>0</v>
      </c>
      <c r="BB213" s="20" t="n">
        <f aca="false">BB212*BB210*(1-BB26)</f>
        <v>0</v>
      </c>
      <c r="BC213" s="20" t="n">
        <f aca="false">BC212*BC210*(1-BC26)</f>
        <v>0</v>
      </c>
      <c r="BD213" s="20" t="n">
        <f aca="false">BD212*BD210*(1-BD26)</f>
        <v>0</v>
      </c>
      <c r="BE213" s="20" t="n">
        <f aca="false">BE212*BE210*(1-BE26)</f>
        <v>0</v>
      </c>
      <c r="BF213" s="20" t="n">
        <f aca="false">BF212*BF210*(1-BF26)</f>
        <v>0</v>
      </c>
      <c r="BG213" s="20" t="n">
        <f aca="false">BG212*BG210*(1-BG26)</f>
        <v>0</v>
      </c>
      <c r="BH213" s="20" t="n">
        <f aca="false">BH212*BH210*(1-BH26)</f>
        <v>0</v>
      </c>
      <c r="BI213" s="20" t="n">
        <f aca="false">BI212*BI210*(1-BI26)</f>
        <v>0</v>
      </c>
      <c r="BJ213" s="20" t="n">
        <f aca="false">BJ212*BJ210*(1-BJ26)</f>
        <v>0</v>
      </c>
      <c r="BK213" s="20" t="n">
        <f aca="false">BK212*BK210*(1-BK26)</f>
        <v>0</v>
      </c>
      <c r="BL213" s="20" t="n">
        <f aca="false">BL212*BL210*(1-BL26)</f>
        <v>0</v>
      </c>
      <c r="BM213" s="20" t="n">
        <f aca="false">BM212*BM210*(1-BM26)</f>
        <v>0</v>
      </c>
      <c r="BN213" s="20" t="n">
        <f aca="false">BN212*BN210*(1-BN26)</f>
        <v>0</v>
      </c>
      <c r="BO213" s="20" t="n">
        <f aca="false">BO212*BO210*(1-BO26)</f>
        <v>0</v>
      </c>
      <c r="BP213" s="20" t="n">
        <f aca="false">BP212*BP210*(1-BP26)</f>
        <v>0</v>
      </c>
      <c r="BQ213" s="20" t="n">
        <f aca="false">BQ212*BQ210*(1-BQ26)</f>
        <v>0</v>
      </c>
      <c r="BR213" s="20" t="n">
        <f aca="false">BR212*BR210*(1-BR26)</f>
        <v>0</v>
      </c>
      <c r="BS213" s="20" t="n">
        <f aca="false">BS212*BS210*(1-BS26)</f>
        <v>0</v>
      </c>
      <c r="BT213" s="20" t="n">
        <f aca="false">BT212*BT210*(1-BT26)</f>
        <v>0</v>
      </c>
      <c r="BU213" s="20" t="n">
        <f aca="false">BU212*BU210*(1-BU26)</f>
        <v>0</v>
      </c>
      <c r="BV213" s="20" t="n">
        <f aca="false">BV212*BV210*(1-BV26)</f>
        <v>0</v>
      </c>
      <c r="BW213" s="20" t="n">
        <f aca="false">BW212*BW210*(1-BW26)</f>
        <v>0</v>
      </c>
      <c r="BX213" s="20" t="n">
        <f aca="false">BX212*BX210*(1-BX26)</f>
        <v>0</v>
      </c>
      <c r="BY213" s="20" t="n">
        <f aca="false">BY212*BY210*(1-BY26)</f>
        <v>0</v>
      </c>
      <c r="BZ213" s="20" t="n">
        <f aca="false">BZ212*BZ210*(1-BZ26)</f>
        <v>0</v>
      </c>
      <c r="CA213" s="20" t="n">
        <f aca="false">CA212*CA210*(1-CA26)</f>
        <v>0</v>
      </c>
      <c r="CB213" s="20" t="n">
        <f aca="false">CB212*CB210*(1-CB26)</f>
        <v>0</v>
      </c>
      <c r="CC213" s="20" t="n">
        <f aca="false">CC212*CC210*(1-CC26)</f>
        <v>0</v>
      </c>
      <c r="CD213" s="20" t="n">
        <f aca="false">CD212*CD210*(1-CD26)</f>
        <v>0</v>
      </c>
      <c r="CE213" s="20" t="n">
        <f aca="false">CE212*CE210*(1-CE26)</f>
        <v>0</v>
      </c>
      <c r="CF213" s="20" t="n">
        <f aca="false">CF212*CF210*(1-CF26)</f>
        <v>0</v>
      </c>
      <c r="CG213" s="20" t="n">
        <f aca="false">CG212*CG210*(1-CG26)</f>
        <v>0</v>
      </c>
      <c r="CH213" s="20" t="n">
        <f aca="false">CH212*CH210*(1-CH26)</f>
        <v>0</v>
      </c>
      <c r="CI213" s="20" t="n">
        <f aca="false">CI212*CI210*(1-CI26)</f>
        <v>0</v>
      </c>
      <c r="CJ213" s="20" t="n">
        <f aca="false">CJ212*CJ210*(1-CJ26)</f>
        <v>0</v>
      </c>
      <c r="CK213" s="20" t="n">
        <f aca="false">CK212*CK210*(1-CK26)</f>
        <v>0</v>
      </c>
      <c r="CL213" s="20" t="n">
        <f aca="false">CL212*CL210*(1-CL26)</f>
        <v>0</v>
      </c>
      <c r="CM213" s="20" t="n">
        <f aca="false">CM212*CM210*(1-CM26)</f>
        <v>0</v>
      </c>
      <c r="CN213" s="20" t="n">
        <f aca="false">CN212*CN210*(1-CN26)</f>
        <v>0</v>
      </c>
      <c r="CO213" s="20" t="n">
        <f aca="false">CO212*CO210*(1-CO26)</f>
        <v>0</v>
      </c>
      <c r="CP213" s="20" t="n">
        <f aca="false">CP212*CP210*(1-CP26)</f>
        <v>0</v>
      </c>
      <c r="CQ213" s="20" t="n">
        <f aca="false">CQ212*CQ210*(1-CQ26)</f>
        <v>0</v>
      </c>
      <c r="CR213" s="20" t="n">
        <f aca="false">CR212*CR210*(1-CR26)</f>
        <v>0</v>
      </c>
      <c r="CS213" s="20" t="n">
        <f aca="false">CS212*CS210*(1-CS26)</f>
        <v>0</v>
      </c>
      <c r="CT213" s="20" t="n">
        <f aca="false">CT212*CT210*(1-CT26)</f>
        <v>0</v>
      </c>
      <c r="CU213" s="20" t="n">
        <f aca="false">CU212*CU210*(1-CU26)</f>
        <v>0</v>
      </c>
      <c r="CV213" s="20" t="n">
        <f aca="false">CV212*CV210*(1-CV26)</f>
        <v>0</v>
      </c>
      <c r="CW213" s="20" t="n">
        <f aca="false">CW212*CW210*(1-CW26)</f>
        <v>0</v>
      </c>
      <c r="CX213" s="20" t="n">
        <f aca="false">CX212*CX210*(1-CX26)</f>
        <v>0</v>
      </c>
      <c r="CY213" s="20" t="n">
        <f aca="false">CY212*CY210*(1-CY26)</f>
        <v>0</v>
      </c>
      <c r="CZ213" s="20" t="n">
        <f aca="false">CZ212*CZ210*(1-CZ26)</f>
        <v>0</v>
      </c>
      <c r="DA213" s="20" t="n">
        <f aca="false">DA212*DA210*(1-DA26)</f>
        <v>0</v>
      </c>
      <c r="DB213" s="20" t="n">
        <f aca="false">DB212*DB210*(1-DB26)</f>
        <v>0</v>
      </c>
      <c r="DC213" s="20" t="n">
        <f aca="false">DC212*DC210*(1-DC26)</f>
        <v>0</v>
      </c>
      <c r="DD213" s="20" t="n">
        <f aca="false">DD212*DD210*(1-DD26)</f>
        <v>0</v>
      </c>
      <c r="DE213" s="20" t="n">
        <f aca="false">DE212*DE210*(1-DE26)</f>
        <v>0</v>
      </c>
      <c r="DF213" s="20" t="n">
        <f aca="false">DF212*DF210*(1-DF26)</f>
        <v>0</v>
      </c>
      <c r="DG213" s="20" t="n">
        <f aca="false">DG212*DG210*(1-DG26)</f>
        <v>0</v>
      </c>
      <c r="DH213" s="20" t="n">
        <f aca="false">DH212*DH210*(1-DH26)</f>
        <v>0</v>
      </c>
      <c r="DI213" s="20" t="n">
        <f aca="false">DI212*DI210*(1-DI26)</f>
        <v>0</v>
      </c>
      <c r="DJ213" s="20" t="n">
        <f aca="false">DJ212*DJ210*(1-DJ26)</f>
        <v>0</v>
      </c>
      <c r="DK213" s="20" t="n">
        <f aca="false">DK212*DK210*(1-DK26)</f>
        <v>0</v>
      </c>
      <c r="DL213" s="20" t="n">
        <f aca="false">DL212*DL210*(1-DL26)</f>
        <v>0</v>
      </c>
      <c r="DM213" s="20" t="n">
        <f aca="false">DM212*DM210*(1-DM26)</f>
        <v>0</v>
      </c>
      <c r="DN213" s="20" t="n">
        <f aca="false">DN212*DN210*(1-DN26)</f>
        <v>0</v>
      </c>
      <c r="DO213" s="20" t="n">
        <f aca="false">DO212*DO210*(1-DO26)</f>
        <v>0</v>
      </c>
      <c r="DP213" s="20" t="n">
        <f aca="false">DP212*DP210*(1-DP26)</f>
        <v>0</v>
      </c>
      <c r="DQ213" s="20" t="n">
        <f aca="false">DQ212*DQ210*(1-DQ26)</f>
        <v>0</v>
      </c>
      <c r="DR213" s="20" t="n">
        <f aca="false">DR212*DR210*(1-DR26)</f>
        <v>0</v>
      </c>
      <c r="DS213" s="20" t="n">
        <f aca="false">DS212*DS210*(1-DS26)</f>
        <v>0</v>
      </c>
      <c r="DT213" s="20" t="n">
        <f aca="false">DT212*DT210*(1-DT26)</f>
        <v>0</v>
      </c>
      <c r="DU213" s="20" t="n">
        <f aca="false">DU212*DU210*(1-DU26)</f>
        <v>0</v>
      </c>
      <c r="DV213" s="20" t="n">
        <f aca="false">DV212*DV210*(1-DV26)</f>
        <v>0</v>
      </c>
      <c r="DW213" s="20" t="n">
        <f aca="false">DW212*DW210*(1-DW26)</f>
        <v>0</v>
      </c>
      <c r="DX213" s="20" t="n">
        <f aca="false">DX212*DX210*(1-DX26)</f>
        <v>0</v>
      </c>
      <c r="DY213" s="20" t="n">
        <f aca="false">DY212*DY210*(1-DY26)</f>
        <v>0</v>
      </c>
      <c r="DZ213" s="20" t="n">
        <f aca="false">DZ212*DZ210*(1-DZ26)</f>
        <v>0</v>
      </c>
      <c r="EA213" s="20" t="n">
        <f aca="false">EA212*EA210*(1-EA26)</f>
        <v>0</v>
      </c>
      <c r="EB213" s="20" t="n">
        <f aca="false">EB212*EB210*(1-EB26)</f>
        <v>0</v>
      </c>
      <c r="EC213" s="20" t="n">
        <f aca="false">EC212*EC210*(1-EC26)</f>
        <v>0</v>
      </c>
      <c r="ED213" s="20" t="n">
        <f aca="false">ED212*ED210*(1-ED26)</f>
        <v>0</v>
      </c>
      <c r="EE213" s="20" t="n">
        <f aca="false">EE212*EE210*(1-EE26)</f>
        <v>0</v>
      </c>
      <c r="EF213" s="20" t="n">
        <f aca="false">EF212*EF210*(1-EF26)</f>
        <v>0</v>
      </c>
      <c r="EG213" s="20" t="n">
        <f aca="false">EG212*EG210*(1-EG26)</f>
        <v>0</v>
      </c>
      <c r="EH213" s="20" t="n">
        <f aca="false">EH212*EH210*(1-EH26)</f>
        <v>0</v>
      </c>
      <c r="EI213" s="20" t="n">
        <f aca="false">EI212*EI210*(1-EI26)</f>
        <v>0</v>
      </c>
      <c r="EJ213" s="20" t="n">
        <f aca="false">EJ212*EJ210*(1-EJ26)</f>
        <v>0</v>
      </c>
      <c r="EK213" s="20" t="n">
        <f aca="false">EK212*EK210*(1-EK26)</f>
        <v>0</v>
      </c>
      <c r="EL213" s="20" t="n">
        <f aca="false">EL212*EL210*(1-EL26)</f>
        <v>0</v>
      </c>
      <c r="EM213" s="20" t="n">
        <f aca="false">EM212*EM210*(1-EM26)</f>
        <v>0</v>
      </c>
      <c r="EN213" s="20" t="n">
        <f aca="false">EN212*EN210*(1-EN26)</f>
        <v>0</v>
      </c>
      <c r="EO213" s="20" t="n">
        <f aca="false">EO212*EO210*(1-EO26)</f>
        <v>0</v>
      </c>
      <c r="EP213" s="20" t="n">
        <f aca="false">EP212*EP210*(1-EP26)</f>
        <v>0</v>
      </c>
      <c r="EQ213" s="20" t="n">
        <f aca="false">EQ212*EQ210*(1-EQ26)</f>
        <v>0</v>
      </c>
      <c r="ER213" s="20" t="n">
        <f aca="false">ER212*ER210*(1-ER26)</f>
        <v>0</v>
      </c>
      <c r="ES213" s="20" t="n">
        <f aca="false">ES212*ES210*(1-ES26)</f>
        <v>0</v>
      </c>
      <c r="ET213" s="20" t="n">
        <f aca="false">ET212*ET210*(1-ET26)</f>
        <v>0</v>
      </c>
      <c r="EU213" s="20" t="n">
        <f aca="false">EU212*EU210*(1-EU26)</f>
        <v>0</v>
      </c>
      <c r="EV213" s="20" t="n">
        <f aca="false">EV212*EV210*(1-EV26)</f>
        <v>0</v>
      </c>
      <c r="EW213" s="20" t="n">
        <f aca="false">EW212*EW210*(1-EW26)</f>
        <v>0</v>
      </c>
      <c r="EX213" s="20" t="n">
        <f aca="false">EX212*EX210*(1-EX26)</f>
        <v>0</v>
      </c>
      <c r="EY213" s="20" t="n">
        <f aca="false">EY212*EY210*(1-EY26)</f>
        <v>0</v>
      </c>
      <c r="EZ213" s="20" t="n">
        <f aca="false">EZ212*EZ210*(1-EZ26)</f>
        <v>0</v>
      </c>
      <c r="FA213" s="20" t="n">
        <f aca="false">FA212*FA210*(1-FA26)</f>
        <v>0</v>
      </c>
      <c r="FB213" s="20" t="n">
        <f aca="false">FB212*FB210*(1-FB26)</f>
        <v>0</v>
      </c>
      <c r="FC213" s="20" t="n">
        <f aca="false">FC212*FC210*(1-FC26)</f>
        <v>0</v>
      </c>
      <c r="FD213" s="20" t="n">
        <f aca="false">FD212*FD210*(1-FD26)</f>
        <v>0</v>
      </c>
      <c r="FE213" s="20" t="n">
        <f aca="false">FE212*FE210*(1-FE26)</f>
        <v>0</v>
      </c>
      <c r="FF213" s="20" t="n">
        <f aca="false">FF212*FF210*(1-FF26)</f>
        <v>0</v>
      </c>
      <c r="FG213" s="20" t="n">
        <f aca="false">FG212*FG210*(1-FG26)</f>
        <v>0</v>
      </c>
      <c r="FH213" s="20" t="n">
        <f aca="false">FH212*FH210*(1-FH26)</f>
        <v>0</v>
      </c>
    </row>
    <row r="214" customFormat="false" ht="15" hidden="false" customHeight="false" outlineLevel="0" collapsed="false">
      <c r="C214" s="0" t="s">
        <v>850</v>
      </c>
      <c r="D214" s="11" t="s">
        <v>359</v>
      </c>
      <c r="I214" s="20" t="n">
        <f aca="false">SUM(J214:FH214)</f>
        <v>605.559928747787</v>
      </c>
      <c r="J214" s="20" t="n">
        <f aca="false">IF(In_Fix_Interest=1,J37*SUMIF($J$7:J$7,J$7,$J213:J213),J213)</f>
        <v>0</v>
      </c>
      <c r="K214" s="20" t="n">
        <f aca="false">IF(In_Fix_Interest=1,K37*SUMIF($J$7:K$7,K$7,$J213:K213),K213)</f>
        <v>0</v>
      </c>
      <c r="L214" s="20" t="n">
        <f aca="false">IF(In_Fix_Interest=1,L37*SUMIF($J$7:L$7,L$7,$J213:L213),L213)</f>
        <v>0</v>
      </c>
      <c r="M214" s="20" t="n">
        <f aca="false">IF(In_Fix_Interest=1,M37*SUMIF($J$7:M$7,M$7,$J213:M213),M213)</f>
        <v>0</v>
      </c>
      <c r="N214" s="20" t="n">
        <f aca="false">IF(In_Fix_Interest=1,N37*SUMIF($J$7:N$7,N$7,$J213:N213),N213)</f>
        <v>214.293344687655</v>
      </c>
      <c r="O214" s="20" t="n">
        <f aca="false">IF(In_Fix_Interest=1,O37*SUMIF($J$7:O$7,O$7,$J213:O213),O213)</f>
        <v>0</v>
      </c>
      <c r="P214" s="20" t="n">
        <f aca="false">IF(In_Fix_Interest=1,P37*SUMIF($J$7:P$7,P$7,$J213:P213),P213)</f>
        <v>0</v>
      </c>
      <c r="Q214" s="20" t="n">
        <f aca="false">IF(In_Fix_Interest=1,Q37*SUMIF($J$7:Q$7,Q$7,$J213:Q213),Q213)</f>
        <v>0</v>
      </c>
      <c r="R214" s="20" t="n">
        <f aca="false">IF(In_Fix_Interest=1,R37*SUMIF($J$7:R$7,R$7,$J213:R213),R213)</f>
        <v>305.432113700526</v>
      </c>
      <c r="S214" s="20" t="n">
        <f aca="false">IF(In_Fix_Interest=1,S37*SUMIF($J$7:S$7,S$7,$J213:S213),S213)</f>
        <v>0</v>
      </c>
      <c r="T214" s="20" t="n">
        <f aca="false">IF(In_Fix_Interest=1,T37*SUMIF($J$7:T$7,T$7,$J213:T213),T213)</f>
        <v>0</v>
      </c>
      <c r="U214" s="20" t="n">
        <f aca="false">IF(In_Fix_Interest=1,U37*SUMIF($J$7:U$7,U$7,$J213:U213),U213)</f>
        <v>0</v>
      </c>
      <c r="V214" s="20" t="n">
        <f aca="false">IF(In_Fix_Interest=1,V37*SUMIF($J$7:V$7,V$7,$J213:V213),V213)</f>
        <v>85.8344703596068</v>
      </c>
      <c r="W214" s="20" t="n">
        <f aca="false">IF(In_Fix_Interest=1,W37*SUMIF($J$7:W$7,W$7,$J213:W213),W213)</f>
        <v>0</v>
      </c>
      <c r="X214" s="20" t="n">
        <f aca="false">IF(In_Fix_Interest=1,X37*SUMIF($J$7:X$7,X$7,$J213:X213),X213)</f>
        <v>0</v>
      </c>
      <c r="Y214" s="20" t="n">
        <f aca="false">IF(In_Fix_Interest=1,Y37*SUMIF($J$7:Y$7,Y$7,$J213:Y213),Y213)</f>
        <v>0</v>
      </c>
      <c r="Z214" s="20" t="n">
        <f aca="false">IF(In_Fix_Interest=1,Z37*SUMIF($J$7:Z$7,Z$7,$J213:Z213),Z213)</f>
        <v>0</v>
      </c>
      <c r="AA214" s="20" t="n">
        <f aca="false">IF(In_Fix_Interest=1,AA37*SUMIF($J$7:AA$7,AA$7,$J213:AA213),AA213)</f>
        <v>0</v>
      </c>
      <c r="AB214" s="20" t="n">
        <f aca="false">IF(In_Fix_Interest=1,AB37*SUMIF($J$7:AB$7,AB$7,$J213:AB213),AB213)</f>
        <v>0</v>
      </c>
      <c r="AC214" s="20" t="n">
        <f aca="false">IF(In_Fix_Interest=1,AC37*SUMIF($J$7:AC$7,AC$7,$J213:AC213),AC213)</f>
        <v>0</v>
      </c>
      <c r="AD214" s="20" t="n">
        <f aca="false">IF(In_Fix_Interest=1,AD37*SUMIF($J$7:AD$7,AD$7,$J213:AD213),AD213)</f>
        <v>0</v>
      </c>
      <c r="AE214" s="20" t="n">
        <f aca="false">IF(In_Fix_Interest=1,AE37*SUMIF($J$7:AE$7,AE$7,$J213:AE213),AE213)</f>
        <v>0</v>
      </c>
      <c r="AF214" s="20" t="n">
        <f aca="false">IF(In_Fix_Interest=1,AF37*SUMIF($J$7:AF$7,AF$7,$J213:AF213),AF213)</f>
        <v>0</v>
      </c>
      <c r="AG214" s="20" t="n">
        <f aca="false">IF(In_Fix_Interest=1,AG37*SUMIF($J$7:AG$7,AG$7,$J213:AG213),AG213)</f>
        <v>0</v>
      </c>
      <c r="AH214" s="20" t="n">
        <f aca="false">IF(In_Fix_Interest=1,AH37*SUMIF($J$7:AH$7,AH$7,$J213:AH213),AH213)</f>
        <v>0</v>
      </c>
      <c r="AI214" s="20" t="n">
        <f aca="false">IF(In_Fix_Interest=1,AI37*SUMIF($J$7:AI$7,AI$7,$J213:AI213),AI213)</f>
        <v>0</v>
      </c>
      <c r="AJ214" s="20" t="n">
        <f aca="false">IF(In_Fix_Interest=1,AJ37*SUMIF($J$7:AJ$7,AJ$7,$J213:AJ213),AJ213)</f>
        <v>0</v>
      </c>
      <c r="AK214" s="20" t="n">
        <f aca="false">IF(In_Fix_Interest=1,AK37*SUMIF($J$7:AK$7,AK$7,$J213:AK213),AK213)</f>
        <v>0</v>
      </c>
      <c r="AL214" s="20" t="n">
        <f aca="false">IF(In_Fix_Interest=1,AL37*SUMIF($J$7:AL$7,AL$7,$J213:AL213),AL213)</f>
        <v>0</v>
      </c>
      <c r="AM214" s="20" t="n">
        <f aca="false">IF(In_Fix_Interest=1,AM37*SUMIF($J$7:AM$7,AM$7,$J213:AM213),AM213)</f>
        <v>0</v>
      </c>
      <c r="AN214" s="20" t="n">
        <f aca="false">IF(In_Fix_Interest=1,AN37*SUMIF($J$7:AN$7,AN$7,$J213:AN213),AN213)</f>
        <v>0</v>
      </c>
      <c r="AO214" s="20" t="n">
        <f aca="false">IF(In_Fix_Interest=1,AO37*SUMIF($J$7:AO$7,AO$7,$J213:AO213),AO213)</f>
        <v>0</v>
      </c>
      <c r="AP214" s="20" t="n">
        <f aca="false">IF(In_Fix_Interest=1,AP37*SUMIF($J$7:AP$7,AP$7,$J213:AP213),AP213)</f>
        <v>0</v>
      </c>
      <c r="AQ214" s="20" t="n">
        <f aca="false">IF(In_Fix_Interest=1,AQ37*SUMIF($J$7:AQ$7,AQ$7,$J213:AQ213),AQ213)</f>
        <v>0</v>
      </c>
      <c r="AR214" s="20" t="n">
        <f aca="false">IF(In_Fix_Interest=1,AR37*SUMIF($J$7:AR$7,AR$7,$J213:AR213),AR213)</f>
        <v>0</v>
      </c>
      <c r="AS214" s="20" t="n">
        <f aca="false">IF(In_Fix_Interest=1,AS37*SUMIF($J$7:AS$7,AS$7,$J213:AS213),AS213)</f>
        <v>0</v>
      </c>
      <c r="AT214" s="20" t="n">
        <f aca="false">IF(In_Fix_Interest=1,AT37*SUMIF($J$7:AT$7,AT$7,$J213:AT213),AT213)</f>
        <v>0</v>
      </c>
      <c r="AU214" s="20" t="n">
        <f aca="false">IF(In_Fix_Interest=1,AU37*SUMIF($J$7:AU$7,AU$7,$J213:AU213),AU213)</f>
        <v>0</v>
      </c>
      <c r="AV214" s="20" t="n">
        <f aca="false">IF(In_Fix_Interest=1,AV37*SUMIF($J$7:AV$7,AV$7,$J213:AV213),AV213)</f>
        <v>0</v>
      </c>
      <c r="AW214" s="20" t="n">
        <f aca="false">IF(In_Fix_Interest=1,AW37*SUMIF($J$7:AW$7,AW$7,$J213:AW213),AW213)</f>
        <v>0</v>
      </c>
      <c r="AX214" s="20" t="n">
        <f aca="false">IF(In_Fix_Interest=1,AX37*SUMIF($J$7:AX$7,AX$7,$J213:AX213),AX213)</f>
        <v>0</v>
      </c>
      <c r="AY214" s="20" t="n">
        <f aca="false">IF(In_Fix_Interest=1,AY37*SUMIF($J$7:AY$7,AY$7,$J213:AY213),AY213)</f>
        <v>0</v>
      </c>
      <c r="AZ214" s="20" t="n">
        <f aca="false">IF(In_Fix_Interest=1,AZ37*SUMIF($J$7:AZ$7,AZ$7,$J213:AZ213),AZ213)</f>
        <v>0</v>
      </c>
      <c r="BA214" s="20" t="n">
        <f aca="false">IF(In_Fix_Interest=1,BA37*SUMIF($J$7:BA$7,BA$7,$J213:BA213),BA213)</f>
        <v>0</v>
      </c>
      <c r="BB214" s="20" t="n">
        <f aca="false">IF(In_Fix_Interest=1,BB37*SUMIF($J$7:BB$7,BB$7,$J213:BB213),BB213)</f>
        <v>0</v>
      </c>
      <c r="BC214" s="20" t="n">
        <f aca="false">IF(In_Fix_Interest=1,BC37*SUMIF($J$7:BC$7,BC$7,$J213:BC213),BC213)</f>
        <v>0</v>
      </c>
      <c r="BD214" s="20" t="n">
        <f aca="false">IF(In_Fix_Interest=1,BD37*SUMIF($J$7:BD$7,BD$7,$J213:BD213),BD213)</f>
        <v>0</v>
      </c>
      <c r="BE214" s="20" t="n">
        <f aca="false">IF(In_Fix_Interest=1,BE37*SUMIF($J$7:BE$7,BE$7,$J213:BE213),BE213)</f>
        <v>0</v>
      </c>
      <c r="BF214" s="20" t="n">
        <f aca="false">IF(In_Fix_Interest=1,BF37*SUMIF($J$7:BF$7,BF$7,$J213:BF213),BF213)</f>
        <v>0</v>
      </c>
      <c r="BG214" s="20" t="n">
        <f aca="false">IF(In_Fix_Interest=1,BG37*SUMIF($J$7:BG$7,BG$7,$J213:BG213),BG213)</f>
        <v>0</v>
      </c>
      <c r="BH214" s="20" t="n">
        <f aca="false">IF(In_Fix_Interest=1,BH37*SUMIF($J$7:BH$7,BH$7,$J213:BH213),BH213)</f>
        <v>0</v>
      </c>
      <c r="BI214" s="20" t="n">
        <f aca="false">IF(In_Fix_Interest=1,BI37*SUMIF($J$7:BI$7,BI$7,$J213:BI213),BI213)</f>
        <v>0</v>
      </c>
      <c r="BJ214" s="20" t="n">
        <f aca="false">IF(In_Fix_Interest=1,BJ37*SUMIF($J$7:BJ$7,BJ$7,$J213:BJ213),BJ213)</f>
        <v>0</v>
      </c>
      <c r="BK214" s="20" t="n">
        <f aca="false">IF(In_Fix_Interest=1,BK37*SUMIF($J$7:BK$7,BK$7,$J213:BK213),BK213)</f>
        <v>0</v>
      </c>
      <c r="BL214" s="20" t="n">
        <f aca="false">IF(In_Fix_Interest=1,BL37*SUMIF($J$7:BL$7,BL$7,$J213:BL213),BL213)</f>
        <v>0</v>
      </c>
      <c r="BM214" s="20" t="n">
        <f aca="false">IF(In_Fix_Interest=1,BM37*SUMIF($J$7:BM$7,BM$7,$J213:BM213),BM213)</f>
        <v>0</v>
      </c>
      <c r="BN214" s="20" t="n">
        <f aca="false">IF(In_Fix_Interest=1,BN37*SUMIF($J$7:BN$7,BN$7,$J213:BN213),BN213)</f>
        <v>0</v>
      </c>
      <c r="BO214" s="20" t="n">
        <f aca="false">IF(In_Fix_Interest=1,BO37*SUMIF($J$7:BO$7,BO$7,$J213:BO213),BO213)</f>
        <v>0</v>
      </c>
      <c r="BP214" s="20" t="n">
        <f aca="false">IF(In_Fix_Interest=1,BP37*SUMIF($J$7:BP$7,BP$7,$J213:BP213),BP213)</f>
        <v>0</v>
      </c>
      <c r="BQ214" s="20" t="n">
        <f aca="false">IF(In_Fix_Interest=1,BQ37*SUMIF($J$7:BQ$7,BQ$7,$J213:BQ213),BQ213)</f>
        <v>0</v>
      </c>
      <c r="BR214" s="20" t="n">
        <f aca="false">IF(In_Fix_Interest=1,BR37*SUMIF($J$7:BR$7,BR$7,$J213:BR213),BR213)</f>
        <v>0</v>
      </c>
      <c r="BS214" s="20" t="n">
        <f aca="false">IF(In_Fix_Interest=1,BS37*SUMIF($J$7:BS$7,BS$7,$J213:BS213),BS213)</f>
        <v>0</v>
      </c>
      <c r="BT214" s="20" t="n">
        <f aca="false">IF(In_Fix_Interest=1,BT37*SUMIF($J$7:BT$7,BT$7,$J213:BT213),BT213)</f>
        <v>0</v>
      </c>
      <c r="BU214" s="20" t="n">
        <f aca="false">IF(In_Fix_Interest=1,BU37*SUMIF($J$7:BU$7,BU$7,$J213:BU213),BU213)</f>
        <v>0</v>
      </c>
      <c r="BV214" s="20" t="n">
        <f aca="false">IF(In_Fix_Interest=1,BV37*SUMIF($J$7:BV$7,BV$7,$J213:BV213),BV213)</f>
        <v>0</v>
      </c>
      <c r="BW214" s="20" t="n">
        <f aca="false">IF(In_Fix_Interest=1,BW37*SUMIF($J$7:BW$7,BW$7,$J213:BW213),BW213)</f>
        <v>0</v>
      </c>
      <c r="BX214" s="20" t="n">
        <f aca="false">IF(In_Fix_Interest=1,BX37*SUMIF($J$7:BX$7,BX$7,$J213:BX213),BX213)</f>
        <v>0</v>
      </c>
      <c r="BY214" s="20" t="n">
        <f aca="false">IF(In_Fix_Interest=1,BY37*SUMIF($J$7:BY$7,BY$7,$J213:BY213),BY213)</f>
        <v>0</v>
      </c>
      <c r="BZ214" s="20" t="n">
        <f aca="false">IF(In_Fix_Interest=1,BZ37*SUMIF($J$7:BZ$7,BZ$7,$J213:BZ213),BZ213)</f>
        <v>0</v>
      </c>
      <c r="CA214" s="20" t="n">
        <f aca="false">IF(In_Fix_Interest=1,CA37*SUMIF($J$7:CA$7,CA$7,$J213:CA213),CA213)</f>
        <v>0</v>
      </c>
      <c r="CB214" s="20" t="n">
        <f aca="false">IF(In_Fix_Interest=1,CB37*SUMIF($J$7:CB$7,CB$7,$J213:CB213),CB213)</f>
        <v>0</v>
      </c>
      <c r="CC214" s="20" t="n">
        <f aca="false">IF(In_Fix_Interest=1,CC37*SUMIF($J$7:CC$7,CC$7,$J213:CC213),CC213)</f>
        <v>0</v>
      </c>
      <c r="CD214" s="20" t="n">
        <f aca="false">IF(In_Fix_Interest=1,CD37*SUMIF($J$7:CD$7,CD$7,$J213:CD213),CD213)</f>
        <v>0</v>
      </c>
      <c r="CE214" s="20" t="n">
        <f aca="false">IF(In_Fix_Interest=1,CE37*SUMIF($J$7:CE$7,CE$7,$J213:CE213),CE213)</f>
        <v>0</v>
      </c>
      <c r="CF214" s="20" t="n">
        <f aca="false">IF(In_Fix_Interest=1,CF37*SUMIF($J$7:CF$7,CF$7,$J213:CF213),CF213)</f>
        <v>0</v>
      </c>
      <c r="CG214" s="20" t="n">
        <f aca="false">IF(In_Fix_Interest=1,CG37*SUMIF($J$7:CG$7,CG$7,$J213:CG213),CG213)</f>
        <v>0</v>
      </c>
      <c r="CH214" s="20" t="n">
        <f aca="false">IF(In_Fix_Interest=1,CH37*SUMIF($J$7:CH$7,CH$7,$J213:CH213),CH213)</f>
        <v>0</v>
      </c>
      <c r="CI214" s="20" t="n">
        <f aca="false">IF(In_Fix_Interest=1,CI37*SUMIF($J$7:CI$7,CI$7,$J213:CI213),CI213)</f>
        <v>0</v>
      </c>
      <c r="CJ214" s="20" t="n">
        <f aca="false">IF(In_Fix_Interest=1,CJ37*SUMIF($J$7:CJ$7,CJ$7,$J213:CJ213),CJ213)</f>
        <v>0</v>
      </c>
      <c r="CK214" s="20" t="n">
        <f aca="false">IF(In_Fix_Interest=1,CK37*SUMIF($J$7:CK$7,CK$7,$J213:CK213),CK213)</f>
        <v>0</v>
      </c>
      <c r="CL214" s="20" t="n">
        <f aca="false">IF(In_Fix_Interest=1,CL37*SUMIF($J$7:CL$7,CL$7,$J213:CL213),CL213)</f>
        <v>0</v>
      </c>
      <c r="CM214" s="20" t="n">
        <f aca="false">IF(In_Fix_Interest=1,CM37*SUMIF($J$7:CM$7,CM$7,$J213:CM213),CM213)</f>
        <v>0</v>
      </c>
      <c r="CN214" s="20" t="n">
        <f aca="false">IF(In_Fix_Interest=1,CN37*SUMIF($J$7:CN$7,CN$7,$J213:CN213),CN213)</f>
        <v>0</v>
      </c>
      <c r="CO214" s="20" t="n">
        <f aca="false">IF(In_Fix_Interest=1,CO37*SUMIF($J$7:CO$7,CO$7,$J213:CO213),CO213)</f>
        <v>0</v>
      </c>
      <c r="CP214" s="20" t="n">
        <f aca="false">IF(In_Fix_Interest=1,CP37*SUMIF($J$7:CP$7,CP$7,$J213:CP213),CP213)</f>
        <v>0</v>
      </c>
      <c r="CQ214" s="20" t="n">
        <f aca="false">IF(In_Fix_Interest=1,CQ37*SUMIF($J$7:CQ$7,CQ$7,$J213:CQ213),CQ213)</f>
        <v>0</v>
      </c>
      <c r="CR214" s="20" t="n">
        <f aca="false">IF(In_Fix_Interest=1,CR37*SUMIF($J$7:CR$7,CR$7,$J213:CR213),CR213)</f>
        <v>0</v>
      </c>
      <c r="CS214" s="20" t="n">
        <f aca="false">IF(In_Fix_Interest=1,CS37*SUMIF($J$7:CS$7,CS$7,$J213:CS213),CS213)</f>
        <v>0</v>
      </c>
      <c r="CT214" s="20" t="n">
        <f aca="false">IF(In_Fix_Interest=1,CT37*SUMIF($J$7:CT$7,CT$7,$J213:CT213),CT213)</f>
        <v>0</v>
      </c>
      <c r="CU214" s="20" t="n">
        <f aca="false">IF(In_Fix_Interest=1,CU37*SUMIF($J$7:CU$7,CU$7,$J213:CU213),CU213)</f>
        <v>0</v>
      </c>
      <c r="CV214" s="20" t="n">
        <f aca="false">IF(In_Fix_Interest=1,CV37*SUMIF($J$7:CV$7,CV$7,$J213:CV213),CV213)</f>
        <v>0</v>
      </c>
      <c r="CW214" s="20" t="n">
        <f aca="false">IF(In_Fix_Interest=1,CW37*SUMIF($J$7:CW$7,CW$7,$J213:CW213),CW213)</f>
        <v>0</v>
      </c>
      <c r="CX214" s="20" t="n">
        <f aca="false">IF(In_Fix_Interest=1,CX37*SUMIF($J$7:CX$7,CX$7,$J213:CX213),CX213)</f>
        <v>0</v>
      </c>
      <c r="CY214" s="20" t="n">
        <f aca="false">IF(In_Fix_Interest=1,CY37*SUMIF($J$7:CY$7,CY$7,$J213:CY213),CY213)</f>
        <v>0</v>
      </c>
      <c r="CZ214" s="20" t="n">
        <f aca="false">IF(In_Fix_Interest=1,CZ37*SUMIF($J$7:CZ$7,CZ$7,$J213:CZ213),CZ213)</f>
        <v>0</v>
      </c>
      <c r="DA214" s="20" t="n">
        <f aca="false">IF(In_Fix_Interest=1,DA37*SUMIF($J$7:DA$7,DA$7,$J213:DA213),DA213)</f>
        <v>0</v>
      </c>
      <c r="DB214" s="20" t="n">
        <f aca="false">IF(In_Fix_Interest=1,DB37*SUMIF($J$7:DB$7,DB$7,$J213:DB213),DB213)</f>
        <v>0</v>
      </c>
      <c r="DC214" s="20" t="n">
        <f aca="false">IF(In_Fix_Interest=1,DC37*SUMIF($J$7:DC$7,DC$7,$J213:DC213),DC213)</f>
        <v>0</v>
      </c>
      <c r="DD214" s="20" t="n">
        <f aca="false">IF(In_Fix_Interest=1,DD37*SUMIF($J$7:DD$7,DD$7,$J213:DD213),DD213)</f>
        <v>0</v>
      </c>
      <c r="DE214" s="20" t="n">
        <f aca="false">IF(In_Fix_Interest=1,DE37*SUMIF($J$7:DE$7,DE$7,$J213:DE213),DE213)</f>
        <v>0</v>
      </c>
      <c r="DF214" s="20" t="n">
        <f aca="false">IF(In_Fix_Interest=1,DF37*SUMIF($J$7:DF$7,DF$7,$J213:DF213),DF213)</f>
        <v>0</v>
      </c>
      <c r="DG214" s="20" t="n">
        <f aca="false">IF(In_Fix_Interest=1,DG37*SUMIF($J$7:DG$7,DG$7,$J213:DG213),DG213)</f>
        <v>0</v>
      </c>
      <c r="DH214" s="20" t="n">
        <f aca="false">IF(In_Fix_Interest=1,DH37*SUMIF($J$7:DH$7,DH$7,$J213:DH213),DH213)</f>
        <v>0</v>
      </c>
      <c r="DI214" s="20" t="n">
        <f aca="false">IF(In_Fix_Interest=1,DI37*SUMIF($J$7:DI$7,DI$7,$J213:DI213),DI213)</f>
        <v>0</v>
      </c>
      <c r="DJ214" s="20" t="n">
        <f aca="false">IF(In_Fix_Interest=1,DJ37*SUMIF($J$7:DJ$7,DJ$7,$J213:DJ213),DJ213)</f>
        <v>0</v>
      </c>
      <c r="DK214" s="20" t="n">
        <f aca="false">IF(In_Fix_Interest=1,DK37*SUMIF($J$7:DK$7,DK$7,$J213:DK213),DK213)</f>
        <v>0</v>
      </c>
      <c r="DL214" s="20" t="n">
        <f aca="false">IF(In_Fix_Interest=1,DL37*SUMIF($J$7:DL$7,DL$7,$J213:DL213),DL213)</f>
        <v>0</v>
      </c>
      <c r="DM214" s="20" t="n">
        <f aca="false">IF(In_Fix_Interest=1,DM37*SUMIF($J$7:DM$7,DM$7,$J213:DM213),DM213)</f>
        <v>0</v>
      </c>
      <c r="DN214" s="20" t="n">
        <f aca="false">IF(In_Fix_Interest=1,DN37*SUMIF($J$7:DN$7,DN$7,$J213:DN213),DN213)</f>
        <v>0</v>
      </c>
      <c r="DO214" s="20" t="n">
        <f aca="false">IF(In_Fix_Interest=1,DO37*SUMIF($J$7:DO$7,DO$7,$J213:DO213),DO213)</f>
        <v>0</v>
      </c>
      <c r="DP214" s="20" t="n">
        <f aca="false">IF(In_Fix_Interest=1,DP37*SUMIF($J$7:DP$7,DP$7,$J213:DP213),DP213)</f>
        <v>0</v>
      </c>
      <c r="DQ214" s="20" t="n">
        <f aca="false">IF(In_Fix_Interest=1,DQ37*SUMIF($J$7:DQ$7,DQ$7,$J213:DQ213),DQ213)</f>
        <v>0</v>
      </c>
      <c r="DR214" s="20" t="n">
        <f aca="false">IF(In_Fix_Interest=1,DR37*SUMIF($J$7:DR$7,DR$7,$J213:DR213),DR213)</f>
        <v>0</v>
      </c>
      <c r="DS214" s="20" t="n">
        <f aca="false">IF(In_Fix_Interest=1,DS37*SUMIF($J$7:DS$7,DS$7,$J213:DS213),DS213)</f>
        <v>0</v>
      </c>
      <c r="DT214" s="20" t="n">
        <f aca="false">IF(In_Fix_Interest=1,DT37*SUMIF($J$7:DT$7,DT$7,$J213:DT213),DT213)</f>
        <v>0</v>
      </c>
      <c r="DU214" s="20" t="n">
        <f aca="false">IF(In_Fix_Interest=1,DU37*SUMIF($J$7:DU$7,DU$7,$J213:DU213),DU213)</f>
        <v>0</v>
      </c>
      <c r="DV214" s="20" t="n">
        <f aca="false">IF(In_Fix_Interest=1,DV37*SUMIF($J$7:DV$7,DV$7,$J213:DV213),DV213)</f>
        <v>0</v>
      </c>
      <c r="DW214" s="20" t="n">
        <f aca="false">IF(In_Fix_Interest=1,DW37*SUMIF($J$7:DW$7,DW$7,$J213:DW213),DW213)</f>
        <v>0</v>
      </c>
      <c r="DX214" s="20" t="n">
        <f aca="false">IF(In_Fix_Interest=1,DX37*SUMIF($J$7:DX$7,DX$7,$J213:DX213),DX213)</f>
        <v>0</v>
      </c>
      <c r="DY214" s="20" t="n">
        <f aca="false">IF(In_Fix_Interest=1,DY37*SUMIF($J$7:DY$7,DY$7,$J213:DY213),DY213)</f>
        <v>0</v>
      </c>
      <c r="DZ214" s="20" t="n">
        <f aca="false">IF(In_Fix_Interest=1,DZ37*SUMIF($J$7:DZ$7,DZ$7,$J213:DZ213),DZ213)</f>
        <v>0</v>
      </c>
      <c r="EA214" s="20" t="n">
        <f aca="false">IF(In_Fix_Interest=1,EA37*SUMIF($J$7:EA$7,EA$7,$J213:EA213),EA213)</f>
        <v>0</v>
      </c>
      <c r="EB214" s="20" t="n">
        <f aca="false">IF(In_Fix_Interest=1,EB37*SUMIF($J$7:EB$7,EB$7,$J213:EB213),EB213)</f>
        <v>0</v>
      </c>
      <c r="EC214" s="20" t="n">
        <f aca="false">IF(In_Fix_Interest=1,EC37*SUMIF($J$7:EC$7,EC$7,$J213:EC213),EC213)</f>
        <v>0</v>
      </c>
      <c r="ED214" s="20" t="n">
        <f aca="false">IF(In_Fix_Interest=1,ED37*SUMIF($J$7:ED$7,ED$7,$J213:ED213),ED213)</f>
        <v>0</v>
      </c>
      <c r="EE214" s="20" t="n">
        <f aca="false">IF(In_Fix_Interest=1,EE37*SUMIF($J$7:EE$7,EE$7,$J213:EE213),EE213)</f>
        <v>0</v>
      </c>
      <c r="EF214" s="20" t="n">
        <f aca="false">IF(In_Fix_Interest=1,EF37*SUMIF($J$7:EF$7,EF$7,$J213:EF213),EF213)</f>
        <v>0</v>
      </c>
      <c r="EG214" s="20" t="n">
        <f aca="false">IF(In_Fix_Interest=1,EG37*SUMIF($J$7:EG$7,EG$7,$J213:EG213),EG213)</f>
        <v>0</v>
      </c>
      <c r="EH214" s="20" t="n">
        <f aca="false">IF(In_Fix_Interest=1,EH37*SUMIF($J$7:EH$7,EH$7,$J213:EH213),EH213)</f>
        <v>0</v>
      </c>
      <c r="EI214" s="20" t="n">
        <f aca="false">IF(In_Fix_Interest=1,EI37*SUMIF($J$7:EI$7,EI$7,$J213:EI213),EI213)</f>
        <v>0</v>
      </c>
      <c r="EJ214" s="20" t="n">
        <f aca="false">IF(In_Fix_Interest=1,EJ37*SUMIF($J$7:EJ$7,EJ$7,$J213:EJ213),EJ213)</f>
        <v>0</v>
      </c>
      <c r="EK214" s="20" t="n">
        <f aca="false">IF(In_Fix_Interest=1,EK37*SUMIF($J$7:EK$7,EK$7,$J213:EK213),EK213)</f>
        <v>0</v>
      </c>
      <c r="EL214" s="20" t="n">
        <f aca="false">IF(In_Fix_Interest=1,EL37*SUMIF($J$7:EL$7,EL$7,$J213:EL213),EL213)</f>
        <v>0</v>
      </c>
      <c r="EM214" s="20" t="n">
        <f aca="false">IF(In_Fix_Interest=1,EM37*SUMIF($J$7:EM$7,EM$7,$J213:EM213),EM213)</f>
        <v>0</v>
      </c>
      <c r="EN214" s="20" t="n">
        <f aca="false">IF(In_Fix_Interest=1,EN37*SUMIF($J$7:EN$7,EN$7,$J213:EN213),EN213)</f>
        <v>0</v>
      </c>
      <c r="EO214" s="20" t="n">
        <f aca="false">IF(In_Fix_Interest=1,EO37*SUMIF($J$7:EO$7,EO$7,$J213:EO213),EO213)</f>
        <v>0</v>
      </c>
      <c r="EP214" s="20" t="n">
        <f aca="false">IF(In_Fix_Interest=1,EP37*SUMIF($J$7:EP$7,EP$7,$J213:EP213),EP213)</f>
        <v>0</v>
      </c>
      <c r="EQ214" s="20" t="n">
        <f aca="false">IF(In_Fix_Interest=1,EQ37*SUMIF($J$7:EQ$7,EQ$7,$J213:EQ213),EQ213)</f>
        <v>0</v>
      </c>
      <c r="ER214" s="20" t="n">
        <f aca="false">IF(In_Fix_Interest=1,ER37*SUMIF($J$7:ER$7,ER$7,$J213:ER213),ER213)</f>
        <v>0</v>
      </c>
      <c r="ES214" s="20" t="n">
        <f aca="false">IF(In_Fix_Interest=1,ES37*SUMIF($J$7:ES$7,ES$7,$J213:ES213),ES213)</f>
        <v>0</v>
      </c>
      <c r="ET214" s="20" t="n">
        <f aca="false">IF(In_Fix_Interest=1,ET37*SUMIF($J$7:ET$7,ET$7,$J213:ET213),ET213)</f>
        <v>0</v>
      </c>
      <c r="EU214" s="20" t="n">
        <f aca="false">IF(In_Fix_Interest=1,EU37*SUMIF($J$7:EU$7,EU$7,$J213:EU213),EU213)</f>
        <v>0</v>
      </c>
      <c r="EV214" s="20" t="n">
        <f aca="false">IF(In_Fix_Interest=1,EV37*SUMIF($J$7:EV$7,EV$7,$J213:EV213),EV213)</f>
        <v>0</v>
      </c>
      <c r="EW214" s="20" t="n">
        <f aca="false">IF(In_Fix_Interest=1,EW37*SUMIF($J$7:EW$7,EW$7,$J213:EW213),EW213)</f>
        <v>0</v>
      </c>
      <c r="EX214" s="20" t="n">
        <f aca="false">IF(In_Fix_Interest=1,EX37*SUMIF($J$7:EX$7,EX$7,$J213:EX213),EX213)</f>
        <v>0</v>
      </c>
      <c r="EY214" s="20" t="n">
        <f aca="false">IF(In_Fix_Interest=1,EY37*SUMIF($J$7:EY$7,EY$7,$J213:EY213),EY213)</f>
        <v>0</v>
      </c>
      <c r="EZ214" s="20" t="n">
        <f aca="false">IF(In_Fix_Interest=1,EZ37*SUMIF($J$7:EZ$7,EZ$7,$J213:EZ213),EZ213)</f>
        <v>0</v>
      </c>
      <c r="FA214" s="20" t="n">
        <f aca="false">IF(In_Fix_Interest=1,FA37*SUMIF($J$7:FA$7,FA$7,$J213:FA213),FA213)</f>
        <v>0</v>
      </c>
      <c r="FB214" s="20" t="n">
        <f aca="false">IF(In_Fix_Interest=1,FB37*SUMIF($J$7:FB$7,FB$7,$J213:FB213),FB213)</f>
        <v>0</v>
      </c>
      <c r="FC214" s="20" t="n">
        <f aca="false">IF(In_Fix_Interest=1,FC37*SUMIF($J$7:FC$7,FC$7,$J213:FC213),FC213)</f>
        <v>0</v>
      </c>
      <c r="FD214" s="20" t="n">
        <f aca="false">IF(In_Fix_Interest=1,FD37*SUMIF($J$7:FD$7,FD$7,$J213:FD213),FD213)</f>
        <v>0</v>
      </c>
      <c r="FE214" s="20" t="n">
        <f aca="false">IF(In_Fix_Interest=1,FE37*SUMIF($J$7:FE$7,FE$7,$J213:FE213),FE213)</f>
        <v>0</v>
      </c>
      <c r="FF214" s="20" t="n">
        <f aca="false">IF(In_Fix_Interest=1,FF37*SUMIF($J$7:FF$7,FF$7,$J213:FF213),FF213)</f>
        <v>0</v>
      </c>
      <c r="FG214" s="20" t="n">
        <f aca="false">IF(In_Fix_Interest=1,FG37*SUMIF($J$7:FG$7,FG$7,$J213:FG213),FG213)</f>
        <v>0</v>
      </c>
      <c r="FH214" s="20" t="n">
        <f aca="false">IF(In_Fix_Interest=1,FH37*SUMIF($J$7:FH$7,FH$7,$J213:FH213),FH213)</f>
        <v>0</v>
      </c>
    </row>
    <row r="215" customFormat="false" ht="15" hidden="false" customHeight="false" outlineLevel="0" collapsed="false">
      <c r="C215" s="0" t="s">
        <v>851</v>
      </c>
      <c r="D215" s="11" t="s">
        <v>359</v>
      </c>
      <c r="I215" s="64"/>
      <c r="J215" s="20" t="n">
        <f aca="false">J212+J211+J214</f>
        <v>2000.35227272727</v>
      </c>
      <c r="K215" s="20" t="n">
        <f aca="false">K212+K211+K214</f>
        <v>1181.66754075342</v>
      </c>
      <c r="L215" s="20" t="n">
        <f aca="false">L212+L211+L214</f>
        <v>1866.13027919676</v>
      </c>
      <c r="M215" s="20" t="n">
        <f aca="false">M212+M211+M214</f>
        <v>2093.05964113948</v>
      </c>
      <c r="N215" s="20" t="n">
        <f aca="false">N212+N211+N214</f>
        <v>2534.28234776985</v>
      </c>
      <c r="O215" s="20" t="n">
        <f aca="false">O212+O211+O214</f>
        <v>2541.50573544108</v>
      </c>
      <c r="P215" s="20" t="n">
        <f aca="false">P212+P211+P214</f>
        <v>2548.80938297533</v>
      </c>
      <c r="Q215" s="20" t="n">
        <f aca="false">Q212+Q211+Q214</f>
        <v>2556.19329037259</v>
      </c>
      <c r="R215" s="20" t="n">
        <f aca="false">R212+R211+R214</f>
        <v>2869.00931147037</v>
      </c>
      <c r="S215" s="20" t="n">
        <f aca="false">S212+S211+S214</f>
        <v>2876.31295900462</v>
      </c>
      <c r="T215" s="20" t="n">
        <f aca="false">T212+T211+T214</f>
        <v>2876.31295900462</v>
      </c>
      <c r="U215" s="20" t="n">
        <f aca="false">U212+U211+U214</f>
        <v>2876.31295900462</v>
      </c>
      <c r="V215" s="20" t="n">
        <f aca="false">V212+V211+V214</f>
        <v>2962.14742936423</v>
      </c>
      <c r="W215" s="20" t="n">
        <f aca="false">W212+W211+W214</f>
        <v>2962.14742936423</v>
      </c>
      <c r="X215" s="20" t="n">
        <f aca="false">X212+X211+X214</f>
        <v>2962.14742936423</v>
      </c>
      <c r="Y215" s="20" t="n">
        <f aca="false">Y212+Y211+Y214</f>
        <v>2962.14742936423</v>
      </c>
      <c r="Z215" s="20" t="n">
        <f aca="false">Z212+Z211+Z214</f>
        <v>2962.14742936423</v>
      </c>
      <c r="AA215" s="20" t="n">
        <f aca="false">AA212+AA211+AA214</f>
        <v>2962.14742936423</v>
      </c>
      <c r="AB215" s="20" t="n">
        <f aca="false">AB212+AB211+AB214</f>
        <v>2962.14742936423</v>
      </c>
      <c r="AC215" s="20" t="n">
        <f aca="false">AC212+AC211+AC214</f>
        <v>2962.14742936423</v>
      </c>
      <c r="AD215" s="20" t="n">
        <f aca="false">AD212+AD211+AD214</f>
        <v>2962.14742936423</v>
      </c>
      <c r="AE215" s="20" t="n">
        <f aca="false">AE212+AE211+AE214</f>
        <v>2962.14742936423</v>
      </c>
      <c r="AF215" s="20" t="n">
        <f aca="false">AF212+AF211+AF214</f>
        <v>2962.14742936423</v>
      </c>
      <c r="AG215" s="20" t="n">
        <f aca="false">AG212+AG211+AG214</f>
        <v>2962.14742936423</v>
      </c>
      <c r="AH215" s="20" t="n">
        <f aca="false">AH212+AH211+AH214</f>
        <v>2962.14742936423</v>
      </c>
      <c r="AI215" s="20" t="n">
        <f aca="false">AI212+AI211+AI214</f>
        <v>2962.14742936423</v>
      </c>
      <c r="AJ215" s="20" t="n">
        <f aca="false">AJ212+AJ211+AJ214</f>
        <v>2962.14742936423</v>
      </c>
      <c r="AK215" s="20" t="n">
        <f aca="false">AK212+AK211+AK214</f>
        <v>2962.14742936423</v>
      </c>
      <c r="AL215" s="20" t="n">
        <f aca="false">AL212+AL211+AL214</f>
        <v>2962.14742936423</v>
      </c>
      <c r="AM215" s="20" t="n">
        <f aca="false">AM212+AM211+AM214</f>
        <v>2962.14742936423</v>
      </c>
      <c r="AN215" s="20" t="n">
        <f aca="false">AN212+AN211+AN214</f>
        <v>2962.14742936423</v>
      </c>
      <c r="AO215" s="20" t="n">
        <f aca="false">AO212+AO211+AO214</f>
        <v>2962.14742936423</v>
      </c>
      <c r="AP215" s="20" t="n">
        <f aca="false">AP212+AP211+AP214</f>
        <v>2962.14742936423</v>
      </c>
      <c r="AQ215" s="20" t="n">
        <f aca="false">AQ212+AQ211+AQ214</f>
        <v>2962.14742936423</v>
      </c>
      <c r="AR215" s="20" t="n">
        <f aca="false">AR212+AR211+AR214</f>
        <v>2962.14742936423</v>
      </c>
      <c r="AS215" s="20" t="n">
        <f aca="false">AS212+AS211+AS214</f>
        <v>2962.14742936423</v>
      </c>
      <c r="AT215" s="20" t="n">
        <f aca="false">AT212+AT211+AT214</f>
        <v>2962.14742936423</v>
      </c>
      <c r="AU215" s="20" t="n">
        <f aca="false">AU212+AU211+AU214</f>
        <v>2962.14742936423</v>
      </c>
      <c r="AV215" s="20" t="n">
        <f aca="false">AV212+AV211+AV214</f>
        <v>2962.14742936423</v>
      </c>
      <c r="AW215" s="20" t="n">
        <f aca="false">AW212+AW211+AW214</f>
        <v>2962.14742936423</v>
      </c>
      <c r="AX215" s="20" t="n">
        <f aca="false">AX212+AX211+AX214</f>
        <v>2962.14742936423</v>
      </c>
      <c r="AY215" s="20" t="n">
        <f aca="false">AY212+AY211+AY214</f>
        <v>2962.14742936423</v>
      </c>
      <c r="AZ215" s="20" t="n">
        <f aca="false">AZ212+AZ211+AZ214</f>
        <v>2962.14742936423</v>
      </c>
      <c r="BA215" s="20" t="n">
        <f aca="false">BA212+BA211+BA214</f>
        <v>2962.14742936423</v>
      </c>
      <c r="BB215" s="20" t="n">
        <f aca="false">BB212+BB211+BB214</f>
        <v>2962.14742936423</v>
      </c>
      <c r="BC215" s="20" t="n">
        <f aca="false">BC212+BC211+BC214</f>
        <v>2962.14742936423</v>
      </c>
      <c r="BD215" s="20" t="n">
        <f aca="false">BD212+BD211+BD214</f>
        <v>2962.14742936423</v>
      </c>
      <c r="BE215" s="20" t="n">
        <f aca="false">BE212+BE211+BE214</f>
        <v>2962.14742936423</v>
      </c>
      <c r="BF215" s="20" t="n">
        <f aca="false">BF212+BF211+BF214</f>
        <v>2962.14742936423</v>
      </c>
      <c r="BG215" s="20" t="n">
        <f aca="false">BG212+BG211+BG214</f>
        <v>2962.14742936423</v>
      </c>
      <c r="BH215" s="20" t="n">
        <f aca="false">BH212+BH211+BH214</f>
        <v>2962.14742936423</v>
      </c>
      <c r="BI215" s="20" t="n">
        <f aca="false">BI212+BI211+BI214</f>
        <v>2962.14742936423</v>
      </c>
      <c r="BJ215" s="20" t="n">
        <f aca="false">BJ212+BJ211+BJ214</f>
        <v>2962.14742936423</v>
      </c>
      <c r="BK215" s="20" t="n">
        <f aca="false">BK212+BK211+BK214</f>
        <v>2962.14742936423</v>
      </c>
      <c r="BL215" s="20" t="n">
        <f aca="false">BL212+BL211+BL214</f>
        <v>2962.14742936423</v>
      </c>
      <c r="BM215" s="20" t="n">
        <f aca="false">BM212+BM211+BM214</f>
        <v>2962.14742936423</v>
      </c>
      <c r="BN215" s="20" t="n">
        <f aca="false">BN212+BN211+BN214</f>
        <v>2962.14742936423</v>
      </c>
      <c r="BO215" s="20" t="n">
        <f aca="false">BO212+BO211+BO214</f>
        <v>2962.14742936423</v>
      </c>
      <c r="BP215" s="20" t="n">
        <f aca="false">BP212+BP211+BP214</f>
        <v>2962.14742936423</v>
      </c>
      <c r="BQ215" s="20" t="n">
        <f aca="false">BQ212+BQ211+BQ214</f>
        <v>2962.14742936423</v>
      </c>
      <c r="BR215" s="20" t="n">
        <f aca="false">BR212+BR211+BR214</f>
        <v>2962.14742936423</v>
      </c>
      <c r="BS215" s="20" t="n">
        <f aca="false">BS212+BS211+BS214</f>
        <v>2962.14742936423</v>
      </c>
      <c r="BT215" s="20" t="n">
        <f aca="false">BT212+BT211+BT214</f>
        <v>2962.14742936423</v>
      </c>
      <c r="BU215" s="20" t="n">
        <f aca="false">BU212+BU211+BU214</f>
        <v>2962.14742936423</v>
      </c>
      <c r="BV215" s="20" t="n">
        <f aca="false">BV212+BV211+BV214</f>
        <v>2962.14742936423</v>
      </c>
      <c r="BW215" s="20" t="n">
        <f aca="false">BW212+BW211+BW214</f>
        <v>2962.14742936423</v>
      </c>
      <c r="BX215" s="20" t="n">
        <f aca="false">BX212+BX211+BX214</f>
        <v>2962.14742936423</v>
      </c>
      <c r="BY215" s="20" t="n">
        <f aca="false">BY212+BY211+BY214</f>
        <v>2962.14742936423</v>
      </c>
      <c r="BZ215" s="20" t="n">
        <f aca="false">BZ212+BZ211+BZ214</f>
        <v>2962.14742936423</v>
      </c>
      <c r="CA215" s="20" t="n">
        <f aca="false">CA212+CA211+CA214</f>
        <v>2962.14742936423</v>
      </c>
      <c r="CB215" s="20" t="n">
        <f aca="false">CB212+CB211+CB214</f>
        <v>2962.14742936423</v>
      </c>
      <c r="CC215" s="20" t="n">
        <f aca="false">CC212+CC211+CC214</f>
        <v>2962.14742936423</v>
      </c>
      <c r="CD215" s="20" t="n">
        <f aca="false">CD212+CD211+CD214</f>
        <v>2962.14742936423</v>
      </c>
      <c r="CE215" s="20" t="n">
        <f aca="false">CE212+CE211+CE214</f>
        <v>2962.14742936423</v>
      </c>
      <c r="CF215" s="20" t="n">
        <f aca="false">CF212+CF211+CF214</f>
        <v>2962.14742936423</v>
      </c>
      <c r="CG215" s="20" t="n">
        <f aca="false">CG212+CG211+CG214</f>
        <v>2962.14742936423</v>
      </c>
      <c r="CH215" s="20" t="n">
        <f aca="false">CH212+CH211+CH214</f>
        <v>2962.14742936423</v>
      </c>
      <c r="CI215" s="20" t="n">
        <f aca="false">CI212+CI211+CI214</f>
        <v>2962.14742936423</v>
      </c>
      <c r="CJ215" s="20" t="n">
        <f aca="false">CJ212+CJ211+CJ214</f>
        <v>2962.14742936423</v>
      </c>
      <c r="CK215" s="20" t="n">
        <f aca="false">CK212+CK211+CK214</f>
        <v>2962.14742936423</v>
      </c>
      <c r="CL215" s="20" t="n">
        <f aca="false">CL212+CL211+CL214</f>
        <v>2962.14742936423</v>
      </c>
      <c r="CM215" s="20" t="n">
        <f aca="false">CM212+CM211+CM214</f>
        <v>2962.14742936423</v>
      </c>
      <c r="CN215" s="20" t="n">
        <f aca="false">CN212+CN211+CN214</f>
        <v>2962.14742936423</v>
      </c>
      <c r="CO215" s="20" t="n">
        <f aca="false">CO212+CO211+CO214</f>
        <v>2962.14742936423</v>
      </c>
      <c r="CP215" s="20" t="n">
        <f aca="false">CP212+CP211+CP214</f>
        <v>2962.14742936423</v>
      </c>
      <c r="CQ215" s="20" t="n">
        <f aca="false">CQ212+CQ211+CQ214</f>
        <v>2962.14742936423</v>
      </c>
      <c r="CR215" s="20" t="n">
        <f aca="false">CR212+CR211+CR214</f>
        <v>2962.14742936423</v>
      </c>
      <c r="CS215" s="20" t="n">
        <f aca="false">CS212+CS211+CS214</f>
        <v>2962.14742936423</v>
      </c>
      <c r="CT215" s="20" t="n">
        <f aca="false">CT212+CT211+CT214</f>
        <v>2962.14742936423</v>
      </c>
      <c r="CU215" s="20" t="n">
        <f aca="false">CU212+CU211+CU214</f>
        <v>2962.14742936423</v>
      </c>
      <c r="CV215" s="20" t="n">
        <f aca="false">CV212+CV211+CV214</f>
        <v>2962.14742936423</v>
      </c>
      <c r="CW215" s="20" t="n">
        <f aca="false">CW212+CW211+CW214</f>
        <v>2962.14742936423</v>
      </c>
      <c r="CX215" s="20" t="n">
        <f aca="false">CX212+CX211+CX214</f>
        <v>2962.14742936423</v>
      </c>
      <c r="CY215" s="20" t="n">
        <f aca="false">CY212+CY211+CY214</f>
        <v>2962.14742936423</v>
      </c>
      <c r="CZ215" s="20" t="n">
        <f aca="false">CZ212+CZ211+CZ214</f>
        <v>2962.14742936423</v>
      </c>
      <c r="DA215" s="20" t="n">
        <f aca="false">DA212+DA211+DA214</f>
        <v>2962.14742936423</v>
      </c>
      <c r="DB215" s="20" t="n">
        <f aca="false">DB212+DB211+DB214</f>
        <v>2962.14742936423</v>
      </c>
      <c r="DC215" s="20" t="n">
        <f aca="false">DC212+DC211+DC214</f>
        <v>2962.14742936423</v>
      </c>
      <c r="DD215" s="20" t="n">
        <f aca="false">DD212+DD211+DD214</f>
        <v>2962.14742936423</v>
      </c>
      <c r="DE215" s="20" t="n">
        <f aca="false">DE212+DE211+DE214</f>
        <v>2962.14742936423</v>
      </c>
      <c r="DF215" s="20" t="n">
        <f aca="false">DF212+DF211+DF214</f>
        <v>2962.14742936423</v>
      </c>
      <c r="DG215" s="20" t="n">
        <f aca="false">DG212+DG211+DG214</f>
        <v>2962.14742936423</v>
      </c>
      <c r="DH215" s="20" t="n">
        <f aca="false">DH212+DH211+DH214</f>
        <v>2962.14742936423</v>
      </c>
      <c r="DI215" s="20" t="n">
        <f aca="false">DI212+DI211+DI214</f>
        <v>2962.14742936423</v>
      </c>
      <c r="DJ215" s="20" t="n">
        <f aca="false">DJ212+DJ211+DJ214</f>
        <v>2962.14742936423</v>
      </c>
      <c r="DK215" s="20" t="n">
        <f aca="false">DK212+DK211+DK214</f>
        <v>2962.14742936423</v>
      </c>
      <c r="DL215" s="20" t="n">
        <f aca="false">DL212+DL211+DL214</f>
        <v>2962.14742936423</v>
      </c>
      <c r="DM215" s="20" t="n">
        <f aca="false">DM212+DM211+DM214</f>
        <v>2962.14742936423</v>
      </c>
      <c r="DN215" s="20" t="n">
        <f aca="false">DN212+DN211+DN214</f>
        <v>2962.14742936423</v>
      </c>
      <c r="DO215" s="20" t="n">
        <f aca="false">DO212+DO211+DO214</f>
        <v>2962.14742936423</v>
      </c>
      <c r="DP215" s="20" t="n">
        <f aca="false">DP212+DP211+DP214</f>
        <v>2962.14742936423</v>
      </c>
      <c r="DQ215" s="20" t="n">
        <f aca="false">DQ212+DQ211+DQ214</f>
        <v>2962.14742936423</v>
      </c>
      <c r="DR215" s="20" t="n">
        <f aca="false">DR212+DR211+DR214</f>
        <v>2962.14742936423</v>
      </c>
      <c r="DS215" s="20" t="n">
        <f aca="false">DS212+DS211+DS214</f>
        <v>2962.14742936423</v>
      </c>
      <c r="DT215" s="20" t="n">
        <f aca="false">DT212+DT211+DT214</f>
        <v>2962.14742936423</v>
      </c>
      <c r="DU215" s="20" t="n">
        <f aca="false">DU212+DU211+DU214</f>
        <v>2962.14742936423</v>
      </c>
      <c r="DV215" s="20" t="n">
        <f aca="false">DV212+DV211+DV214</f>
        <v>2962.14742936423</v>
      </c>
      <c r="DW215" s="20" t="n">
        <f aca="false">DW212+DW211+DW214</f>
        <v>2962.14742936423</v>
      </c>
      <c r="DX215" s="20" t="n">
        <f aca="false">DX212+DX211+DX214</f>
        <v>2962.14742936423</v>
      </c>
      <c r="DY215" s="20" t="n">
        <f aca="false">DY212+DY211+DY214</f>
        <v>2962.14742936423</v>
      </c>
      <c r="DZ215" s="20" t="n">
        <f aca="false">DZ212+DZ211+DZ214</f>
        <v>2962.14742936423</v>
      </c>
      <c r="EA215" s="20" t="n">
        <f aca="false">EA212+EA211+EA214</f>
        <v>2962.14742936423</v>
      </c>
      <c r="EB215" s="20" t="n">
        <f aca="false">EB212+EB211+EB214</f>
        <v>2962.14742936423</v>
      </c>
      <c r="EC215" s="20" t="n">
        <f aca="false">EC212+EC211+EC214</f>
        <v>2962.14742936423</v>
      </c>
      <c r="ED215" s="20" t="n">
        <f aca="false">ED212+ED211+ED214</f>
        <v>2962.14742936423</v>
      </c>
      <c r="EE215" s="20" t="n">
        <f aca="false">EE212+EE211+EE214</f>
        <v>2962.14742936423</v>
      </c>
      <c r="EF215" s="20" t="n">
        <f aca="false">EF212+EF211+EF214</f>
        <v>2962.14742936423</v>
      </c>
      <c r="EG215" s="20" t="n">
        <f aca="false">EG212+EG211+EG214</f>
        <v>2962.14742936423</v>
      </c>
      <c r="EH215" s="20" t="n">
        <f aca="false">EH212+EH211+EH214</f>
        <v>2962.14742936423</v>
      </c>
      <c r="EI215" s="20" t="n">
        <f aca="false">EI212+EI211+EI214</f>
        <v>2962.14742936423</v>
      </c>
      <c r="EJ215" s="20" t="n">
        <f aca="false">EJ212+EJ211+EJ214</f>
        <v>2962.14742936423</v>
      </c>
      <c r="EK215" s="20" t="n">
        <f aca="false">EK212+EK211+EK214</f>
        <v>2962.14742936423</v>
      </c>
      <c r="EL215" s="20" t="n">
        <f aca="false">EL212+EL211+EL214</f>
        <v>2962.14742936423</v>
      </c>
      <c r="EM215" s="20" t="n">
        <f aca="false">EM212+EM211+EM214</f>
        <v>2962.14742936423</v>
      </c>
      <c r="EN215" s="20" t="n">
        <f aca="false">EN212+EN211+EN214</f>
        <v>2962.14742936423</v>
      </c>
      <c r="EO215" s="20" t="n">
        <f aca="false">EO212+EO211+EO214</f>
        <v>2962.14742936423</v>
      </c>
      <c r="EP215" s="20" t="n">
        <f aca="false">EP212+EP211+EP214</f>
        <v>2962.14742936423</v>
      </c>
      <c r="EQ215" s="20" t="n">
        <f aca="false">EQ212+EQ211+EQ214</f>
        <v>2962.14742936423</v>
      </c>
      <c r="ER215" s="20" t="n">
        <f aca="false">ER212+ER211+ER214</f>
        <v>2962.14742936423</v>
      </c>
      <c r="ES215" s="20" t="n">
        <f aca="false">ES212+ES211+ES214</f>
        <v>2962.14742936423</v>
      </c>
      <c r="ET215" s="20" t="n">
        <f aca="false">ET212+ET211+ET214</f>
        <v>2962.14742936423</v>
      </c>
      <c r="EU215" s="20" t="n">
        <f aca="false">EU212+EU211+EU214</f>
        <v>2962.14742936423</v>
      </c>
      <c r="EV215" s="20" t="n">
        <f aca="false">EV212+EV211+EV214</f>
        <v>2962.14742936423</v>
      </c>
      <c r="EW215" s="20" t="n">
        <f aca="false">EW212+EW211+EW214</f>
        <v>2962.14742936423</v>
      </c>
      <c r="EX215" s="20" t="n">
        <f aca="false">EX212+EX211+EX214</f>
        <v>2962.14742936423</v>
      </c>
      <c r="EY215" s="20" t="n">
        <f aca="false">EY212+EY211+EY214</f>
        <v>2962.14742936423</v>
      </c>
      <c r="EZ215" s="20" t="n">
        <f aca="false">EZ212+EZ211+EZ214</f>
        <v>2962.14742936423</v>
      </c>
      <c r="FA215" s="20" t="n">
        <f aca="false">FA212+FA211+FA214</f>
        <v>2962.14742936423</v>
      </c>
      <c r="FB215" s="20" t="n">
        <f aca="false">FB212+FB211+FB214</f>
        <v>2962.14742936423</v>
      </c>
      <c r="FC215" s="20" t="n">
        <f aca="false">FC212+FC211+FC214</f>
        <v>2962.14742936423</v>
      </c>
      <c r="FD215" s="20" t="n">
        <f aca="false">FD212+FD211+FD214</f>
        <v>2962.14742936423</v>
      </c>
      <c r="FE215" s="20" t="n">
        <f aca="false">FE212+FE211+FE214</f>
        <v>2962.14742936423</v>
      </c>
      <c r="FF215" s="20" t="n">
        <f aca="false">FF212+FF211+FF214</f>
        <v>2962.14742936423</v>
      </c>
      <c r="FG215" s="20" t="n">
        <f aca="false">FG212+FG211+FG214</f>
        <v>2962.14742936423</v>
      </c>
      <c r="FH215" s="20" t="n">
        <f aca="false">FH212+FH211+FH214</f>
        <v>2962.14742936423</v>
      </c>
    </row>
    <row r="216" customFormat="false" ht="15" hidden="false" customHeight="false" outlineLevel="0" collapsed="false">
      <c r="C216" s="0" t="s">
        <v>852</v>
      </c>
      <c r="D216" s="11" t="s">
        <v>359</v>
      </c>
      <c r="J216" s="21" t="n">
        <f aca="false">I219</f>
        <v>0</v>
      </c>
      <c r="K216" s="21" t="n">
        <f aca="false">J219</f>
        <v>150</v>
      </c>
      <c r="L216" s="21" t="n">
        <f aca="false">K219</f>
        <v>150</v>
      </c>
      <c r="M216" s="21" t="n">
        <f aca="false">L219</f>
        <v>150</v>
      </c>
      <c r="N216" s="21" t="n">
        <f aca="false">M219</f>
        <v>150</v>
      </c>
      <c r="O216" s="21" t="n">
        <f aca="false">N219</f>
        <v>168</v>
      </c>
      <c r="P216" s="21" t="n">
        <f aca="false">O219</f>
        <v>168</v>
      </c>
      <c r="Q216" s="21" t="n">
        <f aca="false">P219</f>
        <v>168</v>
      </c>
      <c r="R216" s="21" t="n">
        <f aca="false">Q219</f>
        <v>168</v>
      </c>
      <c r="S216" s="21" t="n">
        <f aca="false">R219</f>
        <v>188.16</v>
      </c>
      <c r="T216" s="21" t="n">
        <f aca="false">S219</f>
        <v>188.16</v>
      </c>
      <c r="U216" s="21" t="n">
        <f aca="false">T219</f>
        <v>188.16</v>
      </c>
      <c r="V216" s="21" t="n">
        <f aca="false">U219</f>
        <v>188.16</v>
      </c>
      <c r="W216" s="21" t="n">
        <f aca="false">V219</f>
        <v>193.789334794521</v>
      </c>
      <c r="X216" s="21" t="n">
        <f aca="false">W219</f>
        <v>193.789334794521</v>
      </c>
      <c r="Y216" s="21" t="n">
        <f aca="false">X219</f>
        <v>193.789334794521</v>
      </c>
      <c r="Z216" s="21" t="n">
        <f aca="false">Y219</f>
        <v>193.789334794521</v>
      </c>
      <c r="AA216" s="21" t="n">
        <f aca="false">Z219</f>
        <v>193.789334794521</v>
      </c>
      <c r="AB216" s="21" t="n">
        <f aca="false">AA219</f>
        <v>193.789334794521</v>
      </c>
      <c r="AC216" s="21" t="n">
        <f aca="false">AB219</f>
        <v>193.789334794521</v>
      </c>
      <c r="AD216" s="21" t="n">
        <f aca="false">AC219</f>
        <v>193.789334794521</v>
      </c>
      <c r="AE216" s="21" t="n">
        <f aca="false">AD219</f>
        <v>193.789334794521</v>
      </c>
      <c r="AF216" s="21" t="n">
        <f aca="false">AE219</f>
        <v>193.789334794521</v>
      </c>
      <c r="AG216" s="21" t="n">
        <f aca="false">AF219</f>
        <v>193.789334794521</v>
      </c>
      <c r="AH216" s="21" t="n">
        <f aca="false">AG219</f>
        <v>193.789334794521</v>
      </c>
      <c r="AI216" s="21" t="n">
        <f aca="false">AH219</f>
        <v>193.789334794521</v>
      </c>
      <c r="AJ216" s="21" t="n">
        <f aca="false">AI219</f>
        <v>193.789334794521</v>
      </c>
      <c r="AK216" s="21" t="n">
        <f aca="false">AJ219</f>
        <v>193.789334794521</v>
      </c>
      <c r="AL216" s="21" t="n">
        <f aca="false">AK219</f>
        <v>193.789334794521</v>
      </c>
      <c r="AM216" s="21" t="n">
        <f aca="false">AL219</f>
        <v>193.789334794521</v>
      </c>
      <c r="AN216" s="21" t="n">
        <f aca="false">AM219</f>
        <v>193.789334794521</v>
      </c>
      <c r="AO216" s="21" t="n">
        <f aca="false">AN219</f>
        <v>193.789334794521</v>
      </c>
      <c r="AP216" s="21" t="n">
        <f aca="false">AO219</f>
        <v>193.789334794521</v>
      </c>
      <c r="AQ216" s="21" t="n">
        <f aca="false">AP219</f>
        <v>193.789334794521</v>
      </c>
      <c r="AR216" s="21" t="n">
        <f aca="false">AQ219</f>
        <v>193.789334794521</v>
      </c>
      <c r="AS216" s="21" t="n">
        <f aca="false">AR219</f>
        <v>193.789334794521</v>
      </c>
      <c r="AT216" s="21" t="n">
        <f aca="false">AS219</f>
        <v>193.789334794521</v>
      </c>
      <c r="AU216" s="21" t="n">
        <f aca="false">AT219</f>
        <v>193.789334794521</v>
      </c>
      <c r="AV216" s="21" t="n">
        <f aca="false">AU219</f>
        <v>193.789334794521</v>
      </c>
      <c r="AW216" s="21" t="n">
        <f aca="false">AV219</f>
        <v>193.789334794521</v>
      </c>
      <c r="AX216" s="21" t="n">
        <f aca="false">AW219</f>
        <v>193.789334794521</v>
      </c>
      <c r="AY216" s="21" t="n">
        <f aca="false">AX219</f>
        <v>193.789334794521</v>
      </c>
      <c r="AZ216" s="21" t="n">
        <f aca="false">AY219</f>
        <v>193.789334794521</v>
      </c>
      <c r="BA216" s="21" t="n">
        <f aca="false">AZ219</f>
        <v>193.789334794521</v>
      </c>
      <c r="BB216" s="21" t="n">
        <f aca="false">BA219</f>
        <v>193.789334794521</v>
      </c>
      <c r="BC216" s="21" t="n">
        <f aca="false">BB219</f>
        <v>193.789334794521</v>
      </c>
      <c r="BD216" s="21" t="n">
        <f aca="false">BC219</f>
        <v>193.789334794521</v>
      </c>
      <c r="BE216" s="21" t="n">
        <f aca="false">BD219</f>
        <v>193.789334794521</v>
      </c>
      <c r="BF216" s="21" t="n">
        <f aca="false">BE219</f>
        <v>193.789334794521</v>
      </c>
      <c r="BG216" s="21" t="n">
        <f aca="false">BF219</f>
        <v>193.789334794521</v>
      </c>
      <c r="BH216" s="21" t="n">
        <f aca="false">BG219</f>
        <v>193.789334794521</v>
      </c>
      <c r="BI216" s="21" t="n">
        <f aca="false">BH219</f>
        <v>193.789334794521</v>
      </c>
      <c r="BJ216" s="21" t="n">
        <f aca="false">BI219</f>
        <v>193.789334794521</v>
      </c>
      <c r="BK216" s="21" t="n">
        <f aca="false">BJ219</f>
        <v>193.789334794521</v>
      </c>
      <c r="BL216" s="21" t="n">
        <f aca="false">BK219</f>
        <v>193.789334794521</v>
      </c>
      <c r="BM216" s="21" t="n">
        <f aca="false">BL219</f>
        <v>193.789334794521</v>
      </c>
      <c r="BN216" s="21" t="n">
        <f aca="false">BM219</f>
        <v>193.789334794521</v>
      </c>
      <c r="BO216" s="21" t="n">
        <f aca="false">BN219</f>
        <v>193.789334794521</v>
      </c>
      <c r="BP216" s="21" t="n">
        <f aca="false">BO219</f>
        <v>193.789334794521</v>
      </c>
      <c r="BQ216" s="21" t="n">
        <f aca="false">BP219</f>
        <v>193.789334794521</v>
      </c>
      <c r="BR216" s="21" t="n">
        <f aca="false">BQ219</f>
        <v>193.789334794521</v>
      </c>
      <c r="BS216" s="21" t="n">
        <f aca="false">BR219</f>
        <v>193.789334794521</v>
      </c>
      <c r="BT216" s="21" t="n">
        <f aca="false">BS219</f>
        <v>193.789334794521</v>
      </c>
      <c r="BU216" s="21" t="n">
        <f aca="false">BT219</f>
        <v>193.789334794521</v>
      </c>
      <c r="BV216" s="21" t="n">
        <f aca="false">BU219</f>
        <v>193.789334794521</v>
      </c>
      <c r="BW216" s="21" t="n">
        <f aca="false">BV219</f>
        <v>193.789334794521</v>
      </c>
      <c r="BX216" s="21" t="n">
        <f aca="false">BW219</f>
        <v>193.789334794521</v>
      </c>
      <c r="BY216" s="21" t="n">
        <f aca="false">BX219</f>
        <v>193.789334794521</v>
      </c>
      <c r="BZ216" s="21" t="n">
        <f aca="false">BY219</f>
        <v>193.789334794521</v>
      </c>
      <c r="CA216" s="21" t="n">
        <f aca="false">BZ219</f>
        <v>193.789334794521</v>
      </c>
      <c r="CB216" s="21" t="n">
        <f aca="false">CA219</f>
        <v>193.789334794521</v>
      </c>
      <c r="CC216" s="21" t="n">
        <f aca="false">CB219</f>
        <v>193.789334794521</v>
      </c>
      <c r="CD216" s="21" t="n">
        <f aca="false">CC219</f>
        <v>193.789334794521</v>
      </c>
      <c r="CE216" s="21" t="n">
        <f aca="false">CD219</f>
        <v>193.789334794521</v>
      </c>
      <c r="CF216" s="21" t="n">
        <f aca="false">CE219</f>
        <v>193.789334794521</v>
      </c>
      <c r="CG216" s="21" t="n">
        <f aca="false">CF219</f>
        <v>193.789334794521</v>
      </c>
      <c r="CH216" s="21" t="n">
        <f aca="false">CG219</f>
        <v>193.789334794521</v>
      </c>
      <c r="CI216" s="21" t="n">
        <f aca="false">CH219</f>
        <v>193.789334794521</v>
      </c>
      <c r="CJ216" s="21" t="n">
        <f aca="false">CI219</f>
        <v>193.789334794521</v>
      </c>
      <c r="CK216" s="21" t="n">
        <f aca="false">CJ219</f>
        <v>193.789334794521</v>
      </c>
      <c r="CL216" s="21" t="n">
        <f aca="false">CK219</f>
        <v>193.789334794521</v>
      </c>
      <c r="CM216" s="21" t="n">
        <f aca="false">CL219</f>
        <v>193.789334794521</v>
      </c>
      <c r="CN216" s="21" t="n">
        <f aca="false">CM219</f>
        <v>193.789334794521</v>
      </c>
      <c r="CO216" s="21" t="n">
        <f aca="false">CN219</f>
        <v>193.789334794521</v>
      </c>
      <c r="CP216" s="21" t="n">
        <f aca="false">CO219</f>
        <v>193.789334794521</v>
      </c>
      <c r="CQ216" s="21" t="n">
        <f aca="false">CP219</f>
        <v>193.789334794521</v>
      </c>
      <c r="CR216" s="21" t="n">
        <f aca="false">CQ219</f>
        <v>193.789334794521</v>
      </c>
      <c r="CS216" s="21" t="n">
        <f aca="false">CR219</f>
        <v>193.789334794521</v>
      </c>
      <c r="CT216" s="21" t="n">
        <f aca="false">CS219</f>
        <v>193.789334794521</v>
      </c>
      <c r="CU216" s="21" t="n">
        <f aca="false">CT219</f>
        <v>193.789334794521</v>
      </c>
      <c r="CV216" s="21" t="n">
        <f aca="false">CU219</f>
        <v>193.789334794521</v>
      </c>
      <c r="CW216" s="21" t="n">
        <f aca="false">CV219</f>
        <v>193.789334794521</v>
      </c>
      <c r="CX216" s="21" t="n">
        <f aca="false">CW219</f>
        <v>193.789334794521</v>
      </c>
      <c r="CY216" s="21" t="n">
        <f aca="false">CX219</f>
        <v>193.789334794521</v>
      </c>
      <c r="CZ216" s="21" t="n">
        <f aca="false">CY219</f>
        <v>193.789334794521</v>
      </c>
      <c r="DA216" s="21" t="n">
        <f aca="false">CZ219</f>
        <v>193.789334794521</v>
      </c>
      <c r="DB216" s="21" t="n">
        <f aca="false">DA219</f>
        <v>193.789334794521</v>
      </c>
      <c r="DC216" s="21" t="n">
        <f aca="false">DB219</f>
        <v>193.789334794521</v>
      </c>
      <c r="DD216" s="21" t="n">
        <f aca="false">DC219</f>
        <v>193.789334794521</v>
      </c>
      <c r="DE216" s="21" t="n">
        <f aca="false">DD219</f>
        <v>193.789334794521</v>
      </c>
      <c r="DF216" s="21" t="n">
        <f aca="false">DE219</f>
        <v>193.789334794521</v>
      </c>
      <c r="DG216" s="21" t="n">
        <f aca="false">DF219</f>
        <v>193.789334794521</v>
      </c>
      <c r="DH216" s="21" t="n">
        <f aca="false">DG219</f>
        <v>193.789334794521</v>
      </c>
      <c r="DI216" s="21" t="n">
        <f aca="false">DH219</f>
        <v>193.789334794521</v>
      </c>
      <c r="DJ216" s="21" t="n">
        <f aca="false">DI219</f>
        <v>193.789334794521</v>
      </c>
      <c r="DK216" s="21" t="n">
        <f aca="false">DJ219</f>
        <v>193.789334794521</v>
      </c>
      <c r="DL216" s="21" t="n">
        <f aca="false">DK219</f>
        <v>193.789334794521</v>
      </c>
      <c r="DM216" s="21" t="n">
        <f aca="false">DL219</f>
        <v>193.789334794521</v>
      </c>
      <c r="DN216" s="21" t="n">
        <f aca="false">DM219</f>
        <v>193.789334794521</v>
      </c>
      <c r="DO216" s="21" t="n">
        <f aca="false">DN219</f>
        <v>193.789334794521</v>
      </c>
      <c r="DP216" s="21" t="n">
        <f aca="false">DO219</f>
        <v>193.789334794521</v>
      </c>
      <c r="DQ216" s="21" t="n">
        <f aca="false">DP219</f>
        <v>193.789334794521</v>
      </c>
      <c r="DR216" s="21" t="n">
        <f aca="false">DQ219</f>
        <v>193.789334794521</v>
      </c>
      <c r="DS216" s="21" t="n">
        <f aca="false">DR219</f>
        <v>193.789334794521</v>
      </c>
      <c r="DT216" s="21" t="n">
        <f aca="false">DS219</f>
        <v>193.789334794521</v>
      </c>
      <c r="DU216" s="21" t="n">
        <f aca="false">DT219</f>
        <v>193.789334794521</v>
      </c>
      <c r="DV216" s="21" t="n">
        <f aca="false">DU219</f>
        <v>193.789334794521</v>
      </c>
      <c r="DW216" s="21" t="n">
        <f aca="false">DV219</f>
        <v>193.789334794521</v>
      </c>
      <c r="DX216" s="21" t="n">
        <f aca="false">DW219</f>
        <v>193.789334794521</v>
      </c>
      <c r="DY216" s="21" t="n">
        <f aca="false">DX219</f>
        <v>193.789334794521</v>
      </c>
      <c r="DZ216" s="21" t="n">
        <f aca="false">DY219</f>
        <v>193.789334794521</v>
      </c>
      <c r="EA216" s="21" t="n">
        <f aca="false">DZ219</f>
        <v>193.789334794521</v>
      </c>
      <c r="EB216" s="21" t="n">
        <f aca="false">EA219</f>
        <v>193.789334794521</v>
      </c>
      <c r="EC216" s="21" t="n">
        <f aca="false">EB219</f>
        <v>193.789334794521</v>
      </c>
      <c r="ED216" s="21" t="n">
        <f aca="false">EC219</f>
        <v>193.789334794521</v>
      </c>
      <c r="EE216" s="21" t="n">
        <f aca="false">ED219</f>
        <v>193.789334794521</v>
      </c>
      <c r="EF216" s="21" t="n">
        <f aca="false">EE219</f>
        <v>193.789334794521</v>
      </c>
      <c r="EG216" s="21" t="n">
        <f aca="false">EF219</f>
        <v>193.789334794521</v>
      </c>
      <c r="EH216" s="21" t="n">
        <f aca="false">EG219</f>
        <v>193.789334794521</v>
      </c>
      <c r="EI216" s="21" t="n">
        <f aca="false">EH219</f>
        <v>193.789334794521</v>
      </c>
      <c r="EJ216" s="21" t="n">
        <f aca="false">EI219</f>
        <v>193.789334794521</v>
      </c>
      <c r="EK216" s="21" t="n">
        <f aca="false">EJ219</f>
        <v>193.789334794521</v>
      </c>
      <c r="EL216" s="21" t="n">
        <f aca="false">EK219</f>
        <v>193.789334794521</v>
      </c>
      <c r="EM216" s="21" t="n">
        <f aca="false">EL219</f>
        <v>193.789334794521</v>
      </c>
      <c r="EN216" s="21" t="n">
        <f aca="false">EM219</f>
        <v>193.789334794521</v>
      </c>
      <c r="EO216" s="21" t="n">
        <f aca="false">EN219</f>
        <v>193.789334794521</v>
      </c>
      <c r="EP216" s="21" t="n">
        <f aca="false">EO219</f>
        <v>193.789334794521</v>
      </c>
      <c r="EQ216" s="21" t="n">
        <f aca="false">EP219</f>
        <v>193.789334794521</v>
      </c>
      <c r="ER216" s="21" t="n">
        <f aca="false">EQ219</f>
        <v>193.789334794521</v>
      </c>
      <c r="ES216" s="21" t="n">
        <f aca="false">ER219</f>
        <v>193.789334794521</v>
      </c>
      <c r="ET216" s="21" t="n">
        <f aca="false">ES219</f>
        <v>193.789334794521</v>
      </c>
      <c r="EU216" s="21" t="n">
        <f aca="false">ET219</f>
        <v>193.789334794521</v>
      </c>
      <c r="EV216" s="21" t="n">
        <f aca="false">EU219</f>
        <v>193.789334794521</v>
      </c>
      <c r="EW216" s="21" t="n">
        <f aca="false">EV219</f>
        <v>193.789334794521</v>
      </c>
      <c r="EX216" s="21" t="n">
        <f aca="false">EW219</f>
        <v>193.789334794521</v>
      </c>
      <c r="EY216" s="21" t="n">
        <f aca="false">EX219</f>
        <v>193.789334794521</v>
      </c>
      <c r="EZ216" s="21" t="n">
        <f aca="false">EY219</f>
        <v>193.789334794521</v>
      </c>
      <c r="FA216" s="21" t="n">
        <f aca="false">EZ219</f>
        <v>193.789334794521</v>
      </c>
      <c r="FB216" s="21" t="n">
        <f aca="false">FA219</f>
        <v>193.789334794521</v>
      </c>
      <c r="FC216" s="21" t="n">
        <f aca="false">FB219</f>
        <v>193.789334794521</v>
      </c>
      <c r="FD216" s="21" t="n">
        <f aca="false">FC219</f>
        <v>193.789334794521</v>
      </c>
      <c r="FE216" s="21" t="n">
        <f aca="false">FD219</f>
        <v>193.789334794521</v>
      </c>
      <c r="FF216" s="21" t="n">
        <f aca="false">FE219</f>
        <v>193.789334794521</v>
      </c>
      <c r="FG216" s="21" t="n">
        <f aca="false">FF219</f>
        <v>193.789334794521</v>
      </c>
      <c r="FH216" s="21" t="n">
        <f aca="false">FG219</f>
        <v>193.789334794521</v>
      </c>
    </row>
    <row r="217" customFormat="false" ht="15" hidden="false" customHeight="false" outlineLevel="0" collapsed="false">
      <c r="C217" s="0" t="s">
        <v>853</v>
      </c>
      <c r="D217" s="11" t="s">
        <v>359</v>
      </c>
      <c r="E217" s="20" t="n">
        <f aca="false">SUMIF($J$3:$FH$3,"&lt;="&amp;$E20,$J217:$FH217)</f>
        <v>22.9709589041096</v>
      </c>
      <c r="F217" s="20" t="n">
        <f aca="false">SUMIF($J$4:$FH$4,"&lt;="&amp;$E22,$J217:$FH217)</f>
        <v>43.7893347945205</v>
      </c>
      <c r="I217" s="20" t="n">
        <f aca="false">SUM(J217:FH217)</f>
        <v>43.7893347945205</v>
      </c>
      <c r="J217" s="20" t="n">
        <f aca="false">J216*J210*(1-J26)</f>
        <v>0</v>
      </c>
      <c r="K217" s="20" t="n">
        <f aca="false">K216*K210*(1-K26)</f>
        <v>4.43835616438356</v>
      </c>
      <c r="L217" s="20" t="n">
        <f aca="false">L216*L210*(1-L26)</f>
        <v>4.48767123287671</v>
      </c>
      <c r="M217" s="20" t="n">
        <f aca="false">M216*M210*(1-M26)</f>
        <v>4.53698630136986</v>
      </c>
      <c r="N217" s="20" t="n">
        <f aca="false">N216*N210*(1-N26)</f>
        <v>4.53698630136986</v>
      </c>
      <c r="O217" s="20" t="n">
        <f aca="false">O216*O210*(1-O26)</f>
        <v>4.97095890410959</v>
      </c>
      <c r="P217" s="20" t="n">
        <f aca="false">P216*P210*(1-P26)</f>
        <v>5.02619178082192</v>
      </c>
      <c r="Q217" s="20" t="n">
        <f aca="false">Q216*Q210*(1-Q26)</f>
        <v>5.08142465753425</v>
      </c>
      <c r="R217" s="20" t="n">
        <f aca="false">R216*R210*(1-R26)</f>
        <v>5.08142465753425</v>
      </c>
      <c r="S217" s="20" t="n">
        <f aca="false">S216*S210*(1-S26)</f>
        <v>5.62933479452055</v>
      </c>
      <c r="T217" s="20" t="n">
        <f aca="false">T216*T210*(1-T26)</f>
        <v>0</v>
      </c>
      <c r="U217" s="20" t="n">
        <f aca="false">U216*U210*(1-U26)</f>
        <v>0</v>
      </c>
      <c r="V217" s="20" t="n">
        <f aca="false">V216*V210*(1-V26)</f>
        <v>0</v>
      </c>
      <c r="W217" s="20" t="n">
        <f aca="false">W216*W210*(1-W26)</f>
        <v>0</v>
      </c>
      <c r="X217" s="20" t="n">
        <f aca="false">X216*X210*(1-X26)</f>
        <v>0</v>
      </c>
      <c r="Y217" s="20" t="n">
        <f aca="false">Y216*Y210*(1-Y26)</f>
        <v>0</v>
      </c>
      <c r="Z217" s="20" t="n">
        <f aca="false">Z216*Z210*(1-Z26)</f>
        <v>0</v>
      </c>
      <c r="AA217" s="20" t="n">
        <f aca="false">AA216*AA210*(1-AA26)</f>
        <v>0</v>
      </c>
      <c r="AB217" s="20" t="n">
        <f aca="false">AB216*AB210*(1-AB26)</f>
        <v>0</v>
      </c>
      <c r="AC217" s="20" t="n">
        <f aca="false">AC216*AC210*(1-AC26)</f>
        <v>0</v>
      </c>
      <c r="AD217" s="20" t="n">
        <f aca="false">AD216*AD210*(1-AD26)</f>
        <v>0</v>
      </c>
      <c r="AE217" s="20" t="n">
        <f aca="false">AE216*AE210*(1-AE26)</f>
        <v>0</v>
      </c>
      <c r="AF217" s="20" t="n">
        <f aca="false">AF216*AF210*(1-AF26)</f>
        <v>0</v>
      </c>
      <c r="AG217" s="20" t="n">
        <f aca="false">AG216*AG210*(1-AG26)</f>
        <v>0</v>
      </c>
      <c r="AH217" s="20" t="n">
        <f aca="false">AH216*AH210*(1-AH26)</f>
        <v>0</v>
      </c>
      <c r="AI217" s="20" t="n">
        <f aca="false">AI216*AI210*(1-AI26)</f>
        <v>0</v>
      </c>
      <c r="AJ217" s="20" t="n">
        <f aca="false">AJ216*AJ210*(1-AJ26)</f>
        <v>0</v>
      </c>
      <c r="AK217" s="20" t="n">
        <f aca="false">AK216*AK210*(1-AK26)</f>
        <v>0</v>
      </c>
      <c r="AL217" s="20" t="n">
        <f aca="false">AL216*AL210*(1-AL26)</f>
        <v>0</v>
      </c>
      <c r="AM217" s="20" t="n">
        <f aca="false">AM216*AM210*(1-AM26)</f>
        <v>0</v>
      </c>
      <c r="AN217" s="20" t="n">
        <f aca="false">AN216*AN210*(1-AN26)</f>
        <v>0</v>
      </c>
      <c r="AO217" s="20" t="n">
        <f aca="false">AO216*AO210*(1-AO26)</f>
        <v>0</v>
      </c>
      <c r="AP217" s="20" t="n">
        <f aca="false">AP216*AP210*(1-AP26)</f>
        <v>0</v>
      </c>
      <c r="AQ217" s="20" t="n">
        <f aca="false">AQ216*AQ210*(1-AQ26)</f>
        <v>0</v>
      </c>
      <c r="AR217" s="20" t="n">
        <f aca="false">AR216*AR210*(1-AR26)</f>
        <v>0</v>
      </c>
      <c r="AS217" s="20" t="n">
        <f aca="false">AS216*AS210*(1-AS26)</f>
        <v>0</v>
      </c>
      <c r="AT217" s="20" t="n">
        <f aca="false">AT216*AT210*(1-AT26)</f>
        <v>0</v>
      </c>
      <c r="AU217" s="20" t="n">
        <f aca="false">AU216*AU210*(1-AU26)</f>
        <v>0</v>
      </c>
      <c r="AV217" s="20" t="n">
        <f aca="false">AV216*AV210*(1-AV26)</f>
        <v>0</v>
      </c>
      <c r="AW217" s="20" t="n">
        <f aca="false">AW216*AW210*(1-AW26)</f>
        <v>0</v>
      </c>
      <c r="AX217" s="20" t="n">
        <f aca="false">AX216*AX210*(1-AX26)</f>
        <v>0</v>
      </c>
      <c r="AY217" s="20" t="n">
        <f aca="false">AY216*AY210*(1-AY26)</f>
        <v>0</v>
      </c>
      <c r="AZ217" s="20" t="n">
        <f aca="false">AZ216*AZ210*(1-AZ26)</f>
        <v>0</v>
      </c>
      <c r="BA217" s="20" t="n">
        <f aca="false">BA216*BA210*(1-BA26)</f>
        <v>0</v>
      </c>
      <c r="BB217" s="20" t="n">
        <f aca="false">BB216*BB210*(1-BB26)</f>
        <v>0</v>
      </c>
      <c r="BC217" s="20" t="n">
        <f aca="false">BC216*BC210*(1-BC26)</f>
        <v>0</v>
      </c>
      <c r="BD217" s="20" t="n">
        <f aca="false">BD216*BD210*(1-BD26)</f>
        <v>0</v>
      </c>
      <c r="BE217" s="20" t="n">
        <f aca="false">BE216*BE210*(1-BE26)</f>
        <v>0</v>
      </c>
      <c r="BF217" s="20" t="n">
        <f aca="false">BF216*BF210*(1-BF26)</f>
        <v>0</v>
      </c>
      <c r="BG217" s="20" t="n">
        <f aca="false">BG216*BG210*(1-BG26)</f>
        <v>0</v>
      </c>
      <c r="BH217" s="20" t="n">
        <f aca="false">BH216*BH210*(1-BH26)</f>
        <v>0</v>
      </c>
      <c r="BI217" s="20" t="n">
        <f aca="false">BI216*BI210*(1-BI26)</f>
        <v>0</v>
      </c>
      <c r="BJ217" s="20" t="n">
        <f aca="false">BJ216*BJ210*(1-BJ26)</f>
        <v>0</v>
      </c>
      <c r="BK217" s="20" t="n">
        <f aca="false">BK216*BK210*(1-BK26)</f>
        <v>0</v>
      </c>
      <c r="BL217" s="20" t="n">
        <f aca="false">BL216*BL210*(1-BL26)</f>
        <v>0</v>
      </c>
      <c r="BM217" s="20" t="n">
        <f aca="false">BM216*BM210*(1-BM26)</f>
        <v>0</v>
      </c>
      <c r="BN217" s="20" t="n">
        <f aca="false">BN216*BN210*(1-BN26)</f>
        <v>0</v>
      </c>
      <c r="BO217" s="20" t="n">
        <f aca="false">BO216*BO210*(1-BO26)</f>
        <v>0</v>
      </c>
      <c r="BP217" s="20" t="n">
        <f aca="false">BP216*BP210*(1-BP26)</f>
        <v>0</v>
      </c>
      <c r="BQ217" s="20" t="n">
        <f aca="false">BQ216*BQ210*(1-BQ26)</f>
        <v>0</v>
      </c>
      <c r="BR217" s="20" t="n">
        <f aca="false">BR216*BR210*(1-BR26)</f>
        <v>0</v>
      </c>
      <c r="BS217" s="20" t="n">
        <f aca="false">BS216*BS210*(1-BS26)</f>
        <v>0</v>
      </c>
      <c r="BT217" s="20" t="n">
        <f aca="false">BT216*BT210*(1-BT26)</f>
        <v>0</v>
      </c>
      <c r="BU217" s="20" t="n">
        <f aca="false">BU216*BU210*(1-BU26)</f>
        <v>0</v>
      </c>
      <c r="BV217" s="20" t="n">
        <f aca="false">BV216*BV210*(1-BV26)</f>
        <v>0</v>
      </c>
      <c r="BW217" s="20" t="n">
        <f aca="false">BW216*BW210*(1-BW26)</f>
        <v>0</v>
      </c>
      <c r="BX217" s="20" t="n">
        <f aca="false">BX216*BX210*(1-BX26)</f>
        <v>0</v>
      </c>
      <c r="BY217" s="20" t="n">
        <f aca="false">BY216*BY210*(1-BY26)</f>
        <v>0</v>
      </c>
      <c r="BZ217" s="20" t="n">
        <f aca="false">BZ216*BZ210*(1-BZ26)</f>
        <v>0</v>
      </c>
      <c r="CA217" s="20" t="n">
        <f aca="false">CA216*CA210*(1-CA26)</f>
        <v>0</v>
      </c>
      <c r="CB217" s="20" t="n">
        <f aca="false">CB216*CB210*(1-CB26)</f>
        <v>0</v>
      </c>
      <c r="CC217" s="20" t="n">
        <f aca="false">CC216*CC210*(1-CC26)</f>
        <v>0</v>
      </c>
      <c r="CD217" s="20" t="n">
        <f aca="false">CD216*CD210*(1-CD26)</f>
        <v>0</v>
      </c>
      <c r="CE217" s="20" t="n">
        <f aca="false">CE216*CE210*(1-CE26)</f>
        <v>0</v>
      </c>
      <c r="CF217" s="20" t="n">
        <f aca="false">CF216*CF210*(1-CF26)</f>
        <v>0</v>
      </c>
      <c r="CG217" s="20" t="n">
        <f aca="false">CG216*CG210*(1-CG26)</f>
        <v>0</v>
      </c>
      <c r="CH217" s="20" t="n">
        <f aca="false">CH216*CH210*(1-CH26)</f>
        <v>0</v>
      </c>
      <c r="CI217" s="20" t="n">
        <f aca="false">CI216*CI210*(1-CI26)</f>
        <v>0</v>
      </c>
      <c r="CJ217" s="20" t="n">
        <f aca="false">CJ216*CJ210*(1-CJ26)</f>
        <v>0</v>
      </c>
      <c r="CK217" s="20" t="n">
        <f aca="false">CK216*CK210*(1-CK26)</f>
        <v>0</v>
      </c>
      <c r="CL217" s="20" t="n">
        <f aca="false">CL216*CL210*(1-CL26)</f>
        <v>0</v>
      </c>
      <c r="CM217" s="20" t="n">
        <f aca="false">CM216*CM210*(1-CM26)</f>
        <v>0</v>
      </c>
      <c r="CN217" s="20" t="n">
        <f aca="false">CN216*CN210*(1-CN26)</f>
        <v>0</v>
      </c>
      <c r="CO217" s="20" t="n">
        <f aca="false">CO216*CO210*(1-CO26)</f>
        <v>0</v>
      </c>
      <c r="CP217" s="20" t="n">
        <f aca="false">CP216*CP210*(1-CP26)</f>
        <v>0</v>
      </c>
      <c r="CQ217" s="20" t="n">
        <f aca="false">CQ216*CQ210*(1-CQ26)</f>
        <v>0</v>
      </c>
      <c r="CR217" s="20" t="n">
        <f aca="false">CR216*CR210*(1-CR26)</f>
        <v>0</v>
      </c>
      <c r="CS217" s="20" t="n">
        <f aca="false">CS216*CS210*(1-CS26)</f>
        <v>0</v>
      </c>
      <c r="CT217" s="20" t="n">
        <f aca="false">CT216*CT210*(1-CT26)</f>
        <v>0</v>
      </c>
      <c r="CU217" s="20" t="n">
        <f aca="false">CU216*CU210*(1-CU26)</f>
        <v>0</v>
      </c>
      <c r="CV217" s="20" t="n">
        <f aca="false">CV216*CV210*(1-CV26)</f>
        <v>0</v>
      </c>
      <c r="CW217" s="20" t="n">
        <f aca="false">CW216*CW210*(1-CW26)</f>
        <v>0</v>
      </c>
      <c r="CX217" s="20" t="n">
        <f aca="false">CX216*CX210*(1-CX26)</f>
        <v>0</v>
      </c>
      <c r="CY217" s="20" t="n">
        <f aca="false">CY216*CY210*(1-CY26)</f>
        <v>0</v>
      </c>
      <c r="CZ217" s="20" t="n">
        <f aca="false">CZ216*CZ210*(1-CZ26)</f>
        <v>0</v>
      </c>
      <c r="DA217" s="20" t="n">
        <f aca="false">DA216*DA210*(1-DA26)</f>
        <v>0</v>
      </c>
      <c r="DB217" s="20" t="n">
        <f aca="false">DB216*DB210*(1-DB26)</f>
        <v>0</v>
      </c>
      <c r="DC217" s="20" t="n">
        <f aca="false">DC216*DC210*(1-DC26)</f>
        <v>0</v>
      </c>
      <c r="DD217" s="20" t="n">
        <f aca="false">DD216*DD210*(1-DD26)</f>
        <v>0</v>
      </c>
      <c r="DE217" s="20" t="n">
        <f aca="false">DE216*DE210*(1-DE26)</f>
        <v>0</v>
      </c>
      <c r="DF217" s="20" t="n">
        <f aca="false">DF216*DF210*(1-DF26)</f>
        <v>0</v>
      </c>
      <c r="DG217" s="20" t="n">
        <f aca="false">DG216*DG210*(1-DG26)</f>
        <v>0</v>
      </c>
      <c r="DH217" s="20" t="n">
        <f aca="false">DH216*DH210*(1-DH26)</f>
        <v>0</v>
      </c>
      <c r="DI217" s="20" t="n">
        <f aca="false">DI216*DI210*(1-DI26)</f>
        <v>0</v>
      </c>
      <c r="DJ217" s="20" t="n">
        <f aca="false">DJ216*DJ210*(1-DJ26)</f>
        <v>0</v>
      </c>
      <c r="DK217" s="20" t="n">
        <f aca="false">DK216*DK210*(1-DK26)</f>
        <v>0</v>
      </c>
      <c r="DL217" s="20" t="n">
        <f aca="false">DL216*DL210*(1-DL26)</f>
        <v>0</v>
      </c>
      <c r="DM217" s="20" t="n">
        <f aca="false">DM216*DM210*(1-DM26)</f>
        <v>0</v>
      </c>
      <c r="DN217" s="20" t="n">
        <f aca="false">DN216*DN210*(1-DN26)</f>
        <v>0</v>
      </c>
      <c r="DO217" s="20" t="n">
        <f aca="false">DO216*DO210*(1-DO26)</f>
        <v>0</v>
      </c>
      <c r="DP217" s="20" t="n">
        <f aca="false">DP216*DP210*(1-DP26)</f>
        <v>0</v>
      </c>
      <c r="DQ217" s="20" t="n">
        <f aca="false">DQ216*DQ210*(1-DQ26)</f>
        <v>0</v>
      </c>
      <c r="DR217" s="20" t="n">
        <f aca="false">DR216*DR210*(1-DR26)</f>
        <v>0</v>
      </c>
      <c r="DS217" s="20" t="n">
        <f aca="false">DS216*DS210*(1-DS26)</f>
        <v>0</v>
      </c>
      <c r="DT217" s="20" t="n">
        <f aca="false">DT216*DT210*(1-DT26)</f>
        <v>0</v>
      </c>
      <c r="DU217" s="20" t="n">
        <f aca="false">DU216*DU210*(1-DU26)</f>
        <v>0</v>
      </c>
      <c r="DV217" s="20" t="n">
        <f aca="false">DV216*DV210*(1-DV26)</f>
        <v>0</v>
      </c>
      <c r="DW217" s="20" t="n">
        <f aca="false">DW216*DW210*(1-DW26)</f>
        <v>0</v>
      </c>
      <c r="DX217" s="20" t="n">
        <f aca="false">DX216*DX210*(1-DX26)</f>
        <v>0</v>
      </c>
      <c r="DY217" s="20" t="n">
        <f aca="false">DY216*DY210*(1-DY26)</f>
        <v>0</v>
      </c>
      <c r="DZ217" s="20" t="n">
        <f aca="false">DZ216*DZ210*(1-DZ26)</f>
        <v>0</v>
      </c>
      <c r="EA217" s="20" t="n">
        <f aca="false">EA216*EA210*(1-EA26)</f>
        <v>0</v>
      </c>
      <c r="EB217" s="20" t="n">
        <f aca="false">EB216*EB210*(1-EB26)</f>
        <v>0</v>
      </c>
      <c r="EC217" s="20" t="n">
        <f aca="false">EC216*EC210*(1-EC26)</f>
        <v>0</v>
      </c>
      <c r="ED217" s="20" t="n">
        <f aca="false">ED216*ED210*(1-ED26)</f>
        <v>0</v>
      </c>
      <c r="EE217" s="20" t="n">
        <f aca="false">EE216*EE210*(1-EE26)</f>
        <v>0</v>
      </c>
      <c r="EF217" s="20" t="n">
        <f aca="false">EF216*EF210*(1-EF26)</f>
        <v>0</v>
      </c>
      <c r="EG217" s="20" t="n">
        <f aca="false">EG216*EG210*(1-EG26)</f>
        <v>0</v>
      </c>
      <c r="EH217" s="20" t="n">
        <f aca="false">EH216*EH210*(1-EH26)</f>
        <v>0</v>
      </c>
      <c r="EI217" s="20" t="n">
        <f aca="false">EI216*EI210*(1-EI26)</f>
        <v>0</v>
      </c>
      <c r="EJ217" s="20" t="n">
        <f aca="false">EJ216*EJ210*(1-EJ26)</f>
        <v>0</v>
      </c>
      <c r="EK217" s="20" t="n">
        <f aca="false">EK216*EK210*(1-EK26)</f>
        <v>0</v>
      </c>
      <c r="EL217" s="20" t="n">
        <f aca="false">EL216*EL210*(1-EL26)</f>
        <v>0</v>
      </c>
      <c r="EM217" s="20" t="n">
        <f aca="false">EM216*EM210*(1-EM26)</f>
        <v>0</v>
      </c>
      <c r="EN217" s="20" t="n">
        <f aca="false">EN216*EN210*(1-EN26)</f>
        <v>0</v>
      </c>
      <c r="EO217" s="20" t="n">
        <f aca="false">EO216*EO210*(1-EO26)</f>
        <v>0</v>
      </c>
      <c r="EP217" s="20" t="n">
        <f aca="false">EP216*EP210*(1-EP26)</f>
        <v>0</v>
      </c>
      <c r="EQ217" s="20" t="n">
        <f aca="false">EQ216*EQ210*(1-EQ26)</f>
        <v>0</v>
      </c>
      <c r="ER217" s="20" t="n">
        <f aca="false">ER216*ER210*(1-ER26)</f>
        <v>0</v>
      </c>
      <c r="ES217" s="20" t="n">
        <f aca="false">ES216*ES210*(1-ES26)</f>
        <v>0</v>
      </c>
      <c r="ET217" s="20" t="n">
        <f aca="false">ET216*ET210*(1-ET26)</f>
        <v>0</v>
      </c>
      <c r="EU217" s="20" t="n">
        <f aca="false">EU216*EU210*(1-EU26)</f>
        <v>0</v>
      </c>
      <c r="EV217" s="20" t="n">
        <f aca="false">EV216*EV210*(1-EV26)</f>
        <v>0</v>
      </c>
      <c r="EW217" s="20" t="n">
        <f aca="false">EW216*EW210*(1-EW26)</f>
        <v>0</v>
      </c>
      <c r="EX217" s="20" t="n">
        <f aca="false">EX216*EX210*(1-EX26)</f>
        <v>0</v>
      </c>
      <c r="EY217" s="20" t="n">
        <f aca="false">EY216*EY210*(1-EY26)</f>
        <v>0</v>
      </c>
      <c r="EZ217" s="20" t="n">
        <f aca="false">EZ216*EZ210*(1-EZ26)</f>
        <v>0</v>
      </c>
      <c r="FA217" s="20" t="n">
        <f aca="false">FA216*FA210*(1-FA26)</f>
        <v>0</v>
      </c>
      <c r="FB217" s="20" t="n">
        <f aca="false">FB216*FB210*(1-FB26)</f>
        <v>0</v>
      </c>
      <c r="FC217" s="20" t="n">
        <f aca="false">FC216*FC210*(1-FC26)</f>
        <v>0</v>
      </c>
      <c r="FD217" s="20" t="n">
        <f aca="false">FD216*FD210*(1-FD26)</f>
        <v>0</v>
      </c>
      <c r="FE217" s="20" t="n">
        <f aca="false">FE216*FE210*(1-FE26)</f>
        <v>0</v>
      </c>
      <c r="FF217" s="20" t="n">
        <f aca="false">FF216*FF210*(1-FF26)</f>
        <v>0</v>
      </c>
      <c r="FG217" s="20" t="n">
        <f aca="false">FG216*FG210*(1-FG26)</f>
        <v>0</v>
      </c>
      <c r="FH217" s="20" t="n">
        <f aca="false">FH216*FH210*(1-FH26)</f>
        <v>0</v>
      </c>
    </row>
    <row r="218" customFormat="false" ht="15" hidden="false" customHeight="false" outlineLevel="0" collapsed="false">
      <c r="C218" s="0" t="s">
        <v>854</v>
      </c>
      <c r="D218" s="11" t="s">
        <v>359</v>
      </c>
      <c r="I218" s="20" t="n">
        <f aca="false">SUM(J218:FH218)</f>
        <v>43.7893347945205</v>
      </c>
      <c r="J218" s="20" t="n">
        <f aca="false">IF(In_Fix_Interest=1,J37*SUMIF($J$7:J$7,J$7,$J217:J217),J217)</f>
        <v>0</v>
      </c>
      <c r="K218" s="20" t="n">
        <f aca="false">IF(In_Fix_Interest=1,K37*SUMIF($J$7:K$7,K$7,$J217:K217),K217)</f>
        <v>0</v>
      </c>
      <c r="L218" s="20" t="n">
        <f aca="false">IF(In_Fix_Interest=1,L37*SUMIF($J$7:L$7,L$7,$J217:L217),L217)</f>
        <v>0</v>
      </c>
      <c r="M218" s="20" t="n">
        <f aca="false">IF(In_Fix_Interest=1,M37*SUMIF($J$7:M$7,M$7,$J217:M217),M217)</f>
        <v>0</v>
      </c>
      <c r="N218" s="20" t="n">
        <f aca="false">IF(In_Fix_Interest=1,N37*SUMIF($J$7:N$7,N$7,$J217:N217),N217)</f>
        <v>18</v>
      </c>
      <c r="O218" s="20" t="n">
        <f aca="false">IF(In_Fix_Interest=1,O37*SUMIF($J$7:O$7,O$7,$J217:O217),O217)</f>
        <v>0</v>
      </c>
      <c r="P218" s="20" t="n">
        <f aca="false">IF(In_Fix_Interest=1,P37*SUMIF($J$7:P$7,P$7,$J217:P217),P217)</f>
        <v>0</v>
      </c>
      <c r="Q218" s="20" t="n">
        <f aca="false">IF(In_Fix_Interest=1,Q37*SUMIF($J$7:Q$7,Q$7,$J217:Q217),Q217)</f>
        <v>0</v>
      </c>
      <c r="R218" s="20" t="n">
        <f aca="false">IF(In_Fix_Interest=1,R37*SUMIF($J$7:R$7,R$7,$J217:R217),R217)</f>
        <v>20.16</v>
      </c>
      <c r="S218" s="20" t="n">
        <f aca="false">IF(In_Fix_Interest=1,S37*SUMIF($J$7:S$7,S$7,$J217:S217),S217)</f>
        <v>0</v>
      </c>
      <c r="T218" s="20" t="n">
        <f aca="false">IF(In_Fix_Interest=1,T37*SUMIF($J$7:T$7,T$7,$J217:T217),T217)</f>
        <v>0</v>
      </c>
      <c r="U218" s="20" t="n">
        <f aca="false">IF(In_Fix_Interest=1,U37*SUMIF($J$7:U$7,U$7,$J217:U217),U217)</f>
        <v>0</v>
      </c>
      <c r="V218" s="20" t="n">
        <f aca="false">IF(In_Fix_Interest=1,V37*SUMIF($J$7:V$7,V$7,$J217:V217),V217)</f>
        <v>5.62933479452055</v>
      </c>
      <c r="W218" s="20" t="n">
        <f aca="false">IF(In_Fix_Interest=1,W37*SUMIF($J$7:W$7,W$7,$J217:W217),W217)</f>
        <v>0</v>
      </c>
      <c r="X218" s="20" t="n">
        <f aca="false">IF(In_Fix_Interest=1,X37*SUMIF($J$7:X$7,X$7,$J217:X217),X217)</f>
        <v>0</v>
      </c>
      <c r="Y218" s="20" t="n">
        <f aca="false">IF(In_Fix_Interest=1,Y37*SUMIF($J$7:Y$7,Y$7,$J217:Y217),Y217)</f>
        <v>0</v>
      </c>
      <c r="Z218" s="20" t="n">
        <f aca="false">IF(In_Fix_Interest=1,Z37*SUMIF($J$7:Z$7,Z$7,$J217:Z217),Z217)</f>
        <v>0</v>
      </c>
      <c r="AA218" s="20" t="n">
        <f aca="false">IF(In_Fix_Interest=1,AA37*SUMIF($J$7:AA$7,AA$7,$J217:AA217),AA217)</f>
        <v>0</v>
      </c>
      <c r="AB218" s="20" t="n">
        <f aca="false">IF(In_Fix_Interest=1,AB37*SUMIF($J$7:AB$7,AB$7,$J217:AB217),AB217)</f>
        <v>0</v>
      </c>
      <c r="AC218" s="20" t="n">
        <f aca="false">IF(In_Fix_Interest=1,AC37*SUMIF($J$7:AC$7,AC$7,$J217:AC217),AC217)</f>
        <v>0</v>
      </c>
      <c r="AD218" s="20" t="n">
        <f aca="false">IF(In_Fix_Interest=1,AD37*SUMIF($J$7:AD$7,AD$7,$J217:AD217),AD217)</f>
        <v>0</v>
      </c>
      <c r="AE218" s="20" t="n">
        <f aca="false">IF(In_Fix_Interest=1,AE37*SUMIF($J$7:AE$7,AE$7,$J217:AE217),AE217)</f>
        <v>0</v>
      </c>
      <c r="AF218" s="20" t="n">
        <f aca="false">IF(In_Fix_Interest=1,AF37*SUMIF($J$7:AF$7,AF$7,$J217:AF217),AF217)</f>
        <v>0</v>
      </c>
      <c r="AG218" s="20" t="n">
        <f aca="false">IF(In_Fix_Interest=1,AG37*SUMIF($J$7:AG$7,AG$7,$J217:AG217),AG217)</f>
        <v>0</v>
      </c>
      <c r="AH218" s="20" t="n">
        <f aca="false">IF(In_Fix_Interest=1,AH37*SUMIF($J$7:AH$7,AH$7,$J217:AH217),AH217)</f>
        <v>0</v>
      </c>
      <c r="AI218" s="20" t="n">
        <f aca="false">IF(In_Fix_Interest=1,AI37*SUMIF($J$7:AI$7,AI$7,$J217:AI217),AI217)</f>
        <v>0</v>
      </c>
      <c r="AJ218" s="20" t="n">
        <f aca="false">IF(In_Fix_Interest=1,AJ37*SUMIF($J$7:AJ$7,AJ$7,$J217:AJ217),AJ217)</f>
        <v>0</v>
      </c>
      <c r="AK218" s="20" t="n">
        <f aca="false">IF(In_Fix_Interest=1,AK37*SUMIF($J$7:AK$7,AK$7,$J217:AK217),AK217)</f>
        <v>0</v>
      </c>
      <c r="AL218" s="20" t="n">
        <f aca="false">IF(In_Fix_Interest=1,AL37*SUMIF($J$7:AL$7,AL$7,$J217:AL217),AL217)</f>
        <v>0</v>
      </c>
      <c r="AM218" s="20" t="n">
        <f aca="false">IF(In_Fix_Interest=1,AM37*SUMIF($J$7:AM$7,AM$7,$J217:AM217),AM217)</f>
        <v>0</v>
      </c>
      <c r="AN218" s="20" t="n">
        <f aca="false">IF(In_Fix_Interest=1,AN37*SUMIF($J$7:AN$7,AN$7,$J217:AN217),AN217)</f>
        <v>0</v>
      </c>
      <c r="AO218" s="20" t="n">
        <f aca="false">IF(In_Fix_Interest=1,AO37*SUMIF($J$7:AO$7,AO$7,$J217:AO217),AO217)</f>
        <v>0</v>
      </c>
      <c r="AP218" s="20" t="n">
        <f aca="false">IF(In_Fix_Interest=1,AP37*SUMIF($J$7:AP$7,AP$7,$J217:AP217),AP217)</f>
        <v>0</v>
      </c>
      <c r="AQ218" s="20" t="n">
        <f aca="false">IF(In_Fix_Interest=1,AQ37*SUMIF($J$7:AQ$7,AQ$7,$J217:AQ217),AQ217)</f>
        <v>0</v>
      </c>
      <c r="AR218" s="20" t="n">
        <f aca="false">IF(In_Fix_Interest=1,AR37*SUMIF($J$7:AR$7,AR$7,$J217:AR217),AR217)</f>
        <v>0</v>
      </c>
      <c r="AS218" s="20" t="n">
        <f aca="false">IF(In_Fix_Interest=1,AS37*SUMIF($J$7:AS$7,AS$7,$J217:AS217),AS217)</f>
        <v>0</v>
      </c>
      <c r="AT218" s="20" t="n">
        <f aca="false">IF(In_Fix_Interest=1,AT37*SUMIF($J$7:AT$7,AT$7,$J217:AT217),AT217)</f>
        <v>0</v>
      </c>
      <c r="AU218" s="20" t="n">
        <f aca="false">IF(In_Fix_Interest=1,AU37*SUMIF($J$7:AU$7,AU$7,$J217:AU217),AU217)</f>
        <v>0</v>
      </c>
      <c r="AV218" s="20" t="n">
        <f aca="false">IF(In_Fix_Interest=1,AV37*SUMIF($J$7:AV$7,AV$7,$J217:AV217),AV217)</f>
        <v>0</v>
      </c>
      <c r="AW218" s="20" t="n">
        <f aca="false">IF(In_Fix_Interest=1,AW37*SUMIF($J$7:AW$7,AW$7,$J217:AW217),AW217)</f>
        <v>0</v>
      </c>
      <c r="AX218" s="20" t="n">
        <f aca="false">IF(In_Fix_Interest=1,AX37*SUMIF($J$7:AX$7,AX$7,$J217:AX217),AX217)</f>
        <v>0</v>
      </c>
      <c r="AY218" s="20" t="n">
        <f aca="false">IF(In_Fix_Interest=1,AY37*SUMIF($J$7:AY$7,AY$7,$J217:AY217),AY217)</f>
        <v>0</v>
      </c>
      <c r="AZ218" s="20" t="n">
        <f aca="false">IF(In_Fix_Interest=1,AZ37*SUMIF($J$7:AZ$7,AZ$7,$J217:AZ217),AZ217)</f>
        <v>0</v>
      </c>
      <c r="BA218" s="20" t="n">
        <f aca="false">IF(In_Fix_Interest=1,BA37*SUMIF($J$7:BA$7,BA$7,$J217:BA217),BA217)</f>
        <v>0</v>
      </c>
      <c r="BB218" s="20" t="n">
        <f aca="false">IF(In_Fix_Interest=1,BB37*SUMIF($J$7:BB$7,BB$7,$J217:BB217),BB217)</f>
        <v>0</v>
      </c>
      <c r="BC218" s="20" t="n">
        <f aca="false">IF(In_Fix_Interest=1,BC37*SUMIF($J$7:BC$7,BC$7,$J217:BC217),BC217)</f>
        <v>0</v>
      </c>
      <c r="BD218" s="20" t="n">
        <f aca="false">IF(In_Fix_Interest=1,BD37*SUMIF($J$7:BD$7,BD$7,$J217:BD217),BD217)</f>
        <v>0</v>
      </c>
      <c r="BE218" s="20" t="n">
        <f aca="false">IF(In_Fix_Interest=1,BE37*SUMIF($J$7:BE$7,BE$7,$J217:BE217),BE217)</f>
        <v>0</v>
      </c>
      <c r="BF218" s="20" t="n">
        <f aca="false">IF(In_Fix_Interest=1,BF37*SUMIF($J$7:BF$7,BF$7,$J217:BF217),BF217)</f>
        <v>0</v>
      </c>
      <c r="BG218" s="20" t="n">
        <f aca="false">IF(In_Fix_Interest=1,BG37*SUMIF($J$7:BG$7,BG$7,$J217:BG217),BG217)</f>
        <v>0</v>
      </c>
      <c r="BH218" s="20" t="n">
        <f aca="false">IF(In_Fix_Interest=1,BH37*SUMIF($J$7:BH$7,BH$7,$J217:BH217),BH217)</f>
        <v>0</v>
      </c>
      <c r="BI218" s="20" t="n">
        <f aca="false">IF(In_Fix_Interest=1,BI37*SUMIF($J$7:BI$7,BI$7,$J217:BI217),BI217)</f>
        <v>0</v>
      </c>
      <c r="BJ218" s="20" t="n">
        <f aca="false">IF(In_Fix_Interest=1,BJ37*SUMIF($J$7:BJ$7,BJ$7,$J217:BJ217),BJ217)</f>
        <v>0</v>
      </c>
      <c r="BK218" s="20" t="n">
        <f aca="false">IF(In_Fix_Interest=1,BK37*SUMIF($J$7:BK$7,BK$7,$J217:BK217),BK217)</f>
        <v>0</v>
      </c>
      <c r="BL218" s="20" t="n">
        <f aca="false">IF(In_Fix_Interest=1,BL37*SUMIF($J$7:BL$7,BL$7,$J217:BL217),BL217)</f>
        <v>0</v>
      </c>
      <c r="BM218" s="20" t="n">
        <f aca="false">IF(In_Fix_Interest=1,BM37*SUMIF($J$7:BM$7,BM$7,$J217:BM217),BM217)</f>
        <v>0</v>
      </c>
      <c r="BN218" s="20" t="n">
        <f aca="false">IF(In_Fix_Interest=1,BN37*SUMIF($J$7:BN$7,BN$7,$J217:BN217),BN217)</f>
        <v>0</v>
      </c>
      <c r="BO218" s="20" t="n">
        <f aca="false">IF(In_Fix_Interest=1,BO37*SUMIF($J$7:BO$7,BO$7,$J217:BO217),BO217)</f>
        <v>0</v>
      </c>
      <c r="BP218" s="20" t="n">
        <f aca="false">IF(In_Fix_Interest=1,BP37*SUMIF($J$7:BP$7,BP$7,$J217:BP217),BP217)</f>
        <v>0</v>
      </c>
      <c r="BQ218" s="20" t="n">
        <f aca="false">IF(In_Fix_Interest=1,BQ37*SUMIF($J$7:BQ$7,BQ$7,$J217:BQ217),BQ217)</f>
        <v>0</v>
      </c>
      <c r="BR218" s="20" t="n">
        <f aca="false">IF(In_Fix_Interest=1,BR37*SUMIF($J$7:BR$7,BR$7,$J217:BR217),BR217)</f>
        <v>0</v>
      </c>
      <c r="BS218" s="20" t="n">
        <f aca="false">IF(In_Fix_Interest=1,BS37*SUMIF($J$7:BS$7,BS$7,$J217:BS217),BS217)</f>
        <v>0</v>
      </c>
      <c r="BT218" s="20" t="n">
        <f aca="false">IF(In_Fix_Interest=1,BT37*SUMIF($J$7:BT$7,BT$7,$J217:BT217),BT217)</f>
        <v>0</v>
      </c>
      <c r="BU218" s="20" t="n">
        <f aca="false">IF(In_Fix_Interest=1,BU37*SUMIF($J$7:BU$7,BU$7,$J217:BU217),BU217)</f>
        <v>0</v>
      </c>
      <c r="BV218" s="20" t="n">
        <f aca="false">IF(In_Fix_Interest=1,BV37*SUMIF($J$7:BV$7,BV$7,$J217:BV217),BV217)</f>
        <v>0</v>
      </c>
      <c r="BW218" s="20" t="n">
        <f aca="false">IF(In_Fix_Interest=1,BW37*SUMIF($J$7:BW$7,BW$7,$J217:BW217),BW217)</f>
        <v>0</v>
      </c>
      <c r="BX218" s="20" t="n">
        <f aca="false">IF(In_Fix_Interest=1,BX37*SUMIF($J$7:BX$7,BX$7,$J217:BX217),BX217)</f>
        <v>0</v>
      </c>
      <c r="BY218" s="20" t="n">
        <f aca="false">IF(In_Fix_Interest=1,BY37*SUMIF($J$7:BY$7,BY$7,$J217:BY217),BY217)</f>
        <v>0</v>
      </c>
      <c r="BZ218" s="20" t="n">
        <f aca="false">IF(In_Fix_Interest=1,BZ37*SUMIF($J$7:BZ$7,BZ$7,$J217:BZ217),BZ217)</f>
        <v>0</v>
      </c>
      <c r="CA218" s="20" t="n">
        <f aca="false">IF(In_Fix_Interest=1,CA37*SUMIF($J$7:CA$7,CA$7,$J217:CA217),CA217)</f>
        <v>0</v>
      </c>
      <c r="CB218" s="20" t="n">
        <f aca="false">IF(In_Fix_Interest=1,CB37*SUMIF($J$7:CB$7,CB$7,$J217:CB217),CB217)</f>
        <v>0</v>
      </c>
      <c r="CC218" s="20" t="n">
        <f aca="false">IF(In_Fix_Interest=1,CC37*SUMIF($J$7:CC$7,CC$7,$J217:CC217),CC217)</f>
        <v>0</v>
      </c>
      <c r="CD218" s="20" t="n">
        <f aca="false">IF(In_Fix_Interest=1,CD37*SUMIF($J$7:CD$7,CD$7,$J217:CD217),CD217)</f>
        <v>0</v>
      </c>
      <c r="CE218" s="20" t="n">
        <f aca="false">IF(In_Fix_Interest=1,CE37*SUMIF($J$7:CE$7,CE$7,$J217:CE217),CE217)</f>
        <v>0</v>
      </c>
      <c r="CF218" s="20" t="n">
        <f aca="false">IF(In_Fix_Interest=1,CF37*SUMIF($J$7:CF$7,CF$7,$J217:CF217),CF217)</f>
        <v>0</v>
      </c>
      <c r="CG218" s="20" t="n">
        <f aca="false">IF(In_Fix_Interest=1,CG37*SUMIF($J$7:CG$7,CG$7,$J217:CG217),CG217)</f>
        <v>0</v>
      </c>
      <c r="CH218" s="20" t="n">
        <f aca="false">IF(In_Fix_Interest=1,CH37*SUMIF($J$7:CH$7,CH$7,$J217:CH217),CH217)</f>
        <v>0</v>
      </c>
      <c r="CI218" s="20" t="n">
        <f aca="false">IF(In_Fix_Interest=1,CI37*SUMIF($J$7:CI$7,CI$7,$J217:CI217),CI217)</f>
        <v>0</v>
      </c>
      <c r="CJ218" s="20" t="n">
        <f aca="false">IF(In_Fix_Interest=1,CJ37*SUMIF($J$7:CJ$7,CJ$7,$J217:CJ217),CJ217)</f>
        <v>0</v>
      </c>
      <c r="CK218" s="20" t="n">
        <f aca="false">IF(In_Fix_Interest=1,CK37*SUMIF($J$7:CK$7,CK$7,$J217:CK217),CK217)</f>
        <v>0</v>
      </c>
      <c r="CL218" s="20" t="n">
        <f aca="false">IF(In_Fix_Interest=1,CL37*SUMIF($J$7:CL$7,CL$7,$J217:CL217),CL217)</f>
        <v>0</v>
      </c>
      <c r="CM218" s="20" t="n">
        <f aca="false">IF(In_Fix_Interest=1,CM37*SUMIF($J$7:CM$7,CM$7,$J217:CM217),CM217)</f>
        <v>0</v>
      </c>
      <c r="CN218" s="20" t="n">
        <f aca="false">IF(In_Fix_Interest=1,CN37*SUMIF($J$7:CN$7,CN$7,$J217:CN217),CN217)</f>
        <v>0</v>
      </c>
      <c r="CO218" s="20" t="n">
        <f aca="false">IF(In_Fix_Interest=1,CO37*SUMIF($J$7:CO$7,CO$7,$J217:CO217),CO217)</f>
        <v>0</v>
      </c>
      <c r="CP218" s="20" t="n">
        <f aca="false">IF(In_Fix_Interest=1,CP37*SUMIF($J$7:CP$7,CP$7,$J217:CP217),CP217)</f>
        <v>0</v>
      </c>
      <c r="CQ218" s="20" t="n">
        <f aca="false">IF(In_Fix_Interest=1,CQ37*SUMIF($J$7:CQ$7,CQ$7,$J217:CQ217),CQ217)</f>
        <v>0</v>
      </c>
      <c r="CR218" s="20" t="n">
        <f aca="false">IF(In_Fix_Interest=1,CR37*SUMIF($J$7:CR$7,CR$7,$J217:CR217),CR217)</f>
        <v>0</v>
      </c>
      <c r="CS218" s="20" t="n">
        <f aca="false">IF(In_Fix_Interest=1,CS37*SUMIF($J$7:CS$7,CS$7,$J217:CS217),CS217)</f>
        <v>0</v>
      </c>
      <c r="CT218" s="20" t="n">
        <f aca="false">IF(In_Fix_Interest=1,CT37*SUMIF($J$7:CT$7,CT$7,$J217:CT217),CT217)</f>
        <v>0</v>
      </c>
      <c r="CU218" s="20" t="n">
        <f aca="false">IF(In_Fix_Interest=1,CU37*SUMIF($J$7:CU$7,CU$7,$J217:CU217),CU217)</f>
        <v>0</v>
      </c>
      <c r="CV218" s="20" t="n">
        <f aca="false">IF(In_Fix_Interest=1,CV37*SUMIF($J$7:CV$7,CV$7,$J217:CV217),CV217)</f>
        <v>0</v>
      </c>
      <c r="CW218" s="20" t="n">
        <f aca="false">IF(In_Fix_Interest=1,CW37*SUMIF($J$7:CW$7,CW$7,$J217:CW217),CW217)</f>
        <v>0</v>
      </c>
      <c r="CX218" s="20" t="n">
        <f aca="false">IF(In_Fix_Interest=1,CX37*SUMIF($J$7:CX$7,CX$7,$J217:CX217),CX217)</f>
        <v>0</v>
      </c>
      <c r="CY218" s="20" t="n">
        <f aca="false">IF(In_Fix_Interest=1,CY37*SUMIF($J$7:CY$7,CY$7,$J217:CY217),CY217)</f>
        <v>0</v>
      </c>
      <c r="CZ218" s="20" t="n">
        <f aca="false">IF(In_Fix_Interest=1,CZ37*SUMIF($J$7:CZ$7,CZ$7,$J217:CZ217),CZ217)</f>
        <v>0</v>
      </c>
      <c r="DA218" s="20" t="n">
        <f aca="false">IF(In_Fix_Interest=1,DA37*SUMIF($J$7:DA$7,DA$7,$J217:DA217),DA217)</f>
        <v>0</v>
      </c>
      <c r="DB218" s="20" t="n">
        <f aca="false">IF(In_Fix_Interest=1,DB37*SUMIF($J$7:DB$7,DB$7,$J217:DB217),DB217)</f>
        <v>0</v>
      </c>
      <c r="DC218" s="20" t="n">
        <f aca="false">IF(In_Fix_Interest=1,DC37*SUMIF($J$7:DC$7,DC$7,$J217:DC217),DC217)</f>
        <v>0</v>
      </c>
      <c r="DD218" s="20" t="n">
        <f aca="false">IF(In_Fix_Interest=1,DD37*SUMIF($J$7:DD$7,DD$7,$J217:DD217),DD217)</f>
        <v>0</v>
      </c>
      <c r="DE218" s="20" t="n">
        <f aca="false">IF(In_Fix_Interest=1,DE37*SUMIF($J$7:DE$7,DE$7,$J217:DE217),DE217)</f>
        <v>0</v>
      </c>
      <c r="DF218" s="20" t="n">
        <f aca="false">IF(In_Fix_Interest=1,DF37*SUMIF($J$7:DF$7,DF$7,$J217:DF217),DF217)</f>
        <v>0</v>
      </c>
      <c r="DG218" s="20" t="n">
        <f aca="false">IF(In_Fix_Interest=1,DG37*SUMIF($J$7:DG$7,DG$7,$J217:DG217),DG217)</f>
        <v>0</v>
      </c>
      <c r="DH218" s="20" t="n">
        <f aca="false">IF(In_Fix_Interest=1,DH37*SUMIF($J$7:DH$7,DH$7,$J217:DH217),DH217)</f>
        <v>0</v>
      </c>
      <c r="DI218" s="20" t="n">
        <f aca="false">IF(In_Fix_Interest=1,DI37*SUMIF($J$7:DI$7,DI$7,$J217:DI217),DI217)</f>
        <v>0</v>
      </c>
      <c r="DJ218" s="20" t="n">
        <f aca="false">IF(In_Fix_Interest=1,DJ37*SUMIF($J$7:DJ$7,DJ$7,$J217:DJ217),DJ217)</f>
        <v>0</v>
      </c>
      <c r="DK218" s="20" t="n">
        <f aca="false">IF(In_Fix_Interest=1,DK37*SUMIF($J$7:DK$7,DK$7,$J217:DK217),DK217)</f>
        <v>0</v>
      </c>
      <c r="DL218" s="20" t="n">
        <f aca="false">IF(In_Fix_Interest=1,DL37*SUMIF($J$7:DL$7,DL$7,$J217:DL217),DL217)</f>
        <v>0</v>
      </c>
      <c r="DM218" s="20" t="n">
        <f aca="false">IF(In_Fix_Interest=1,DM37*SUMIF($J$7:DM$7,DM$7,$J217:DM217),DM217)</f>
        <v>0</v>
      </c>
      <c r="DN218" s="20" t="n">
        <f aca="false">IF(In_Fix_Interest=1,DN37*SUMIF($J$7:DN$7,DN$7,$J217:DN217),DN217)</f>
        <v>0</v>
      </c>
      <c r="DO218" s="20" t="n">
        <f aca="false">IF(In_Fix_Interest=1,DO37*SUMIF($J$7:DO$7,DO$7,$J217:DO217),DO217)</f>
        <v>0</v>
      </c>
      <c r="DP218" s="20" t="n">
        <f aca="false">IF(In_Fix_Interest=1,DP37*SUMIF($J$7:DP$7,DP$7,$J217:DP217),DP217)</f>
        <v>0</v>
      </c>
      <c r="DQ218" s="20" t="n">
        <f aca="false">IF(In_Fix_Interest=1,DQ37*SUMIF($J$7:DQ$7,DQ$7,$J217:DQ217),DQ217)</f>
        <v>0</v>
      </c>
      <c r="DR218" s="20" t="n">
        <f aca="false">IF(In_Fix_Interest=1,DR37*SUMIF($J$7:DR$7,DR$7,$J217:DR217),DR217)</f>
        <v>0</v>
      </c>
      <c r="DS218" s="20" t="n">
        <f aca="false">IF(In_Fix_Interest=1,DS37*SUMIF($J$7:DS$7,DS$7,$J217:DS217),DS217)</f>
        <v>0</v>
      </c>
      <c r="DT218" s="20" t="n">
        <f aca="false">IF(In_Fix_Interest=1,DT37*SUMIF($J$7:DT$7,DT$7,$J217:DT217),DT217)</f>
        <v>0</v>
      </c>
      <c r="DU218" s="20" t="n">
        <f aca="false">IF(In_Fix_Interest=1,DU37*SUMIF($J$7:DU$7,DU$7,$J217:DU217),DU217)</f>
        <v>0</v>
      </c>
      <c r="DV218" s="20" t="n">
        <f aca="false">IF(In_Fix_Interest=1,DV37*SUMIF($J$7:DV$7,DV$7,$J217:DV217),DV217)</f>
        <v>0</v>
      </c>
      <c r="DW218" s="20" t="n">
        <f aca="false">IF(In_Fix_Interest=1,DW37*SUMIF($J$7:DW$7,DW$7,$J217:DW217),DW217)</f>
        <v>0</v>
      </c>
      <c r="DX218" s="20" t="n">
        <f aca="false">IF(In_Fix_Interest=1,DX37*SUMIF($J$7:DX$7,DX$7,$J217:DX217),DX217)</f>
        <v>0</v>
      </c>
      <c r="DY218" s="20" t="n">
        <f aca="false">IF(In_Fix_Interest=1,DY37*SUMIF($J$7:DY$7,DY$7,$J217:DY217),DY217)</f>
        <v>0</v>
      </c>
      <c r="DZ218" s="20" t="n">
        <f aca="false">IF(In_Fix_Interest=1,DZ37*SUMIF($J$7:DZ$7,DZ$7,$J217:DZ217),DZ217)</f>
        <v>0</v>
      </c>
      <c r="EA218" s="20" t="n">
        <f aca="false">IF(In_Fix_Interest=1,EA37*SUMIF($J$7:EA$7,EA$7,$J217:EA217),EA217)</f>
        <v>0</v>
      </c>
      <c r="EB218" s="20" t="n">
        <f aca="false">IF(In_Fix_Interest=1,EB37*SUMIF($J$7:EB$7,EB$7,$J217:EB217),EB217)</f>
        <v>0</v>
      </c>
      <c r="EC218" s="20" t="n">
        <f aca="false">IF(In_Fix_Interest=1,EC37*SUMIF($J$7:EC$7,EC$7,$J217:EC217),EC217)</f>
        <v>0</v>
      </c>
      <c r="ED218" s="20" t="n">
        <f aca="false">IF(In_Fix_Interest=1,ED37*SUMIF($J$7:ED$7,ED$7,$J217:ED217),ED217)</f>
        <v>0</v>
      </c>
      <c r="EE218" s="20" t="n">
        <f aca="false">IF(In_Fix_Interest=1,EE37*SUMIF($J$7:EE$7,EE$7,$J217:EE217),EE217)</f>
        <v>0</v>
      </c>
      <c r="EF218" s="20" t="n">
        <f aca="false">IF(In_Fix_Interest=1,EF37*SUMIF($J$7:EF$7,EF$7,$J217:EF217),EF217)</f>
        <v>0</v>
      </c>
      <c r="EG218" s="20" t="n">
        <f aca="false">IF(In_Fix_Interest=1,EG37*SUMIF($J$7:EG$7,EG$7,$J217:EG217),EG217)</f>
        <v>0</v>
      </c>
      <c r="EH218" s="20" t="n">
        <f aca="false">IF(In_Fix_Interest=1,EH37*SUMIF($J$7:EH$7,EH$7,$J217:EH217),EH217)</f>
        <v>0</v>
      </c>
      <c r="EI218" s="20" t="n">
        <f aca="false">IF(In_Fix_Interest=1,EI37*SUMIF($J$7:EI$7,EI$7,$J217:EI217),EI217)</f>
        <v>0</v>
      </c>
      <c r="EJ218" s="20" t="n">
        <f aca="false">IF(In_Fix_Interest=1,EJ37*SUMIF($J$7:EJ$7,EJ$7,$J217:EJ217),EJ217)</f>
        <v>0</v>
      </c>
      <c r="EK218" s="20" t="n">
        <f aca="false">IF(In_Fix_Interest=1,EK37*SUMIF($J$7:EK$7,EK$7,$J217:EK217),EK217)</f>
        <v>0</v>
      </c>
      <c r="EL218" s="20" t="n">
        <f aca="false">IF(In_Fix_Interest=1,EL37*SUMIF($J$7:EL$7,EL$7,$J217:EL217),EL217)</f>
        <v>0</v>
      </c>
      <c r="EM218" s="20" t="n">
        <f aca="false">IF(In_Fix_Interest=1,EM37*SUMIF($J$7:EM$7,EM$7,$J217:EM217),EM217)</f>
        <v>0</v>
      </c>
      <c r="EN218" s="20" t="n">
        <f aca="false">IF(In_Fix_Interest=1,EN37*SUMIF($J$7:EN$7,EN$7,$J217:EN217),EN217)</f>
        <v>0</v>
      </c>
      <c r="EO218" s="20" t="n">
        <f aca="false">IF(In_Fix_Interest=1,EO37*SUMIF($J$7:EO$7,EO$7,$J217:EO217),EO217)</f>
        <v>0</v>
      </c>
      <c r="EP218" s="20" t="n">
        <f aca="false">IF(In_Fix_Interest=1,EP37*SUMIF($J$7:EP$7,EP$7,$J217:EP217),EP217)</f>
        <v>0</v>
      </c>
      <c r="EQ218" s="20" t="n">
        <f aca="false">IF(In_Fix_Interest=1,EQ37*SUMIF($J$7:EQ$7,EQ$7,$J217:EQ217),EQ217)</f>
        <v>0</v>
      </c>
      <c r="ER218" s="20" t="n">
        <f aca="false">IF(In_Fix_Interest=1,ER37*SUMIF($J$7:ER$7,ER$7,$J217:ER217),ER217)</f>
        <v>0</v>
      </c>
      <c r="ES218" s="20" t="n">
        <f aca="false">IF(In_Fix_Interest=1,ES37*SUMIF($J$7:ES$7,ES$7,$J217:ES217),ES217)</f>
        <v>0</v>
      </c>
      <c r="ET218" s="20" t="n">
        <f aca="false">IF(In_Fix_Interest=1,ET37*SUMIF($J$7:ET$7,ET$7,$J217:ET217),ET217)</f>
        <v>0</v>
      </c>
      <c r="EU218" s="20" t="n">
        <f aca="false">IF(In_Fix_Interest=1,EU37*SUMIF($J$7:EU$7,EU$7,$J217:EU217),EU217)</f>
        <v>0</v>
      </c>
      <c r="EV218" s="20" t="n">
        <f aca="false">IF(In_Fix_Interest=1,EV37*SUMIF($J$7:EV$7,EV$7,$J217:EV217),EV217)</f>
        <v>0</v>
      </c>
      <c r="EW218" s="20" t="n">
        <f aca="false">IF(In_Fix_Interest=1,EW37*SUMIF($J$7:EW$7,EW$7,$J217:EW217),EW217)</f>
        <v>0</v>
      </c>
      <c r="EX218" s="20" t="n">
        <f aca="false">IF(In_Fix_Interest=1,EX37*SUMIF($J$7:EX$7,EX$7,$J217:EX217),EX217)</f>
        <v>0</v>
      </c>
      <c r="EY218" s="20" t="n">
        <f aca="false">IF(In_Fix_Interest=1,EY37*SUMIF($J$7:EY$7,EY$7,$J217:EY217),EY217)</f>
        <v>0</v>
      </c>
      <c r="EZ218" s="20" t="n">
        <f aca="false">IF(In_Fix_Interest=1,EZ37*SUMIF($J$7:EZ$7,EZ$7,$J217:EZ217),EZ217)</f>
        <v>0</v>
      </c>
      <c r="FA218" s="20" t="n">
        <f aca="false">IF(In_Fix_Interest=1,FA37*SUMIF($J$7:FA$7,FA$7,$J217:FA217),FA217)</f>
        <v>0</v>
      </c>
      <c r="FB218" s="20" t="n">
        <f aca="false">IF(In_Fix_Interest=1,FB37*SUMIF($J$7:FB$7,FB$7,$J217:FB217),FB217)</f>
        <v>0</v>
      </c>
      <c r="FC218" s="20" t="n">
        <f aca="false">IF(In_Fix_Interest=1,FC37*SUMIF($J$7:FC$7,FC$7,$J217:FC217),FC217)</f>
        <v>0</v>
      </c>
      <c r="FD218" s="20" t="n">
        <f aca="false">IF(In_Fix_Interest=1,FD37*SUMIF($J$7:FD$7,FD$7,$J217:FD217),FD217)</f>
        <v>0</v>
      </c>
      <c r="FE218" s="20" t="n">
        <f aca="false">IF(In_Fix_Interest=1,FE37*SUMIF($J$7:FE$7,FE$7,$J217:FE217),FE217)</f>
        <v>0</v>
      </c>
      <c r="FF218" s="20" t="n">
        <f aca="false">IF(In_Fix_Interest=1,FF37*SUMIF($J$7:FF$7,FF$7,$J217:FF217),FF217)</f>
        <v>0</v>
      </c>
      <c r="FG218" s="20" t="n">
        <f aca="false">IF(In_Fix_Interest=1,FG37*SUMIF($J$7:FG$7,FG$7,$J217:FG217),FG217)</f>
        <v>0</v>
      </c>
      <c r="FH218" s="20" t="n">
        <f aca="false">IF(In_Fix_Interest=1,FH37*SUMIF($J$7:FH$7,FH$7,$J217:FH217),FH217)</f>
        <v>0</v>
      </c>
    </row>
    <row r="219" customFormat="false" ht="15" hidden="false" customHeight="false" outlineLevel="0" collapsed="false">
      <c r="C219" s="0" t="s">
        <v>855</v>
      </c>
      <c r="D219" s="11" t="s">
        <v>359</v>
      </c>
      <c r="I219" s="64"/>
      <c r="J219" s="20" t="n">
        <f aca="false">J216+In_PSH_Land*J19+J218</f>
        <v>150</v>
      </c>
      <c r="K219" s="20" t="n">
        <f aca="false">K216+In_PSH_Land*K19+K218</f>
        <v>150</v>
      </c>
      <c r="L219" s="20" t="n">
        <f aca="false">L216+In_PSH_Land*L19+L218</f>
        <v>150</v>
      </c>
      <c r="M219" s="20" t="n">
        <f aca="false">M216+In_PSH_Land*M19+M218</f>
        <v>150</v>
      </c>
      <c r="N219" s="20" t="n">
        <f aca="false">N216+In_PSH_Land*N19+N218</f>
        <v>168</v>
      </c>
      <c r="O219" s="20" t="n">
        <f aca="false">O216+In_PSH_Land*O19+O218</f>
        <v>168</v>
      </c>
      <c r="P219" s="20" t="n">
        <f aca="false">P216+In_PSH_Land*P19+P218</f>
        <v>168</v>
      </c>
      <c r="Q219" s="20" t="n">
        <f aca="false">Q216+In_PSH_Land*Q19+Q218</f>
        <v>168</v>
      </c>
      <c r="R219" s="20" t="n">
        <f aca="false">R216+In_PSH_Land*R19+R218</f>
        <v>188.16</v>
      </c>
      <c r="S219" s="20" t="n">
        <f aca="false">S216+In_PSH_Land*S19+S218</f>
        <v>188.16</v>
      </c>
      <c r="T219" s="20" t="n">
        <f aca="false">T216+In_PSH_Land*T19+T218</f>
        <v>188.16</v>
      </c>
      <c r="U219" s="20" t="n">
        <f aca="false">U216+In_PSH_Land*U19+U218</f>
        <v>188.16</v>
      </c>
      <c r="V219" s="20" t="n">
        <f aca="false">V216+In_PSH_Land*V19+V218</f>
        <v>193.789334794521</v>
      </c>
      <c r="W219" s="20" t="n">
        <f aca="false">W216+In_PSH_Land*W19+W218</f>
        <v>193.789334794521</v>
      </c>
      <c r="X219" s="20" t="n">
        <f aca="false">X216+In_PSH_Land*X19+X218</f>
        <v>193.789334794521</v>
      </c>
      <c r="Y219" s="20" t="n">
        <f aca="false">Y216+In_PSH_Land*Y19+Y218</f>
        <v>193.789334794521</v>
      </c>
      <c r="Z219" s="20" t="n">
        <f aca="false">Z216+In_PSH_Land*Z19+Z218</f>
        <v>193.789334794521</v>
      </c>
      <c r="AA219" s="20" t="n">
        <f aca="false">AA216+In_PSH_Land*AA19+AA218</f>
        <v>193.789334794521</v>
      </c>
      <c r="AB219" s="20" t="n">
        <f aca="false">AB216+In_PSH_Land*AB19+AB218</f>
        <v>193.789334794521</v>
      </c>
      <c r="AC219" s="20" t="n">
        <f aca="false">AC216+In_PSH_Land*AC19+AC218</f>
        <v>193.789334794521</v>
      </c>
      <c r="AD219" s="20" t="n">
        <f aca="false">AD216+In_PSH_Land*AD19+AD218</f>
        <v>193.789334794521</v>
      </c>
      <c r="AE219" s="20" t="n">
        <f aca="false">AE216+In_PSH_Land*AE19+AE218</f>
        <v>193.789334794521</v>
      </c>
      <c r="AF219" s="20" t="n">
        <f aca="false">AF216+In_PSH_Land*AF19+AF218</f>
        <v>193.789334794521</v>
      </c>
      <c r="AG219" s="20" t="n">
        <f aca="false">AG216+In_PSH_Land*AG19+AG218</f>
        <v>193.789334794521</v>
      </c>
      <c r="AH219" s="20" t="n">
        <f aca="false">AH216+In_PSH_Land*AH19+AH218</f>
        <v>193.789334794521</v>
      </c>
      <c r="AI219" s="20" t="n">
        <f aca="false">AI216+In_PSH_Land*AI19+AI218</f>
        <v>193.789334794521</v>
      </c>
      <c r="AJ219" s="20" t="n">
        <f aca="false">AJ216+In_PSH_Land*AJ19+AJ218</f>
        <v>193.789334794521</v>
      </c>
      <c r="AK219" s="20" t="n">
        <f aca="false">AK216+In_PSH_Land*AK19+AK218</f>
        <v>193.789334794521</v>
      </c>
      <c r="AL219" s="20" t="n">
        <f aca="false">AL216+In_PSH_Land*AL19+AL218</f>
        <v>193.789334794521</v>
      </c>
      <c r="AM219" s="20" t="n">
        <f aca="false">AM216+In_PSH_Land*AM19+AM218</f>
        <v>193.789334794521</v>
      </c>
      <c r="AN219" s="20" t="n">
        <f aca="false">AN216+In_PSH_Land*AN19+AN218</f>
        <v>193.789334794521</v>
      </c>
      <c r="AO219" s="20" t="n">
        <f aca="false">AO216+In_PSH_Land*AO19+AO218</f>
        <v>193.789334794521</v>
      </c>
      <c r="AP219" s="20" t="n">
        <f aca="false">AP216+In_PSH_Land*AP19+AP218</f>
        <v>193.789334794521</v>
      </c>
      <c r="AQ219" s="20" t="n">
        <f aca="false">AQ216+In_PSH_Land*AQ19+AQ218</f>
        <v>193.789334794521</v>
      </c>
      <c r="AR219" s="20" t="n">
        <f aca="false">AR216+In_PSH_Land*AR19+AR218</f>
        <v>193.789334794521</v>
      </c>
      <c r="AS219" s="20" t="n">
        <f aca="false">AS216+In_PSH_Land*AS19+AS218</f>
        <v>193.789334794521</v>
      </c>
      <c r="AT219" s="20" t="n">
        <f aca="false">AT216+In_PSH_Land*AT19+AT218</f>
        <v>193.789334794521</v>
      </c>
      <c r="AU219" s="20" t="n">
        <f aca="false">AU216+In_PSH_Land*AU19+AU218</f>
        <v>193.789334794521</v>
      </c>
      <c r="AV219" s="20" t="n">
        <f aca="false">AV216+In_PSH_Land*AV19+AV218</f>
        <v>193.789334794521</v>
      </c>
      <c r="AW219" s="20" t="n">
        <f aca="false">AW216+In_PSH_Land*AW19+AW218</f>
        <v>193.789334794521</v>
      </c>
      <c r="AX219" s="20" t="n">
        <f aca="false">AX216+In_PSH_Land*AX19+AX218</f>
        <v>193.789334794521</v>
      </c>
      <c r="AY219" s="20" t="n">
        <f aca="false">AY216+In_PSH_Land*AY19+AY218</f>
        <v>193.789334794521</v>
      </c>
      <c r="AZ219" s="20" t="n">
        <f aca="false">AZ216+In_PSH_Land*AZ19+AZ218</f>
        <v>193.789334794521</v>
      </c>
      <c r="BA219" s="20" t="n">
        <f aca="false">BA216+In_PSH_Land*BA19+BA218</f>
        <v>193.789334794521</v>
      </c>
      <c r="BB219" s="20" t="n">
        <f aca="false">BB216+In_PSH_Land*BB19+BB218</f>
        <v>193.789334794521</v>
      </c>
      <c r="BC219" s="20" t="n">
        <f aca="false">BC216+In_PSH_Land*BC19+BC218</f>
        <v>193.789334794521</v>
      </c>
      <c r="BD219" s="20" t="n">
        <f aca="false">BD216+In_PSH_Land*BD19+BD218</f>
        <v>193.789334794521</v>
      </c>
      <c r="BE219" s="20" t="n">
        <f aca="false">BE216+In_PSH_Land*BE19+BE218</f>
        <v>193.789334794521</v>
      </c>
      <c r="BF219" s="20" t="n">
        <f aca="false">BF216+In_PSH_Land*BF19+BF218</f>
        <v>193.789334794521</v>
      </c>
      <c r="BG219" s="20" t="n">
        <f aca="false">BG216+In_PSH_Land*BG19+BG218</f>
        <v>193.789334794521</v>
      </c>
      <c r="BH219" s="20" t="n">
        <f aca="false">BH216+In_PSH_Land*BH19+BH218</f>
        <v>193.789334794521</v>
      </c>
      <c r="BI219" s="20" t="n">
        <f aca="false">BI216+In_PSH_Land*BI19+BI218</f>
        <v>193.789334794521</v>
      </c>
      <c r="BJ219" s="20" t="n">
        <f aca="false">BJ216+In_PSH_Land*BJ19+BJ218</f>
        <v>193.789334794521</v>
      </c>
      <c r="BK219" s="20" t="n">
        <f aca="false">BK216+In_PSH_Land*BK19+BK218</f>
        <v>193.789334794521</v>
      </c>
      <c r="BL219" s="20" t="n">
        <f aca="false">BL216+In_PSH_Land*BL19+BL218</f>
        <v>193.789334794521</v>
      </c>
      <c r="BM219" s="20" t="n">
        <f aca="false">BM216+In_PSH_Land*BM19+BM218</f>
        <v>193.789334794521</v>
      </c>
      <c r="BN219" s="20" t="n">
        <f aca="false">BN216+In_PSH_Land*BN19+BN218</f>
        <v>193.789334794521</v>
      </c>
      <c r="BO219" s="20" t="n">
        <f aca="false">BO216+In_PSH_Land*BO19+BO218</f>
        <v>193.789334794521</v>
      </c>
      <c r="BP219" s="20" t="n">
        <f aca="false">BP216+In_PSH_Land*BP19+BP218</f>
        <v>193.789334794521</v>
      </c>
      <c r="BQ219" s="20" t="n">
        <f aca="false">BQ216+In_PSH_Land*BQ19+BQ218</f>
        <v>193.789334794521</v>
      </c>
      <c r="BR219" s="20" t="n">
        <f aca="false">BR216+In_PSH_Land*BR19+BR218</f>
        <v>193.789334794521</v>
      </c>
      <c r="BS219" s="20" t="n">
        <f aca="false">BS216+In_PSH_Land*BS19+BS218</f>
        <v>193.789334794521</v>
      </c>
      <c r="BT219" s="20" t="n">
        <f aca="false">BT216+In_PSH_Land*BT19+BT218</f>
        <v>193.789334794521</v>
      </c>
      <c r="BU219" s="20" t="n">
        <f aca="false">BU216+In_PSH_Land*BU19+BU218</f>
        <v>193.789334794521</v>
      </c>
      <c r="BV219" s="20" t="n">
        <f aca="false">BV216+In_PSH_Land*BV19+BV218</f>
        <v>193.789334794521</v>
      </c>
      <c r="BW219" s="20" t="n">
        <f aca="false">BW216+In_PSH_Land*BW19+BW218</f>
        <v>193.789334794521</v>
      </c>
      <c r="BX219" s="20" t="n">
        <f aca="false">BX216+In_PSH_Land*BX19+BX218</f>
        <v>193.789334794521</v>
      </c>
      <c r="BY219" s="20" t="n">
        <f aca="false">BY216+In_PSH_Land*BY19+BY218</f>
        <v>193.789334794521</v>
      </c>
      <c r="BZ219" s="20" t="n">
        <f aca="false">BZ216+In_PSH_Land*BZ19+BZ218</f>
        <v>193.789334794521</v>
      </c>
      <c r="CA219" s="20" t="n">
        <f aca="false">CA216+In_PSH_Land*CA19+CA218</f>
        <v>193.789334794521</v>
      </c>
      <c r="CB219" s="20" t="n">
        <f aca="false">CB216+In_PSH_Land*CB19+CB218</f>
        <v>193.789334794521</v>
      </c>
      <c r="CC219" s="20" t="n">
        <f aca="false">CC216+In_PSH_Land*CC19+CC218</f>
        <v>193.789334794521</v>
      </c>
      <c r="CD219" s="20" t="n">
        <f aca="false">CD216+In_PSH_Land*CD19+CD218</f>
        <v>193.789334794521</v>
      </c>
      <c r="CE219" s="20" t="n">
        <f aca="false">CE216+In_PSH_Land*CE19+CE218</f>
        <v>193.789334794521</v>
      </c>
      <c r="CF219" s="20" t="n">
        <f aca="false">CF216+In_PSH_Land*CF19+CF218</f>
        <v>193.789334794521</v>
      </c>
      <c r="CG219" s="20" t="n">
        <f aca="false">CG216+In_PSH_Land*CG19+CG218</f>
        <v>193.789334794521</v>
      </c>
      <c r="CH219" s="20" t="n">
        <f aca="false">CH216+In_PSH_Land*CH19+CH218</f>
        <v>193.789334794521</v>
      </c>
      <c r="CI219" s="20" t="n">
        <f aca="false">CI216+In_PSH_Land*CI19+CI218</f>
        <v>193.789334794521</v>
      </c>
      <c r="CJ219" s="20" t="n">
        <f aca="false">CJ216+In_PSH_Land*CJ19+CJ218</f>
        <v>193.789334794521</v>
      </c>
      <c r="CK219" s="20" t="n">
        <f aca="false">CK216+In_PSH_Land*CK19+CK218</f>
        <v>193.789334794521</v>
      </c>
      <c r="CL219" s="20" t="n">
        <f aca="false">CL216+In_PSH_Land*CL19+CL218</f>
        <v>193.789334794521</v>
      </c>
      <c r="CM219" s="20" t="n">
        <f aca="false">CM216+In_PSH_Land*CM19+CM218</f>
        <v>193.789334794521</v>
      </c>
      <c r="CN219" s="20" t="n">
        <f aca="false">CN216+In_PSH_Land*CN19+CN218</f>
        <v>193.789334794521</v>
      </c>
      <c r="CO219" s="20" t="n">
        <f aca="false">CO216+In_PSH_Land*CO19+CO218</f>
        <v>193.789334794521</v>
      </c>
      <c r="CP219" s="20" t="n">
        <f aca="false">CP216+In_PSH_Land*CP19+CP218</f>
        <v>193.789334794521</v>
      </c>
      <c r="CQ219" s="20" t="n">
        <f aca="false">CQ216+In_PSH_Land*CQ19+CQ218</f>
        <v>193.789334794521</v>
      </c>
      <c r="CR219" s="20" t="n">
        <f aca="false">CR216+In_PSH_Land*CR19+CR218</f>
        <v>193.789334794521</v>
      </c>
      <c r="CS219" s="20" t="n">
        <f aca="false">CS216+In_PSH_Land*CS19+CS218</f>
        <v>193.789334794521</v>
      </c>
      <c r="CT219" s="20" t="n">
        <f aca="false">CT216+In_PSH_Land*CT19+CT218</f>
        <v>193.789334794521</v>
      </c>
      <c r="CU219" s="20" t="n">
        <f aca="false">CU216+In_PSH_Land*CU19+CU218</f>
        <v>193.789334794521</v>
      </c>
      <c r="CV219" s="20" t="n">
        <f aca="false">CV216+In_PSH_Land*CV19+CV218</f>
        <v>193.789334794521</v>
      </c>
      <c r="CW219" s="20" t="n">
        <f aca="false">CW216+In_PSH_Land*CW19+CW218</f>
        <v>193.789334794521</v>
      </c>
      <c r="CX219" s="20" t="n">
        <f aca="false">CX216+In_PSH_Land*CX19+CX218</f>
        <v>193.789334794521</v>
      </c>
      <c r="CY219" s="20" t="n">
        <f aca="false">CY216+In_PSH_Land*CY19+CY218</f>
        <v>193.789334794521</v>
      </c>
      <c r="CZ219" s="20" t="n">
        <f aca="false">CZ216+In_PSH_Land*CZ19+CZ218</f>
        <v>193.789334794521</v>
      </c>
      <c r="DA219" s="20" t="n">
        <f aca="false">DA216+In_PSH_Land*DA19+DA218</f>
        <v>193.789334794521</v>
      </c>
      <c r="DB219" s="20" t="n">
        <f aca="false">DB216+In_PSH_Land*DB19+DB218</f>
        <v>193.789334794521</v>
      </c>
      <c r="DC219" s="20" t="n">
        <f aca="false">DC216+In_PSH_Land*DC19+DC218</f>
        <v>193.789334794521</v>
      </c>
      <c r="DD219" s="20" t="n">
        <f aca="false">DD216+In_PSH_Land*DD19+DD218</f>
        <v>193.789334794521</v>
      </c>
      <c r="DE219" s="20" t="n">
        <f aca="false">DE216+In_PSH_Land*DE19+DE218</f>
        <v>193.789334794521</v>
      </c>
      <c r="DF219" s="20" t="n">
        <f aca="false">DF216+In_PSH_Land*DF19+DF218</f>
        <v>193.789334794521</v>
      </c>
      <c r="DG219" s="20" t="n">
        <f aca="false">DG216+In_PSH_Land*DG19+DG218</f>
        <v>193.789334794521</v>
      </c>
      <c r="DH219" s="20" t="n">
        <f aca="false">DH216+In_PSH_Land*DH19+DH218</f>
        <v>193.789334794521</v>
      </c>
      <c r="DI219" s="20" t="n">
        <f aca="false">DI216+In_PSH_Land*DI19+DI218</f>
        <v>193.789334794521</v>
      </c>
      <c r="DJ219" s="20" t="n">
        <f aca="false">DJ216+In_PSH_Land*DJ19+DJ218</f>
        <v>193.789334794521</v>
      </c>
      <c r="DK219" s="20" t="n">
        <f aca="false">DK216+In_PSH_Land*DK19+DK218</f>
        <v>193.789334794521</v>
      </c>
      <c r="DL219" s="20" t="n">
        <f aca="false">DL216+In_PSH_Land*DL19+DL218</f>
        <v>193.789334794521</v>
      </c>
      <c r="DM219" s="20" t="n">
        <f aca="false">DM216+In_PSH_Land*DM19+DM218</f>
        <v>193.789334794521</v>
      </c>
      <c r="DN219" s="20" t="n">
        <f aca="false">DN216+In_PSH_Land*DN19+DN218</f>
        <v>193.789334794521</v>
      </c>
      <c r="DO219" s="20" t="n">
        <f aca="false">DO216+In_PSH_Land*DO19+DO218</f>
        <v>193.789334794521</v>
      </c>
      <c r="DP219" s="20" t="n">
        <f aca="false">DP216+In_PSH_Land*DP19+DP218</f>
        <v>193.789334794521</v>
      </c>
      <c r="DQ219" s="20" t="n">
        <f aca="false">DQ216+In_PSH_Land*DQ19+DQ218</f>
        <v>193.789334794521</v>
      </c>
      <c r="DR219" s="20" t="n">
        <f aca="false">DR216+In_PSH_Land*DR19+DR218</f>
        <v>193.789334794521</v>
      </c>
      <c r="DS219" s="20" t="n">
        <f aca="false">DS216+In_PSH_Land*DS19+DS218</f>
        <v>193.789334794521</v>
      </c>
      <c r="DT219" s="20" t="n">
        <f aca="false">DT216+In_PSH_Land*DT19+DT218</f>
        <v>193.789334794521</v>
      </c>
      <c r="DU219" s="20" t="n">
        <f aca="false">DU216+In_PSH_Land*DU19+DU218</f>
        <v>193.789334794521</v>
      </c>
      <c r="DV219" s="20" t="n">
        <f aca="false">DV216+In_PSH_Land*DV19+DV218</f>
        <v>193.789334794521</v>
      </c>
      <c r="DW219" s="20" t="n">
        <f aca="false">DW216+In_PSH_Land*DW19+DW218</f>
        <v>193.789334794521</v>
      </c>
      <c r="DX219" s="20" t="n">
        <f aca="false">DX216+In_PSH_Land*DX19+DX218</f>
        <v>193.789334794521</v>
      </c>
      <c r="DY219" s="20" t="n">
        <f aca="false">DY216+In_PSH_Land*DY19+DY218</f>
        <v>193.789334794521</v>
      </c>
      <c r="DZ219" s="20" t="n">
        <f aca="false">DZ216+In_PSH_Land*DZ19+DZ218</f>
        <v>193.789334794521</v>
      </c>
      <c r="EA219" s="20" t="n">
        <f aca="false">EA216+In_PSH_Land*EA19+EA218</f>
        <v>193.789334794521</v>
      </c>
      <c r="EB219" s="20" t="n">
        <f aca="false">EB216+In_PSH_Land*EB19+EB218</f>
        <v>193.789334794521</v>
      </c>
      <c r="EC219" s="20" t="n">
        <f aca="false">EC216+In_PSH_Land*EC19+EC218</f>
        <v>193.789334794521</v>
      </c>
      <c r="ED219" s="20" t="n">
        <f aca="false">ED216+In_PSH_Land*ED19+ED218</f>
        <v>193.789334794521</v>
      </c>
      <c r="EE219" s="20" t="n">
        <f aca="false">EE216+In_PSH_Land*EE19+EE218</f>
        <v>193.789334794521</v>
      </c>
      <c r="EF219" s="20" t="n">
        <f aca="false">EF216+In_PSH_Land*EF19+EF218</f>
        <v>193.789334794521</v>
      </c>
      <c r="EG219" s="20" t="n">
        <f aca="false">EG216+In_PSH_Land*EG19+EG218</f>
        <v>193.789334794521</v>
      </c>
      <c r="EH219" s="20" t="n">
        <f aca="false">EH216+In_PSH_Land*EH19+EH218</f>
        <v>193.789334794521</v>
      </c>
      <c r="EI219" s="20" t="n">
        <f aca="false">EI216+In_PSH_Land*EI19+EI218</f>
        <v>193.789334794521</v>
      </c>
      <c r="EJ219" s="20" t="n">
        <f aca="false">EJ216+In_PSH_Land*EJ19+EJ218</f>
        <v>193.789334794521</v>
      </c>
      <c r="EK219" s="20" t="n">
        <f aca="false">EK216+In_PSH_Land*EK19+EK218</f>
        <v>193.789334794521</v>
      </c>
      <c r="EL219" s="20" t="n">
        <f aca="false">EL216+In_PSH_Land*EL19+EL218</f>
        <v>193.789334794521</v>
      </c>
      <c r="EM219" s="20" t="n">
        <f aca="false">EM216+In_PSH_Land*EM19+EM218</f>
        <v>193.789334794521</v>
      </c>
      <c r="EN219" s="20" t="n">
        <f aca="false">EN216+In_PSH_Land*EN19+EN218</f>
        <v>193.789334794521</v>
      </c>
      <c r="EO219" s="20" t="n">
        <f aca="false">EO216+In_PSH_Land*EO19+EO218</f>
        <v>193.789334794521</v>
      </c>
      <c r="EP219" s="20" t="n">
        <f aca="false">EP216+In_PSH_Land*EP19+EP218</f>
        <v>193.789334794521</v>
      </c>
      <c r="EQ219" s="20" t="n">
        <f aca="false">EQ216+In_PSH_Land*EQ19+EQ218</f>
        <v>193.789334794521</v>
      </c>
      <c r="ER219" s="20" t="n">
        <f aca="false">ER216+In_PSH_Land*ER19+ER218</f>
        <v>193.789334794521</v>
      </c>
      <c r="ES219" s="20" t="n">
        <f aca="false">ES216+In_PSH_Land*ES19+ES218</f>
        <v>193.789334794521</v>
      </c>
      <c r="ET219" s="20" t="n">
        <f aca="false">ET216+In_PSH_Land*ET19+ET218</f>
        <v>193.789334794521</v>
      </c>
      <c r="EU219" s="20" t="n">
        <f aca="false">EU216+In_PSH_Land*EU19+EU218</f>
        <v>193.789334794521</v>
      </c>
      <c r="EV219" s="20" t="n">
        <f aca="false">EV216+In_PSH_Land*EV19+EV218</f>
        <v>193.789334794521</v>
      </c>
      <c r="EW219" s="20" t="n">
        <f aca="false">EW216+In_PSH_Land*EW19+EW218</f>
        <v>193.789334794521</v>
      </c>
      <c r="EX219" s="20" t="n">
        <f aca="false">EX216+In_PSH_Land*EX19+EX218</f>
        <v>193.789334794521</v>
      </c>
      <c r="EY219" s="20" t="n">
        <f aca="false">EY216+In_PSH_Land*EY19+EY218</f>
        <v>193.789334794521</v>
      </c>
      <c r="EZ219" s="20" t="n">
        <f aca="false">EZ216+In_PSH_Land*EZ19+EZ218</f>
        <v>193.789334794521</v>
      </c>
      <c r="FA219" s="20" t="n">
        <f aca="false">FA216+In_PSH_Land*FA19+FA218</f>
        <v>193.789334794521</v>
      </c>
      <c r="FB219" s="20" t="n">
        <f aca="false">FB216+In_PSH_Land*FB19+FB218</f>
        <v>193.789334794521</v>
      </c>
      <c r="FC219" s="20" t="n">
        <f aca="false">FC216+In_PSH_Land*FC19+FC218</f>
        <v>193.789334794521</v>
      </c>
      <c r="FD219" s="20" t="n">
        <f aca="false">FD216+In_PSH_Land*FD19+FD218</f>
        <v>193.789334794521</v>
      </c>
      <c r="FE219" s="20" t="n">
        <f aca="false">FE216+In_PSH_Land*FE19+FE218</f>
        <v>193.789334794521</v>
      </c>
      <c r="FF219" s="20" t="n">
        <f aca="false">FF216+In_PSH_Land*FF19+FF218</f>
        <v>193.789334794521</v>
      </c>
      <c r="FG219" s="20" t="n">
        <f aca="false">FG216+In_PSH_Land*FG19+FG218</f>
        <v>193.789334794521</v>
      </c>
      <c r="FH219" s="20" t="n">
        <f aca="false">FH216+In_PSH_Land*FH19+FH218</f>
        <v>193.789334794521</v>
      </c>
    </row>
    <row r="221" customFormat="false" ht="15" hidden="false" customHeight="false" outlineLevel="0" collapsed="false">
      <c r="A221" s="9" t="s">
        <v>14</v>
      </c>
      <c r="B221" s="9"/>
      <c r="C221" s="9" t="s">
        <v>856</v>
      </c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</row>
    <row r="222" customFormat="false" ht="15" hidden="false" customHeight="false" outlineLevel="0" collapsed="false">
      <c r="C222" s="0" t="s">
        <v>857</v>
      </c>
      <c r="D222" s="11" t="s">
        <v>32</v>
      </c>
      <c r="E222" s="22" t="n">
        <f aca="false">In_FEP_Share_Low-In_FEP_Share_High</f>
        <v>0.1</v>
      </c>
      <c r="F222" s="18" t="n">
        <f aca="false">In_Share_Slide_End-In_Share_Threshold</f>
        <v>10</v>
      </c>
    </row>
    <row r="223" customFormat="false" ht="15" hidden="false" customHeight="false" outlineLevel="0" collapsed="false">
      <c r="C223" s="0" t="s">
        <v>858</v>
      </c>
      <c r="D223" s="11" t="s">
        <v>32</v>
      </c>
      <c r="E223" s="22" t="n">
        <f aca="false">IF($E191&lt;=In_Share_Threshold,In_FEP_Share_Low,In_FEP_Share_High)</f>
        <v>0.6</v>
      </c>
      <c r="F223" s="22" t="n">
        <f aca="false">In_FEP_Share_Low-$E222*MIN(1,MAX(0,($E191-In_Share_Threshold)/$F222))</f>
        <v>0.6</v>
      </c>
    </row>
    <row r="224" customFormat="false" ht="15" hidden="false" customHeight="false" outlineLevel="0" collapsed="false">
      <c r="C224" s="27" t="s">
        <v>859</v>
      </c>
      <c r="D224" s="11" t="s">
        <v>32</v>
      </c>
      <c r="E224" s="32" t="n">
        <f aca="false">IF(In_Share_Rule=1,$E223,$F223)</f>
        <v>0.6</v>
      </c>
      <c r="F224" s="32" t="n">
        <f aca="false">1-$E224</f>
        <v>0.4</v>
      </c>
    </row>
    <row r="225" customFormat="false" ht="15" hidden="false" customHeight="false" outlineLevel="0" collapsed="false">
      <c r="A225" s="23"/>
      <c r="B225" s="23"/>
      <c r="C225" s="23" t="s">
        <v>860</v>
      </c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  <c r="DH225" s="23"/>
      <c r="DI225" s="23"/>
      <c r="DJ225" s="23"/>
      <c r="DK225" s="23"/>
      <c r="DL225" s="23"/>
      <c r="DM225" s="23"/>
      <c r="DN225" s="23"/>
      <c r="DO225" s="23"/>
      <c r="DP225" s="23"/>
      <c r="DQ225" s="23"/>
      <c r="DR225" s="23"/>
      <c r="DS225" s="23"/>
      <c r="DT225" s="23"/>
      <c r="DU225" s="23"/>
      <c r="DV225" s="23"/>
      <c r="DW225" s="23"/>
      <c r="DX225" s="23"/>
      <c r="DY225" s="23"/>
      <c r="DZ225" s="23"/>
      <c r="EA225" s="23"/>
      <c r="EB225" s="23"/>
      <c r="EC225" s="23"/>
      <c r="ED225" s="23"/>
      <c r="EE225" s="23"/>
      <c r="EF225" s="23"/>
      <c r="EG225" s="23"/>
      <c r="EH225" s="23"/>
      <c r="EI225" s="23"/>
      <c r="EJ225" s="23"/>
      <c r="EK225" s="23"/>
      <c r="EL225" s="23"/>
      <c r="EM225" s="23"/>
      <c r="EN225" s="23"/>
      <c r="EO225" s="23"/>
      <c r="EP225" s="23"/>
      <c r="EQ225" s="23"/>
      <c r="ER225" s="23"/>
      <c r="ES225" s="23"/>
      <c r="ET225" s="23"/>
      <c r="EU225" s="23"/>
      <c r="EV225" s="23"/>
      <c r="EW225" s="23"/>
      <c r="EX225" s="23"/>
      <c r="EY225" s="23"/>
      <c r="EZ225" s="23"/>
      <c r="FA225" s="23"/>
      <c r="FB225" s="23"/>
      <c r="FC225" s="23"/>
      <c r="FD225" s="23"/>
      <c r="FE225" s="23"/>
      <c r="FF225" s="23"/>
      <c r="FG225" s="23"/>
      <c r="FH225" s="23"/>
    </row>
    <row r="226" customFormat="false" ht="15" hidden="false" customHeight="false" outlineLevel="0" collapsed="false">
      <c r="C226" s="0" t="s">
        <v>861</v>
      </c>
      <c r="D226" s="11" t="s">
        <v>359</v>
      </c>
      <c r="E226" s="20" t="n">
        <f aca="false">$E191*$E13</f>
        <v>5670</v>
      </c>
      <c r="F226" s="20" t="n">
        <f aca="false">$E226</f>
        <v>5670</v>
      </c>
    </row>
    <row r="227" customFormat="false" ht="15" hidden="false" customHeight="false" outlineLevel="0" collapsed="false">
      <c r="C227" s="0" t="s">
        <v>862</v>
      </c>
      <c r="D227" s="11" t="s">
        <v>359</v>
      </c>
      <c r="E227" s="21" t="n">
        <f aca="false">In_Sale_Costs_RtB</f>
        <v>0</v>
      </c>
      <c r="F227" s="20" t="n">
        <f aca="false">MIN($E227,$F226)</f>
        <v>0</v>
      </c>
    </row>
    <row r="228" customFormat="false" ht="15" hidden="false" customHeight="false" outlineLevel="0" collapsed="false">
      <c r="C228" s="0" t="s">
        <v>754</v>
      </c>
      <c r="D228" s="11" t="s">
        <v>359</v>
      </c>
      <c r="E228" s="21" t="n">
        <f aca="false">In_SPV_Price</f>
        <v>549</v>
      </c>
      <c r="F228" s="20" t="n">
        <f aca="false">MIN($E228,$F226-SUM($F227:$F227))</f>
        <v>549</v>
      </c>
    </row>
    <row r="229" customFormat="false" ht="15" hidden="false" customHeight="false" outlineLevel="0" collapsed="false">
      <c r="C229" s="0" t="s">
        <v>863</v>
      </c>
      <c r="D229" s="11" t="s">
        <v>359</v>
      </c>
      <c r="E229" s="20" t="n">
        <f aca="false">-$I103</f>
        <v>945</v>
      </c>
      <c r="F229" s="20" t="n">
        <f aca="false">MIN($E229,$F226-SUM($F227:$F228))</f>
        <v>945</v>
      </c>
    </row>
    <row r="230" customFormat="false" ht="15" hidden="false" customHeight="false" outlineLevel="0" collapsed="false">
      <c r="C230" s="0" t="s">
        <v>864</v>
      </c>
      <c r="D230" s="11" t="s">
        <v>359</v>
      </c>
      <c r="E230" s="20" t="n">
        <f aca="false">$E213</f>
        <v>289.280329224406</v>
      </c>
      <c r="F230" s="20" t="n">
        <f aca="false">MIN($E230,$F226-SUM($F227:$F229))</f>
        <v>289.280329224406</v>
      </c>
    </row>
    <row r="231" customFormat="false" ht="15" hidden="false" customHeight="false" outlineLevel="0" collapsed="false">
      <c r="C231" s="0" t="s">
        <v>865</v>
      </c>
      <c r="D231" s="11" t="s">
        <v>359</v>
      </c>
      <c r="E231" s="20" t="n">
        <f aca="false">-$I113</f>
        <v>34.7123907534247</v>
      </c>
      <c r="F231" s="20" t="n">
        <f aca="false">MIN($E231,$F226-SUM($F227:$F230))</f>
        <v>34.7123907534247</v>
      </c>
    </row>
    <row r="232" customFormat="false" ht="15" hidden="false" customHeight="false" outlineLevel="0" collapsed="false">
      <c r="C232" s="0" t="s">
        <v>866</v>
      </c>
      <c r="D232" s="11" t="s">
        <v>359</v>
      </c>
      <c r="E232" s="20" t="n">
        <f aca="false">In_PSH_Land_Step*(In_PSH_Land+$E217)</f>
        <v>0</v>
      </c>
      <c r="F232" s="20" t="n">
        <f aca="false">MIN($E232,$F226-SUM($F227:$F231))</f>
        <v>0</v>
      </c>
    </row>
    <row r="233" customFormat="false" ht="15" hidden="false" customHeight="false" outlineLevel="0" collapsed="false">
      <c r="C233" s="27" t="s">
        <v>171</v>
      </c>
      <c r="D233" s="11" t="s">
        <v>359</v>
      </c>
      <c r="F233" s="62" t="n">
        <f aca="false">MAX(0,$F226-SUM($F227:$F232))</f>
        <v>3852.00728002217</v>
      </c>
    </row>
    <row r="234" customFormat="false" ht="15" hidden="false" customHeight="false" outlineLevel="0" collapsed="false">
      <c r="C234" s="0" t="s">
        <v>867</v>
      </c>
      <c r="D234" s="11" t="s">
        <v>359</v>
      </c>
      <c r="E234" s="20" t="n">
        <f aca="false">SUM($F227:$F232)+$F233-$F226</f>
        <v>0</v>
      </c>
      <c r="F234" s="20" t="n">
        <f aca="false">SUMPRODUCT(--($F227:$F232&gt;$E227:$E232+Tolerance))</f>
        <v>0</v>
      </c>
    </row>
    <row r="235" customFormat="false" ht="15" hidden="false" customHeight="false" outlineLevel="0" collapsed="false">
      <c r="C235" s="27" t="s">
        <v>172</v>
      </c>
      <c r="D235" s="11" t="s">
        <v>359</v>
      </c>
      <c r="F235" s="62" t="n">
        <f aca="false">SUM($F228:$F231)+$E224*$F233</f>
        <v>4129.19708799113</v>
      </c>
    </row>
    <row r="236" customFormat="false" ht="15" hidden="false" customHeight="false" outlineLevel="0" collapsed="false">
      <c r="C236" s="0" t="s">
        <v>173</v>
      </c>
      <c r="D236" s="11" t="s">
        <v>359</v>
      </c>
      <c r="F236" s="20" t="n">
        <f aca="false">$F232+$F224*$F233</f>
        <v>1540.80291200887</v>
      </c>
    </row>
    <row r="237" customFormat="false" ht="15" hidden="false" customHeight="false" outlineLevel="0" collapsed="false">
      <c r="A237" s="23"/>
      <c r="B237" s="23"/>
      <c r="C237" s="23" t="s">
        <v>868</v>
      </c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  <c r="DH237" s="23"/>
      <c r="DI237" s="23"/>
      <c r="DJ237" s="23"/>
      <c r="DK237" s="23"/>
      <c r="DL237" s="23"/>
      <c r="DM237" s="23"/>
      <c r="DN237" s="23"/>
      <c r="DO237" s="23"/>
      <c r="DP237" s="23"/>
      <c r="DQ237" s="23"/>
      <c r="DR237" s="23"/>
      <c r="DS237" s="23"/>
      <c r="DT237" s="23"/>
      <c r="DU237" s="23"/>
      <c r="DV237" s="23"/>
      <c r="DW237" s="23"/>
      <c r="DX237" s="23"/>
      <c r="DY237" s="23"/>
      <c r="DZ237" s="23"/>
      <c r="EA237" s="23"/>
      <c r="EB237" s="23"/>
      <c r="EC237" s="23"/>
      <c r="ED237" s="23"/>
      <c r="EE237" s="23"/>
      <c r="EF237" s="23"/>
      <c r="EG237" s="23"/>
      <c r="EH237" s="23"/>
      <c r="EI237" s="23"/>
      <c r="EJ237" s="23"/>
      <c r="EK237" s="23"/>
      <c r="EL237" s="23"/>
      <c r="EM237" s="23"/>
      <c r="EN237" s="23"/>
      <c r="EO237" s="23"/>
      <c r="EP237" s="23"/>
      <c r="EQ237" s="23"/>
      <c r="ER237" s="23"/>
      <c r="ES237" s="23"/>
      <c r="ET237" s="23"/>
      <c r="EU237" s="23"/>
      <c r="EV237" s="23"/>
      <c r="EW237" s="23"/>
      <c r="EX237" s="23"/>
      <c r="EY237" s="23"/>
      <c r="EZ237" s="23"/>
      <c r="FA237" s="23"/>
      <c r="FB237" s="23"/>
      <c r="FC237" s="23"/>
      <c r="FD237" s="23"/>
      <c r="FE237" s="23"/>
      <c r="FF237" s="23"/>
      <c r="FG237" s="23"/>
      <c r="FH237" s="23"/>
    </row>
    <row r="238" customFormat="false" ht="15" hidden="false" customHeight="false" outlineLevel="0" collapsed="false">
      <c r="C238" s="0" t="s">
        <v>869</v>
      </c>
      <c r="D238" s="11" t="s">
        <v>359</v>
      </c>
      <c r="I238" s="20" t="n">
        <f aca="false">SUM(J238:FH238)</f>
        <v>-7472.08739075342</v>
      </c>
      <c r="J238" s="20" t="n">
        <f aca="false">(J101+J102+J103+J104+J107)*(1-J25)+J113+J106</f>
        <v>-2749.35227272727</v>
      </c>
      <c r="K238" s="20" t="n">
        <f aca="false">(K101+K102+K103+K104+K107)*(1-K25)+K113+K106</f>
        <v>-395.190268026152</v>
      </c>
      <c r="L238" s="20" t="n">
        <f aca="false">(L101+L102+L103+L104+L107)*(1-L25)+L113+L106</f>
        <v>-684.462738443338</v>
      </c>
      <c r="M238" s="20" t="n">
        <f aca="false">(M101+M102+M103+M104+M107)*(1-M25)+M113+M106</f>
        <v>-226.929361942715</v>
      </c>
      <c r="N238" s="20" t="n">
        <f aca="false">(N101+N102+N103+N104+N107)*(1-N25)+N113+N106</f>
        <v>-1835.41287842623</v>
      </c>
      <c r="O238" s="20" t="n">
        <f aca="false">(O101+O102+O103+O104+O107)*(1-O25)+O113+O106</f>
        <v>-1580.73987118772</v>
      </c>
      <c r="P238" s="20" t="n">
        <f aca="false">(P101+P102+P103+P104+P107)*(1-P25)+P113+P106</f>
        <v>-0</v>
      </c>
      <c r="Q238" s="20" t="n">
        <f aca="false">(Q101+Q102+Q103+Q104+Q107)*(1-Q25)+Q113+Q106</f>
        <v>-0</v>
      </c>
      <c r="R238" s="20" t="n">
        <f aca="false">(R101+R102+R103+R104+R107)*(1-R25)+R113+R106</f>
        <v>-0</v>
      </c>
      <c r="S238" s="20" t="n">
        <f aca="false">(S101+S102+S103+S104+S107)*(1-S25)+S113+S106</f>
        <v>-0</v>
      </c>
      <c r="T238" s="20" t="n">
        <f aca="false">(T101+T102+T103+T104+T107)*(1-T25)+T113+T106</f>
        <v>-0</v>
      </c>
      <c r="U238" s="20" t="n">
        <f aca="false">(U101+U102+U103+U104+U107)*(1-U25)+U113+U106</f>
        <v>-0</v>
      </c>
      <c r="V238" s="20" t="n">
        <f aca="false">(V101+V102+V103+V104+V107)*(1-V25)+V113+V106</f>
        <v>-0</v>
      </c>
      <c r="W238" s="20" t="n">
        <f aca="false">(W101+W102+W103+W104+W107)*(1-W25)+W113+W106</f>
        <v>-0</v>
      </c>
      <c r="X238" s="20" t="n">
        <f aca="false">(X101+X102+X103+X104+X107)*(1-X25)+X113+X106</f>
        <v>-0</v>
      </c>
      <c r="Y238" s="20" t="n">
        <f aca="false">(Y101+Y102+Y103+Y104+Y107)*(1-Y25)+Y113+Y106</f>
        <v>-0</v>
      </c>
      <c r="Z238" s="20" t="n">
        <f aca="false">(Z101+Z102+Z103+Z104+Z107)*(1-Z25)+Z113+Z106</f>
        <v>-0</v>
      </c>
      <c r="AA238" s="20" t="n">
        <f aca="false">(AA101+AA102+AA103+AA104+AA107)*(1-AA25)+AA113+AA106</f>
        <v>-0</v>
      </c>
      <c r="AB238" s="20" t="n">
        <f aca="false">(AB101+AB102+AB103+AB104+AB107)*(1-AB25)+AB113+AB106</f>
        <v>-0</v>
      </c>
      <c r="AC238" s="20" t="n">
        <f aca="false">(AC101+AC102+AC103+AC104+AC107)*(1-AC25)+AC113+AC106</f>
        <v>-0</v>
      </c>
      <c r="AD238" s="20" t="n">
        <f aca="false">(AD101+AD102+AD103+AD104+AD107)*(1-AD25)+AD113+AD106</f>
        <v>-0</v>
      </c>
      <c r="AE238" s="20" t="n">
        <f aca="false">(AE101+AE102+AE103+AE104+AE107)*(1-AE25)+AE113+AE106</f>
        <v>-0</v>
      </c>
      <c r="AF238" s="20" t="n">
        <f aca="false">(AF101+AF102+AF103+AF104+AF107)*(1-AF25)+AF113+AF106</f>
        <v>-0</v>
      </c>
      <c r="AG238" s="20" t="n">
        <f aca="false">(AG101+AG102+AG103+AG104+AG107)*(1-AG25)+AG113+AG106</f>
        <v>-0</v>
      </c>
      <c r="AH238" s="20" t="n">
        <f aca="false">(AH101+AH102+AH103+AH104+AH107)*(1-AH25)+AH113+AH106</f>
        <v>-0</v>
      </c>
      <c r="AI238" s="20" t="n">
        <f aca="false">(AI101+AI102+AI103+AI104+AI107)*(1-AI25)+AI113+AI106</f>
        <v>-0</v>
      </c>
      <c r="AJ238" s="20" t="n">
        <f aca="false">(AJ101+AJ102+AJ103+AJ104+AJ107)*(1-AJ25)+AJ113+AJ106</f>
        <v>-0</v>
      </c>
      <c r="AK238" s="20" t="n">
        <f aca="false">(AK101+AK102+AK103+AK104+AK107)*(1-AK25)+AK113+AK106</f>
        <v>-0</v>
      </c>
      <c r="AL238" s="20" t="n">
        <f aca="false">(AL101+AL102+AL103+AL104+AL107)*(1-AL25)+AL113+AL106</f>
        <v>-0</v>
      </c>
      <c r="AM238" s="20" t="n">
        <f aca="false">(AM101+AM102+AM103+AM104+AM107)*(1-AM25)+AM113+AM106</f>
        <v>-0</v>
      </c>
      <c r="AN238" s="20" t="n">
        <f aca="false">(AN101+AN102+AN103+AN104+AN107)*(1-AN25)+AN113+AN106</f>
        <v>-0</v>
      </c>
      <c r="AO238" s="20" t="n">
        <f aca="false">(AO101+AO102+AO103+AO104+AO107)*(1-AO25)+AO113+AO106</f>
        <v>-0</v>
      </c>
      <c r="AP238" s="20" t="n">
        <f aca="false">(AP101+AP102+AP103+AP104+AP107)*(1-AP25)+AP113+AP106</f>
        <v>-0</v>
      </c>
      <c r="AQ238" s="20" t="n">
        <f aca="false">(AQ101+AQ102+AQ103+AQ104+AQ107)*(1-AQ25)+AQ113+AQ106</f>
        <v>-0</v>
      </c>
      <c r="AR238" s="20" t="n">
        <f aca="false">(AR101+AR102+AR103+AR104+AR107)*(1-AR25)+AR113+AR106</f>
        <v>-0</v>
      </c>
      <c r="AS238" s="20" t="n">
        <f aca="false">(AS101+AS102+AS103+AS104+AS107)*(1-AS25)+AS113+AS106</f>
        <v>-0</v>
      </c>
      <c r="AT238" s="20" t="n">
        <f aca="false">(AT101+AT102+AT103+AT104+AT107)*(1-AT25)+AT113+AT106</f>
        <v>-0</v>
      </c>
      <c r="AU238" s="20" t="n">
        <f aca="false">(AU101+AU102+AU103+AU104+AU107)*(1-AU25)+AU113+AU106</f>
        <v>-0</v>
      </c>
      <c r="AV238" s="20" t="n">
        <f aca="false">(AV101+AV102+AV103+AV104+AV107)*(1-AV25)+AV113+AV106</f>
        <v>-0</v>
      </c>
      <c r="AW238" s="20" t="n">
        <f aca="false">(AW101+AW102+AW103+AW104+AW107)*(1-AW25)+AW113+AW106</f>
        <v>-0</v>
      </c>
      <c r="AX238" s="20" t="n">
        <f aca="false">(AX101+AX102+AX103+AX104+AX107)*(1-AX25)+AX113+AX106</f>
        <v>-0</v>
      </c>
      <c r="AY238" s="20" t="n">
        <f aca="false">(AY101+AY102+AY103+AY104+AY107)*(1-AY25)+AY113+AY106</f>
        <v>-0</v>
      </c>
      <c r="AZ238" s="20" t="n">
        <f aca="false">(AZ101+AZ102+AZ103+AZ104+AZ107)*(1-AZ25)+AZ113+AZ106</f>
        <v>-0</v>
      </c>
      <c r="BA238" s="20" t="n">
        <f aca="false">(BA101+BA102+BA103+BA104+BA107)*(1-BA25)+BA113+BA106</f>
        <v>-0</v>
      </c>
      <c r="BB238" s="20" t="n">
        <f aca="false">(BB101+BB102+BB103+BB104+BB107)*(1-BB25)+BB113+BB106</f>
        <v>-0</v>
      </c>
      <c r="BC238" s="20" t="n">
        <f aca="false">(BC101+BC102+BC103+BC104+BC107)*(1-BC25)+BC113+BC106</f>
        <v>-0</v>
      </c>
      <c r="BD238" s="20" t="n">
        <f aca="false">(BD101+BD102+BD103+BD104+BD107)*(1-BD25)+BD113+BD106</f>
        <v>-0</v>
      </c>
      <c r="BE238" s="20" t="n">
        <f aca="false">(BE101+BE102+BE103+BE104+BE107)*(1-BE25)+BE113+BE106</f>
        <v>-0</v>
      </c>
      <c r="BF238" s="20" t="n">
        <f aca="false">(BF101+BF102+BF103+BF104+BF107)*(1-BF25)+BF113+BF106</f>
        <v>-0</v>
      </c>
      <c r="BG238" s="20" t="n">
        <f aca="false">(BG101+BG102+BG103+BG104+BG107)*(1-BG25)+BG113+BG106</f>
        <v>-0</v>
      </c>
      <c r="BH238" s="20" t="n">
        <f aca="false">(BH101+BH102+BH103+BH104+BH107)*(1-BH25)+BH113+BH106</f>
        <v>-0</v>
      </c>
      <c r="BI238" s="20" t="n">
        <f aca="false">(BI101+BI102+BI103+BI104+BI107)*(1-BI25)+BI113+BI106</f>
        <v>-0</v>
      </c>
      <c r="BJ238" s="20" t="n">
        <f aca="false">(BJ101+BJ102+BJ103+BJ104+BJ107)*(1-BJ25)+BJ113+BJ106</f>
        <v>-0</v>
      </c>
      <c r="BK238" s="20" t="n">
        <f aca="false">(BK101+BK102+BK103+BK104+BK107)*(1-BK25)+BK113+BK106</f>
        <v>-0</v>
      </c>
      <c r="BL238" s="20" t="n">
        <f aca="false">(BL101+BL102+BL103+BL104+BL107)*(1-BL25)+BL113+BL106</f>
        <v>-0</v>
      </c>
      <c r="BM238" s="20" t="n">
        <f aca="false">(BM101+BM102+BM103+BM104+BM107)*(1-BM25)+BM113+BM106</f>
        <v>-0</v>
      </c>
      <c r="BN238" s="20" t="n">
        <f aca="false">(BN101+BN102+BN103+BN104+BN107)*(1-BN25)+BN113+BN106</f>
        <v>-0</v>
      </c>
      <c r="BO238" s="20" t="n">
        <f aca="false">(BO101+BO102+BO103+BO104+BO107)*(1-BO25)+BO113+BO106</f>
        <v>-0</v>
      </c>
      <c r="BP238" s="20" t="n">
        <f aca="false">(BP101+BP102+BP103+BP104+BP107)*(1-BP25)+BP113+BP106</f>
        <v>-0</v>
      </c>
      <c r="BQ238" s="20" t="n">
        <f aca="false">(BQ101+BQ102+BQ103+BQ104+BQ107)*(1-BQ25)+BQ113+BQ106</f>
        <v>-0</v>
      </c>
      <c r="BR238" s="20" t="n">
        <f aca="false">(BR101+BR102+BR103+BR104+BR107)*(1-BR25)+BR113+BR106</f>
        <v>-0</v>
      </c>
      <c r="BS238" s="20" t="n">
        <f aca="false">(BS101+BS102+BS103+BS104+BS107)*(1-BS25)+BS113+BS106</f>
        <v>-0</v>
      </c>
      <c r="BT238" s="20" t="n">
        <f aca="false">(BT101+BT102+BT103+BT104+BT107)*(1-BT25)+BT113+BT106</f>
        <v>-0</v>
      </c>
      <c r="BU238" s="20" t="n">
        <f aca="false">(BU101+BU102+BU103+BU104+BU107)*(1-BU25)+BU113+BU106</f>
        <v>-0</v>
      </c>
      <c r="BV238" s="20" t="n">
        <f aca="false">(BV101+BV102+BV103+BV104+BV107)*(1-BV25)+BV113+BV106</f>
        <v>-0</v>
      </c>
      <c r="BW238" s="20" t="n">
        <f aca="false">(BW101+BW102+BW103+BW104+BW107)*(1-BW25)+BW113+BW106</f>
        <v>-0</v>
      </c>
      <c r="BX238" s="20" t="n">
        <f aca="false">(BX101+BX102+BX103+BX104+BX107)*(1-BX25)+BX113+BX106</f>
        <v>-0</v>
      </c>
      <c r="BY238" s="20" t="n">
        <f aca="false">(BY101+BY102+BY103+BY104+BY107)*(1-BY25)+BY113+BY106</f>
        <v>-0</v>
      </c>
      <c r="BZ238" s="20" t="n">
        <f aca="false">(BZ101+BZ102+BZ103+BZ104+BZ107)*(1-BZ25)+BZ113+BZ106</f>
        <v>-0</v>
      </c>
      <c r="CA238" s="20" t="n">
        <f aca="false">(CA101+CA102+CA103+CA104+CA107)*(1-CA25)+CA113+CA106</f>
        <v>-0</v>
      </c>
      <c r="CB238" s="20" t="n">
        <f aca="false">(CB101+CB102+CB103+CB104+CB107)*(1-CB25)+CB113+CB106</f>
        <v>-0</v>
      </c>
      <c r="CC238" s="20" t="n">
        <f aca="false">(CC101+CC102+CC103+CC104+CC107)*(1-CC25)+CC113+CC106</f>
        <v>-0</v>
      </c>
      <c r="CD238" s="20" t="n">
        <f aca="false">(CD101+CD102+CD103+CD104+CD107)*(1-CD25)+CD113+CD106</f>
        <v>-0</v>
      </c>
      <c r="CE238" s="20" t="n">
        <f aca="false">(CE101+CE102+CE103+CE104+CE107)*(1-CE25)+CE113+CE106</f>
        <v>-0</v>
      </c>
      <c r="CF238" s="20" t="n">
        <f aca="false">(CF101+CF102+CF103+CF104+CF107)*(1-CF25)+CF113+CF106</f>
        <v>-0</v>
      </c>
      <c r="CG238" s="20" t="n">
        <f aca="false">(CG101+CG102+CG103+CG104+CG107)*(1-CG25)+CG113+CG106</f>
        <v>-0</v>
      </c>
      <c r="CH238" s="20" t="n">
        <f aca="false">(CH101+CH102+CH103+CH104+CH107)*(1-CH25)+CH113+CH106</f>
        <v>-0</v>
      </c>
      <c r="CI238" s="20" t="n">
        <f aca="false">(CI101+CI102+CI103+CI104+CI107)*(1-CI25)+CI113+CI106</f>
        <v>-0</v>
      </c>
      <c r="CJ238" s="20" t="n">
        <f aca="false">(CJ101+CJ102+CJ103+CJ104+CJ107)*(1-CJ25)+CJ113+CJ106</f>
        <v>-0</v>
      </c>
      <c r="CK238" s="20" t="n">
        <f aca="false">(CK101+CK102+CK103+CK104+CK107)*(1-CK25)+CK113+CK106</f>
        <v>-0</v>
      </c>
      <c r="CL238" s="20" t="n">
        <f aca="false">(CL101+CL102+CL103+CL104+CL107)*(1-CL25)+CL113+CL106</f>
        <v>-0</v>
      </c>
      <c r="CM238" s="20" t="n">
        <f aca="false">(CM101+CM102+CM103+CM104+CM107)*(1-CM25)+CM113+CM106</f>
        <v>-0</v>
      </c>
      <c r="CN238" s="20" t="n">
        <f aca="false">(CN101+CN102+CN103+CN104+CN107)*(1-CN25)+CN113+CN106</f>
        <v>-0</v>
      </c>
      <c r="CO238" s="20" t="n">
        <f aca="false">(CO101+CO102+CO103+CO104+CO107)*(1-CO25)+CO113+CO106</f>
        <v>-0</v>
      </c>
      <c r="CP238" s="20" t="n">
        <f aca="false">(CP101+CP102+CP103+CP104+CP107)*(1-CP25)+CP113+CP106</f>
        <v>-0</v>
      </c>
      <c r="CQ238" s="20" t="n">
        <f aca="false">(CQ101+CQ102+CQ103+CQ104+CQ107)*(1-CQ25)+CQ113+CQ106</f>
        <v>-0</v>
      </c>
      <c r="CR238" s="20" t="n">
        <f aca="false">(CR101+CR102+CR103+CR104+CR107)*(1-CR25)+CR113+CR106</f>
        <v>-0</v>
      </c>
      <c r="CS238" s="20" t="n">
        <f aca="false">(CS101+CS102+CS103+CS104+CS107)*(1-CS25)+CS113+CS106</f>
        <v>-0</v>
      </c>
      <c r="CT238" s="20" t="n">
        <f aca="false">(CT101+CT102+CT103+CT104+CT107)*(1-CT25)+CT113+CT106</f>
        <v>-0</v>
      </c>
      <c r="CU238" s="20" t="n">
        <f aca="false">(CU101+CU102+CU103+CU104+CU107)*(1-CU25)+CU113+CU106</f>
        <v>-0</v>
      </c>
      <c r="CV238" s="20" t="n">
        <f aca="false">(CV101+CV102+CV103+CV104+CV107)*(1-CV25)+CV113+CV106</f>
        <v>-0</v>
      </c>
      <c r="CW238" s="20" t="n">
        <f aca="false">(CW101+CW102+CW103+CW104+CW107)*(1-CW25)+CW113+CW106</f>
        <v>-0</v>
      </c>
      <c r="CX238" s="20" t="n">
        <f aca="false">(CX101+CX102+CX103+CX104+CX107)*(1-CX25)+CX113+CX106</f>
        <v>-0</v>
      </c>
      <c r="CY238" s="20" t="n">
        <f aca="false">(CY101+CY102+CY103+CY104+CY107)*(1-CY25)+CY113+CY106</f>
        <v>-0</v>
      </c>
      <c r="CZ238" s="20" t="n">
        <f aca="false">(CZ101+CZ102+CZ103+CZ104+CZ107)*(1-CZ25)+CZ113+CZ106</f>
        <v>-0</v>
      </c>
      <c r="DA238" s="20" t="n">
        <f aca="false">(DA101+DA102+DA103+DA104+DA107)*(1-DA25)+DA113+DA106</f>
        <v>-0</v>
      </c>
      <c r="DB238" s="20" t="n">
        <f aca="false">(DB101+DB102+DB103+DB104+DB107)*(1-DB25)+DB113+DB106</f>
        <v>-0</v>
      </c>
      <c r="DC238" s="20" t="n">
        <f aca="false">(DC101+DC102+DC103+DC104+DC107)*(1-DC25)+DC113+DC106</f>
        <v>-0</v>
      </c>
      <c r="DD238" s="20" t="n">
        <f aca="false">(DD101+DD102+DD103+DD104+DD107)*(1-DD25)+DD113+DD106</f>
        <v>-0</v>
      </c>
      <c r="DE238" s="20" t="n">
        <f aca="false">(DE101+DE102+DE103+DE104+DE107)*(1-DE25)+DE113+DE106</f>
        <v>-0</v>
      </c>
      <c r="DF238" s="20" t="n">
        <f aca="false">(DF101+DF102+DF103+DF104+DF107)*(1-DF25)+DF113+DF106</f>
        <v>-0</v>
      </c>
      <c r="DG238" s="20" t="n">
        <f aca="false">(DG101+DG102+DG103+DG104+DG107)*(1-DG25)+DG113+DG106</f>
        <v>-0</v>
      </c>
      <c r="DH238" s="20" t="n">
        <f aca="false">(DH101+DH102+DH103+DH104+DH107)*(1-DH25)+DH113+DH106</f>
        <v>-0</v>
      </c>
      <c r="DI238" s="20" t="n">
        <f aca="false">(DI101+DI102+DI103+DI104+DI107)*(1-DI25)+DI113+DI106</f>
        <v>-0</v>
      </c>
      <c r="DJ238" s="20" t="n">
        <f aca="false">(DJ101+DJ102+DJ103+DJ104+DJ107)*(1-DJ25)+DJ113+DJ106</f>
        <v>-0</v>
      </c>
      <c r="DK238" s="20" t="n">
        <f aca="false">(DK101+DK102+DK103+DK104+DK107)*(1-DK25)+DK113+DK106</f>
        <v>-0</v>
      </c>
      <c r="DL238" s="20" t="n">
        <f aca="false">(DL101+DL102+DL103+DL104+DL107)*(1-DL25)+DL113+DL106</f>
        <v>-0</v>
      </c>
      <c r="DM238" s="20" t="n">
        <f aca="false">(DM101+DM102+DM103+DM104+DM107)*(1-DM25)+DM113+DM106</f>
        <v>-0</v>
      </c>
      <c r="DN238" s="20" t="n">
        <f aca="false">(DN101+DN102+DN103+DN104+DN107)*(1-DN25)+DN113+DN106</f>
        <v>-0</v>
      </c>
      <c r="DO238" s="20" t="n">
        <f aca="false">(DO101+DO102+DO103+DO104+DO107)*(1-DO25)+DO113+DO106</f>
        <v>-0</v>
      </c>
      <c r="DP238" s="20" t="n">
        <f aca="false">(DP101+DP102+DP103+DP104+DP107)*(1-DP25)+DP113+DP106</f>
        <v>-0</v>
      </c>
      <c r="DQ238" s="20" t="n">
        <f aca="false">(DQ101+DQ102+DQ103+DQ104+DQ107)*(1-DQ25)+DQ113+DQ106</f>
        <v>-0</v>
      </c>
      <c r="DR238" s="20" t="n">
        <f aca="false">(DR101+DR102+DR103+DR104+DR107)*(1-DR25)+DR113+DR106</f>
        <v>-0</v>
      </c>
      <c r="DS238" s="20" t="n">
        <f aca="false">(DS101+DS102+DS103+DS104+DS107)*(1-DS25)+DS113+DS106</f>
        <v>-0</v>
      </c>
      <c r="DT238" s="20" t="n">
        <f aca="false">(DT101+DT102+DT103+DT104+DT107)*(1-DT25)+DT113+DT106</f>
        <v>-0</v>
      </c>
      <c r="DU238" s="20" t="n">
        <f aca="false">(DU101+DU102+DU103+DU104+DU107)*(1-DU25)+DU113+DU106</f>
        <v>-0</v>
      </c>
      <c r="DV238" s="20" t="n">
        <f aca="false">(DV101+DV102+DV103+DV104+DV107)*(1-DV25)+DV113+DV106</f>
        <v>-0</v>
      </c>
      <c r="DW238" s="20" t="n">
        <f aca="false">(DW101+DW102+DW103+DW104+DW107)*(1-DW25)+DW113+DW106</f>
        <v>-0</v>
      </c>
      <c r="DX238" s="20" t="n">
        <f aca="false">(DX101+DX102+DX103+DX104+DX107)*(1-DX25)+DX113+DX106</f>
        <v>-0</v>
      </c>
      <c r="DY238" s="20" t="n">
        <f aca="false">(DY101+DY102+DY103+DY104+DY107)*(1-DY25)+DY113+DY106</f>
        <v>-0</v>
      </c>
      <c r="DZ238" s="20" t="n">
        <f aca="false">(DZ101+DZ102+DZ103+DZ104+DZ107)*(1-DZ25)+DZ113+DZ106</f>
        <v>-0</v>
      </c>
      <c r="EA238" s="20" t="n">
        <f aca="false">(EA101+EA102+EA103+EA104+EA107)*(1-EA25)+EA113+EA106</f>
        <v>-0</v>
      </c>
      <c r="EB238" s="20" t="n">
        <f aca="false">(EB101+EB102+EB103+EB104+EB107)*(1-EB25)+EB113+EB106</f>
        <v>-0</v>
      </c>
      <c r="EC238" s="20" t="n">
        <f aca="false">(EC101+EC102+EC103+EC104+EC107)*(1-EC25)+EC113+EC106</f>
        <v>-0</v>
      </c>
      <c r="ED238" s="20" t="n">
        <f aca="false">(ED101+ED102+ED103+ED104+ED107)*(1-ED25)+ED113+ED106</f>
        <v>-0</v>
      </c>
      <c r="EE238" s="20" t="n">
        <f aca="false">(EE101+EE102+EE103+EE104+EE107)*(1-EE25)+EE113+EE106</f>
        <v>-0</v>
      </c>
      <c r="EF238" s="20" t="n">
        <f aca="false">(EF101+EF102+EF103+EF104+EF107)*(1-EF25)+EF113+EF106</f>
        <v>-0</v>
      </c>
      <c r="EG238" s="20" t="n">
        <f aca="false">(EG101+EG102+EG103+EG104+EG107)*(1-EG25)+EG113+EG106</f>
        <v>-0</v>
      </c>
      <c r="EH238" s="20" t="n">
        <f aca="false">(EH101+EH102+EH103+EH104+EH107)*(1-EH25)+EH113+EH106</f>
        <v>-0</v>
      </c>
      <c r="EI238" s="20" t="n">
        <f aca="false">(EI101+EI102+EI103+EI104+EI107)*(1-EI25)+EI113+EI106</f>
        <v>-0</v>
      </c>
      <c r="EJ238" s="20" t="n">
        <f aca="false">(EJ101+EJ102+EJ103+EJ104+EJ107)*(1-EJ25)+EJ113+EJ106</f>
        <v>-0</v>
      </c>
      <c r="EK238" s="20" t="n">
        <f aca="false">(EK101+EK102+EK103+EK104+EK107)*(1-EK25)+EK113+EK106</f>
        <v>-0</v>
      </c>
      <c r="EL238" s="20" t="n">
        <f aca="false">(EL101+EL102+EL103+EL104+EL107)*(1-EL25)+EL113+EL106</f>
        <v>-0</v>
      </c>
      <c r="EM238" s="20" t="n">
        <f aca="false">(EM101+EM102+EM103+EM104+EM107)*(1-EM25)+EM113+EM106</f>
        <v>-0</v>
      </c>
      <c r="EN238" s="20" t="n">
        <f aca="false">(EN101+EN102+EN103+EN104+EN107)*(1-EN25)+EN113+EN106</f>
        <v>-0</v>
      </c>
      <c r="EO238" s="20" t="n">
        <f aca="false">(EO101+EO102+EO103+EO104+EO107)*(1-EO25)+EO113+EO106</f>
        <v>-0</v>
      </c>
      <c r="EP238" s="20" t="n">
        <f aca="false">(EP101+EP102+EP103+EP104+EP107)*(1-EP25)+EP113+EP106</f>
        <v>-0</v>
      </c>
      <c r="EQ238" s="20" t="n">
        <f aca="false">(EQ101+EQ102+EQ103+EQ104+EQ107)*(1-EQ25)+EQ113+EQ106</f>
        <v>-0</v>
      </c>
      <c r="ER238" s="20" t="n">
        <f aca="false">(ER101+ER102+ER103+ER104+ER107)*(1-ER25)+ER113+ER106</f>
        <v>-0</v>
      </c>
      <c r="ES238" s="20" t="n">
        <f aca="false">(ES101+ES102+ES103+ES104+ES107)*(1-ES25)+ES113+ES106</f>
        <v>-0</v>
      </c>
      <c r="ET238" s="20" t="n">
        <f aca="false">(ET101+ET102+ET103+ET104+ET107)*(1-ET25)+ET113+ET106</f>
        <v>-0</v>
      </c>
      <c r="EU238" s="20" t="n">
        <f aca="false">(EU101+EU102+EU103+EU104+EU107)*(1-EU25)+EU113+EU106</f>
        <v>-0</v>
      </c>
      <c r="EV238" s="20" t="n">
        <f aca="false">(EV101+EV102+EV103+EV104+EV107)*(1-EV25)+EV113+EV106</f>
        <v>-0</v>
      </c>
      <c r="EW238" s="20" t="n">
        <f aca="false">(EW101+EW102+EW103+EW104+EW107)*(1-EW25)+EW113+EW106</f>
        <v>-0</v>
      </c>
      <c r="EX238" s="20" t="n">
        <f aca="false">(EX101+EX102+EX103+EX104+EX107)*(1-EX25)+EX113+EX106</f>
        <v>-0</v>
      </c>
      <c r="EY238" s="20" t="n">
        <f aca="false">(EY101+EY102+EY103+EY104+EY107)*(1-EY25)+EY113+EY106</f>
        <v>-0</v>
      </c>
      <c r="EZ238" s="20" t="n">
        <f aca="false">(EZ101+EZ102+EZ103+EZ104+EZ107)*(1-EZ25)+EZ113+EZ106</f>
        <v>-0</v>
      </c>
      <c r="FA238" s="20" t="n">
        <f aca="false">(FA101+FA102+FA103+FA104+FA107)*(1-FA25)+FA113+FA106</f>
        <v>-0</v>
      </c>
      <c r="FB238" s="20" t="n">
        <f aca="false">(FB101+FB102+FB103+FB104+FB107)*(1-FB25)+FB113+FB106</f>
        <v>-0</v>
      </c>
      <c r="FC238" s="20" t="n">
        <f aca="false">(FC101+FC102+FC103+FC104+FC107)*(1-FC25)+FC113+FC106</f>
        <v>-0</v>
      </c>
      <c r="FD238" s="20" t="n">
        <f aca="false">(FD101+FD102+FD103+FD104+FD107)*(1-FD25)+FD113+FD106</f>
        <v>-0</v>
      </c>
      <c r="FE238" s="20" t="n">
        <f aca="false">(FE101+FE102+FE103+FE104+FE107)*(1-FE25)+FE113+FE106</f>
        <v>-0</v>
      </c>
      <c r="FF238" s="20" t="n">
        <f aca="false">(FF101+FF102+FF103+FF104+FF107)*(1-FF25)+FF113+FF106</f>
        <v>-0</v>
      </c>
      <c r="FG238" s="20" t="n">
        <f aca="false">(FG101+FG102+FG103+FG104+FG107)*(1-FG25)+FG113+FG106</f>
        <v>-0</v>
      </c>
      <c r="FH238" s="20" t="n">
        <f aca="false">(FH101+FH102+FH103+FH104+FH107)*(1-FH25)+FH113+FH106</f>
        <v>-0</v>
      </c>
    </row>
    <row r="239" customFormat="false" ht="15" hidden="false" customHeight="false" outlineLevel="0" collapsed="false">
      <c r="C239" s="0" t="s">
        <v>870</v>
      </c>
      <c r="D239" s="11" t="s">
        <v>359</v>
      </c>
      <c r="I239" s="20" t="n">
        <f aca="false">SUM(J239:FH239)</f>
        <v>9872.57208799113</v>
      </c>
      <c r="J239" s="20" t="n">
        <f aca="false">J108*(1-J25)+J186+J187+$F235*J20</f>
        <v>0</v>
      </c>
      <c r="K239" s="20" t="n">
        <f aca="false">K108*(1-K25)+K186+K187+$F235*K20</f>
        <v>1213.875</v>
      </c>
      <c r="L239" s="20" t="n">
        <f aca="false">L108*(1-L25)+L186+L187+$F235*L20</f>
        <v>0</v>
      </c>
      <c r="M239" s="20" t="n">
        <f aca="false">M108*(1-M25)+M186+M187+$F235*M20</f>
        <v>0</v>
      </c>
      <c r="N239" s="20" t="n">
        <f aca="false">N108*(1-N25)+N186+N187+$F235*N20</f>
        <v>0</v>
      </c>
      <c r="O239" s="20" t="n">
        <f aca="false">O108*(1-O25)+O186+O187+$F235*O20</f>
        <v>8658.69708799113</v>
      </c>
      <c r="P239" s="20" t="n">
        <f aca="false">P108*(1-P25)+P186+P187+$F235*P20</f>
        <v>0</v>
      </c>
      <c r="Q239" s="20" t="n">
        <f aca="false">Q108*(1-Q25)+Q186+Q187+$F235*Q20</f>
        <v>0</v>
      </c>
      <c r="R239" s="20" t="n">
        <f aca="false">R108*(1-R25)+R186+R187+$F235*R20</f>
        <v>0</v>
      </c>
      <c r="S239" s="20" t="n">
        <f aca="false">S108*(1-S25)+S186+S187+$F235*S20</f>
        <v>0</v>
      </c>
      <c r="T239" s="20" t="n">
        <f aca="false">T108*(1-T25)+T186+T187+$F235*T20</f>
        <v>0</v>
      </c>
      <c r="U239" s="20" t="n">
        <f aca="false">U108*(1-U25)+U186+U187+$F235*U20</f>
        <v>0</v>
      </c>
      <c r="V239" s="20" t="n">
        <f aca="false">V108*(1-V25)+V186+V187+$F235*V20</f>
        <v>0</v>
      </c>
      <c r="W239" s="20" t="n">
        <f aca="false">W108*(1-W25)+W186+W187+$F235*W20</f>
        <v>0</v>
      </c>
      <c r="X239" s="20" t="n">
        <f aca="false">X108*(1-X25)+X186+X187+$F235*X20</f>
        <v>0</v>
      </c>
      <c r="Y239" s="20" t="n">
        <f aca="false">Y108*(1-Y25)+Y186+Y187+$F235*Y20</f>
        <v>0</v>
      </c>
      <c r="Z239" s="20" t="n">
        <f aca="false">Z108*(1-Z25)+Z186+Z187+$F235*Z20</f>
        <v>0</v>
      </c>
      <c r="AA239" s="20" t="n">
        <f aca="false">AA108*(1-AA25)+AA186+AA187+$F235*AA20</f>
        <v>0</v>
      </c>
      <c r="AB239" s="20" t="n">
        <f aca="false">AB108*(1-AB25)+AB186+AB187+$F235*AB20</f>
        <v>0</v>
      </c>
      <c r="AC239" s="20" t="n">
        <f aca="false">AC108*(1-AC25)+AC186+AC187+$F235*AC20</f>
        <v>0</v>
      </c>
      <c r="AD239" s="20" t="n">
        <f aca="false">AD108*(1-AD25)+AD186+AD187+$F235*AD20</f>
        <v>0</v>
      </c>
      <c r="AE239" s="20" t="n">
        <f aca="false">AE108*(1-AE25)+AE186+AE187+$F235*AE20</f>
        <v>0</v>
      </c>
      <c r="AF239" s="20" t="n">
        <f aca="false">AF108*(1-AF25)+AF186+AF187+$F235*AF20</f>
        <v>0</v>
      </c>
      <c r="AG239" s="20" t="n">
        <f aca="false">AG108*(1-AG25)+AG186+AG187+$F235*AG20</f>
        <v>0</v>
      </c>
      <c r="AH239" s="20" t="n">
        <f aca="false">AH108*(1-AH25)+AH186+AH187+$F235*AH20</f>
        <v>0</v>
      </c>
      <c r="AI239" s="20" t="n">
        <f aca="false">AI108*(1-AI25)+AI186+AI187+$F235*AI20</f>
        <v>0</v>
      </c>
      <c r="AJ239" s="20" t="n">
        <f aca="false">AJ108*(1-AJ25)+AJ186+AJ187+$F235*AJ20</f>
        <v>0</v>
      </c>
      <c r="AK239" s="20" t="n">
        <f aca="false">AK108*(1-AK25)+AK186+AK187+$F235*AK20</f>
        <v>0</v>
      </c>
      <c r="AL239" s="20" t="n">
        <f aca="false">AL108*(1-AL25)+AL186+AL187+$F235*AL20</f>
        <v>0</v>
      </c>
      <c r="AM239" s="20" t="n">
        <f aca="false">AM108*(1-AM25)+AM186+AM187+$F235*AM20</f>
        <v>0</v>
      </c>
      <c r="AN239" s="20" t="n">
        <f aca="false">AN108*(1-AN25)+AN186+AN187+$F235*AN20</f>
        <v>0</v>
      </c>
      <c r="AO239" s="20" t="n">
        <f aca="false">AO108*(1-AO25)+AO186+AO187+$F235*AO20</f>
        <v>0</v>
      </c>
      <c r="AP239" s="20" t="n">
        <f aca="false">AP108*(1-AP25)+AP186+AP187+$F235*AP20</f>
        <v>0</v>
      </c>
      <c r="AQ239" s="20" t="n">
        <f aca="false">AQ108*(1-AQ25)+AQ186+AQ187+$F235*AQ20</f>
        <v>0</v>
      </c>
      <c r="AR239" s="20" t="n">
        <f aca="false">AR108*(1-AR25)+AR186+AR187+$F235*AR20</f>
        <v>0</v>
      </c>
      <c r="AS239" s="20" t="n">
        <f aca="false">AS108*(1-AS25)+AS186+AS187+$F235*AS20</f>
        <v>0</v>
      </c>
      <c r="AT239" s="20" t="n">
        <f aca="false">AT108*(1-AT25)+AT186+AT187+$F235*AT20</f>
        <v>0</v>
      </c>
      <c r="AU239" s="20" t="n">
        <f aca="false">AU108*(1-AU25)+AU186+AU187+$F235*AU20</f>
        <v>0</v>
      </c>
      <c r="AV239" s="20" t="n">
        <f aca="false">AV108*(1-AV25)+AV186+AV187+$F235*AV20</f>
        <v>0</v>
      </c>
      <c r="AW239" s="20" t="n">
        <f aca="false">AW108*(1-AW25)+AW186+AW187+$F235*AW20</f>
        <v>0</v>
      </c>
      <c r="AX239" s="20" t="n">
        <f aca="false">AX108*(1-AX25)+AX186+AX187+$F235*AX20</f>
        <v>0</v>
      </c>
      <c r="AY239" s="20" t="n">
        <f aca="false">AY108*(1-AY25)+AY186+AY187+$F235*AY20</f>
        <v>0</v>
      </c>
      <c r="AZ239" s="20" t="n">
        <f aca="false">AZ108*(1-AZ25)+AZ186+AZ187+$F235*AZ20</f>
        <v>0</v>
      </c>
      <c r="BA239" s="20" t="n">
        <f aca="false">BA108*(1-BA25)+BA186+BA187+$F235*BA20</f>
        <v>0</v>
      </c>
      <c r="BB239" s="20" t="n">
        <f aca="false">BB108*(1-BB25)+BB186+BB187+$F235*BB20</f>
        <v>0</v>
      </c>
      <c r="BC239" s="20" t="n">
        <f aca="false">BC108*(1-BC25)+BC186+BC187+$F235*BC20</f>
        <v>0</v>
      </c>
      <c r="BD239" s="20" t="n">
        <f aca="false">BD108*(1-BD25)+BD186+BD187+$F235*BD20</f>
        <v>0</v>
      </c>
      <c r="BE239" s="20" t="n">
        <f aca="false">BE108*(1-BE25)+BE186+BE187+$F235*BE20</f>
        <v>0</v>
      </c>
      <c r="BF239" s="20" t="n">
        <f aca="false">BF108*(1-BF25)+BF186+BF187+$F235*BF20</f>
        <v>0</v>
      </c>
      <c r="BG239" s="20" t="n">
        <f aca="false">BG108*(1-BG25)+BG186+BG187+$F235*BG20</f>
        <v>0</v>
      </c>
      <c r="BH239" s="20" t="n">
        <f aca="false">BH108*(1-BH25)+BH186+BH187+$F235*BH20</f>
        <v>0</v>
      </c>
      <c r="BI239" s="20" t="n">
        <f aca="false">BI108*(1-BI25)+BI186+BI187+$F235*BI20</f>
        <v>0</v>
      </c>
      <c r="BJ239" s="20" t="n">
        <f aca="false">BJ108*(1-BJ25)+BJ186+BJ187+$F235*BJ20</f>
        <v>0</v>
      </c>
      <c r="BK239" s="20" t="n">
        <f aca="false">BK108*(1-BK25)+BK186+BK187+$F235*BK20</f>
        <v>0</v>
      </c>
      <c r="BL239" s="20" t="n">
        <f aca="false">BL108*(1-BL25)+BL186+BL187+$F235*BL20</f>
        <v>0</v>
      </c>
      <c r="BM239" s="20" t="n">
        <f aca="false">BM108*(1-BM25)+BM186+BM187+$F235*BM20</f>
        <v>0</v>
      </c>
      <c r="BN239" s="20" t="n">
        <f aca="false">BN108*(1-BN25)+BN186+BN187+$F235*BN20</f>
        <v>0</v>
      </c>
      <c r="BO239" s="20" t="n">
        <f aca="false">BO108*(1-BO25)+BO186+BO187+$F235*BO20</f>
        <v>0</v>
      </c>
      <c r="BP239" s="20" t="n">
        <f aca="false">BP108*(1-BP25)+BP186+BP187+$F235*BP20</f>
        <v>0</v>
      </c>
      <c r="BQ239" s="20" t="n">
        <f aca="false">BQ108*(1-BQ25)+BQ186+BQ187+$F235*BQ20</f>
        <v>0</v>
      </c>
      <c r="BR239" s="20" t="n">
        <f aca="false">BR108*(1-BR25)+BR186+BR187+$F235*BR20</f>
        <v>0</v>
      </c>
      <c r="BS239" s="20" t="n">
        <f aca="false">BS108*(1-BS25)+BS186+BS187+$F235*BS20</f>
        <v>0</v>
      </c>
      <c r="BT239" s="20" t="n">
        <f aca="false">BT108*(1-BT25)+BT186+BT187+$F235*BT20</f>
        <v>0</v>
      </c>
      <c r="BU239" s="20" t="n">
        <f aca="false">BU108*(1-BU25)+BU186+BU187+$F235*BU20</f>
        <v>0</v>
      </c>
      <c r="BV239" s="20" t="n">
        <f aca="false">BV108*(1-BV25)+BV186+BV187+$F235*BV20</f>
        <v>0</v>
      </c>
      <c r="BW239" s="20" t="n">
        <f aca="false">BW108*(1-BW25)+BW186+BW187+$F235*BW20</f>
        <v>0</v>
      </c>
      <c r="BX239" s="20" t="n">
        <f aca="false">BX108*(1-BX25)+BX186+BX187+$F235*BX20</f>
        <v>0</v>
      </c>
      <c r="BY239" s="20" t="n">
        <f aca="false">BY108*(1-BY25)+BY186+BY187+$F235*BY20</f>
        <v>0</v>
      </c>
      <c r="BZ239" s="20" t="n">
        <f aca="false">BZ108*(1-BZ25)+BZ186+BZ187+$F235*BZ20</f>
        <v>0</v>
      </c>
      <c r="CA239" s="20" t="n">
        <f aca="false">CA108*(1-CA25)+CA186+CA187+$F235*CA20</f>
        <v>0</v>
      </c>
      <c r="CB239" s="20" t="n">
        <f aca="false">CB108*(1-CB25)+CB186+CB187+$F235*CB20</f>
        <v>0</v>
      </c>
      <c r="CC239" s="20" t="n">
        <f aca="false">CC108*(1-CC25)+CC186+CC187+$F235*CC20</f>
        <v>0</v>
      </c>
      <c r="CD239" s="20" t="n">
        <f aca="false">CD108*(1-CD25)+CD186+CD187+$F235*CD20</f>
        <v>0</v>
      </c>
      <c r="CE239" s="20" t="n">
        <f aca="false">CE108*(1-CE25)+CE186+CE187+$F235*CE20</f>
        <v>0</v>
      </c>
      <c r="CF239" s="20" t="n">
        <f aca="false">CF108*(1-CF25)+CF186+CF187+$F235*CF20</f>
        <v>0</v>
      </c>
      <c r="CG239" s="20" t="n">
        <f aca="false">CG108*(1-CG25)+CG186+CG187+$F235*CG20</f>
        <v>0</v>
      </c>
      <c r="CH239" s="20" t="n">
        <f aca="false">CH108*(1-CH25)+CH186+CH187+$F235*CH20</f>
        <v>0</v>
      </c>
      <c r="CI239" s="20" t="n">
        <f aca="false">CI108*(1-CI25)+CI186+CI187+$F235*CI20</f>
        <v>0</v>
      </c>
      <c r="CJ239" s="20" t="n">
        <f aca="false">CJ108*(1-CJ25)+CJ186+CJ187+$F235*CJ20</f>
        <v>0</v>
      </c>
      <c r="CK239" s="20" t="n">
        <f aca="false">CK108*(1-CK25)+CK186+CK187+$F235*CK20</f>
        <v>0</v>
      </c>
      <c r="CL239" s="20" t="n">
        <f aca="false">CL108*(1-CL25)+CL186+CL187+$F235*CL20</f>
        <v>0</v>
      </c>
      <c r="CM239" s="20" t="n">
        <f aca="false">CM108*(1-CM25)+CM186+CM187+$F235*CM20</f>
        <v>0</v>
      </c>
      <c r="CN239" s="20" t="n">
        <f aca="false">CN108*(1-CN25)+CN186+CN187+$F235*CN20</f>
        <v>0</v>
      </c>
      <c r="CO239" s="20" t="n">
        <f aca="false">CO108*(1-CO25)+CO186+CO187+$F235*CO20</f>
        <v>0</v>
      </c>
      <c r="CP239" s="20" t="n">
        <f aca="false">CP108*(1-CP25)+CP186+CP187+$F235*CP20</f>
        <v>0</v>
      </c>
      <c r="CQ239" s="20" t="n">
        <f aca="false">CQ108*(1-CQ25)+CQ186+CQ187+$F235*CQ20</f>
        <v>0</v>
      </c>
      <c r="CR239" s="20" t="n">
        <f aca="false">CR108*(1-CR25)+CR186+CR187+$F235*CR20</f>
        <v>0</v>
      </c>
      <c r="CS239" s="20" t="n">
        <f aca="false">CS108*(1-CS25)+CS186+CS187+$F235*CS20</f>
        <v>0</v>
      </c>
      <c r="CT239" s="20" t="n">
        <f aca="false">CT108*(1-CT25)+CT186+CT187+$F235*CT20</f>
        <v>0</v>
      </c>
      <c r="CU239" s="20" t="n">
        <f aca="false">CU108*(1-CU25)+CU186+CU187+$F235*CU20</f>
        <v>0</v>
      </c>
      <c r="CV239" s="20" t="n">
        <f aca="false">CV108*(1-CV25)+CV186+CV187+$F235*CV20</f>
        <v>0</v>
      </c>
      <c r="CW239" s="20" t="n">
        <f aca="false">CW108*(1-CW25)+CW186+CW187+$F235*CW20</f>
        <v>0</v>
      </c>
      <c r="CX239" s="20" t="n">
        <f aca="false">CX108*(1-CX25)+CX186+CX187+$F235*CX20</f>
        <v>0</v>
      </c>
      <c r="CY239" s="20" t="n">
        <f aca="false">CY108*(1-CY25)+CY186+CY187+$F235*CY20</f>
        <v>0</v>
      </c>
      <c r="CZ239" s="20" t="n">
        <f aca="false">CZ108*(1-CZ25)+CZ186+CZ187+$F235*CZ20</f>
        <v>0</v>
      </c>
      <c r="DA239" s="20" t="n">
        <f aca="false">DA108*(1-DA25)+DA186+DA187+$F235*DA20</f>
        <v>0</v>
      </c>
      <c r="DB239" s="20" t="n">
        <f aca="false">DB108*(1-DB25)+DB186+DB187+$F235*DB20</f>
        <v>0</v>
      </c>
      <c r="DC239" s="20" t="n">
        <f aca="false">DC108*(1-DC25)+DC186+DC187+$F235*DC20</f>
        <v>0</v>
      </c>
      <c r="DD239" s="20" t="n">
        <f aca="false">DD108*(1-DD25)+DD186+DD187+$F235*DD20</f>
        <v>0</v>
      </c>
      <c r="DE239" s="20" t="n">
        <f aca="false">DE108*(1-DE25)+DE186+DE187+$F235*DE20</f>
        <v>0</v>
      </c>
      <c r="DF239" s="20" t="n">
        <f aca="false">DF108*(1-DF25)+DF186+DF187+$F235*DF20</f>
        <v>0</v>
      </c>
      <c r="DG239" s="20" t="n">
        <f aca="false">DG108*(1-DG25)+DG186+DG187+$F235*DG20</f>
        <v>0</v>
      </c>
      <c r="DH239" s="20" t="n">
        <f aca="false">DH108*(1-DH25)+DH186+DH187+$F235*DH20</f>
        <v>0</v>
      </c>
      <c r="DI239" s="20" t="n">
        <f aca="false">DI108*(1-DI25)+DI186+DI187+$F235*DI20</f>
        <v>0</v>
      </c>
      <c r="DJ239" s="20" t="n">
        <f aca="false">DJ108*(1-DJ25)+DJ186+DJ187+$F235*DJ20</f>
        <v>0</v>
      </c>
      <c r="DK239" s="20" t="n">
        <f aca="false">DK108*(1-DK25)+DK186+DK187+$F235*DK20</f>
        <v>0</v>
      </c>
      <c r="DL239" s="20" t="n">
        <f aca="false">DL108*(1-DL25)+DL186+DL187+$F235*DL20</f>
        <v>0</v>
      </c>
      <c r="DM239" s="20" t="n">
        <f aca="false">DM108*(1-DM25)+DM186+DM187+$F235*DM20</f>
        <v>0</v>
      </c>
      <c r="DN239" s="20" t="n">
        <f aca="false">DN108*(1-DN25)+DN186+DN187+$F235*DN20</f>
        <v>0</v>
      </c>
      <c r="DO239" s="20" t="n">
        <f aca="false">DO108*(1-DO25)+DO186+DO187+$F235*DO20</f>
        <v>0</v>
      </c>
      <c r="DP239" s="20" t="n">
        <f aca="false">DP108*(1-DP25)+DP186+DP187+$F235*DP20</f>
        <v>0</v>
      </c>
      <c r="DQ239" s="20" t="n">
        <f aca="false">DQ108*(1-DQ25)+DQ186+DQ187+$F235*DQ20</f>
        <v>0</v>
      </c>
      <c r="DR239" s="20" t="n">
        <f aca="false">DR108*(1-DR25)+DR186+DR187+$F235*DR20</f>
        <v>0</v>
      </c>
      <c r="DS239" s="20" t="n">
        <f aca="false">DS108*(1-DS25)+DS186+DS187+$F235*DS20</f>
        <v>0</v>
      </c>
      <c r="DT239" s="20" t="n">
        <f aca="false">DT108*(1-DT25)+DT186+DT187+$F235*DT20</f>
        <v>0</v>
      </c>
      <c r="DU239" s="20" t="n">
        <f aca="false">DU108*(1-DU25)+DU186+DU187+$F235*DU20</f>
        <v>0</v>
      </c>
      <c r="DV239" s="20" t="n">
        <f aca="false">DV108*(1-DV25)+DV186+DV187+$F235*DV20</f>
        <v>0</v>
      </c>
      <c r="DW239" s="20" t="n">
        <f aca="false">DW108*(1-DW25)+DW186+DW187+$F235*DW20</f>
        <v>0</v>
      </c>
      <c r="DX239" s="20" t="n">
        <f aca="false">DX108*(1-DX25)+DX186+DX187+$F235*DX20</f>
        <v>0</v>
      </c>
      <c r="DY239" s="20" t="n">
        <f aca="false">DY108*(1-DY25)+DY186+DY187+$F235*DY20</f>
        <v>0</v>
      </c>
      <c r="DZ239" s="20" t="n">
        <f aca="false">DZ108*(1-DZ25)+DZ186+DZ187+$F235*DZ20</f>
        <v>0</v>
      </c>
      <c r="EA239" s="20" t="n">
        <f aca="false">EA108*(1-EA25)+EA186+EA187+$F235*EA20</f>
        <v>0</v>
      </c>
      <c r="EB239" s="20" t="n">
        <f aca="false">EB108*(1-EB25)+EB186+EB187+$F235*EB20</f>
        <v>0</v>
      </c>
      <c r="EC239" s="20" t="n">
        <f aca="false">EC108*(1-EC25)+EC186+EC187+$F235*EC20</f>
        <v>0</v>
      </c>
      <c r="ED239" s="20" t="n">
        <f aca="false">ED108*(1-ED25)+ED186+ED187+$F235*ED20</f>
        <v>0</v>
      </c>
      <c r="EE239" s="20" t="n">
        <f aca="false">EE108*(1-EE25)+EE186+EE187+$F235*EE20</f>
        <v>0</v>
      </c>
      <c r="EF239" s="20" t="n">
        <f aca="false">EF108*(1-EF25)+EF186+EF187+$F235*EF20</f>
        <v>0</v>
      </c>
      <c r="EG239" s="20" t="n">
        <f aca="false">EG108*(1-EG25)+EG186+EG187+$F235*EG20</f>
        <v>0</v>
      </c>
      <c r="EH239" s="20" t="n">
        <f aca="false">EH108*(1-EH25)+EH186+EH187+$F235*EH20</f>
        <v>0</v>
      </c>
      <c r="EI239" s="20" t="n">
        <f aca="false">EI108*(1-EI25)+EI186+EI187+$F235*EI20</f>
        <v>0</v>
      </c>
      <c r="EJ239" s="20" t="n">
        <f aca="false">EJ108*(1-EJ25)+EJ186+EJ187+$F235*EJ20</f>
        <v>0</v>
      </c>
      <c r="EK239" s="20" t="n">
        <f aca="false">EK108*(1-EK25)+EK186+EK187+$F235*EK20</f>
        <v>0</v>
      </c>
      <c r="EL239" s="20" t="n">
        <f aca="false">EL108*(1-EL25)+EL186+EL187+$F235*EL20</f>
        <v>0</v>
      </c>
      <c r="EM239" s="20" t="n">
        <f aca="false">EM108*(1-EM25)+EM186+EM187+$F235*EM20</f>
        <v>0</v>
      </c>
      <c r="EN239" s="20" t="n">
        <f aca="false">EN108*(1-EN25)+EN186+EN187+$F235*EN20</f>
        <v>0</v>
      </c>
      <c r="EO239" s="20" t="n">
        <f aca="false">EO108*(1-EO25)+EO186+EO187+$F235*EO20</f>
        <v>0</v>
      </c>
      <c r="EP239" s="20" t="n">
        <f aca="false">EP108*(1-EP25)+EP186+EP187+$F235*EP20</f>
        <v>0</v>
      </c>
      <c r="EQ239" s="20" t="n">
        <f aca="false">EQ108*(1-EQ25)+EQ186+EQ187+$F235*EQ20</f>
        <v>0</v>
      </c>
      <c r="ER239" s="20" t="n">
        <f aca="false">ER108*(1-ER25)+ER186+ER187+$F235*ER20</f>
        <v>0</v>
      </c>
      <c r="ES239" s="20" t="n">
        <f aca="false">ES108*(1-ES25)+ES186+ES187+$F235*ES20</f>
        <v>0</v>
      </c>
      <c r="ET239" s="20" t="n">
        <f aca="false">ET108*(1-ET25)+ET186+ET187+$F235*ET20</f>
        <v>0</v>
      </c>
      <c r="EU239" s="20" t="n">
        <f aca="false">EU108*(1-EU25)+EU186+EU187+$F235*EU20</f>
        <v>0</v>
      </c>
      <c r="EV239" s="20" t="n">
        <f aca="false">EV108*(1-EV25)+EV186+EV187+$F235*EV20</f>
        <v>0</v>
      </c>
      <c r="EW239" s="20" t="n">
        <f aca="false">EW108*(1-EW25)+EW186+EW187+$F235*EW20</f>
        <v>0</v>
      </c>
      <c r="EX239" s="20" t="n">
        <f aca="false">EX108*(1-EX25)+EX186+EX187+$F235*EX20</f>
        <v>0</v>
      </c>
      <c r="EY239" s="20" t="n">
        <f aca="false">EY108*(1-EY25)+EY186+EY187+$F235*EY20</f>
        <v>0</v>
      </c>
      <c r="EZ239" s="20" t="n">
        <f aca="false">EZ108*(1-EZ25)+EZ186+EZ187+$F235*EZ20</f>
        <v>0</v>
      </c>
      <c r="FA239" s="20" t="n">
        <f aca="false">FA108*(1-FA25)+FA186+FA187+$F235*FA20</f>
        <v>0</v>
      </c>
      <c r="FB239" s="20" t="n">
        <f aca="false">FB108*(1-FB25)+FB186+FB187+$F235*FB20</f>
        <v>0</v>
      </c>
      <c r="FC239" s="20" t="n">
        <f aca="false">FC108*(1-FC25)+FC186+FC187+$F235*FC20</f>
        <v>0</v>
      </c>
      <c r="FD239" s="20" t="n">
        <f aca="false">FD108*(1-FD25)+FD186+FD187+$F235*FD20</f>
        <v>0</v>
      </c>
      <c r="FE239" s="20" t="n">
        <f aca="false">FE108*(1-FE25)+FE186+FE187+$F235*FE20</f>
        <v>0</v>
      </c>
      <c r="FF239" s="20" t="n">
        <f aca="false">FF108*(1-FF25)+FF186+FF187+$F235*FF20</f>
        <v>0</v>
      </c>
      <c r="FG239" s="20" t="n">
        <f aca="false">FG108*(1-FG25)+FG186+FG187+$F235*FG20</f>
        <v>0</v>
      </c>
      <c r="FH239" s="20" t="n">
        <f aca="false">FH108*(1-FH25)+FH186+FH187+$F235*FH20</f>
        <v>0</v>
      </c>
    </row>
    <row r="240" customFormat="false" ht="15" hidden="false" customHeight="false" outlineLevel="0" collapsed="false">
      <c r="C240" s="0" t="s">
        <v>871</v>
      </c>
      <c r="D240" s="11" t="s">
        <v>359</v>
      </c>
      <c r="I240" s="20" t="n">
        <f aca="false">SUM(J240:FH240)</f>
        <v>2400.48469723771</v>
      </c>
      <c r="J240" s="20" t="n">
        <f aca="false">J238+J239</f>
        <v>-2749.35227272727</v>
      </c>
      <c r="K240" s="20" t="n">
        <f aca="false">K238+K239</f>
        <v>818.684731973848</v>
      </c>
      <c r="L240" s="20" t="n">
        <f aca="false">L238+L239</f>
        <v>-684.462738443338</v>
      </c>
      <c r="M240" s="20" t="n">
        <f aca="false">M238+M239</f>
        <v>-226.929361942715</v>
      </c>
      <c r="N240" s="20" t="n">
        <f aca="false">N238+N239</f>
        <v>-1835.41287842623</v>
      </c>
      <c r="O240" s="20" t="n">
        <f aca="false">O238+O239</f>
        <v>7077.95721680342</v>
      </c>
      <c r="P240" s="20" t="n">
        <f aca="false">P238+P239</f>
        <v>0</v>
      </c>
      <c r="Q240" s="20" t="n">
        <f aca="false">Q238+Q239</f>
        <v>0</v>
      </c>
      <c r="R240" s="20" t="n">
        <f aca="false">R238+R239</f>
        <v>0</v>
      </c>
      <c r="S240" s="20" t="n">
        <f aca="false">S238+S239</f>
        <v>0</v>
      </c>
      <c r="T240" s="20" t="n">
        <f aca="false">T238+T239</f>
        <v>0</v>
      </c>
      <c r="U240" s="20" t="n">
        <f aca="false">U238+U239</f>
        <v>0</v>
      </c>
      <c r="V240" s="20" t="n">
        <f aca="false">V238+V239</f>
        <v>0</v>
      </c>
      <c r="W240" s="20" t="n">
        <f aca="false">W238+W239</f>
        <v>0</v>
      </c>
      <c r="X240" s="20" t="n">
        <f aca="false">X238+X239</f>
        <v>0</v>
      </c>
      <c r="Y240" s="20" t="n">
        <f aca="false">Y238+Y239</f>
        <v>0</v>
      </c>
      <c r="Z240" s="20" t="n">
        <f aca="false">Z238+Z239</f>
        <v>0</v>
      </c>
      <c r="AA240" s="20" t="n">
        <f aca="false">AA238+AA239</f>
        <v>0</v>
      </c>
      <c r="AB240" s="20" t="n">
        <f aca="false">AB238+AB239</f>
        <v>0</v>
      </c>
      <c r="AC240" s="20" t="n">
        <f aca="false">AC238+AC239</f>
        <v>0</v>
      </c>
      <c r="AD240" s="20" t="n">
        <f aca="false">AD238+AD239</f>
        <v>0</v>
      </c>
      <c r="AE240" s="20" t="n">
        <f aca="false">AE238+AE239</f>
        <v>0</v>
      </c>
      <c r="AF240" s="20" t="n">
        <f aca="false">AF238+AF239</f>
        <v>0</v>
      </c>
      <c r="AG240" s="20" t="n">
        <f aca="false">AG238+AG239</f>
        <v>0</v>
      </c>
      <c r="AH240" s="20" t="n">
        <f aca="false">AH238+AH239</f>
        <v>0</v>
      </c>
      <c r="AI240" s="20" t="n">
        <f aca="false">AI238+AI239</f>
        <v>0</v>
      </c>
      <c r="AJ240" s="20" t="n">
        <f aca="false">AJ238+AJ239</f>
        <v>0</v>
      </c>
      <c r="AK240" s="20" t="n">
        <f aca="false">AK238+AK239</f>
        <v>0</v>
      </c>
      <c r="AL240" s="20" t="n">
        <f aca="false">AL238+AL239</f>
        <v>0</v>
      </c>
      <c r="AM240" s="20" t="n">
        <f aca="false">AM238+AM239</f>
        <v>0</v>
      </c>
      <c r="AN240" s="20" t="n">
        <f aca="false">AN238+AN239</f>
        <v>0</v>
      </c>
      <c r="AO240" s="20" t="n">
        <f aca="false">AO238+AO239</f>
        <v>0</v>
      </c>
      <c r="AP240" s="20" t="n">
        <f aca="false">AP238+AP239</f>
        <v>0</v>
      </c>
      <c r="AQ240" s="20" t="n">
        <f aca="false">AQ238+AQ239</f>
        <v>0</v>
      </c>
      <c r="AR240" s="20" t="n">
        <f aca="false">AR238+AR239</f>
        <v>0</v>
      </c>
      <c r="AS240" s="20" t="n">
        <f aca="false">AS238+AS239</f>
        <v>0</v>
      </c>
      <c r="AT240" s="20" t="n">
        <f aca="false">AT238+AT239</f>
        <v>0</v>
      </c>
      <c r="AU240" s="20" t="n">
        <f aca="false">AU238+AU239</f>
        <v>0</v>
      </c>
      <c r="AV240" s="20" t="n">
        <f aca="false">AV238+AV239</f>
        <v>0</v>
      </c>
      <c r="AW240" s="20" t="n">
        <f aca="false">AW238+AW239</f>
        <v>0</v>
      </c>
      <c r="AX240" s="20" t="n">
        <f aca="false">AX238+AX239</f>
        <v>0</v>
      </c>
      <c r="AY240" s="20" t="n">
        <f aca="false">AY238+AY239</f>
        <v>0</v>
      </c>
      <c r="AZ240" s="20" t="n">
        <f aca="false">AZ238+AZ239</f>
        <v>0</v>
      </c>
      <c r="BA240" s="20" t="n">
        <f aca="false">BA238+BA239</f>
        <v>0</v>
      </c>
      <c r="BB240" s="20" t="n">
        <f aca="false">BB238+BB239</f>
        <v>0</v>
      </c>
      <c r="BC240" s="20" t="n">
        <f aca="false">BC238+BC239</f>
        <v>0</v>
      </c>
      <c r="BD240" s="20" t="n">
        <f aca="false">BD238+BD239</f>
        <v>0</v>
      </c>
      <c r="BE240" s="20" t="n">
        <f aca="false">BE238+BE239</f>
        <v>0</v>
      </c>
      <c r="BF240" s="20" t="n">
        <f aca="false">BF238+BF239</f>
        <v>0</v>
      </c>
      <c r="BG240" s="20" t="n">
        <f aca="false">BG238+BG239</f>
        <v>0</v>
      </c>
      <c r="BH240" s="20" t="n">
        <f aca="false">BH238+BH239</f>
        <v>0</v>
      </c>
      <c r="BI240" s="20" t="n">
        <f aca="false">BI238+BI239</f>
        <v>0</v>
      </c>
      <c r="BJ240" s="20" t="n">
        <f aca="false">BJ238+BJ239</f>
        <v>0</v>
      </c>
      <c r="BK240" s="20" t="n">
        <f aca="false">BK238+BK239</f>
        <v>0</v>
      </c>
      <c r="BL240" s="20" t="n">
        <f aca="false">BL238+BL239</f>
        <v>0</v>
      </c>
      <c r="BM240" s="20" t="n">
        <f aca="false">BM238+BM239</f>
        <v>0</v>
      </c>
      <c r="BN240" s="20" t="n">
        <f aca="false">BN238+BN239</f>
        <v>0</v>
      </c>
      <c r="BO240" s="20" t="n">
        <f aca="false">BO238+BO239</f>
        <v>0</v>
      </c>
      <c r="BP240" s="20" t="n">
        <f aca="false">BP238+BP239</f>
        <v>0</v>
      </c>
      <c r="BQ240" s="20" t="n">
        <f aca="false">BQ238+BQ239</f>
        <v>0</v>
      </c>
      <c r="BR240" s="20" t="n">
        <f aca="false">BR238+BR239</f>
        <v>0</v>
      </c>
      <c r="BS240" s="20" t="n">
        <f aca="false">BS238+BS239</f>
        <v>0</v>
      </c>
      <c r="BT240" s="20" t="n">
        <f aca="false">BT238+BT239</f>
        <v>0</v>
      </c>
      <c r="BU240" s="20" t="n">
        <f aca="false">BU238+BU239</f>
        <v>0</v>
      </c>
      <c r="BV240" s="20" t="n">
        <f aca="false">BV238+BV239</f>
        <v>0</v>
      </c>
      <c r="BW240" s="20" t="n">
        <f aca="false">BW238+BW239</f>
        <v>0</v>
      </c>
      <c r="BX240" s="20" t="n">
        <f aca="false">BX238+BX239</f>
        <v>0</v>
      </c>
      <c r="BY240" s="20" t="n">
        <f aca="false">BY238+BY239</f>
        <v>0</v>
      </c>
      <c r="BZ240" s="20" t="n">
        <f aca="false">BZ238+BZ239</f>
        <v>0</v>
      </c>
      <c r="CA240" s="20" t="n">
        <f aca="false">CA238+CA239</f>
        <v>0</v>
      </c>
      <c r="CB240" s="20" t="n">
        <f aca="false">CB238+CB239</f>
        <v>0</v>
      </c>
      <c r="CC240" s="20" t="n">
        <f aca="false">CC238+CC239</f>
        <v>0</v>
      </c>
      <c r="CD240" s="20" t="n">
        <f aca="false">CD238+CD239</f>
        <v>0</v>
      </c>
      <c r="CE240" s="20" t="n">
        <f aca="false">CE238+CE239</f>
        <v>0</v>
      </c>
      <c r="CF240" s="20" t="n">
        <f aca="false">CF238+CF239</f>
        <v>0</v>
      </c>
      <c r="CG240" s="20" t="n">
        <f aca="false">CG238+CG239</f>
        <v>0</v>
      </c>
      <c r="CH240" s="20" t="n">
        <f aca="false">CH238+CH239</f>
        <v>0</v>
      </c>
      <c r="CI240" s="20" t="n">
        <f aca="false">CI238+CI239</f>
        <v>0</v>
      </c>
      <c r="CJ240" s="20" t="n">
        <f aca="false">CJ238+CJ239</f>
        <v>0</v>
      </c>
      <c r="CK240" s="20" t="n">
        <f aca="false">CK238+CK239</f>
        <v>0</v>
      </c>
      <c r="CL240" s="20" t="n">
        <f aca="false">CL238+CL239</f>
        <v>0</v>
      </c>
      <c r="CM240" s="20" t="n">
        <f aca="false">CM238+CM239</f>
        <v>0</v>
      </c>
      <c r="CN240" s="20" t="n">
        <f aca="false">CN238+CN239</f>
        <v>0</v>
      </c>
      <c r="CO240" s="20" t="n">
        <f aca="false">CO238+CO239</f>
        <v>0</v>
      </c>
      <c r="CP240" s="20" t="n">
        <f aca="false">CP238+CP239</f>
        <v>0</v>
      </c>
      <c r="CQ240" s="20" t="n">
        <f aca="false">CQ238+CQ239</f>
        <v>0</v>
      </c>
      <c r="CR240" s="20" t="n">
        <f aca="false">CR238+CR239</f>
        <v>0</v>
      </c>
      <c r="CS240" s="20" t="n">
        <f aca="false">CS238+CS239</f>
        <v>0</v>
      </c>
      <c r="CT240" s="20" t="n">
        <f aca="false">CT238+CT239</f>
        <v>0</v>
      </c>
      <c r="CU240" s="20" t="n">
        <f aca="false">CU238+CU239</f>
        <v>0</v>
      </c>
      <c r="CV240" s="20" t="n">
        <f aca="false">CV238+CV239</f>
        <v>0</v>
      </c>
      <c r="CW240" s="20" t="n">
        <f aca="false">CW238+CW239</f>
        <v>0</v>
      </c>
      <c r="CX240" s="20" t="n">
        <f aca="false">CX238+CX239</f>
        <v>0</v>
      </c>
      <c r="CY240" s="20" t="n">
        <f aca="false">CY238+CY239</f>
        <v>0</v>
      </c>
      <c r="CZ240" s="20" t="n">
        <f aca="false">CZ238+CZ239</f>
        <v>0</v>
      </c>
      <c r="DA240" s="20" t="n">
        <f aca="false">DA238+DA239</f>
        <v>0</v>
      </c>
      <c r="DB240" s="20" t="n">
        <f aca="false">DB238+DB239</f>
        <v>0</v>
      </c>
      <c r="DC240" s="20" t="n">
        <f aca="false">DC238+DC239</f>
        <v>0</v>
      </c>
      <c r="DD240" s="20" t="n">
        <f aca="false">DD238+DD239</f>
        <v>0</v>
      </c>
      <c r="DE240" s="20" t="n">
        <f aca="false">DE238+DE239</f>
        <v>0</v>
      </c>
      <c r="DF240" s="20" t="n">
        <f aca="false">DF238+DF239</f>
        <v>0</v>
      </c>
      <c r="DG240" s="20" t="n">
        <f aca="false">DG238+DG239</f>
        <v>0</v>
      </c>
      <c r="DH240" s="20" t="n">
        <f aca="false">DH238+DH239</f>
        <v>0</v>
      </c>
      <c r="DI240" s="20" t="n">
        <f aca="false">DI238+DI239</f>
        <v>0</v>
      </c>
      <c r="DJ240" s="20" t="n">
        <f aca="false">DJ238+DJ239</f>
        <v>0</v>
      </c>
      <c r="DK240" s="20" t="n">
        <f aca="false">DK238+DK239</f>
        <v>0</v>
      </c>
      <c r="DL240" s="20" t="n">
        <f aca="false">DL238+DL239</f>
        <v>0</v>
      </c>
      <c r="DM240" s="20" t="n">
        <f aca="false">DM238+DM239</f>
        <v>0</v>
      </c>
      <c r="DN240" s="20" t="n">
        <f aca="false">DN238+DN239</f>
        <v>0</v>
      </c>
      <c r="DO240" s="20" t="n">
        <f aca="false">DO238+DO239</f>
        <v>0</v>
      </c>
      <c r="DP240" s="20" t="n">
        <f aca="false">DP238+DP239</f>
        <v>0</v>
      </c>
      <c r="DQ240" s="20" t="n">
        <f aca="false">DQ238+DQ239</f>
        <v>0</v>
      </c>
      <c r="DR240" s="20" t="n">
        <f aca="false">DR238+DR239</f>
        <v>0</v>
      </c>
      <c r="DS240" s="20" t="n">
        <f aca="false">DS238+DS239</f>
        <v>0</v>
      </c>
      <c r="DT240" s="20" t="n">
        <f aca="false">DT238+DT239</f>
        <v>0</v>
      </c>
      <c r="DU240" s="20" t="n">
        <f aca="false">DU238+DU239</f>
        <v>0</v>
      </c>
      <c r="DV240" s="20" t="n">
        <f aca="false">DV238+DV239</f>
        <v>0</v>
      </c>
      <c r="DW240" s="20" t="n">
        <f aca="false">DW238+DW239</f>
        <v>0</v>
      </c>
      <c r="DX240" s="20" t="n">
        <f aca="false">DX238+DX239</f>
        <v>0</v>
      </c>
      <c r="DY240" s="20" t="n">
        <f aca="false">DY238+DY239</f>
        <v>0</v>
      </c>
      <c r="DZ240" s="20" t="n">
        <f aca="false">DZ238+DZ239</f>
        <v>0</v>
      </c>
      <c r="EA240" s="20" t="n">
        <f aca="false">EA238+EA239</f>
        <v>0</v>
      </c>
      <c r="EB240" s="20" t="n">
        <f aca="false">EB238+EB239</f>
        <v>0</v>
      </c>
      <c r="EC240" s="20" t="n">
        <f aca="false">EC238+EC239</f>
        <v>0</v>
      </c>
      <c r="ED240" s="20" t="n">
        <f aca="false">ED238+ED239</f>
        <v>0</v>
      </c>
      <c r="EE240" s="20" t="n">
        <f aca="false">EE238+EE239</f>
        <v>0</v>
      </c>
      <c r="EF240" s="20" t="n">
        <f aca="false">EF238+EF239</f>
        <v>0</v>
      </c>
      <c r="EG240" s="20" t="n">
        <f aca="false">EG238+EG239</f>
        <v>0</v>
      </c>
      <c r="EH240" s="20" t="n">
        <f aca="false">EH238+EH239</f>
        <v>0</v>
      </c>
      <c r="EI240" s="20" t="n">
        <f aca="false">EI238+EI239</f>
        <v>0</v>
      </c>
      <c r="EJ240" s="20" t="n">
        <f aca="false">EJ238+EJ239</f>
        <v>0</v>
      </c>
      <c r="EK240" s="20" t="n">
        <f aca="false">EK238+EK239</f>
        <v>0</v>
      </c>
      <c r="EL240" s="20" t="n">
        <f aca="false">EL238+EL239</f>
        <v>0</v>
      </c>
      <c r="EM240" s="20" t="n">
        <f aca="false">EM238+EM239</f>
        <v>0</v>
      </c>
      <c r="EN240" s="20" t="n">
        <f aca="false">EN238+EN239</f>
        <v>0</v>
      </c>
      <c r="EO240" s="20" t="n">
        <f aca="false">EO238+EO239</f>
        <v>0</v>
      </c>
      <c r="EP240" s="20" t="n">
        <f aca="false">EP238+EP239</f>
        <v>0</v>
      </c>
      <c r="EQ240" s="20" t="n">
        <f aca="false">EQ238+EQ239</f>
        <v>0</v>
      </c>
      <c r="ER240" s="20" t="n">
        <f aca="false">ER238+ER239</f>
        <v>0</v>
      </c>
      <c r="ES240" s="20" t="n">
        <f aca="false">ES238+ES239</f>
        <v>0</v>
      </c>
      <c r="ET240" s="20" t="n">
        <f aca="false">ET238+ET239</f>
        <v>0</v>
      </c>
      <c r="EU240" s="20" t="n">
        <f aca="false">EU238+EU239</f>
        <v>0</v>
      </c>
      <c r="EV240" s="20" t="n">
        <f aca="false">EV238+EV239</f>
        <v>0</v>
      </c>
      <c r="EW240" s="20" t="n">
        <f aca="false">EW238+EW239</f>
        <v>0</v>
      </c>
      <c r="EX240" s="20" t="n">
        <f aca="false">EX238+EX239</f>
        <v>0</v>
      </c>
      <c r="EY240" s="20" t="n">
        <f aca="false">EY238+EY239</f>
        <v>0</v>
      </c>
      <c r="EZ240" s="20" t="n">
        <f aca="false">EZ238+EZ239</f>
        <v>0</v>
      </c>
      <c r="FA240" s="20" t="n">
        <f aca="false">FA238+FA239</f>
        <v>0</v>
      </c>
      <c r="FB240" s="20" t="n">
        <f aca="false">FB238+FB239</f>
        <v>0</v>
      </c>
      <c r="FC240" s="20" t="n">
        <f aca="false">FC238+FC239</f>
        <v>0</v>
      </c>
      <c r="FD240" s="20" t="n">
        <f aca="false">FD238+FD239</f>
        <v>0</v>
      </c>
      <c r="FE240" s="20" t="n">
        <f aca="false">FE238+FE239</f>
        <v>0</v>
      </c>
      <c r="FF240" s="20" t="n">
        <f aca="false">FF238+FF239</f>
        <v>0</v>
      </c>
      <c r="FG240" s="20" t="n">
        <f aca="false">FG238+FG239</f>
        <v>0</v>
      </c>
      <c r="FH240" s="20" t="n">
        <f aca="false">FH238+FH239</f>
        <v>0</v>
      </c>
    </row>
    <row r="241" customFormat="false" ht="15" hidden="false" customHeight="false" outlineLevel="0" collapsed="false">
      <c r="C241" s="0" t="s">
        <v>872</v>
      </c>
      <c r="D241" s="11" t="s">
        <v>359</v>
      </c>
      <c r="E241" s="20" t="n">
        <f aca="false">-In_CIT*($F230+MAX(In_Sale_Form,In_Sale_Gain_Taxed)*MAX(0,$I240-$F230))</f>
        <v>-26.0352296301966</v>
      </c>
      <c r="I241" s="20" t="n">
        <f aca="false">SUM(J241:FH241)</f>
        <v>-26.0352296301966</v>
      </c>
      <c r="J241" s="20" t="n">
        <f aca="false">$E241*J20</f>
        <v>-0</v>
      </c>
      <c r="K241" s="20" t="n">
        <f aca="false">$E241*K20</f>
        <v>-0</v>
      </c>
      <c r="L241" s="20" t="n">
        <f aca="false">$E241*L20</f>
        <v>-0</v>
      </c>
      <c r="M241" s="20" t="n">
        <f aca="false">$E241*M20</f>
        <v>-0</v>
      </c>
      <c r="N241" s="20" t="n">
        <f aca="false">$E241*N20</f>
        <v>-0</v>
      </c>
      <c r="O241" s="20" t="n">
        <f aca="false">$E241*O20</f>
        <v>-26.0352296301966</v>
      </c>
      <c r="P241" s="20" t="n">
        <f aca="false">$E241*P20</f>
        <v>-0</v>
      </c>
      <c r="Q241" s="20" t="n">
        <f aca="false">$E241*Q20</f>
        <v>-0</v>
      </c>
      <c r="R241" s="20" t="n">
        <f aca="false">$E241*R20</f>
        <v>-0</v>
      </c>
      <c r="S241" s="20" t="n">
        <f aca="false">$E241*S20</f>
        <v>-0</v>
      </c>
      <c r="T241" s="20" t="n">
        <f aca="false">$E241*T20</f>
        <v>-0</v>
      </c>
      <c r="U241" s="20" t="n">
        <f aca="false">$E241*U20</f>
        <v>-0</v>
      </c>
      <c r="V241" s="20" t="n">
        <f aca="false">$E241*V20</f>
        <v>-0</v>
      </c>
      <c r="W241" s="20" t="n">
        <f aca="false">$E241*W20</f>
        <v>-0</v>
      </c>
      <c r="X241" s="20" t="n">
        <f aca="false">$E241*X20</f>
        <v>-0</v>
      </c>
      <c r="Y241" s="20" t="n">
        <f aca="false">$E241*Y20</f>
        <v>-0</v>
      </c>
      <c r="Z241" s="20" t="n">
        <f aca="false">$E241*Z20</f>
        <v>-0</v>
      </c>
      <c r="AA241" s="20" t="n">
        <f aca="false">$E241*AA20</f>
        <v>-0</v>
      </c>
      <c r="AB241" s="20" t="n">
        <f aca="false">$E241*AB20</f>
        <v>-0</v>
      </c>
      <c r="AC241" s="20" t="n">
        <f aca="false">$E241*AC20</f>
        <v>-0</v>
      </c>
      <c r="AD241" s="20" t="n">
        <f aca="false">$E241*AD20</f>
        <v>-0</v>
      </c>
      <c r="AE241" s="20" t="n">
        <f aca="false">$E241*AE20</f>
        <v>-0</v>
      </c>
      <c r="AF241" s="20" t="n">
        <f aca="false">$E241*AF20</f>
        <v>-0</v>
      </c>
      <c r="AG241" s="20" t="n">
        <f aca="false">$E241*AG20</f>
        <v>-0</v>
      </c>
      <c r="AH241" s="20" t="n">
        <f aca="false">$E241*AH20</f>
        <v>-0</v>
      </c>
      <c r="AI241" s="20" t="n">
        <f aca="false">$E241*AI20</f>
        <v>-0</v>
      </c>
      <c r="AJ241" s="20" t="n">
        <f aca="false">$E241*AJ20</f>
        <v>-0</v>
      </c>
      <c r="AK241" s="20" t="n">
        <f aca="false">$E241*AK20</f>
        <v>-0</v>
      </c>
      <c r="AL241" s="20" t="n">
        <f aca="false">$E241*AL20</f>
        <v>-0</v>
      </c>
      <c r="AM241" s="20" t="n">
        <f aca="false">$E241*AM20</f>
        <v>-0</v>
      </c>
      <c r="AN241" s="20" t="n">
        <f aca="false">$E241*AN20</f>
        <v>-0</v>
      </c>
      <c r="AO241" s="20" t="n">
        <f aca="false">$E241*AO20</f>
        <v>-0</v>
      </c>
      <c r="AP241" s="20" t="n">
        <f aca="false">$E241*AP20</f>
        <v>-0</v>
      </c>
      <c r="AQ241" s="20" t="n">
        <f aca="false">$E241*AQ20</f>
        <v>-0</v>
      </c>
      <c r="AR241" s="20" t="n">
        <f aca="false">$E241*AR20</f>
        <v>-0</v>
      </c>
      <c r="AS241" s="20" t="n">
        <f aca="false">$E241*AS20</f>
        <v>-0</v>
      </c>
      <c r="AT241" s="20" t="n">
        <f aca="false">$E241*AT20</f>
        <v>-0</v>
      </c>
      <c r="AU241" s="20" t="n">
        <f aca="false">$E241*AU20</f>
        <v>-0</v>
      </c>
      <c r="AV241" s="20" t="n">
        <f aca="false">$E241*AV20</f>
        <v>-0</v>
      </c>
      <c r="AW241" s="20" t="n">
        <f aca="false">$E241*AW20</f>
        <v>-0</v>
      </c>
      <c r="AX241" s="20" t="n">
        <f aca="false">$E241*AX20</f>
        <v>-0</v>
      </c>
      <c r="AY241" s="20" t="n">
        <f aca="false">$E241*AY20</f>
        <v>-0</v>
      </c>
      <c r="AZ241" s="20" t="n">
        <f aca="false">$E241*AZ20</f>
        <v>-0</v>
      </c>
      <c r="BA241" s="20" t="n">
        <f aca="false">$E241*BA20</f>
        <v>-0</v>
      </c>
      <c r="BB241" s="20" t="n">
        <f aca="false">$E241*BB20</f>
        <v>-0</v>
      </c>
      <c r="BC241" s="20" t="n">
        <f aca="false">$E241*BC20</f>
        <v>-0</v>
      </c>
      <c r="BD241" s="20" t="n">
        <f aca="false">$E241*BD20</f>
        <v>-0</v>
      </c>
      <c r="BE241" s="20" t="n">
        <f aca="false">$E241*BE20</f>
        <v>-0</v>
      </c>
      <c r="BF241" s="20" t="n">
        <f aca="false">$E241*BF20</f>
        <v>-0</v>
      </c>
      <c r="BG241" s="20" t="n">
        <f aca="false">$E241*BG20</f>
        <v>-0</v>
      </c>
      <c r="BH241" s="20" t="n">
        <f aca="false">$E241*BH20</f>
        <v>-0</v>
      </c>
      <c r="BI241" s="20" t="n">
        <f aca="false">$E241*BI20</f>
        <v>-0</v>
      </c>
      <c r="BJ241" s="20" t="n">
        <f aca="false">$E241*BJ20</f>
        <v>-0</v>
      </c>
      <c r="BK241" s="20" t="n">
        <f aca="false">$E241*BK20</f>
        <v>-0</v>
      </c>
      <c r="BL241" s="20" t="n">
        <f aca="false">$E241*BL20</f>
        <v>-0</v>
      </c>
      <c r="BM241" s="20" t="n">
        <f aca="false">$E241*BM20</f>
        <v>-0</v>
      </c>
      <c r="BN241" s="20" t="n">
        <f aca="false">$E241*BN20</f>
        <v>-0</v>
      </c>
      <c r="BO241" s="20" t="n">
        <f aca="false">$E241*BO20</f>
        <v>-0</v>
      </c>
      <c r="BP241" s="20" t="n">
        <f aca="false">$E241*BP20</f>
        <v>-0</v>
      </c>
      <c r="BQ241" s="20" t="n">
        <f aca="false">$E241*BQ20</f>
        <v>-0</v>
      </c>
      <c r="BR241" s="20" t="n">
        <f aca="false">$E241*BR20</f>
        <v>-0</v>
      </c>
      <c r="BS241" s="20" t="n">
        <f aca="false">$E241*BS20</f>
        <v>-0</v>
      </c>
      <c r="BT241" s="20" t="n">
        <f aca="false">$E241*BT20</f>
        <v>-0</v>
      </c>
      <c r="BU241" s="20" t="n">
        <f aca="false">$E241*BU20</f>
        <v>-0</v>
      </c>
      <c r="BV241" s="20" t="n">
        <f aca="false">$E241*BV20</f>
        <v>-0</v>
      </c>
      <c r="BW241" s="20" t="n">
        <f aca="false">$E241*BW20</f>
        <v>-0</v>
      </c>
      <c r="BX241" s="20" t="n">
        <f aca="false">$E241*BX20</f>
        <v>-0</v>
      </c>
      <c r="BY241" s="20" t="n">
        <f aca="false">$E241*BY20</f>
        <v>-0</v>
      </c>
      <c r="BZ241" s="20" t="n">
        <f aca="false">$E241*BZ20</f>
        <v>-0</v>
      </c>
      <c r="CA241" s="20" t="n">
        <f aca="false">$E241*CA20</f>
        <v>-0</v>
      </c>
      <c r="CB241" s="20" t="n">
        <f aca="false">$E241*CB20</f>
        <v>-0</v>
      </c>
      <c r="CC241" s="20" t="n">
        <f aca="false">$E241*CC20</f>
        <v>-0</v>
      </c>
      <c r="CD241" s="20" t="n">
        <f aca="false">$E241*CD20</f>
        <v>-0</v>
      </c>
      <c r="CE241" s="20" t="n">
        <f aca="false">$E241*CE20</f>
        <v>-0</v>
      </c>
      <c r="CF241" s="20" t="n">
        <f aca="false">$E241*CF20</f>
        <v>-0</v>
      </c>
      <c r="CG241" s="20" t="n">
        <f aca="false">$E241*CG20</f>
        <v>-0</v>
      </c>
      <c r="CH241" s="20" t="n">
        <f aca="false">$E241*CH20</f>
        <v>-0</v>
      </c>
      <c r="CI241" s="20" t="n">
        <f aca="false">$E241*CI20</f>
        <v>-0</v>
      </c>
      <c r="CJ241" s="20" t="n">
        <f aca="false">$E241*CJ20</f>
        <v>-0</v>
      </c>
      <c r="CK241" s="20" t="n">
        <f aca="false">$E241*CK20</f>
        <v>-0</v>
      </c>
      <c r="CL241" s="20" t="n">
        <f aca="false">$E241*CL20</f>
        <v>-0</v>
      </c>
      <c r="CM241" s="20" t="n">
        <f aca="false">$E241*CM20</f>
        <v>-0</v>
      </c>
      <c r="CN241" s="20" t="n">
        <f aca="false">$E241*CN20</f>
        <v>-0</v>
      </c>
      <c r="CO241" s="20" t="n">
        <f aca="false">$E241*CO20</f>
        <v>-0</v>
      </c>
      <c r="CP241" s="20" t="n">
        <f aca="false">$E241*CP20</f>
        <v>-0</v>
      </c>
      <c r="CQ241" s="20" t="n">
        <f aca="false">$E241*CQ20</f>
        <v>-0</v>
      </c>
      <c r="CR241" s="20" t="n">
        <f aca="false">$E241*CR20</f>
        <v>-0</v>
      </c>
      <c r="CS241" s="20" t="n">
        <f aca="false">$E241*CS20</f>
        <v>-0</v>
      </c>
      <c r="CT241" s="20" t="n">
        <f aca="false">$E241*CT20</f>
        <v>-0</v>
      </c>
      <c r="CU241" s="20" t="n">
        <f aca="false">$E241*CU20</f>
        <v>-0</v>
      </c>
      <c r="CV241" s="20" t="n">
        <f aca="false">$E241*CV20</f>
        <v>-0</v>
      </c>
      <c r="CW241" s="20" t="n">
        <f aca="false">$E241*CW20</f>
        <v>-0</v>
      </c>
      <c r="CX241" s="20" t="n">
        <f aca="false">$E241*CX20</f>
        <v>-0</v>
      </c>
      <c r="CY241" s="20" t="n">
        <f aca="false">$E241*CY20</f>
        <v>-0</v>
      </c>
      <c r="CZ241" s="20" t="n">
        <f aca="false">$E241*CZ20</f>
        <v>-0</v>
      </c>
      <c r="DA241" s="20" t="n">
        <f aca="false">$E241*DA20</f>
        <v>-0</v>
      </c>
      <c r="DB241" s="20" t="n">
        <f aca="false">$E241*DB20</f>
        <v>-0</v>
      </c>
      <c r="DC241" s="20" t="n">
        <f aca="false">$E241*DC20</f>
        <v>-0</v>
      </c>
      <c r="DD241" s="20" t="n">
        <f aca="false">$E241*DD20</f>
        <v>-0</v>
      </c>
      <c r="DE241" s="20" t="n">
        <f aca="false">$E241*DE20</f>
        <v>-0</v>
      </c>
      <c r="DF241" s="20" t="n">
        <f aca="false">$E241*DF20</f>
        <v>-0</v>
      </c>
      <c r="DG241" s="20" t="n">
        <f aca="false">$E241*DG20</f>
        <v>-0</v>
      </c>
      <c r="DH241" s="20" t="n">
        <f aca="false">$E241*DH20</f>
        <v>-0</v>
      </c>
      <c r="DI241" s="20" t="n">
        <f aca="false">$E241*DI20</f>
        <v>-0</v>
      </c>
      <c r="DJ241" s="20" t="n">
        <f aca="false">$E241*DJ20</f>
        <v>-0</v>
      </c>
      <c r="DK241" s="20" t="n">
        <f aca="false">$E241*DK20</f>
        <v>-0</v>
      </c>
      <c r="DL241" s="20" t="n">
        <f aca="false">$E241*DL20</f>
        <v>-0</v>
      </c>
      <c r="DM241" s="20" t="n">
        <f aca="false">$E241*DM20</f>
        <v>-0</v>
      </c>
      <c r="DN241" s="20" t="n">
        <f aca="false">$E241*DN20</f>
        <v>-0</v>
      </c>
      <c r="DO241" s="20" t="n">
        <f aca="false">$E241*DO20</f>
        <v>-0</v>
      </c>
      <c r="DP241" s="20" t="n">
        <f aca="false">$E241*DP20</f>
        <v>-0</v>
      </c>
      <c r="DQ241" s="20" t="n">
        <f aca="false">$E241*DQ20</f>
        <v>-0</v>
      </c>
      <c r="DR241" s="20" t="n">
        <f aca="false">$E241*DR20</f>
        <v>-0</v>
      </c>
      <c r="DS241" s="20" t="n">
        <f aca="false">$E241*DS20</f>
        <v>-0</v>
      </c>
      <c r="DT241" s="20" t="n">
        <f aca="false">$E241*DT20</f>
        <v>-0</v>
      </c>
      <c r="DU241" s="20" t="n">
        <f aca="false">$E241*DU20</f>
        <v>-0</v>
      </c>
      <c r="DV241" s="20" t="n">
        <f aca="false">$E241*DV20</f>
        <v>-0</v>
      </c>
      <c r="DW241" s="20" t="n">
        <f aca="false">$E241*DW20</f>
        <v>-0</v>
      </c>
      <c r="DX241" s="20" t="n">
        <f aca="false">$E241*DX20</f>
        <v>-0</v>
      </c>
      <c r="DY241" s="20" t="n">
        <f aca="false">$E241*DY20</f>
        <v>-0</v>
      </c>
      <c r="DZ241" s="20" t="n">
        <f aca="false">$E241*DZ20</f>
        <v>-0</v>
      </c>
      <c r="EA241" s="20" t="n">
        <f aca="false">$E241*EA20</f>
        <v>-0</v>
      </c>
      <c r="EB241" s="20" t="n">
        <f aca="false">$E241*EB20</f>
        <v>-0</v>
      </c>
      <c r="EC241" s="20" t="n">
        <f aca="false">$E241*EC20</f>
        <v>-0</v>
      </c>
      <c r="ED241" s="20" t="n">
        <f aca="false">$E241*ED20</f>
        <v>-0</v>
      </c>
      <c r="EE241" s="20" t="n">
        <f aca="false">$E241*EE20</f>
        <v>-0</v>
      </c>
      <c r="EF241" s="20" t="n">
        <f aca="false">$E241*EF20</f>
        <v>-0</v>
      </c>
      <c r="EG241" s="20" t="n">
        <f aca="false">$E241*EG20</f>
        <v>-0</v>
      </c>
      <c r="EH241" s="20" t="n">
        <f aca="false">$E241*EH20</f>
        <v>-0</v>
      </c>
      <c r="EI241" s="20" t="n">
        <f aca="false">$E241*EI20</f>
        <v>-0</v>
      </c>
      <c r="EJ241" s="20" t="n">
        <f aca="false">$E241*EJ20</f>
        <v>-0</v>
      </c>
      <c r="EK241" s="20" t="n">
        <f aca="false">$E241*EK20</f>
        <v>-0</v>
      </c>
      <c r="EL241" s="20" t="n">
        <f aca="false">$E241*EL20</f>
        <v>-0</v>
      </c>
      <c r="EM241" s="20" t="n">
        <f aca="false">$E241*EM20</f>
        <v>-0</v>
      </c>
      <c r="EN241" s="20" t="n">
        <f aca="false">$E241*EN20</f>
        <v>-0</v>
      </c>
      <c r="EO241" s="20" t="n">
        <f aca="false">$E241*EO20</f>
        <v>-0</v>
      </c>
      <c r="EP241" s="20" t="n">
        <f aca="false">$E241*EP20</f>
        <v>-0</v>
      </c>
      <c r="EQ241" s="20" t="n">
        <f aca="false">$E241*EQ20</f>
        <v>-0</v>
      </c>
      <c r="ER241" s="20" t="n">
        <f aca="false">$E241*ER20</f>
        <v>-0</v>
      </c>
      <c r="ES241" s="20" t="n">
        <f aca="false">$E241*ES20</f>
        <v>-0</v>
      </c>
      <c r="ET241" s="20" t="n">
        <f aca="false">$E241*ET20</f>
        <v>-0</v>
      </c>
      <c r="EU241" s="20" t="n">
        <f aca="false">$E241*EU20</f>
        <v>-0</v>
      </c>
      <c r="EV241" s="20" t="n">
        <f aca="false">$E241*EV20</f>
        <v>-0</v>
      </c>
      <c r="EW241" s="20" t="n">
        <f aca="false">$E241*EW20</f>
        <v>-0</v>
      </c>
      <c r="EX241" s="20" t="n">
        <f aca="false">$E241*EX20</f>
        <v>-0</v>
      </c>
      <c r="EY241" s="20" t="n">
        <f aca="false">$E241*EY20</f>
        <v>-0</v>
      </c>
      <c r="EZ241" s="20" t="n">
        <f aca="false">$E241*EZ20</f>
        <v>-0</v>
      </c>
      <c r="FA241" s="20" t="n">
        <f aca="false">$E241*FA20</f>
        <v>-0</v>
      </c>
      <c r="FB241" s="20" t="n">
        <f aca="false">$E241*FB20</f>
        <v>-0</v>
      </c>
      <c r="FC241" s="20" t="n">
        <f aca="false">$E241*FC20</f>
        <v>-0</v>
      </c>
      <c r="FD241" s="20" t="n">
        <f aca="false">$E241*FD20</f>
        <v>-0</v>
      </c>
      <c r="FE241" s="20" t="n">
        <f aca="false">$E241*FE20</f>
        <v>-0</v>
      </c>
      <c r="FF241" s="20" t="n">
        <f aca="false">$E241*FF20</f>
        <v>-0</v>
      </c>
      <c r="FG241" s="20" t="n">
        <f aca="false">$E241*FG20</f>
        <v>-0</v>
      </c>
      <c r="FH241" s="20" t="n">
        <f aca="false">$E241*FH20</f>
        <v>-0</v>
      </c>
    </row>
    <row r="242" customFormat="false" ht="15" hidden="false" customHeight="false" outlineLevel="0" collapsed="false">
      <c r="C242" s="27" t="s">
        <v>873</v>
      </c>
      <c r="D242" s="11" t="s">
        <v>359</v>
      </c>
      <c r="I242" s="62" t="n">
        <f aca="false">SUM(J242:FH242)</f>
        <v>2374.44946760751</v>
      </c>
      <c r="J242" s="62" t="n">
        <f aca="false">J240+J241</f>
        <v>-2749.35227272727</v>
      </c>
      <c r="K242" s="62" t="n">
        <f aca="false">K240+K241</f>
        <v>818.684731973848</v>
      </c>
      <c r="L242" s="62" t="n">
        <f aca="false">L240+L241</f>
        <v>-684.462738443338</v>
      </c>
      <c r="M242" s="62" t="n">
        <f aca="false">M240+M241</f>
        <v>-226.929361942715</v>
      </c>
      <c r="N242" s="62" t="n">
        <f aca="false">N240+N241</f>
        <v>-1835.41287842623</v>
      </c>
      <c r="O242" s="62" t="n">
        <f aca="false">O240+O241</f>
        <v>7051.92198717322</v>
      </c>
      <c r="P242" s="62" t="n">
        <f aca="false">P240+P241</f>
        <v>0</v>
      </c>
      <c r="Q242" s="62" t="n">
        <f aca="false">Q240+Q241</f>
        <v>0</v>
      </c>
      <c r="R242" s="62" t="n">
        <f aca="false">R240+R241</f>
        <v>0</v>
      </c>
      <c r="S242" s="62" t="n">
        <f aca="false">S240+S241</f>
        <v>0</v>
      </c>
      <c r="T242" s="62" t="n">
        <f aca="false">T240+T241</f>
        <v>0</v>
      </c>
      <c r="U242" s="62" t="n">
        <f aca="false">U240+U241</f>
        <v>0</v>
      </c>
      <c r="V242" s="62" t="n">
        <f aca="false">V240+V241</f>
        <v>0</v>
      </c>
      <c r="W242" s="62" t="n">
        <f aca="false">W240+W241</f>
        <v>0</v>
      </c>
      <c r="X242" s="62" t="n">
        <f aca="false">X240+X241</f>
        <v>0</v>
      </c>
      <c r="Y242" s="62" t="n">
        <f aca="false">Y240+Y241</f>
        <v>0</v>
      </c>
      <c r="Z242" s="62" t="n">
        <f aca="false">Z240+Z241</f>
        <v>0</v>
      </c>
      <c r="AA242" s="62" t="n">
        <f aca="false">AA240+AA241</f>
        <v>0</v>
      </c>
      <c r="AB242" s="62" t="n">
        <f aca="false">AB240+AB241</f>
        <v>0</v>
      </c>
      <c r="AC242" s="62" t="n">
        <f aca="false">AC240+AC241</f>
        <v>0</v>
      </c>
      <c r="AD242" s="62" t="n">
        <f aca="false">AD240+AD241</f>
        <v>0</v>
      </c>
      <c r="AE242" s="62" t="n">
        <f aca="false">AE240+AE241</f>
        <v>0</v>
      </c>
      <c r="AF242" s="62" t="n">
        <f aca="false">AF240+AF241</f>
        <v>0</v>
      </c>
      <c r="AG242" s="62" t="n">
        <f aca="false">AG240+AG241</f>
        <v>0</v>
      </c>
      <c r="AH242" s="62" t="n">
        <f aca="false">AH240+AH241</f>
        <v>0</v>
      </c>
      <c r="AI242" s="62" t="n">
        <f aca="false">AI240+AI241</f>
        <v>0</v>
      </c>
      <c r="AJ242" s="62" t="n">
        <f aca="false">AJ240+AJ241</f>
        <v>0</v>
      </c>
      <c r="AK242" s="62" t="n">
        <f aca="false">AK240+AK241</f>
        <v>0</v>
      </c>
      <c r="AL242" s="62" t="n">
        <f aca="false">AL240+AL241</f>
        <v>0</v>
      </c>
      <c r="AM242" s="62" t="n">
        <f aca="false">AM240+AM241</f>
        <v>0</v>
      </c>
      <c r="AN242" s="62" t="n">
        <f aca="false">AN240+AN241</f>
        <v>0</v>
      </c>
      <c r="AO242" s="62" t="n">
        <f aca="false">AO240+AO241</f>
        <v>0</v>
      </c>
      <c r="AP242" s="62" t="n">
        <f aca="false">AP240+AP241</f>
        <v>0</v>
      </c>
      <c r="AQ242" s="62" t="n">
        <f aca="false">AQ240+AQ241</f>
        <v>0</v>
      </c>
      <c r="AR242" s="62" t="n">
        <f aca="false">AR240+AR241</f>
        <v>0</v>
      </c>
      <c r="AS242" s="62" t="n">
        <f aca="false">AS240+AS241</f>
        <v>0</v>
      </c>
      <c r="AT242" s="62" t="n">
        <f aca="false">AT240+AT241</f>
        <v>0</v>
      </c>
      <c r="AU242" s="62" t="n">
        <f aca="false">AU240+AU241</f>
        <v>0</v>
      </c>
      <c r="AV242" s="62" t="n">
        <f aca="false">AV240+AV241</f>
        <v>0</v>
      </c>
      <c r="AW242" s="62" t="n">
        <f aca="false">AW240+AW241</f>
        <v>0</v>
      </c>
      <c r="AX242" s="62" t="n">
        <f aca="false">AX240+AX241</f>
        <v>0</v>
      </c>
      <c r="AY242" s="62" t="n">
        <f aca="false">AY240+AY241</f>
        <v>0</v>
      </c>
      <c r="AZ242" s="62" t="n">
        <f aca="false">AZ240+AZ241</f>
        <v>0</v>
      </c>
      <c r="BA242" s="62" t="n">
        <f aca="false">BA240+BA241</f>
        <v>0</v>
      </c>
      <c r="BB242" s="62" t="n">
        <f aca="false">BB240+BB241</f>
        <v>0</v>
      </c>
      <c r="BC242" s="62" t="n">
        <f aca="false">BC240+BC241</f>
        <v>0</v>
      </c>
      <c r="BD242" s="62" t="n">
        <f aca="false">BD240+BD241</f>
        <v>0</v>
      </c>
      <c r="BE242" s="62" t="n">
        <f aca="false">BE240+BE241</f>
        <v>0</v>
      </c>
      <c r="BF242" s="62" t="n">
        <f aca="false">BF240+BF241</f>
        <v>0</v>
      </c>
      <c r="BG242" s="62" t="n">
        <f aca="false">BG240+BG241</f>
        <v>0</v>
      </c>
      <c r="BH242" s="62" t="n">
        <f aca="false">BH240+BH241</f>
        <v>0</v>
      </c>
      <c r="BI242" s="62" t="n">
        <f aca="false">BI240+BI241</f>
        <v>0</v>
      </c>
      <c r="BJ242" s="62" t="n">
        <f aca="false">BJ240+BJ241</f>
        <v>0</v>
      </c>
      <c r="BK242" s="62" t="n">
        <f aca="false">BK240+BK241</f>
        <v>0</v>
      </c>
      <c r="BL242" s="62" t="n">
        <f aca="false">BL240+BL241</f>
        <v>0</v>
      </c>
      <c r="BM242" s="62" t="n">
        <f aca="false">BM240+BM241</f>
        <v>0</v>
      </c>
      <c r="BN242" s="62" t="n">
        <f aca="false">BN240+BN241</f>
        <v>0</v>
      </c>
      <c r="BO242" s="62" t="n">
        <f aca="false">BO240+BO241</f>
        <v>0</v>
      </c>
      <c r="BP242" s="62" t="n">
        <f aca="false">BP240+BP241</f>
        <v>0</v>
      </c>
      <c r="BQ242" s="62" t="n">
        <f aca="false">BQ240+BQ241</f>
        <v>0</v>
      </c>
      <c r="BR242" s="62" t="n">
        <f aca="false">BR240+BR241</f>
        <v>0</v>
      </c>
      <c r="BS242" s="62" t="n">
        <f aca="false">BS240+BS241</f>
        <v>0</v>
      </c>
      <c r="BT242" s="62" t="n">
        <f aca="false">BT240+BT241</f>
        <v>0</v>
      </c>
      <c r="BU242" s="62" t="n">
        <f aca="false">BU240+BU241</f>
        <v>0</v>
      </c>
      <c r="BV242" s="62" t="n">
        <f aca="false">BV240+BV241</f>
        <v>0</v>
      </c>
      <c r="BW242" s="62" t="n">
        <f aca="false">BW240+BW241</f>
        <v>0</v>
      </c>
      <c r="BX242" s="62" t="n">
        <f aca="false">BX240+BX241</f>
        <v>0</v>
      </c>
      <c r="BY242" s="62" t="n">
        <f aca="false">BY240+BY241</f>
        <v>0</v>
      </c>
      <c r="BZ242" s="62" t="n">
        <f aca="false">BZ240+BZ241</f>
        <v>0</v>
      </c>
      <c r="CA242" s="62" t="n">
        <f aca="false">CA240+CA241</f>
        <v>0</v>
      </c>
      <c r="CB242" s="62" t="n">
        <f aca="false">CB240+CB241</f>
        <v>0</v>
      </c>
      <c r="CC242" s="62" t="n">
        <f aca="false">CC240+CC241</f>
        <v>0</v>
      </c>
      <c r="CD242" s="62" t="n">
        <f aca="false">CD240+CD241</f>
        <v>0</v>
      </c>
      <c r="CE242" s="62" t="n">
        <f aca="false">CE240+CE241</f>
        <v>0</v>
      </c>
      <c r="CF242" s="62" t="n">
        <f aca="false">CF240+CF241</f>
        <v>0</v>
      </c>
      <c r="CG242" s="62" t="n">
        <f aca="false">CG240+CG241</f>
        <v>0</v>
      </c>
      <c r="CH242" s="62" t="n">
        <f aca="false">CH240+CH241</f>
        <v>0</v>
      </c>
      <c r="CI242" s="62" t="n">
        <f aca="false">CI240+CI241</f>
        <v>0</v>
      </c>
      <c r="CJ242" s="62" t="n">
        <f aca="false">CJ240+CJ241</f>
        <v>0</v>
      </c>
      <c r="CK242" s="62" t="n">
        <f aca="false">CK240+CK241</f>
        <v>0</v>
      </c>
      <c r="CL242" s="62" t="n">
        <f aca="false">CL240+CL241</f>
        <v>0</v>
      </c>
      <c r="CM242" s="62" t="n">
        <f aca="false">CM240+CM241</f>
        <v>0</v>
      </c>
      <c r="CN242" s="62" t="n">
        <f aca="false">CN240+CN241</f>
        <v>0</v>
      </c>
      <c r="CO242" s="62" t="n">
        <f aca="false">CO240+CO241</f>
        <v>0</v>
      </c>
      <c r="CP242" s="62" t="n">
        <f aca="false">CP240+CP241</f>
        <v>0</v>
      </c>
      <c r="CQ242" s="62" t="n">
        <f aca="false">CQ240+CQ241</f>
        <v>0</v>
      </c>
      <c r="CR242" s="62" t="n">
        <f aca="false">CR240+CR241</f>
        <v>0</v>
      </c>
      <c r="CS242" s="62" t="n">
        <f aca="false">CS240+CS241</f>
        <v>0</v>
      </c>
      <c r="CT242" s="62" t="n">
        <f aca="false">CT240+CT241</f>
        <v>0</v>
      </c>
      <c r="CU242" s="62" t="n">
        <f aca="false">CU240+CU241</f>
        <v>0</v>
      </c>
      <c r="CV242" s="62" t="n">
        <f aca="false">CV240+CV241</f>
        <v>0</v>
      </c>
      <c r="CW242" s="62" t="n">
        <f aca="false">CW240+CW241</f>
        <v>0</v>
      </c>
      <c r="CX242" s="62" t="n">
        <f aca="false">CX240+CX241</f>
        <v>0</v>
      </c>
      <c r="CY242" s="62" t="n">
        <f aca="false">CY240+CY241</f>
        <v>0</v>
      </c>
      <c r="CZ242" s="62" t="n">
        <f aca="false">CZ240+CZ241</f>
        <v>0</v>
      </c>
      <c r="DA242" s="62" t="n">
        <f aca="false">DA240+DA241</f>
        <v>0</v>
      </c>
      <c r="DB242" s="62" t="n">
        <f aca="false">DB240+DB241</f>
        <v>0</v>
      </c>
      <c r="DC242" s="62" t="n">
        <f aca="false">DC240+DC241</f>
        <v>0</v>
      </c>
      <c r="DD242" s="62" t="n">
        <f aca="false">DD240+DD241</f>
        <v>0</v>
      </c>
      <c r="DE242" s="62" t="n">
        <f aca="false">DE240+DE241</f>
        <v>0</v>
      </c>
      <c r="DF242" s="62" t="n">
        <f aca="false">DF240+DF241</f>
        <v>0</v>
      </c>
      <c r="DG242" s="62" t="n">
        <f aca="false">DG240+DG241</f>
        <v>0</v>
      </c>
      <c r="DH242" s="62" t="n">
        <f aca="false">DH240+DH241</f>
        <v>0</v>
      </c>
      <c r="DI242" s="62" t="n">
        <f aca="false">DI240+DI241</f>
        <v>0</v>
      </c>
      <c r="DJ242" s="62" t="n">
        <f aca="false">DJ240+DJ241</f>
        <v>0</v>
      </c>
      <c r="DK242" s="62" t="n">
        <f aca="false">DK240+DK241</f>
        <v>0</v>
      </c>
      <c r="DL242" s="62" t="n">
        <f aca="false">DL240+DL241</f>
        <v>0</v>
      </c>
      <c r="DM242" s="62" t="n">
        <f aca="false">DM240+DM241</f>
        <v>0</v>
      </c>
      <c r="DN242" s="62" t="n">
        <f aca="false">DN240+DN241</f>
        <v>0</v>
      </c>
      <c r="DO242" s="62" t="n">
        <f aca="false">DO240+DO241</f>
        <v>0</v>
      </c>
      <c r="DP242" s="62" t="n">
        <f aca="false">DP240+DP241</f>
        <v>0</v>
      </c>
      <c r="DQ242" s="62" t="n">
        <f aca="false">DQ240+DQ241</f>
        <v>0</v>
      </c>
      <c r="DR242" s="62" t="n">
        <f aca="false">DR240+DR241</f>
        <v>0</v>
      </c>
      <c r="DS242" s="62" t="n">
        <f aca="false">DS240+DS241</f>
        <v>0</v>
      </c>
      <c r="DT242" s="62" t="n">
        <f aca="false">DT240+DT241</f>
        <v>0</v>
      </c>
      <c r="DU242" s="62" t="n">
        <f aca="false">DU240+DU241</f>
        <v>0</v>
      </c>
      <c r="DV242" s="62" t="n">
        <f aca="false">DV240+DV241</f>
        <v>0</v>
      </c>
      <c r="DW242" s="62" t="n">
        <f aca="false">DW240+DW241</f>
        <v>0</v>
      </c>
      <c r="DX242" s="62" t="n">
        <f aca="false">DX240+DX241</f>
        <v>0</v>
      </c>
      <c r="DY242" s="62" t="n">
        <f aca="false">DY240+DY241</f>
        <v>0</v>
      </c>
      <c r="DZ242" s="62" t="n">
        <f aca="false">DZ240+DZ241</f>
        <v>0</v>
      </c>
      <c r="EA242" s="62" t="n">
        <f aca="false">EA240+EA241</f>
        <v>0</v>
      </c>
      <c r="EB242" s="62" t="n">
        <f aca="false">EB240+EB241</f>
        <v>0</v>
      </c>
      <c r="EC242" s="62" t="n">
        <f aca="false">EC240+EC241</f>
        <v>0</v>
      </c>
      <c r="ED242" s="62" t="n">
        <f aca="false">ED240+ED241</f>
        <v>0</v>
      </c>
      <c r="EE242" s="62" t="n">
        <f aca="false">EE240+EE241</f>
        <v>0</v>
      </c>
      <c r="EF242" s="62" t="n">
        <f aca="false">EF240+EF241</f>
        <v>0</v>
      </c>
      <c r="EG242" s="62" t="n">
        <f aca="false">EG240+EG241</f>
        <v>0</v>
      </c>
      <c r="EH242" s="62" t="n">
        <f aca="false">EH240+EH241</f>
        <v>0</v>
      </c>
      <c r="EI242" s="62" t="n">
        <f aca="false">EI240+EI241</f>
        <v>0</v>
      </c>
      <c r="EJ242" s="62" t="n">
        <f aca="false">EJ240+EJ241</f>
        <v>0</v>
      </c>
      <c r="EK242" s="62" t="n">
        <f aca="false">EK240+EK241</f>
        <v>0</v>
      </c>
      <c r="EL242" s="62" t="n">
        <f aca="false">EL240+EL241</f>
        <v>0</v>
      </c>
      <c r="EM242" s="62" t="n">
        <f aca="false">EM240+EM241</f>
        <v>0</v>
      </c>
      <c r="EN242" s="62" t="n">
        <f aca="false">EN240+EN241</f>
        <v>0</v>
      </c>
      <c r="EO242" s="62" t="n">
        <f aca="false">EO240+EO241</f>
        <v>0</v>
      </c>
      <c r="EP242" s="62" t="n">
        <f aca="false">EP240+EP241</f>
        <v>0</v>
      </c>
      <c r="EQ242" s="62" t="n">
        <f aca="false">EQ240+EQ241</f>
        <v>0</v>
      </c>
      <c r="ER242" s="62" t="n">
        <f aca="false">ER240+ER241</f>
        <v>0</v>
      </c>
      <c r="ES242" s="62" t="n">
        <f aca="false">ES240+ES241</f>
        <v>0</v>
      </c>
      <c r="ET242" s="62" t="n">
        <f aca="false">ET240+ET241</f>
        <v>0</v>
      </c>
      <c r="EU242" s="62" t="n">
        <f aca="false">EU240+EU241</f>
        <v>0</v>
      </c>
      <c r="EV242" s="62" t="n">
        <f aca="false">EV240+EV241</f>
        <v>0</v>
      </c>
      <c r="EW242" s="62" t="n">
        <f aca="false">EW240+EW241</f>
        <v>0</v>
      </c>
      <c r="EX242" s="62" t="n">
        <f aca="false">EX240+EX241</f>
        <v>0</v>
      </c>
      <c r="EY242" s="62" t="n">
        <f aca="false">EY240+EY241</f>
        <v>0</v>
      </c>
      <c r="EZ242" s="62" t="n">
        <f aca="false">EZ240+EZ241</f>
        <v>0</v>
      </c>
      <c r="FA242" s="62" t="n">
        <f aca="false">FA240+FA241</f>
        <v>0</v>
      </c>
      <c r="FB242" s="62" t="n">
        <f aca="false">FB240+FB241</f>
        <v>0</v>
      </c>
      <c r="FC242" s="62" t="n">
        <f aca="false">FC240+FC241</f>
        <v>0</v>
      </c>
      <c r="FD242" s="62" t="n">
        <f aca="false">FD240+FD241</f>
        <v>0</v>
      </c>
      <c r="FE242" s="62" t="n">
        <f aca="false">FE240+FE241</f>
        <v>0</v>
      </c>
      <c r="FF242" s="62" t="n">
        <f aca="false">FF240+FF241</f>
        <v>0</v>
      </c>
      <c r="FG242" s="62" t="n">
        <f aca="false">FG240+FG241</f>
        <v>0</v>
      </c>
      <c r="FH242" s="62" t="n">
        <f aca="false">FH240+FH241</f>
        <v>0</v>
      </c>
    </row>
    <row r="243" customFormat="false" ht="15" hidden="false" customHeight="false" outlineLevel="0" collapsed="false">
      <c r="C243" s="27" t="s">
        <v>874</v>
      </c>
      <c r="D243" s="11" t="s">
        <v>32</v>
      </c>
      <c r="E243" s="32" t="n">
        <f aca="false">XIRR($J242:$FH242,$J$4:$FH$4)</f>
        <v>0.625779468780036</v>
      </c>
    </row>
    <row r="244" customFormat="false" ht="15" hidden="false" customHeight="false" outlineLevel="0" collapsed="false">
      <c r="C244" s="27" t="s">
        <v>875</v>
      </c>
      <c r="D244" s="11" t="s">
        <v>32</v>
      </c>
      <c r="E244" s="32" t="n">
        <f aca="false">XIRR($J240:$FH240,$J$4:$FH$4)</f>
        <v>0.632448788106442</v>
      </c>
    </row>
    <row r="245" customFormat="false" ht="15" hidden="false" customHeight="false" outlineLevel="0" collapsed="false">
      <c r="C245" s="27" t="s">
        <v>876</v>
      </c>
      <c r="D245" s="11" t="s">
        <v>14</v>
      </c>
      <c r="E245" s="65" t="n">
        <f aca="false">($I239+$I241)/-$I238</f>
        <v>1.31777592303669</v>
      </c>
    </row>
    <row r="246" customFormat="false" ht="15" hidden="false" customHeight="false" outlineLevel="0" collapsed="false">
      <c r="C246" s="27" t="s">
        <v>877</v>
      </c>
      <c r="D246" s="11" t="s">
        <v>359</v>
      </c>
      <c r="E246" s="62" t="n">
        <f aca="false">XNPV(In_Discount_Rate,$J242:$FH242,$J$4:$FH$4)</f>
        <v>1888.23443538213</v>
      </c>
    </row>
    <row r="247" customFormat="false" ht="15" hidden="false" customHeight="false" outlineLevel="0" collapsed="false">
      <c r="C247" s="0" t="s">
        <v>878</v>
      </c>
      <c r="D247" s="11" t="s">
        <v>359</v>
      </c>
      <c r="I247" s="20" t="n">
        <f aca="false">SUM(J247:FH247)</f>
        <v>1390.80291200887</v>
      </c>
      <c r="J247" s="20" t="n">
        <f aca="false">-In_PSH_Land*J19-In_PSH_Devex*$E13*J30-J103-In_EW_To_PSH*J104+$F236*J20</f>
        <v>-150</v>
      </c>
      <c r="K247" s="20" t="n">
        <f aca="false">-In_PSH_Land*K19-In_PSH_Devex*$E13*K30-K103-In_EW_To_PSH*K104+$F236*K20</f>
        <v>0</v>
      </c>
      <c r="L247" s="20" t="n">
        <f aca="false">-In_PSH_Land*L19-In_PSH_Devex*$E13*L30-L103-In_EW_To_PSH*L104+$F236*L20</f>
        <v>0</v>
      </c>
      <c r="M247" s="20" t="n">
        <f aca="false">-In_PSH_Land*M19-In_PSH_Devex*$E13*M30-M103-In_EW_To_PSH*M104+$F236*M20</f>
        <v>0</v>
      </c>
      <c r="N247" s="20" t="n">
        <f aca="false">-In_PSH_Land*N19-In_PSH_Devex*$E13*N30-N103-In_EW_To_PSH*N104+$F236*N20</f>
        <v>0</v>
      </c>
      <c r="O247" s="20" t="n">
        <f aca="false">-In_PSH_Land*O19-In_PSH_Devex*$E13*O30-O103-In_EW_To_PSH*O104+$F236*O20</f>
        <v>1540.80291200887</v>
      </c>
      <c r="P247" s="20" t="n">
        <f aca="false">-In_PSH_Land*P19-In_PSH_Devex*$E13*P30-P103-In_EW_To_PSH*P104+$F236*P20</f>
        <v>0</v>
      </c>
      <c r="Q247" s="20" t="n">
        <f aca="false">-In_PSH_Land*Q19-In_PSH_Devex*$E13*Q30-Q103-In_EW_To_PSH*Q104+$F236*Q20</f>
        <v>0</v>
      </c>
      <c r="R247" s="20" t="n">
        <f aca="false">-In_PSH_Land*R19-In_PSH_Devex*$E13*R30-R103-In_EW_To_PSH*R104+$F236*R20</f>
        <v>0</v>
      </c>
      <c r="S247" s="20" t="n">
        <f aca="false">-In_PSH_Land*S19-In_PSH_Devex*$E13*S30-S103-In_EW_To_PSH*S104+$F236*S20</f>
        <v>0</v>
      </c>
      <c r="T247" s="20" t="n">
        <f aca="false">-In_PSH_Land*T19-In_PSH_Devex*$E13*T30-T103-In_EW_To_PSH*T104+$F236*T20</f>
        <v>0</v>
      </c>
      <c r="U247" s="20" t="n">
        <f aca="false">-In_PSH_Land*U19-In_PSH_Devex*$E13*U30-U103-In_EW_To_PSH*U104+$F236*U20</f>
        <v>0</v>
      </c>
      <c r="V247" s="20" t="n">
        <f aca="false">-In_PSH_Land*V19-In_PSH_Devex*$E13*V30-V103-In_EW_To_PSH*V104+$F236*V20</f>
        <v>0</v>
      </c>
      <c r="W247" s="20" t="n">
        <f aca="false">-In_PSH_Land*W19-In_PSH_Devex*$E13*W30-W103-In_EW_To_PSH*W104+$F236*W20</f>
        <v>0</v>
      </c>
      <c r="X247" s="20" t="n">
        <f aca="false">-In_PSH_Land*X19-In_PSH_Devex*$E13*X30-X103-In_EW_To_PSH*X104+$F236*X20</f>
        <v>0</v>
      </c>
      <c r="Y247" s="20" t="n">
        <f aca="false">-In_PSH_Land*Y19-In_PSH_Devex*$E13*Y30-Y103-In_EW_To_PSH*Y104+$F236*Y20</f>
        <v>0</v>
      </c>
      <c r="Z247" s="20" t="n">
        <f aca="false">-In_PSH_Land*Z19-In_PSH_Devex*$E13*Z30-Z103-In_EW_To_PSH*Z104+$F236*Z20</f>
        <v>0</v>
      </c>
      <c r="AA247" s="20" t="n">
        <f aca="false">-In_PSH_Land*AA19-In_PSH_Devex*$E13*AA30-AA103-In_EW_To_PSH*AA104+$F236*AA20</f>
        <v>0</v>
      </c>
      <c r="AB247" s="20" t="n">
        <f aca="false">-In_PSH_Land*AB19-In_PSH_Devex*$E13*AB30-AB103-In_EW_To_PSH*AB104+$F236*AB20</f>
        <v>0</v>
      </c>
      <c r="AC247" s="20" t="n">
        <f aca="false">-In_PSH_Land*AC19-In_PSH_Devex*$E13*AC30-AC103-In_EW_To_PSH*AC104+$F236*AC20</f>
        <v>0</v>
      </c>
      <c r="AD247" s="20" t="n">
        <f aca="false">-In_PSH_Land*AD19-In_PSH_Devex*$E13*AD30-AD103-In_EW_To_PSH*AD104+$F236*AD20</f>
        <v>0</v>
      </c>
      <c r="AE247" s="20" t="n">
        <f aca="false">-In_PSH_Land*AE19-In_PSH_Devex*$E13*AE30-AE103-In_EW_To_PSH*AE104+$F236*AE20</f>
        <v>0</v>
      </c>
      <c r="AF247" s="20" t="n">
        <f aca="false">-In_PSH_Land*AF19-In_PSH_Devex*$E13*AF30-AF103-In_EW_To_PSH*AF104+$F236*AF20</f>
        <v>0</v>
      </c>
      <c r="AG247" s="20" t="n">
        <f aca="false">-In_PSH_Land*AG19-In_PSH_Devex*$E13*AG30-AG103-In_EW_To_PSH*AG104+$F236*AG20</f>
        <v>0</v>
      </c>
      <c r="AH247" s="20" t="n">
        <f aca="false">-In_PSH_Land*AH19-In_PSH_Devex*$E13*AH30-AH103-In_EW_To_PSH*AH104+$F236*AH20</f>
        <v>0</v>
      </c>
      <c r="AI247" s="20" t="n">
        <f aca="false">-In_PSH_Land*AI19-In_PSH_Devex*$E13*AI30-AI103-In_EW_To_PSH*AI104+$F236*AI20</f>
        <v>0</v>
      </c>
      <c r="AJ247" s="20" t="n">
        <f aca="false">-In_PSH_Land*AJ19-In_PSH_Devex*$E13*AJ30-AJ103-In_EW_To_PSH*AJ104+$F236*AJ20</f>
        <v>0</v>
      </c>
      <c r="AK247" s="20" t="n">
        <f aca="false">-In_PSH_Land*AK19-In_PSH_Devex*$E13*AK30-AK103-In_EW_To_PSH*AK104+$F236*AK20</f>
        <v>0</v>
      </c>
      <c r="AL247" s="20" t="n">
        <f aca="false">-In_PSH_Land*AL19-In_PSH_Devex*$E13*AL30-AL103-In_EW_To_PSH*AL104+$F236*AL20</f>
        <v>0</v>
      </c>
      <c r="AM247" s="20" t="n">
        <f aca="false">-In_PSH_Land*AM19-In_PSH_Devex*$E13*AM30-AM103-In_EW_To_PSH*AM104+$F236*AM20</f>
        <v>0</v>
      </c>
      <c r="AN247" s="20" t="n">
        <f aca="false">-In_PSH_Land*AN19-In_PSH_Devex*$E13*AN30-AN103-In_EW_To_PSH*AN104+$F236*AN20</f>
        <v>0</v>
      </c>
      <c r="AO247" s="20" t="n">
        <f aca="false">-In_PSH_Land*AO19-In_PSH_Devex*$E13*AO30-AO103-In_EW_To_PSH*AO104+$F236*AO20</f>
        <v>0</v>
      </c>
      <c r="AP247" s="20" t="n">
        <f aca="false">-In_PSH_Land*AP19-In_PSH_Devex*$E13*AP30-AP103-In_EW_To_PSH*AP104+$F236*AP20</f>
        <v>0</v>
      </c>
      <c r="AQ247" s="20" t="n">
        <f aca="false">-In_PSH_Land*AQ19-In_PSH_Devex*$E13*AQ30-AQ103-In_EW_To_PSH*AQ104+$F236*AQ20</f>
        <v>0</v>
      </c>
      <c r="AR247" s="20" t="n">
        <f aca="false">-In_PSH_Land*AR19-In_PSH_Devex*$E13*AR30-AR103-In_EW_To_PSH*AR104+$F236*AR20</f>
        <v>0</v>
      </c>
      <c r="AS247" s="20" t="n">
        <f aca="false">-In_PSH_Land*AS19-In_PSH_Devex*$E13*AS30-AS103-In_EW_To_PSH*AS104+$F236*AS20</f>
        <v>0</v>
      </c>
      <c r="AT247" s="20" t="n">
        <f aca="false">-In_PSH_Land*AT19-In_PSH_Devex*$E13*AT30-AT103-In_EW_To_PSH*AT104+$F236*AT20</f>
        <v>0</v>
      </c>
      <c r="AU247" s="20" t="n">
        <f aca="false">-In_PSH_Land*AU19-In_PSH_Devex*$E13*AU30-AU103-In_EW_To_PSH*AU104+$F236*AU20</f>
        <v>0</v>
      </c>
      <c r="AV247" s="20" t="n">
        <f aca="false">-In_PSH_Land*AV19-In_PSH_Devex*$E13*AV30-AV103-In_EW_To_PSH*AV104+$F236*AV20</f>
        <v>0</v>
      </c>
      <c r="AW247" s="20" t="n">
        <f aca="false">-In_PSH_Land*AW19-In_PSH_Devex*$E13*AW30-AW103-In_EW_To_PSH*AW104+$F236*AW20</f>
        <v>0</v>
      </c>
      <c r="AX247" s="20" t="n">
        <f aca="false">-In_PSH_Land*AX19-In_PSH_Devex*$E13*AX30-AX103-In_EW_To_PSH*AX104+$F236*AX20</f>
        <v>0</v>
      </c>
      <c r="AY247" s="20" t="n">
        <f aca="false">-In_PSH_Land*AY19-In_PSH_Devex*$E13*AY30-AY103-In_EW_To_PSH*AY104+$F236*AY20</f>
        <v>0</v>
      </c>
      <c r="AZ247" s="20" t="n">
        <f aca="false">-In_PSH_Land*AZ19-In_PSH_Devex*$E13*AZ30-AZ103-In_EW_To_PSH*AZ104+$F236*AZ20</f>
        <v>0</v>
      </c>
      <c r="BA247" s="20" t="n">
        <f aca="false">-In_PSH_Land*BA19-In_PSH_Devex*$E13*BA30-BA103-In_EW_To_PSH*BA104+$F236*BA20</f>
        <v>0</v>
      </c>
      <c r="BB247" s="20" t="n">
        <f aca="false">-In_PSH_Land*BB19-In_PSH_Devex*$E13*BB30-BB103-In_EW_To_PSH*BB104+$F236*BB20</f>
        <v>0</v>
      </c>
      <c r="BC247" s="20" t="n">
        <f aca="false">-In_PSH_Land*BC19-In_PSH_Devex*$E13*BC30-BC103-In_EW_To_PSH*BC104+$F236*BC20</f>
        <v>0</v>
      </c>
      <c r="BD247" s="20" t="n">
        <f aca="false">-In_PSH_Land*BD19-In_PSH_Devex*$E13*BD30-BD103-In_EW_To_PSH*BD104+$F236*BD20</f>
        <v>0</v>
      </c>
      <c r="BE247" s="20" t="n">
        <f aca="false">-In_PSH_Land*BE19-In_PSH_Devex*$E13*BE30-BE103-In_EW_To_PSH*BE104+$F236*BE20</f>
        <v>0</v>
      </c>
      <c r="BF247" s="20" t="n">
        <f aca="false">-In_PSH_Land*BF19-In_PSH_Devex*$E13*BF30-BF103-In_EW_To_PSH*BF104+$F236*BF20</f>
        <v>0</v>
      </c>
      <c r="BG247" s="20" t="n">
        <f aca="false">-In_PSH_Land*BG19-In_PSH_Devex*$E13*BG30-BG103-In_EW_To_PSH*BG104+$F236*BG20</f>
        <v>0</v>
      </c>
      <c r="BH247" s="20" t="n">
        <f aca="false">-In_PSH_Land*BH19-In_PSH_Devex*$E13*BH30-BH103-In_EW_To_PSH*BH104+$F236*BH20</f>
        <v>0</v>
      </c>
      <c r="BI247" s="20" t="n">
        <f aca="false">-In_PSH_Land*BI19-In_PSH_Devex*$E13*BI30-BI103-In_EW_To_PSH*BI104+$F236*BI20</f>
        <v>0</v>
      </c>
      <c r="BJ247" s="20" t="n">
        <f aca="false">-In_PSH_Land*BJ19-In_PSH_Devex*$E13*BJ30-BJ103-In_EW_To_PSH*BJ104+$F236*BJ20</f>
        <v>0</v>
      </c>
      <c r="BK247" s="20" t="n">
        <f aca="false">-In_PSH_Land*BK19-In_PSH_Devex*$E13*BK30-BK103-In_EW_To_PSH*BK104+$F236*BK20</f>
        <v>0</v>
      </c>
      <c r="BL247" s="20" t="n">
        <f aca="false">-In_PSH_Land*BL19-In_PSH_Devex*$E13*BL30-BL103-In_EW_To_PSH*BL104+$F236*BL20</f>
        <v>0</v>
      </c>
      <c r="BM247" s="20" t="n">
        <f aca="false">-In_PSH_Land*BM19-In_PSH_Devex*$E13*BM30-BM103-In_EW_To_PSH*BM104+$F236*BM20</f>
        <v>0</v>
      </c>
      <c r="BN247" s="20" t="n">
        <f aca="false">-In_PSH_Land*BN19-In_PSH_Devex*$E13*BN30-BN103-In_EW_To_PSH*BN104+$F236*BN20</f>
        <v>0</v>
      </c>
      <c r="BO247" s="20" t="n">
        <f aca="false">-In_PSH_Land*BO19-In_PSH_Devex*$E13*BO30-BO103-In_EW_To_PSH*BO104+$F236*BO20</f>
        <v>0</v>
      </c>
      <c r="BP247" s="20" t="n">
        <f aca="false">-In_PSH_Land*BP19-In_PSH_Devex*$E13*BP30-BP103-In_EW_To_PSH*BP104+$F236*BP20</f>
        <v>0</v>
      </c>
      <c r="BQ247" s="20" t="n">
        <f aca="false">-In_PSH_Land*BQ19-In_PSH_Devex*$E13*BQ30-BQ103-In_EW_To_PSH*BQ104+$F236*BQ20</f>
        <v>0</v>
      </c>
      <c r="BR247" s="20" t="n">
        <f aca="false">-In_PSH_Land*BR19-In_PSH_Devex*$E13*BR30-BR103-In_EW_To_PSH*BR104+$F236*BR20</f>
        <v>0</v>
      </c>
      <c r="BS247" s="20" t="n">
        <f aca="false">-In_PSH_Land*BS19-In_PSH_Devex*$E13*BS30-BS103-In_EW_To_PSH*BS104+$F236*BS20</f>
        <v>0</v>
      </c>
      <c r="BT247" s="20" t="n">
        <f aca="false">-In_PSH_Land*BT19-In_PSH_Devex*$E13*BT30-BT103-In_EW_To_PSH*BT104+$F236*BT20</f>
        <v>0</v>
      </c>
      <c r="BU247" s="20" t="n">
        <f aca="false">-In_PSH_Land*BU19-In_PSH_Devex*$E13*BU30-BU103-In_EW_To_PSH*BU104+$F236*BU20</f>
        <v>0</v>
      </c>
      <c r="BV247" s="20" t="n">
        <f aca="false">-In_PSH_Land*BV19-In_PSH_Devex*$E13*BV30-BV103-In_EW_To_PSH*BV104+$F236*BV20</f>
        <v>0</v>
      </c>
      <c r="BW247" s="20" t="n">
        <f aca="false">-In_PSH_Land*BW19-In_PSH_Devex*$E13*BW30-BW103-In_EW_To_PSH*BW104+$F236*BW20</f>
        <v>0</v>
      </c>
      <c r="BX247" s="20" t="n">
        <f aca="false">-In_PSH_Land*BX19-In_PSH_Devex*$E13*BX30-BX103-In_EW_To_PSH*BX104+$F236*BX20</f>
        <v>0</v>
      </c>
      <c r="BY247" s="20" t="n">
        <f aca="false">-In_PSH_Land*BY19-In_PSH_Devex*$E13*BY30-BY103-In_EW_To_PSH*BY104+$F236*BY20</f>
        <v>0</v>
      </c>
      <c r="BZ247" s="20" t="n">
        <f aca="false">-In_PSH_Land*BZ19-In_PSH_Devex*$E13*BZ30-BZ103-In_EW_To_PSH*BZ104+$F236*BZ20</f>
        <v>0</v>
      </c>
      <c r="CA247" s="20" t="n">
        <f aca="false">-In_PSH_Land*CA19-In_PSH_Devex*$E13*CA30-CA103-In_EW_To_PSH*CA104+$F236*CA20</f>
        <v>0</v>
      </c>
      <c r="CB247" s="20" t="n">
        <f aca="false">-In_PSH_Land*CB19-In_PSH_Devex*$E13*CB30-CB103-In_EW_To_PSH*CB104+$F236*CB20</f>
        <v>0</v>
      </c>
      <c r="CC247" s="20" t="n">
        <f aca="false">-In_PSH_Land*CC19-In_PSH_Devex*$E13*CC30-CC103-In_EW_To_PSH*CC104+$F236*CC20</f>
        <v>0</v>
      </c>
      <c r="CD247" s="20" t="n">
        <f aca="false">-In_PSH_Land*CD19-In_PSH_Devex*$E13*CD30-CD103-In_EW_To_PSH*CD104+$F236*CD20</f>
        <v>0</v>
      </c>
      <c r="CE247" s="20" t="n">
        <f aca="false">-In_PSH_Land*CE19-In_PSH_Devex*$E13*CE30-CE103-In_EW_To_PSH*CE104+$F236*CE20</f>
        <v>0</v>
      </c>
      <c r="CF247" s="20" t="n">
        <f aca="false">-In_PSH_Land*CF19-In_PSH_Devex*$E13*CF30-CF103-In_EW_To_PSH*CF104+$F236*CF20</f>
        <v>0</v>
      </c>
      <c r="CG247" s="20" t="n">
        <f aca="false">-In_PSH_Land*CG19-In_PSH_Devex*$E13*CG30-CG103-In_EW_To_PSH*CG104+$F236*CG20</f>
        <v>0</v>
      </c>
      <c r="CH247" s="20" t="n">
        <f aca="false">-In_PSH_Land*CH19-In_PSH_Devex*$E13*CH30-CH103-In_EW_To_PSH*CH104+$F236*CH20</f>
        <v>0</v>
      </c>
      <c r="CI247" s="20" t="n">
        <f aca="false">-In_PSH_Land*CI19-In_PSH_Devex*$E13*CI30-CI103-In_EW_To_PSH*CI104+$F236*CI20</f>
        <v>0</v>
      </c>
      <c r="CJ247" s="20" t="n">
        <f aca="false">-In_PSH_Land*CJ19-In_PSH_Devex*$E13*CJ30-CJ103-In_EW_To_PSH*CJ104+$F236*CJ20</f>
        <v>0</v>
      </c>
      <c r="CK247" s="20" t="n">
        <f aca="false">-In_PSH_Land*CK19-In_PSH_Devex*$E13*CK30-CK103-In_EW_To_PSH*CK104+$F236*CK20</f>
        <v>0</v>
      </c>
      <c r="CL247" s="20" t="n">
        <f aca="false">-In_PSH_Land*CL19-In_PSH_Devex*$E13*CL30-CL103-In_EW_To_PSH*CL104+$F236*CL20</f>
        <v>0</v>
      </c>
      <c r="CM247" s="20" t="n">
        <f aca="false">-In_PSH_Land*CM19-In_PSH_Devex*$E13*CM30-CM103-In_EW_To_PSH*CM104+$F236*CM20</f>
        <v>0</v>
      </c>
      <c r="CN247" s="20" t="n">
        <f aca="false">-In_PSH_Land*CN19-In_PSH_Devex*$E13*CN30-CN103-In_EW_To_PSH*CN104+$F236*CN20</f>
        <v>0</v>
      </c>
      <c r="CO247" s="20" t="n">
        <f aca="false">-In_PSH_Land*CO19-In_PSH_Devex*$E13*CO30-CO103-In_EW_To_PSH*CO104+$F236*CO20</f>
        <v>0</v>
      </c>
      <c r="CP247" s="20" t="n">
        <f aca="false">-In_PSH_Land*CP19-In_PSH_Devex*$E13*CP30-CP103-In_EW_To_PSH*CP104+$F236*CP20</f>
        <v>0</v>
      </c>
      <c r="CQ247" s="20" t="n">
        <f aca="false">-In_PSH_Land*CQ19-In_PSH_Devex*$E13*CQ30-CQ103-In_EW_To_PSH*CQ104+$F236*CQ20</f>
        <v>0</v>
      </c>
      <c r="CR247" s="20" t="n">
        <f aca="false">-In_PSH_Land*CR19-In_PSH_Devex*$E13*CR30-CR103-In_EW_To_PSH*CR104+$F236*CR20</f>
        <v>0</v>
      </c>
      <c r="CS247" s="20" t="n">
        <f aca="false">-In_PSH_Land*CS19-In_PSH_Devex*$E13*CS30-CS103-In_EW_To_PSH*CS104+$F236*CS20</f>
        <v>0</v>
      </c>
      <c r="CT247" s="20" t="n">
        <f aca="false">-In_PSH_Land*CT19-In_PSH_Devex*$E13*CT30-CT103-In_EW_To_PSH*CT104+$F236*CT20</f>
        <v>0</v>
      </c>
      <c r="CU247" s="20" t="n">
        <f aca="false">-In_PSH_Land*CU19-In_PSH_Devex*$E13*CU30-CU103-In_EW_To_PSH*CU104+$F236*CU20</f>
        <v>0</v>
      </c>
      <c r="CV247" s="20" t="n">
        <f aca="false">-In_PSH_Land*CV19-In_PSH_Devex*$E13*CV30-CV103-In_EW_To_PSH*CV104+$F236*CV20</f>
        <v>0</v>
      </c>
      <c r="CW247" s="20" t="n">
        <f aca="false">-In_PSH_Land*CW19-In_PSH_Devex*$E13*CW30-CW103-In_EW_To_PSH*CW104+$F236*CW20</f>
        <v>0</v>
      </c>
      <c r="CX247" s="20" t="n">
        <f aca="false">-In_PSH_Land*CX19-In_PSH_Devex*$E13*CX30-CX103-In_EW_To_PSH*CX104+$F236*CX20</f>
        <v>0</v>
      </c>
      <c r="CY247" s="20" t="n">
        <f aca="false">-In_PSH_Land*CY19-In_PSH_Devex*$E13*CY30-CY103-In_EW_To_PSH*CY104+$F236*CY20</f>
        <v>0</v>
      </c>
      <c r="CZ247" s="20" t="n">
        <f aca="false">-In_PSH_Land*CZ19-In_PSH_Devex*$E13*CZ30-CZ103-In_EW_To_PSH*CZ104+$F236*CZ20</f>
        <v>0</v>
      </c>
      <c r="DA247" s="20" t="n">
        <f aca="false">-In_PSH_Land*DA19-In_PSH_Devex*$E13*DA30-DA103-In_EW_To_PSH*DA104+$F236*DA20</f>
        <v>0</v>
      </c>
      <c r="DB247" s="20" t="n">
        <f aca="false">-In_PSH_Land*DB19-In_PSH_Devex*$E13*DB30-DB103-In_EW_To_PSH*DB104+$F236*DB20</f>
        <v>0</v>
      </c>
      <c r="DC247" s="20" t="n">
        <f aca="false">-In_PSH_Land*DC19-In_PSH_Devex*$E13*DC30-DC103-In_EW_To_PSH*DC104+$F236*DC20</f>
        <v>0</v>
      </c>
      <c r="DD247" s="20" t="n">
        <f aca="false">-In_PSH_Land*DD19-In_PSH_Devex*$E13*DD30-DD103-In_EW_To_PSH*DD104+$F236*DD20</f>
        <v>0</v>
      </c>
      <c r="DE247" s="20" t="n">
        <f aca="false">-In_PSH_Land*DE19-In_PSH_Devex*$E13*DE30-DE103-In_EW_To_PSH*DE104+$F236*DE20</f>
        <v>0</v>
      </c>
      <c r="DF247" s="20" t="n">
        <f aca="false">-In_PSH_Land*DF19-In_PSH_Devex*$E13*DF30-DF103-In_EW_To_PSH*DF104+$F236*DF20</f>
        <v>0</v>
      </c>
      <c r="DG247" s="20" t="n">
        <f aca="false">-In_PSH_Land*DG19-In_PSH_Devex*$E13*DG30-DG103-In_EW_To_PSH*DG104+$F236*DG20</f>
        <v>0</v>
      </c>
      <c r="DH247" s="20" t="n">
        <f aca="false">-In_PSH_Land*DH19-In_PSH_Devex*$E13*DH30-DH103-In_EW_To_PSH*DH104+$F236*DH20</f>
        <v>0</v>
      </c>
      <c r="DI247" s="20" t="n">
        <f aca="false">-In_PSH_Land*DI19-In_PSH_Devex*$E13*DI30-DI103-In_EW_To_PSH*DI104+$F236*DI20</f>
        <v>0</v>
      </c>
      <c r="DJ247" s="20" t="n">
        <f aca="false">-In_PSH_Land*DJ19-In_PSH_Devex*$E13*DJ30-DJ103-In_EW_To_PSH*DJ104+$F236*DJ20</f>
        <v>0</v>
      </c>
      <c r="DK247" s="20" t="n">
        <f aca="false">-In_PSH_Land*DK19-In_PSH_Devex*$E13*DK30-DK103-In_EW_To_PSH*DK104+$F236*DK20</f>
        <v>0</v>
      </c>
      <c r="DL247" s="20" t="n">
        <f aca="false">-In_PSH_Land*DL19-In_PSH_Devex*$E13*DL30-DL103-In_EW_To_PSH*DL104+$F236*DL20</f>
        <v>0</v>
      </c>
      <c r="DM247" s="20" t="n">
        <f aca="false">-In_PSH_Land*DM19-In_PSH_Devex*$E13*DM30-DM103-In_EW_To_PSH*DM104+$F236*DM20</f>
        <v>0</v>
      </c>
      <c r="DN247" s="20" t="n">
        <f aca="false">-In_PSH_Land*DN19-In_PSH_Devex*$E13*DN30-DN103-In_EW_To_PSH*DN104+$F236*DN20</f>
        <v>0</v>
      </c>
      <c r="DO247" s="20" t="n">
        <f aca="false">-In_PSH_Land*DO19-In_PSH_Devex*$E13*DO30-DO103-In_EW_To_PSH*DO104+$F236*DO20</f>
        <v>0</v>
      </c>
      <c r="DP247" s="20" t="n">
        <f aca="false">-In_PSH_Land*DP19-In_PSH_Devex*$E13*DP30-DP103-In_EW_To_PSH*DP104+$F236*DP20</f>
        <v>0</v>
      </c>
      <c r="DQ247" s="20" t="n">
        <f aca="false">-In_PSH_Land*DQ19-In_PSH_Devex*$E13*DQ30-DQ103-In_EW_To_PSH*DQ104+$F236*DQ20</f>
        <v>0</v>
      </c>
      <c r="DR247" s="20" t="n">
        <f aca="false">-In_PSH_Land*DR19-In_PSH_Devex*$E13*DR30-DR103-In_EW_To_PSH*DR104+$F236*DR20</f>
        <v>0</v>
      </c>
      <c r="DS247" s="20" t="n">
        <f aca="false">-In_PSH_Land*DS19-In_PSH_Devex*$E13*DS30-DS103-In_EW_To_PSH*DS104+$F236*DS20</f>
        <v>0</v>
      </c>
      <c r="DT247" s="20" t="n">
        <f aca="false">-In_PSH_Land*DT19-In_PSH_Devex*$E13*DT30-DT103-In_EW_To_PSH*DT104+$F236*DT20</f>
        <v>0</v>
      </c>
      <c r="DU247" s="20" t="n">
        <f aca="false">-In_PSH_Land*DU19-In_PSH_Devex*$E13*DU30-DU103-In_EW_To_PSH*DU104+$F236*DU20</f>
        <v>0</v>
      </c>
      <c r="DV247" s="20" t="n">
        <f aca="false">-In_PSH_Land*DV19-In_PSH_Devex*$E13*DV30-DV103-In_EW_To_PSH*DV104+$F236*DV20</f>
        <v>0</v>
      </c>
      <c r="DW247" s="20" t="n">
        <f aca="false">-In_PSH_Land*DW19-In_PSH_Devex*$E13*DW30-DW103-In_EW_To_PSH*DW104+$F236*DW20</f>
        <v>0</v>
      </c>
      <c r="DX247" s="20" t="n">
        <f aca="false">-In_PSH_Land*DX19-In_PSH_Devex*$E13*DX30-DX103-In_EW_To_PSH*DX104+$F236*DX20</f>
        <v>0</v>
      </c>
      <c r="DY247" s="20" t="n">
        <f aca="false">-In_PSH_Land*DY19-In_PSH_Devex*$E13*DY30-DY103-In_EW_To_PSH*DY104+$F236*DY20</f>
        <v>0</v>
      </c>
      <c r="DZ247" s="20" t="n">
        <f aca="false">-In_PSH_Land*DZ19-In_PSH_Devex*$E13*DZ30-DZ103-In_EW_To_PSH*DZ104+$F236*DZ20</f>
        <v>0</v>
      </c>
      <c r="EA247" s="20" t="n">
        <f aca="false">-In_PSH_Land*EA19-In_PSH_Devex*$E13*EA30-EA103-In_EW_To_PSH*EA104+$F236*EA20</f>
        <v>0</v>
      </c>
      <c r="EB247" s="20" t="n">
        <f aca="false">-In_PSH_Land*EB19-In_PSH_Devex*$E13*EB30-EB103-In_EW_To_PSH*EB104+$F236*EB20</f>
        <v>0</v>
      </c>
      <c r="EC247" s="20" t="n">
        <f aca="false">-In_PSH_Land*EC19-In_PSH_Devex*$E13*EC30-EC103-In_EW_To_PSH*EC104+$F236*EC20</f>
        <v>0</v>
      </c>
      <c r="ED247" s="20" t="n">
        <f aca="false">-In_PSH_Land*ED19-In_PSH_Devex*$E13*ED30-ED103-In_EW_To_PSH*ED104+$F236*ED20</f>
        <v>0</v>
      </c>
      <c r="EE247" s="20" t="n">
        <f aca="false">-In_PSH_Land*EE19-In_PSH_Devex*$E13*EE30-EE103-In_EW_To_PSH*EE104+$F236*EE20</f>
        <v>0</v>
      </c>
      <c r="EF247" s="20" t="n">
        <f aca="false">-In_PSH_Land*EF19-In_PSH_Devex*$E13*EF30-EF103-In_EW_To_PSH*EF104+$F236*EF20</f>
        <v>0</v>
      </c>
      <c r="EG247" s="20" t="n">
        <f aca="false">-In_PSH_Land*EG19-In_PSH_Devex*$E13*EG30-EG103-In_EW_To_PSH*EG104+$F236*EG20</f>
        <v>0</v>
      </c>
      <c r="EH247" s="20" t="n">
        <f aca="false">-In_PSH_Land*EH19-In_PSH_Devex*$E13*EH30-EH103-In_EW_To_PSH*EH104+$F236*EH20</f>
        <v>0</v>
      </c>
      <c r="EI247" s="20" t="n">
        <f aca="false">-In_PSH_Land*EI19-In_PSH_Devex*$E13*EI30-EI103-In_EW_To_PSH*EI104+$F236*EI20</f>
        <v>0</v>
      </c>
      <c r="EJ247" s="20" t="n">
        <f aca="false">-In_PSH_Land*EJ19-In_PSH_Devex*$E13*EJ30-EJ103-In_EW_To_PSH*EJ104+$F236*EJ20</f>
        <v>0</v>
      </c>
      <c r="EK247" s="20" t="n">
        <f aca="false">-In_PSH_Land*EK19-In_PSH_Devex*$E13*EK30-EK103-In_EW_To_PSH*EK104+$F236*EK20</f>
        <v>0</v>
      </c>
      <c r="EL247" s="20" t="n">
        <f aca="false">-In_PSH_Land*EL19-In_PSH_Devex*$E13*EL30-EL103-In_EW_To_PSH*EL104+$F236*EL20</f>
        <v>0</v>
      </c>
      <c r="EM247" s="20" t="n">
        <f aca="false">-In_PSH_Land*EM19-In_PSH_Devex*$E13*EM30-EM103-In_EW_To_PSH*EM104+$F236*EM20</f>
        <v>0</v>
      </c>
      <c r="EN247" s="20" t="n">
        <f aca="false">-In_PSH_Land*EN19-In_PSH_Devex*$E13*EN30-EN103-In_EW_To_PSH*EN104+$F236*EN20</f>
        <v>0</v>
      </c>
      <c r="EO247" s="20" t="n">
        <f aca="false">-In_PSH_Land*EO19-In_PSH_Devex*$E13*EO30-EO103-In_EW_To_PSH*EO104+$F236*EO20</f>
        <v>0</v>
      </c>
      <c r="EP247" s="20" t="n">
        <f aca="false">-In_PSH_Land*EP19-In_PSH_Devex*$E13*EP30-EP103-In_EW_To_PSH*EP104+$F236*EP20</f>
        <v>0</v>
      </c>
      <c r="EQ247" s="20" t="n">
        <f aca="false">-In_PSH_Land*EQ19-In_PSH_Devex*$E13*EQ30-EQ103-In_EW_To_PSH*EQ104+$F236*EQ20</f>
        <v>0</v>
      </c>
      <c r="ER247" s="20" t="n">
        <f aca="false">-In_PSH_Land*ER19-In_PSH_Devex*$E13*ER30-ER103-In_EW_To_PSH*ER104+$F236*ER20</f>
        <v>0</v>
      </c>
      <c r="ES247" s="20" t="n">
        <f aca="false">-In_PSH_Land*ES19-In_PSH_Devex*$E13*ES30-ES103-In_EW_To_PSH*ES104+$F236*ES20</f>
        <v>0</v>
      </c>
      <c r="ET247" s="20" t="n">
        <f aca="false">-In_PSH_Land*ET19-In_PSH_Devex*$E13*ET30-ET103-In_EW_To_PSH*ET104+$F236*ET20</f>
        <v>0</v>
      </c>
      <c r="EU247" s="20" t="n">
        <f aca="false">-In_PSH_Land*EU19-In_PSH_Devex*$E13*EU30-EU103-In_EW_To_PSH*EU104+$F236*EU20</f>
        <v>0</v>
      </c>
      <c r="EV247" s="20" t="n">
        <f aca="false">-In_PSH_Land*EV19-In_PSH_Devex*$E13*EV30-EV103-In_EW_To_PSH*EV104+$F236*EV20</f>
        <v>0</v>
      </c>
      <c r="EW247" s="20" t="n">
        <f aca="false">-In_PSH_Land*EW19-In_PSH_Devex*$E13*EW30-EW103-In_EW_To_PSH*EW104+$F236*EW20</f>
        <v>0</v>
      </c>
      <c r="EX247" s="20" t="n">
        <f aca="false">-In_PSH_Land*EX19-In_PSH_Devex*$E13*EX30-EX103-In_EW_To_PSH*EX104+$F236*EX20</f>
        <v>0</v>
      </c>
      <c r="EY247" s="20" t="n">
        <f aca="false">-In_PSH_Land*EY19-In_PSH_Devex*$E13*EY30-EY103-In_EW_To_PSH*EY104+$F236*EY20</f>
        <v>0</v>
      </c>
      <c r="EZ247" s="20" t="n">
        <f aca="false">-In_PSH_Land*EZ19-In_PSH_Devex*$E13*EZ30-EZ103-In_EW_To_PSH*EZ104+$F236*EZ20</f>
        <v>0</v>
      </c>
      <c r="FA247" s="20" t="n">
        <f aca="false">-In_PSH_Land*FA19-In_PSH_Devex*$E13*FA30-FA103-In_EW_To_PSH*FA104+$F236*FA20</f>
        <v>0</v>
      </c>
      <c r="FB247" s="20" t="n">
        <f aca="false">-In_PSH_Land*FB19-In_PSH_Devex*$E13*FB30-FB103-In_EW_To_PSH*FB104+$F236*FB20</f>
        <v>0</v>
      </c>
      <c r="FC247" s="20" t="n">
        <f aca="false">-In_PSH_Land*FC19-In_PSH_Devex*$E13*FC30-FC103-In_EW_To_PSH*FC104+$F236*FC20</f>
        <v>0</v>
      </c>
      <c r="FD247" s="20" t="n">
        <f aca="false">-In_PSH_Land*FD19-In_PSH_Devex*$E13*FD30-FD103-In_EW_To_PSH*FD104+$F236*FD20</f>
        <v>0</v>
      </c>
      <c r="FE247" s="20" t="n">
        <f aca="false">-In_PSH_Land*FE19-In_PSH_Devex*$E13*FE30-FE103-In_EW_To_PSH*FE104+$F236*FE20</f>
        <v>0</v>
      </c>
      <c r="FF247" s="20" t="n">
        <f aca="false">-In_PSH_Land*FF19-In_PSH_Devex*$E13*FF30-FF103-In_EW_To_PSH*FF104+$F236*FF20</f>
        <v>0</v>
      </c>
      <c r="FG247" s="20" t="n">
        <f aca="false">-In_PSH_Land*FG19-In_PSH_Devex*$E13*FG30-FG103-In_EW_To_PSH*FG104+$F236*FG20</f>
        <v>0</v>
      </c>
      <c r="FH247" s="20" t="n">
        <f aca="false">-In_PSH_Land*FH19-In_PSH_Devex*$E13*FH30-FH103-In_EW_To_PSH*FH104+$F236*FH20</f>
        <v>0</v>
      </c>
    </row>
    <row r="248" customFormat="false" ht="15" hidden="false" customHeight="false" outlineLevel="0" collapsed="false">
      <c r="C248" s="27" t="s">
        <v>879</v>
      </c>
      <c r="D248" s="11" t="s">
        <v>32</v>
      </c>
      <c r="E248" s="32" t="n">
        <f aca="false">IFERROR(XIRR($J247:$FH247,$J$4:$FH$4),"n/a")</f>
        <v>5.47959832714897</v>
      </c>
    </row>
    <row r="249" customFormat="false" ht="15" hidden="false" customHeight="false" outlineLevel="0" collapsed="false">
      <c r="C249" s="27" t="s">
        <v>880</v>
      </c>
      <c r="D249" s="11" t="s">
        <v>14</v>
      </c>
      <c r="E249" s="65" t="n">
        <f aca="false">SUMIF($J247:$FH247,"&gt;0")/-SUMIF($J247:$FH247,"&lt;0")</f>
        <v>10.2720194133925</v>
      </c>
    </row>
    <row r="251" customFormat="false" ht="15" hidden="false" customHeight="false" outlineLevel="0" collapsed="false">
      <c r="A251" s="9" t="s">
        <v>14</v>
      </c>
      <c r="B251" s="9"/>
      <c r="C251" s="9" t="s">
        <v>881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</row>
    <row r="252" customFormat="false" ht="15" hidden="false" customHeight="false" outlineLevel="0" collapsed="false">
      <c r="C252" s="0" t="s">
        <v>882</v>
      </c>
      <c r="D252" s="11" t="s">
        <v>32</v>
      </c>
      <c r="E252" s="22" t="n">
        <f aca="false">IF(In_COD_Share_Basis=1,In_COD_Share,$E224)</f>
        <v>0.6</v>
      </c>
      <c r="F252" s="22" t="n">
        <f aca="false">1-$E252</f>
        <v>0.4</v>
      </c>
    </row>
    <row r="253" customFormat="false" ht="15" hidden="false" customHeight="false" outlineLevel="0" collapsed="false">
      <c r="C253" s="0" t="s">
        <v>883</v>
      </c>
      <c r="D253" s="11" t="s">
        <v>359</v>
      </c>
      <c r="I253" s="20" t="n">
        <f aca="false">SUM(J253:FH253)</f>
        <v>-38395.760256378</v>
      </c>
      <c r="J253" s="20" t="n">
        <f aca="false">J174*(1-J26)-J109</f>
        <v>-2749.35227272727</v>
      </c>
      <c r="K253" s="20" t="n">
        <f aca="false">K174*(1-K26)-K109</f>
        <v>818.684731973848</v>
      </c>
      <c r="L253" s="20" t="n">
        <f aca="false">L174*(1-L26)-L109</f>
        <v>-684.462738443338</v>
      </c>
      <c r="M253" s="20" t="n">
        <f aca="false">M174*(1-M26)-M109</f>
        <v>-226.929361942715</v>
      </c>
      <c r="N253" s="20" t="n">
        <f aca="false">N174*(1-N26)-N109</f>
        <v>-1835.41287842623</v>
      </c>
      <c r="O253" s="20" t="n">
        <f aca="false">O174*(1-O26)-O109</f>
        <v>-1580.73987118772</v>
      </c>
      <c r="P253" s="20" t="n">
        <f aca="false">P174*(1-P26)-P109</f>
        <v>-867.334704016631</v>
      </c>
      <c r="Q253" s="20" t="n">
        <f aca="false">Q174*(1-Q26)-Q109</f>
        <v>-10048.1673294065</v>
      </c>
      <c r="R253" s="20" t="n">
        <f aca="false">R174*(1-R26)-R109</f>
        <v>-10028.0358728944</v>
      </c>
      <c r="S253" s="20" t="n">
        <f aca="false">S174*(1-S26)-S109</f>
        <v>-11194.0099593071</v>
      </c>
      <c r="T253" s="20" t="n">
        <f aca="false">T174*(1-T26)-T109</f>
        <v>0</v>
      </c>
      <c r="U253" s="20" t="n">
        <f aca="false">U174*(1-U26)-U109</f>
        <v>0</v>
      </c>
      <c r="V253" s="20" t="n">
        <f aca="false">V174*(1-V26)-V109</f>
        <v>0</v>
      </c>
      <c r="W253" s="20" t="n">
        <f aca="false">W174*(1-W26)-W109</f>
        <v>0</v>
      </c>
      <c r="X253" s="20" t="n">
        <f aca="false">X174*(1-X26)-X109</f>
        <v>0</v>
      </c>
      <c r="Y253" s="20" t="n">
        <f aca="false">Y174*(1-Y26)-Y109</f>
        <v>0</v>
      </c>
      <c r="Z253" s="20" t="n">
        <f aca="false">Z174*(1-Z26)-Z109</f>
        <v>0</v>
      </c>
      <c r="AA253" s="20" t="n">
        <f aca="false">AA174*(1-AA26)-AA109</f>
        <v>0</v>
      </c>
      <c r="AB253" s="20" t="n">
        <f aca="false">AB174*(1-AB26)-AB109</f>
        <v>0</v>
      </c>
      <c r="AC253" s="20" t="n">
        <f aca="false">AC174*(1-AC26)-AC109</f>
        <v>0</v>
      </c>
      <c r="AD253" s="20" t="n">
        <f aca="false">AD174*(1-AD26)-AD109</f>
        <v>0</v>
      </c>
      <c r="AE253" s="20" t="n">
        <f aca="false">AE174*(1-AE26)-AE109</f>
        <v>0</v>
      </c>
      <c r="AF253" s="20" t="n">
        <f aca="false">AF174*(1-AF26)-AF109</f>
        <v>0</v>
      </c>
      <c r="AG253" s="20" t="n">
        <f aca="false">AG174*(1-AG26)-AG109</f>
        <v>0</v>
      </c>
      <c r="AH253" s="20" t="n">
        <f aca="false">AH174*(1-AH26)-AH109</f>
        <v>0</v>
      </c>
      <c r="AI253" s="20" t="n">
        <f aca="false">AI174*(1-AI26)-AI109</f>
        <v>0</v>
      </c>
      <c r="AJ253" s="20" t="n">
        <f aca="false">AJ174*(1-AJ26)-AJ109</f>
        <v>0</v>
      </c>
      <c r="AK253" s="20" t="n">
        <f aca="false">AK174*(1-AK26)-AK109</f>
        <v>0</v>
      </c>
      <c r="AL253" s="20" t="n">
        <f aca="false">AL174*(1-AL26)-AL109</f>
        <v>0</v>
      </c>
      <c r="AM253" s="20" t="n">
        <f aca="false">AM174*(1-AM26)-AM109</f>
        <v>0</v>
      </c>
      <c r="AN253" s="20" t="n">
        <f aca="false">AN174*(1-AN26)-AN109</f>
        <v>0</v>
      </c>
      <c r="AO253" s="20" t="n">
        <f aca="false">AO174*(1-AO26)-AO109</f>
        <v>0</v>
      </c>
      <c r="AP253" s="20" t="n">
        <f aca="false">AP174*(1-AP26)-AP109</f>
        <v>0</v>
      </c>
      <c r="AQ253" s="20" t="n">
        <f aca="false">AQ174*(1-AQ26)-AQ109</f>
        <v>0</v>
      </c>
      <c r="AR253" s="20" t="n">
        <f aca="false">AR174*(1-AR26)-AR109</f>
        <v>0</v>
      </c>
      <c r="AS253" s="20" t="n">
        <f aca="false">AS174*(1-AS26)-AS109</f>
        <v>0</v>
      </c>
      <c r="AT253" s="20" t="n">
        <f aca="false">AT174*(1-AT26)-AT109</f>
        <v>0</v>
      </c>
      <c r="AU253" s="20" t="n">
        <f aca="false">AU174*(1-AU26)-AU109</f>
        <v>0</v>
      </c>
      <c r="AV253" s="20" t="n">
        <f aca="false">AV174*(1-AV26)-AV109</f>
        <v>0</v>
      </c>
      <c r="AW253" s="20" t="n">
        <f aca="false">AW174*(1-AW26)-AW109</f>
        <v>0</v>
      </c>
      <c r="AX253" s="20" t="n">
        <f aca="false">AX174*(1-AX26)-AX109</f>
        <v>0</v>
      </c>
      <c r="AY253" s="20" t="n">
        <f aca="false">AY174*(1-AY26)-AY109</f>
        <v>0</v>
      </c>
      <c r="AZ253" s="20" t="n">
        <f aca="false">AZ174*(1-AZ26)-AZ109</f>
        <v>0</v>
      </c>
      <c r="BA253" s="20" t="n">
        <f aca="false">BA174*(1-BA26)-BA109</f>
        <v>0</v>
      </c>
      <c r="BB253" s="20" t="n">
        <f aca="false">BB174*(1-BB26)-BB109</f>
        <v>0</v>
      </c>
      <c r="BC253" s="20" t="n">
        <f aca="false">BC174*(1-BC26)-BC109</f>
        <v>0</v>
      </c>
      <c r="BD253" s="20" t="n">
        <f aca="false">BD174*(1-BD26)-BD109</f>
        <v>0</v>
      </c>
      <c r="BE253" s="20" t="n">
        <f aca="false">BE174*(1-BE26)-BE109</f>
        <v>0</v>
      </c>
      <c r="BF253" s="20" t="n">
        <f aca="false">BF174*(1-BF26)-BF109</f>
        <v>0</v>
      </c>
      <c r="BG253" s="20" t="n">
        <f aca="false">BG174*(1-BG26)-BG109</f>
        <v>0</v>
      </c>
      <c r="BH253" s="20" t="n">
        <f aca="false">BH174*(1-BH26)-BH109</f>
        <v>0</v>
      </c>
      <c r="BI253" s="20" t="n">
        <f aca="false">BI174*(1-BI26)-BI109</f>
        <v>0</v>
      </c>
      <c r="BJ253" s="20" t="n">
        <f aca="false">BJ174*(1-BJ26)-BJ109</f>
        <v>0</v>
      </c>
      <c r="BK253" s="20" t="n">
        <f aca="false">BK174*(1-BK26)-BK109</f>
        <v>0</v>
      </c>
      <c r="BL253" s="20" t="n">
        <f aca="false">BL174*(1-BL26)-BL109</f>
        <v>0</v>
      </c>
      <c r="BM253" s="20" t="n">
        <f aca="false">BM174*(1-BM26)-BM109</f>
        <v>0</v>
      </c>
      <c r="BN253" s="20" t="n">
        <f aca="false">BN174*(1-BN26)-BN109</f>
        <v>0</v>
      </c>
      <c r="BO253" s="20" t="n">
        <f aca="false">BO174*(1-BO26)-BO109</f>
        <v>0</v>
      </c>
      <c r="BP253" s="20" t="n">
        <f aca="false">BP174*(1-BP26)-BP109</f>
        <v>0</v>
      </c>
      <c r="BQ253" s="20" t="n">
        <f aca="false">BQ174*(1-BQ26)-BQ109</f>
        <v>0</v>
      </c>
      <c r="BR253" s="20" t="n">
        <f aca="false">BR174*(1-BR26)-BR109</f>
        <v>0</v>
      </c>
      <c r="BS253" s="20" t="n">
        <f aca="false">BS174*(1-BS26)-BS109</f>
        <v>0</v>
      </c>
      <c r="BT253" s="20" t="n">
        <f aca="false">BT174*(1-BT26)-BT109</f>
        <v>0</v>
      </c>
      <c r="BU253" s="20" t="n">
        <f aca="false">BU174*(1-BU26)-BU109</f>
        <v>0</v>
      </c>
      <c r="BV253" s="20" t="n">
        <f aca="false">BV174*(1-BV26)-BV109</f>
        <v>0</v>
      </c>
      <c r="BW253" s="20" t="n">
        <f aca="false">BW174*(1-BW26)-BW109</f>
        <v>0</v>
      </c>
      <c r="BX253" s="20" t="n">
        <f aca="false">BX174*(1-BX26)-BX109</f>
        <v>0</v>
      </c>
      <c r="BY253" s="20" t="n">
        <f aca="false">BY174*(1-BY26)-BY109</f>
        <v>0</v>
      </c>
      <c r="BZ253" s="20" t="n">
        <f aca="false">BZ174*(1-BZ26)-BZ109</f>
        <v>0</v>
      </c>
      <c r="CA253" s="20" t="n">
        <f aca="false">CA174*(1-CA26)-CA109</f>
        <v>0</v>
      </c>
      <c r="CB253" s="20" t="n">
        <f aca="false">CB174*(1-CB26)-CB109</f>
        <v>0</v>
      </c>
      <c r="CC253" s="20" t="n">
        <f aca="false">CC174*(1-CC26)-CC109</f>
        <v>0</v>
      </c>
      <c r="CD253" s="20" t="n">
        <f aca="false">CD174*(1-CD26)-CD109</f>
        <v>0</v>
      </c>
      <c r="CE253" s="20" t="n">
        <f aca="false">CE174*(1-CE26)-CE109</f>
        <v>0</v>
      </c>
      <c r="CF253" s="20" t="n">
        <f aca="false">CF174*(1-CF26)-CF109</f>
        <v>0</v>
      </c>
      <c r="CG253" s="20" t="n">
        <f aca="false">CG174*(1-CG26)-CG109</f>
        <v>0</v>
      </c>
      <c r="CH253" s="20" t="n">
        <f aca="false">CH174*(1-CH26)-CH109</f>
        <v>0</v>
      </c>
      <c r="CI253" s="20" t="n">
        <f aca="false">CI174*(1-CI26)-CI109</f>
        <v>0</v>
      </c>
      <c r="CJ253" s="20" t="n">
        <f aca="false">CJ174*(1-CJ26)-CJ109</f>
        <v>0</v>
      </c>
      <c r="CK253" s="20" t="n">
        <f aca="false">CK174*(1-CK26)-CK109</f>
        <v>0</v>
      </c>
      <c r="CL253" s="20" t="n">
        <f aca="false">CL174*(1-CL26)-CL109</f>
        <v>0</v>
      </c>
      <c r="CM253" s="20" t="n">
        <f aca="false">CM174*(1-CM26)-CM109</f>
        <v>0</v>
      </c>
      <c r="CN253" s="20" t="n">
        <f aca="false">CN174*(1-CN26)-CN109</f>
        <v>0</v>
      </c>
      <c r="CO253" s="20" t="n">
        <f aca="false">CO174*(1-CO26)-CO109</f>
        <v>0</v>
      </c>
      <c r="CP253" s="20" t="n">
        <f aca="false">CP174*(1-CP26)-CP109</f>
        <v>0</v>
      </c>
      <c r="CQ253" s="20" t="n">
        <f aca="false">CQ174*(1-CQ26)-CQ109</f>
        <v>0</v>
      </c>
      <c r="CR253" s="20" t="n">
        <f aca="false">CR174*(1-CR26)-CR109</f>
        <v>0</v>
      </c>
      <c r="CS253" s="20" t="n">
        <f aca="false">CS174*(1-CS26)-CS109</f>
        <v>0</v>
      </c>
      <c r="CT253" s="20" t="n">
        <f aca="false">CT174*(1-CT26)-CT109</f>
        <v>0</v>
      </c>
      <c r="CU253" s="20" t="n">
        <f aca="false">CU174*(1-CU26)-CU109</f>
        <v>-0</v>
      </c>
      <c r="CV253" s="20" t="n">
        <f aca="false">CV174*(1-CV26)-CV109</f>
        <v>0</v>
      </c>
      <c r="CW253" s="20" t="n">
        <f aca="false">CW174*(1-CW26)-CW109</f>
        <v>0</v>
      </c>
      <c r="CX253" s="20" t="n">
        <f aca="false">CX174*(1-CX26)-CX109</f>
        <v>0</v>
      </c>
      <c r="CY253" s="20" t="n">
        <f aca="false">CY174*(1-CY26)-CY109</f>
        <v>0</v>
      </c>
      <c r="CZ253" s="20" t="n">
        <f aca="false">CZ174*(1-CZ26)-CZ109</f>
        <v>0</v>
      </c>
      <c r="DA253" s="20" t="n">
        <f aca="false">DA174*(1-DA26)-DA109</f>
        <v>0</v>
      </c>
      <c r="DB253" s="20" t="n">
        <f aca="false">DB174*(1-DB26)-DB109</f>
        <v>0</v>
      </c>
      <c r="DC253" s="20" t="n">
        <f aca="false">DC174*(1-DC26)-DC109</f>
        <v>0</v>
      </c>
      <c r="DD253" s="20" t="n">
        <f aca="false">DD174*(1-DD26)-DD109</f>
        <v>0</v>
      </c>
      <c r="DE253" s="20" t="n">
        <f aca="false">DE174*(1-DE26)-DE109</f>
        <v>0</v>
      </c>
      <c r="DF253" s="20" t="n">
        <f aca="false">DF174*(1-DF26)-DF109</f>
        <v>0</v>
      </c>
      <c r="DG253" s="20" t="n">
        <f aca="false">DG174*(1-DG26)-DG109</f>
        <v>0</v>
      </c>
      <c r="DH253" s="20" t="n">
        <f aca="false">DH174*(1-DH26)-DH109</f>
        <v>0</v>
      </c>
      <c r="DI253" s="20" t="n">
        <f aca="false">DI174*(1-DI26)-DI109</f>
        <v>0</v>
      </c>
      <c r="DJ253" s="20" t="n">
        <f aca="false">DJ174*(1-DJ26)-DJ109</f>
        <v>0</v>
      </c>
      <c r="DK253" s="20" t="n">
        <f aca="false">DK174*(1-DK26)-DK109</f>
        <v>0</v>
      </c>
      <c r="DL253" s="20" t="n">
        <f aca="false">DL174*(1-DL26)-DL109</f>
        <v>0</v>
      </c>
      <c r="DM253" s="20" t="n">
        <f aca="false">DM174*(1-DM26)-DM109</f>
        <v>0</v>
      </c>
      <c r="DN253" s="20" t="n">
        <f aca="false">DN174*(1-DN26)-DN109</f>
        <v>0</v>
      </c>
      <c r="DO253" s="20" t="n">
        <f aca="false">DO174*(1-DO26)-DO109</f>
        <v>0</v>
      </c>
      <c r="DP253" s="20" t="n">
        <f aca="false">DP174*(1-DP26)-DP109</f>
        <v>0</v>
      </c>
      <c r="DQ253" s="20" t="n">
        <f aca="false">DQ174*(1-DQ26)-DQ109</f>
        <v>0</v>
      </c>
      <c r="DR253" s="20" t="n">
        <f aca="false">DR174*(1-DR26)-DR109</f>
        <v>0</v>
      </c>
      <c r="DS253" s="20" t="n">
        <f aca="false">DS174*(1-DS26)-DS109</f>
        <v>0</v>
      </c>
      <c r="DT253" s="20" t="n">
        <f aca="false">DT174*(1-DT26)-DT109</f>
        <v>0</v>
      </c>
      <c r="DU253" s="20" t="n">
        <f aca="false">DU174*(1-DU26)-DU109</f>
        <v>0</v>
      </c>
      <c r="DV253" s="20" t="n">
        <f aca="false">DV174*(1-DV26)-DV109</f>
        <v>0</v>
      </c>
      <c r="DW253" s="20" t="n">
        <f aca="false">DW174*(1-DW26)-DW109</f>
        <v>0</v>
      </c>
      <c r="DX253" s="20" t="n">
        <f aca="false">DX174*(1-DX26)-DX109</f>
        <v>0</v>
      </c>
      <c r="DY253" s="20" t="n">
        <f aca="false">DY174*(1-DY26)-DY109</f>
        <v>0</v>
      </c>
      <c r="DZ253" s="20" t="n">
        <f aca="false">DZ174*(1-DZ26)-DZ109</f>
        <v>0</v>
      </c>
      <c r="EA253" s="20" t="n">
        <f aca="false">EA174*(1-EA26)-EA109</f>
        <v>0</v>
      </c>
      <c r="EB253" s="20" t="n">
        <f aca="false">EB174*(1-EB26)-EB109</f>
        <v>0</v>
      </c>
      <c r="EC253" s="20" t="n">
        <f aca="false">EC174*(1-EC26)-EC109</f>
        <v>0</v>
      </c>
      <c r="ED253" s="20" t="n">
        <f aca="false">ED174*(1-ED26)-ED109</f>
        <v>0</v>
      </c>
      <c r="EE253" s="20" t="n">
        <f aca="false">EE174*(1-EE26)-EE109</f>
        <v>0</v>
      </c>
      <c r="EF253" s="20" t="n">
        <f aca="false">EF174*(1-EF26)-EF109</f>
        <v>0</v>
      </c>
      <c r="EG253" s="20" t="n">
        <f aca="false">EG174*(1-EG26)-EG109</f>
        <v>0</v>
      </c>
      <c r="EH253" s="20" t="n">
        <f aca="false">EH174*(1-EH26)-EH109</f>
        <v>0</v>
      </c>
      <c r="EI253" s="20" t="n">
        <f aca="false">EI174*(1-EI26)-EI109</f>
        <v>0</v>
      </c>
      <c r="EJ253" s="20" t="n">
        <f aca="false">EJ174*(1-EJ26)-EJ109</f>
        <v>0</v>
      </c>
      <c r="EK253" s="20" t="n">
        <f aca="false">EK174*(1-EK26)-EK109</f>
        <v>0</v>
      </c>
      <c r="EL253" s="20" t="n">
        <f aca="false">EL174*(1-EL26)-EL109</f>
        <v>0</v>
      </c>
      <c r="EM253" s="20" t="n">
        <f aca="false">EM174*(1-EM26)-EM109</f>
        <v>0</v>
      </c>
      <c r="EN253" s="20" t="n">
        <f aca="false">EN174*(1-EN26)-EN109</f>
        <v>0</v>
      </c>
      <c r="EO253" s="20" t="n">
        <f aca="false">EO174*(1-EO26)-EO109</f>
        <v>0</v>
      </c>
      <c r="EP253" s="20" t="n">
        <f aca="false">EP174*(1-EP26)-EP109</f>
        <v>0</v>
      </c>
      <c r="EQ253" s="20" t="n">
        <f aca="false">EQ174*(1-EQ26)-EQ109</f>
        <v>0</v>
      </c>
      <c r="ER253" s="20" t="n">
        <f aca="false">ER174*(1-ER26)-ER109</f>
        <v>0</v>
      </c>
      <c r="ES253" s="20" t="n">
        <f aca="false">ES174*(1-ES26)-ES109</f>
        <v>0</v>
      </c>
      <c r="ET253" s="20" t="n">
        <f aca="false">ET174*(1-ET26)-ET109</f>
        <v>0</v>
      </c>
      <c r="EU253" s="20" t="n">
        <f aca="false">EU174*(1-EU26)-EU109</f>
        <v>0</v>
      </c>
      <c r="EV253" s="20" t="n">
        <f aca="false">EV174*(1-EV26)-EV109</f>
        <v>0</v>
      </c>
      <c r="EW253" s="20" t="n">
        <f aca="false">EW174*(1-EW26)-EW109</f>
        <v>0</v>
      </c>
      <c r="EX253" s="20" t="n">
        <f aca="false">EX174*(1-EX26)-EX109</f>
        <v>0</v>
      </c>
      <c r="EY253" s="20" t="n">
        <f aca="false">EY174*(1-EY26)-EY109</f>
        <v>0</v>
      </c>
      <c r="EZ253" s="20" t="n">
        <f aca="false">EZ174*(1-EZ26)-EZ109</f>
        <v>0</v>
      </c>
      <c r="FA253" s="20" t="n">
        <f aca="false">FA174*(1-FA26)-FA109</f>
        <v>0</v>
      </c>
      <c r="FB253" s="20" t="n">
        <f aca="false">FB174*(1-FB26)-FB109</f>
        <v>0</v>
      </c>
      <c r="FC253" s="20" t="n">
        <f aca="false">FC174*(1-FC26)-FC109</f>
        <v>0</v>
      </c>
      <c r="FD253" s="20" t="n">
        <f aca="false">FD174*(1-FD26)-FD109</f>
        <v>-0</v>
      </c>
      <c r="FE253" s="20" t="n">
        <f aca="false">FE174*(1-FE26)-FE109</f>
        <v>-0</v>
      </c>
      <c r="FF253" s="20" t="n">
        <f aca="false">FF174*(1-FF26)-FF109</f>
        <v>-0</v>
      </c>
      <c r="FG253" s="20" t="n">
        <f aca="false">FG174*(1-FG26)-FG109</f>
        <v>-0</v>
      </c>
      <c r="FH253" s="20" t="n">
        <f aca="false">FH174*(1-FH26)-FH109</f>
        <v>-0</v>
      </c>
    </row>
    <row r="254" customFormat="false" ht="15" hidden="false" customHeight="false" outlineLevel="0" collapsed="false">
      <c r="C254" s="0" t="s">
        <v>884</v>
      </c>
      <c r="D254" s="11" t="s">
        <v>359</v>
      </c>
      <c r="E254" s="20" t="n">
        <f aca="false">$E139</f>
        <v>27215.0256004858</v>
      </c>
      <c r="F254" s="20" t="n">
        <f aca="false">MAX(0,$F201-$E254+$E142)</f>
        <v>18826.5067632905</v>
      </c>
    </row>
    <row r="255" customFormat="false" ht="15" hidden="false" customHeight="false" outlineLevel="0" collapsed="false">
      <c r="C255" s="0" t="s">
        <v>862</v>
      </c>
      <c r="D255" s="11" t="s">
        <v>359</v>
      </c>
      <c r="E255" s="21" t="n">
        <f aca="false">In_Sale_Costs_COD</f>
        <v>0</v>
      </c>
      <c r="F255" s="20" t="n">
        <f aca="false">MIN($E255,$F254)</f>
        <v>0</v>
      </c>
    </row>
    <row r="256" customFormat="false" ht="15" hidden="false" customHeight="false" outlineLevel="0" collapsed="false">
      <c r="C256" s="0" t="s">
        <v>885</v>
      </c>
      <c r="D256" s="11" t="s">
        <v>359</v>
      </c>
      <c r="E256" s="20" t="n">
        <f aca="false">-$I253</f>
        <v>38395.760256378</v>
      </c>
      <c r="F256" s="20" t="n">
        <f aca="false">MIN($E256,$F254-SUM($F255:$F255))</f>
        <v>18826.5067632905</v>
      </c>
    </row>
    <row r="257" customFormat="false" ht="15" hidden="false" customHeight="false" outlineLevel="0" collapsed="false">
      <c r="C257" s="0" t="s">
        <v>886</v>
      </c>
      <c r="D257" s="11" t="s">
        <v>359</v>
      </c>
      <c r="E257" s="20" t="n">
        <f aca="false">$F213</f>
        <v>605.559928747787</v>
      </c>
      <c r="F257" s="20" t="n">
        <f aca="false">MIN($E257,$F254-SUM($F255:$F256))</f>
        <v>0</v>
      </c>
    </row>
    <row r="258" customFormat="false" ht="15" hidden="false" customHeight="false" outlineLevel="0" collapsed="false">
      <c r="C258" s="0" t="s">
        <v>866</v>
      </c>
      <c r="D258" s="11" t="s">
        <v>359</v>
      </c>
      <c r="E258" s="20" t="n">
        <f aca="false">In_PSH_Land_Step*(In_PSH_Land+$F217)</f>
        <v>0</v>
      </c>
      <c r="F258" s="20" t="n">
        <f aca="false">MIN($E258,$F254-SUM($F255:$F257))</f>
        <v>0</v>
      </c>
    </row>
    <row r="259" customFormat="false" ht="15" hidden="false" customHeight="false" outlineLevel="0" collapsed="false">
      <c r="C259" s="27" t="s">
        <v>171</v>
      </c>
      <c r="D259" s="11" t="s">
        <v>359</v>
      </c>
      <c r="F259" s="62" t="n">
        <f aca="false">MAX(0,$F254-SUM($F255:$F258))</f>
        <v>0</v>
      </c>
    </row>
    <row r="260" customFormat="false" ht="15" hidden="false" customHeight="false" outlineLevel="0" collapsed="false">
      <c r="C260" s="0" t="s">
        <v>867</v>
      </c>
      <c r="D260" s="11" t="s">
        <v>359</v>
      </c>
      <c r="E260" s="20" t="n">
        <f aca="false">SUM($F255:$F258)+$F259-$F254</f>
        <v>0</v>
      </c>
      <c r="F260" s="20" t="n">
        <f aca="false">SUMPRODUCT(--($F255:$F258&gt;$E255:$E258+Tolerance))</f>
        <v>0</v>
      </c>
    </row>
    <row r="261" customFormat="false" ht="15" hidden="false" customHeight="false" outlineLevel="0" collapsed="false">
      <c r="C261" s="27" t="s">
        <v>181</v>
      </c>
      <c r="D261" s="11" t="s">
        <v>359</v>
      </c>
      <c r="F261" s="62" t="n">
        <f aca="false">$F256+$F257+$E252*$F259</f>
        <v>18826.5067632905</v>
      </c>
    </row>
    <row r="262" customFormat="false" ht="15" hidden="false" customHeight="false" outlineLevel="0" collapsed="false">
      <c r="C262" s="0" t="s">
        <v>182</v>
      </c>
      <c r="D262" s="11" t="s">
        <v>359</v>
      </c>
      <c r="F262" s="20" t="n">
        <f aca="false">$F258+$F252*$F259</f>
        <v>0</v>
      </c>
    </row>
    <row r="263" customFormat="false" ht="15" hidden="false" customHeight="false" outlineLevel="0" collapsed="false">
      <c r="C263" s="0" t="s">
        <v>887</v>
      </c>
      <c r="D263" s="11" t="s">
        <v>359</v>
      </c>
      <c r="I263" s="20" t="n">
        <f aca="false">SUM(J263:FH263)</f>
        <v>-19006.7534930876</v>
      </c>
      <c r="J263" s="20" t="n">
        <f aca="false">J253+$F261*J22+J109</f>
        <v>-2749.35227272727</v>
      </c>
      <c r="K263" s="20" t="n">
        <f aca="false">K253+$F261*K22+K109</f>
        <v>818.684731973848</v>
      </c>
      <c r="L263" s="20" t="n">
        <f aca="false">L253+$F261*L22+L109</f>
        <v>-684.462738443338</v>
      </c>
      <c r="M263" s="20" t="n">
        <f aca="false">M253+$F261*M22+M109</f>
        <v>-226.929361942715</v>
      </c>
      <c r="N263" s="20" t="n">
        <f aca="false">N253+$F261*N22+N109</f>
        <v>-1835.41287842623</v>
      </c>
      <c r="O263" s="20" t="n">
        <f aca="false">O253+$F261*O22+O109</f>
        <v>-1580.73987118772</v>
      </c>
      <c r="P263" s="20" t="n">
        <f aca="false">P253+$F261*P22+P109</f>
        <v>-867.334704016631</v>
      </c>
      <c r="Q263" s="20" t="n">
        <f aca="false">Q253+$F261*Q22+Q109</f>
        <v>-10048.1673294065</v>
      </c>
      <c r="R263" s="20" t="n">
        <f aca="false">R253+$F261*R22+R109</f>
        <v>-10028.0358728944</v>
      </c>
      <c r="S263" s="20" t="n">
        <f aca="false">S253+$F261*S22+S109</f>
        <v>8194.99680398335</v>
      </c>
      <c r="T263" s="20" t="n">
        <f aca="false">T253+$F261*T22+T109</f>
        <v>0</v>
      </c>
      <c r="U263" s="20" t="n">
        <f aca="false">U253+$F261*U22+U109</f>
        <v>0</v>
      </c>
      <c r="V263" s="20" t="n">
        <f aca="false">V253+$F261*V22+V109</f>
        <v>0</v>
      </c>
      <c r="W263" s="20" t="n">
        <f aca="false">W253+$F261*W22+W109</f>
        <v>0</v>
      </c>
      <c r="X263" s="20" t="n">
        <f aca="false">X253+$F261*X22+X109</f>
        <v>0</v>
      </c>
      <c r="Y263" s="20" t="n">
        <f aca="false">Y253+$F261*Y22+Y109</f>
        <v>0</v>
      </c>
      <c r="Z263" s="20" t="n">
        <f aca="false">Z253+$F261*Z22+Z109</f>
        <v>0</v>
      </c>
      <c r="AA263" s="20" t="n">
        <f aca="false">AA253+$F261*AA22+AA109</f>
        <v>0</v>
      </c>
      <c r="AB263" s="20" t="n">
        <f aca="false">AB253+$F261*AB22+AB109</f>
        <v>0</v>
      </c>
      <c r="AC263" s="20" t="n">
        <f aca="false">AC253+$F261*AC22+AC109</f>
        <v>0</v>
      </c>
      <c r="AD263" s="20" t="n">
        <f aca="false">AD253+$F261*AD22+AD109</f>
        <v>0</v>
      </c>
      <c r="AE263" s="20" t="n">
        <f aca="false">AE253+$F261*AE22+AE109</f>
        <v>0</v>
      </c>
      <c r="AF263" s="20" t="n">
        <f aca="false">AF253+$F261*AF22+AF109</f>
        <v>0</v>
      </c>
      <c r="AG263" s="20" t="n">
        <f aca="false">AG253+$F261*AG22+AG109</f>
        <v>0</v>
      </c>
      <c r="AH263" s="20" t="n">
        <f aca="false">AH253+$F261*AH22+AH109</f>
        <v>0</v>
      </c>
      <c r="AI263" s="20" t="n">
        <f aca="false">AI253+$F261*AI22+AI109</f>
        <v>0</v>
      </c>
      <c r="AJ263" s="20" t="n">
        <f aca="false">AJ253+$F261*AJ22+AJ109</f>
        <v>0</v>
      </c>
      <c r="AK263" s="20" t="n">
        <f aca="false">AK253+$F261*AK22+AK109</f>
        <v>0</v>
      </c>
      <c r="AL263" s="20" t="n">
        <f aca="false">AL253+$F261*AL22+AL109</f>
        <v>0</v>
      </c>
      <c r="AM263" s="20" t="n">
        <f aca="false">AM253+$F261*AM22+AM109</f>
        <v>0</v>
      </c>
      <c r="AN263" s="20" t="n">
        <f aca="false">AN253+$F261*AN22+AN109</f>
        <v>0</v>
      </c>
      <c r="AO263" s="20" t="n">
        <f aca="false">AO253+$F261*AO22+AO109</f>
        <v>0</v>
      </c>
      <c r="AP263" s="20" t="n">
        <f aca="false">AP253+$F261*AP22+AP109</f>
        <v>0</v>
      </c>
      <c r="AQ263" s="20" t="n">
        <f aca="false">AQ253+$F261*AQ22+AQ109</f>
        <v>0</v>
      </c>
      <c r="AR263" s="20" t="n">
        <f aca="false">AR253+$F261*AR22+AR109</f>
        <v>0</v>
      </c>
      <c r="AS263" s="20" t="n">
        <f aca="false">AS253+$F261*AS22+AS109</f>
        <v>0</v>
      </c>
      <c r="AT263" s="20" t="n">
        <f aca="false">AT253+$F261*AT22+AT109</f>
        <v>0</v>
      </c>
      <c r="AU263" s="20" t="n">
        <f aca="false">AU253+$F261*AU22+AU109</f>
        <v>0</v>
      </c>
      <c r="AV263" s="20" t="n">
        <f aca="false">AV253+$F261*AV22+AV109</f>
        <v>0</v>
      </c>
      <c r="AW263" s="20" t="n">
        <f aca="false">AW253+$F261*AW22+AW109</f>
        <v>0</v>
      </c>
      <c r="AX263" s="20" t="n">
        <f aca="false">AX253+$F261*AX22+AX109</f>
        <v>0</v>
      </c>
      <c r="AY263" s="20" t="n">
        <f aca="false">AY253+$F261*AY22+AY109</f>
        <v>0</v>
      </c>
      <c r="AZ263" s="20" t="n">
        <f aca="false">AZ253+$F261*AZ22+AZ109</f>
        <v>0</v>
      </c>
      <c r="BA263" s="20" t="n">
        <f aca="false">BA253+$F261*BA22+BA109</f>
        <v>0</v>
      </c>
      <c r="BB263" s="20" t="n">
        <f aca="false">BB253+$F261*BB22+BB109</f>
        <v>0</v>
      </c>
      <c r="BC263" s="20" t="n">
        <f aca="false">BC253+$F261*BC22+BC109</f>
        <v>0</v>
      </c>
      <c r="BD263" s="20" t="n">
        <f aca="false">BD253+$F261*BD22+BD109</f>
        <v>0</v>
      </c>
      <c r="BE263" s="20" t="n">
        <f aca="false">BE253+$F261*BE22+BE109</f>
        <v>0</v>
      </c>
      <c r="BF263" s="20" t="n">
        <f aca="false">BF253+$F261*BF22+BF109</f>
        <v>0</v>
      </c>
      <c r="BG263" s="20" t="n">
        <f aca="false">BG253+$F261*BG22+BG109</f>
        <v>0</v>
      </c>
      <c r="BH263" s="20" t="n">
        <f aca="false">BH253+$F261*BH22+BH109</f>
        <v>0</v>
      </c>
      <c r="BI263" s="20" t="n">
        <f aca="false">BI253+$F261*BI22+BI109</f>
        <v>0</v>
      </c>
      <c r="BJ263" s="20" t="n">
        <f aca="false">BJ253+$F261*BJ22+BJ109</f>
        <v>0</v>
      </c>
      <c r="BK263" s="20" t="n">
        <f aca="false">BK253+$F261*BK22+BK109</f>
        <v>0</v>
      </c>
      <c r="BL263" s="20" t="n">
        <f aca="false">BL253+$F261*BL22+BL109</f>
        <v>0</v>
      </c>
      <c r="BM263" s="20" t="n">
        <f aca="false">BM253+$F261*BM22+BM109</f>
        <v>0</v>
      </c>
      <c r="BN263" s="20" t="n">
        <f aca="false">BN253+$F261*BN22+BN109</f>
        <v>0</v>
      </c>
      <c r="BO263" s="20" t="n">
        <f aca="false">BO253+$F261*BO22+BO109</f>
        <v>0</v>
      </c>
      <c r="BP263" s="20" t="n">
        <f aca="false">BP253+$F261*BP22+BP109</f>
        <v>0</v>
      </c>
      <c r="BQ263" s="20" t="n">
        <f aca="false">BQ253+$F261*BQ22+BQ109</f>
        <v>0</v>
      </c>
      <c r="BR263" s="20" t="n">
        <f aca="false">BR253+$F261*BR22+BR109</f>
        <v>0</v>
      </c>
      <c r="BS263" s="20" t="n">
        <f aca="false">BS253+$F261*BS22+BS109</f>
        <v>0</v>
      </c>
      <c r="BT263" s="20" t="n">
        <f aca="false">BT253+$F261*BT22+BT109</f>
        <v>0</v>
      </c>
      <c r="BU263" s="20" t="n">
        <f aca="false">BU253+$F261*BU22+BU109</f>
        <v>0</v>
      </c>
      <c r="BV263" s="20" t="n">
        <f aca="false">BV253+$F261*BV22+BV109</f>
        <v>0</v>
      </c>
      <c r="BW263" s="20" t="n">
        <f aca="false">BW253+$F261*BW22+BW109</f>
        <v>0</v>
      </c>
      <c r="BX263" s="20" t="n">
        <f aca="false">BX253+$F261*BX22+BX109</f>
        <v>0</v>
      </c>
      <c r="BY263" s="20" t="n">
        <f aca="false">BY253+$F261*BY22+BY109</f>
        <v>0</v>
      </c>
      <c r="BZ263" s="20" t="n">
        <f aca="false">BZ253+$F261*BZ22+BZ109</f>
        <v>0</v>
      </c>
      <c r="CA263" s="20" t="n">
        <f aca="false">CA253+$F261*CA22+CA109</f>
        <v>0</v>
      </c>
      <c r="CB263" s="20" t="n">
        <f aca="false">CB253+$F261*CB22+CB109</f>
        <v>0</v>
      </c>
      <c r="CC263" s="20" t="n">
        <f aca="false">CC253+$F261*CC22+CC109</f>
        <v>0</v>
      </c>
      <c r="CD263" s="20" t="n">
        <f aca="false">CD253+$F261*CD22+CD109</f>
        <v>0</v>
      </c>
      <c r="CE263" s="20" t="n">
        <f aca="false">CE253+$F261*CE22+CE109</f>
        <v>0</v>
      </c>
      <c r="CF263" s="20" t="n">
        <f aca="false">CF253+$F261*CF22+CF109</f>
        <v>0</v>
      </c>
      <c r="CG263" s="20" t="n">
        <f aca="false">CG253+$F261*CG22+CG109</f>
        <v>0</v>
      </c>
      <c r="CH263" s="20" t="n">
        <f aca="false">CH253+$F261*CH22+CH109</f>
        <v>0</v>
      </c>
      <c r="CI263" s="20" t="n">
        <f aca="false">CI253+$F261*CI22+CI109</f>
        <v>0</v>
      </c>
      <c r="CJ263" s="20" t="n">
        <f aca="false">CJ253+$F261*CJ22+CJ109</f>
        <v>0</v>
      </c>
      <c r="CK263" s="20" t="n">
        <f aca="false">CK253+$F261*CK22+CK109</f>
        <v>0</v>
      </c>
      <c r="CL263" s="20" t="n">
        <f aca="false">CL253+$F261*CL22+CL109</f>
        <v>0</v>
      </c>
      <c r="CM263" s="20" t="n">
        <f aca="false">CM253+$F261*CM22+CM109</f>
        <v>0</v>
      </c>
      <c r="CN263" s="20" t="n">
        <f aca="false">CN253+$F261*CN22+CN109</f>
        <v>0</v>
      </c>
      <c r="CO263" s="20" t="n">
        <f aca="false">CO253+$F261*CO22+CO109</f>
        <v>0</v>
      </c>
      <c r="CP263" s="20" t="n">
        <f aca="false">CP253+$F261*CP22+CP109</f>
        <v>0</v>
      </c>
      <c r="CQ263" s="20" t="n">
        <f aca="false">CQ253+$F261*CQ22+CQ109</f>
        <v>0</v>
      </c>
      <c r="CR263" s="20" t="n">
        <f aca="false">CR253+$F261*CR22+CR109</f>
        <v>0</v>
      </c>
      <c r="CS263" s="20" t="n">
        <f aca="false">CS253+$F261*CS22+CS109</f>
        <v>0</v>
      </c>
      <c r="CT263" s="20" t="n">
        <f aca="false">CT253+$F261*CT22+CT109</f>
        <v>0</v>
      </c>
      <c r="CU263" s="20" t="n">
        <f aca="false">CU253+$F261*CU22+CU109</f>
        <v>0</v>
      </c>
      <c r="CV263" s="20" t="n">
        <f aca="false">CV253+$F261*CV22+CV109</f>
        <v>0</v>
      </c>
      <c r="CW263" s="20" t="n">
        <f aca="false">CW253+$F261*CW22+CW109</f>
        <v>0</v>
      </c>
      <c r="CX263" s="20" t="n">
        <f aca="false">CX253+$F261*CX22+CX109</f>
        <v>0</v>
      </c>
      <c r="CY263" s="20" t="n">
        <f aca="false">CY253+$F261*CY22+CY109</f>
        <v>0</v>
      </c>
      <c r="CZ263" s="20" t="n">
        <f aca="false">CZ253+$F261*CZ22+CZ109</f>
        <v>0</v>
      </c>
      <c r="DA263" s="20" t="n">
        <f aca="false">DA253+$F261*DA22+DA109</f>
        <v>0</v>
      </c>
      <c r="DB263" s="20" t="n">
        <f aca="false">DB253+$F261*DB22+DB109</f>
        <v>0</v>
      </c>
      <c r="DC263" s="20" t="n">
        <f aca="false">DC253+$F261*DC22+DC109</f>
        <v>0</v>
      </c>
      <c r="DD263" s="20" t="n">
        <f aca="false">DD253+$F261*DD22+DD109</f>
        <v>0</v>
      </c>
      <c r="DE263" s="20" t="n">
        <f aca="false">DE253+$F261*DE22+DE109</f>
        <v>0</v>
      </c>
      <c r="DF263" s="20" t="n">
        <f aca="false">DF253+$F261*DF22+DF109</f>
        <v>0</v>
      </c>
      <c r="DG263" s="20" t="n">
        <f aca="false">DG253+$F261*DG22+DG109</f>
        <v>0</v>
      </c>
      <c r="DH263" s="20" t="n">
        <f aca="false">DH253+$F261*DH22+DH109</f>
        <v>0</v>
      </c>
      <c r="DI263" s="20" t="n">
        <f aca="false">DI253+$F261*DI22+DI109</f>
        <v>0</v>
      </c>
      <c r="DJ263" s="20" t="n">
        <f aca="false">DJ253+$F261*DJ22+DJ109</f>
        <v>0</v>
      </c>
      <c r="DK263" s="20" t="n">
        <f aca="false">DK253+$F261*DK22+DK109</f>
        <v>0</v>
      </c>
      <c r="DL263" s="20" t="n">
        <f aca="false">DL253+$F261*DL22+DL109</f>
        <v>0</v>
      </c>
      <c r="DM263" s="20" t="n">
        <f aca="false">DM253+$F261*DM22+DM109</f>
        <v>0</v>
      </c>
      <c r="DN263" s="20" t="n">
        <f aca="false">DN253+$F261*DN22+DN109</f>
        <v>0</v>
      </c>
      <c r="DO263" s="20" t="n">
        <f aca="false">DO253+$F261*DO22+DO109</f>
        <v>0</v>
      </c>
      <c r="DP263" s="20" t="n">
        <f aca="false">DP253+$F261*DP22+DP109</f>
        <v>0</v>
      </c>
      <c r="DQ263" s="20" t="n">
        <f aca="false">DQ253+$F261*DQ22+DQ109</f>
        <v>0</v>
      </c>
      <c r="DR263" s="20" t="n">
        <f aca="false">DR253+$F261*DR22+DR109</f>
        <v>0</v>
      </c>
      <c r="DS263" s="20" t="n">
        <f aca="false">DS253+$F261*DS22+DS109</f>
        <v>0</v>
      </c>
      <c r="DT263" s="20" t="n">
        <f aca="false">DT253+$F261*DT22+DT109</f>
        <v>0</v>
      </c>
      <c r="DU263" s="20" t="n">
        <f aca="false">DU253+$F261*DU22+DU109</f>
        <v>0</v>
      </c>
      <c r="DV263" s="20" t="n">
        <f aca="false">DV253+$F261*DV22+DV109</f>
        <v>0</v>
      </c>
      <c r="DW263" s="20" t="n">
        <f aca="false">DW253+$F261*DW22+DW109</f>
        <v>0</v>
      </c>
      <c r="DX263" s="20" t="n">
        <f aca="false">DX253+$F261*DX22+DX109</f>
        <v>0</v>
      </c>
      <c r="DY263" s="20" t="n">
        <f aca="false">DY253+$F261*DY22+DY109</f>
        <v>0</v>
      </c>
      <c r="DZ263" s="20" t="n">
        <f aca="false">DZ253+$F261*DZ22+DZ109</f>
        <v>0</v>
      </c>
      <c r="EA263" s="20" t="n">
        <f aca="false">EA253+$F261*EA22+EA109</f>
        <v>0</v>
      </c>
      <c r="EB263" s="20" t="n">
        <f aca="false">EB253+$F261*EB22+EB109</f>
        <v>0</v>
      </c>
      <c r="EC263" s="20" t="n">
        <f aca="false">EC253+$F261*EC22+EC109</f>
        <v>0</v>
      </c>
      <c r="ED263" s="20" t="n">
        <f aca="false">ED253+$F261*ED22+ED109</f>
        <v>0</v>
      </c>
      <c r="EE263" s="20" t="n">
        <f aca="false">EE253+$F261*EE22+EE109</f>
        <v>0</v>
      </c>
      <c r="EF263" s="20" t="n">
        <f aca="false">EF253+$F261*EF22+EF109</f>
        <v>0</v>
      </c>
      <c r="EG263" s="20" t="n">
        <f aca="false">EG253+$F261*EG22+EG109</f>
        <v>0</v>
      </c>
      <c r="EH263" s="20" t="n">
        <f aca="false">EH253+$F261*EH22+EH109</f>
        <v>0</v>
      </c>
      <c r="EI263" s="20" t="n">
        <f aca="false">EI253+$F261*EI22+EI109</f>
        <v>0</v>
      </c>
      <c r="EJ263" s="20" t="n">
        <f aca="false">EJ253+$F261*EJ22+EJ109</f>
        <v>0</v>
      </c>
      <c r="EK263" s="20" t="n">
        <f aca="false">EK253+$F261*EK22+EK109</f>
        <v>0</v>
      </c>
      <c r="EL263" s="20" t="n">
        <f aca="false">EL253+$F261*EL22+EL109</f>
        <v>0</v>
      </c>
      <c r="EM263" s="20" t="n">
        <f aca="false">EM253+$F261*EM22+EM109</f>
        <v>0</v>
      </c>
      <c r="EN263" s="20" t="n">
        <f aca="false">EN253+$F261*EN22+EN109</f>
        <v>0</v>
      </c>
      <c r="EO263" s="20" t="n">
        <f aca="false">EO253+$F261*EO22+EO109</f>
        <v>0</v>
      </c>
      <c r="EP263" s="20" t="n">
        <f aca="false">EP253+$F261*EP22+EP109</f>
        <v>0</v>
      </c>
      <c r="EQ263" s="20" t="n">
        <f aca="false">EQ253+$F261*EQ22+EQ109</f>
        <v>0</v>
      </c>
      <c r="ER263" s="20" t="n">
        <f aca="false">ER253+$F261*ER22+ER109</f>
        <v>0</v>
      </c>
      <c r="ES263" s="20" t="n">
        <f aca="false">ES253+$F261*ES22+ES109</f>
        <v>0</v>
      </c>
      <c r="ET263" s="20" t="n">
        <f aca="false">ET253+$F261*ET22+ET109</f>
        <v>0</v>
      </c>
      <c r="EU263" s="20" t="n">
        <f aca="false">EU253+$F261*EU22+EU109</f>
        <v>0</v>
      </c>
      <c r="EV263" s="20" t="n">
        <f aca="false">EV253+$F261*EV22+EV109</f>
        <v>0</v>
      </c>
      <c r="EW263" s="20" t="n">
        <f aca="false">EW253+$F261*EW22+EW109</f>
        <v>0</v>
      </c>
      <c r="EX263" s="20" t="n">
        <f aca="false">EX253+$F261*EX22+EX109</f>
        <v>0</v>
      </c>
      <c r="EY263" s="20" t="n">
        <f aca="false">EY253+$F261*EY22+EY109</f>
        <v>0</v>
      </c>
      <c r="EZ263" s="20" t="n">
        <f aca="false">EZ253+$F261*EZ22+EZ109</f>
        <v>0</v>
      </c>
      <c r="FA263" s="20" t="n">
        <f aca="false">FA253+$F261*FA22+FA109</f>
        <v>0</v>
      </c>
      <c r="FB263" s="20" t="n">
        <f aca="false">FB253+$F261*FB22+FB109</f>
        <v>0</v>
      </c>
      <c r="FC263" s="20" t="n">
        <f aca="false">FC253+$F261*FC22+FC109</f>
        <v>0</v>
      </c>
      <c r="FD263" s="20" t="n">
        <f aca="false">FD253+$F261*FD22+FD109</f>
        <v>0</v>
      </c>
      <c r="FE263" s="20" t="n">
        <f aca="false">FE253+$F261*FE22+FE109</f>
        <v>0</v>
      </c>
      <c r="FF263" s="20" t="n">
        <f aca="false">FF253+$F261*FF22+FF109</f>
        <v>0</v>
      </c>
      <c r="FG263" s="20" t="n">
        <f aca="false">FG253+$F261*FG22+FG109</f>
        <v>0</v>
      </c>
      <c r="FH263" s="20" t="n">
        <f aca="false">FH253+$F261*FH22+FH109</f>
        <v>0</v>
      </c>
    </row>
    <row r="264" customFormat="false" ht="15" hidden="false" customHeight="false" outlineLevel="0" collapsed="false">
      <c r="C264" s="0" t="s">
        <v>872</v>
      </c>
      <c r="D264" s="11" t="s">
        <v>359</v>
      </c>
      <c r="E264" s="20" t="n">
        <f aca="false">-In_CIT*($F257+MAX(In_Sale_Form,In_Sale_Gain_Taxed)*MAX(0,$I263-$F257))</f>
        <v>-0</v>
      </c>
      <c r="I264" s="20" t="n">
        <f aca="false">SUM(J264:FH264)</f>
        <v>0</v>
      </c>
      <c r="J264" s="20" t="n">
        <f aca="false">$E264*J22</f>
        <v>-0</v>
      </c>
      <c r="K264" s="20" t="n">
        <f aca="false">$E264*K22</f>
        <v>-0</v>
      </c>
      <c r="L264" s="20" t="n">
        <f aca="false">$E264*L22</f>
        <v>-0</v>
      </c>
      <c r="M264" s="20" t="n">
        <f aca="false">$E264*M22</f>
        <v>-0</v>
      </c>
      <c r="N264" s="20" t="n">
        <f aca="false">$E264*N22</f>
        <v>-0</v>
      </c>
      <c r="O264" s="20" t="n">
        <f aca="false">$E264*O22</f>
        <v>-0</v>
      </c>
      <c r="P264" s="20" t="n">
        <f aca="false">$E264*P22</f>
        <v>-0</v>
      </c>
      <c r="Q264" s="20" t="n">
        <f aca="false">$E264*Q22</f>
        <v>-0</v>
      </c>
      <c r="R264" s="20" t="n">
        <f aca="false">$E264*R22</f>
        <v>-0</v>
      </c>
      <c r="S264" s="20" t="n">
        <f aca="false">$E264*S22</f>
        <v>-0</v>
      </c>
      <c r="T264" s="20" t="n">
        <f aca="false">$E264*T22</f>
        <v>-0</v>
      </c>
      <c r="U264" s="20" t="n">
        <f aca="false">$E264*U22</f>
        <v>-0</v>
      </c>
      <c r="V264" s="20" t="n">
        <f aca="false">$E264*V22</f>
        <v>-0</v>
      </c>
      <c r="W264" s="20" t="n">
        <f aca="false">$E264*W22</f>
        <v>-0</v>
      </c>
      <c r="X264" s="20" t="n">
        <f aca="false">$E264*X22</f>
        <v>-0</v>
      </c>
      <c r="Y264" s="20" t="n">
        <f aca="false">$E264*Y22</f>
        <v>-0</v>
      </c>
      <c r="Z264" s="20" t="n">
        <f aca="false">$E264*Z22</f>
        <v>-0</v>
      </c>
      <c r="AA264" s="20" t="n">
        <f aca="false">$E264*AA22</f>
        <v>-0</v>
      </c>
      <c r="AB264" s="20" t="n">
        <f aca="false">$E264*AB22</f>
        <v>-0</v>
      </c>
      <c r="AC264" s="20" t="n">
        <f aca="false">$E264*AC22</f>
        <v>-0</v>
      </c>
      <c r="AD264" s="20" t="n">
        <f aca="false">$E264*AD22</f>
        <v>-0</v>
      </c>
      <c r="AE264" s="20" t="n">
        <f aca="false">$E264*AE22</f>
        <v>-0</v>
      </c>
      <c r="AF264" s="20" t="n">
        <f aca="false">$E264*AF22</f>
        <v>-0</v>
      </c>
      <c r="AG264" s="20" t="n">
        <f aca="false">$E264*AG22</f>
        <v>-0</v>
      </c>
      <c r="AH264" s="20" t="n">
        <f aca="false">$E264*AH22</f>
        <v>-0</v>
      </c>
      <c r="AI264" s="20" t="n">
        <f aca="false">$E264*AI22</f>
        <v>-0</v>
      </c>
      <c r="AJ264" s="20" t="n">
        <f aca="false">$E264*AJ22</f>
        <v>-0</v>
      </c>
      <c r="AK264" s="20" t="n">
        <f aca="false">$E264*AK22</f>
        <v>-0</v>
      </c>
      <c r="AL264" s="20" t="n">
        <f aca="false">$E264*AL22</f>
        <v>-0</v>
      </c>
      <c r="AM264" s="20" t="n">
        <f aca="false">$E264*AM22</f>
        <v>-0</v>
      </c>
      <c r="AN264" s="20" t="n">
        <f aca="false">$E264*AN22</f>
        <v>-0</v>
      </c>
      <c r="AO264" s="20" t="n">
        <f aca="false">$E264*AO22</f>
        <v>-0</v>
      </c>
      <c r="AP264" s="20" t="n">
        <f aca="false">$E264*AP22</f>
        <v>-0</v>
      </c>
      <c r="AQ264" s="20" t="n">
        <f aca="false">$E264*AQ22</f>
        <v>-0</v>
      </c>
      <c r="AR264" s="20" t="n">
        <f aca="false">$E264*AR22</f>
        <v>-0</v>
      </c>
      <c r="AS264" s="20" t="n">
        <f aca="false">$E264*AS22</f>
        <v>-0</v>
      </c>
      <c r="AT264" s="20" t="n">
        <f aca="false">$E264*AT22</f>
        <v>-0</v>
      </c>
      <c r="AU264" s="20" t="n">
        <f aca="false">$E264*AU22</f>
        <v>-0</v>
      </c>
      <c r="AV264" s="20" t="n">
        <f aca="false">$E264*AV22</f>
        <v>-0</v>
      </c>
      <c r="AW264" s="20" t="n">
        <f aca="false">$E264*AW22</f>
        <v>-0</v>
      </c>
      <c r="AX264" s="20" t="n">
        <f aca="false">$E264*AX22</f>
        <v>-0</v>
      </c>
      <c r="AY264" s="20" t="n">
        <f aca="false">$E264*AY22</f>
        <v>-0</v>
      </c>
      <c r="AZ264" s="20" t="n">
        <f aca="false">$E264*AZ22</f>
        <v>-0</v>
      </c>
      <c r="BA264" s="20" t="n">
        <f aca="false">$E264*BA22</f>
        <v>-0</v>
      </c>
      <c r="BB264" s="20" t="n">
        <f aca="false">$E264*BB22</f>
        <v>-0</v>
      </c>
      <c r="BC264" s="20" t="n">
        <f aca="false">$E264*BC22</f>
        <v>-0</v>
      </c>
      <c r="BD264" s="20" t="n">
        <f aca="false">$E264*BD22</f>
        <v>-0</v>
      </c>
      <c r="BE264" s="20" t="n">
        <f aca="false">$E264*BE22</f>
        <v>-0</v>
      </c>
      <c r="BF264" s="20" t="n">
        <f aca="false">$E264*BF22</f>
        <v>-0</v>
      </c>
      <c r="BG264" s="20" t="n">
        <f aca="false">$E264*BG22</f>
        <v>-0</v>
      </c>
      <c r="BH264" s="20" t="n">
        <f aca="false">$E264*BH22</f>
        <v>-0</v>
      </c>
      <c r="BI264" s="20" t="n">
        <f aca="false">$E264*BI22</f>
        <v>-0</v>
      </c>
      <c r="BJ264" s="20" t="n">
        <f aca="false">$E264*BJ22</f>
        <v>-0</v>
      </c>
      <c r="BK264" s="20" t="n">
        <f aca="false">$E264*BK22</f>
        <v>-0</v>
      </c>
      <c r="BL264" s="20" t="n">
        <f aca="false">$E264*BL22</f>
        <v>-0</v>
      </c>
      <c r="BM264" s="20" t="n">
        <f aca="false">$E264*BM22</f>
        <v>-0</v>
      </c>
      <c r="BN264" s="20" t="n">
        <f aca="false">$E264*BN22</f>
        <v>-0</v>
      </c>
      <c r="BO264" s="20" t="n">
        <f aca="false">$E264*BO22</f>
        <v>-0</v>
      </c>
      <c r="BP264" s="20" t="n">
        <f aca="false">$E264*BP22</f>
        <v>-0</v>
      </c>
      <c r="BQ264" s="20" t="n">
        <f aca="false">$E264*BQ22</f>
        <v>-0</v>
      </c>
      <c r="BR264" s="20" t="n">
        <f aca="false">$E264*BR22</f>
        <v>-0</v>
      </c>
      <c r="BS264" s="20" t="n">
        <f aca="false">$E264*BS22</f>
        <v>-0</v>
      </c>
      <c r="BT264" s="20" t="n">
        <f aca="false">$E264*BT22</f>
        <v>-0</v>
      </c>
      <c r="BU264" s="20" t="n">
        <f aca="false">$E264*BU22</f>
        <v>-0</v>
      </c>
      <c r="BV264" s="20" t="n">
        <f aca="false">$E264*BV22</f>
        <v>-0</v>
      </c>
      <c r="BW264" s="20" t="n">
        <f aca="false">$E264*BW22</f>
        <v>-0</v>
      </c>
      <c r="BX264" s="20" t="n">
        <f aca="false">$E264*BX22</f>
        <v>-0</v>
      </c>
      <c r="BY264" s="20" t="n">
        <f aca="false">$E264*BY22</f>
        <v>-0</v>
      </c>
      <c r="BZ264" s="20" t="n">
        <f aca="false">$E264*BZ22</f>
        <v>-0</v>
      </c>
      <c r="CA264" s="20" t="n">
        <f aca="false">$E264*CA22</f>
        <v>-0</v>
      </c>
      <c r="CB264" s="20" t="n">
        <f aca="false">$E264*CB22</f>
        <v>-0</v>
      </c>
      <c r="CC264" s="20" t="n">
        <f aca="false">$E264*CC22</f>
        <v>-0</v>
      </c>
      <c r="CD264" s="20" t="n">
        <f aca="false">$E264*CD22</f>
        <v>-0</v>
      </c>
      <c r="CE264" s="20" t="n">
        <f aca="false">$E264*CE22</f>
        <v>-0</v>
      </c>
      <c r="CF264" s="20" t="n">
        <f aca="false">$E264*CF22</f>
        <v>-0</v>
      </c>
      <c r="CG264" s="20" t="n">
        <f aca="false">$E264*CG22</f>
        <v>-0</v>
      </c>
      <c r="CH264" s="20" t="n">
        <f aca="false">$E264*CH22</f>
        <v>-0</v>
      </c>
      <c r="CI264" s="20" t="n">
        <f aca="false">$E264*CI22</f>
        <v>-0</v>
      </c>
      <c r="CJ264" s="20" t="n">
        <f aca="false">$E264*CJ22</f>
        <v>-0</v>
      </c>
      <c r="CK264" s="20" t="n">
        <f aca="false">$E264*CK22</f>
        <v>-0</v>
      </c>
      <c r="CL264" s="20" t="n">
        <f aca="false">$E264*CL22</f>
        <v>-0</v>
      </c>
      <c r="CM264" s="20" t="n">
        <f aca="false">$E264*CM22</f>
        <v>-0</v>
      </c>
      <c r="CN264" s="20" t="n">
        <f aca="false">$E264*CN22</f>
        <v>-0</v>
      </c>
      <c r="CO264" s="20" t="n">
        <f aca="false">$E264*CO22</f>
        <v>-0</v>
      </c>
      <c r="CP264" s="20" t="n">
        <f aca="false">$E264*CP22</f>
        <v>-0</v>
      </c>
      <c r="CQ264" s="20" t="n">
        <f aca="false">$E264*CQ22</f>
        <v>-0</v>
      </c>
      <c r="CR264" s="20" t="n">
        <f aca="false">$E264*CR22</f>
        <v>-0</v>
      </c>
      <c r="CS264" s="20" t="n">
        <f aca="false">$E264*CS22</f>
        <v>-0</v>
      </c>
      <c r="CT264" s="20" t="n">
        <f aca="false">$E264*CT22</f>
        <v>-0</v>
      </c>
      <c r="CU264" s="20" t="n">
        <f aca="false">$E264*CU22</f>
        <v>-0</v>
      </c>
      <c r="CV264" s="20" t="n">
        <f aca="false">$E264*CV22</f>
        <v>-0</v>
      </c>
      <c r="CW264" s="20" t="n">
        <f aca="false">$E264*CW22</f>
        <v>-0</v>
      </c>
      <c r="CX264" s="20" t="n">
        <f aca="false">$E264*CX22</f>
        <v>-0</v>
      </c>
      <c r="CY264" s="20" t="n">
        <f aca="false">$E264*CY22</f>
        <v>-0</v>
      </c>
      <c r="CZ264" s="20" t="n">
        <f aca="false">$E264*CZ22</f>
        <v>-0</v>
      </c>
      <c r="DA264" s="20" t="n">
        <f aca="false">$E264*DA22</f>
        <v>-0</v>
      </c>
      <c r="DB264" s="20" t="n">
        <f aca="false">$E264*DB22</f>
        <v>-0</v>
      </c>
      <c r="DC264" s="20" t="n">
        <f aca="false">$E264*DC22</f>
        <v>-0</v>
      </c>
      <c r="DD264" s="20" t="n">
        <f aca="false">$E264*DD22</f>
        <v>-0</v>
      </c>
      <c r="DE264" s="20" t="n">
        <f aca="false">$E264*DE22</f>
        <v>-0</v>
      </c>
      <c r="DF264" s="20" t="n">
        <f aca="false">$E264*DF22</f>
        <v>-0</v>
      </c>
      <c r="DG264" s="20" t="n">
        <f aca="false">$E264*DG22</f>
        <v>-0</v>
      </c>
      <c r="DH264" s="20" t="n">
        <f aca="false">$E264*DH22</f>
        <v>-0</v>
      </c>
      <c r="DI264" s="20" t="n">
        <f aca="false">$E264*DI22</f>
        <v>-0</v>
      </c>
      <c r="DJ264" s="20" t="n">
        <f aca="false">$E264*DJ22</f>
        <v>-0</v>
      </c>
      <c r="DK264" s="20" t="n">
        <f aca="false">$E264*DK22</f>
        <v>-0</v>
      </c>
      <c r="DL264" s="20" t="n">
        <f aca="false">$E264*DL22</f>
        <v>-0</v>
      </c>
      <c r="DM264" s="20" t="n">
        <f aca="false">$E264*DM22</f>
        <v>-0</v>
      </c>
      <c r="DN264" s="20" t="n">
        <f aca="false">$E264*DN22</f>
        <v>-0</v>
      </c>
      <c r="DO264" s="20" t="n">
        <f aca="false">$E264*DO22</f>
        <v>-0</v>
      </c>
      <c r="DP264" s="20" t="n">
        <f aca="false">$E264*DP22</f>
        <v>-0</v>
      </c>
      <c r="DQ264" s="20" t="n">
        <f aca="false">$E264*DQ22</f>
        <v>-0</v>
      </c>
      <c r="DR264" s="20" t="n">
        <f aca="false">$E264*DR22</f>
        <v>-0</v>
      </c>
      <c r="DS264" s="20" t="n">
        <f aca="false">$E264*DS22</f>
        <v>-0</v>
      </c>
      <c r="DT264" s="20" t="n">
        <f aca="false">$E264*DT22</f>
        <v>-0</v>
      </c>
      <c r="DU264" s="20" t="n">
        <f aca="false">$E264*DU22</f>
        <v>-0</v>
      </c>
      <c r="DV264" s="20" t="n">
        <f aca="false">$E264*DV22</f>
        <v>-0</v>
      </c>
      <c r="DW264" s="20" t="n">
        <f aca="false">$E264*DW22</f>
        <v>-0</v>
      </c>
      <c r="DX264" s="20" t="n">
        <f aca="false">$E264*DX22</f>
        <v>-0</v>
      </c>
      <c r="DY264" s="20" t="n">
        <f aca="false">$E264*DY22</f>
        <v>-0</v>
      </c>
      <c r="DZ264" s="20" t="n">
        <f aca="false">$E264*DZ22</f>
        <v>-0</v>
      </c>
      <c r="EA264" s="20" t="n">
        <f aca="false">$E264*EA22</f>
        <v>-0</v>
      </c>
      <c r="EB264" s="20" t="n">
        <f aca="false">$E264*EB22</f>
        <v>-0</v>
      </c>
      <c r="EC264" s="20" t="n">
        <f aca="false">$E264*EC22</f>
        <v>-0</v>
      </c>
      <c r="ED264" s="20" t="n">
        <f aca="false">$E264*ED22</f>
        <v>-0</v>
      </c>
      <c r="EE264" s="20" t="n">
        <f aca="false">$E264*EE22</f>
        <v>-0</v>
      </c>
      <c r="EF264" s="20" t="n">
        <f aca="false">$E264*EF22</f>
        <v>-0</v>
      </c>
      <c r="EG264" s="20" t="n">
        <f aca="false">$E264*EG22</f>
        <v>-0</v>
      </c>
      <c r="EH264" s="20" t="n">
        <f aca="false">$E264*EH22</f>
        <v>-0</v>
      </c>
      <c r="EI264" s="20" t="n">
        <f aca="false">$E264*EI22</f>
        <v>-0</v>
      </c>
      <c r="EJ264" s="20" t="n">
        <f aca="false">$E264*EJ22</f>
        <v>-0</v>
      </c>
      <c r="EK264" s="20" t="n">
        <f aca="false">$E264*EK22</f>
        <v>-0</v>
      </c>
      <c r="EL264" s="20" t="n">
        <f aca="false">$E264*EL22</f>
        <v>-0</v>
      </c>
      <c r="EM264" s="20" t="n">
        <f aca="false">$E264*EM22</f>
        <v>-0</v>
      </c>
      <c r="EN264" s="20" t="n">
        <f aca="false">$E264*EN22</f>
        <v>-0</v>
      </c>
      <c r="EO264" s="20" t="n">
        <f aca="false">$E264*EO22</f>
        <v>-0</v>
      </c>
      <c r="EP264" s="20" t="n">
        <f aca="false">$E264*EP22</f>
        <v>-0</v>
      </c>
      <c r="EQ264" s="20" t="n">
        <f aca="false">$E264*EQ22</f>
        <v>-0</v>
      </c>
      <c r="ER264" s="20" t="n">
        <f aca="false">$E264*ER22</f>
        <v>-0</v>
      </c>
      <c r="ES264" s="20" t="n">
        <f aca="false">$E264*ES22</f>
        <v>-0</v>
      </c>
      <c r="ET264" s="20" t="n">
        <f aca="false">$E264*ET22</f>
        <v>-0</v>
      </c>
      <c r="EU264" s="20" t="n">
        <f aca="false">$E264*EU22</f>
        <v>-0</v>
      </c>
      <c r="EV264" s="20" t="n">
        <f aca="false">$E264*EV22</f>
        <v>-0</v>
      </c>
      <c r="EW264" s="20" t="n">
        <f aca="false">$E264*EW22</f>
        <v>-0</v>
      </c>
      <c r="EX264" s="20" t="n">
        <f aca="false">$E264*EX22</f>
        <v>-0</v>
      </c>
      <c r="EY264" s="20" t="n">
        <f aca="false">$E264*EY22</f>
        <v>-0</v>
      </c>
      <c r="EZ264" s="20" t="n">
        <f aca="false">$E264*EZ22</f>
        <v>-0</v>
      </c>
      <c r="FA264" s="20" t="n">
        <f aca="false">$E264*FA22</f>
        <v>-0</v>
      </c>
      <c r="FB264" s="20" t="n">
        <f aca="false">$E264*FB22</f>
        <v>-0</v>
      </c>
      <c r="FC264" s="20" t="n">
        <f aca="false">$E264*FC22</f>
        <v>-0</v>
      </c>
      <c r="FD264" s="20" t="n">
        <f aca="false">$E264*FD22</f>
        <v>-0</v>
      </c>
      <c r="FE264" s="20" t="n">
        <f aca="false">$E264*FE22</f>
        <v>-0</v>
      </c>
      <c r="FF264" s="20" t="n">
        <f aca="false">$E264*FF22</f>
        <v>-0</v>
      </c>
      <c r="FG264" s="20" t="n">
        <f aca="false">$E264*FG22</f>
        <v>-0</v>
      </c>
      <c r="FH264" s="20" t="n">
        <f aca="false">$E264*FH22</f>
        <v>-0</v>
      </c>
    </row>
    <row r="265" customFormat="false" ht="15" hidden="false" customHeight="false" outlineLevel="0" collapsed="false">
      <c r="C265" s="27" t="s">
        <v>888</v>
      </c>
      <c r="D265" s="11" t="s">
        <v>359</v>
      </c>
      <c r="I265" s="62" t="n">
        <f aca="false">SUM(J265:FH265)</f>
        <v>-19006.7534930876</v>
      </c>
      <c r="J265" s="62" t="n">
        <f aca="false">J263+J264</f>
        <v>-2749.35227272727</v>
      </c>
      <c r="K265" s="62" t="n">
        <f aca="false">K263+K264</f>
        <v>818.684731973848</v>
      </c>
      <c r="L265" s="62" t="n">
        <f aca="false">L263+L264</f>
        <v>-684.462738443338</v>
      </c>
      <c r="M265" s="62" t="n">
        <f aca="false">M263+M264</f>
        <v>-226.929361942715</v>
      </c>
      <c r="N265" s="62" t="n">
        <f aca="false">N263+N264</f>
        <v>-1835.41287842623</v>
      </c>
      <c r="O265" s="62" t="n">
        <f aca="false">O263+O264</f>
        <v>-1580.73987118772</v>
      </c>
      <c r="P265" s="62" t="n">
        <f aca="false">P263+P264</f>
        <v>-867.334704016631</v>
      </c>
      <c r="Q265" s="62" t="n">
        <f aca="false">Q263+Q264</f>
        <v>-10048.1673294065</v>
      </c>
      <c r="R265" s="62" t="n">
        <f aca="false">R263+R264</f>
        <v>-10028.0358728944</v>
      </c>
      <c r="S265" s="62" t="n">
        <f aca="false">S263+S264</f>
        <v>8194.99680398335</v>
      </c>
      <c r="T265" s="62" t="n">
        <f aca="false">T263+T264</f>
        <v>0</v>
      </c>
      <c r="U265" s="62" t="n">
        <f aca="false">U263+U264</f>
        <v>0</v>
      </c>
      <c r="V265" s="62" t="n">
        <f aca="false">V263+V264</f>
        <v>0</v>
      </c>
      <c r="W265" s="62" t="n">
        <f aca="false">W263+W264</f>
        <v>0</v>
      </c>
      <c r="X265" s="62" t="n">
        <f aca="false">X263+X264</f>
        <v>0</v>
      </c>
      <c r="Y265" s="62" t="n">
        <f aca="false">Y263+Y264</f>
        <v>0</v>
      </c>
      <c r="Z265" s="62" t="n">
        <f aca="false">Z263+Z264</f>
        <v>0</v>
      </c>
      <c r="AA265" s="62" t="n">
        <f aca="false">AA263+AA264</f>
        <v>0</v>
      </c>
      <c r="AB265" s="62" t="n">
        <f aca="false">AB263+AB264</f>
        <v>0</v>
      </c>
      <c r="AC265" s="62" t="n">
        <f aca="false">AC263+AC264</f>
        <v>0</v>
      </c>
      <c r="AD265" s="62" t="n">
        <f aca="false">AD263+AD264</f>
        <v>0</v>
      </c>
      <c r="AE265" s="62" t="n">
        <f aca="false">AE263+AE264</f>
        <v>0</v>
      </c>
      <c r="AF265" s="62" t="n">
        <f aca="false">AF263+AF264</f>
        <v>0</v>
      </c>
      <c r="AG265" s="62" t="n">
        <f aca="false">AG263+AG264</f>
        <v>0</v>
      </c>
      <c r="AH265" s="62" t="n">
        <f aca="false">AH263+AH264</f>
        <v>0</v>
      </c>
      <c r="AI265" s="62" t="n">
        <f aca="false">AI263+AI264</f>
        <v>0</v>
      </c>
      <c r="AJ265" s="62" t="n">
        <f aca="false">AJ263+AJ264</f>
        <v>0</v>
      </c>
      <c r="AK265" s="62" t="n">
        <f aca="false">AK263+AK264</f>
        <v>0</v>
      </c>
      <c r="AL265" s="62" t="n">
        <f aca="false">AL263+AL264</f>
        <v>0</v>
      </c>
      <c r="AM265" s="62" t="n">
        <f aca="false">AM263+AM264</f>
        <v>0</v>
      </c>
      <c r="AN265" s="62" t="n">
        <f aca="false">AN263+AN264</f>
        <v>0</v>
      </c>
      <c r="AO265" s="62" t="n">
        <f aca="false">AO263+AO264</f>
        <v>0</v>
      </c>
      <c r="AP265" s="62" t="n">
        <f aca="false">AP263+AP264</f>
        <v>0</v>
      </c>
      <c r="AQ265" s="62" t="n">
        <f aca="false">AQ263+AQ264</f>
        <v>0</v>
      </c>
      <c r="AR265" s="62" t="n">
        <f aca="false">AR263+AR264</f>
        <v>0</v>
      </c>
      <c r="AS265" s="62" t="n">
        <f aca="false">AS263+AS264</f>
        <v>0</v>
      </c>
      <c r="AT265" s="62" t="n">
        <f aca="false">AT263+AT264</f>
        <v>0</v>
      </c>
      <c r="AU265" s="62" t="n">
        <f aca="false">AU263+AU264</f>
        <v>0</v>
      </c>
      <c r="AV265" s="62" t="n">
        <f aca="false">AV263+AV264</f>
        <v>0</v>
      </c>
      <c r="AW265" s="62" t="n">
        <f aca="false">AW263+AW264</f>
        <v>0</v>
      </c>
      <c r="AX265" s="62" t="n">
        <f aca="false">AX263+AX264</f>
        <v>0</v>
      </c>
      <c r="AY265" s="62" t="n">
        <f aca="false">AY263+AY264</f>
        <v>0</v>
      </c>
      <c r="AZ265" s="62" t="n">
        <f aca="false">AZ263+AZ264</f>
        <v>0</v>
      </c>
      <c r="BA265" s="62" t="n">
        <f aca="false">BA263+BA264</f>
        <v>0</v>
      </c>
      <c r="BB265" s="62" t="n">
        <f aca="false">BB263+BB264</f>
        <v>0</v>
      </c>
      <c r="BC265" s="62" t="n">
        <f aca="false">BC263+BC264</f>
        <v>0</v>
      </c>
      <c r="BD265" s="62" t="n">
        <f aca="false">BD263+BD264</f>
        <v>0</v>
      </c>
      <c r="BE265" s="62" t="n">
        <f aca="false">BE263+BE264</f>
        <v>0</v>
      </c>
      <c r="BF265" s="62" t="n">
        <f aca="false">BF263+BF264</f>
        <v>0</v>
      </c>
      <c r="BG265" s="62" t="n">
        <f aca="false">BG263+BG264</f>
        <v>0</v>
      </c>
      <c r="BH265" s="62" t="n">
        <f aca="false">BH263+BH264</f>
        <v>0</v>
      </c>
      <c r="BI265" s="62" t="n">
        <f aca="false">BI263+BI264</f>
        <v>0</v>
      </c>
      <c r="BJ265" s="62" t="n">
        <f aca="false">BJ263+BJ264</f>
        <v>0</v>
      </c>
      <c r="BK265" s="62" t="n">
        <f aca="false">BK263+BK264</f>
        <v>0</v>
      </c>
      <c r="BL265" s="62" t="n">
        <f aca="false">BL263+BL264</f>
        <v>0</v>
      </c>
      <c r="BM265" s="62" t="n">
        <f aca="false">BM263+BM264</f>
        <v>0</v>
      </c>
      <c r="BN265" s="62" t="n">
        <f aca="false">BN263+BN264</f>
        <v>0</v>
      </c>
      <c r="BO265" s="62" t="n">
        <f aca="false">BO263+BO264</f>
        <v>0</v>
      </c>
      <c r="BP265" s="62" t="n">
        <f aca="false">BP263+BP264</f>
        <v>0</v>
      </c>
      <c r="BQ265" s="62" t="n">
        <f aca="false">BQ263+BQ264</f>
        <v>0</v>
      </c>
      <c r="BR265" s="62" t="n">
        <f aca="false">BR263+BR264</f>
        <v>0</v>
      </c>
      <c r="BS265" s="62" t="n">
        <f aca="false">BS263+BS264</f>
        <v>0</v>
      </c>
      <c r="BT265" s="62" t="n">
        <f aca="false">BT263+BT264</f>
        <v>0</v>
      </c>
      <c r="BU265" s="62" t="n">
        <f aca="false">BU263+BU264</f>
        <v>0</v>
      </c>
      <c r="BV265" s="62" t="n">
        <f aca="false">BV263+BV264</f>
        <v>0</v>
      </c>
      <c r="BW265" s="62" t="n">
        <f aca="false">BW263+BW264</f>
        <v>0</v>
      </c>
      <c r="BX265" s="62" t="n">
        <f aca="false">BX263+BX264</f>
        <v>0</v>
      </c>
      <c r="BY265" s="62" t="n">
        <f aca="false">BY263+BY264</f>
        <v>0</v>
      </c>
      <c r="BZ265" s="62" t="n">
        <f aca="false">BZ263+BZ264</f>
        <v>0</v>
      </c>
      <c r="CA265" s="62" t="n">
        <f aca="false">CA263+CA264</f>
        <v>0</v>
      </c>
      <c r="CB265" s="62" t="n">
        <f aca="false">CB263+CB264</f>
        <v>0</v>
      </c>
      <c r="CC265" s="62" t="n">
        <f aca="false">CC263+CC264</f>
        <v>0</v>
      </c>
      <c r="CD265" s="62" t="n">
        <f aca="false">CD263+CD264</f>
        <v>0</v>
      </c>
      <c r="CE265" s="62" t="n">
        <f aca="false">CE263+CE264</f>
        <v>0</v>
      </c>
      <c r="CF265" s="62" t="n">
        <f aca="false">CF263+CF264</f>
        <v>0</v>
      </c>
      <c r="CG265" s="62" t="n">
        <f aca="false">CG263+CG264</f>
        <v>0</v>
      </c>
      <c r="CH265" s="62" t="n">
        <f aca="false">CH263+CH264</f>
        <v>0</v>
      </c>
      <c r="CI265" s="62" t="n">
        <f aca="false">CI263+CI264</f>
        <v>0</v>
      </c>
      <c r="CJ265" s="62" t="n">
        <f aca="false">CJ263+CJ264</f>
        <v>0</v>
      </c>
      <c r="CK265" s="62" t="n">
        <f aca="false">CK263+CK264</f>
        <v>0</v>
      </c>
      <c r="CL265" s="62" t="n">
        <f aca="false">CL263+CL264</f>
        <v>0</v>
      </c>
      <c r="CM265" s="62" t="n">
        <f aca="false">CM263+CM264</f>
        <v>0</v>
      </c>
      <c r="CN265" s="62" t="n">
        <f aca="false">CN263+CN264</f>
        <v>0</v>
      </c>
      <c r="CO265" s="62" t="n">
        <f aca="false">CO263+CO264</f>
        <v>0</v>
      </c>
      <c r="CP265" s="62" t="n">
        <f aca="false">CP263+CP264</f>
        <v>0</v>
      </c>
      <c r="CQ265" s="62" t="n">
        <f aca="false">CQ263+CQ264</f>
        <v>0</v>
      </c>
      <c r="CR265" s="62" t="n">
        <f aca="false">CR263+CR264</f>
        <v>0</v>
      </c>
      <c r="CS265" s="62" t="n">
        <f aca="false">CS263+CS264</f>
        <v>0</v>
      </c>
      <c r="CT265" s="62" t="n">
        <f aca="false">CT263+CT264</f>
        <v>0</v>
      </c>
      <c r="CU265" s="62" t="n">
        <f aca="false">CU263+CU264</f>
        <v>0</v>
      </c>
      <c r="CV265" s="62" t="n">
        <f aca="false">CV263+CV264</f>
        <v>0</v>
      </c>
      <c r="CW265" s="62" t="n">
        <f aca="false">CW263+CW264</f>
        <v>0</v>
      </c>
      <c r="CX265" s="62" t="n">
        <f aca="false">CX263+CX264</f>
        <v>0</v>
      </c>
      <c r="CY265" s="62" t="n">
        <f aca="false">CY263+CY264</f>
        <v>0</v>
      </c>
      <c r="CZ265" s="62" t="n">
        <f aca="false">CZ263+CZ264</f>
        <v>0</v>
      </c>
      <c r="DA265" s="62" t="n">
        <f aca="false">DA263+DA264</f>
        <v>0</v>
      </c>
      <c r="DB265" s="62" t="n">
        <f aca="false">DB263+DB264</f>
        <v>0</v>
      </c>
      <c r="DC265" s="62" t="n">
        <f aca="false">DC263+DC264</f>
        <v>0</v>
      </c>
      <c r="DD265" s="62" t="n">
        <f aca="false">DD263+DD264</f>
        <v>0</v>
      </c>
      <c r="DE265" s="62" t="n">
        <f aca="false">DE263+DE264</f>
        <v>0</v>
      </c>
      <c r="DF265" s="62" t="n">
        <f aca="false">DF263+DF264</f>
        <v>0</v>
      </c>
      <c r="DG265" s="62" t="n">
        <f aca="false">DG263+DG264</f>
        <v>0</v>
      </c>
      <c r="DH265" s="62" t="n">
        <f aca="false">DH263+DH264</f>
        <v>0</v>
      </c>
      <c r="DI265" s="62" t="n">
        <f aca="false">DI263+DI264</f>
        <v>0</v>
      </c>
      <c r="DJ265" s="62" t="n">
        <f aca="false">DJ263+DJ264</f>
        <v>0</v>
      </c>
      <c r="DK265" s="62" t="n">
        <f aca="false">DK263+DK264</f>
        <v>0</v>
      </c>
      <c r="DL265" s="62" t="n">
        <f aca="false">DL263+DL264</f>
        <v>0</v>
      </c>
      <c r="DM265" s="62" t="n">
        <f aca="false">DM263+DM264</f>
        <v>0</v>
      </c>
      <c r="DN265" s="62" t="n">
        <f aca="false">DN263+DN264</f>
        <v>0</v>
      </c>
      <c r="DO265" s="62" t="n">
        <f aca="false">DO263+DO264</f>
        <v>0</v>
      </c>
      <c r="DP265" s="62" t="n">
        <f aca="false">DP263+DP264</f>
        <v>0</v>
      </c>
      <c r="DQ265" s="62" t="n">
        <f aca="false">DQ263+DQ264</f>
        <v>0</v>
      </c>
      <c r="DR265" s="62" t="n">
        <f aca="false">DR263+DR264</f>
        <v>0</v>
      </c>
      <c r="DS265" s="62" t="n">
        <f aca="false">DS263+DS264</f>
        <v>0</v>
      </c>
      <c r="DT265" s="62" t="n">
        <f aca="false">DT263+DT264</f>
        <v>0</v>
      </c>
      <c r="DU265" s="62" t="n">
        <f aca="false">DU263+DU264</f>
        <v>0</v>
      </c>
      <c r="DV265" s="62" t="n">
        <f aca="false">DV263+DV264</f>
        <v>0</v>
      </c>
      <c r="DW265" s="62" t="n">
        <f aca="false">DW263+DW264</f>
        <v>0</v>
      </c>
      <c r="DX265" s="62" t="n">
        <f aca="false">DX263+DX264</f>
        <v>0</v>
      </c>
      <c r="DY265" s="62" t="n">
        <f aca="false">DY263+DY264</f>
        <v>0</v>
      </c>
      <c r="DZ265" s="62" t="n">
        <f aca="false">DZ263+DZ264</f>
        <v>0</v>
      </c>
      <c r="EA265" s="62" t="n">
        <f aca="false">EA263+EA264</f>
        <v>0</v>
      </c>
      <c r="EB265" s="62" t="n">
        <f aca="false">EB263+EB264</f>
        <v>0</v>
      </c>
      <c r="EC265" s="62" t="n">
        <f aca="false">EC263+EC264</f>
        <v>0</v>
      </c>
      <c r="ED265" s="62" t="n">
        <f aca="false">ED263+ED264</f>
        <v>0</v>
      </c>
      <c r="EE265" s="62" t="n">
        <f aca="false">EE263+EE264</f>
        <v>0</v>
      </c>
      <c r="EF265" s="62" t="n">
        <f aca="false">EF263+EF264</f>
        <v>0</v>
      </c>
      <c r="EG265" s="62" t="n">
        <f aca="false">EG263+EG264</f>
        <v>0</v>
      </c>
      <c r="EH265" s="62" t="n">
        <f aca="false">EH263+EH264</f>
        <v>0</v>
      </c>
      <c r="EI265" s="62" t="n">
        <f aca="false">EI263+EI264</f>
        <v>0</v>
      </c>
      <c r="EJ265" s="62" t="n">
        <f aca="false">EJ263+EJ264</f>
        <v>0</v>
      </c>
      <c r="EK265" s="62" t="n">
        <f aca="false">EK263+EK264</f>
        <v>0</v>
      </c>
      <c r="EL265" s="62" t="n">
        <f aca="false">EL263+EL264</f>
        <v>0</v>
      </c>
      <c r="EM265" s="62" t="n">
        <f aca="false">EM263+EM264</f>
        <v>0</v>
      </c>
      <c r="EN265" s="62" t="n">
        <f aca="false">EN263+EN264</f>
        <v>0</v>
      </c>
      <c r="EO265" s="62" t="n">
        <f aca="false">EO263+EO264</f>
        <v>0</v>
      </c>
      <c r="EP265" s="62" t="n">
        <f aca="false">EP263+EP264</f>
        <v>0</v>
      </c>
      <c r="EQ265" s="62" t="n">
        <f aca="false">EQ263+EQ264</f>
        <v>0</v>
      </c>
      <c r="ER265" s="62" t="n">
        <f aca="false">ER263+ER264</f>
        <v>0</v>
      </c>
      <c r="ES265" s="62" t="n">
        <f aca="false">ES263+ES264</f>
        <v>0</v>
      </c>
      <c r="ET265" s="62" t="n">
        <f aca="false">ET263+ET264</f>
        <v>0</v>
      </c>
      <c r="EU265" s="62" t="n">
        <f aca="false">EU263+EU264</f>
        <v>0</v>
      </c>
      <c r="EV265" s="62" t="n">
        <f aca="false">EV263+EV264</f>
        <v>0</v>
      </c>
      <c r="EW265" s="62" t="n">
        <f aca="false">EW263+EW264</f>
        <v>0</v>
      </c>
      <c r="EX265" s="62" t="n">
        <f aca="false">EX263+EX264</f>
        <v>0</v>
      </c>
      <c r="EY265" s="62" t="n">
        <f aca="false">EY263+EY264</f>
        <v>0</v>
      </c>
      <c r="EZ265" s="62" t="n">
        <f aca="false">EZ263+EZ264</f>
        <v>0</v>
      </c>
      <c r="FA265" s="62" t="n">
        <f aca="false">FA263+FA264</f>
        <v>0</v>
      </c>
      <c r="FB265" s="62" t="n">
        <f aca="false">FB263+FB264</f>
        <v>0</v>
      </c>
      <c r="FC265" s="62" t="n">
        <f aca="false">FC263+FC264</f>
        <v>0</v>
      </c>
      <c r="FD265" s="62" t="n">
        <f aca="false">FD263+FD264</f>
        <v>0</v>
      </c>
      <c r="FE265" s="62" t="n">
        <f aca="false">FE263+FE264</f>
        <v>0</v>
      </c>
      <c r="FF265" s="62" t="n">
        <f aca="false">FF263+FF264</f>
        <v>0</v>
      </c>
      <c r="FG265" s="62" t="n">
        <f aca="false">FG263+FG264</f>
        <v>0</v>
      </c>
      <c r="FH265" s="62" t="n">
        <f aca="false">FH263+FH264</f>
        <v>0</v>
      </c>
    </row>
    <row r="266" customFormat="false" ht="15" hidden="false" customHeight="false" outlineLevel="0" collapsed="false">
      <c r="C266" s="27" t="s">
        <v>889</v>
      </c>
      <c r="D266" s="11" t="s">
        <v>14</v>
      </c>
      <c r="E266" s="65" t="n">
        <f aca="false">SUMIF($J265:$FH265,"&gt;0")/-SUMIF($J265:$FH265,"&lt;0")</f>
        <v>0.321682426650907</v>
      </c>
    </row>
    <row r="267" customFormat="false" ht="15" hidden="false" customHeight="false" outlineLevel="0" collapsed="false">
      <c r="C267" s="27" t="s">
        <v>890</v>
      </c>
      <c r="D267" s="11" t="s">
        <v>32</v>
      </c>
      <c r="E267" s="32" t="n">
        <f aca="false">IFERROR(XIRR($J265:$FH265,$J$4:$FH$4),"n/a")</f>
        <v>-0.928263127474631</v>
      </c>
    </row>
    <row r="268" customFormat="false" ht="15" hidden="false" customHeight="false" outlineLevel="0" collapsed="false">
      <c r="C268" s="27" t="s">
        <v>891</v>
      </c>
      <c r="D268" s="11" t="s">
        <v>32</v>
      </c>
      <c r="E268" s="32" t="n">
        <f aca="false">IFERROR(XIRR($J263:$FH263,$J$4:$FH$4),"n/a")</f>
        <v>-0.928263127474631</v>
      </c>
    </row>
    <row r="269" customFormat="false" ht="15" hidden="false" customHeight="false" outlineLevel="0" collapsed="false">
      <c r="C269" s="27" t="s">
        <v>892</v>
      </c>
      <c r="D269" s="11" t="s">
        <v>359</v>
      </c>
      <c r="E269" s="62" t="n">
        <f aca="false">XNPV(In_Discount_Rate,$J265:$FH265,$J$4:$FH$4)</f>
        <v>-17216.2188880191</v>
      </c>
    </row>
    <row r="270" customFormat="false" ht="15" hidden="false" customHeight="false" outlineLevel="0" collapsed="false">
      <c r="C270" s="0" t="s">
        <v>893</v>
      </c>
      <c r="D270" s="11" t="s">
        <v>359</v>
      </c>
      <c r="I270" s="20" t="n">
        <f aca="false">SUM(J270:FH270)</f>
        <v>-18063.4422495082</v>
      </c>
      <c r="J270" s="20" t="n">
        <f aca="false">J170*(1-J26)+($F201-In_Sale_Costs_COD)*J22</f>
        <v>-2749.35227272727</v>
      </c>
      <c r="K270" s="20" t="n">
        <f aca="false">K170*(1-K26)+($F201-In_Sale_Costs_COD)*K22</f>
        <v>818.684731973848</v>
      </c>
      <c r="L270" s="20" t="n">
        <f aca="false">L170*(1-L26)+($F201-In_Sale_Costs_COD)*L22</f>
        <v>-684.462738443338</v>
      </c>
      <c r="M270" s="20" t="n">
        <f aca="false">M170*(1-M26)+($F201-In_Sale_Costs_COD)*M22</f>
        <v>-226.929361942715</v>
      </c>
      <c r="N270" s="20" t="n">
        <f aca="false">N170*(1-N26)+($F201-In_Sale_Costs_COD)*N22</f>
        <v>-1835.41287842623</v>
      </c>
      <c r="O270" s="20" t="n">
        <f aca="false">O170*(1-O26)+($F201-In_Sale_Costs_COD)*O22</f>
        <v>-1580.73987118772</v>
      </c>
      <c r="P270" s="20" t="n">
        <f aca="false">P170*(1-P26)+($F201-In_Sale_Costs_COD)*P22</f>
        <v>-732.303647534247</v>
      </c>
      <c r="Q270" s="20" t="n">
        <f aca="false">Q170*(1-Q26)+($F201-In_Sale_Costs_COD)*Q22</f>
        <v>-18862.3657255791</v>
      </c>
      <c r="R270" s="20" t="n">
        <f aca="false">R170*(1-R26)+($F201-In_Sale_Costs_COD)*R22</f>
        <v>-18862.3657255791</v>
      </c>
      <c r="S270" s="20" t="n">
        <f aca="false">S170*(1-S26)+($F201-In_Sale_Costs_COD)*S22</f>
        <v>26651.8052399376</v>
      </c>
      <c r="T270" s="20" t="n">
        <f aca="false">T170*(1-T26)+($F201-In_Sale_Costs_COD)*T22</f>
        <v>0</v>
      </c>
      <c r="U270" s="20" t="n">
        <f aca="false">U170*(1-U26)+($F201-In_Sale_Costs_COD)*U22</f>
        <v>0</v>
      </c>
      <c r="V270" s="20" t="n">
        <f aca="false">V170*(1-V26)+($F201-In_Sale_Costs_COD)*V22</f>
        <v>0</v>
      </c>
      <c r="W270" s="20" t="n">
        <f aca="false">W170*(1-W26)+($F201-In_Sale_Costs_COD)*W22</f>
        <v>0</v>
      </c>
      <c r="X270" s="20" t="n">
        <f aca="false">X170*(1-X26)+($F201-In_Sale_Costs_COD)*X22</f>
        <v>0</v>
      </c>
      <c r="Y270" s="20" t="n">
        <f aca="false">Y170*(1-Y26)+($F201-In_Sale_Costs_COD)*Y22</f>
        <v>0</v>
      </c>
      <c r="Z270" s="20" t="n">
        <f aca="false">Z170*(1-Z26)+($F201-In_Sale_Costs_COD)*Z22</f>
        <v>0</v>
      </c>
      <c r="AA270" s="20" t="n">
        <f aca="false">AA170*(1-AA26)+($F201-In_Sale_Costs_COD)*AA22</f>
        <v>0</v>
      </c>
      <c r="AB270" s="20" t="n">
        <f aca="false">AB170*(1-AB26)+($F201-In_Sale_Costs_COD)*AB22</f>
        <v>0</v>
      </c>
      <c r="AC270" s="20" t="n">
        <f aca="false">AC170*(1-AC26)+($F201-In_Sale_Costs_COD)*AC22</f>
        <v>0</v>
      </c>
      <c r="AD270" s="20" t="n">
        <f aca="false">AD170*(1-AD26)+($F201-In_Sale_Costs_COD)*AD22</f>
        <v>0</v>
      </c>
      <c r="AE270" s="20" t="n">
        <f aca="false">AE170*(1-AE26)+($F201-In_Sale_Costs_COD)*AE22</f>
        <v>0</v>
      </c>
      <c r="AF270" s="20" t="n">
        <f aca="false">AF170*(1-AF26)+($F201-In_Sale_Costs_COD)*AF22</f>
        <v>0</v>
      </c>
      <c r="AG270" s="20" t="n">
        <f aca="false">AG170*(1-AG26)+($F201-In_Sale_Costs_COD)*AG22</f>
        <v>0</v>
      </c>
      <c r="AH270" s="20" t="n">
        <f aca="false">AH170*(1-AH26)+($F201-In_Sale_Costs_COD)*AH22</f>
        <v>0</v>
      </c>
      <c r="AI270" s="20" t="n">
        <f aca="false">AI170*(1-AI26)+($F201-In_Sale_Costs_COD)*AI22</f>
        <v>0</v>
      </c>
      <c r="AJ270" s="20" t="n">
        <f aca="false">AJ170*(1-AJ26)+($F201-In_Sale_Costs_COD)*AJ22</f>
        <v>0</v>
      </c>
      <c r="AK270" s="20" t="n">
        <f aca="false">AK170*(1-AK26)+($F201-In_Sale_Costs_COD)*AK22</f>
        <v>0</v>
      </c>
      <c r="AL270" s="20" t="n">
        <f aca="false">AL170*(1-AL26)+($F201-In_Sale_Costs_COD)*AL22</f>
        <v>0</v>
      </c>
      <c r="AM270" s="20" t="n">
        <f aca="false">AM170*(1-AM26)+($F201-In_Sale_Costs_COD)*AM22</f>
        <v>0</v>
      </c>
      <c r="AN270" s="20" t="n">
        <f aca="false">AN170*(1-AN26)+($F201-In_Sale_Costs_COD)*AN22</f>
        <v>0</v>
      </c>
      <c r="AO270" s="20" t="n">
        <f aca="false">AO170*(1-AO26)+($F201-In_Sale_Costs_COD)*AO22</f>
        <v>0</v>
      </c>
      <c r="AP270" s="20" t="n">
        <f aca="false">AP170*(1-AP26)+($F201-In_Sale_Costs_COD)*AP22</f>
        <v>0</v>
      </c>
      <c r="AQ270" s="20" t="n">
        <f aca="false">AQ170*(1-AQ26)+($F201-In_Sale_Costs_COD)*AQ22</f>
        <v>0</v>
      </c>
      <c r="AR270" s="20" t="n">
        <f aca="false">AR170*(1-AR26)+($F201-In_Sale_Costs_COD)*AR22</f>
        <v>0</v>
      </c>
      <c r="AS270" s="20" t="n">
        <f aca="false">AS170*(1-AS26)+($F201-In_Sale_Costs_COD)*AS22</f>
        <v>0</v>
      </c>
      <c r="AT270" s="20" t="n">
        <f aca="false">AT170*(1-AT26)+($F201-In_Sale_Costs_COD)*AT22</f>
        <v>0</v>
      </c>
      <c r="AU270" s="20" t="n">
        <f aca="false">AU170*(1-AU26)+($F201-In_Sale_Costs_COD)*AU22</f>
        <v>0</v>
      </c>
      <c r="AV270" s="20" t="n">
        <f aca="false">AV170*(1-AV26)+($F201-In_Sale_Costs_COD)*AV22</f>
        <v>0</v>
      </c>
      <c r="AW270" s="20" t="n">
        <f aca="false">AW170*(1-AW26)+($F201-In_Sale_Costs_COD)*AW22</f>
        <v>0</v>
      </c>
      <c r="AX270" s="20" t="n">
        <f aca="false">AX170*(1-AX26)+($F201-In_Sale_Costs_COD)*AX22</f>
        <v>0</v>
      </c>
      <c r="AY270" s="20" t="n">
        <f aca="false">AY170*(1-AY26)+($F201-In_Sale_Costs_COD)*AY22</f>
        <v>0</v>
      </c>
      <c r="AZ270" s="20" t="n">
        <f aca="false">AZ170*(1-AZ26)+($F201-In_Sale_Costs_COD)*AZ22</f>
        <v>0</v>
      </c>
      <c r="BA270" s="20" t="n">
        <f aca="false">BA170*(1-BA26)+($F201-In_Sale_Costs_COD)*BA22</f>
        <v>0</v>
      </c>
      <c r="BB270" s="20" t="n">
        <f aca="false">BB170*(1-BB26)+($F201-In_Sale_Costs_COD)*BB22</f>
        <v>0</v>
      </c>
      <c r="BC270" s="20" t="n">
        <f aca="false">BC170*(1-BC26)+($F201-In_Sale_Costs_COD)*BC22</f>
        <v>0</v>
      </c>
      <c r="BD270" s="20" t="n">
        <f aca="false">BD170*(1-BD26)+($F201-In_Sale_Costs_COD)*BD22</f>
        <v>0</v>
      </c>
      <c r="BE270" s="20" t="n">
        <f aca="false">BE170*(1-BE26)+($F201-In_Sale_Costs_COD)*BE22</f>
        <v>0</v>
      </c>
      <c r="BF270" s="20" t="n">
        <f aca="false">BF170*(1-BF26)+($F201-In_Sale_Costs_COD)*BF22</f>
        <v>0</v>
      </c>
      <c r="BG270" s="20" t="n">
        <f aca="false">BG170*(1-BG26)+($F201-In_Sale_Costs_COD)*BG22</f>
        <v>0</v>
      </c>
      <c r="BH270" s="20" t="n">
        <f aca="false">BH170*(1-BH26)+($F201-In_Sale_Costs_COD)*BH22</f>
        <v>0</v>
      </c>
      <c r="BI270" s="20" t="n">
        <f aca="false">BI170*(1-BI26)+($F201-In_Sale_Costs_COD)*BI22</f>
        <v>0</v>
      </c>
      <c r="BJ270" s="20" t="n">
        <f aca="false">BJ170*(1-BJ26)+($F201-In_Sale_Costs_COD)*BJ22</f>
        <v>0</v>
      </c>
      <c r="BK270" s="20" t="n">
        <f aca="false">BK170*(1-BK26)+($F201-In_Sale_Costs_COD)*BK22</f>
        <v>0</v>
      </c>
      <c r="BL270" s="20" t="n">
        <f aca="false">BL170*(1-BL26)+($F201-In_Sale_Costs_COD)*BL22</f>
        <v>0</v>
      </c>
      <c r="BM270" s="20" t="n">
        <f aca="false">BM170*(1-BM26)+($F201-In_Sale_Costs_COD)*BM22</f>
        <v>0</v>
      </c>
      <c r="BN270" s="20" t="n">
        <f aca="false">BN170*(1-BN26)+($F201-In_Sale_Costs_COD)*BN22</f>
        <v>0</v>
      </c>
      <c r="BO270" s="20" t="n">
        <f aca="false">BO170*(1-BO26)+($F201-In_Sale_Costs_COD)*BO22</f>
        <v>0</v>
      </c>
      <c r="BP270" s="20" t="n">
        <f aca="false">BP170*(1-BP26)+($F201-In_Sale_Costs_COD)*BP22</f>
        <v>0</v>
      </c>
      <c r="BQ270" s="20" t="n">
        <f aca="false">BQ170*(1-BQ26)+($F201-In_Sale_Costs_COD)*BQ22</f>
        <v>0</v>
      </c>
      <c r="BR270" s="20" t="n">
        <f aca="false">BR170*(1-BR26)+($F201-In_Sale_Costs_COD)*BR22</f>
        <v>0</v>
      </c>
      <c r="BS270" s="20" t="n">
        <f aca="false">BS170*(1-BS26)+($F201-In_Sale_Costs_COD)*BS22</f>
        <v>0</v>
      </c>
      <c r="BT270" s="20" t="n">
        <f aca="false">BT170*(1-BT26)+($F201-In_Sale_Costs_COD)*BT22</f>
        <v>0</v>
      </c>
      <c r="BU270" s="20" t="n">
        <f aca="false">BU170*(1-BU26)+($F201-In_Sale_Costs_COD)*BU22</f>
        <v>0</v>
      </c>
      <c r="BV270" s="20" t="n">
        <f aca="false">BV170*(1-BV26)+($F201-In_Sale_Costs_COD)*BV22</f>
        <v>0</v>
      </c>
      <c r="BW270" s="20" t="n">
        <f aca="false">BW170*(1-BW26)+($F201-In_Sale_Costs_COD)*BW22</f>
        <v>0</v>
      </c>
      <c r="BX270" s="20" t="n">
        <f aca="false">BX170*(1-BX26)+($F201-In_Sale_Costs_COD)*BX22</f>
        <v>0</v>
      </c>
      <c r="BY270" s="20" t="n">
        <f aca="false">BY170*(1-BY26)+($F201-In_Sale_Costs_COD)*BY22</f>
        <v>0</v>
      </c>
      <c r="BZ270" s="20" t="n">
        <f aca="false">BZ170*(1-BZ26)+($F201-In_Sale_Costs_COD)*BZ22</f>
        <v>0</v>
      </c>
      <c r="CA270" s="20" t="n">
        <f aca="false">CA170*(1-CA26)+($F201-In_Sale_Costs_COD)*CA22</f>
        <v>0</v>
      </c>
      <c r="CB270" s="20" t="n">
        <f aca="false">CB170*(1-CB26)+($F201-In_Sale_Costs_COD)*CB22</f>
        <v>0</v>
      </c>
      <c r="CC270" s="20" t="n">
        <f aca="false">CC170*(1-CC26)+($F201-In_Sale_Costs_COD)*CC22</f>
        <v>0</v>
      </c>
      <c r="CD270" s="20" t="n">
        <f aca="false">CD170*(1-CD26)+($F201-In_Sale_Costs_COD)*CD22</f>
        <v>0</v>
      </c>
      <c r="CE270" s="20" t="n">
        <f aca="false">CE170*(1-CE26)+($F201-In_Sale_Costs_COD)*CE22</f>
        <v>0</v>
      </c>
      <c r="CF270" s="20" t="n">
        <f aca="false">CF170*(1-CF26)+($F201-In_Sale_Costs_COD)*CF22</f>
        <v>0</v>
      </c>
      <c r="CG270" s="20" t="n">
        <f aca="false">CG170*(1-CG26)+($F201-In_Sale_Costs_COD)*CG22</f>
        <v>0</v>
      </c>
      <c r="CH270" s="20" t="n">
        <f aca="false">CH170*(1-CH26)+($F201-In_Sale_Costs_COD)*CH22</f>
        <v>0</v>
      </c>
      <c r="CI270" s="20" t="n">
        <f aca="false">CI170*(1-CI26)+($F201-In_Sale_Costs_COD)*CI22</f>
        <v>0</v>
      </c>
      <c r="CJ270" s="20" t="n">
        <f aca="false">CJ170*(1-CJ26)+($F201-In_Sale_Costs_COD)*CJ22</f>
        <v>0</v>
      </c>
      <c r="CK270" s="20" t="n">
        <f aca="false">CK170*(1-CK26)+($F201-In_Sale_Costs_COD)*CK22</f>
        <v>0</v>
      </c>
      <c r="CL270" s="20" t="n">
        <f aca="false">CL170*(1-CL26)+($F201-In_Sale_Costs_COD)*CL22</f>
        <v>0</v>
      </c>
      <c r="CM270" s="20" t="n">
        <f aca="false">CM170*(1-CM26)+($F201-In_Sale_Costs_COD)*CM22</f>
        <v>0</v>
      </c>
      <c r="CN270" s="20" t="n">
        <f aca="false">CN170*(1-CN26)+($F201-In_Sale_Costs_COD)*CN22</f>
        <v>0</v>
      </c>
      <c r="CO270" s="20" t="n">
        <f aca="false">CO170*(1-CO26)+($F201-In_Sale_Costs_COD)*CO22</f>
        <v>0</v>
      </c>
      <c r="CP270" s="20" t="n">
        <f aca="false">CP170*(1-CP26)+($F201-In_Sale_Costs_COD)*CP22</f>
        <v>0</v>
      </c>
      <c r="CQ270" s="20" t="n">
        <f aca="false">CQ170*(1-CQ26)+($F201-In_Sale_Costs_COD)*CQ22</f>
        <v>0</v>
      </c>
      <c r="CR270" s="20" t="n">
        <f aca="false">CR170*(1-CR26)+($F201-In_Sale_Costs_COD)*CR22</f>
        <v>0</v>
      </c>
      <c r="CS270" s="20" t="n">
        <f aca="false">CS170*(1-CS26)+($F201-In_Sale_Costs_COD)*CS22</f>
        <v>0</v>
      </c>
      <c r="CT270" s="20" t="n">
        <f aca="false">CT170*(1-CT26)+($F201-In_Sale_Costs_COD)*CT22</f>
        <v>0</v>
      </c>
      <c r="CU270" s="20" t="n">
        <f aca="false">CU170*(1-CU26)+($F201-In_Sale_Costs_COD)*CU22</f>
        <v>0</v>
      </c>
      <c r="CV270" s="20" t="n">
        <f aca="false">CV170*(1-CV26)+($F201-In_Sale_Costs_COD)*CV22</f>
        <v>0</v>
      </c>
      <c r="CW270" s="20" t="n">
        <f aca="false">CW170*(1-CW26)+($F201-In_Sale_Costs_COD)*CW22</f>
        <v>0</v>
      </c>
      <c r="CX270" s="20" t="n">
        <f aca="false">CX170*(1-CX26)+($F201-In_Sale_Costs_COD)*CX22</f>
        <v>0</v>
      </c>
      <c r="CY270" s="20" t="n">
        <f aca="false">CY170*(1-CY26)+($F201-In_Sale_Costs_COD)*CY22</f>
        <v>0</v>
      </c>
      <c r="CZ270" s="20" t="n">
        <f aca="false">CZ170*(1-CZ26)+($F201-In_Sale_Costs_COD)*CZ22</f>
        <v>0</v>
      </c>
      <c r="DA270" s="20" t="n">
        <f aca="false">DA170*(1-DA26)+($F201-In_Sale_Costs_COD)*DA22</f>
        <v>0</v>
      </c>
      <c r="DB270" s="20" t="n">
        <f aca="false">DB170*(1-DB26)+($F201-In_Sale_Costs_COD)*DB22</f>
        <v>0</v>
      </c>
      <c r="DC270" s="20" t="n">
        <f aca="false">DC170*(1-DC26)+($F201-In_Sale_Costs_COD)*DC22</f>
        <v>0</v>
      </c>
      <c r="DD270" s="20" t="n">
        <f aca="false">DD170*(1-DD26)+($F201-In_Sale_Costs_COD)*DD22</f>
        <v>0</v>
      </c>
      <c r="DE270" s="20" t="n">
        <f aca="false">DE170*(1-DE26)+($F201-In_Sale_Costs_COD)*DE22</f>
        <v>0</v>
      </c>
      <c r="DF270" s="20" t="n">
        <f aca="false">DF170*(1-DF26)+($F201-In_Sale_Costs_COD)*DF22</f>
        <v>0</v>
      </c>
      <c r="DG270" s="20" t="n">
        <f aca="false">DG170*(1-DG26)+($F201-In_Sale_Costs_COD)*DG22</f>
        <v>0</v>
      </c>
      <c r="DH270" s="20" t="n">
        <f aca="false">DH170*(1-DH26)+($F201-In_Sale_Costs_COD)*DH22</f>
        <v>0</v>
      </c>
      <c r="DI270" s="20" t="n">
        <f aca="false">DI170*(1-DI26)+($F201-In_Sale_Costs_COD)*DI22</f>
        <v>0</v>
      </c>
      <c r="DJ270" s="20" t="n">
        <f aca="false">DJ170*(1-DJ26)+($F201-In_Sale_Costs_COD)*DJ22</f>
        <v>0</v>
      </c>
      <c r="DK270" s="20" t="n">
        <f aca="false">DK170*(1-DK26)+($F201-In_Sale_Costs_COD)*DK22</f>
        <v>0</v>
      </c>
      <c r="DL270" s="20" t="n">
        <f aca="false">DL170*(1-DL26)+($F201-In_Sale_Costs_COD)*DL22</f>
        <v>0</v>
      </c>
      <c r="DM270" s="20" t="n">
        <f aca="false">DM170*(1-DM26)+($F201-In_Sale_Costs_COD)*DM22</f>
        <v>0</v>
      </c>
      <c r="DN270" s="20" t="n">
        <f aca="false">DN170*(1-DN26)+($F201-In_Sale_Costs_COD)*DN22</f>
        <v>0</v>
      </c>
      <c r="DO270" s="20" t="n">
        <f aca="false">DO170*(1-DO26)+($F201-In_Sale_Costs_COD)*DO22</f>
        <v>0</v>
      </c>
      <c r="DP270" s="20" t="n">
        <f aca="false">DP170*(1-DP26)+($F201-In_Sale_Costs_COD)*DP22</f>
        <v>0</v>
      </c>
      <c r="DQ270" s="20" t="n">
        <f aca="false">DQ170*(1-DQ26)+($F201-In_Sale_Costs_COD)*DQ22</f>
        <v>0</v>
      </c>
      <c r="DR270" s="20" t="n">
        <f aca="false">DR170*(1-DR26)+($F201-In_Sale_Costs_COD)*DR22</f>
        <v>0</v>
      </c>
      <c r="DS270" s="20" t="n">
        <f aca="false">DS170*(1-DS26)+($F201-In_Sale_Costs_COD)*DS22</f>
        <v>0</v>
      </c>
      <c r="DT270" s="20" t="n">
        <f aca="false">DT170*(1-DT26)+($F201-In_Sale_Costs_COD)*DT22</f>
        <v>0</v>
      </c>
      <c r="DU270" s="20" t="n">
        <f aca="false">DU170*(1-DU26)+($F201-In_Sale_Costs_COD)*DU22</f>
        <v>0</v>
      </c>
      <c r="DV270" s="20" t="n">
        <f aca="false">DV170*(1-DV26)+($F201-In_Sale_Costs_COD)*DV22</f>
        <v>0</v>
      </c>
      <c r="DW270" s="20" t="n">
        <f aca="false">DW170*(1-DW26)+($F201-In_Sale_Costs_COD)*DW22</f>
        <v>0</v>
      </c>
      <c r="DX270" s="20" t="n">
        <f aca="false">DX170*(1-DX26)+($F201-In_Sale_Costs_COD)*DX22</f>
        <v>0</v>
      </c>
      <c r="DY270" s="20" t="n">
        <f aca="false">DY170*(1-DY26)+($F201-In_Sale_Costs_COD)*DY22</f>
        <v>0</v>
      </c>
      <c r="DZ270" s="20" t="n">
        <f aca="false">DZ170*(1-DZ26)+($F201-In_Sale_Costs_COD)*DZ22</f>
        <v>0</v>
      </c>
      <c r="EA270" s="20" t="n">
        <f aca="false">EA170*(1-EA26)+($F201-In_Sale_Costs_COD)*EA22</f>
        <v>0</v>
      </c>
      <c r="EB270" s="20" t="n">
        <f aca="false">EB170*(1-EB26)+($F201-In_Sale_Costs_COD)*EB22</f>
        <v>0</v>
      </c>
      <c r="EC270" s="20" t="n">
        <f aca="false">EC170*(1-EC26)+($F201-In_Sale_Costs_COD)*EC22</f>
        <v>0</v>
      </c>
      <c r="ED270" s="20" t="n">
        <f aca="false">ED170*(1-ED26)+($F201-In_Sale_Costs_COD)*ED22</f>
        <v>0</v>
      </c>
      <c r="EE270" s="20" t="n">
        <f aca="false">EE170*(1-EE26)+($F201-In_Sale_Costs_COD)*EE22</f>
        <v>0</v>
      </c>
      <c r="EF270" s="20" t="n">
        <f aca="false">EF170*(1-EF26)+($F201-In_Sale_Costs_COD)*EF22</f>
        <v>0</v>
      </c>
      <c r="EG270" s="20" t="n">
        <f aca="false">EG170*(1-EG26)+($F201-In_Sale_Costs_COD)*EG22</f>
        <v>0</v>
      </c>
      <c r="EH270" s="20" t="n">
        <f aca="false">EH170*(1-EH26)+($F201-In_Sale_Costs_COD)*EH22</f>
        <v>0</v>
      </c>
      <c r="EI270" s="20" t="n">
        <f aca="false">EI170*(1-EI26)+($F201-In_Sale_Costs_COD)*EI22</f>
        <v>0</v>
      </c>
      <c r="EJ270" s="20" t="n">
        <f aca="false">EJ170*(1-EJ26)+($F201-In_Sale_Costs_COD)*EJ22</f>
        <v>0</v>
      </c>
      <c r="EK270" s="20" t="n">
        <f aca="false">EK170*(1-EK26)+($F201-In_Sale_Costs_COD)*EK22</f>
        <v>0</v>
      </c>
      <c r="EL270" s="20" t="n">
        <f aca="false">EL170*(1-EL26)+($F201-In_Sale_Costs_COD)*EL22</f>
        <v>0</v>
      </c>
      <c r="EM270" s="20" t="n">
        <f aca="false">EM170*(1-EM26)+($F201-In_Sale_Costs_COD)*EM22</f>
        <v>0</v>
      </c>
      <c r="EN270" s="20" t="n">
        <f aca="false">EN170*(1-EN26)+($F201-In_Sale_Costs_COD)*EN22</f>
        <v>0</v>
      </c>
      <c r="EO270" s="20" t="n">
        <f aca="false">EO170*(1-EO26)+($F201-In_Sale_Costs_COD)*EO22</f>
        <v>0</v>
      </c>
      <c r="EP270" s="20" t="n">
        <f aca="false">EP170*(1-EP26)+($F201-In_Sale_Costs_COD)*EP22</f>
        <v>0</v>
      </c>
      <c r="EQ270" s="20" t="n">
        <f aca="false">EQ170*(1-EQ26)+($F201-In_Sale_Costs_COD)*EQ22</f>
        <v>0</v>
      </c>
      <c r="ER270" s="20" t="n">
        <f aca="false">ER170*(1-ER26)+($F201-In_Sale_Costs_COD)*ER22</f>
        <v>0</v>
      </c>
      <c r="ES270" s="20" t="n">
        <f aca="false">ES170*(1-ES26)+($F201-In_Sale_Costs_COD)*ES22</f>
        <v>0</v>
      </c>
      <c r="ET270" s="20" t="n">
        <f aca="false">ET170*(1-ET26)+($F201-In_Sale_Costs_COD)*ET22</f>
        <v>0</v>
      </c>
      <c r="EU270" s="20" t="n">
        <f aca="false">EU170*(1-EU26)+($F201-In_Sale_Costs_COD)*EU22</f>
        <v>0</v>
      </c>
      <c r="EV270" s="20" t="n">
        <f aca="false">EV170*(1-EV26)+($F201-In_Sale_Costs_COD)*EV22</f>
        <v>0</v>
      </c>
      <c r="EW270" s="20" t="n">
        <f aca="false">EW170*(1-EW26)+($F201-In_Sale_Costs_COD)*EW22</f>
        <v>0</v>
      </c>
      <c r="EX270" s="20" t="n">
        <f aca="false">EX170*(1-EX26)+($F201-In_Sale_Costs_COD)*EX22</f>
        <v>0</v>
      </c>
      <c r="EY270" s="20" t="n">
        <f aca="false">EY170*(1-EY26)+($F201-In_Sale_Costs_COD)*EY22</f>
        <v>0</v>
      </c>
      <c r="EZ270" s="20" t="n">
        <f aca="false">EZ170*(1-EZ26)+($F201-In_Sale_Costs_COD)*EZ22</f>
        <v>0</v>
      </c>
      <c r="FA270" s="20" t="n">
        <f aca="false">FA170*(1-FA26)+($F201-In_Sale_Costs_COD)*FA22</f>
        <v>0</v>
      </c>
      <c r="FB270" s="20" t="n">
        <f aca="false">FB170*(1-FB26)+($F201-In_Sale_Costs_COD)*FB22</f>
        <v>0</v>
      </c>
      <c r="FC270" s="20" t="n">
        <f aca="false">FC170*(1-FC26)+($F201-In_Sale_Costs_COD)*FC22</f>
        <v>0</v>
      </c>
      <c r="FD270" s="20" t="n">
        <f aca="false">FD170*(1-FD26)+($F201-In_Sale_Costs_COD)*FD22</f>
        <v>0</v>
      </c>
      <c r="FE270" s="20" t="n">
        <f aca="false">FE170*(1-FE26)+($F201-In_Sale_Costs_COD)*FE22</f>
        <v>0</v>
      </c>
      <c r="FF270" s="20" t="n">
        <f aca="false">FF170*(1-FF26)+($F201-In_Sale_Costs_COD)*FF22</f>
        <v>0</v>
      </c>
      <c r="FG270" s="20" t="n">
        <f aca="false">FG170*(1-FG26)+($F201-In_Sale_Costs_COD)*FG22</f>
        <v>0</v>
      </c>
      <c r="FH270" s="20" t="n">
        <f aca="false">FH170*(1-FH26)+($F201-In_Sale_Costs_COD)*FH22</f>
        <v>0</v>
      </c>
    </row>
    <row r="271" customFormat="false" ht="15" hidden="false" customHeight="false" outlineLevel="0" collapsed="false">
      <c r="C271" s="27" t="s">
        <v>894</v>
      </c>
      <c r="D271" s="11" t="s">
        <v>32</v>
      </c>
      <c r="E271" s="32" t="n">
        <f aca="false">IFERROR(XIRR($J270:$FH270,$J$4:$FH$4),"n/a")</f>
        <v>-0.671537153490482</v>
      </c>
    </row>
    <row r="272" customFormat="false" ht="15" hidden="false" customHeight="false" outlineLevel="0" collapsed="false">
      <c r="C272" s="0" t="s">
        <v>895</v>
      </c>
      <c r="D272" s="11" t="s">
        <v>359</v>
      </c>
      <c r="I272" s="20" t="n">
        <f aca="false">SUM(J272:FH272)</f>
        <v>-18063.4422495082</v>
      </c>
      <c r="J272" s="20" t="n">
        <f aca="false">J270-J165*(1-J26)</f>
        <v>-2749.35227272727</v>
      </c>
      <c r="K272" s="20" t="n">
        <f aca="false">K270-K165*(1-K26)</f>
        <v>818.684731973848</v>
      </c>
      <c r="L272" s="20" t="n">
        <f aca="false">L270-L165*(1-L26)</f>
        <v>-684.462738443338</v>
      </c>
      <c r="M272" s="20" t="n">
        <f aca="false">M270-M165*(1-M26)</f>
        <v>-226.929361942715</v>
      </c>
      <c r="N272" s="20" t="n">
        <f aca="false">N270-N165*(1-N26)</f>
        <v>-1835.41287842623</v>
      </c>
      <c r="O272" s="20" t="n">
        <f aca="false">O270-O165*(1-O26)</f>
        <v>-1580.73987118772</v>
      </c>
      <c r="P272" s="20" t="n">
        <f aca="false">P270-P165*(1-P26)</f>
        <v>-732.303647534247</v>
      </c>
      <c r="Q272" s="20" t="n">
        <f aca="false">Q270-Q165*(1-Q26)</f>
        <v>-18862.3657255791</v>
      </c>
      <c r="R272" s="20" t="n">
        <f aca="false">R270-R165*(1-R26)</f>
        <v>-18862.3657255791</v>
      </c>
      <c r="S272" s="20" t="n">
        <f aca="false">S270-S165*(1-S26)</f>
        <v>26651.8052399376</v>
      </c>
      <c r="T272" s="20" t="n">
        <f aca="false">T270-T165*(1-T26)</f>
        <v>0</v>
      </c>
      <c r="U272" s="20" t="n">
        <f aca="false">U270-U165*(1-U26)</f>
        <v>0</v>
      </c>
      <c r="V272" s="20" t="n">
        <f aca="false">V270-V165*(1-V26)</f>
        <v>0</v>
      </c>
      <c r="W272" s="20" t="n">
        <f aca="false">W270-W165*(1-W26)</f>
        <v>0</v>
      </c>
      <c r="X272" s="20" t="n">
        <f aca="false">X270-X165*(1-X26)</f>
        <v>0</v>
      </c>
      <c r="Y272" s="20" t="n">
        <f aca="false">Y270-Y165*(1-Y26)</f>
        <v>0</v>
      </c>
      <c r="Z272" s="20" t="n">
        <f aca="false">Z270-Z165*(1-Z26)</f>
        <v>0</v>
      </c>
      <c r="AA272" s="20" t="n">
        <f aca="false">AA270-AA165*(1-AA26)</f>
        <v>0</v>
      </c>
      <c r="AB272" s="20" t="n">
        <f aca="false">AB270-AB165*(1-AB26)</f>
        <v>0</v>
      </c>
      <c r="AC272" s="20" t="n">
        <f aca="false">AC270-AC165*(1-AC26)</f>
        <v>0</v>
      </c>
      <c r="AD272" s="20" t="n">
        <f aca="false">AD270-AD165*(1-AD26)</f>
        <v>0</v>
      </c>
      <c r="AE272" s="20" t="n">
        <f aca="false">AE270-AE165*(1-AE26)</f>
        <v>0</v>
      </c>
      <c r="AF272" s="20" t="n">
        <f aca="false">AF270-AF165*(1-AF26)</f>
        <v>0</v>
      </c>
      <c r="AG272" s="20" t="n">
        <f aca="false">AG270-AG165*(1-AG26)</f>
        <v>0</v>
      </c>
      <c r="AH272" s="20" t="n">
        <f aca="false">AH270-AH165*(1-AH26)</f>
        <v>0</v>
      </c>
      <c r="AI272" s="20" t="n">
        <f aca="false">AI270-AI165*(1-AI26)</f>
        <v>0</v>
      </c>
      <c r="AJ272" s="20" t="n">
        <f aca="false">AJ270-AJ165*(1-AJ26)</f>
        <v>0</v>
      </c>
      <c r="AK272" s="20" t="n">
        <f aca="false">AK270-AK165*(1-AK26)</f>
        <v>0</v>
      </c>
      <c r="AL272" s="20" t="n">
        <f aca="false">AL270-AL165*(1-AL26)</f>
        <v>0</v>
      </c>
      <c r="AM272" s="20" t="n">
        <f aca="false">AM270-AM165*(1-AM26)</f>
        <v>0</v>
      </c>
      <c r="AN272" s="20" t="n">
        <f aca="false">AN270-AN165*(1-AN26)</f>
        <v>0</v>
      </c>
      <c r="AO272" s="20" t="n">
        <f aca="false">AO270-AO165*(1-AO26)</f>
        <v>0</v>
      </c>
      <c r="AP272" s="20" t="n">
        <f aca="false">AP270-AP165*(1-AP26)</f>
        <v>0</v>
      </c>
      <c r="AQ272" s="20" t="n">
        <f aca="false">AQ270-AQ165*(1-AQ26)</f>
        <v>0</v>
      </c>
      <c r="AR272" s="20" t="n">
        <f aca="false">AR270-AR165*(1-AR26)</f>
        <v>0</v>
      </c>
      <c r="AS272" s="20" t="n">
        <f aca="false">AS270-AS165*(1-AS26)</f>
        <v>0</v>
      </c>
      <c r="AT272" s="20" t="n">
        <f aca="false">AT270-AT165*(1-AT26)</f>
        <v>0</v>
      </c>
      <c r="AU272" s="20" t="n">
        <f aca="false">AU270-AU165*(1-AU26)</f>
        <v>0</v>
      </c>
      <c r="AV272" s="20" t="n">
        <f aca="false">AV270-AV165*(1-AV26)</f>
        <v>0</v>
      </c>
      <c r="AW272" s="20" t="n">
        <f aca="false">AW270-AW165*(1-AW26)</f>
        <v>0</v>
      </c>
      <c r="AX272" s="20" t="n">
        <f aca="false">AX270-AX165*(1-AX26)</f>
        <v>0</v>
      </c>
      <c r="AY272" s="20" t="n">
        <f aca="false">AY270-AY165*(1-AY26)</f>
        <v>0</v>
      </c>
      <c r="AZ272" s="20" t="n">
        <f aca="false">AZ270-AZ165*(1-AZ26)</f>
        <v>0</v>
      </c>
      <c r="BA272" s="20" t="n">
        <f aca="false">BA270-BA165*(1-BA26)</f>
        <v>0</v>
      </c>
      <c r="BB272" s="20" t="n">
        <f aca="false">BB270-BB165*(1-BB26)</f>
        <v>0</v>
      </c>
      <c r="BC272" s="20" t="n">
        <f aca="false">BC270-BC165*(1-BC26)</f>
        <v>0</v>
      </c>
      <c r="BD272" s="20" t="n">
        <f aca="false">BD270-BD165*(1-BD26)</f>
        <v>0</v>
      </c>
      <c r="BE272" s="20" t="n">
        <f aca="false">BE270-BE165*(1-BE26)</f>
        <v>0</v>
      </c>
      <c r="BF272" s="20" t="n">
        <f aca="false">BF270-BF165*(1-BF26)</f>
        <v>0</v>
      </c>
      <c r="BG272" s="20" t="n">
        <f aca="false">BG270-BG165*(1-BG26)</f>
        <v>0</v>
      </c>
      <c r="BH272" s="20" t="n">
        <f aca="false">BH270-BH165*(1-BH26)</f>
        <v>0</v>
      </c>
      <c r="BI272" s="20" t="n">
        <f aca="false">BI270-BI165*(1-BI26)</f>
        <v>0</v>
      </c>
      <c r="BJ272" s="20" t="n">
        <f aca="false">BJ270-BJ165*(1-BJ26)</f>
        <v>0</v>
      </c>
      <c r="BK272" s="20" t="n">
        <f aca="false">BK270-BK165*(1-BK26)</f>
        <v>0</v>
      </c>
      <c r="BL272" s="20" t="n">
        <f aca="false">BL270-BL165*(1-BL26)</f>
        <v>0</v>
      </c>
      <c r="BM272" s="20" t="n">
        <f aca="false">BM270-BM165*(1-BM26)</f>
        <v>0</v>
      </c>
      <c r="BN272" s="20" t="n">
        <f aca="false">BN270-BN165*(1-BN26)</f>
        <v>0</v>
      </c>
      <c r="BO272" s="20" t="n">
        <f aca="false">BO270-BO165*(1-BO26)</f>
        <v>0</v>
      </c>
      <c r="BP272" s="20" t="n">
        <f aca="false">BP270-BP165*(1-BP26)</f>
        <v>0</v>
      </c>
      <c r="BQ272" s="20" t="n">
        <f aca="false">BQ270-BQ165*(1-BQ26)</f>
        <v>0</v>
      </c>
      <c r="BR272" s="20" t="n">
        <f aca="false">BR270-BR165*(1-BR26)</f>
        <v>0</v>
      </c>
      <c r="BS272" s="20" t="n">
        <f aca="false">BS270-BS165*(1-BS26)</f>
        <v>0</v>
      </c>
      <c r="BT272" s="20" t="n">
        <f aca="false">BT270-BT165*(1-BT26)</f>
        <v>0</v>
      </c>
      <c r="BU272" s="20" t="n">
        <f aca="false">BU270-BU165*(1-BU26)</f>
        <v>0</v>
      </c>
      <c r="BV272" s="20" t="n">
        <f aca="false">BV270-BV165*(1-BV26)</f>
        <v>0</v>
      </c>
      <c r="BW272" s="20" t="n">
        <f aca="false">BW270-BW165*(1-BW26)</f>
        <v>0</v>
      </c>
      <c r="BX272" s="20" t="n">
        <f aca="false">BX270-BX165*(1-BX26)</f>
        <v>0</v>
      </c>
      <c r="BY272" s="20" t="n">
        <f aca="false">BY270-BY165*(1-BY26)</f>
        <v>0</v>
      </c>
      <c r="BZ272" s="20" t="n">
        <f aca="false">BZ270-BZ165*(1-BZ26)</f>
        <v>0</v>
      </c>
      <c r="CA272" s="20" t="n">
        <f aca="false">CA270-CA165*(1-CA26)</f>
        <v>0</v>
      </c>
      <c r="CB272" s="20" t="n">
        <f aca="false">CB270-CB165*(1-CB26)</f>
        <v>0</v>
      </c>
      <c r="CC272" s="20" t="n">
        <f aca="false">CC270-CC165*(1-CC26)</f>
        <v>0</v>
      </c>
      <c r="CD272" s="20" t="n">
        <f aca="false">CD270-CD165*(1-CD26)</f>
        <v>0</v>
      </c>
      <c r="CE272" s="20" t="n">
        <f aca="false">CE270-CE165*(1-CE26)</f>
        <v>0</v>
      </c>
      <c r="CF272" s="20" t="n">
        <f aca="false">CF270-CF165*(1-CF26)</f>
        <v>0</v>
      </c>
      <c r="CG272" s="20" t="n">
        <f aca="false">CG270-CG165*(1-CG26)</f>
        <v>0</v>
      </c>
      <c r="CH272" s="20" t="n">
        <f aca="false">CH270-CH165*(1-CH26)</f>
        <v>0</v>
      </c>
      <c r="CI272" s="20" t="n">
        <f aca="false">CI270-CI165*(1-CI26)</f>
        <v>0</v>
      </c>
      <c r="CJ272" s="20" t="n">
        <f aca="false">CJ270-CJ165*(1-CJ26)</f>
        <v>0</v>
      </c>
      <c r="CK272" s="20" t="n">
        <f aca="false">CK270-CK165*(1-CK26)</f>
        <v>0</v>
      </c>
      <c r="CL272" s="20" t="n">
        <f aca="false">CL270-CL165*(1-CL26)</f>
        <v>0</v>
      </c>
      <c r="CM272" s="20" t="n">
        <f aca="false">CM270-CM165*(1-CM26)</f>
        <v>0</v>
      </c>
      <c r="CN272" s="20" t="n">
        <f aca="false">CN270-CN165*(1-CN26)</f>
        <v>0</v>
      </c>
      <c r="CO272" s="20" t="n">
        <f aca="false">CO270-CO165*(1-CO26)</f>
        <v>0</v>
      </c>
      <c r="CP272" s="20" t="n">
        <f aca="false">CP270-CP165*(1-CP26)</f>
        <v>0</v>
      </c>
      <c r="CQ272" s="20" t="n">
        <f aca="false">CQ270-CQ165*(1-CQ26)</f>
        <v>0</v>
      </c>
      <c r="CR272" s="20" t="n">
        <f aca="false">CR270-CR165*(1-CR26)</f>
        <v>0</v>
      </c>
      <c r="CS272" s="20" t="n">
        <f aca="false">CS270-CS165*(1-CS26)</f>
        <v>0</v>
      </c>
      <c r="CT272" s="20" t="n">
        <f aca="false">CT270-CT165*(1-CT26)</f>
        <v>0</v>
      </c>
      <c r="CU272" s="20" t="n">
        <f aca="false">CU270-CU165*(1-CU26)</f>
        <v>0</v>
      </c>
      <c r="CV272" s="20" t="n">
        <f aca="false">CV270-CV165*(1-CV26)</f>
        <v>0</v>
      </c>
      <c r="CW272" s="20" t="n">
        <f aca="false">CW270-CW165*(1-CW26)</f>
        <v>0</v>
      </c>
      <c r="CX272" s="20" t="n">
        <f aca="false">CX270-CX165*(1-CX26)</f>
        <v>0</v>
      </c>
      <c r="CY272" s="20" t="n">
        <f aca="false">CY270-CY165*(1-CY26)</f>
        <v>0</v>
      </c>
      <c r="CZ272" s="20" t="n">
        <f aca="false">CZ270-CZ165*(1-CZ26)</f>
        <v>0</v>
      </c>
      <c r="DA272" s="20" t="n">
        <f aca="false">DA270-DA165*(1-DA26)</f>
        <v>0</v>
      </c>
      <c r="DB272" s="20" t="n">
        <f aca="false">DB270-DB165*(1-DB26)</f>
        <v>0</v>
      </c>
      <c r="DC272" s="20" t="n">
        <f aca="false">DC270-DC165*(1-DC26)</f>
        <v>0</v>
      </c>
      <c r="DD272" s="20" t="n">
        <f aca="false">DD270-DD165*(1-DD26)</f>
        <v>0</v>
      </c>
      <c r="DE272" s="20" t="n">
        <f aca="false">DE270-DE165*(1-DE26)</f>
        <v>0</v>
      </c>
      <c r="DF272" s="20" t="n">
        <f aca="false">DF270-DF165*(1-DF26)</f>
        <v>0</v>
      </c>
      <c r="DG272" s="20" t="n">
        <f aca="false">DG270-DG165*(1-DG26)</f>
        <v>0</v>
      </c>
      <c r="DH272" s="20" t="n">
        <f aca="false">DH270-DH165*(1-DH26)</f>
        <v>0</v>
      </c>
      <c r="DI272" s="20" t="n">
        <f aca="false">DI270-DI165*(1-DI26)</f>
        <v>0</v>
      </c>
      <c r="DJ272" s="20" t="n">
        <f aca="false">DJ270-DJ165*(1-DJ26)</f>
        <v>0</v>
      </c>
      <c r="DK272" s="20" t="n">
        <f aca="false">DK270-DK165*(1-DK26)</f>
        <v>0</v>
      </c>
      <c r="DL272" s="20" t="n">
        <f aca="false">DL270-DL165*(1-DL26)</f>
        <v>0</v>
      </c>
      <c r="DM272" s="20" t="n">
        <f aca="false">DM270-DM165*(1-DM26)</f>
        <v>0</v>
      </c>
      <c r="DN272" s="20" t="n">
        <f aca="false">DN270-DN165*(1-DN26)</f>
        <v>0</v>
      </c>
      <c r="DO272" s="20" t="n">
        <f aca="false">DO270-DO165*(1-DO26)</f>
        <v>0</v>
      </c>
      <c r="DP272" s="20" t="n">
        <f aca="false">DP270-DP165*(1-DP26)</f>
        <v>0</v>
      </c>
      <c r="DQ272" s="20" t="n">
        <f aca="false">DQ270-DQ165*(1-DQ26)</f>
        <v>0</v>
      </c>
      <c r="DR272" s="20" t="n">
        <f aca="false">DR270-DR165*(1-DR26)</f>
        <v>0</v>
      </c>
      <c r="DS272" s="20" t="n">
        <f aca="false">DS270-DS165*(1-DS26)</f>
        <v>0</v>
      </c>
      <c r="DT272" s="20" t="n">
        <f aca="false">DT270-DT165*(1-DT26)</f>
        <v>0</v>
      </c>
      <c r="DU272" s="20" t="n">
        <f aca="false">DU270-DU165*(1-DU26)</f>
        <v>0</v>
      </c>
      <c r="DV272" s="20" t="n">
        <f aca="false">DV270-DV165*(1-DV26)</f>
        <v>0</v>
      </c>
      <c r="DW272" s="20" t="n">
        <f aca="false">DW270-DW165*(1-DW26)</f>
        <v>0</v>
      </c>
      <c r="DX272" s="20" t="n">
        <f aca="false">DX270-DX165*(1-DX26)</f>
        <v>0</v>
      </c>
      <c r="DY272" s="20" t="n">
        <f aca="false">DY270-DY165*(1-DY26)</f>
        <v>0</v>
      </c>
      <c r="DZ272" s="20" t="n">
        <f aca="false">DZ270-DZ165*(1-DZ26)</f>
        <v>0</v>
      </c>
      <c r="EA272" s="20" t="n">
        <f aca="false">EA270-EA165*(1-EA26)</f>
        <v>0</v>
      </c>
      <c r="EB272" s="20" t="n">
        <f aca="false">EB270-EB165*(1-EB26)</f>
        <v>0</v>
      </c>
      <c r="EC272" s="20" t="n">
        <f aca="false">EC270-EC165*(1-EC26)</f>
        <v>0</v>
      </c>
      <c r="ED272" s="20" t="n">
        <f aca="false">ED270-ED165*(1-ED26)</f>
        <v>0</v>
      </c>
      <c r="EE272" s="20" t="n">
        <f aca="false">EE270-EE165*(1-EE26)</f>
        <v>0</v>
      </c>
      <c r="EF272" s="20" t="n">
        <f aca="false">EF270-EF165*(1-EF26)</f>
        <v>0</v>
      </c>
      <c r="EG272" s="20" t="n">
        <f aca="false">EG270-EG165*(1-EG26)</f>
        <v>0</v>
      </c>
      <c r="EH272" s="20" t="n">
        <f aca="false">EH270-EH165*(1-EH26)</f>
        <v>0</v>
      </c>
      <c r="EI272" s="20" t="n">
        <f aca="false">EI270-EI165*(1-EI26)</f>
        <v>0</v>
      </c>
      <c r="EJ272" s="20" t="n">
        <f aca="false">EJ270-EJ165*(1-EJ26)</f>
        <v>0</v>
      </c>
      <c r="EK272" s="20" t="n">
        <f aca="false">EK270-EK165*(1-EK26)</f>
        <v>0</v>
      </c>
      <c r="EL272" s="20" t="n">
        <f aca="false">EL270-EL165*(1-EL26)</f>
        <v>0</v>
      </c>
      <c r="EM272" s="20" t="n">
        <f aca="false">EM270-EM165*(1-EM26)</f>
        <v>0</v>
      </c>
      <c r="EN272" s="20" t="n">
        <f aca="false">EN270-EN165*(1-EN26)</f>
        <v>0</v>
      </c>
      <c r="EO272" s="20" t="n">
        <f aca="false">EO270-EO165*(1-EO26)</f>
        <v>0</v>
      </c>
      <c r="EP272" s="20" t="n">
        <f aca="false">EP270-EP165*(1-EP26)</f>
        <v>0</v>
      </c>
      <c r="EQ272" s="20" t="n">
        <f aca="false">EQ270-EQ165*(1-EQ26)</f>
        <v>0</v>
      </c>
      <c r="ER272" s="20" t="n">
        <f aca="false">ER270-ER165*(1-ER26)</f>
        <v>0</v>
      </c>
      <c r="ES272" s="20" t="n">
        <f aca="false">ES270-ES165*(1-ES26)</f>
        <v>0</v>
      </c>
      <c r="ET272" s="20" t="n">
        <f aca="false">ET270-ET165*(1-ET26)</f>
        <v>0</v>
      </c>
      <c r="EU272" s="20" t="n">
        <f aca="false">EU270-EU165*(1-EU26)</f>
        <v>0</v>
      </c>
      <c r="EV272" s="20" t="n">
        <f aca="false">EV270-EV165*(1-EV26)</f>
        <v>0</v>
      </c>
      <c r="EW272" s="20" t="n">
        <f aca="false">EW270-EW165*(1-EW26)</f>
        <v>0</v>
      </c>
      <c r="EX272" s="20" t="n">
        <f aca="false">EX270-EX165*(1-EX26)</f>
        <v>0</v>
      </c>
      <c r="EY272" s="20" t="n">
        <f aca="false">EY270-EY165*(1-EY26)</f>
        <v>0</v>
      </c>
      <c r="EZ272" s="20" t="n">
        <f aca="false">EZ270-EZ165*(1-EZ26)</f>
        <v>0</v>
      </c>
      <c r="FA272" s="20" t="n">
        <f aca="false">FA270-FA165*(1-FA26)</f>
        <v>0</v>
      </c>
      <c r="FB272" s="20" t="n">
        <f aca="false">FB270-FB165*(1-FB26)</f>
        <v>0</v>
      </c>
      <c r="FC272" s="20" t="n">
        <f aca="false">FC270-FC165*(1-FC26)</f>
        <v>0</v>
      </c>
      <c r="FD272" s="20" t="n">
        <f aca="false">FD270-FD165*(1-FD26)</f>
        <v>0</v>
      </c>
      <c r="FE272" s="20" t="n">
        <f aca="false">FE270-FE165*(1-FE26)</f>
        <v>0</v>
      </c>
      <c r="FF272" s="20" t="n">
        <f aca="false">FF270-FF165*(1-FF26)</f>
        <v>0</v>
      </c>
      <c r="FG272" s="20" t="n">
        <f aca="false">FG270-FG165*(1-FG26)</f>
        <v>0</v>
      </c>
      <c r="FH272" s="20" t="n">
        <f aca="false">FH270-FH165*(1-FH26)</f>
        <v>0</v>
      </c>
    </row>
    <row r="273" customFormat="false" ht="15" hidden="false" customHeight="false" outlineLevel="0" collapsed="false">
      <c r="C273" s="27" t="s">
        <v>896</v>
      </c>
      <c r="D273" s="11" t="s">
        <v>32</v>
      </c>
      <c r="E273" s="32" t="n">
        <f aca="false">IFERROR(XIRR($J272:$FH272,$J$4:$FH$4),"n/a")</f>
        <v>-0.671537153490482</v>
      </c>
    </row>
    <row r="274" customFormat="false" ht="15" hidden="false" customHeight="false" outlineLevel="0" collapsed="false">
      <c r="C274" s="0" t="s">
        <v>897</v>
      </c>
      <c r="D274" s="11" t="s">
        <v>359</v>
      </c>
      <c r="I274" s="20" t="n">
        <f aca="false">SUM(J274:FH274)</f>
        <v>-150</v>
      </c>
      <c r="J274" s="20" t="n">
        <f aca="false">-In_PSH_Land*J19-In_PSH_Devex*$E13*J30-J103-In_EW_To_PSH*J104+$F262*J22</f>
        <v>-150</v>
      </c>
      <c r="K274" s="20" t="n">
        <f aca="false">-In_PSH_Land*K19-In_PSH_Devex*$E13*K30-K103-In_EW_To_PSH*K104+$F262*K22</f>
        <v>0</v>
      </c>
      <c r="L274" s="20" t="n">
        <f aca="false">-In_PSH_Land*L19-In_PSH_Devex*$E13*L30-L103-In_EW_To_PSH*L104+$F262*L22</f>
        <v>0</v>
      </c>
      <c r="M274" s="20" t="n">
        <f aca="false">-In_PSH_Land*M19-In_PSH_Devex*$E13*M30-M103-In_EW_To_PSH*M104+$F262*M22</f>
        <v>0</v>
      </c>
      <c r="N274" s="20" t="n">
        <f aca="false">-In_PSH_Land*N19-In_PSH_Devex*$E13*N30-N103-In_EW_To_PSH*N104+$F262*N22</f>
        <v>0</v>
      </c>
      <c r="O274" s="20" t="n">
        <f aca="false">-In_PSH_Land*O19-In_PSH_Devex*$E13*O30-O103-In_EW_To_PSH*O104+$F262*O22</f>
        <v>0</v>
      </c>
      <c r="P274" s="20" t="n">
        <f aca="false">-In_PSH_Land*P19-In_PSH_Devex*$E13*P30-P103-In_EW_To_PSH*P104+$F262*P22</f>
        <v>0</v>
      </c>
      <c r="Q274" s="20" t="n">
        <f aca="false">-In_PSH_Land*Q19-In_PSH_Devex*$E13*Q30-Q103-In_EW_To_PSH*Q104+$F262*Q22</f>
        <v>0</v>
      </c>
      <c r="R274" s="20" t="n">
        <f aca="false">-In_PSH_Land*R19-In_PSH_Devex*$E13*R30-R103-In_EW_To_PSH*R104+$F262*R22</f>
        <v>0</v>
      </c>
      <c r="S274" s="20" t="n">
        <f aca="false">-In_PSH_Land*S19-In_PSH_Devex*$E13*S30-S103-In_EW_To_PSH*S104+$F262*S22</f>
        <v>0</v>
      </c>
      <c r="T274" s="20" t="n">
        <f aca="false">-In_PSH_Land*T19-In_PSH_Devex*$E13*T30-T103-In_EW_To_PSH*T104+$F262*T22</f>
        <v>0</v>
      </c>
      <c r="U274" s="20" t="n">
        <f aca="false">-In_PSH_Land*U19-In_PSH_Devex*$E13*U30-U103-In_EW_To_PSH*U104+$F262*U22</f>
        <v>0</v>
      </c>
      <c r="V274" s="20" t="n">
        <f aca="false">-In_PSH_Land*V19-In_PSH_Devex*$E13*V30-V103-In_EW_To_PSH*V104+$F262*V22</f>
        <v>0</v>
      </c>
      <c r="W274" s="20" t="n">
        <f aca="false">-In_PSH_Land*W19-In_PSH_Devex*$E13*W30-W103-In_EW_To_PSH*W104+$F262*W22</f>
        <v>0</v>
      </c>
      <c r="X274" s="20" t="n">
        <f aca="false">-In_PSH_Land*X19-In_PSH_Devex*$E13*X30-X103-In_EW_To_PSH*X104+$F262*X22</f>
        <v>0</v>
      </c>
      <c r="Y274" s="20" t="n">
        <f aca="false">-In_PSH_Land*Y19-In_PSH_Devex*$E13*Y30-Y103-In_EW_To_PSH*Y104+$F262*Y22</f>
        <v>0</v>
      </c>
      <c r="Z274" s="20" t="n">
        <f aca="false">-In_PSH_Land*Z19-In_PSH_Devex*$E13*Z30-Z103-In_EW_To_PSH*Z104+$F262*Z22</f>
        <v>0</v>
      </c>
      <c r="AA274" s="20" t="n">
        <f aca="false">-In_PSH_Land*AA19-In_PSH_Devex*$E13*AA30-AA103-In_EW_To_PSH*AA104+$F262*AA22</f>
        <v>0</v>
      </c>
      <c r="AB274" s="20" t="n">
        <f aca="false">-In_PSH_Land*AB19-In_PSH_Devex*$E13*AB30-AB103-In_EW_To_PSH*AB104+$F262*AB22</f>
        <v>0</v>
      </c>
      <c r="AC274" s="20" t="n">
        <f aca="false">-In_PSH_Land*AC19-In_PSH_Devex*$E13*AC30-AC103-In_EW_To_PSH*AC104+$F262*AC22</f>
        <v>0</v>
      </c>
      <c r="AD274" s="20" t="n">
        <f aca="false">-In_PSH_Land*AD19-In_PSH_Devex*$E13*AD30-AD103-In_EW_To_PSH*AD104+$F262*AD22</f>
        <v>0</v>
      </c>
      <c r="AE274" s="20" t="n">
        <f aca="false">-In_PSH_Land*AE19-In_PSH_Devex*$E13*AE30-AE103-In_EW_To_PSH*AE104+$F262*AE22</f>
        <v>0</v>
      </c>
      <c r="AF274" s="20" t="n">
        <f aca="false">-In_PSH_Land*AF19-In_PSH_Devex*$E13*AF30-AF103-In_EW_To_PSH*AF104+$F262*AF22</f>
        <v>0</v>
      </c>
      <c r="AG274" s="20" t="n">
        <f aca="false">-In_PSH_Land*AG19-In_PSH_Devex*$E13*AG30-AG103-In_EW_To_PSH*AG104+$F262*AG22</f>
        <v>0</v>
      </c>
      <c r="AH274" s="20" t="n">
        <f aca="false">-In_PSH_Land*AH19-In_PSH_Devex*$E13*AH30-AH103-In_EW_To_PSH*AH104+$F262*AH22</f>
        <v>0</v>
      </c>
      <c r="AI274" s="20" t="n">
        <f aca="false">-In_PSH_Land*AI19-In_PSH_Devex*$E13*AI30-AI103-In_EW_To_PSH*AI104+$F262*AI22</f>
        <v>0</v>
      </c>
      <c r="AJ274" s="20" t="n">
        <f aca="false">-In_PSH_Land*AJ19-In_PSH_Devex*$E13*AJ30-AJ103-In_EW_To_PSH*AJ104+$F262*AJ22</f>
        <v>0</v>
      </c>
      <c r="AK274" s="20" t="n">
        <f aca="false">-In_PSH_Land*AK19-In_PSH_Devex*$E13*AK30-AK103-In_EW_To_PSH*AK104+$F262*AK22</f>
        <v>0</v>
      </c>
      <c r="AL274" s="20" t="n">
        <f aca="false">-In_PSH_Land*AL19-In_PSH_Devex*$E13*AL30-AL103-In_EW_To_PSH*AL104+$F262*AL22</f>
        <v>0</v>
      </c>
      <c r="AM274" s="20" t="n">
        <f aca="false">-In_PSH_Land*AM19-In_PSH_Devex*$E13*AM30-AM103-In_EW_To_PSH*AM104+$F262*AM22</f>
        <v>0</v>
      </c>
      <c r="AN274" s="20" t="n">
        <f aca="false">-In_PSH_Land*AN19-In_PSH_Devex*$E13*AN30-AN103-In_EW_To_PSH*AN104+$F262*AN22</f>
        <v>0</v>
      </c>
      <c r="AO274" s="20" t="n">
        <f aca="false">-In_PSH_Land*AO19-In_PSH_Devex*$E13*AO30-AO103-In_EW_To_PSH*AO104+$F262*AO22</f>
        <v>0</v>
      </c>
      <c r="AP274" s="20" t="n">
        <f aca="false">-In_PSH_Land*AP19-In_PSH_Devex*$E13*AP30-AP103-In_EW_To_PSH*AP104+$F262*AP22</f>
        <v>0</v>
      </c>
      <c r="AQ274" s="20" t="n">
        <f aca="false">-In_PSH_Land*AQ19-In_PSH_Devex*$E13*AQ30-AQ103-In_EW_To_PSH*AQ104+$F262*AQ22</f>
        <v>0</v>
      </c>
      <c r="AR274" s="20" t="n">
        <f aca="false">-In_PSH_Land*AR19-In_PSH_Devex*$E13*AR30-AR103-In_EW_To_PSH*AR104+$F262*AR22</f>
        <v>0</v>
      </c>
      <c r="AS274" s="20" t="n">
        <f aca="false">-In_PSH_Land*AS19-In_PSH_Devex*$E13*AS30-AS103-In_EW_To_PSH*AS104+$F262*AS22</f>
        <v>0</v>
      </c>
      <c r="AT274" s="20" t="n">
        <f aca="false">-In_PSH_Land*AT19-In_PSH_Devex*$E13*AT30-AT103-In_EW_To_PSH*AT104+$F262*AT22</f>
        <v>0</v>
      </c>
      <c r="AU274" s="20" t="n">
        <f aca="false">-In_PSH_Land*AU19-In_PSH_Devex*$E13*AU30-AU103-In_EW_To_PSH*AU104+$F262*AU22</f>
        <v>0</v>
      </c>
      <c r="AV274" s="20" t="n">
        <f aca="false">-In_PSH_Land*AV19-In_PSH_Devex*$E13*AV30-AV103-In_EW_To_PSH*AV104+$F262*AV22</f>
        <v>0</v>
      </c>
      <c r="AW274" s="20" t="n">
        <f aca="false">-In_PSH_Land*AW19-In_PSH_Devex*$E13*AW30-AW103-In_EW_To_PSH*AW104+$F262*AW22</f>
        <v>0</v>
      </c>
      <c r="AX274" s="20" t="n">
        <f aca="false">-In_PSH_Land*AX19-In_PSH_Devex*$E13*AX30-AX103-In_EW_To_PSH*AX104+$F262*AX22</f>
        <v>0</v>
      </c>
      <c r="AY274" s="20" t="n">
        <f aca="false">-In_PSH_Land*AY19-In_PSH_Devex*$E13*AY30-AY103-In_EW_To_PSH*AY104+$F262*AY22</f>
        <v>0</v>
      </c>
      <c r="AZ274" s="20" t="n">
        <f aca="false">-In_PSH_Land*AZ19-In_PSH_Devex*$E13*AZ30-AZ103-In_EW_To_PSH*AZ104+$F262*AZ22</f>
        <v>0</v>
      </c>
      <c r="BA274" s="20" t="n">
        <f aca="false">-In_PSH_Land*BA19-In_PSH_Devex*$E13*BA30-BA103-In_EW_To_PSH*BA104+$F262*BA22</f>
        <v>0</v>
      </c>
      <c r="BB274" s="20" t="n">
        <f aca="false">-In_PSH_Land*BB19-In_PSH_Devex*$E13*BB30-BB103-In_EW_To_PSH*BB104+$F262*BB22</f>
        <v>0</v>
      </c>
      <c r="BC274" s="20" t="n">
        <f aca="false">-In_PSH_Land*BC19-In_PSH_Devex*$E13*BC30-BC103-In_EW_To_PSH*BC104+$F262*BC22</f>
        <v>0</v>
      </c>
      <c r="BD274" s="20" t="n">
        <f aca="false">-In_PSH_Land*BD19-In_PSH_Devex*$E13*BD30-BD103-In_EW_To_PSH*BD104+$F262*BD22</f>
        <v>0</v>
      </c>
      <c r="BE274" s="20" t="n">
        <f aca="false">-In_PSH_Land*BE19-In_PSH_Devex*$E13*BE30-BE103-In_EW_To_PSH*BE104+$F262*BE22</f>
        <v>0</v>
      </c>
      <c r="BF274" s="20" t="n">
        <f aca="false">-In_PSH_Land*BF19-In_PSH_Devex*$E13*BF30-BF103-In_EW_To_PSH*BF104+$F262*BF22</f>
        <v>0</v>
      </c>
      <c r="BG274" s="20" t="n">
        <f aca="false">-In_PSH_Land*BG19-In_PSH_Devex*$E13*BG30-BG103-In_EW_To_PSH*BG104+$F262*BG22</f>
        <v>0</v>
      </c>
      <c r="BH274" s="20" t="n">
        <f aca="false">-In_PSH_Land*BH19-In_PSH_Devex*$E13*BH30-BH103-In_EW_To_PSH*BH104+$F262*BH22</f>
        <v>0</v>
      </c>
      <c r="BI274" s="20" t="n">
        <f aca="false">-In_PSH_Land*BI19-In_PSH_Devex*$E13*BI30-BI103-In_EW_To_PSH*BI104+$F262*BI22</f>
        <v>0</v>
      </c>
      <c r="BJ274" s="20" t="n">
        <f aca="false">-In_PSH_Land*BJ19-In_PSH_Devex*$E13*BJ30-BJ103-In_EW_To_PSH*BJ104+$F262*BJ22</f>
        <v>0</v>
      </c>
      <c r="BK274" s="20" t="n">
        <f aca="false">-In_PSH_Land*BK19-In_PSH_Devex*$E13*BK30-BK103-In_EW_To_PSH*BK104+$F262*BK22</f>
        <v>0</v>
      </c>
      <c r="BL274" s="20" t="n">
        <f aca="false">-In_PSH_Land*BL19-In_PSH_Devex*$E13*BL30-BL103-In_EW_To_PSH*BL104+$F262*BL22</f>
        <v>0</v>
      </c>
      <c r="BM274" s="20" t="n">
        <f aca="false">-In_PSH_Land*BM19-In_PSH_Devex*$E13*BM30-BM103-In_EW_To_PSH*BM104+$F262*BM22</f>
        <v>0</v>
      </c>
      <c r="BN274" s="20" t="n">
        <f aca="false">-In_PSH_Land*BN19-In_PSH_Devex*$E13*BN30-BN103-In_EW_To_PSH*BN104+$F262*BN22</f>
        <v>0</v>
      </c>
      <c r="BO274" s="20" t="n">
        <f aca="false">-In_PSH_Land*BO19-In_PSH_Devex*$E13*BO30-BO103-In_EW_To_PSH*BO104+$F262*BO22</f>
        <v>0</v>
      </c>
      <c r="BP274" s="20" t="n">
        <f aca="false">-In_PSH_Land*BP19-In_PSH_Devex*$E13*BP30-BP103-In_EW_To_PSH*BP104+$F262*BP22</f>
        <v>0</v>
      </c>
      <c r="BQ274" s="20" t="n">
        <f aca="false">-In_PSH_Land*BQ19-In_PSH_Devex*$E13*BQ30-BQ103-In_EW_To_PSH*BQ104+$F262*BQ22</f>
        <v>0</v>
      </c>
      <c r="BR274" s="20" t="n">
        <f aca="false">-In_PSH_Land*BR19-In_PSH_Devex*$E13*BR30-BR103-In_EW_To_PSH*BR104+$F262*BR22</f>
        <v>0</v>
      </c>
      <c r="BS274" s="20" t="n">
        <f aca="false">-In_PSH_Land*BS19-In_PSH_Devex*$E13*BS30-BS103-In_EW_To_PSH*BS104+$F262*BS22</f>
        <v>0</v>
      </c>
      <c r="BT274" s="20" t="n">
        <f aca="false">-In_PSH_Land*BT19-In_PSH_Devex*$E13*BT30-BT103-In_EW_To_PSH*BT104+$F262*BT22</f>
        <v>0</v>
      </c>
      <c r="BU274" s="20" t="n">
        <f aca="false">-In_PSH_Land*BU19-In_PSH_Devex*$E13*BU30-BU103-In_EW_To_PSH*BU104+$F262*BU22</f>
        <v>0</v>
      </c>
      <c r="BV274" s="20" t="n">
        <f aca="false">-In_PSH_Land*BV19-In_PSH_Devex*$E13*BV30-BV103-In_EW_To_PSH*BV104+$F262*BV22</f>
        <v>0</v>
      </c>
      <c r="BW274" s="20" t="n">
        <f aca="false">-In_PSH_Land*BW19-In_PSH_Devex*$E13*BW30-BW103-In_EW_To_PSH*BW104+$F262*BW22</f>
        <v>0</v>
      </c>
      <c r="BX274" s="20" t="n">
        <f aca="false">-In_PSH_Land*BX19-In_PSH_Devex*$E13*BX30-BX103-In_EW_To_PSH*BX104+$F262*BX22</f>
        <v>0</v>
      </c>
      <c r="BY274" s="20" t="n">
        <f aca="false">-In_PSH_Land*BY19-In_PSH_Devex*$E13*BY30-BY103-In_EW_To_PSH*BY104+$F262*BY22</f>
        <v>0</v>
      </c>
      <c r="BZ274" s="20" t="n">
        <f aca="false">-In_PSH_Land*BZ19-In_PSH_Devex*$E13*BZ30-BZ103-In_EW_To_PSH*BZ104+$F262*BZ22</f>
        <v>0</v>
      </c>
      <c r="CA274" s="20" t="n">
        <f aca="false">-In_PSH_Land*CA19-In_PSH_Devex*$E13*CA30-CA103-In_EW_To_PSH*CA104+$F262*CA22</f>
        <v>0</v>
      </c>
      <c r="CB274" s="20" t="n">
        <f aca="false">-In_PSH_Land*CB19-In_PSH_Devex*$E13*CB30-CB103-In_EW_To_PSH*CB104+$F262*CB22</f>
        <v>0</v>
      </c>
      <c r="CC274" s="20" t="n">
        <f aca="false">-In_PSH_Land*CC19-In_PSH_Devex*$E13*CC30-CC103-In_EW_To_PSH*CC104+$F262*CC22</f>
        <v>0</v>
      </c>
      <c r="CD274" s="20" t="n">
        <f aca="false">-In_PSH_Land*CD19-In_PSH_Devex*$E13*CD30-CD103-In_EW_To_PSH*CD104+$F262*CD22</f>
        <v>0</v>
      </c>
      <c r="CE274" s="20" t="n">
        <f aca="false">-In_PSH_Land*CE19-In_PSH_Devex*$E13*CE30-CE103-In_EW_To_PSH*CE104+$F262*CE22</f>
        <v>0</v>
      </c>
      <c r="CF274" s="20" t="n">
        <f aca="false">-In_PSH_Land*CF19-In_PSH_Devex*$E13*CF30-CF103-In_EW_To_PSH*CF104+$F262*CF22</f>
        <v>0</v>
      </c>
      <c r="CG274" s="20" t="n">
        <f aca="false">-In_PSH_Land*CG19-In_PSH_Devex*$E13*CG30-CG103-In_EW_To_PSH*CG104+$F262*CG22</f>
        <v>0</v>
      </c>
      <c r="CH274" s="20" t="n">
        <f aca="false">-In_PSH_Land*CH19-In_PSH_Devex*$E13*CH30-CH103-In_EW_To_PSH*CH104+$F262*CH22</f>
        <v>0</v>
      </c>
      <c r="CI274" s="20" t="n">
        <f aca="false">-In_PSH_Land*CI19-In_PSH_Devex*$E13*CI30-CI103-In_EW_To_PSH*CI104+$F262*CI22</f>
        <v>0</v>
      </c>
      <c r="CJ274" s="20" t="n">
        <f aca="false">-In_PSH_Land*CJ19-In_PSH_Devex*$E13*CJ30-CJ103-In_EW_To_PSH*CJ104+$F262*CJ22</f>
        <v>0</v>
      </c>
      <c r="CK274" s="20" t="n">
        <f aca="false">-In_PSH_Land*CK19-In_PSH_Devex*$E13*CK30-CK103-In_EW_To_PSH*CK104+$F262*CK22</f>
        <v>0</v>
      </c>
      <c r="CL274" s="20" t="n">
        <f aca="false">-In_PSH_Land*CL19-In_PSH_Devex*$E13*CL30-CL103-In_EW_To_PSH*CL104+$F262*CL22</f>
        <v>0</v>
      </c>
      <c r="CM274" s="20" t="n">
        <f aca="false">-In_PSH_Land*CM19-In_PSH_Devex*$E13*CM30-CM103-In_EW_To_PSH*CM104+$F262*CM22</f>
        <v>0</v>
      </c>
      <c r="CN274" s="20" t="n">
        <f aca="false">-In_PSH_Land*CN19-In_PSH_Devex*$E13*CN30-CN103-In_EW_To_PSH*CN104+$F262*CN22</f>
        <v>0</v>
      </c>
      <c r="CO274" s="20" t="n">
        <f aca="false">-In_PSH_Land*CO19-In_PSH_Devex*$E13*CO30-CO103-In_EW_To_PSH*CO104+$F262*CO22</f>
        <v>0</v>
      </c>
      <c r="CP274" s="20" t="n">
        <f aca="false">-In_PSH_Land*CP19-In_PSH_Devex*$E13*CP30-CP103-In_EW_To_PSH*CP104+$F262*CP22</f>
        <v>0</v>
      </c>
      <c r="CQ274" s="20" t="n">
        <f aca="false">-In_PSH_Land*CQ19-In_PSH_Devex*$E13*CQ30-CQ103-In_EW_To_PSH*CQ104+$F262*CQ22</f>
        <v>0</v>
      </c>
      <c r="CR274" s="20" t="n">
        <f aca="false">-In_PSH_Land*CR19-In_PSH_Devex*$E13*CR30-CR103-In_EW_To_PSH*CR104+$F262*CR22</f>
        <v>0</v>
      </c>
      <c r="CS274" s="20" t="n">
        <f aca="false">-In_PSH_Land*CS19-In_PSH_Devex*$E13*CS30-CS103-In_EW_To_PSH*CS104+$F262*CS22</f>
        <v>0</v>
      </c>
      <c r="CT274" s="20" t="n">
        <f aca="false">-In_PSH_Land*CT19-In_PSH_Devex*$E13*CT30-CT103-In_EW_To_PSH*CT104+$F262*CT22</f>
        <v>0</v>
      </c>
      <c r="CU274" s="20" t="n">
        <f aca="false">-In_PSH_Land*CU19-In_PSH_Devex*$E13*CU30-CU103-In_EW_To_PSH*CU104+$F262*CU22</f>
        <v>0</v>
      </c>
      <c r="CV274" s="20" t="n">
        <f aca="false">-In_PSH_Land*CV19-In_PSH_Devex*$E13*CV30-CV103-In_EW_To_PSH*CV104+$F262*CV22</f>
        <v>0</v>
      </c>
      <c r="CW274" s="20" t="n">
        <f aca="false">-In_PSH_Land*CW19-In_PSH_Devex*$E13*CW30-CW103-In_EW_To_PSH*CW104+$F262*CW22</f>
        <v>0</v>
      </c>
      <c r="CX274" s="20" t="n">
        <f aca="false">-In_PSH_Land*CX19-In_PSH_Devex*$E13*CX30-CX103-In_EW_To_PSH*CX104+$F262*CX22</f>
        <v>0</v>
      </c>
      <c r="CY274" s="20" t="n">
        <f aca="false">-In_PSH_Land*CY19-In_PSH_Devex*$E13*CY30-CY103-In_EW_To_PSH*CY104+$F262*CY22</f>
        <v>0</v>
      </c>
      <c r="CZ274" s="20" t="n">
        <f aca="false">-In_PSH_Land*CZ19-In_PSH_Devex*$E13*CZ30-CZ103-In_EW_To_PSH*CZ104+$F262*CZ22</f>
        <v>0</v>
      </c>
      <c r="DA274" s="20" t="n">
        <f aca="false">-In_PSH_Land*DA19-In_PSH_Devex*$E13*DA30-DA103-In_EW_To_PSH*DA104+$F262*DA22</f>
        <v>0</v>
      </c>
      <c r="DB274" s="20" t="n">
        <f aca="false">-In_PSH_Land*DB19-In_PSH_Devex*$E13*DB30-DB103-In_EW_To_PSH*DB104+$F262*DB22</f>
        <v>0</v>
      </c>
      <c r="DC274" s="20" t="n">
        <f aca="false">-In_PSH_Land*DC19-In_PSH_Devex*$E13*DC30-DC103-In_EW_To_PSH*DC104+$F262*DC22</f>
        <v>0</v>
      </c>
      <c r="DD274" s="20" t="n">
        <f aca="false">-In_PSH_Land*DD19-In_PSH_Devex*$E13*DD30-DD103-In_EW_To_PSH*DD104+$F262*DD22</f>
        <v>0</v>
      </c>
      <c r="DE274" s="20" t="n">
        <f aca="false">-In_PSH_Land*DE19-In_PSH_Devex*$E13*DE30-DE103-In_EW_To_PSH*DE104+$F262*DE22</f>
        <v>0</v>
      </c>
      <c r="DF274" s="20" t="n">
        <f aca="false">-In_PSH_Land*DF19-In_PSH_Devex*$E13*DF30-DF103-In_EW_To_PSH*DF104+$F262*DF22</f>
        <v>0</v>
      </c>
      <c r="DG274" s="20" t="n">
        <f aca="false">-In_PSH_Land*DG19-In_PSH_Devex*$E13*DG30-DG103-In_EW_To_PSH*DG104+$F262*DG22</f>
        <v>0</v>
      </c>
      <c r="DH274" s="20" t="n">
        <f aca="false">-In_PSH_Land*DH19-In_PSH_Devex*$E13*DH30-DH103-In_EW_To_PSH*DH104+$F262*DH22</f>
        <v>0</v>
      </c>
      <c r="DI274" s="20" t="n">
        <f aca="false">-In_PSH_Land*DI19-In_PSH_Devex*$E13*DI30-DI103-In_EW_To_PSH*DI104+$F262*DI22</f>
        <v>0</v>
      </c>
      <c r="DJ274" s="20" t="n">
        <f aca="false">-In_PSH_Land*DJ19-In_PSH_Devex*$E13*DJ30-DJ103-In_EW_To_PSH*DJ104+$F262*DJ22</f>
        <v>0</v>
      </c>
      <c r="DK274" s="20" t="n">
        <f aca="false">-In_PSH_Land*DK19-In_PSH_Devex*$E13*DK30-DK103-In_EW_To_PSH*DK104+$F262*DK22</f>
        <v>0</v>
      </c>
      <c r="DL274" s="20" t="n">
        <f aca="false">-In_PSH_Land*DL19-In_PSH_Devex*$E13*DL30-DL103-In_EW_To_PSH*DL104+$F262*DL22</f>
        <v>0</v>
      </c>
      <c r="DM274" s="20" t="n">
        <f aca="false">-In_PSH_Land*DM19-In_PSH_Devex*$E13*DM30-DM103-In_EW_To_PSH*DM104+$F262*DM22</f>
        <v>0</v>
      </c>
      <c r="DN274" s="20" t="n">
        <f aca="false">-In_PSH_Land*DN19-In_PSH_Devex*$E13*DN30-DN103-In_EW_To_PSH*DN104+$F262*DN22</f>
        <v>0</v>
      </c>
      <c r="DO274" s="20" t="n">
        <f aca="false">-In_PSH_Land*DO19-In_PSH_Devex*$E13*DO30-DO103-In_EW_To_PSH*DO104+$F262*DO22</f>
        <v>0</v>
      </c>
      <c r="DP274" s="20" t="n">
        <f aca="false">-In_PSH_Land*DP19-In_PSH_Devex*$E13*DP30-DP103-In_EW_To_PSH*DP104+$F262*DP22</f>
        <v>0</v>
      </c>
      <c r="DQ274" s="20" t="n">
        <f aca="false">-In_PSH_Land*DQ19-In_PSH_Devex*$E13*DQ30-DQ103-In_EW_To_PSH*DQ104+$F262*DQ22</f>
        <v>0</v>
      </c>
      <c r="DR274" s="20" t="n">
        <f aca="false">-In_PSH_Land*DR19-In_PSH_Devex*$E13*DR30-DR103-In_EW_To_PSH*DR104+$F262*DR22</f>
        <v>0</v>
      </c>
      <c r="DS274" s="20" t="n">
        <f aca="false">-In_PSH_Land*DS19-In_PSH_Devex*$E13*DS30-DS103-In_EW_To_PSH*DS104+$F262*DS22</f>
        <v>0</v>
      </c>
      <c r="DT274" s="20" t="n">
        <f aca="false">-In_PSH_Land*DT19-In_PSH_Devex*$E13*DT30-DT103-In_EW_To_PSH*DT104+$F262*DT22</f>
        <v>0</v>
      </c>
      <c r="DU274" s="20" t="n">
        <f aca="false">-In_PSH_Land*DU19-In_PSH_Devex*$E13*DU30-DU103-In_EW_To_PSH*DU104+$F262*DU22</f>
        <v>0</v>
      </c>
      <c r="DV274" s="20" t="n">
        <f aca="false">-In_PSH_Land*DV19-In_PSH_Devex*$E13*DV30-DV103-In_EW_To_PSH*DV104+$F262*DV22</f>
        <v>0</v>
      </c>
      <c r="DW274" s="20" t="n">
        <f aca="false">-In_PSH_Land*DW19-In_PSH_Devex*$E13*DW30-DW103-In_EW_To_PSH*DW104+$F262*DW22</f>
        <v>0</v>
      </c>
      <c r="DX274" s="20" t="n">
        <f aca="false">-In_PSH_Land*DX19-In_PSH_Devex*$E13*DX30-DX103-In_EW_To_PSH*DX104+$F262*DX22</f>
        <v>0</v>
      </c>
      <c r="DY274" s="20" t="n">
        <f aca="false">-In_PSH_Land*DY19-In_PSH_Devex*$E13*DY30-DY103-In_EW_To_PSH*DY104+$F262*DY22</f>
        <v>0</v>
      </c>
      <c r="DZ274" s="20" t="n">
        <f aca="false">-In_PSH_Land*DZ19-In_PSH_Devex*$E13*DZ30-DZ103-In_EW_To_PSH*DZ104+$F262*DZ22</f>
        <v>0</v>
      </c>
      <c r="EA274" s="20" t="n">
        <f aca="false">-In_PSH_Land*EA19-In_PSH_Devex*$E13*EA30-EA103-In_EW_To_PSH*EA104+$F262*EA22</f>
        <v>0</v>
      </c>
      <c r="EB274" s="20" t="n">
        <f aca="false">-In_PSH_Land*EB19-In_PSH_Devex*$E13*EB30-EB103-In_EW_To_PSH*EB104+$F262*EB22</f>
        <v>0</v>
      </c>
      <c r="EC274" s="20" t="n">
        <f aca="false">-In_PSH_Land*EC19-In_PSH_Devex*$E13*EC30-EC103-In_EW_To_PSH*EC104+$F262*EC22</f>
        <v>0</v>
      </c>
      <c r="ED274" s="20" t="n">
        <f aca="false">-In_PSH_Land*ED19-In_PSH_Devex*$E13*ED30-ED103-In_EW_To_PSH*ED104+$F262*ED22</f>
        <v>0</v>
      </c>
      <c r="EE274" s="20" t="n">
        <f aca="false">-In_PSH_Land*EE19-In_PSH_Devex*$E13*EE30-EE103-In_EW_To_PSH*EE104+$F262*EE22</f>
        <v>0</v>
      </c>
      <c r="EF274" s="20" t="n">
        <f aca="false">-In_PSH_Land*EF19-In_PSH_Devex*$E13*EF30-EF103-In_EW_To_PSH*EF104+$F262*EF22</f>
        <v>0</v>
      </c>
      <c r="EG274" s="20" t="n">
        <f aca="false">-In_PSH_Land*EG19-In_PSH_Devex*$E13*EG30-EG103-In_EW_To_PSH*EG104+$F262*EG22</f>
        <v>0</v>
      </c>
      <c r="EH274" s="20" t="n">
        <f aca="false">-In_PSH_Land*EH19-In_PSH_Devex*$E13*EH30-EH103-In_EW_To_PSH*EH104+$F262*EH22</f>
        <v>0</v>
      </c>
      <c r="EI274" s="20" t="n">
        <f aca="false">-In_PSH_Land*EI19-In_PSH_Devex*$E13*EI30-EI103-In_EW_To_PSH*EI104+$F262*EI22</f>
        <v>0</v>
      </c>
      <c r="EJ274" s="20" t="n">
        <f aca="false">-In_PSH_Land*EJ19-In_PSH_Devex*$E13*EJ30-EJ103-In_EW_To_PSH*EJ104+$F262*EJ22</f>
        <v>0</v>
      </c>
      <c r="EK274" s="20" t="n">
        <f aca="false">-In_PSH_Land*EK19-In_PSH_Devex*$E13*EK30-EK103-In_EW_To_PSH*EK104+$F262*EK22</f>
        <v>0</v>
      </c>
      <c r="EL274" s="20" t="n">
        <f aca="false">-In_PSH_Land*EL19-In_PSH_Devex*$E13*EL30-EL103-In_EW_To_PSH*EL104+$F262*EL22</f>
        <v>0</v>
      </c>
      <c r="EM274" s="20" t="n">
        <f aca="false">-In_PSH_Land*EM19-In_PSH_Devex*$E13*EM30-EM103-In_EW_To_PSH*EM104+$F262*EM22</f>
        <v>0</v>
      </c>
      <c r="EN274" s="20" t="n">
        <f aca="false">-In_PSH_Land*EN19-In_PSH_Devex*$E13*EN30-EN103-In_EW_To_PSH*EN104+$F262*EN22</f>
        <v>0</v>
      </c>
      <c r="EO274" s="20" t="n">
        <f aca="false">-In_PSH_Land*EO19-In_PSH_Devex*$E13*EO30-EO103-In_EW_To_PSH*EO104+$F262*EO22</f>
        <v>0</v>
      </c>
      <c r="EP274" s="20" t="n">
        <f aca="false">-In_PSH_Land*EP19-In_PSH_Devex*$E13*EP30-EP103-In_EW_To_PSH*EP104+$F262*EP22</f>
        <v>0</v>
      </c>
      <c r="EQ274" s="20" t="n">
        <f aca="false">-In_PSH_Land*EQ19-In_PSH_Devex*$E13*EQ30-EQ103-In_EW_To_PSH*EQ104+$F262*EQ22</f>
        <v>0</v>
      </c>
      <c r="ER274" s="20" t="n">
        <f aca="false">-In_PSH_Land*ER19-In_PSH_Devex*$E13*ER30-ER103-In_EW_To_PSH*ER104+$F262*ER22</f>
        <v>0</v>
      </c>
      <c r="ES274" s="20" t="n">
        <f aca="false">-In_PSH_Land*ES19-In_PSH_Devex*$E13*ES30-ES103-In_EW_To_PSH*ES104+$F262*ES22</f>
        <v>0</v>
      </c>
      <c r="ET274" s="20" t="n">
        <f aca="false">-In_PSH_Land*ET19-In_PSH_Devex*$E13*ET30-ET103-In_EW_To_PSH*ET104+$F262*ET22</f>
        <v>0</v>
      </c>
      <c r="EU274" s="20" t="n">
        <f aca="false">-In_PSH_Land*EU19-In_PSH_Devex*$E13*EU30-EU103-In_EW_To_PSH*EU104+$F262*EU22</f>
        <v>0</v>
      </c>
      <c r="EV274" s="20" t="n">
        <f aca="false">-In_PSH_Land*EV19-In_PSH_Devex*$E13*EV30-EV103-In_EW_To_PSH*EV104+$F262*EV22</f>
        <v>0</v>
      </c>
      <c r="EW274" s="20" t="n">
        <f aca="false">-In_PSH_Land*EW19-In_PSH_Devex*$E13*EW30-EW103-In_EW_To_PSH*EW104+$F262*EW22</f>
        <v>0</v>
      </c>
      <c r="EX274" s="20" t="n">
        <f aca="false">-In_PSH_Land*EX19-In_PSH_Devex*$E13*EX30-EX103-In_EW_To_PSH*EX104+$F262*EX22</f>
        <v>0</v>
      </c>
      <c r="EY274" s="20" t="n">
        <f aca="false">-In_PSH_Land*EY19-In_PSH_Devex*$E13*EY30-EY103-In_EW_To_PSH*EY104+$F262*EY22</f>
        <v>0</v>
      </c>
      <c r="EZ274" s="20" t="n">
        <f aca="false">-In_PSH_Land*EZ19-In_PSH_Devex*$E13*EZ30-EZ103-In_EW_To_PSH*EZ104+$F262*EZ22</f>
        <v>0</v>
      </c>
      <c r="FA274" s="20" t="n">
        <f aca="false">-In_PSH_Land*FA19-In_PSH_Devex*$E13*FA30-FA103-In_EW_To_PSH*FA104+$F262*FA22</f>
        <v>0</v>
      </c>
      <c r="FB274" s="20" t="n">
        <f aca="false">-In_PSH_Land*FB19-In_PSH_Devex*$E13*FB30-FB103-In_EW_To_PSH*FB104+$F262*FB22</f>
        <v>0</v>
      </c>
      <c r="FC274" s="20" t="n">
        <f aca="false">-In_PSH_Land*FC19-In_PSH_Devex*$E13*FC30-FC103-In_EW_To_PSH*FC104+$F262*FC22</f>
        <v>0</v>
      </c>
      <c r="FD274" s="20" t="n">
        <f aca="false">-In_PSH_Land*FD19-In_PSH_Devex*$E13*FD30-FD103-In_EW_To_PSH*FD104+$F262*FD22</f>
        <v>0</v>
      </c>
      <c r="FE274" s="20" t="n">
        <f aca="false">-In_PSH_Land*FE19-In_PSH_Devex*$E13*FE30-FE103-In_EW_To_PSH*FE104+$F262*FE22</f>
        <v>0</v>
      </c>
      <c r="FF274" s="20" t="n">
        <f aca="false">-In_PSH_Land*FF19-In_PSH_Devex*$E13*FF30-FF103-In_EW_To_PSH*FF104+$F262*FF22</f>
        <v>0</v>
      </c>
      <c r="FG274" s="20" t="n">
        <f aca="false">-In_PSH_Land*FG19-In_PSH_Devex*$E13*FG30-FG103-In_EW_To_PSH*FG104+$F262*FG22</f>
        <v>0</v>
      </c>
      <c r="FH274" s="20" t="n">
        <f aca="false">-In_PSH_Land*FH19-In_PSH_Devex*$E13*FH30-FH103-In_EW_To_PSH*FH104+$F262*FH22</f>
        <v>0</v>
      </c>
    </row>
    <row r="275" customFormat="false" ht="15" hidden="false" customHeight="false" outlineLevel="0" collapsed="false">
      <c r="C275" s="27" t="s">
        <v>898</v>
      </c>
      <c r="D275" s="11" t="s">
        <v>32</v>
      </c>
      <c r="E275" s="32" t="str">
        <f aca="false">IFERROR(XIRR($J274:$FH274,$J$4:$FH$4),"n/a")</f>
        <v>n/a</v>
      </c>
    </row>
    <row r="277" customFormat="false" ht="15" hidden="false" customHeight="false" outlineLevel="0" collapsed="false">
      <c r="A277" s="9" t="s">
        <v>14</v>
      </c>
      <c r="B277" s="9"/>
      <c r="C277" s="9" t="s">
        <v>899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  <c r="EA277" s="9"/>
      <c r="EB277" s="9"/>
      <c r="EC277" s="9"/>
      <c r="ED277" s="9"/>
      <c r="EE277" s="9"/>
      <c r="EF277" s="9"/>
      <c r="EG277" s="9"/>
      <c r="EH277" s="9"/>
      <c r="EI277" s="9"/>
      <c r="EJ277" s="9"/>
      <c r="EK277" s="9"/>
      <c r="EL277" s="9"/>
      <c r="EM277" s="9"/>
      <c r="EN277" s="9"/>
      <c r="EO277" s="9"/>
      <c r="EP277" s="9"/>
      <c r="EQ277" s="9"/>
      <c r="ER277" s="9"/>
      <c r="ES277" s="9"/>
      <c r="ET277" s="9"/>
      <c r="EU277" s="9"/>
      <c r="EV277" s="9"/>
      <c r="EW277" s="9"/>
      <c r="EX277" s="9"/>
      <c r="EY277" s="9"/>
      <c r="EZ277" s="9"/>
      <c r="FA277" s="9"/>
      <c r="FB277" s="9"/>
      <c r="FC277" s="9"/>
      <c r="FD277" s="9"/>
      <c r="FE277" s="9"/>
      <c r="FF277" s="9"/>
      <c r="FG277" s="9"/>
      <c r="FH277" s="9"/>
    </row>
    <row r="278" customFormat="false" ht="15" hidden="false" customHeight="false" outlineLevel="0" collapsed="false">
      <c r="C278" s="0" t="s">
        <v>900</v>
      </c>
      <c r="D278" s="11" t="s">
        <v>32</v>
      </c>
      <c r="E278" s="22" t="n">
        <f aca="false">1-In_PSH_Stays*$F224</f>
        <v>1</v>
      </c>
      <c r="F278" s="20" t="n">
        <f aca="false">(1-In_PSH_Stays)*$F236</f>
        <v>1540.80291200887</v>
      </c>
    </row>
    <row r="279" customFormat="false" ht="15" hidden="false" customHeight="false" outlineLevel="0" collapsed="false">
      <c r="C279" s="0" t="s">
        <v>901</v>
      </c>
      <c r="D279" s="11" t="s">
        <v>32</v>
      </c>
      <c r="J279" s="22" t="n">
        <f aca="false">1-J25*(1-$E278)</f>
        <v>1</v>
      </c>
      <c r="K279" s="22" t="n">
        <f aca="false">1-K25*(1-$E278)</f>
        <v>1</v>
      </c>
      <c r="L279" s="22" t="n">
        <f aca="false">1-L25*(1-$E278)</f>
        <v>1</v>
      </c>
      <c r="M279" s="22" t="n">
        <f aca="false">1-M25*(1-$E278)</f>
        <v>1</v>
      </c>
      <c r="N279" s="22" t="n">
        <f aca="false">1-N25*(1-$E278)</f>
        <v>1</v>
      </c>
      <c r="O279" s="22" t="n">
        <f aca="false">1-O25*(1-$E278)</f>
        <v>1</v>
      </c>
      <c r="P279" s="22" t="n">
        <f aca="false">1-P25*(1-$E278)</f>
        <v>1</v>
      </c>
      <c r="Q279" s="22" t="n">
        <f aca="false">1-Q25*(1-$E278)</f>
        <v>1</v>
      </c>
      <c r="R279" s="22" t="n">
        <f aca="false">1-R25*(1-$E278)</f>
        <v>1</v>
      </c>
      <c r="S279" s="22" t="n">
        <f aca="false">1-S25*(1-$E278)</f>
        <v>1</v>
      </c>
      <c r="T279" s="22" t="n">
        <f aca="false">1-T25*(1-$E278)</f>
        <v>1</v>
      </c>
      <c r="U279" s="22" t="n">
        <f aca="false">1-U25*(1-$E278)</f>
        <v>1</v>
      </c>
      <c r="V279" s="22" t="n">
        <f aca="false">1-V25*(1-$E278)</f>
        <v>1</v>
      </c>
      <c r="W279" s="22" t="n">
        <f aca="false">1-W25*(1-$E278)</f>
        <v>1</v>
      </c>
      <c r="X279" s="22" t="n">
        <f aca="false">1-X25*(1-$E278)</f>
        <v>1</v>
      </c>
      <c r="Y279" s="22" t="n">
        <f aca="false">1-Y25*(1-$E278)</f>
        <v>1</v>
      </c>
      <c r="Z279" s="22" t="n">
        <f aca="false">1-Z25*(1-$E278)</f>
        <v>1</v>
      </c>
      <c r="AA279" s="22" t="n">
        <f aca="false">1-AA25*(1-$E278)</f>
        <v>1</v>
      </c>
      <c r="AB279" s="22" t="n">
        <f aca="false">1-AB25*(1-$E278)</f>
        <v>1</v>
      </c>
      <c r="AC279" s="22" t="n">
        <f aca="false">1-AC25*(1-$E278)</f>
        <v>1</v>
      </c>
      <c r="AD279" s="22" t="n">
        <f aca="false">1-AD25*(1-$E278)</f>
        <v>1</v>
      </c>
      <c r="AE279" s="22" t="n">
        <f aca="false">1-AE25*(1-$E278)</f>
        <v>1</v>
      </c>
      <c r="AF279" s="22" t="n">
        <f aca="false">1-AF25*(1-$E278)</f>
        <v>1</v>
      </c>
      <c r="AG279" s="22" t="n">
        <f aca="false">1-AG25*(1-$E278)</f>
        <v>1</v>
      </c>
      <c r="AH279" s="22" t="n">
        <f aca="false">1-AH25*(1-$E278)</f>
        <v>1</v>
      </c>
      <c r="AI279" s="22" t="n">
        <f aca="false">1-AI25*(1-$E278)</f>
        <v>1</v>
      </c>
      <c r="AJ279" s="22" t="n">
        <f aca="false">1-AJ25*(1-$E278)</f>
        <v>1</v>
      </c>
      <c r="AK279" s="22" t="n">
        <f aca="false">1-AK25*(1-$E278)</f>
        <v>1</v>
      </c>
      <c r="AL279" s="22" t="n">
        <f aca="false">1-AL25*(1-$E278)</f>
        <v>1</v>
      </c>
      <c r="AM279" s="22" t="n">
        <f aca="false">1-AM25*(1-$E278)</f>
        <v>1</v>
      </c>
      <c r="AN279" s="22" t="n">
        <f aca="false">1-AN25*(1-$E278)</f>
        <v>1</v>
      </c>
      <c r="AO279" s="22" t="n">
        <f aca="false">1-AO25*(1-$E278)</f>
        <v>1</v>
      </c>
      <c r="AP279" s="22" t="n">
        <f aca="false">1-AP25*(1-$E278)</f>
        <v>1</v>
      </c>
      <c r="AQ279" s="22" t="n">
        <f aca="false">1-AQ25*(1-$E278)</f>
        <v>1</v>
      </c>
      <c r="AR279" s="22" t="n">
        <f aca="false">1-AR25*(1-$E278)</f>
        <v>1</v>
      </c>
      <c r="AS279" s="22" t="n">
        <f aca="false">1-AS25*(1-$E278)</f>
        <v>1</v>
      </c>
      <c r="AT279" s="22" t="n">
        <f aca="false">1-AT25*(1-$E278)</f>
        <v>1</v>
      </c>
      <c r="AU279" s="22" t="n">
        <f aca="false">1-AU25*(1-$E278)</f>
        <v>1</v>
      </c>
      <c r="AV279" s="22" t="n">
        <f aca="false">1-AV25*(1-$E278)</f>
        <v>1</v>
      </c>
      <c r="AW279" s="22" t="n">
        <f aca="false">1-AW25*(1-$E278)</f>
        <v>1</v>
      </c>
      <c r="AX279" s="22" t="n">
        <f aca="false">1-AX25*(1-$E278)</f>
        <v>1</v>
      </c>
      <c r="AY279" s="22" t="n">
        <f aca="false">1-AY25*(1-$E278)</f>
        <v>1</v>
      </c>
      <c r="AZ279" s="22" t="n">
        <f aca="false">1-AZ25*(1-$E278)</f>
        <v>1</v>
      </c>
      <c r="BA279" s="22" t="n">
        <f aca="false">1-BA25*(1-$E278)</f>
        <v>1</v>
      </c>
      <c r="BB279" s="22" t="n">
        <f aca="false">1-BB25*(1-$E278)</f>
        <v>1</v>
      </c>
      <c r="BC279" s="22" t="n">
        <f aca="false">1-BC25*(1-$E278)</f>
        <v>1</v>
      </c>
      <c r="BD279" s="22" t="n">
        <f aca="false">1-BD25*(1-$E278)</f>
        <v>1</v>
      </c>
      <c r="BE279" s="22" t="n">
        <f aca="false">1-BE25*(1-$E278)</f>
        <v>1</v>
      </c>
      <c r="BF279" s="22" t="n">
        <f aca="false">1-BF25*(1-$E278)</f>
        <v>1</v>
      </c>
      <c r="BG279" s="22" t="n">
        <f aca="false">1-BG25*(1-$E278)</f>
        <v>1</v>
      </c>
      <c r="BH279" s="22" t="n">
        <f aca="false">1-BH25*(1-$E278)</f>
        <v>1</v>
      </c>
      <c r="BI279" s="22" t="n">
        <f aca="false">1-BI25*(1-$E278)</f>
        <v>1</v>
      </c>
      <c r="BJ279" s="22" t="n">
        <f aca="false">1-BJ25*(1-$E278)</f>
        <v>1</v>
      </c>
      <c r="BK279" s="22" t="n">
        <f aca="false">1-BK25*(1-$E278)</f>
        <v>1</v>
      </c>
      <c r="BL279" s="22" t="n">
        <f aca="false">1-BL25*(1-$E278)</f>
        <v>1</v>
      </c>
      <c r="BM279" s="22" t="n">
        <f aca="false">1-BM25*(1-$E278)</f>
        <v>1</v>
      </c>
      <c r="BN279" s="22" t="n">
        <f aca="false">1-BN25*(1-$E278)</f>
        <v>1</v>
      </c>
      <c r="BO279" s="22" t="n">
        <f aca="false">1-BO25*(1-$E278)</f>
        <v>1</v>
      </c>
      <c r="BP279" s="22" t="n">
        <f aca="false">1-BP25*(1-$E278)</f>
        <v>1</v>
      </c>
      <c r="BQ279" s="22" t="n">
        <f aca="false">1-BQ25*(1-$E278)</f>
        <v>1</v>
      </c>
      <c r="BR279" s="22" t="n">
        <f aca="false">1-BR25*(1-$E278)</f>
        <v>1</v>
      </c>
      <c r="BS279" s="22" t="n">
        <f aca="false">1-BS25*(1-$E278)</f>
        <v>1</v>
      </c>
      <c r="BT279" s="22" t="n">
        <f aca="false">1-BT25*(1-$E278)</f>
        <v>1</v>
      </c>
      <c r="BU279" s="22" t="n">
        <f aca="false">1-BU25*(1-$E278)</f>
        <v>1</v>
      </c>
      <c r="BV279" s="22" t="n">
        <f aca="false">1-BV25*(1-$E278)</f>
        <v>1</v>
      </c>
      <c r="BW279" s="22" t="n">
        <f aca="false">1-BW25*(1-$E278)</f>
        <v>1</v>
      </c>
      <c r="BX279" s="22" t="n">
        <f aca="false">1-BX25*(1-$E278)</f>
        <v>1</v>
      </c>
      <c r="BY279" s="22" t="n">
        <f aca="false">1-BY25*(1-$E278)</f>
        <v>1</v>
      </c>
      <c r="BZ279" s="22" t="n">
        <f aca="false">1-BZ25*(1-$E278)</f>
        <v>1</v>
      </c>
      <c r="CA279" s="22" t="n">
        <f aca="false">1-CA25*(1-$E278)</f>
        <v>1</v>
      </c>
      <c r="CB279" s="22" t="n">
        <f aca="false">1-CB25*(1-$E278)</f>
        <v>1</v>
      </c>
      <c r="CC279" s="22" t="n">
        <f aca="false">1-CC25*(1-$E278)</f>
        <v>1</v>
      </c>
      <c r="CD279" s="22" t="n">
        <f aca="false">1-CD25*(1-$E278)</f>
        <v>1</v>
      </c>
      <c r="CE279" s="22" t="n">
        <f aca="false">1-CE25*(1-$E278)</f>
        <v>1</v>
      </c>
      <c r="CF279" s="22" t="n">
        <f aca="false">1-CF25*(1-$E278)</f>
        <v>1</v>
      </c>
      <c r="CG279" s="22" t="n">
        <f aca="false">1-CG25*(1-$E278)</f>
        <v>1</v>
      </c>
      <c r="CH279" s="22" t="n">
        <f aca="false">1-CH25*(1-$E278)</f>
        <v>1</v>
      </c>
      <c r="CI279" s="22" t="n">
        <f aca="false">1-CI25*(1-$E278)</f>
        <v>1</v>
      </c>
      <c r="CJ279" s="22" t="n">
        <f aca="false">1-CJ25*(1-$E278)</f>
        <v>1</v>
      </c>
      <c r="CK279" s="22" t="n">
        <f aca="false">1-CK25*(1-$E278)</f>
        <v>1</v>
      </c>
      <c r="CL279" s="22" t="n">
        <f aca="false">1-CL25*(1-$E278)</f>
        <v>1</v>
      </c>
      <c r="CM279" s="22" t="n">
        <f aca="false">1-CM25*(1-$E278)</f>
        <v>1</v>
      </c>
      <c r="CN279" s="22" t="n">
        <f aca="false">1-CN25*(1-$E278)</f>
        <v>1</v>
      </c>
      <c r="CO279" s="22" t="n">
        <f aca="false">1-CO25*(1-$E278)</f>
        <v>1</v>
      </c>
      <c r="CP279" s="22" t="n">
        <f aca="false">1-CP25*(1-$E278)</f>
        <v>1</v>
      </c>
      <c r="CQ279" s="22" t="n">
        <f aca="false">1-CQ25*(1-$E278)</f>
        <v>1</v>
      </c>
      <c r="CR279" s="22" t="n">
        <f aca="false">1-CR25*(1-$E278)</f>
        <v>1</v>
      </c>
      <c r="CS279" s="22" t="n">
        <f aca="false">1-CS25*(1-$E278)</f>
        <v>1</v>
      </c>
      <c r="CT279" s="22" t="n">
        <f aca="false">1-CT25*(1-$E278)</f>
        <v>1</v>
      </c>
      <c r="CU279" s="22" t="n">
        <f aca="false">1-CU25*(1-$E278)</f>
        <v>1</v>
      </c>
      <c r="CV279" s="22" t="n">
        <f aca="false">1-CV25*(1-$E278)</f>
        <v>1</v>
      </c>
      <c r="CW279" s="22" t="n">
        <f aca="false">1-CW25*(1-$E278)</f>
        <v>1</v>
      </c>
      <c r="CX279" s="22" t="n">
        <f aca="false">1-CX25*(1-$E278)</f>
        <v>1</v>
      </c>
      <c r="CY279" s="22" t="n">
        <f aca="false">1-CY25*(1-$E278)</f>
        <v>1</v>
      </c>
      <c r="CZ279" s="22" t="n">
        <f aca="false">1-CZ25*(1-$E278)</f>
        <v>1</v>
      </c>
      <c r="DA279" s="22" t="n">
        <f aca="false">1-DA25*(1-$E278)</f>
        <v>1</v>
      </c>
      <c r="DB279" s="22" t="n">
        <f aca="false">1-DB25*(1-$E278)</f>
        <v>1</v>
      </c>
      <c r="DC279" s="22" t="n">
        <f aca="false">1-DC25*(1-$E278)</f>
        <v>1</v>
      </c>
      <c r="DD279" s="22" t="n">
        <f aca="false">1-DD25*(1-$E278)</f>
        <v>1</v>
      </c>
      <c r="DE279" s="22" t="n">
        <f aca="false">1-DE25*(1-$E278)</f>
        <v>1</v>
      </c>
      <c r="DF279" s="22" t="n">
        <f aca="false">1-DF25*(1-$E278)</f>
        <v>1</v>
      </c>
      <c r="DG279" s="22" t="n">
        <f aca="false">1-DG25*(1-$E278)</f>
        <v>1</v>
      </c>
      <c r="DH279" s="22" t="n">
        <f aca="false">1-DH25*(1-$E278)</f>
        <v>1</v>
      </c>
      <c r="DI279" s="22" t="n">
        <f aca="false">1-DI25*(1-$E278)</f>
        <v>1</v>
      </c>
      <c r="DJ279" s="22" t="n">
        <f aca="false">1-DJ25*(1-$E278)</f>
        <v>1</v>
      </c>
      <c r="DK279" s="22" t="n">
        <f aca="false">1-DK25*(1-$E278)</f>
        <v>1</v>
      </c>
      <c r="DL279" s="22" t="n">
        <f aca="false">1-DL25*(1-$E278)</f>
        <v>1</v>
      </c>
      <c r="DM279" s="22" t="n">
        <f aca="false">1-DM25*(1-$E278)</f>
        <v>1</v>
      </c>
      <c r="DN279" s="22" t="n">
        <f aca="false">1-DN25*(1-$E278)</f>
        <v>1</v>
      </c>
      <c r="DO279" s="22" t="n">
        <f aca="false">1-DO25*(1-$E278)</f>
        <v>1</v>
      </c>
      <c r="DP279" s="22" t="n">
        <f aca="false">1-DP25*(1-$E278)</f>
        <v>1</v>
      </c>
      <c r="DQ279" s="22" t="n">
        <f aca="false">1-DQ25*(1-$E278)</f>
        <v>1</v>
      </c>
      <c r="DR279" s="22" t="n">
        <f aca="false">1-DR25*(1-$E278)</f>
        <v>1</v>
      </c>
      <c r="DS279" s="22" t="n">
        <f aca="false">1-DS25*(1-$E278)</f>
        <v>1</v>
      </c>
      <c r="DT279" s="22" t="n">
        <f aca="false">1-DT25*(1-$E278)</f>
        <v>1</v>
      </c>
      <c r="DU279" s="22" t="n">
        <f aca="false">1-DU25*(1-$E278)</f>
        <v>1</v>
      </c>
      <c r="DV279" s="22" t="n">
        <f aca="false">1-DV25*(1-$E278)</f>
        <v>1</v>
      </c>
      <c r="DW279" s="22" t="n">
        <f aca="false">1-DW25*(1-$E278)</f>
        <v>1</v>
      </c>
      <c r="DX279" s="22" t="n">
        <f aca="false">1-DX25*(1-$E278)</f>
        <v>1</v>
      </c>
      <c r="DY279" s="22" t="n">
        <f aca="false">1-DY25*(1-$E278)</f>
        <v>1</v>
      </c>
      <c r="DZ279" s="22" t="n">
        <f aca="false">1-DZ25*(1-$E278)</f>
        <v>1</v>
      </c>
      <c r="EA279" s="22" t="n">
        <f aca="false">1-EA25*(1-$E278)</f>
        <v>1</v>
      </c>
      <c r="EB279" s="22" t="n">
        <f aca="false">1-EB25*(1-$E278)</f>
        <v>1</v>
      </c>
      <c r="EC279" s="22" t="n">
        <f aca="false">1-EC25*(1-$E278)</f>
        <v>1</v>
      </c>
      <c r="ED279" s="22" t="n">
        <f aca="false">1-ED25*(1-$E278)</f>
        <v>1</v>
      </c>
      <c r="EE279" s="22" t="n">
        <f aca="false">1-EE25*(1-$E278)</f>
        <v>1</v>
      </c>
      <c r="EF279" s="22" t="n">
        <f aca="false">1-EF25*(1-$E278)</f>
        <v>1</v>
      </c>
      <c r="EG279" s="22" t="n">
        <f aca="false">1-EG25*(1-$E278)</f>
        <v>1</v>
      </c>
      <c r="EH279" s="22" t="n">
        <f aca="false">1-EH25*(1-$E278)</f>
        <v>1</v>
      </c>
      <c r="EI279" s="22" t="n">
        <f aca="false">1-EI25*(1-$E278)</f>
        <v>1</v>
      </c>
      <c r="EJ279" s="22" t="n">
        <f aca="false">1-EJ25*(1-$E278)</f>
        <v>1</v>
      </c>
      <c r="EK279" s="22" t="n">
        <f aca="false">1-EK25*(1-$E278)</f>
        <v>1</v>
      </c>
      <c r="EL279" s="22" t="n">
        <f aca="false">1-EL25*(1-$E278)</f>
        <v>1</v>
      </c>
      <c r="EM279" s="22" t="n">
        <f aca="false">1-EM25*(1-$E278)</f>
        <v>1</v>
      </c>
      <c r="EN279" s="22" t="n">
        <f aca="false">1-EN25*(1-$E278)</f>
        <v>1</v>
      </c>
      <c r="EO279" s="22" t="n">
        <f aca="false">1-EO25*(1-$E278)</f>
        <v>1</v>
      </c>
      <c r="EP279" s="22" t="n">
        <f aca="false">1-EP25*(1-$E278)</f>
        <v>1</v>
      </c>
      <c r="EQ279" s="22" t="n">
        <f aca="false">1-EQ25*(1-$E278)</f>
        <v>1</v>
      </c>
      <c r="ER279" s="22" t="n">
        <f aca="false">1-ER25*(1-$E278)</f>
        <v>1</v>
      </c>
      <c r="ES279" s="22" t="n">
        <f aca="false">1-ES25*(1-$E278)</f>
        <v>1</v>
      </c>
      <c r="ET279" s="22" t="n">
        <f aca="false">1-ET25*(1-$E278)</f>
        <v>1</v>
      </c>
      <c r="EU279" s="22" t="n">
        <f aca="false">1-EU25*(1-$E278)</f>
        <v>1</v>
      </c>
      <c r="EV279" s="22" t="n">
        <f aca="false">1-EV25*(1-$E278)</f>
        <v>1</v>
      </c>
      <c r="EW279" s="22" t="n">
        <f aca="false">1-EW25*(1-$E278)</f>
        <v>1</v>
      </c>
      <c r="EX279" s="22" t="n">
        <f aca="false">1-EX25*(1-$E278)</f>
        <v>1</v>
      </c>
      <c r="EY279" s="22" t="n">
        <f aca="false">1-EY25*(1-$E278)</f>
        <v>1</v>
      </c>
      <c r="EZ279" s="22" t="n">
        <f aca="false">1-EZ25*(1-$E278)</f>
        <v>1</v>
      </c>
      <c r="FA279" s="22" t="n">
        <f aca="false">1-FA25*(1-$E278)</f>
        <v>1</v>
      </c>
      <c r="FB279" s="22" t="n">
        <f aca="false">1-FB25*(1-$E278)</f>
        <v>1</v>
      </c>
      <c r="FC279" s="22" t="n">
        <f aca="false">1-FC25*(1-$E278)</f>
        <v>1</v>
      </c>
      <c r="FD279" s="22" t="n">
        <f aca="false">1-FD25*(1-$E278)</f>
        <v>1</v>
      </c>
      <c r="FE279" s="22" t="n">
        <f aca="false">1-FE25*(1-$E278)</f>
        <v>1</v>
      </c>
      <c r="FF279" s="22" t="n">
        <f aca="false">1-FF25*(1-$E278)</f>
        <v>1</v>
      </c>
      <c r="FG279" s="22" t="n">
        <f aca="false">1-FG25*(1-$E278)</f>
        <v>1</v>
      </c>
      <c r="FH279" s="22" t="n">
        <f aca="false">1-FH25*(1-$E278)</f>
        <v>1</v>
      </c>
    </row>
    <row r="280" customFormat="false" ht="15" hidden="false" customHeight="false" outlineLevel="0" collapsed="false">
      <c r="C280" s="27" t="s">
        <v>902</v>
      </c>
      <c r="D280" s="11" t="s">
        <v>359</v>
      </c>
      <c r="I280" s="62" t="n">
        <f aca="false">SUM(J280:FH280)</f>
        <v>33798.745683047</v>
      </c>
      <c r="J280" s="62" t="n">
        <f aca="false">J174*J279-$F278*J20</f>
        <v>-2749.35227272727</v>
      </c>
      <c r="K280" s="62" t="n">
        <f aca="false">K174*K279-$F278*K20</f>
        <v>818.684731973848</v>
      </c>
      <c r="L280" s="62" t="n">
        <f aca="false">L174*L279-$F278*L20</f>
        <v>-684.462738443338</v>
      </c>
      <c r="M280" s="62" t="n">
        <f aca="false">M174*M279-$F278*M20</f>
        <v>-226.929361942715</v>
      </c>
      <c r="N280" s="62" t="n">
        <f aca="false">N174*N279-$F278*N20</f>
        <v>-1835.41287842623</v>
      </c>
      <c r="O280" s="62" t="n">
        <f aca="false">O174*O279-$F278*O20</f>
        <v>-3121.54278319658</v>
      </c>
      <c r="P280" s="62" t="n">
        <f aca="false">P174*P279-$F278*P20</f>
        <v>-867.334704016631</v>
      </c>
      <c r="Q280" s="62" t="n">
        <f aca="false">Q174*Q279-$F278*Q20</f>
        <v>-10048.1673294065</v>
      </c>
      <c r="R280" s="62" t="n">
        <f aca="false">R174*R279-$F278*R20</f>
        <v>-10028.0358728944</v>
      </c>
      <c r="S280" s="62" t="n">
        <f aca="false">S174*S279-$F278*S20</f>
        <v>-10631.5099593071</v>
      </c>
      <c r="T280" s="62" t="n">
        <f aca="false">T174*T279-$F278*T20</f>
        <v>1020.49973212637</v>
      </c>
      <c r="U280" s="62" t="n">
        <f aca="false">U174*U279-$F278*U20</f>
        <v>1037.0943071184</v>
      </c>
      <c r="V280" s="62" t="n">
        <f aca="false">V174*V279-$F278*V20</f>
        <v>1029.13036873335</v>
      </c>
      <c r="W280" s="62" t="n">
        <f aca="false">W174*W279-$F278*W20</f>
        <v>711.701194555233</v>
      </c>
      <c r="X280" s="62" t="n">
        <f aca="false">X174*X279-$F278*X20</f>
        <v>724.888860220525</v>
      </c>
      <c r="Y280" s="62" t="n">
        <f aca="false">Y174*Y279-$F278*Y20</f>
        <v>738.032236760273</v>
      </c>
      <c r="Z280" s="62" t="n">
        <f aca="false">Z174*Z279-$F278*Z20</f>
        <v>736.398649589895</v>
      </c>
      <c r="AA280" s="62" t="n">
        <f aca="false">AA174*AA279-$F278*AA20</f>
        <v>490.981390820844</v>
      </c>
      <c r="AB280" s="62" t="n">
        <f aca="false">AB174*AB279-$F278*AB20</f>
        <v>502.385887762411</v>
      </c>
      <c r="AC280" s="62" t="n">
        <f aca="false">AC174*AC279-$F278*AC20</f>
        <v>513.749995179033</v>
      </c>
      <c r="AD280" s="62" t="n">
        <f aca="false">AD174*AD279-$F278*AD20</f>
        <v>512.465610722449</v>
      </c>
      <c r="AE280" s="62" t="n">
        <f aca="false">AE174*AE279-$F278*AE20</f>
        <v>540.423983141161</v>
      </c>
      <c r="AF280" s="62" t="n">
        <f aca="false">AF174*AF279-$F278*AF20</f>
        <v>552.063357366828</v>
      </c>
      <c r="AG280" s="62" t="n">
        <f aca="false">AG174*AG279-$F278*AG20</f>
        <v>563.660879478215</v>
      </c>
      <c r="AH280" s="62" t="n">
        <f aca="false">AH174*AH279-$F278*AH20</f>
        <v>562.205622036276</v>
      </c>
      <c r="AI280" s="62" t="n">
        <f aca="false">AI174*AI279-$F278*AI20</f>
        <v>544.981262084519</v>
      </c>
      <c r="AJ280" s="62" t="n">
        <f aca="false">AJ174*AJ279-$F278*AJ20</f>
        <v>541.709964798775</v>
      </c>
      <c r="AK280" s="62" t="n">
        <f aca="false">AK174*AK279-$F278*AK20</f>
        <v>552.971861454708</v>
      </c>
      <c r="AL280" s="62" t="n">
        <f aca="false">AL174*AL279-$F278*AL20</f>
        <v>551.419097579237</v>
      </c>
      <c r="AM280" s="62" t="n">
        <f aca="false">AM174*AM279-$F278*AM20</f>
        <v>489.274774379826</v>
      </c>
      <c r="AN280" s="62" t="n">
        <f aca="false">AN174*AN279-$F278*AN20</f>
        <v>500.115154693753</v>
      </c>
      <c r="AO280" s="62" t="n">
        <f aca="false">AO174*AO279-$F278*AO20</f>
        <v>510.914571839764</v>
      </c>
      <c r="AP280" s="62" t="n">
        <f aca="false">AP174*AP279-$F278*AP20</f>
        <v>509.337231751629</v>
      </c>
      <c r="AQ280" s="62" t="n">
        <f aca="false">AQ174*AQ279-$F278*AQ20</f>
        <v>386.078370543486</v>
      </c>
      <c r="AR280" s="62" t="n">
        <f aca="false">AR174*AR279-$F278*AR20</f>
        <v>396.422698411906</v>
      </c>
      <c r="AS280" s="62" t="n">
        <f aca="false">AS174*AS279-$F278*AS20</f>
        <v>406.730057636678</v>
      </c>
      <c r="AT280" s="62" t="n">
        <f aca="false">AT174*AT279-$F278*AT20</f>
        <v>405.554456999024</v>
      </c>
      <c r="AU280" s="62" t="n">
        <f aca="false">AU174*AU279-$F278*AU20</f>
        <v>412.957798351214</v>
      </c>
      <c r="AV280" s="62" t="n">
        <f aca="false">AV174*AV279-$F278*AV20</f>
        <v>423.610065605332</v>
      </c>
      <c r="AW280" s="62" t="n">
        <f aca="false">AW174*AW279-$F278*AW20</f>
        <v>434.225665321926</v>
      </c>
      <c r="AX280" s="62" t="n">
        <f aca="false">AX174*AX279-$F278*AX20</f>
        <v>433.059639840876</v>
      </c>
      <c r="AY280" s="62" t="n">
        <f aca="false">AY174*AY279-$F278*AY20</f>
        <v>348.475584851252</v>
      </c>
      <c r="AZ280" s="62" t="n">
        <f aca="false">AZ174*AZ279-$F278*AZ20</f>
        <v>347.335091228592</v>
      </c>
      <c r="BA280" s="62" t="n">
        <f aca="false">BA174*BA279-$F278*BA20</f>
        <v>357.114561572126</v>
      </c>
      <c r="BB280" s="62" t="n">
        <f aca="false">BB174*BB279-$F278*BB20</f>
        <v>355.950614289908</v>
      </c>
      <c r="BC280" s="62" t="n">
        <f aca="false">BC174*BC279-$F278*BC20</f>
        <v>368.139820991771</v>
      </c>
      <c r="BD280" s="62" t="n">
        <f aca="false">BD174*BD279-$F278*BD20</f>
        <v>378.238691357739</v>
      </c>
      <c r="BE280" s="62" t="n">
        <f aca="false">BE174*BE279-$F278*BE20</f>
        <v>388.299095827381</v>
      </c>
      <c r="BF280" s="62" t="n">
        <f aca="false">BF174*BF279-$F278*BF20</f>
        <v>387.075882644884</v>
      </c>
      <c r="BG280" s="62" t="n">
        <f aca="false">BG174*BG279-$F278*BG20</f>
        <v>383.8980912883</v>
      </c>
      <c r="BH280" s="62" t="n">
        <f aca="false">BH174*BH279-$F278*BH20</f>
        <v>369.19297710151</v>
      </c>
      <c r="BI280" s="62" t="n">
        <f aca="false">BI174*BI279-$F278*BI20</f>
        <v>374.709550911721</v>
      </c>
      <c r="BJ280" s="62" t="n">
        <f aca="false">BJ174*BJ279-$F278*BJ20</f>
        <v>350.545476405777</v>
      </c>
      <c r="BK280" s="62" t="n">
        <f aca="false">BK174*BK279-$F278*BK20</f>
        <v>305.570320002942</v>
      </c>
      <c r="BL280" s="62" t="n">
        <f aca="false">BL174*BL279-$F278*BL20</f>
        <v>314.368861369552</v>
      </c>
      <c r="BM280" s="62" t="n">
        <f aca="false">BM174*BM279-$F278*BM20</f>
        <v>323.125065341714</v>
      </c>
      <c r="BN280" s="62" t="n">
        <f aca="false">BN174*BN279-$F278*BN20</f>
        <v>321.408602798918</v>
      </c>
      <c r="BO280" s="62" t="n">
        <f aca="false">BO174*BO279-$F278*BO20</f>
        <v>318.868297007786</v>
      </c>
      <c r="BP280" s="62" t="n">
        <f aca="false">BP174*BP279-$F278*BP20</f>
        <v>317.189385949888</v>
      </c>
      <c r="BQ280" s="62" t="n">
        <f aca="false">BQ174*BQ279-$F278*BQ20</f>
        <v>326.003572652259</v>
      </c>
      <c r="BR280" s="62" t="n">
        <f aca="false">BR174*BR279-$F278*BR20</f>
        <v>324.287289894572</v>
      </c>
      <c r="BS280" s="62" t="n">
        <f aca="false">BS174*BS279-$F278*BS20</f>
        <v>263.905769338764</v>
      </c>
      <c r="BT280" s="62" t="n">
        <f aca="false">BT174*BT279-$F278*BT20</f>
        <v>272.293796356135</v>
      </c>
      <c r="BU280" s="62" t="n">
        <f aca="false">BU174*BU279-$F278*BU20</f>
        <v>280.640639129151</v>
      </c>
      <c r="BV280" s="62" t="n">
        <f aca="false">BV174*BV279-$F278*BV20</f>
        <v>278.922172627016</v>
      </c>
      <c r="BW280" s="62" t="n">
        <f aca="false">BW174*BW279-$F278*BW20</f>
        <v>250.708754723084</v>
      </c>
      <c r="BX280" s="62" t="n">
        <f aca="false">BX174*BX279-$F278*BX20</f>
        <v>258.926824555069</v>
      </c>
      <c r="BY280" s="62" t="n">
        <f aca="false">BY174*BY279-$F278*BY20</f>
        <v>267.102658152633</v>
      </c>
      <c r="BZ280" s="62" t="n">
        <f aca="false">BZ174*BZ279-$F278*BZ20</f>
        <v>265.329911465921</v>
      </c>
      <c r="CA280" s="62" t="n">
        <f aca="false">CA174*CA279-$F278*CA20</f>
        <v>1521.49235738495</v>
      </c>
      <c r="CB280" s="62" t="n">
        <f aca="false">CB174*CB279-$F278*CB20</f>
        <v>881.984611487405</v>
      </c>
      <c r="CC280" s="62" t="n">
        <f aca="false">CC174*CC279-$F278*CC20</f>
        <v>890.605780855332</v>
      </c>
      <c r="CD280" s="62" t="n">
        <f aca="false">CD174*CD279-$F278*CD20</f>
        <v>889.523857937619</v>
      </c>
      <c r="CE280" s="62" t="n">
        <f aca="false">CE174*CE279-$F278*CE20</f>
        <v>842.281129450045</v>
      </c>
      <c r="CF280" s="62" t="n">
        <f aca="false">CF174*CF279-$F278*CF20</f>
        <v>841.226067993992</v>
      </c>
      <c r="CG280" s="62" t="n">
        <f aca="false">CG174*CG279-$F278*CG20</f>
        <v>849.404453661249</v>
      </c>
      <c r="CH280" s="62" t="n">
        <f aca="false">CH174*CH279-$F278*CH20</f>
        <v>848.327695413815</v>
      </c>
      <c r="CI280" s="62" t="n">
        <f aca="false">CI174*CI279-$F278*CI20</f>
        <v>871.787927548282</v>
      </c>
      <c r="CJ280" s="62" t="n">
        <f aca="false">CJ174*CJ279-$F278*CJ20</f>
        <v>880.384429647847</v>
      </c>
      <c r="CK280" s="62" t="n">
        <f aca="false">CK174*CK279-$F278*CK20</f>
        <v>888.945560249997</v>
      </c>
      <c r="CL280" s="62" t="n">
        <f aca="false">CL174*CL279-$F278*CL20</f>
        <v>887.820748766186</v>
      </c>
      <c r="CM280" s="62" t="n">
        <f aca="false">CM174*CM279-$F278*CM20</f>
        <v>928.063975913925</v>
      </c>
      <c r="CN280" s="62" t="n">
        <f aca="false">CN174*CN279-$F278*CN20</f>
        <v>937.270997640537</v>
      </c>
      <c r="CO280" s="62" t="n">
        <f aca="false">CO174*CO279-$F278*CO20</f>
        <v>946.442168589615</v>
      </c>
      <c r="CP280" s="62" t="n">
        <f aca="false">CP174*CP279-$F278*CP20</f>
        <v>945.302116026878</v>
      </c>
      <c r="CQ280" s="62" t="n">
        <f aca="false">CQ174*CQ279-$F278*CQ20</f>
        <v>887.91819176514</v>
      </c>
      <c r="CR280" s="62" t="n">
        <f aca="false">CR174*CR279-$F278*CR20</f>
        <v>896.667250376456</v>
      </c>
      <c r="CS280" s="62" t="n">
        <f aca="false">CS174*CS279-$F278*CS20</f>
        <v>905.380072092543</v>
      </c>
      <c r="CT280" s="62" t="n">
        <f aca="false">CT174*CT279-$F278*CT20</f>
        <v>904.227741010444</v>
      </c>
      <c r="CU280" s="62" t="n">
        <f aca="false">CU174*CU279-$F278*CU20</f>
        <v>-33900.555427849</v>
      </c>
      <c r="CV280" s="62" t="n">
        <f aca="false">CV174*CV279-$F278*CV20</f>
        <v>874.13471392866</v>
      </c>
      <c r="CW280" s="62" t="n">
        <f aca="false">CW174*CW279-$F278*CW20</f>
        <v>882.526261929495</v>
      </c>
      <c r="CX280" s="62" t="n">
        <f aca="false">CX174*CX279-$F278*CX20</f>
        <v>881.299514005331</v>
      </c>
      <c r="CY280" s="62" t="n">
        <f aca="false">CY174*CY279-$F278*CY20</f>
        <v>1065.19638803434</v>
      </c>
      <c r="CZ280" s="62" t="n">
        <f aca="false">CZ174*CZ279-$F278*CZ20</f>
        <v>1075.57229449574</v>
      </c>
      <c r="DA280" s="62" t="n">
        <f aca="false">DA174*DA279-$F278*DA20</f>
        <v>1085.90083663295</v>
      </c>
      <c r="DB280" s="62" t="n">
        <f aca="false">DB174*DB279-$F278*DB20</f>
        <v>1084.3946539814</v>
      </c>
      <c r="DC280" s="62" t="n">
        <f aca="false">DC174*DC279-$F278*DC20</f>
        <v>1048.75342273494</v>
      </c>
      <c r="DD280" s="62" t="n">
        <f aca="false">DD174*DD279-$F278*DD20</f>
        <v>1058.98214193129</v>
      </c>
      <c r="DE280" s="62" t="n">
        <f aca="false">DE174*DE279-$F278*DE20</f>
        <v>1069.16464917952</v>
      </c>
      <c r="DF280" s="62" t="n">
        <f aca="false">DF174*DF279-$F278*DF20</f>
        <v>1067.69511201727</v>
      </c>
      <c r="DG280" s="62" t="n">
        <f aca="false">DG174*DG279-$F278*DG20</f>
        <v>1049.79409933854</v>
      </c>
      <c r="DH280" s="62" t="n">
        <f aca="false">DH174*DH279-$F278*DH20</f>
        <v>1060.04408365918</v>
      </c>
      <c r="DI280" s="62" t="n">
        <f aca="false">DI174*DI279-$F278*DI20</f>
        <v>1070.24817086333</v>
      </c>
      <c r="DJ280" s="62" t="n">
        <f aca="false">DJ174*DJ279-$F278*DJ20</f>
        <v>1068.78864532827</v>
      </c>
      <c r="DK280" s="62" t="n">
        <f aca="false">DK174*DK279-$F278*DK20</f>
        <v>1006.21233559843</v>
      </c>
      <c r="DL280" s="62" t="n">
        <f aca="false">DL174*DL279-$F278*DL20</f>
        <v>1004.80421358023</v>
      </c>
      <c r="DM280" s="62" t="n">
        <f aca="false">DM174*DM279-$F278*DM20</f>
        <v>1014.42348821132</v>
      </c>
      <c r="DN280" s="62" t="n">
        <f aca="false">DN174*DN279-$F278*DN20</f>
        <v>1012.98640889449</v>
      </c>
      <c r="DO280" s="62" t="n">
        <f aca="false">DO174*DO279-$F278*DO20</f>
        <v>1046.27389877179</v>
      </c>
      <c r="DP280" s="62" t="n">
        <f aca="false">DP174*DP279-$F278*DP20</f>
        <v>1056.50709112333</v>
      </c>
      <c r="DQ280" s="62" t="n">
        <f aca="false">DQ174*DQ279-$F278*DQ20</f>
        <v>1066.69511068707</v>
      </c>
      <c r="DR280" s="62" t="n">
        <f aca="false">DR174*DR279-$F278*DR20</f>
        <v>1065.2586187603</v>
      </c>
      <c r="DS280" s="62" t="n">
        <f aca="false">DS174*DS279-$F278*DS20</f>
        <v>1020.43457584031</v>
      </c>
      <c r="DT280" s="62" t="n">
        <f aca="false">DT174*DT279-$F278*DT20</f>
        <v>1030.38819081552</v>
      </c>
      <c r="DU280" s="62" t="n">
        <f aca="false">DU174*DU279-$F278*DU20</f>
        <v>1040.29687722858</v>
      </c>
      <c r="DV280" s="62" t="n">
        <f aca="false">DV174*DV279-$F278*DV20</f>
        <v>1038.8681516625</v>
      </c>
      <c r="DW280" s="62" t="n">
        <f aca="false">DW174*DW279-$F278*DW20</f>
        <v>1018.65451900971</v>
      </c>
      <c r="DX280" s="62" t="n">
        <f aca="false">DX174*DX279-$F278*DX20</f>
        <v>1028.59022933558</v>
      </c>
      <c r="DY280" s="62" t="n">
        <f aca="false">DY174*DY279-$F278*DY20</f>
        <v>1038.48107190282</v>
      </c>
      <c r="DZ280" s="62" t="n">
        <f aca="false">DZ174*DZ279-$F278*DZ20</f>
        <v>1037.05427988517</v>
      </c>
      <c r="EA280" s="62" t="n">
        <f aca="false">EA174*EA279-$F278*EA20</f>
        <v>1020.21188270729</v>
      </c>
      <c r="EB280" s="62" t="n">
        <f aca="false">EB174*EB279-$F278*EB20</f>
        <v>1018.84193657206</v>
      </c>
      <c r="EC280" s="62" t="n">
        <f aca="false">EC174*EC279-$F278*EC20</f>
        <v>1028.65403839373</v>
      </c>
      <c r="ED280" s="62" t="n">
        <f aca="false">ED174*ED279-$F278*ED20</f>
        <v>1027.25592002708</v>
      </c>
      <c r="EE280" s="62" t="n">
        <f aca="false">EE174*EE279-$F278*EE20</f>
        <v>995.018671467162</v>
      </c>
      <c r="EF280" s="62" t="n">
        <f aca="false">EF174*EF279-$F278*EF20</f>
        <v>1004.70065405525</v>
      </c>
      <c r="EG280" s="62" t="n">
        <f aca="false">EG174*EG279-$F278*EG20</f>
        <v>1014.33805745584</v>
      </c>
      <c r="EH280" s="62" t="n">
        <f aca="false">EH174*EH279-$F278*EH20</f>
        <v>1012.92044198279</v>
      </c>
      <c r="EI280" s="62" t="n">
        <f aca="false">EI174*EI279-$F278*EI20</f>
        <v>1063.83579101975</v>
      </c>
      <c r="EJ280" s="62" t="n">
        <f aca="false">EJ174*EJ279-$F278*EJ20</f>
        <v>1025.94060603263</v>
      </c>
      <c r="EK280" s="62" t="n">
        <f aca="false">EK174*EK279-$F278*EK20</f>
        <v>1035.87548792143</v>
      </c>
      <c r="EL280" s="62" t="n">
        <f aca="false">EL174*EL279-$F278*EL20</f>
        <v>1034.52260019316</v>
      </c>
      <c r="EM280" s="62" t="n">
        <f aca="false">EM174*EM279-$F278*EM20</f>
        <v>1068.22156876731</v>
      </c>
      <c r="EN280" s="62" t="n">
        <f aca="false">EN174*EN279-$F278*EN20</f>
        <v>1078.75957588732</v>
      </c>
      <c r="EO280" s="62" t="n">
        <f aca="false">EO174*EO279-$F278*EO20</f>
        <v>1089.25438810497</v>
      </c>
      <c r="EP280" s="62" t="n">
        <f aca="false">EP174*EP279-$F278*EP20</f>
        <v>1087.88079281611</v>
      </c>
      <c r="EQ280" s="62" t="n">
        <f aca="false">EQ174*EQ279-$F278*EQ20</f>
        <v>1030.03031767166</v>
      </c>
      <c r="ER280" s="62" t="n">
        <f aca="false">ER174*ER279-$F278*ER20</f>
        <v>1028.69282339071</v>
      </c>
      <c r="ES280" s="62" t="n">
        <f aca="false">ES174*ES279-$F278*ES20</f>
        <v>1038.64596061733</v>
      </c>
      <c r="ET280" s="62" t="n">
        <f aca="false">ET174*ET279-$F278*ET20</f>
        <v>1037.28096146051</v>
      </c>
      <c r="EU280" s="62" t="n">
        <f aca="false">EU174*EU279-$F278*EU20</f>
        <v>1025.21537053369</v>
      </c>
      <c r="EV280" s="62" t="n">
        <f aca="false">EV174*EV279-$F278*EV20</f>
        <v>994.620442304851</v>
      </c>
      <c r="EW280" s="62" t="n">
        <f aca="false">EW174*EW279-$F278*EW20</f>
        <v>1004.24101546334</v>
      </c>
      <c r="EX280" s="62" t="n">
        <f aca="false">EX174*EX279-$F278*EX20</f>
        <v>1002.91830212228</v>
      </c>
      <c r="EY280" s="62" t="n">
        <f aca="false">EY174*EY279-$F278*EY20</f>
        <v>999.419206202526</v>
      </c>
      <c r="EZ280" s="62" t="n">
        <f aca="false">EZ174*EZ279-$F278*EZ20</f>
        <v>1009.2203373108</v>
      </c>
      <c r="FA280" s="62" t="n">
        <f aca="false">FA174*FA279-$F278*FA20</f>
        <v>1018.97916896445</v>
      </c>
      <c r="FB280" s="62" t="n">
        <f aca="false">FB174*FB279-$F278*FB20</f>
        <v>1017.63404885939</v>
      </c>
      <c r="FC280" s="62" t="n">
        <f aca="false">FC174*FC279-$F278*FC20</f>
        <v>1014.08062105759</v>
      </c>
      <c r="FD280" s="62" t="n">
        <f aca="false">FD174*FD279-$F278*FD20</f>
        <v>-2.30215846386273E-013</v>
      </c>
      <c r="FE280" s="62" t="n">
        <f aca="false">FE174*FE279-$F278*FE20</f>
        <v>-2.30215846386273E-013</v>
      </c>
      <c r="FF280" s="62" t="n">
        <f aca="false">FF174*FF279-$F278*FF20</f>
        <v>-2.30215846386273E-013</v>
      </c>
      <c r="FG280" s="62" t="n">
        <f aca="false">FG174*FG279-$F278*FG20</f>
        <v>-2.30215846386273E-013</v>
      </c>
      <c r="FH280" s="62" t="n">
        <f aca="false">FH174*FH279-$F278*FH20</f>
        <v>-2.30215846386273E-013</v>
      </c>
    </row>
    <row r="281" customFormat="false" ht="15" hidden="false" customHeight="false" outlineLevel="0" collapsed="false">
      <c r="C281" s="27" t="s">
        <v>903</v>
      </c>
      <c r="D281" s="11" t="s">
        <v>32</v>
      </c>
      <c r="E281" s="32" t="n">
        <f aca="false">XIRR($J280:$FH280,$J$4:$FH$4)</f>
        <v>0.0337448178049024</v>
      </c>
    </row>
    <row r="282" customFormat="false" ht="15" hidden="false" customHeight="false" outlineLevel="0" collapsed="false">
      <c r="C282" s="0" t="s">
        <v>904</v>
      </c>
      <c r="D282" s="11" t="s">
        <v>359</v>
      </c>
      <c r="I282" s="20" t="n">
        <f aca="false">SUM(J282:FH282)</f>
        <v>37522.723016624</v>
      </c>
      <c r="J282" s="20" t="n">
        <f aca="false">J280-J156*J279</f>
        <v>-2749.35227272727</v>
      </c>
      <c r="K282" s="20" t="n">
        <f aca="false">K280-K156*K279</f>
        <v>818.684731973848</v>
      </c>
      <c r="L282" s="20" t="n">
        <f aca="false">L280-L156*L279</f>
        <v>-684.462738443338</v>
      </c>
      <c r="M282" s="20" t="n">
        <f aca="false">M280-M156*M279</f>
        <v>-226.929361942715</v>
      </c>
      <c r="N282" s="20" t="n">
        <f aca="false">N280-N156*N279</f>
        <v>-1835.41287842623</v>
      </c>
      <c r="O282" s="20" t="n">
        <f aca="false">O280-O156*O279</f>
        <v>-3121.54278319658</v>
      </c>
      <c r="P282" s="20" t="n">
        <f aca="false">P280-P156*P279</f>
        <v>-867.334704016631</v>
      </c>
      <c r="Q282" s="20" t="n">
        <f aca="false">Q280-Q156*Q279</f>
        <v>-10048.1673294065</v>
      </c>
      <c r="R282" s="20" t="n">
        <f aca="false">R280-R156*R279</f>
        <v>-10028.0358728944</v>
      </c>
      <c r="S282" s="20" t="n">
        <f aca="false">S280-S156*S279</f>
        <v>-10631.5099593071</v>
      </c>
      <c r="T282" s="20" t="n">
        <f aca="false">T280-T156*T279</f>
        <v>1042.05706538199</v>
      </c>
      <c r="U282" s="20" t="n">
        <f aca="false">U280-U156*U279</f>
        <v>1059.16393189666</v>
      </c>
      <c r="V282" s="20" t="n">
        <f aca="false">V280-V156*V279</f>
        <v>1057.6899343394</v>
      </c>
      <c r="W282" s="20" t="n">
        <f aca="false">W280-W156*W279</f>
        <v>728.507062964626</v>
      </c>
      <c r="X282" s="20" t="n">
        <f aca="false">X280-X156*X279</f>
        <v>742.447453931799</v>
      </c>
      <c r="Y282" s="20" t="n">
        <f aca="false">Y280-Y156*Y279</f>
        <v>756.344103933529</v>
      </c>
      <c r="Z282" s="20" t="n">
        <f aca="false">Z280-Z156*Z279</f>
        <v>754.953143871387</v>
      </c>
      <c r="AA282" s="20" t="n">
        <f aca="false">AA280-AA156*AA279</f>
        <v>490.981390820844</v>
      </c>
      <c r="AB282" s="20" t="n">
        <f aca="false">AB280-AB156*AB279</f>
        <v>502.385887762411</v>
      </c>
      <c r="AC282" s="20" t="n">
        <f aca="false">AC280-AC156*AC279</f>
        <v>513.749995179033</v>
      </c>
      <c r="AD282" s="20" t="n">
        <f aca="false">AD280-AD156*AD279</f>
        <v>512.465610722449</v>
      </c>
      <c r="AE282" s="20" t="n">
        <f aca="false">AE280-AE156*AE279</f>
        <v>541.930505630489</v>
      </c>
      <c r="AF282" s="20" t="n">
        <f aca="false">AF280-AF156*AF279</f>
        <v>553.875179400272</v>
      </c>
      <c r="AG282" s="20" t="n">
        <f aca="false">AG280-AG156*AG279</f>
        <v>565.778622396551</v>
      </c>
      <c r="AH282" s="20" t="n">
        <f aca="false">AH280-AH156*AH279</f>
        <v>564.467486286589</v>
      </c>
      <c r="AI282" s="20" t="n">
        <f aca="false">AI280-AI156*AI279</f>
        <v>547.498068020443</v>
      </c>
      <c r="AJ282" s="20" t="n">
        <f aca="false">AJ280-AJ156*AJ279</f>
        <v>546.285829303046</v>
      </c>
      <c r="AK282" s="20" t="n">
        <f aca="false">AK280-AK156*AK279</f>
        <v>558.179092303463</v>
      </c>
      <c r="AL282" s="20" t="n">
        <f aca="false">AL280-AL156*AL279</f>
        <v>556.941924525863</v>
      </c>
      <c r="AM282" s="20" t="n">
        <f aca="false">AM280-AM156*AM279</f>
        <v>491.01813337451</v>
      </c>
      <c r="AN282" s="20" t="n">
        <f aca="false">AN280-AN156*AN279</f>
        <v>502.465786239199</v>
      </c>
      <c r="AO282" s="20" t="n">
        <f aca="false">AO280-AO156*AO279</f>
        <v>513.874436741307</v>
      </c>
      <c r="AP282" s="20" t="n">
        <f aca="false">AP280-AP156*AP279</f>
        <v>512.634163964262</v>
      </c>
      <c r="AQ282" s="20" t="n">
        <f aca="false">AQ280-AQ156*AQ279</f>
        <v>386.078370543486</v>
      </c>
      <c r="AR282" s="20" t="n">
        <f aca="false">AR280-AR156*AR279</f>
        <v>396.422698411906</v>
      </c>
      <c r="AS282" s="20" t="n">
        <f aca="false">AS280-AS156*AS279</f>
        <v>406.730057636678</v>
      </c>
      <c r="AT282" s="20" t="n">
        <f aca="false">AT280-AT156*AT279</f>
        <v>405.554456999024</v>
      </c>
      <c r="AU282" s="20" t="n">
        <f aca="false">AU280-AU156*AU279</f>
        <v>412.957798351214</v>
      </c>
      <c r="AV282" s="20" t="n">
        <f aca="false">AV280-AV156*AV279</f>
        <v>423.610065605332</v>
      </c>
      <c r="AW282" s="20" t="n">
        <f aca="false">AW280-AW156*AW279</f>
        <v>434.225665321926</v>
      </c>
      <c r="AX282" s="20" t="n">
        <f aca="false">AX280-AX156*AX279</f>
        <v>433.059639840876</v>
      </c>
      <c r="AY282" s="20" t="n">
        <f aca="false">AY280-AY156*AY279</f>
        <v>348.475584851252</v>
      </c>
      <c r="AZ282" s="20" t="n">
        <f aca="false">AZ280-AZ156*AZ279</f>
        <v>347.335091228592</v>
      </c>
      <c r="BA282" s="20" t="n">
        <f aca="false">BA280-BA156*BA279</f>
        <v>357.114561572126</v>
      </c>
      <c r="BB282" s="20" t="n">
        <f aca="false">BB280-BB156*BB279</f>
        <v>355.950614289908</v>
      </c>
      <c r="BC282" s="20" t="n">
        <f aca="false">BC280-BC156*BC279</f>
        <v>368.139820991771</v>
      </c>
      <c r="BD282" s="20" t="n">
        <f aca="false">BD280-BD156*BD279</f>
        <v>378.238691357739</v>
      </c>
      <c r="BE282" s="20" t="n">
        <f aca="false">BE280-BE156*BE279</f>
        <v>388.299095827381</v>
      </c>
      <c r="BF282" s="20" t="n">
        <f aca="false">BF280-BF156*BF279</f>
        <v>387.075882644884</v>
      </c>
      <c r="BG282" s="20" t="n">
        <f aca="false">BG280-BG156*BG279</f>
        <v>384.93366829568</v>
      </c>
      <c r="BH282" s="20" t="n">
        <f aca="false">BH280-BH156*BH279</f>
        <v>395.209871058987</v>
      </c>
      <c r="BI282" s="20" t="n">
        <f aca="false">BI280-BI156*BI279</f>
        <v>405.447307247231</v>
      </c>
      <c r="BJ282" s="20" t="n">
        <f aca="false">BJ280-BJ156*BJ279</f>
        <v>404.214532499068</v>
      </c>
      <c r="BK282" s="20" t="n">
        <f aca="false">BK280-BK156*BK279</f>
        <v>356.131380525338</v>
      </c>
      <c r="BL282" s="20" t="n">
        <f aca="false">BL280-BL156*BL279</f>
        <v>366.098109032223</v>
      </c>
      <c r="BM282" s="20" t="n">
        <f aca="false">BM280-BM156*BM279</f>
        <v>376.026413349389</v>
      </c>
      <c r="BN282" s="20" t="n">
        <f aca="false">BN280-BN156*BN279</f>
        <v>374.804526434518</v>
      </c>
      <c r="BO282" s="20" t="n">
        <f aca="false">BO280-BO156*BO279</f>
        <v>373.035653299336</v>
      </c>
      <c r="BP282" s="20" t="n">
        <f aca="false">BP280-BP156*BP279</f>
        <v>371.871743946422</v>
      </c>
      <c r="BQ282" s="20" t="n">
        <f aca="false">BQ280-BQ156*BQ279</f>
        <v>381.897192516449</v>
      </c>
      <c r="BR282" s="20" t="n">
        <f aca="false">BR280-BR156*BR279</f>
        <v>380.709347971634</v>
      </c>
      <c r="BS282" s="20" t="n">
        <f aca="false">BS280-BS156*BS279</f>
        <v>315.763000068694</v>
      </c>
      <c r="BT282" s="20" t="n">
        <f aca="false">BT280-BT156*BT279</f>
        <v>325.346324406753</v>
      </c>
      <c r="BU282" s="20" t="n">
        <f aca="false">BU280-BU156*BU279</f>
        <v>334.893338134257</v>
      </c>
      <c r="BV282" s="20" t="n">
        <f aca="false">BV280-BV156*BV279</f>
        <v>333.738662909215</v>
      </c>
      <c r="BW282" s="20" t="n">
        <f aca="false">BW280-BW156*BW279</f>
        <v>304.177892011918</v>
      </c>
      <c r="BX282" s="20" t="n">
        <f aca="false">BX280-BX156*BX279</f>
        <v>313.610914034772</v>
      </c>
      <c r="BY282" s="20" t="n">
        <f aca="false">BY280-BY156*BY279</f>
        <v>323.006925211814</v>
      </c>
      <c r="BZ282" s="20" t="n">
        <f aca="false">BZ280-BZ156*BZ279</f>
        <v>321.829982547913</v>
      </c>
      <c r="CA282" s="20" t="n">
        <f aca="false">CA280-CA156*CA279</f>
        <v>1575.64334979154</v>
      </c>
      <c r="CB282" s="20" t="n">
        <f aca="false">CB280-CB156*CB279</f>
        <v>937.360961804782</v>
      </c>
      <c r="CC282" s="20" t="n">
        <f aca="false">CC280-CC156*CC279</f>
        <v>946.484742462146</v>
      </c>
      <c r="CD282" s="20" t="n">
        <f aca="false">CD280-CD156*CD279</f>
        <v>945.295816178945</v>
      </c>
      <c r="CE282" s="20" t="n">
        <f aca="false">CE280-CE156*CE279</f>
        <v>893.730761763727</v>
      </c>
      <c r="CF282" s="20" t="n">
        <f aca="false">CF280-CF156*CF279</f>
        <v>892.571353570263</v>
      </c>
      <c r="CG282" s="20" t="n">
        <f aca="false">CG280-CG156*CG279</f>
        <v>901.208558732384</v>
      </c>
      <c r="CH282" s="20" t="n">
        <f aca="false">CH280-CH156*CH279</f>
        <v>900.025307911029</v>
      </c>
      <c r="CI282" s="20" t="n">
        <f aca="false">CI280-CI156*CI279</f>
        <v>926.505846453796</v>
      </c>
      <c r="CJ282" s="20" t="n">
        <f aca="false">CJ280-CJ156*CJ279</f>
        <v>935.60252022285</v>
      </c>
      <c r="CK282" s="20" t="n">
        <f aca="false">CK280-CK156*CK279</f>
        <v>944.660324214525</v>
      </c>
      <c r="CL282" s="20" t="n">
        <f aca="false">CL280-CL156*CL279</f>
        <v>943.424267638909</v>
      </c>
      <c r="CM282" s="20" t="n">
        <f aca="false">CM280-CM156*CM279</f>
        <v>988.347657844613</v>
      </c>
      <c r="CN282" s="20" t="n">
        <f aca="false">CN280-CN156*CN279</f>
        <v>998.11523230273</v>
      </c>
      <c r="CO282" s="20" t="n">
        <f aca="false">CO280-CO156*CO279</f>
        <v>1007.84341030202</v>
      </c>
      <c r="CP282" s="20" t="n">
        <f aca="false">CP280-CP156*CP279</f>
        <v>1006.59060528802</v>
      </c>
      <c r="CQ282" s="20" t="n">
        <f aca="false">CQ280-CQ156*CQ279</f>
        <v>944.231411527266</v>
      </c>
      <c r="CR282" s="20" t="n">
        <f aca="false">CR280-CR156*CR279</f>
        <v>953.495729814728</v>
      </c>
      <c r="CS282" s="20" t="n">
        <f aca="false">CS280-CS156*CS279</f>
        <v>962.720227338201</v>
      </c>
      <c r="CT282" s="20" t="n">
        <f aca="false">CT280-CT156*CT279</f>
        <v>961.453929445786</v>
      </c>
      <c r="CU282" s="20" t="n">
        <f aca="false">CU280-CU156*CU279</f>
        <v>-33850.7612572462</v>
      </c>
      <c r="CV282" s="20" t="n">
        <f aca="false">CV280-CV156*CV279</f>
        <v>874.13471392866</v>
      </c>
      <c r="CW282" s="20" t="n">
        <f aca="false">CW280-CW156*CW279</f>
        <v>882.526261929495</v>
      </c>
      <c r="CX282" s="20" t="n">
        <f aca="false">CX280-CX156*CX279</f>
        <v>881.299514005331</v>
      </c>
      <c r="CY282" s="20" t="n">
        <f aca="false">CY280-CY156*CY279</f>
        <v>1065.19638803434</v>
      </c>
      <c r="CZ282" s="20" t="n">
        <f aca="false">CZ280-CZ156*CZ279</f>
        <v>1075.57229449574</v>
      </c>
      <c r="DA282" s="20" t="n">
        <f aca="false">DA280-DA156*DA279</f>
        <v>1085.90083663295</v>
      </c>
      <c r="DB282" s="20" t="n">
        <f aca="false">DB280-DB156*DB279</f>
        <v>1084.3946539814</v>
      </c>
      <c r="DC282" s="20" t="n">
        <f aca="false">DC280-DC156*DC279</f>
        <v>1048.75342273494</v>
      </c>
      <c r="DD282" s="20" t="n">
        <f aca="false">DD280-DD156*DD279</f>
        <v>1058.98214193129</v>
      </c>
      <c r="DE282" s="20" t="n">
        <f aca="false">DE280-DE156*DE279</f>
        <v>1069.16464917952</v>
      </c>
      <c r="DF282" s="20" t="n">
        <f aca="false">DF280-DF156*DF279</f>
        <v>1067.69511201727</v>
      </c>
      <c r="DG282" s="20" t="n">
        <f aca="false">DG280-DG156*DG279</f>
        <v>1049.79409933854</v>
      </c>
      <c r="DH282" s="20" t="n">
        <f aca="false">DH280-DH156*DH279</f>
        <v>1060.04408365918</v>
      </c>
      <c r="DI282" s="20" t="n">
        <f aca="false">DI280-DI156*DI279</f>
        <v>1070.24817086333</v>
      </c>
      <c r="DJ282" s="20" t="n">
        <f aca="false">DJ280-DJ156*DJ279</f>
        <v>1068.78864532827</v>
      </c>
      <c r="DK282" s="20" t="n">
        <f aca="false">DK280-DK156*DK279</f>
        <v>1006.21233559843</v>
      </c>
      <c r="DL282" s="20" t="n">
        <f aca="false">DL280-DL156*DL279</f>
        <v>1004.80421358023</v>
      </c>
      <c r="DM282" s="20" t="n">
        <f aca="false">DM280-DM156*DM279</f>
        <v>1014.42348821132</v>
      </c>
      <c r="DN282" s="20" t="n">
        <f aca="false">DN280-DN156*DN279</f>
        <v>1012.98640889449</v>
      </c>
      <c r="DO282" s="20" t="n">
        <f aca="false">DO280-DO156*DO279</f>
        <v>1046.27389877179</v>
      </c>
      <c r="DP282" s="20" t="n">
        <f aca="false">DP280-DP156*DP279</f>
        <v>1056.50709112333</v>
      </c>
      <c r="DQ282" s="20" t="n">
        <f aca="false">DQ280-DQ156*DQ279</f>
        <v>1066.69511068707</v>
      </c>
      <c r="DR282" s="20" t="n">
        <f aca="false">DR280-DR156*DR279</f>
        <v>1065.2586187603</v>
      </c>
      <c r="DS282" s="20" t="n">
        <f aca="false">DS280-DS156*DS279</f>
        <v>1020.43457584031</v>
      </c>
      <c r="DT282" s="20" t="n">
        <f aca="false">DT280-DT156*DT279</f>
        <v>1030.38819081552</v>
      </c>
      <c r="DU282" s="20" t="n">
        <f aca="false">DU280-DU156*DU279</f>
        <v>1040.29687722858</v>
      </c>
      <c r="DV282" s="20" t="n">
        <f aca="false">DV280-DV156*DV279</f>
        <v>1038.8681516625</v>
      </c>
      <c r="DW282" s="20" t="n">
        <f aca="false">DW280-DW156*DW279</f>
        <v>1018.65451900971</v>
      </c>
      <c r="DX282" s="20" t="n">
        <f aca="false">DX280-DX156*DX279</f>
        <v>1028.59022933558</v>
      </c>
      <c r="DY282" s="20" t="n">
        <f aca="false">DY280-DY156*DY279</f>
        <v>1038.48107190282</v>
      </c>
      <c r="DZ282" s="20" t="n">
        <f aca="false">DZ280-DZ156*DZ279</f>
        <v>1037.05427988517</v>
      </c>
      <c r="EA282" s="20" t="n">
        <f aca="false">EA280-EA156*EA279</f>
        <v>1020.21188270729</v>
      </c>
      <c r="EB282" s="20" t="n">
        <f aca="false">EB280-EB156*EB279</f>
        <v>1018.84193657206</v>
      </c>
      <c r="EC282" s="20" t="n">
        <f aca="false">EC280-EC156*EC279</f>
        <v>1028.65403839373</v>
      </c>
      <c r="ED282" s="20" t="n">
        <f aca="false">ED280-ED156*ED279</f>
        <v>1027.25592002708</v>
      </c>
      <c r="EE282" s="20" t="n">
        <f aca="false">EE280-EE156*EE279</f>
        <v>995.018671467162</v>
      </c>
      <c r="EF282" s="20" t="n">
        <f aca="false">EF280-EF156*EF279</f>
        <v>1004.70065405525</v>
      </c>
      <c r="EG282" s="20" t="n">
        <f aca="false">EG280-EG156*EG279</f>
        <v>1014.33805745584</v>
      </c>
      <c r="EH282" s="20" t="n">
        <f aca="false">EH280-EH156*EH279</f>
        <v>1012.92044198279</v>
      </c>
      <c r="EI282" s="20" t="n">
        <f aca="false">EI280-EI156*EI279</f>
        <v>1063.83579101975</v>
      </c>
      <c r="EJ282" s="20" t="n">
        <f aca="false">EJ280-EJ156*EJ279</f>
        <v>1074.28335710223</v>
      </c>
      <c r="EK282" s="20" t="n">
        <f aca="false">EK280-EK156*EK279</f>
        <v>1084.68637478684</v>
      </c>
      <c r="EL282" s="20" t="n">
        <f aca="false">EL280-EL156*EL279</f>
        <v>1083.26973842216</v>
      </c>
      <c r="EM282" s="20" t="n">
        <f aca="false">EM280-EM156*EM279</f>
        <v>1118.55661651027</v>
      </c>
      <c r="EN282" s="20" t="n">
        <f aca="false">EN280-EN156*EN279</f>
        <v>1129.5911789396</v>
      </c>
      <c r="EO282" s="20" t="n">
        <f aca="false">EO280-EO156*EO279</f>
        <v>1140.58051110468</v>
      </c>
      <c r="EP282" s="20" t="n">
        <f aca="false">EP280-EP156*EP279</f>
        <v>1139.14219143049</v>
      </c>
      <c r="EQ282" s="20" t="n">
        <f aca="false">EQ280-EQ156*EQ279</f>
        <v>1078.56577766666</v>
      </c>
      <c r="ER282" s="20" t="n">
        <f aca="false">ER280-ER156*ER279</f>
        <v>1077.16526009499</v>
      </c>
      <c r="ES282" s="20" t="n">
        <f aca="false">ES280-ES156*ES279</f>
        <v>1087.58739331658</v>
      </c>
      <c r="ET282" s="20" t="n">
        <f aca="false">ET280-ET156*ET279</f>
        <v>1086.15807482776</v>
      </c>
      <c r="EU282" s="20" t="n">
        <f aca="false">EU280-EU156*EU279</f>
        <v>1082.37173000912</v>
      </c>
      <c r="EV282" s="20" t="n">
        <f aca="false">EV280-EV156*EV279</f>
        <v>1092.9894970383</v>
      </c>
      <c r="EW282" s="20" t="n">
        <f aca="false">EW280-EW156*EW279</f>
        <v>1103.56155545422</v>
      </c>
      <c r="EX282" s="20" t="n">
        <f aca="false">EX280-EX156*EX279</f>
        <v>1102.1080243102</v>
      </c>
      <c r="EY282" s="20" t="n">
        <f aca="false">EY280-EY156*EY279</f>
        <v>1098.26286395882</v>
      </c>
      <c r="EZ282" s="20" t="n">
        <f aca="false">EZ280-EZ156*EZ279</f>
        <v>1109.03333770417</v>
      </c>
      <c r="FA282" s="20" t="n">
        <f aca="false">FA280-FA156*FA279</f>
        <v>1119.75732853236</v>
      </c>
      <c r="FB282" s="20" t="n">
        <f aca="false">FB280-FB156*FB279</f>
        <v>1118.27917457076</v>
      </c>
      <c r="FC282" s="20" t="n">
        <f aca="false">FC280-FC156*FC279</f>
        <v>1114.37430885449</v>
      </c>
      <c r="FD282" s="20" t="n">
        <f aca="false">FD280-FD156*FD279</f>
        <v>-2.30215846386273E-013</v>
      </c>
      <c r="FE282" s="20" t="n">
        <f aca="false">FE280-FE156*FE279</f>
        <v>-2.30215846386273E-013</v>
      </c>
      <c r="FF282" s="20" t="n">
        <f aca="false">FF280-FF156*FF279</f>
        <v>-2.30215846386273E-013</v>
      </c>
      <c r="FG282" s="20" t="n">
        <f aca="false">FG280-FG156*FG279</f>
        <v>-2.30215846386273E-013</v>
      </c>
      <c r="FH282" s="20" t="n">
        <f aca="false">FH280-FH156*FH279</f>
        <v>-2.30215846386273E-013</v>
      </c>
    </row>
    <row r="283" customFormat="false" ht="15" hidden="false" customHeight="false" outlineLevel="0" collapsed="false">
      <c r="C283" s="27" t="s">
        <v>905</v>
      </c>
      <c r="D283" s="11" t="s">
        <v>32</v>
      </c>
      <c r="E283" s="32" t="n">
        <f aca="false">XIRR($J282:$FH282,$J$4:$FH$4)</f>
        <v>0.0367890851946056</v>
      </c>
    </row>
    <row r="284" customFormat="false" ht="15" hidden="false" customHeight="false" outlineLevel="0" collapsed="false">
      <c r="C284" s="27" t="s">
        <v>906</v>
      </c>
      <c r="D284" s="11" t="s">
        <v>14</v>
      </c>
      <c r="E284" s="65" t="n">
        <f aca="false">SUMIF($J280:$FH280,"&gt;0")/-SUMIF($J280:$FH280,"&lt;0")</f>
        <v>1.45616464869071</v>
      </c>
    </row>
    <row r="285" customFormat="false" ht="15" hidden="false" customHeight="false" outlineLevel="0" collapsed="false">
      <c r="C285" s="27" t="s">
        <v>907</v>
      </c>
      <c r="D285" s="11" t="s">
        <v>359</v>
      </c>
      <c r="E285" s="62" t="n">
        <f aca="false">XNPV(In_Discount_Rate,$J280:$FH280,$J$4:$FH$4)</f>
        <v>-15013.1729486077</v>
      </c>
    </row>
    <row r="286" customFormat="false" ht="15" hidden="false" customHeight="false" outlineLevel="0" collapsed="false">
      <c r="C286" s="0" t="s">
        <v>908</v>
      </c>
      <c r="D286" s="11" t="s">
        <v>359</v>
      </c>
      <c r="E286" s="20" t="n">
        <f aca="false">-SUMIF($J280:$FH280,"&lt;0")</f>
        <v>74093.3033282098</v>
      </c>
    </row>
    <row r="287" customFormat="false" ht="15" hidden="false" customHeight="false" outlineLevel="0" collapsed="false">
      <c r="C287" s="0" t="s">
        <v>909</v>
      </c>
      <c r="D287" s="11" t="s">
        <v>359</v>
      </c>
      <c r="I287" s="20" t="n">
        <f aca="false">SUM(J287:FH287)</f>
        <v>1390.80291200887</v>
      </c>
      <c r="J287" s="20" t="n">
        <f aca="false">J247-$F236*J20+$F278*J20+(1-J279)*J174</f>
        <v>-150</v>
      </c>
      <c r="K287" s="20" t="n">
        <f aca="false">K247-$F236*K20+$F278*K20+(1-K279)*K174</f>
        <v>0</v>
      </c>
      <c r="L287" s="20" t="n">
        <f aca="false">L247-$F236*L20+$F278*L20+(1-L279)*L174</f>
        <v>0</v>
      </c>
      <c r="M287" s="20" t="n">
        <f aca="false">M247-$F236*M20+$F278*M20+(1-M279)*M174</f>
        <v>0</v>
      </c>
      <c r="N287" s="20" t="n">
        <f aca="false">N247-$F236*N20+$F278*N20+(1-N279)*N174</f>
        <v>0</v>
      </c>
      <c r="O287" s="20" t="n">
        <f aca="false">O247-$F236*O20+$F278*O20+(1-O279)*O174</f>
        <v>1540.80291200887</v>
      </c>
      <c r="P287" s="20" t="n">
        <f aca="false">P247-$F236*P20+$F278*P20+(1-P279)*P174</f>
        <v>0</v>
      </c>
      <c r="Q287" s="20" t="n">
        <f aca="false">Q247-$F236*Q20+$F278*Q20+(1-Q279)*Q174</f>
        <v>0</v>
      </c>
      <c r="R287" s="20" t="n">
        <f aca="false">R247-$F236*R20+$F278*R20+(1-R279)*R174</f>
        <v>0</v>
      </c>
      <c r="S287" s="20" t="n">
        <f aca="false">S247-$F236*S20+$F278*S20+(1-S279)*S174</f>
        <v>0</v>
      </c>
      <c r="T287" s="20" t="n">
        <f aca="false">T247-$F236*T20+$F278*T20+(1-T279)*T174</f>
        <v>0</v>
      </c>
      <c r="U287" s="20" t="n">
        <f aca="false">U247-$F236*U20+$F278*U20+(1-U279)*U174</f>
        <v>0</v>
      </c>
      <c r="V287" s="20" t="n">
        <f aca="false">V247-$F236*V20+$F278*V20+(1-V279)*V174</f>
        <v>0</v>
      </c>
      <c r="W287" s="20" t="n">
        <f aca="false">W247-$F236*W20+$F278*W20+(1-W279)*W174</f>
        <v>0</v>
      </c>
      <c r="X287" s="20" t="n">
        <f aca="false">X247-$F236*X20+$F278*X20+(1-X279)*X174</f>
        <v>0</v>
      </c>
      <c r="Y287" s="20" t="n">
        <f aca="false">Y247-$F236*Y20+$F278*Y20+(1-Y279)*Y174</f>
        <v>0</v>
      </c>
      <c r="Z287" s="20" t="n">
        <f aca="false">Z247-$F236*Z20+$F278*Z20+(1-Z279)*Z174</f>
        <v>0</v>
      </c>
      <c r="AA287" s="20" t="n">
        <f aca="false">AA247-$F236*AA20+$F278*AA20+(1-AA279)*AA174</f>
        <v>0</v>
      </c>
      <c r="AB287" s="20" t="n">
        <f aca="false">AB247-$F236*AB20+$F278*AB20+(1-AB279)*AB174</f>
        <v>0</v>
      </c>
      <c r="AC287" s="20" t="n">
        <f aca="false">AC247-$F236*AC20+$F278*AC20+(1-AC279)*AC174</f>
        <v>0</v>
      </c>
      <c r="AD287" s="20" t="n">
        <f aca="false">AD247-$F236*AD20+$F278*AD20+(1-AD279)*AD174</f>
        <v>0</v>
      </c>
      <c r="AE287" s="20" t="n">
        <f aca="false">AE247-$F236*AE20+$F278*AE20+(1-AE279)*AE174</f>
        <v>0</v>
      </c>
      <c r="AF287" s="20" t="n">
        <f aca="false">AF247-$F236*AF20+$F278*AF20+(1-AF279)*AF174</f>
        <v>0</v>
      </c>
      <c r="AG287" s="20" t="n">
        <f aca="false">AG247-$F236*AG20+$F278*AG20+(1-AG279)*AG174</f>
        <v>0</v>
      </c>
      <c r="AH287" s="20" t="n">
        <f aca="false">AH247-$F236*AH20+$F278*AH20+(1-AH279)*AH174</f>
        <v>0</v>
      </c>
      <c r="AI287" s="20" t="n">
        <f aca="false">AI247-$F236*AI20+$F278*AI20+(1-AI279)*AI174</f>
        <v>0</v>
      </c>
      <c r="AJ287" s="20" t="n">
        <f aca="false">AJ247-$F236*AJ20+$F278*AJ20+(1-AJ279)*AJ174</f>
        <v>0</v>
      </c>
      <c r="AK287" s="20" t="n">
        <f aca="false">AK247-$F236*AK20+$F278*AK20+(1-AK279)*AK174</f>
        <v>0</v>
      </c>
      <c r="AL287" s="20" t="n">
        <f aca="false">AL247-$F236*AL20+$F278*AL20+(1-AL279)*AL174</f>
        <v>0</v>
      </c>
      <c r="AM287" s="20" t="n">
        <f aca="false">AM247-$F236*AM20+$F278*AM20+(1-AM279)*AM174</f>
        <v>0</v>
      </c>
      <c r="AN287" s="20" t="n">
        <f aca="false">AN247-$F236*AN20+$F278*AN20+(1-AN279)*AN174</f>
        <v>0</v>
      </c>
      <c r="AO287" s="20" t="n">
        <f aca="false">AO247-$F236*AO20+$F278*AO20+(1-AO279)*AO174</f>
        <v>0</v>
      </c>
      <c r="AP287" s="20" t="n">
        <f aca="false">AP247-$F236*AP20+$F278*AP20+(1-AP279)*AP174</f>
        <v>0</v>
      </c>
      <c r="AQ287" s="20" t="n">
        <f aca="false">AQ247-$F236*AQ20+$F278*AQ20+(1-AQ279)*AQ174</f>
        <v>0</v>
      </c>
      <c r="AR287" s="20" t="n">
        <f aca="false">AR247-$F236*AR20+$F278*AR20+(1-AR279)*AR174</f>
        <v>0</v>
      </c>
      <c r="AS287" s="20" t="n">
        <f aca="false">AS247-$F236*AS20+$F278*AS20+(1-AS279)*AS174</f>
        <v>0</v>
      </c>
      <c r="AT287" s="20" t="n">
        <f aca="false">AT247-$F236*AT20+$F278*AT20+(1-AT279)*AT174</f>
        <v>0</v>
      </c>
      <c r="AU287" s="20" t="n">
        <f aca="false">AU247-$F236*AU20+$F278*AU20+(1-AU279)*AU174</f>
        <v>0</v>
      </c>
      <c r="AV287" s="20" t="n">
        <f aca="false">AV247-$F236*AV20+$F278*AV20+(1-AV279)*AV174</f>
        <v>0</v>
      </c>
      <c r="AW287" s="20" t="n">
        <f aca="false">AW247-$F236*AW20+$F278*AW20+(1-AW279)*AW174</f>
        <v>0</v>
      </c>
      <c r="AX287" s="20" t="n">
        <f aca="false">AX247-$F236*AX20+$F278*AX20+(1-AX279)*AX174</f>
        <v>0</v>
      </c>
      <c r="AY287" s="20" t="n">
        <f aca="false">AY247-$F236*AY20+$F278*AY20+(1-AY279)*AY174</f>
        <v>0</v>
      </c>
      <c r="AZ287" s="20" t="n">
        <f aca="false">AZ247-$F236*AZ20+$F278*AZ20+(1-AZ279)*AZ174</f>
        <v>0</v>
      </c>
      <c r="BA287" s="20" t="n">
        <f aca="false">BA247-$F236*BA20+$F278*BA20+(1-BA279)*BA174</f>
        <v>0</v>
      </c>
      <c r="BB287" s="20" t="n">
        <f aca="false">BB247-$F236*BB20+$F278*BB20+(1-BB279)*BB174</f>
        <v>0</v>
      </c>
      <c r="BC287" s="20" t="n">
        <f aca="false">BC247-$F236*BC20+$F278*BC20+(1-BC279)*BC174</f>
        <v>0</v>
      </c>
      <c r="BD287" s="20" t="n">
        <f aca="false">BD247-$F236*BD20+$F278*BD20+(1-BD279)*BD174</f>
        <v>0</v>
      </c>
      <c r="BE287" s="20" t="n">
        <f aca="false">BE247-$F236*BE20+$F278*BE20+(1-BE279)*BE174</f>
        <v>0</v>
      </c>
      <c r="BF287" s="20" t="n">
        <f aca="false">BF247-$F236*BF20+$F278*BF20+(1-BF279)*BF174</f>
        <v>0</v>
      </c>
      <c r="BG287" s="20" t="n">
        <f aca="false">BG247-$F236*BG20+$F278*BG20+(1-BG279)*BG174</f>
        <v>0</v>
      </c>
      <c r="BH287" s="20" t="n">
        <f aca="false">BH247-$F236*BH20+$F278*BH20+(1-BH279)*BH174</f>
        <v>0</v>
      </c>
      <c r="BI287" s="20" t="n">
        <f aca="false">BI247-$F236*BI20+$F278*BI20+(1-BI279)*BI174</f>
        <v>0</v>
      </c>
      <c r="BJ287" s="20" t="n">
        <f aca="false">BJ247-$F236*BJ20+$F278*BJ20+(1-BJ279)*BJ174</f>
        <v>0</v>
      </c>
      <c r="BK287" s="20" t="n">
        <f aca="false">BK247-$F236*BK20+$F278*BK20+(1-BK279)*BK174</f>
        <v>0</v>
      </c>
      <c r="BL287" s="20" t="n">
        <f aca="false">BL247-$F236*BL20+$F278*BL20+(1-BL279)*BL174</f>
        <v>0</v>
      </c>
      <c r="BM287" s="20" t="n">
        <f aca="false">BM247-$F236*BM20+$F278*BM20+(1-BM279)*BM174</f>
        <v>0</v>
      </c>
      <c r="BN287" s="20" t="n">
        <f aca="false">BN247-$F236*BN20+$F278*BN20+(1-BN279)*BN174</f>
        <v>0</v>
      </c>
      <c r="BO287" s="20" t="n">
        <f aca="false">BO247-$F236*BO20+$F278*BO20+(1-BO279)*BO174</f>
        <v>0</v>
      </c>
      <c r="BP287" s="20" t="n">
        <f aca="false">BP247-$F236*BP20+$F278*BP20+(1-BP279)*BP174</f>
        <v>0</v>
      </c>
      <c r="BQ287" s="20" t="n">
        <f aca="false">BQ247-$F236*BQ20+$F278*BQ20+(1-BQ279)*BQ174</f>
        <v>0</v>
      </c>
      <c r="BR287" s="20" t="n">
        <f aca="false">BR247-$F236*BR20+$F278*BR20+(1-BR279)*BR174</f>
        <v>0</v>
      </c>
      <c r="BS287" s="20" t="n">
        <f aca="false">BS247-$F236*BS20+$F278*BS20+(1-BS279)*BS174</f>
        <v>0</v>
      </c>
      <c r="BT287" s="20" t="n">
        <f aca="false">BT247-$F236*BT20+$F278*BT20+(1-BT279)*BT174</f>
        <v>0</v>
      </c>
      <c r="BU287" s="20" t="n">
        <f aca="false">BU247-$F236*BU20+$F278*BU20+(1-BU279)*BU174</f>
        <v>0</v>
      </c>
      <c r="BV287" s="20" t="n">
        <f aca="false">BV247-$F236*BV20+$F278*BV20+(1-BV279)*BV174</f>
        <v>0</v>
      </c>
      <c r="BW287" s="20" t="n">
        <f aca="false">BW247-$F236*BW20+$F278*BW20+(1-BW279)*BW174</f>
        <v>0</v>
      </c>
      <c r="BX287" s="20" t="n">
        <f aca="false">BX247-$F236*BX20+$F278*BX20+(1-BX279)*BX174</f>
        <v>0</v>
      </c>
      <c r="BY287" s="20" t="n">
        <f aca="false">BY247-$F236*BY20+$F278*BY20+(1-BY279)*BY174</f>
        <v>0</v>
      </c>
      <c r="BZ287" s="20" t="n">
        <f aca="false">BZ247-$F236*BZ20+$F278*BZ20+(1-BZ279)*BZ174</f>
        <v>0</v>
      </c>
      <c r="CA287" s="20" t="n">
        <f aca="false">CA247-$F236*CA20+$F278*CA20+(1-CA279)*CA174</f>
        <v>0</v>
      </c>
      <c r="CB287" s="20" t="n">
        <f aca="false">CB247-$F236*CB20+$F278*CB20+(1-CB279)*CB174</f>
        <v>0</v>
      </c>
      <c r="CC287" s="20" t="n">
        <f aca="false">CC247-$F236*CC20+$F278*CC20+(1-CC279)*CC174</f>
        <v>0</v>
      </c>
      <c r="CD287" s="20" t="n">
        <f aca="false">CD247-$F236*CD20+$F278*CD20+(1-CD279)*CD174</f>
        <v>0</v>
      </c>
      <c r="CE287" s="20" t="n">
        <f aca="false">CE247-$F236*CE20+$F278*CE20+(1-CE279)*CE174</f>
        <v>0</v>
      </c>
      <c r="CF287" s="20" t="n">
        <f aca="false">CF247-$F236*CF20+$F278*CF20+(1-CF279)*CF174</f>
        <v>0</v>
      </c>
      <c r="CG287" s="20" t="n">
        <f aca="false">CG247-$F236*CG20+$F278*CG20+(1-CG279)*CG174</f>
        <v>0</v>
      </c>
      <c r="CH287" s="20" t="n">
        <f aca="false">CH247-$F236*CH20+$F278*CH20+(1-CH279)*CH174</f>
        <v>0</v>
      </c>
      <c r="CI287" s="20" t="n">
        <f aca="false">CI247-$F236*CI20+$F278*CI20+(1-CI279)*CI174</f>
        <v>0</v>
      </c>
      <c r="CJ287" s="20" t="n">
        <f aca="false">CJ247-$F236*CJ20+$F278*CJ20+(1-CJ279)*CJ174</f>
        <v>0</v>
      </c>
      <c r="CK287" s="20" t="n">
        <f aca="false">CK247-$F236*CK20+$F278*CK20+(1-CK279)*CK174</f>
        <v>0</v>
      </c>
      <c r="CL287" s="20" t="n">
        <f aca="false">CL247-$F236*CL20+$F278*CL20+(1-CL279)*CL174</f>
        <v>0</v>
      </c>
      <c r="CM287" s="20" t="n">
        <f aca="false">CM247-$F236*CM20+$F278*CM20+(1-CM279)*CM174</f>
        <v>0</v>
      </c>
      <c r="CN287" s="20" t="n">
        <f aca="false">CN247-$F236*CN20+$F278*CN20+(1-CN279)*CN174</f>
        <v>0</v>
      </c>
      <c r="CO287" s="20" t="n">
        <f aca="false">CO247-$F236*CO20+$F278*CO20+(1-CO279)*CO174</f>
        <v>0</v>
      </c>
      <c r="CP287" s="20" t="n">
        <f aca="false">CP247-$F236*CP20+$F278*CP20+(1-CP279)*CP174</f>
        <v>0</v>
      </c>
      <c r="CQ287" s="20" t="n">
        <f aca="false">CQ247-$F236*CQ20+$F278*CQ20+(1-CQ279)*CQ174</f>
        <v>0</v>
      </c>
      <c r="CR287" s="20" t="n">
        <f aca="false">CR247-$F236*CR20+$F278*CR20+(1-CR279)*CR174</f>
        <v>0</v>
      </c>
      <c r="CS287" s="20" t="n">
        <f aca="false">CS247-$F236*CS20+$F278*CS20+(1-CS279)*CS174</f>
        <v>0</v>
      </c>
      <c r="CT287" s="20" t="n">
        <f aca="false">CT247-$F236*CT20+$F278*CT20+(1-CT279)*CT174</f>
        <v>0</v>
      </c>
      <c r="CU287" s="20" t="n">
        <f aca="false">CU247-$F236*CU20+$F278*CU20+(1-CU279)*CU174</f>
        <v>0</v>
      </c>
      <c r="CV287" s="20" t="n">
        <f aca="false">CV247-$F236*CV20+$F278*CV20+(1-CV279)*CV174</f>
        <v>0</v>
      </c>
      <c r="CW287" s="20" t="n">
        <f aca="false">CW247-$F236*CW20+$F278*CW20+(1-CW279)*CW174</f>
        <v>0</v>
      </c>
      <c r="CX287" s="20" t="n">
        <f aca="false">CX247-$F236*CX20+$F278*CX20+(1-CX279)*CX174</f>
        <v>0</v>
      </c>
      <c r="CY287" s="20" t="n">
        <f aca="false">CY247-$F236*CY20+$F278*CY20+(1-CY279)*CY174</f>
        <v>0</v>
      </c>
      <c r="CZ287" s="20" t="n">
        <f aca="false">CZ247-$F236*CZ20+$F278*CZ20+(1-CZ279)*CZ174</f>
        <v>0</v>
      </c>
      <c r="DA287" s="20" t="n">
        <f aca="false">DA247-$F236*DA20+$F278*DA20+(1-DA279)*DA174</f>
        <v>0</v>
      </c>
      <c r="DB287" s="20" t="n">
        <f aca="false">DB247-$F236*DB20+$F278*DB20+(1-DB279)*DB174</f>
        <v>0</v>
      </c>
      <c r="DC287" s="20" t="n">
        <f aca="false">DC247-$F236*DC20+$F278*DC20+(1-DC279)*DC174</f>
        <v>0</v>
      </c>
      <c r="DD287" s="20" t="n">
        <f aca="false">DD247-$F236*DD20+$F278*DD20+(1-DD279)*DD174</f>
        <v>0</v>
      </c>
      <c r="DE287" s="20" t="n">
        <f aca="false">DE247-$F236*DE20+$F278*DE20+(1-DE279)*DE174</f>
        <v>0</v>
      </c>
      <c r="DF287" s="20" t="n">
        <f aca="false">DF247-$F236*DF20+$F278*DF20+(1-DF279)*DF174</f>
        <v>0</v>
      </c>
      <c r="DG287" s="20" t="n">
        <f aca="false">DG247-$F236*DG20+$F278*DG20+(1-DG279)*DG174</f>
        <v>0</v>
      </c>
      <c r="DH287" s="20" t="n">
        <f aca="false">DH247-$F236*DH20+$F278*DH20+(1-DH279)*DH174</f>
        <v>0</v>
      </c>
      <c r="DI287" s="20" t="n">
        <f aca="false">DI247-$F236*DI20+$F278*DI20+(1-DI279)*DI174</f>
        <v>0</v>
      </c>
      <c r="DJ287" s="20" t="n">
        <f aca="false">DJ247-$F236*DJ20+$F278*DJ20+(1-DJ279)*DJ174</f>
        <v>0</v>
      </c>
      <c r="DK287" s="20" t="n">
        <f aca="false">DK247-$F236*DK20+$F278*DK20+(1-DK279)*DK174</f>
        <v>0</v>
      </c>
      <c r="DL287" s="20" t="n">
        <f aca="false">DL247-$F236*DL20+$F278*DL20+(1-DL279)*DL174</f>
        <v>0</v>
      </c>
      <c r="DM287" s="20" t="n">
        <f aca="false">DM247-$F236*DM20+$F278*DM20+(1-DM279)*DM174</f>
        <v>0</v>
      </c>
      <c r="DN287" s="20" t="n">
        <f aca="false">DN247-$F236*DN20+$F278*DN20+(1-DN279)*DN174</f>
        <v>0</v>
      </c>
      <c r="DO287" s="20" t="n">
        <f aca="false">DO247-$F236*DO20+$F278*DO20+(1-DO279)*DO174</f>
        <v>0</v>
      </c>
      <c r="DP287" s="20" t="n">
        <f aca="false">DP247-$F236*DP20+$F278*DP20+(1-DP279)*DP174</f>
        <v>0</v>
      </c>
      <c r="DQ287" s="20" t="n">
        <f aca="false">DQ247-$F236*DQ20+$F278*DQ20+(1-DQ279)*DQ174</f>
        <v>0</v>
      </c>
      <c r="DR287" s="20" t="n">
        <f aca="false">DR247-$F236*DR20+$F278*DR20+(1-DR279)*DR174</f>
        <v>0</v>
      </c>
      <c r="DS287" s="20" t="n">
        <f aca="false">DS247-$F236*DS20+$F278*DS20+(1-DS279)*DS174</f>
        <v>0</v>
      </c>
      <c r="DT287" s="20" t="n">
        <f aca="false">DT247-$F236*DT20+$F278*DT20+(1-DT279)*DT174</f>
        <v>0</v>
      </c>
      <c r="DU287" s="20" t="n">
        <f aca="false">DU247-$F236*DU20+$F278*DU20+(1-DU279)*DU174</f>
        <v>0</v>
      </c>
      <c r="DV287" s="20" t="n">
        <f aca="false">DV247-$F236*DV20+$F278*DV20+(1-DV279)*DV174</f>
        <v>0</v>
      </c>
      <c r="DW287" s="20" t="n">
        <f aca="false">DW247-$F236*DW20+$F278*DW20+(1-DW279)*DW174</f>
        <v>0</v>
      </c>
      <c r="DX287" s="20" t="n">
        <f aca="false">DX247-$F236*DX20+$F278*DX20+(1-DX279)*DX174</f>
        <v>0</v>
      </c>
      <c r="DY287" s="20" t="n">
        <f aca="false">DY247-$F236*DY20+$F278*DY20+(1-DY279)*DY174</f>
        <v>0</v>
      </c>
      <c r="DZ287" s="20" t="n">
        <f aca="false">DZ247-$F236*DZ20+$F278*DZ20+(1-DZ279)*DZ174</f>
        <v>0</v>
      </c>
      <c r="EA287" s="20" t="n">
        <f aca="false">EA247-$F236*EA20+$F278*EA20+(1-EA279)*EA174</f>
        <v>0</v>
      </c>
      <c r="EB287" s="20" t="n">
        <f aca="false">EB247-$F236*EB20+$F278*EB20+(1-EB279)*EB174</f>
        <v>0</v>
      </c>
      <c r="EC287" s="20" t="n">
        <f aca="false">EC247-$F236*EC20+$F278*EC20+(1-EC279)*EC174</f>
        <v>0</v>
      </c>
      <c r="ED287" s="20" t="n">
        <f aca="false">ED247-$F236*ED20+$F278*ED20+(1-ED279)*ED174</f>
        <v>0</v>
      </c>
      <c r="EE287" s="20" t="n">
        <f aca="false">EE247-$F236*EE20+$F278*EE20+(1-EE279)*EE174</f>
        <v>0</v>
      </c>
      <c r="EF287" s="20" t="n">
        <f aca="false">EF247-$F236*EF20+$F278*EF20+(1-EF279)*EF174</f>
        <v>0</v>
      </c>
      <c r="EG287" s="20" t="n">
        <f aca="false">EG247-$F236*EG20+$F278*EG20+(1-EG279)*EG174</f>
        <v>0</v>
      </c>
      <c r="EH287" s="20" t="n">
        <f aca="false">EH247-$F236*EH20+$F278*EH20+(1-EH279)*EH174</f>
        <v>0</v>
      </c>
      <c r="EI287" s="20" t="n">
        <f aca="false">EI247-$F236*EI20+$F278*EI20+(1-EI279)*EI174</f>
        <v>0</v>
      </c>
      <c r="EJ287" s="20" t="n">
        <f aca="false">EJ247-$F236*EJ20+$F278*EJ20+(1-EJ279)*EJ174</f>
        <v>0</v>
      </c>
      <c r="EK287" s="20" t="n">
        <f aca="false">EK247-$F236*EK20+$F278*EK20+(1-EK279)*EK174</f>
        <v>0</v>
      </c>
      <c r="EL287" s="20" t="n">
        <f aca="false">EL247-$F236*EL20+$F278*EL20+(1-EL279)*EL174</f>
        <v>0</v>
      </c>
      <c r="EM287" s="20" t="n">
        <f aca="false">EM247-$F236*EM20+$F278*EM20+(1-EM279)*EM174</f>
        <v>0</v>
      </c>
      <c r="EN287" s="20" t="n">
        <f aca="false">EN247-$F236*EN20+$F278*EN20+(1-EN279)*EN174</f>
        <v>0</v>
      </c>
      <c r="EO287" s="20" t="n">
        <f aca="false">EO247-$F236*EO20+$F278*EO20+(1-EO279)*EO174</f>
        <v>0</v>
      </c>
      <c r="EP287" s="20" t="n">
        <f aca="false">EP247-$F236*EP20+$F278*EP20+(1-EP279)*EP174</f>
        <v>0</v>
      </c>
      <c r="EQ287" s="20" t="n">
        <f aca="false">EQ247-$F236*EQ20+$F278*EQ20+(1-EQ279)*EQ174</f>
        <v>0</v>
      </c>
      <c r="ER287" s="20" t="n">
        <f aca="false">ER247-$F236*ER20+$F278*ER20+(1-ER279)*ER174</f>
        <v>0</v>
      </c>
      <c r="ES287" s="20" t="n">
        <f aca="false">ES247-$F236*ES20+$F278*ES20+(1-ES279)*ES174</f>
        <v>0</v>
      </c>
      <c r="ET287" s="20" t="n">
        <f aca="false">ET247-$F236*ET20+$F278*ET20+(1-ET279)*ET174</f>
        <v>0</v>
      </c>
      <c r="EU287" s="20" t="n">
        <f aca="false">EU247-$F236*EU20+$F278*EU20+(1-EU279)*EU174</f>
        <v>0</v>
      </c>
      <c r="EV287" s="20" t="n">
        <f aca="false">EV247-$F236*EV20+$F278*EV20+(1-EV279)*EV174</f>
        <v>0</v>
      </c>
      <c r="EW287" s="20" t="n">
        <f aca="false">EW247-$F236*EW20+$F278*EW20+(1-EW279)*EW174</f>
        <v>0</v>
      </c>
      <c r="EX287" s="20" t="n">
        <f aca="false">EX247-$F236*EX20+$F278*EX20+(1-EX279)*EX174</f>
        <v>0</v>
      </c>
      <c r="EY287" s="20" t="n">
        <f aca="false">EY247-$F236*EY20+$F278*EY20+(1-EY279)*EY174</f>
        <v>0</v>
      </c>
      <c r="EZ287" s="20" t="n">
        <f aca="false">EZ247-$F236*EZ20+$F278*EZ20+(1-EZ279)*EZ174</f>
        <v>0</v>
      </c>
      <c r="FA287" s="20" t="n">
        <f aca="false">FA247-$F236*FA20+$F278*FA20+(1-FA279)*FA174</f>
        <v>0</v>
      </c>
      <c r="FB287" s="20" t="n">
        <f aca="false">FB247-$F236*FB20+$F278*FB20+(1-FB279)*FB174</f>
        <v>0</v>
      </c>
      <c r="FC287" s="20" t="n">
        <f aca="false">FC247-$F236*FC20+$F278*FC20+(1-FC279)*FC174</f>
        <v>0</v>
      </c>
      <c r="FD287" s="20" t="n">
        <f aca="false">FD247-$F236*FD20+$F278*FD20+(1-FD279)*FD174</f>
        <v>0</v>
      </c>
      <c r="FE287" s="20" t="n">
        <f aca="false">FE247-$F236*FE20+$F278*FE20+(1-FE279)*FE174</f>
        <v>0</v>
      </c>
      <c r="FF287" s="20" t="n">
        <f aca="false">FF247-$F236*FF20+$F278*FF20+(1-FF279)*FF174</f>
        <v>0</v>
      </c>
      <c r="FG287" s="20" t="n">
        <f aca="false">FG247-$F236*FG20+$F278*FG20+(1-FG279)*FG174</f>
        <v>0</v>
      </c>
      <c r="FH287" s="20" t="n">
        <f aca="false">FH247-$F236*FH20+$F278*FH20+(1-FH279)*FH174</f>
        <v>0</v>
      </c>
    </row>
    <row r="288" customFormat="false" ht="15" hidden="false" customHeight="false" outlineLevel="0" collapsed="false">
      <c r="C288" s="27" t="s">
        <v>910</v>
      </c>
      <c r="D288" s="11" t="s">
        <v>32</v>
      </c>
      <c r="E288" s="32" t="n">
        <f aca="false">IFERROR(XIRR($J287:$FH287,$J$4:$FH$4),"n/a")</f>
        <v>5.47959832714897</v>
      </c>
    </row>
    <row r="290" customFormat="false" ht="15" hidden="false" customHeight="false" outlineLevel="0" collapsed="false">
      <c r="C290" s="41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5" t="n">
        <v>3</v>
      </c>
      <c r="C1" s="12" t="s">
        <v>665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C Offer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666</v>
      </c>
      <c r="D3" s="11" t="s">
        <v>79</v>
      </c>
      <c r="J3" s="44" t="n">
        <f aca="false">I$4+1</f>
        <v>45931</v>
      </c>
      <c r="K3" s="44" t="n">
        <f aca="false">J$4+1</f>
        <v>46023</v>
      </c>
      <c r="L3" s="44" t="n">
        <f aca="false">K$4+1</f>
        <v>46113</v>
      </c>
      <c r="M3" s="44" t="n">
        <f aca="false">L$4+1</f>
        <v>46204</v>
      </c>
      <c r="N3" s="44" t="n">
        <f aca="false">M$4+1</f>
        <v>46296</v>
      </c>
      <c r="O3" s="44" t="n">
        <f aca="false">N$4+1</f>
        <v>46388</v>
      </c>
      <c r="P3" s="44" t="n">
        <f aca="false">O$4+1</f>
        <v>46478</v>
      </c>
      <c r="Q3" s="44" t="n">
        <f aca="false">P$4+1</f>
        <v>46569</v>
      </c>
      <c r="R3" s="44" t="n">
        <f aca="false">Q$4+1</f>
        <v>46661</v>
      </c>
      <c r="S3" s="44" t="n">
        <f aca="false">R$4+1</f>
        <v>46753</v>
      </c>
      <c r="T3" s="44" t="n">
        <f aca="false">S$4+1</f>
        <v>46844</v>
      </c>
      <c r="U3" s="44" t="n">
        <f aca="false">T$4+1</f>
        <v>46935</v>
      </c>
      <c r="V3" s="44" t="n">
        <f aca="false">U$4+1</f>
        <v>47027</v>
      </c>
      <c r="W3" s="44" t="n">
        <f aca="false">V$4+1</f>
        <v>47119</v>
      </c>
      <c r="X3" s="44" t="n">
        <f aca="false">W$4+1</f>
        <v>47209</v>
      </c>
      <c r="Y3" s="44" t="n">
        <f aca="false">X$4+1</f>
        <v>47300</v>
      </c>
      <c r="Z3" s="44" t="n">
        <f aca="false">Y$4+1</f>
        <v>47392</v>
      </c>
      <c r="AA3" s="44" t="n">
        <f aca="false">Z$4+1</f>
        <v>47484</v>
      </c>
      <c r="AB3" s="44" t="n">
        <f aca="false">AA$4+1</f>
        <v>47574</v>
      </c>
      <c r="AC3" s="44" t="n">
        <f aca="false">AB$4+1</f>
        <v>47665</v>
      </c>
      <c r="AD3" s="44" t="n">
        <f aca="false">AC$4+1</f>
        <v>47757</v>
      </c>
      <c r="AE3" s="44" t="n">
        <f aca="false">AD$4+1</f>
        <v>47849</v>
      </c>
      <c r="AF3" s="44" t="n">
        <f aca="false">AE$4+1</f>
        <v>47939</v>
      </c>
      <c r="AG3" s="44" t="n">
        <f aca="false">AF$4+1</f>
        <v>48030</v>
      </c>
      <c r="AH3" s="44" t="n">
        <f aca="false">AG$4+1</f>
        <v>48122</v>
      </c>
      <c r="AI3" s="44" t="n">
        <f aca="false">AH$4+1</f>
        <v>48214</v>
      </c>
      <c r="AJ3" s="44" t="n">
        <f aca="false">AI$4+1</f>
        <v>48305</v>
      </c>
      <c r="AK3" s="44" t="n">
        <f aca="false">AJ$4+1</f>
        <v>48396</v>
      </c>
      <c r="AL3" s="44" t="n">
        <f aca="false">AK$4+1</f>
        <v>48488</v>
      </c>
      <c r="AM3" s="44" t="n">
        <f aca="false">AL$4+1</f>
        <v>48580</v>
      </c>
      <c r="AN3" s="44" t="n">
        <f aca="false">AM$4+1</f>
        <v>48670</v>
      </c>
      <c r="AO3" s="44" t="n">
        <f aca="false">AN$4+1</f>
        <v>48761</v>
      </c>
      <c r="AP3" s="44" t="n">
        <f aca="false">AO$4+1</f>
        <v>48853</v>
      </c>
      <c r="AQ3" s="44" t="n">
        <f aca="false">AP$4+1</f>
        <v>48945</v>
      </c>
      <c r="AR3" s="44" t="n">
        <f aca="false">AQ$4+1</f>
        <v>49035</v>
      </c>
      <c r="AS3" s="44" t="n">
        <f aca="false">AR$4+1</f>
        <v>49126</v>
      </c>
      <c r="AT3" s="44" t="n">
        <f aca="false">AS$4+1</f>
        <v>49218</v>
      </c>
      <c r="AU3" s="44" t="n">
        <f aca="false">AT$4+1</f>
        <v>49310</v>
      </c>
      <c r="AV3" s="44" t="n">
        <f aca="false">AU$4+1</f>
        <v>49400</v>
      </c>
      <c r="AW3" s="44" t="n">
        <f aca="false">AV$4+1</f>
        <v>49491</v>
      </c>
      <c r="AX3" s="44" t="n">
        <f aca="false">AW$4+1</f>
        <v>49583</v>
      </c>
      <c r="AY3" s="44" t="n">
        <f aca="false">AX$4+1</f>
        <v>49675</v>
      </c>
      <c r="AZ3" s="44" t="n">
        <f aca="false">AY$4+1</f>
        <v>49766</v>
      </c>
      <c r="BA3" s="44" t="n">
        <f aca="false">AZ$4+1</f>
        <v>49857</v>
      </c>
      <c r="BB3" s="44" t="n">
        <f aca="false">BA$4+1</f>
        <v>49949</v>
      </c>
      <c r="BC3" s="44" t="n">
        <f aca="false">BB$4+1</f>
        <v>50041</v>
      </c>
      <c r="BD3" s="44" t="n">
        <f aca="false">BC$4+1</f>
        <v>50131</v>
      </c>
      <c r="BE3" s="44" t="n">
        <f aca="false">BD$4+1</f>
        <v>50222</v>
      </c>
      <c r="BF3" s="44" t="n">
        <f aca="false">BE$4+1</f>
        <v>50314</v>
      </c>
      <c r="BG3" s="44" t="n">
        <f aca="false">BF$4+1</f>
        <v>50406</v>
      </c>
      <c r="BH3" s="44" t="n">
        <f aca="false">BG$4+1</f>
        <v>50496</v>
      </c>
      <c r="BI3" s="44" t="n">
        <f aca="false">BH$4+1</f>
        <v>50587</v>
      </c>
      <c r="BJ3" s="44" t="n">
        <f aca="false">BI$4+1</f>
        <v>50679</v>
      </c>
      <c r="BK3" s="44" t="n">
        <f aca="false">BJ$4+1</f>
        <v>50771</v>
      </c>
      <c r="BL3" s="44" t="n">
        <f aca="false">BK$4+1</f>
        <v>50861</v>
      </c>
      <c r="BM3" s="44" t="n">
        <f aca="false">BL$4+1</f>
        <v>50952</v>
      </c>
      <c r="BN3" s="44" t="n">
        <f aca="false">BM$4+1</f>
        <v>51044</v>
      </c>
      <c r="BO3" s="44" t="n">
        <f aca="false">BN$4+1</f>
        <v>51136</v>
      </c>
      <c r="BP3" s="44" t="n">
        <f aca="false">BO$4+1</f>
        <v>51227</v>
      </c>
      <c r="BQ3" s="44" t="n">
        <f aca="false">BP$4+1</f>
        <v>51318</v>
      </c>
      <c r="BR3" s="44" t="n">
        <f aca="false">BQ$4+1</f>
        <v>51410</v>
      </c>
      <c r="BS3" s="44" t="n">
        <f aca="false">BR$4+1</f>
        <v>51502</v>
      </c>
      <c r="BT3" s="44" t="n">
        <f aca="false">BS$4+1</f>
        <v>51592</v>
      </c>
      <c r="BU3" s="44" t="n">
        <f aca="false">BT$4+1</f>
        <v>51683</v>
      </c>
      <c r="BV3" s="44" t="n">
        <f aca="false">BU$4+1</f>
        <v>51775</v>
      </c>
      <c r="BW3" s="44" t="n">
        <f aca="false">BV$4+1</f>
        <v>51867</v>
      </c>
      <c r="BX3" s="44" t="n">
        <f aca="false">BW$4+1</f>
        <v>51957</v>
      </c>
      <c r="BY3" s="44" t="n">
        <f aca="false">BX$4+1</f>
        <v>52048</v>
      </c>
      <c r="BZ3" s="44" t="n">
        <f aca="false">BY$4+1</f>
        <v>52140</v>
      </c>
      <c r="CA3" s="44" t="n">
        <f aca="false">BZ$4+1</f>
        <v>52232</v>
      </c>
      <c r="CB3" s="44" t="n">
        <f aca="false">CA$4+1</f>
        <v>52322</v>
      </c>
      <c r="CC3" s="44" t="n">
        <f aca="false">CB$4+1</f>
        <v>52413</v>
      </c>
      <c r="CD3" s="44" t="n">
        <f aca="false">CC$4+1</f>
        <v>52505</v>
      </c>
      <c r="CE3" s="44" t="n">
        <f aca="false">CD$4+1</f>
        <v>52597</v>
      </c>
      <c r="CF3" s="44" t="n">
        <f aca="false">CE$4+1</f>
        <v>52688</v>
      </c>
      <c r="CG3" s="44" t="n">
        <f aca="false">CF$4+1</f>
        <v>52779</v>
      </c>
      <c r="CH3" s="44" t="n">
        <f aca="false">CG$4+1</f>
        <v>52871</v>
      </c>
      <c r="CI3" s="44" t="n">
        <f aca="false">CH$4+1</f>
        <v>52963</v>
      </c>
      <c r="CJ3" s="44" t="n">
        <f aca="false">CI$4+1</f>
        <v>53053</v>
      </c>
      <c r="CK3" s="44" t="n">
        <f aca="false">CJ$4+1</f>
        <v>53144</v>
      </c>
      <c r="CL3" s="44" t="n">
        <f aca="false">CK$4+1</f>
        <v>53236</v>
      </c>
      <c r="CM3" s="44" t="n">
        <f aca="false">CL$4+1</f>
        <v>53328</v>
      </c>
      <c r="CN3" s="44" t="n">
        <f aca="false">CM$4+1</f>
        <v>53418</v>
      </c>
      <c r="CO3" s="44" t="n">
        <f aca="false">CN$4+1</f>
        <v>53509</v>
      </c>
      <c r="CP3" s="44" t="n">
        <f aca="false">CO$4+1</f>
        <v>53601</v>
      </c>
      <c r="CQ3" s="44" t="n">
        <f aca="false">CP$4+1</f>
        <v>53693</v>
      </c>
      <c r="CR3" s="44" t="n">
        <f aca="false">CQ$4+1</f>
        <v>53783</v>
      </c>
      <c r="CS3" s="44" t="n">
        <f aca="false">CR$4+1</f>
        <v>53874</v>
      </c>
      <c r="CT3" s="44" t="n">
        <f aca="false">CS$4+1</f>
        <v>53966</v>
      </c>
      <c r="CU3" s="44" t="n">
        <f aca="false">CT$4+1</f>
        <v>54058</v>
      </c>
      <c r="CV3" s="44" t="n">
        <f aca="false">CU$4+1</f>
        <v>54149</v>
      </c>
      <c r="CW3" s="44" t="n">
        <f aca="false">CV$4+1</f>
        <v>54240</v>
      </c>
      <c r="CX3" s="44" t="n">
        <f aca="false">CW$4+1</f>
        <v>54332</v>
      </c>
      <c r="CY3" s="44" t="n">
        <f aca="false">CX$4+1</f>
        <v>54424</v>
      </c>
      <c r="CZ3" s="44" t="n">
        <f aca="false">CY$4+1</f>
        <v>54514</v>
      </c>
      <c r="DA3" s="44" t="n">
        <f aca="false">CZ$4+1</f>
        <v>54605</v>
      </c>
      <c r="DB3" s="44" t="n">
        <f aca="false">DA$4+1</f>
        <v>54697</v>
      </c>
      <c r="DC3" s="44" t="n">
        <f aca="false">DB$4+1</f>
        <v>54789</v>
      </c>
      <c r="DD3" s="44" t="n">
        <f aca="false">DC$4+1</f>
        <v>54879</v>
      </c>
      <c r="DE3" s="44" t="n">
        <f aca="false">DD$4+1</f>
        <v>54970</v>
      </c>
      <c r="DF3" s="44" t="n">
        <f aca="false">DE$4+1</f>
        <v>55062</v>
      </c>
      <c r="DG3" s="44" t="n">
        <f aca="false">DF$4+1</f>
        <v>55154</v>
      </c>
      <c r="DH3" s="44" t="n">
        <f aca="false">DG$4+1</f>
        <v>55244</v>
      </c>
      <c r="DI3" s="44" t="n">
        <f aca="false">DH$4+1</f>
        <v>55335</v>
      </c>
      <c r="DJ3" s="44" t="n">
        <f aca="false">DI$4+1</f>
        <v>55427</v>
      </c>
      <c r="DK3" s="44" t="n">
        <f aca="false">DJ$4+1</f>
        <v>55519</v>
      </c>
      <c r="DL3" s="44" t="n">
        <f aca="false">DK$4+1</f>
        <v>55610</v>
      </c>
      <c r="DM3" s="44" t="n">
        <f aca="false">DL$4+1</f>
        <v>55701</v>
      </c>
      <c r="DN3" s="44" t="n">
        <f aca="false">DM$4+1</f>
        <v>55793</v>
      </c>
      <c r="DO3" s="44" t="n">
        <f aca="false">DN$4+1</f>
        <v>55885</v>
      </c>
      <c r="DP3" s="44" t="n">
        <f aca="false">DO$4+1</f>
        <v>55975</v>
      </c>
      <c r="DQ3" s="44" t="n">
        <f aca="false">DP$4+1</f>
        <v>56066</v>
      </c>
      <c r="DR3" s="44" t="n">
        <f aca="false">DQ$4+1</f>
        <v>56158</v>
      </c>
      <c r="DS3" s="44" t="n">
        <f aca="false">DR$4+1</f>
        <v>56250</v>
      </c>
      <c r="DT3" s="44" t="n">
        <f aca="false">DS$4+1</f>
        <v>56340</v>
      </c>
      <c r="DU3" s="44" t="n">
        <f aca="false">DT$4+1</f>
        <v>56431</v>
      </c>
      <c r="DV3" s="44" t="n">
        <f aca="false">DU$4+1</f>
        <v>56523</v>
      </c>
      <c r="DW3" s="44" t="n">
        <f aca="false">DV$4+1</f>
        <v>56615</v>
      </c>
      <c r="DX3" s="44" t="n">
        <f aca="false">DW$4+1</f>
        <v>56705</v>
      </c>
      <c r="DY3" s="44" t="n">
        <f aca="false">DX$4+1</f>
        <v>56796</v>
      </c>
      <c r="DZ3" s="44" t="n">
        <f aca="false">DY$4+1</f>
        <v>56888</v>
      </c>
      <c r="EA3" s="44" t="n">
        <f aca="false">DZ$4+1</f>
        <v>56980</v>
      </c>
      <c r="EB3" s="44" t="n">
        <f aca="false">EA$4+1</f>
        <v>57071</v>
      </c>
      <c r="EC3" s="44" t="n">
        <f aca="false">EB$4+1</f>
        <v>57162</v>
      </c>
      <c r="ED3" s="44" t="n">
        <f aca="false">EC$4+1</f>
        <v>57254</v>
      </c>
      <c r="EE3" s="44" t="n">
        <f aca="false">ED$4+1</f>
        <v>57346</v>
      </c>
      <c r="EF3" s="44" t="n">
        <f aca="false">EE$4+1</f>
        <v>57436</v>
      </c>
      <c r="EG3" s="44" t="n">
        <f aca="false">EF$4+1</f>
        <v>57527</v>
      </c>
      <c r="EH3" s="44" t="n">
        <f aca="false">EG$4+1</f>
        <v>57619</v>
      </c>
      <c r="EI3" s="44" t="n">
        <f aca="false">EH$4+1</f>
        <v>57711</v>
      </c>
      <c r="EJ3" s="44" t="n">
        <f aca="false">EI$4+1</f>
        <v>57801</v>
      </c>
      <c r="EK3" s="44" t="n">
        <f aca="false">EJ$4+1</f>
        <v>57892</v>
      </c>
      <c r="EL3" s="44" t="n">
        <f aca="false">EK$4+1</f>
        <v>57984</v>
      </c>
      <c r="EM3" s="44" t="n">
        <f aca="false">EL$4+1</f>
        <v>58076</v>
      </c>
      <c r="EN3" s="44" t="n">
        <f aca="false">EM$4+1</f>
        <v>58166</v>
      </c>
      <c r="EO3" s="44" t="n">
        <f aca="false">EN$4+1</f>
        <v>58257</v>
      </c>
      <c r="EP3" s="44" t="n">
        <f aca="false">EO$4+1</f>
        <v>58349</v>
      </c>
      <c r="EQ3" s="44" t="n">
        <f aca="false">EP$4+1</f>
        <v>58441</v>
      </c>
      <c r="ER3" s="44" t="n">
        <f aca="false">EQ$4+1</f>
        <v>58532</v>
      </c>
      <c r="ES3" s="44" t="n">
        <f aca="false">ER$4+1</f>
        <v>58623</v>
      </c>
      <c r="ET3" s="44" t="n">
        <f aca="false">ES$4+1</f>
        <v>58715</v>
      </c>
      <c r="EU3" s="44" t="n">
        <f aca="false">ET$4+1</f>
        <v>58807</v>
      </c>
      <c r="EV3" s="44" t="n">
        <f aca="false">EU$4+1</f>
        <v>58897</v>
      </c>
      <c r="EW3" s="44" t="n">
        <f aca="false">EV$4+1</f>
        <v>58988</v>
      </c>
      <c r="EX3" s="44" t="n">
        <f aca="false">EW$4+1</f>
        <v>59080</v>
      </c>
      <c r="EY3" s="44" t="n">
        <f aca="false">EX$4+1</f>
        <v>59172</v>
      </c>
      <c r="EZ3" s="44" t="n">
        <f aca="false">EY$4+1</f>
        <v>59262</v>
      </c>
      <c r="FA3" s="44" t="n">
        <f aca="false">EZ$4+1</f>
        <v>59353</v>
      </c>
      <c r="FB3" s="44" t="n">
        <f aca="false">FA$4+1</f>
        <v>59445</v>
      </c>
      <c r="FC3" s="44" t="n">
        <f aca="false">FB$4+1</f>
        <v>59537</v>
      </c>
      <c r="FD3" s="44" t="n">
        <f aca="false">FC$4+1</f>
        <v>59627</v>
      </c>
      <c r="FE3" s="44" t="n">
        <f aca="false">FD$4+1</f>
        <v>59718</v>
      </c>
      <c r="FF3" s="44" t="n">
        <f aca="false">FE$4+1</f>
        <v>59810</v>
      </c>
      <c r="FG3" s="44" t="n">
        <f aca="false">FF$4+1</f>
        <v>59902</v>
      </c>
      <c r="FH3" s="44" t="n">
        <f aca="false">FG$4+1</f>
        <v>59993</v>
      </c>
    </row>
    <row r="4" customFormat="false" ht="15" hidden="false" customHeight="false" outlineLevel="0" collapsed="false">
      <c r="C4" s="0" t="s">
        <v>667</v>
      </c>
      <c r="D4" s="11" t="s">
        <v>79</v>
      </c>
      <c r="I4" s="44" t="n">
        <f aca="false">In_Model_Start-1</f>
        <v>45930</v>
      </c>
      <c r="J4" s="60" t="n">
        <f aca="false">EOMONTH(J$3,Months_Per_Period-1)</f>
        <v>46022</v>
      </c>
      <c r="K4" s="60" t="n">
        <f aca="false">EOMONTH(K$3,Months_Per_Period-1)</f>
        <v>46112</v>
      </c>
      <c r="L4" s="60" t="n">
        <f aca="false">EOMONTH(L$3,Months_Per_Period-1)</f>
        <v>46203</v>
      </c>
      <c r="M4" s="60" t="n">
        <f aca="false">EOMONTH(M$3,Months_Per_Period-1)</f>
        <v>46295</v>
      </c>
      <c r="N4" s="60" t="n">
        <f aca="false">EOMONTH(N$3,Months_Per_Period-1)</f>
        <v>46387</v>
      </c>
      <c r="O4" s="60" t="n">
        <f aca="false">EOMONTH(O$3,Months_Per_Period-1)</f>
        <v>46477</v>
      </c>
      <c r="P4" s="60" t="n">
        <f aca="false">EOMONTH(P$3,Months_Per_Period-1)</f>
        <v>46568</v>
      </c>
      <c r="Q4" s="60" t="n">
        <f aca="false">EOMONTH(Q$3,Months_Per_Period-1)</f>
        <v>46660</v>
      </c>
      <c r="R4" s="60" t="n">
        <f aca="false">EOMONTH(R$3,Months_Per_Period-1)</f>
        <v>46752</v>
      </c>
      <c r="S4" s="60" t="n">
        <f aca="false">EOMONTH(S$3,Months_Per_Period-1)</f>
        <v>46843</v>
      </c>
      <c r="T4" s="60" t="n">
        <f aca="false">EOMONTH(T$3,Months_Per_Period-1)</f>
        <v>46934</v>
      </c>
      <c r="U4" s="60" t="n">
        <f aca="false">EOMONTH(U$3,Months_Per_Period-1)</f>
        <v>47026</v>
      </c>
      <c r="V4" s="60" t="n">
        <f aca="false">EOMONTH(V$3,Months_Per_Period-1)</f>
        <v>47118</v>
      </c>
      <c r="W4" s="60" t="n">
        <f aca="false">EOMONTH(W$3,Months_Per_Period-1)</f>
        <v>47208</v>
      </c>
      <c r="X4" s="60" t="n">
        <f aca="false">EOMONTH(X$3,Months_Per_Period-1)</f>
        <v>47299</v>
      </c>
      <c r="Y4" s="60" t="n">
        <f aca="false">EOMONTH(Y$3,Months_Per_Period-1)</f>
        <v>47391</v>
      </c>
      <c r="Z4" s="60" t="n">
        <f aca="false">EOMONTH(Z$3,Months_Per_Period-1)</f>
        <v>47483</v>
      </c>
      <c r="AA4" s="60" t="n">
        <f aca="false">EOMONTH(AA$3,Months_Per_Period-1)</f>
        <v>47573</v>
      </c>
      <c r="AB4" s="60" t="n">
        <f aca="false">EOMONTH(AB$3,Months_Per_Period-1)</f>
        <v>47664</v>
      </c>
      <c r="AC4" s="60" t="n">
        <f aca="false">EOMONTH(AC$3,Months_Per_Period-1)</f>
        <v>47756</v>
      </c>
      <c r="AD4" s="60" t="n">
        <f aca="false">EOMONTH(AD$3,Months_Per_Period-1)</f>
        <v>47848</v>
      </c>
      <c r="AE4" s="60" t="n">
        <f aca="false">EOMONTH(AE$3,Months_Per_Period-1)</f>
        <v>47938</v>
      </c>
      <c r="AF4" s="60" t="n">
        <f aca="false">EOMONTH(AF$3,Months_Per_Period-1)</f>
        <v>48029</v>
      </c>
      <c r="AG4" s="60" t="n">
        <f aca="false">EOMONTH(AG$3,Months_Per_Period-1)</f>
        <v>48121</v>
      </c>
      <c r="AH4" s="60" t="n">
        <f aca="false">EOMONTH(AH$3,Months_Per_Period-1)</f>
        <v>48213</v>
      </c>
      <c r="AI4" s="60" t="n">
        <f aca="false">EOMONTH(AI$3,Months_Per_Period-1)</f>
        <v>48304</v>
      </c>
      <c r="AJ4" s="60" t="n">
        <f aca="false">EOMONTH(AJ$3,Months_Per_Period-1)</f>
        <v>48395</v>
      </c>
      <c r="AK4" s="60" t="n">
        <f aca="false">EOMONTH(AK$3,Months_Per_Period-1)</f>
        <v>48487</v>
      </c>
      <c r="AL4" s="60" t="n">
        <f aca="false">EOMONTH(AL$3,Months_Per_Period-1)</f>
        <v>48579</v>
      </c>
      <c r="AM4" s="60" t="n">
        <f aca="false">EOMONTH(AM$3,Months_Per_Period-1)</f>
        <v>48669</v>
      </c>
      <c r="AN4" s="60" t="n">
        <f aca="false">EOMONTH(AN$3,Months_Per_Period-1)</f>
        <v>48760</v>
      </c>
      <c r="AO4" s="60" t="n">
        <f aca="false">EOMONTH(AO$3,Months_Per_Period-1)</f>
        <v>48852</v>
      </c>
      <c r="AP4" s="60" t="n">
        <f aca="false">EOMONTH(AP$3,Months_Per_Period-1)</f>
        <v>48944</v>
      </c>
      <c r="AQ4" s="60" t="n">
        <f aca="false">EOMONTH(AQ$3,Months_Per_Period-1)</f>
        <v>49034</v>
      </c>
      <c r="AR4" s="60" t="n">
        <f aca="false">EOMONTH(AR$3,Months_Per_Period-1)</f>
        <v>49125</v>
      </c>
      <c r="AS4" s="60" t="n">
        <f aca="false">EOMONTH(AS$3,Months_Per_Period-1)</f>
        <v>49217</v>
      </c>
      <c r="AT4" s="60" t="n">
        <f aca="false">EOMONTH(AT$3,Months_Per_Period-1)</f>
        <v>49309</v>
      </c>
      <c r="AU4" s="60" t="n">
        <f aca="false">EOMONTH(AU$3,Months_Per_Period-1)</f>
        <v>49399</v>
      </c>
      <c r="AV4" s="60" t="n">
        <f aca="false">EOMONTH(AV$3,Months_Per_Period-1)</f>
        <v>49490</v>
      </c>
      <c r="AW4" s="60" t="n">
        <f aca="false">EOMONTH(AW$3,Months_Per_Period-1)</f>
        <v>49582</v>
      </c>
      <c r="AX4" s="60" t="n">
        <f aca="false">EOMONTH(AX$3,Months_Per_Period-1)</f>
        <v>49674</v>
      </c>
      <c r="AY4" s="60" t="n">
        <f aca="false">EOMONTH(AY$3,Months_Per_Period-1)</f>
        <v>49765</v>
      </c>
      <c r="AZ4" s="60" t="n">
        <f aca="false">EOMONTH(AZ$3,Months_Per_Period-1)</f>
        <v>49856</v>
      </c>
      <c r="BA4" s="60" t="n">
        <f aca="false">EOMONTH(BA$3,Months_Per_Period-1)</f>
        <v>49948</v>
      </c>
      <c r="BB4" s="60" t="n">
        <f aca="false">EOMONTH(BB$3,Months_Per_Period-1)</f>
        <v>50040</v>
      </c>
      <c r="BC4" s="60" t="n">
        <f aca="false">EOMONTH(BC$3,Months_Per_Period-1)</f>
        <v>50130</v>
      </c>
      <c r="BD4" s="60" t="n">
        <f aca="false">EOMONTH(BD$3,Months_Per_Period-1)</f>
        <v>50221</v>
      </c>
      <c r="BE4" s="60" t="n">
        <f aca="false">EOMONTH(BE$3,Months_Per_Period-1)</f>
        <v>50313</v>
      </c>
      <c r="BF4" s="60" t="n">
        <f aca="false">EOMONTH(BF$3,Months_Per_Period-1)</f>
        <v>50405</v>
      </c>
      <c r="BG4" s="60" t="n">
        <f aca="false">EOMONTH(BG$3,Months_Per_Period-1)</f>
        <v>50495</v>
      </c>
      <c r="BH4" s="60" t="n">
        <f aca="false">EOMONTH(BH$3,Months_Per_Period-1)</f>
        <v>50586</v>
      </c>
      <c r="BI4" s="60" t="n">
        <f aca="false">EOMONTH(BI$3,Months_Per_Period-1)</f>
        <v>50678</v>
      </c>
      <c r="BJ4" s="60" t="n">
        <f aca="false">EOMONTH(BJ$3,Months_Per_Period-1)</f>
        <v>50770</v>
      </c>
      <c r="BK4" s="60" t="n">
        <f aca="false">EOMONTH(BK$3,Months_Per_Period-1)</f>
        <v>50860</v>
      </c>
      <c r="BL4" s="60" t="n">
        <f aca="false">EOMONTH(BL$3,Months_Per_Period-1)</f>
        <v>50951</v>
      </c>
      <c r="BM4" s="60" t="n">
        <f aca="false">EOMONTH(BM$3,Months_Per_Period-1)</f>
        <v>51043</v>
      </c>
      <c r="BN4" s="60" t="n">
        <f aca="false">EOMONTH(BN$3,Months_Per_Period-1)</f>
        <v>51135</v>
      </c>
      <c r="BO4" s="60" t="n">
        <f aca="false">EOMONTH(BO$3,Months_Per_Period-1)</f>
        <v>51226</v>
      </c>
      <c r="BP4" s="60" t="n">
        <f aca="false">EOMONTH(BP$3,Months_Per_Period-1)</f>
        <v>51317</v>
      </c>
      <c r="BQ4" s="60" t="n">
        <f aca="false">EOMONTH(BQ$3,Months_Per_Period-1)</f>
        <v>51409</v>
      </c>
      <c r="BR4" s="60" t="n">
        <f aca="false">EOMONTH(BR$3,Months_Per_Period-1)</f>
        <v>51501</v>
      </c>
      <c r="BS4" s="60" t="n">
        <f aca="false">EOMONTH(BS$3,Months_Per_Period-1)</f>
        <v>51591</v>
      </c>
      <c r="BT4" s="60" t="n">
        <f aca="false">EOMONTH(BT$3,Months_Per_Period-1)</f>
        <v>51682</v>
      </c>
      <c r="BU4" s="60" t="n">
        <f aca="false">EOMONTH(BU$3,Months_Per_Period-1)</f>
        <v>51774</v>
      </c>
      <c r="BV4" s="60" t="n">
        <f aca="false">EOMONTH(BV$3,Months_Per_Period-1)</f>
        <v>51866</v>
      </c>
      <c r="BW4" s="60" t="n">
        <f aca="false">EOMONTH(BW$3,Months_Per_Period-1)</f>
        <v>51956</v>
      </c>
      <c r="BX4" s="60" t="n">
        <f aca="false">EOMONTH(BX$3,Months_Per_Period-1)</f>
        <v>52047</v>
      </c>
      <c r="BY4" s="60" t="n">
        <f aca="false">EOMONTH(BY$3,Months_Per_Period-1)</f>
        <v>52139</v>
      </c>
      <c r="BZ4" s="60" t="n">
        <f aca="false">EOMONTH(BZ$3,Months_Per_Period-1)</f>
        <v>52231</v>
      </c>
      <c r="CA4" s="60" t="n">
        <f aca="false">EOMONTH(CA$3,Months_Per_Period-1)</f>
        <v>52321</v>
      </c>
      <c r="CB4" s="60" t="n">
        <f aca="false">EOMONTH(CB$3,Months_Per_Period-1)</f>
        <v>52412</v>
      </c>
      <c r="CC4" s="60" t="n">
        <f aca="false">EOMONTH(CC$3,Months_Per_Period-1)</f>
        <v>52504</v>
      </c>
      <c r="CD4" s="60" t="n">
        <f aca="false">EOMONTH(CD$3,Months_Per_Period-1)</f>
        <v>52596</v>
      </c>
      <c r="CE4" s="60" t="n">
        <f aca="false">EOMONTH(CE$3,Months_Per_Period-1)</f>
        <v>52687</v>
      </c>
      <c r="CF4" s="60" t="n">
        <f aca="false">EOMONTH(CF$3,Months_Per_Period-1)</f>
        <v>52778</v>
      </c>
      <c r="CG4" s="60" t="n">
        <f aca="false">EOMONTH(CG$3,Months_Per_Period-1)</f>
        <v>52870</v>
      </c>
      <c r="CH4" s="60" t="n">
        <f aca="false">EOMONTH(CH$3,Months_Per_Period-1)</f>
        <v>52962</v>
      </c>
      <c r="CI4" s="60" t="n">
        <f aca="false">EOMONTH(CI$3,Months_Per_Period-1)</f>
        <v>53052</v>
      </c>
      <c r="CJ4" s="60" t="n">
        <f aca="false">EOMONTH(CJ$3,Months_Per_Period-1)</f>
        <v>53143</v>
      </c>
      <c r="CK4" s="60" t="n">
        <f aca="false">EOMONTH(CK$3,Months_Per_Period-1)</f>
        <v>53235</v>
      </c>
      <c r="CL4" s="60" t="n">
        <f aca="false">EOMONTH(CL$3,Months_Per_Period-1)</f>
        <v>53327</v>
      </c>
      <c r="CM4" s="60" t="n">
        <f aca="false">EOMONTH(CM$3,Months_Per_Period-1)</f>
        <v>53417</v>
      </c>
      <c r="CN4" s="60" t="n">
        <f aca="false">EOMONTH(CN$3,Months_Per_Period-1)</f>
        <v>53508</v>
      </c>
      <c r="CO4" s="60" t="n">
        <f aca="false">EOMONTH(CO$3,Months_Per_Period-1)</f>
        <v>53600</v>
      </c>
      <c r="CP4" s="60" t="n">
        <f aca="false">EOMONTH(CP$3,Months_Per_Period-1)</f>
        <v>53692</v>
      </c>
      <c r="CQ4" s="60" t="n">
        <f aca="false">EOMONTH(CQ$3,Months_Per_Period-1)</f>
        <v>53782</v>
      </c>
      <c r="CR4" s="60" t="n">
        <f aca="false">EOMONTH(CR$3,Months_Per_Period-1)</f>
        <v>53873</v>
      </c>
      <c r="CS4" s="60" t="n">
        <f aca="false">EOMONTH(CS$3,Months_Per_Period-1)</f>
        <v>53965</v>
      </c>
      <c r="CT4" s="60" t="n">
        <f aca="false">EOMONTH(CT$3,Months_Per_Period-1)</f>
        <v>54057</v>
      </c>
      <c r="CU4" s="60" t="n">
        <f aca="false">EOMONTH(CU$3,Months_Per_Period-1)</f>
        <v>54148</v>
      </c>
      <c r="CV4" s="60" t="n">
        <f aca="false">EOMONTH(CV$3,Months_Per_Period-1)</f>
        <v>54239</v>
      </c>
      <c r="CW4" s="60" t="n">
        <f aca="false">EOMONTH(CW$3,Months_Per_Period-1)</f>
        <v>54331</v>
      </c>
      <c r="CX4" s="60" t="n">
        <f aca="false">EOMONTH(CX$3,Months_Per_Period-1)</f>
        <v>54423</v>
      </c>
      <c r="CY4" s="60" t="n">
        <f aca="false">EOMONTH(CY$3,Months_Per_Period-1)</f>
        <v>54513</v>
      </c>
      <c r="CZ4" s="60" t="n">
        <f aca="false">EOMONTH(CZ$3,Months_Per_Period-1)</f>
        <v>54604</v>
      </c>
      <c r="DA4" s="60" t="n">
        <f aca="false">EOMONTH(DA$3,Months_Per_Period-1)</f>
        <v>54696</v>
      </c>
      <c r="DB4" s="60" t="n">
        <f aca="false">EOMONTH(DB$3,Months_Per_Period-1)</f>
        <v>54788</v>
      </c>
      <c r="DC4" s="60" t="n">
        <f aca="false">EOMONTH(DC$3,Months_Per_Period-1)</f>
        <v>54878</v>
      </c>
      <c r="DD4" s="60" t="n">
        <f aca="false">EOMONTH(DD$3,Months_Per_Period-1)</f>
        <v>54969</v>
      </c>
      <c r="DE4" s="60" t="n">
        <f aca="false">EOMONTH(DE$3,Months_Per_Period-1)</f>
        <v>55061</v>
      </c>
      <c r="DF4" s="60" t="n">
        <f aca="false">EOMONTH(DF$3,Months_Per_Period-1)</f>
        <v>55153</v>
      </c>
      <c r="DG4" s="60" t="n">
        <f aca="false">EOMONTH(DG$3,Months_Per_Period-1)</f>
        <v>55243</v>
      </c>
      <c r="DH4" s="60" t="n">
        <f aca="false">EOMONTH(DH$3,Months_Per_Period-1)</f>
        <v>55334</v>
      </c>
      <c r="DI4" s="60" t="n">
        <f aca="false">EOMONTH(DI$3,Months_Per_Period-1)</f>
        <v>55426</v>
      </c>
      <c r="DJ4" s="60" t="n">
        <f aca="false">EOMONTH(DJ$3,Months_Per_Period-1)</f>
        <v>55518</v>
      </c>
      <c r="DK4" s="60" t="n">
        <f aca="false">EOMONTH(DK$3,Months_Per_Period-1)</f>
        <v>55609</v>
      </c>
      <c r="DL4" s="60" t="n">
        <f aca="false">EOMONTH(DL$3,Months_Per_Period-1)</f>
        <v>55700</v>
      </c>
      <c r="DM4" s="60" t="n">
        <f aca="false">EOMONTH(DM$3,Months_Per_Period-1)</f>
        <v>55792</v>
      </c>
      <c r="DN4" s="60" t="n">
        <f aca="false">EOMONTH(DN$3,Months_Per_Period-1)</f>
        <v>55884</v>
      </c>
      <c r="DO4" s="60" t="n">
        <f aca="false">EOMONTH(DO$3,Months_Per_Period-1)</f>
        <v>55974</v>
      </c>
      <c r="DP4" s="60" t="n">
        <f aca="false">EOMONTH(DP$3,Months_Per_Period-1)</f>
        <v>56065</v>
      </c>
      <c r="DQ4" s="60" t="n">
        <f aca="false">EOMONTH(DQ$3,Months_Per_Period-1)</f>
        <v>56157</v>
      </c>
      <c r="DR4" s="60" t="n">
        <f aca="false">EOMONTH(DR$3,Months_Per_Period-1)</f>
        <v>56249</v>
      </c>
      <c r="DS4" s="60" t="n">
        <f aca="false">EOMONTH(DS$3,Months_Per_Period-1)</f>
        <v>56339</v>
      </c>
      <c r="DT4" s="60" t="n">
        <f aca="false">EOMONTH(DT$3,Months_Per_Period-1)</f>
        <v>56430</v>
      </c>
      <c r="DU4" s="60" t="n">
        <f aca="false">EOMONTH(DU$3,Months_Per_Period-1)</f>
        <v>56522</v>
      </c>
      <c r="DV4" s="60" t="n">
        <f aca="false">EOMONTH(DV$3,Months_Per_Period-1)</f>
        <v>56614</v>
      </c>
      <c r="DW4" s="60" t="n">
        <f aca="false">EOMONTH(DW$3,Months_Per_Period-1)</f>
        <v>56704</v>
      </c>
      <c r="DX4" s="60" t="n">
        <f aca="false">EOMONTH(DX$3,Months_Per_Period-1)</f>
        <v>56795</v>
      </c>
      <c r="DY4" s="60" t="n">
        <f aca="false">EOMONTH(DY$3,Months_Per_Period-1)</f>
        <v>56887</v>
      </c>
      <c r="DZ4" s="60" t="n">
        <f aca="false">EOMONTH(DZ$3,Months_Per_Period-1)</f>
        <v>56979</v>
      </c>
      <c r="EA4" s="60" t="n">
        <f aca="false">EOMONTH(EA$3,Months_Per_Period-1)</f>
        <v>57070</v>
      </c>
      <c r="EB4" s="60" t="n">
        <f aca="false">EOMONTH(EB$3,Months_Per_Period-1)</f>
        <v>57161</v>
      </c>
      <c r="EC4" s="60" t="n">
        <f aca="false">EOMONTH(EC$3,Months_Per_Period-1)</f>
        <v>57253</v>
      </c>
      <c r="ED4" s="60" t="n">
        <f aca="false">EOMONTH(ED$3,Months_Per_Period-1)</f>
        <v>57345</v>
      </c>
      <c r="EE4" s="60" t="n">
        <f aca="false">EOMONTH(EE$3,Months_Per_Period-1)</f>
        <v>57435</v>
      </c>
      <c r="EF4" s="60" t="n">
        <f aca="false">EOMONTH(EF$3,Months_Per_Period-1)</f>
        <v>57526</v>
      </c>
      <c r="EG4" s="60" t="n">
        <f aca="false">EOMONTH(EG$3,Months_Per_Period-1)</f>
        <v>57618</v>
      </c>
      <c r="EH4" s="60" t="n">
        <f aca="false">EOMONTH(EH$3,Months_Per_Period-1)</f>
        <v>57710</v>
      </c>
      <c r="EI4" s="60" t="n">
        <f aca="false">EOMONTH(EI$3,Months_Per_Period-1)</f>
        <v>57800</v>
      </c>
      <c r="EJ4" s="60" t="n">
        <f aca="false">EOMONTH(EJ$3,Months_Per_Period-1)</f>
        <v>57891</v>
      </c>
      <c r="EK4" s="60" t="n">
        <f aca="false">EOMONTH(EK$3,Months_Per_Period-1)</f>
        <v>57983</v>
      </c>
      <c r="EL4" s="60" t="n">
        <f aca="false">EOMONTH(EL$3,Months_Per_Period-1)</f>
        <v>58075</v>
      </c>
      <c r="EM4" s="60" t="n">
        <f aca="false">EOMONTH(EM$3,Months_Per_Period-1)</f>
        <v>58165</v>
      </c>
      <c r="EN4" s="60" t="n">
        <f aca="false">EOMONTH(EN$3,Months_Per_Period-1)</f>
        <v>58256</v>
      </c>
      <c r="EO4" s="60" t="n">
        <f aca="false">EOMONTH(EO$3,Months_Per_Period-1)</f>
        <v>58348</v>
      </c>
      <c r="EP4" s="60" t="n">
        <f aca="false">EOMONTH(EP$3,Months_Per_Period-1)</f>
        <v>58440</v>
      </c>
      <c r="EQ4" s="60" t="n">
        <f aca="false">EOMONTH(EQ$3,Months_Per_Period-1)</f>
        <v>58531</v>
      </c>
      <c r="ER4" s="60" t="n">
        <f aca="false">EOMONTH(ER$3,Months_Per_Period-1)</f>
        <v>58622</v>
      </c>
      <c r="ES4" s="60" t="n">
        <f aca="false">EOMONTH(ES$3,Months_Per_Period-1)</f>
        <v>58714</v>
      </c>
      <c r="ET4" s="60" t="n">
        <f aca="false">EOMONTH(ET$3,Months_Per_Period-1)</f>
        <v>58806</v>
      </c>
      <c r="EU4" s="60" t="n">
        <f aca="false">EOMONTH(EU$3,Months_Per_Period-1)</f>
        <v>58896</v>
      </c>
      <c r="EV4" s="60" t="n">
        <f aca="false">EOMONTH(EV$3,Months_Per_Period-1)</f>
        <v>58987</v>
      </c>
      <c r="EW4" s="60" t="n">
        <f aca="false">EOMONTH(EW$3,Months_Per_Period-1)</f>
        <v>59079</v>
      </c>
      <c r="EX4" s="60" t="n">
        <f aca="false">EOMONTH(EX$3,Months_Per_Period-1)</f>
        <v>59171</v>
      </c>
      <c r="EY4" s="60" t="n">
        <f aca="false">EOMONTH(EY$3,Months_Per_Period-1)</f>
        <v>59261</v>
      </c>
      <c r="EZ4" s="60" t="n">
        <f aca="false">EOMONTH(EZ$3,Months_Per_Period-1)</f>
        <v>59352</v>
      </c>
      <c r="FA4" s="60" t="n">
        <f aca="false">EOMONTH(FA$3,Months_Per_Period-1)</f>
        <v>59444</v>
      </c>
      <c r="FB4" s="60" t="n">
        <f aca="false">EOMONTH(FB$3,Months_Per_Period-1)</f>
        <v>59536</v>
      </c>
      <c r="FC4" s="60" t="n">
        <f aca="false">EOMONTH(FC$3,Months_Per_Period-1)</f>
        <v>59626</v>
      </c>
      <c r="FD4" s="60" t="n">
        <f aca="false">EOMONTH(FD$3,Months_Per_Period-1)</f>
        <v>59717</v>
      </c>
      <c r="FE4" s="60" t="n">
        <f aca="false">EOMONTH(FE$3,Months_Per_Period-1)</f>
        <v>59809</v>
      </c>
      <c r="FF4" s="60" t="n">
        <f aca="false">EOMONTH(FF$3,Months_Per_Period-1)</f>
        <v>59901</v>
      </c>
      <c r="FG4" s="60" t="n">
        <f aca="false">EOMONTH(FG$3,Months_Per_Period-1)</f>
        <v>59992</v>
      </c>
      <c r="FH4" s="60" t="n">
        <f aca="false">EOMONTH(FH$3,Months_Per_Period-1)</f>
        <v>60083</v>
      </c>
    </row>
    <row r="5" customFormat="false" ht="15" hidden="false" customHeight="false" outlineLevel="0" collapsed="false">
      <c r="C5" s="0" t="s">
        <v>668</v>
      </c>
      <c r="D5" s="11" t="s">
        <v>252</v>
      </c>
      <c r="J5" s="35" t="n">
        <f aca="false">J$4-J$3+1</f>
        <v>92</v>
      </c>
      <c r="K5" s="35" t="n">
        <f aca="false">K$4-K$3+1</f>
        <v>90</v>
      </c>
      <c r="L5" s="35" t="n">
        <f aca="false">L$4-L$3+1</f>
        <v>91</v>
      </c>
      <c r="M5" s="35" t="n">
        <f aca="false">M$4-M$3+1</f>
        <v>92</v>
      </c>
      <c r="N5" s="35" t="n">
        <f aca="false">N$4-N$3+1</f>
        <v>92</v>
      </c>
      <c r="O5" s="35" t="n">
        <f aca="false">O$4-O$3+1</f>
        <v>90</v>
      </c>
      <c r="P5" s="35" t="n">
        <f aca="false">P$4-P$3+1</f>
        <v>91</v>
      </c>
      <c r="Q5" s="35" t="n">
        <f aca="false">Q$4-Q$3+1</f>
        <v>92</v>
      </c>
      <c r="R5" s="35" t="n">
        <f aca="false">R$4-R$3+1</f>
        <v>92</v>
      </c>
      <c r="S5" s="35" t="n">
        <f aca="false">S$4-S$3+1</f>
        <v>91</v>
      </c>
      <c r="T5" s="35" t="n">
        <f aca="false">T$4-T$3+1</f>
        <v>91</v>
      </c>
      <c r="U5" s="35" t="n">
        <f aca="false">U$4-U$3+1</f>
        <v>92</v>
      </c>
      <c r="V5" s="35" t="n">
        <f aca="false">V$4-V$3+1</f>
        <v>92</v>
      </c>
      <c r="W5" s="35" t="n">
        <f aca="false">W$4-W$3+1</f>
        <v>90</v>
      </c>
      <c r="X5" s="35" t="n">
        <f aca="false">X$4-X$3+1</f>
        <v>91</v>
      </c>
      <c r="Y5" s="35" t="n">
        <f aca="false">Y$4-Y$3+1</f>
        <v>92</v>
      </c>
      <c r="Z5" s="35" t="n">
        <f aca="false">Z$4-Z$3+1</f>
        <v>92</v>
      </c>
      <c r="AA5" s="35" t="n">
        <f aca="false">AA$4-AA$3+1</f>
        <v>90</v>
      </c>
      <c r="AB5" s="35" t="n">
        <f aca="false">AB$4-AB$3+1</f>
        <v>91</v>
      </c>
      <c r="AC5" s="35" t="n">
        <f aca="false">AC$4-AC$3+1</f>
        <v>92</v>
      </c>
      <c r="AD5" s="35" t="n">
        <f aca="false">AD$4-AD$3+1</f>
        <v>92</v>
      </c>
      <c r="AE5" s="35" t="n">
        <f aca="false">AE$4-AE$3+1</f>
        <v>90</v>
      </c>
      <c r="AF5" s="35" t="n">
        <f aca="false">AF$4-AF$3+1</f>
        <v>91</v>
      </c>
      <c r="AG5" s="35" t="n">
        <f aca="false">AG$4-AG$3+1</f>
        <v>92</v>
      </c>
      <c r="AH5" s="35" t="n">
        <f aca="false">AH$4-AH$3+1</f>
        <v>92</v>
      </c>
      <c r="AI5" s="35" t="n">
        <f aca="false">AI$4-AI$3+1</f>
        <v>91</v>
      </c>
      <c r="AJ5" s="35" t="n">
        <f aca="false">AJ$4-AJ$3+1</f>
        <v>91</v>
      </c>
      <c r="AK5" s="35" t="n">
        <f aca="false">AK$4-AK$3+1</f>
        <v>92</v>
      </c>
      <c r="AL5" s="35" t="n">
        <f aca="false">AL$4-AL$3+1</f>
        <v>92</v>
      </c>
      <c r="AM5" s="35" t="n">
        <f aca="false">AM$4-AM$3+1</f>
        <v>90</v>
      </c>
      <c r="AN5" s="35" t="n">
        <f aca="false">AN$4-AN$3+1</f>
        <v>91</v>
      </c>
      <c r="AO5" s="35" t="n">
        <f aca="false">AO$4-AO$3+1</f>
        <v>92</v>
      </c>
      <c r="AP5" s="35" t="n">
        <f aca="false">AP$4-AP$3+1</f>
        <v>92</v>
      </c>
      <c r="AQ5" s="35" t="n">
        <f aca="false">AQ$4-AQ$3+1</f>
        <v>90</v>
      </c>
      <c r="AR5" s="35" t="n">
        <f aca="false">AR$4-AR$3+1</f>
        <v>91</v>
      </c>
      <c r="AS5" s="35" t="n">
        <f aca="false">AS$4-AS$3+1</f>
        <v>92</v>
      </c>
      <c r="AT5" s="35" t="n">
        <f aca="false">AT$4-AT$3+1</f>
        <v>92</v>
      </c>
      <c r="AU5" s="35" t="n">
        <f aca="false">AU$4-AU$3+1</f>
        <v>90</v>
      </c>
      <c r="AV5" s="35" t="n">
        <f aca="false">AV$4-AV$3+1</f>
        <v>91</v>
      </c>
      <c r="AW5" s="35" t="n">
        <f aca="false">AW$4-AW$3+1</f>
        <v>92</v>
      </c>
      <c r="AX5" s="35" t="n">
        <f aca="false">AX$4-AX$3+1</f>
        <v>92</v>
      </c>
      <c r="AY5" s="35" t="n">
        <f aca="false">AY$4-AY$3+1</f>
        <v>91</v>
      </c>
      <c r="AZ5" s="35" t="n">
        <f aca="false">AZ$4-AZ$3+1</f>
        <v>91</v>
      </c>
      <c r="BA5" s="35" t="n">
        <f aca="false">BA$4-BA$3+1</f>
        <v>92</v>
      </c>
      <c r="BB5" s="35" t="n">
        <f aca="false">BB$4-BB$3+1</f>
        <v>92</v>
      </c>
      <c r="BC5" s="35" t="n">
        <f aca="false">BC$4-BC$3+1</f>
        <v>90</v>
      </c>
      <c r="BD5" s="35" t="n">
        <f aca="false">BD$4-BD$3+1</f>
        <v>91</v>
      </c>
      <c r="BE5" s="35" t="n">
        <f aca="false">BE$4-BE$3+1</f>
        <v>92</v>
      </c>
      <c r="BF5" s="35" t="n">
        <f aca="false">BF$4-BF$3+1</f>
        <v>92</v>
      </c>
      <c r="BG5" s="35" t="n">
        <f aca="false">BG$4-BG$3+1</f>
        <v>90</v>
      </c>
      <c r="BH5" s="35" t="n">
        <f aca="false">BH$4-BH$3+1</f>
        <v>91</v>
      </c>
      <c r="BI5" s="35" t="n">
        <f aca="false">BI$4-BI$3+1</f>
        <v>92</v>
      </c>
      <c r="BJ5" s="35" t="n">
        <f aca="false">BJ$4-BJ$3+1</f>
        <v>92</v>
      </c>
      <c r="BK5" s="35" t="n">
        <f aca="false">BK$4-BK$3+1</f>
        <v>90</v>
      </c>
      <c r="BL5" s="35" t="n">
        <f aca="false">BL$4-BL$3+1</f>
        <v>91</v>
      </c>
      <c r="BM5" s="35" t="n">
        <f aca="false">BM$4-BM$3+1</f>
        <v>92</v>
      </c>
      <c r="BN5" s="35" t="n">
        <f aca="false">BN$4-BN$3+1</f>
        <v>92</v>
      </c>
      <c r="BO5" s="35" t="n">
        <f aca="false">BO$4-BO$3+1</f>
        <v>91</v>
      </c>
      <c r="BP5" s="35" t="n">
        <f aca="false">BP$4-BP$3+1</f>
        <v>91</v>
      </c>
      <c r="BQ5" s="35" t="n">
        <f aca="false">BQ$4-BQ$3+1</f>
        <v>92</v>
      </c>
      <c r="BR5" s="35" t="n">
        <f aca="false">BR$4-BR$3+1</f>
        <v>92</v>
      </c>
      <c r="BS5" s="35" t="n">
        <f aca="false">BS$4-BS$3+1</f>
        <v>90</v>
      </c>
      <c r="BT5" s="35" t="n">
        <f aca="false">BT$4-BT$3+1</f>
        <v>91</v>
      </c>
      <c r="BU5" s="35" t="n">
        <f aca="false">BU$4-BU$3+1</f>
        <v>92</v>
      </c>
      <c r="BV5" s="35" t="n">
        <f aca="false">BV$4-BV$3+1</f>
        <v>92</v>
      </c>
      <c r="BW5" s="35" t="n">
        <f aca="false">BW$4-BW$3+1</f>
        <v>90</v>
      </c>
      <c r="BX5" s="35" t="n">
        <f aca="false">BX$4-BX$3+1</f>
        <v>91</v>
      </c>
      <c r="BY5" s="35" t="n">
        <f aca="false">BY$4-BY$3+1</f>
        <v>92</v>
      </c>
      <c r="BZ5" s="35" t="n">
        <f aca="false">BZ$4-BZ$3+1</f>
        <v>92</v>
      </c>
      <c r="CA5" s="35" t="n">
        <f aca="false">CA$4-CA$3+1</f>
        <v>90</v>
      </c>
      <c r="CB5" s="35" t="n">
        <f aca="false">CB$4-CB$3+1</f>
        <v>91</v>
      </c>
      <c r="CC5" s="35" t="n">
        <f aca="false">CC$4-CC$3+1</f>
        <v>92</v>
      </c>
      <c r="CD5" s="35" t="n">
        <f aca="false">CD$4-CD$3+1</f>
        <v>92</v>
      </c>
      <c r="CE5" s="35" t="n">
        <f aca="false">CE$4-CE$3+1</f>
        <v>91</v>
      </c>
      <c r="CF5" s="35" t="n">
        <f aca="false">CF$4-CF$3+1</f>
        <v>91</v>
      </c>
      <c r="CG5" s="35" t="n">
        <f aca="false">CG$4-CG$3+1</f>
        <v>92</v>
      </c>
      <c r="CH5" s="35" t="n">
        <f aca="false">CH$4-CH$3+1</f>
        <v>92</v>
      </c>
      <c r="CI5" s="35" t="n">
        <f aca="false">CI$4-CI$3+1</f>
        <v>90</v>
      </c>
      <c r="CJ5" s="35" t="n">
        <f aca="false">CJ$4-CJ$3+1</f>
        <v>91</v>
      </c>
      <c r="CK5" s="35" t="n">
        <f aca="false">CK$4-CK$3+1</f>
        <v>92</v>
      </c>
      <c r="CL5" s="35" t="n">
        <f aca="false">CL$4-CL$3+1</f>
        <v>92</v>
      </c>
      <c r="CM5" s="35" t="n">
        <f aca="false">CM$4-CM$3+1</f>
        <v>90</v>
      </c>
      <c r="CN5" s="35" t="n">
        <f aca="false">CN$4-CN$3+1</f>
        <v>91</v>
      </c>
      <c r="CO5" s="35" t="n">
        <f aca="false">CO$4-CO$3+1</f>
        <v>92</v>
      </c>
      <c r="CP5" s="35" t="n">
        <f aca="false">CP$4-CP$3+1</f>
        <v>92</v>
      </c>
      <c r="CQ5" s="35" t="n">
        <f aca="false">CQ$4-CQ$3+1</f>
        <v>90</v>
      </c>
      <c r="CR5" s="35" t="n">
        <f aca="false">CR$4-CR$3+1</f>
        <v>91</v>
      </c>
      <c r="CS5" s="35" t="n">
        <f aca="false">CS$4-CS$3+1</f>
        <v>92</v>
      </c>
      <c r="CT5" s="35" t="n">
        <f aca="false">CT$4-CT$3+1</f>
        <v>92</v>
      </c>
      <c r="CU5" s="35" t="n">
        <f aca="false">CU$4-CU$3+1</f>
        <v>91</v>
      </c>
      <c r="CV5" s="35" t="n">
        <f aca="false">CV$4-CV$3+1</f>
        <v>91</v>
      </c>
      <c r="CW5" s="35" t="n">
        <f aca="false">CW$4-CW$3+1</f>
        <v>92</v>
      </c>
      <c r="CX5" s="35" t="n">
        <f aca="false">CX$4-CX$3+1</f>
        <v>92</v>
      </c>
      <c r="CY5" s="35" t="n">
        <f aca="false">CY$4-CY$3+1</f>
        <v>90</v>
      </c>
      <c r="CZ5" s="35" t="n">
        <f aca="false">CZ$4-CZ$3+1</f>
        <v>91</v>
      </c>
      <c r="DA5" s="35" t="n">
        <f aca="false">DA$4-DA$3+1</f>
        <v>92</v>
      </c>
      <c r="DB5" s="35" t="n">
        <f aca="false">DB$4-DB$3+1</f>
        <v>92</v>
      </c>
      <c r="DC5" s="35" t="n">
        <f aca="false">DC$4-DC$3+1</f>
        <v>90</v>
      </c>
      <c r="DD5" s="35" t="n">
        <f aca="false">DD$4-DD$3+1</f>
        <v>91</v>
      </c>
      <c r="DE5" s="35" t="n">
        <f aca="false">DE$4-DE$3+1</f>
        <v>92</v>
      </c>
      <c r="DF5" s="35" t="n">
        <f aca="false">DF$4-DF$3+1</f>
        <v>92</v>
      </c>
      <c r="DG5" s="35" t="n">
        <f aca="false">DG$4-DG$3+1</f>
        <v>90</v>
      </c>
      <c r="DH5" s="35" t="n">
        <f aca="false">DH$4-DH$3+1</f>
        <v>91</v>
      </c>
      <c r="DI5" s="35" t="n">
        <f aca="false">DI$4-DI$3+1</f>
        <v>92</v>
      </c>
      <c r="DJ5" s="35" t="n">
        <f aca="false">DJ$4-DJ$3+1</f>
        <v>92</v>
      </c>
      <c r="DK5" s="35" t="n">
        <f aca="false">DK$4-DK$3+1</f>
        <v>91</v>
      </c>
      <c r="DL5" s="35" t="n">
        <f aca="false">DL$4-DL$3+1</f>
        <v>91</v>
      </c>
      <c r="DM5" s="35" t="n">
        <f aca="false">DM$4-DM$3+1</f>
        <v>92</v>
      </c>
      <c r="DN5" s="35" t="n">
        <f aca="false">DN$4-DN$3+1</f>
        <v>92</v>
      </c>
      <c r="DO5" s="35" t="n">
        <f aca="false">DO$4-DO$3+1</f>
        <v>90</v>
      </c>
      <c r="DP5" s="35" t="n">
        <f aca="false">DP$4-DP$3+1</f>
        <v>91</v>
      </c>
      <c r="DQ5" s="35" t="n">
        <f aca="false">DQ$4-DQ$3+1</f>
        <v>92</v>
      </c>
      <c r="DR5" s="35" t="n">
        <f aca="false">DR$4-DR$3+1</f>
        <v>92</v>
      </c>
      <c r="DS5" s="35" t="n">
        <f aca="false">DS$4-DS$3+1</f>
        <v>90</v>
      </c>
      <c r="DT5" s="35" t="n">
        <f aca="false">DT$4-DT$3+1</f>
        <v>91</v>
      </c>
      <c r="DU5" s="35" t="n">
        <f aca="false">DU$4-DU$3+1</f>
        <v>92</v>
      </c>
      <c r="DV5" s="35" t="n">
        <f aca="false">DV$4-DV$3+1</f>
        <v>92</v>
      </c>
      <c r="DW5" s="35" t="n">
        <f aca="false">DW$4-DW$3+1</f>
        <v>90</v>
      </c>
      <c r="DX5" s="35" t="n">
        <f aca="false">DX$4-DX$3+1</f>
        <v>91</v>
      </c>
      <c r="DY5" s="35" t="n">
        <f aca="false">DY$4-DY$3+1</f>
        <v>92</v>
      </c>
      <c r="DZ5" s="35" t="n">
        <f aca="false">DZ$4-DZ$3+1</f>
        <v>92</v>
      </c>
      <c r="EA5" s="35" t="n">
        <f aca="false">EA$4-EA$3+1</f>
        <v>91</v>
      </c>
      <c r="EB5" s="35" t="n">
        <f aca="false">EB$4-EB$3+1</f>
        <v>91</v>
      </c>
      <c r="EC5" s="35" t="n">
        <f aca="false">EC$4-EC$3+1</f>
        <v>92</v>
      </c>
      <c r="ED5" s="35" t="n">
        <f aca="false">ED$4-ED$3+1</f>
        <v>92</v>
      </c>
      <c r="EE5" s="35" t="n">
        <f aca="false">EE$4-EE$3+1</f>
        <v>90</v>
      </c>
      <c r="EF5" s="35" t="n">
        <f aca="false">EF$4-EF$3+1</f>
        <v>91</v>
      </c>
      <c r="EG5" s="35" t="n">
        <f aca="false">EG$4-EG$3+1</f>
        <v>92</v>
      </c>
      <c r="EH5" s="35" t="n">
        <f aca="false">EH$4-EH$3+1</f>
        <v>92</v>
      </c>
      <c r="EI5" s="35" t="n">
        <f aca="false">EI$4-EI$3+1</f>
        <v>90</v>
      </c>
      <c r="EJ5" s="35" t="n">
        <f aca="false">EJ$4-EJ$3+1</f>
        <v>91</v>
      </c>
      <c r="EK5" s="35" t="n">
        <f aca="false">EK$4-EK$3+1</f>
        <v>92</v>
      </c>
      <c r="EL5" s="35" t="n">
        <f aca="false">EL$4-EL$3+1</f>
        <v>92</v>
      </c>
      <c r="EM5" s="35" t="n">
        <f aca="false">EM$4-EM$3+1</f>
        <v>90</v>
      </c>
      <c r="EN5" s="35" t="n">
        <f aca="false">EN$4-EN$3+1</f>
        <v>91</v>
      </c>
      <c r="EO5" s="35" t="n">
        <f aca="false">EO$4-EO$3+1</f>
        <v>92</v>
      </c>
      <c r="EP5" s="35" t="n">
        <f aca="false">EP$4-EP$3+1</f>
        <v>92</v>
      </c>
      <c r="EQ5" s="35" t="n">
        <f aca="false">EQ$4-EQ$3+1</f>
        <v>91</v>
      </c>
      <c r="ER5" s="35" t="n">
        <f aca="false">ER$4-ER$3+1</f>
        <v>91</v>
      </c>
      <c r="ES5" s="35" t="n">
        <f aca="false">ES$4-ES$3+1</f>
        <v>92</v>
      </c>
      <c r="ET5" s="35" t="n">
        <f aca="false">ET$4-ET$3+1</f>
        <v>92</v>
      </c>
      <c r="EU5" s="35" t="n">
        <f aca="false">EU$4-EU$3+1</f>
        <v>90</v>
      </c>
      <c r="EV5" s="35" t="n">
        <f aca="false">EV$4-EV$3+1</f>
        <v>91</v>
      </c>
      <c r="EW5" s="35" t="n">
        <f aca="false">EW$4-EW$3+1</f>
        <v>92</v>
      </c>
      <c r="EX5" s="35" t="n">
        <f aca="false">EX$4-EX$3+1</f>
        <v>92</v>
      </c>
      <c r="EY5" s="35" t="n">
        <f aca="false">EY$4-EY$3+1</f>
        <v>90</v>
      </c>
      <c r="EZ5" s="35" t="n">
        <f aca="false">EZ$4-EZ$3+1</f>
        <v>91</v>
      </c>
      <c r="FA5" s="35" t="n">
        <f aca="false">FA$4-FA$3+1</f>
        <v>92</v>
      </c>
      <c r="FB5" s="35" t="n">
        <f aca="false">FB$4-FB$3+1</f>
        <v>92</v>
      </c>
      <c r="FC5" s="35" t="n">
        <f aca="false">FC$4-FC$3+1</f>
        <v>90</v>
      </c>
      <c r="FD5" s="35" t="n">
        <f aca="false">FD$4-FD$3+1</f>
        <v>91</v>
      </c>
      <c r="FE5" s="35" t="n">
        <f aca="false">FE$4-FE$3+1</f>
        <v>92</v>
      </c>
      <c r="FF5" s="35" t="n">
        <f aca="false">FF$4-FF$3+1</f>
        <v>92</v>
      </c>
      <c r="FG5" s="35" t="n">
        <f aca="false">FG$4-FG$3+1</f>
        <v>91</v>
      </c>
      <c r="FH5" s="35" t="n">
        <f aca="false">FH$4-FH$3+1</f>
        <v>91</v>
      </c>
    </row>
    <row r="6" customFormat="false" ht="15" hidden="false" customHeight="false" outlineLevel="0" collapsed="false">
      <c r="C6" s="0" t="s">
        <v>669</v>
      </c>
      <c r="D6" s="11" t="s">
        <v>556</v>
      </c>
      <c r="J6" s="58" t="n">
        <f aca="false">J$5/Days_In_Year</f>
        <v>0.252054794520548</v>
      </c>
      <c r="K6" s="58" t="n">
        <f aca="false">K$5/Days_In_Year</f>
        <v>0.246575342465753</v>
      </c>
      <c r="L6" s="58" t="n">
        <f aca="false">L$5/Days_In_Year</f>
        <v>0.249315068493151</v>
      </c>
      <c r="M6" s="58" t="n">
        <f aca="false">M$5/Days_In_Year</f>
        <v>0.252054794520548</v>
      </c>
      <c r="N6" s="58" t="n">
        <f aca="false">N$5/Days_In_Year</f>
        <v>0.252054794520548</v>
      </c>
      <c r="O6" s="58" t="n">
        <f aca="false">O$5/Days_In_Year</f>
        <v>0.246575342465753</v>
      </c>
      <c r="P6" s="58" t="n">
        <f aca="false">P$5/Days_In_Year</f>
        <v>0.249315068493151</v>
      </c>
      <c r="Q6" s="58" t="n">
        <f aca="false">Q$5/Days_In_Year</f>
        <v>0.252054794520548</v>
      </c>
      <c r="R6" s="58" t="n">
        <f aca="false">R$5/Days_In_Year</f>
        <v>0.252054794520548</v>
      </c>
      <c r="S6" s="58" t="n">
        <f aca="false">S$5/Days_In_Year</f>
        <v>0.249315068493151</v>
      </c>
      <c r="T6" s="58" t="n">
        <f aca="false">T$5/Days_In_Year</f>
        <v>0.249315068493151</v>
      </c>
      <c r="U6" s="58" t="n">
        <f aca="false">U$5/Days_In_Year</f>
        <v>0.252054794520548</v>
      </c>
      <c r="V6" s="58" t="n">
        <f aca="false">V$5/Days_In_Year</f>
        <v>0.252054794520548</v>
      </c>
      <c r="W6" s="58" t="n">
        <f aca="false">W$5/Days_In_Year</f>
        <v>0.246575342465753</v>
      </c>
      <c r="X6" s="58" t="n">
        <f aca="false">X$5/Days_In_Year</f>
        <v>0.249315068493151</v>
      </c>
      <c r="Y6" s="58" t="n">
        <f aca="false">Y$5/Days_In_Year</f>
        <v>0.252054794520548</v>
      </c>
      <c r="Z6" s="58" t="n">
        <f aca="false">Z$5/Days_In_Year</f>
        <v>0.252054794520548</v>
      </c>
      <c r="AA6" s="58" t="n">
        <f aca="false">AA$5/Days_In_Year</f>
        <v>0.246575342465753</v>
      </c>
      <c r="AB6" s="58" t="n">
        <f aca="false">AB$5/Days_In_Year</f>
        <v>0.249315068493151</v>
      </c>
      <c r="AC6" s="58" t="n">
        <f aca="false">AC$5/Days_In_Year</f>
        <v>0.252054794520548</v>
      </c>
      <c r="AD6" s="58" t="n">
        <f aca="false">AD$5/Days_In_Year</f>
        <v>0.252054794520548</v>
      </c>
      <c r="AE6" s="58" t="n">
        <f aca="false">AE$5/Days_In_Year</f>
        <v>0.246575342465753</v>
      </c>
      <c r="AF6" s="58" t="n">
        <f aca="false">AF$5/Days_In_Year</f>
        <v>0.249315068493151</v>
      </c>
      <c r="AG6" s="58" t="n">
        <f aca="false">AG$5/Days_In_Year</f>
        <v>0.252054794520548</v>
      </c>
      <c r="AH6" s="58" t="n">
        <f aca="false">AH$5/Days_In_Year</f>
        <v>0.252054794520548</v>
      </c>
      <c r="AI6" s="58" t="n">
        <f aca="false">AI$5/Days_In_Year</f>
        <v>0.249315068493151</v>
      </c>
      <c r="AJ6" s="58" t="n">
        <f aca="false">AJ$5/Days_In_Year</f>
        <v>0.249315068493151</v>
      </c>
      <c r="AK6" s="58" t="n">
        <f aca="false">AK$5/Days_In_Year</f>
        <v>0.252054794520548</v>
      </c>
      <c r="AL6" s="58" t="n">
        <f aca="false">AL$5/Days_In_Year</f>
        <v>0.252054794520548</v>
      </c>
      <c r="AM6" s="58" t="n">
        <f aca="false">AM$5/Days_In_Year</f>
        <v>0.246575342465753</v>
      </c>
      <c r="AN6" s="58" t="n">
        <f aca="false">AN$5/Days_In_Year</f>
        <v>0.249315068493151</v>
      </c>
      <c r="AO6" s="58" t="n">
        <f aca="false">AO$5/Days_In_Year</f>
        <v>0.252054794520548</v>
      </c>
      <c r="AP6" s="58" t="n">
        <f aca="false">AP$5/Days_In_Year</f>
        <v>0.252054794520548</v>
      </c>
      <c r="AQ6" s="58" t="n">
        <f aca="false">AQ$5/Days_In_Year</f>
        <v>0.246575342465753</v>
      </c>
      <c r="AR6" s="58" t="n">
        <f aca="false">AR$5/Days_In_Year</f>
        <v>0.249315068493151</v>
      </c>
      <c r="AS6" s="58" t="n">
        <f aca="false">AS$5/Days_In_Year</f>
        <v>0.252054794520548</v>
      </c>
      <c r="AT6" s="58" t="n">
        <f aca="false">AT$5/Days_In_Year</f>
        <v>0.252054794520548</v>
      </c>
      <c r="AU6" s="58" t="n">
        <f aca="false">AU$5/Days_In_Year</f>
        <v>0.246575342465753</v>
      </c>
      <c r="AV6" s="58" t="n">
        <f aca="false">AV$5/Days_In_Year</f>
        <v>0.249315068493151</v>
      </c>
      <c r="AW6" s="58" t="n">
        <f aca="false">AW$5/Days_In_Year</f>
        <v>0.252054794520548</v>
      </c>
      <c r="AX6" s="58" t="n">
        <f aca="false">AX$5/Days_In_Year</f>
        <v>0.252054794520548</v>
      </c>
      <c r="AY6" s="58" t="n">
        <f aca="false">AY$5/Days_In_Year</f>
        <v>0.249315068493151</v>
      </c>
      <c r="AZ6" s="58" t="n">
        <f aca="false">AZ$5/Days_In_Year</f>
        <v>0.249315068493151</v>
      </c>
      <c r="BA6" s="58" t="n">
        <f aca="false">BA$5/Days_In_Year</f>
        <v>0.252054794520548</v>
      </c>
      <c r="BB6" s="58" t="n">
        <f aca="false">BB$5/Days_In_Year</f>
        <v>0.252054794520548</v>
      </c>
      <c r="BC6" s="58" t="n">
        <f aca="false">BC$5/Days_In_Year</f>
        <v>0.246575342465753</v>
      </c>
      <c r="BD6" s="58" t="n">
        <f aca="false">BD$5/Days_In_Year</f>
        <v>0.249315068493151</v>
      </c>
      <c r="BE6" s="58" t="n">
        <f aca="false">BE$5/Days_In_Year</f>
        <v>0.252054794520548</v>
      </c>
      <c r="BF6" s="58" t="n">
        <f aca="false">BF$5/Days_In_Year</f>
        <v>0.252054794520548</v>
      </c>
      <c r="BG6" s="58" t="n">
        <f aca="false">BG$5/Days_In_Year</f>
        <v>0.246575342465753</v>
      </c>
      <c r="BH6" s="58" t="n">
        <f aca="false">BH$5/Days_In_Year</f>
        <v>0.249315068493151</v>
      </c>
      <c r="BI6" s="58" t="n">
        <f aca="false">BI$5/Days_In_Year</f>
        <v>0.252054794520548</v>
      </c>
      <c r="BJ6" s="58" t="n">
        <f aca="false">BJ$5/Days_In_Year</f>
        <v>0.252054794520548</v>
      </c>
      <c r="BK6" s="58" t="n">
        <f aca="false">BK$5/Days_In_Year</f>
        <v>0.246575342465753</v>
      </c>
      <c r="BL6" s="58" t="n">
        <f aca="false">BL$5/Days_In_Year</f>
        <v>0.249315068493151</v>
      </c>
      <c r="BM6" s="58" t="n">
        <f aca="false">BM$5/Days_In_Year</f>
        <v>0.252054794520548</v>
      </c>
      <c r="BN6" s="58" t="n">
        <f aca="false">BN$5/Days_In_Year</f>
        <v>0.252054794520548</v>
      </c>
      <c r="BO6" s="58" t="n">
        <f aca="false">BO$5/Days_In_Year</f>
        <v>0.249315068493151</v>
      </c>
      <c r="BP6" s="58" t="n">
        <f aca="false">BP$5/Days_In_Year</f>
        <v>0.249315068493151</v>
      </c>
      <c r="BQ6" s="58" t="n">
        <f aca="false">BQ$5/Days_In_Year</f>
        <v>0.252054794520548</v>
      </c>
      <c r="BR6" s="58" t="n">
        <f aca="false">BR$5/Days_In_Year</f>
        <v>0.252054794520548</v>
      </c>
      <c r="BS6" s="58" t="n">
        <f aca="false">BS$5/Days_In_Year</f>
        <v>0.246575342465753</v>
      </c>
      <c r="BT6" s="58" t="n">
        <f aca="false">BT$5/Days_In_Year</f>
        <v>0.249315068493151</v>
      </c>
      <c r="BU6" s="58" t="n">
        <f aca="false">BU$5/Days_In_Year</f>
        <v>0.252054794520548</v>
      </c>
      <c r="BV6" s="58" t="n">
        <f aca="false">BV$5/Days_In_Year</f>
        <v>0.252054794520548</v>
      </c>
      <c r="BW6" s="58" t="n">
        <f aca="false">BW$5/Days_In_Year</f>
        <v>0.246575342465753</v>
      </c>
      <c r="BX6" s="58" t="n">
        <f aca="false">BX$5/Days_In_Year</f>
        <v>0.249315068493151</v>
      </c>
      <c r="BY6" s="58" t="n">
        <f aca="false">BY$5/Days_In_Year</f>
        <v>0.252054794520548</v>
      </c>
      <c r="BZ6" s="58" t="n">
        <f aca="false">BZ$5/Days_In_Year</f>
        <v>0.252054794520548</v>
      </c>
      <c r="CA6" s="58" t="n">
        <f aca="false">CA$5/Days_In_Year</f>
        <v>0.246575342465753</v>
      </c>
      <c r="CB6" s="58" t="n">
        <f aca="false">CB$5/Days_In_Year</f>
        <v>0.249315068493151</v>
      </c>
      <c r="CC6" s="58" t="n">
        <f aca="false">CC$5/Days_In_Year</f>
        <v>0.252054794520548</v>
      </c>
      <c r="CD6" s="58" t="n">
        <f aca="false">CD$5/Days_In_Year</f>
        <v>0.252054794520548</v>
      </c>
      <c r="CE6" s="58" t="n">
        <f aca="false">CE$5/Days_In_Year</f>
        <v>0.249315068493151</v>
      </c>
      <c r="CF6" s="58" t="n">
        <f aca="false">CF$5/Days_In_Year</f>
        <v>0.249315068493151</v>
      </c>
      <c r="CG6" s="58" t="n">
        <f aca="false">CG$5/Days_In_Year</f>
        <v>0.252054794520548</v>
      </c>
      <c r="CH6" s="58" t="n">
        <f aca="false">CH$5/Days_In_Year</f>
        <v>0.252054794520548</v>
      </c>
      <c r="CI6" s="58" t="n">
        <f aca="false">CI$5/Days_In_Year</f>
        <v>0.246575342465753</v>
      </c>
      <c r="CJ6" s="58" t="n">
        <f aca="false">CJ$5/Days_In_Year</f>
        <v>0.249315068493151</v>
      </c>
      <c r="CK6" s="58" t="n">
        <f aca="false">CK$5/Days_In_Year</f>
        <v>0.252054794520548</v>
      </c>
      <c r="CL6" s="58" t="n">
        <f aca="false">CL$5/Days_In_Year</f>
        <v>0.252054794520548</v>
      </c>
      <c r="CM6" s="58" t="n">
        <f aca="false">CM$5/Days_In_Year</f>
        <v>0.246575342465753</v>
      </c>
      <c r="CN6" s="58" t="n">
        <f aca="false">CN$5/Days_In_Year</f>
        <v>0.249315068493151</v>
      </c>
      <c r="CO6" s="58" t="n">
        <f aca="false">CO$5/Days_In_Year</f>
        <v>0.252054794520548</v>
      </c>
      <c r="CP6" s="58" t="n">
        <f aca="false">CP$5/Days_In_Year</f>
        <v>0.252054794520548</v>
      </c>
      <c r="CQ6" s="58" t="n">
        <f aca="false">CQ$5/Days_In_Year</f>
        <v>0.246575342465753</v>
      </c>
      <c r="CR6" s="58" t="n">
        <f aca="false">CR$5/Days_In_Year</f>
        <v>0.249315068493151</v>
      </c>
      <c r="CS6" s="58" t="n">
        <f aca="false">CS$5/Days_In_Year</f>
        <v>0.252054794520548</v>
      </c>
      <c r="CT6" s="58" t="n">
        <f aca="false">CT$5/Days_In_Year</f>
        <v>0.252054794520548</v>
      </c>
      <c r="CU6" s="58" t="n">
        <f aca="false">CU$5/Days_In_Year</f>
        <v>0.249315068493151</v>
      </c>
      <c r="CV6" s="58" t="n">
        <f aca="false">CV$5/Days_In_Year</f>
        <v>0.249315068493151</v>
      </c>
      <c r="CW6" s="58" t="n">
        <f aca="false">CW$5/Days_In_Year</f>
        <v>0.252054794520548</v>
      </c>
      <c r="CX6" s="58" t="n">
        <f aca="false">CX$5/Days_In_Year</f>
        <v>0.252054794520548</v>
      </c>
      <c r="CY6" s="58" t="n">
        <f aca="false">CY$5/Days_In_Year</f>
        <v>0.246575342465753</v>
      </c>
      <c r="CZ6" s="58" t="n">
        <f aca="false">CZ$5/Days_In_Year</f>
        <v>0.249315068493151</v>
      </c>
      <c r="DA6" s="58" t="n">
        <f aca="false">DA$5/Days_In_Year</f>
        <v>0.252054794520548</v>
      </c>
      <c r="DB6" s="58" t="n">
        <f aca="false">DB$5/Days_In_Year</f>
        <v>0.252054794520548</v>
      </c>
      <c r="DC6" s="58" t="n">
        <f aca="false">DC$5/Days_In_Year</f>
        <v>0.246575342465753</v>
      </c>
      <c r="DD6" s="58" t="n">
        <f aca="false">DD$5/Days_In_Year</f>
        <v>0.249315068493151</v>
      </c>
      <c r="DE6" s="58" t="n">
        <f aca="false">DE$5/Days_In_Year</f>
        <v>0.252054794520548</v>
      </c>
      <c r="DF6" s="58" t="n">
        <f aca="false">DF$5/Days_In_Year</f>
        <v>0.252054794520548</v>
      </c>
      <c r="DG6" s="58" t="n">
        <f aca="false">DG$5/Days_In_Year</f>
        <v>0.246575342465753</v>
      </c>
      <c r="DH6" s="58" t="n">
        <f aca="false">DH$5/Days_In_Year</f>
        <v>0.249315068493151</v>
      </c>
      <c r="DI6" s="58" t="n">
        <f aca="false">DI$5/Days_In_Year</f>
        <v>0.252054794520548</v>
      </c>
      <c r="DJ6" s="58" t="n">
        <f aca="false">DJ$5/Days_In_Year</f>
        <v>0.252054794520548</v>
      </c>
      <c r="DK6" s="58" t="n">
        <f aca="false">DK$5/Days_In_Year</f>
        <v>0.249315068493151</v>
      </c>
      <c r="DL6" s="58" t="n">
        <f aca="false">DL$5/Days_In_Year</f>
        <v>0.249315068493151</v>
      </c>
      <c r="DM6" s="58" t="n">
        <f aca="false">DM$5/Days_In_Year</f>
        <v>0.252054794520548</v>
      </c>
      <c r="DN6" s="58" t="n">
        <f aca="false">DN$5/Days_In_Year</f>
        <v>0.252054794520548</v>
      </c>
      <c r="DO6" s="58" t="n">
        <f aca="false">DO$5/Days_In_Year</f>
        <v>0.246575342465753</v>
      </c>
      <c r="DP6" s="58" t="n">
        <f aca="false">DP$5/Days_In_Year</f>
        <v>0.249315068493151</v>
      </c>
      <c r="DQ6" s="58" t="n">
        <f aca="false">DQ$5/Days_In_Year</f>
        <v>0.252054794520548</v>
      </c>
      <c r="DR6" s="58" t="n">
        <f aca="false">DR$5/Days_In_Year</f>
        <v>0.252054794520548</v>
      </c>
      <c r="DS6" s="58" t="n">
        <f aca="false">DS$5/Days_In_Year</f>
        <v>0.246575342465753</v>
      </c>
      <c r="DT6" s="58" t="n">
        <f aca="false">DT$5/Days_In_Year</f>
        <v>0.249315068493151</v>
      </c>
      <c r="DU6" s="58" t="n">
        <f aca="false">DU$5/Days_In_Year</f>
        <v>0.252054794520548</v>
      </c>
      <c r="DV6" s="58" t="n">
        <f aca="false">DV$5/Days_In_Year</f>
        <v>0.252054794520548</v>
      </c>
      <c r="DW6" s="58" t="n">
        <f aca="false">DW$5/Days_In_Year</f>
        <v>0.246575342465753</v>
      </c>
      <c r="DX6" s="58" t="n">
        <f aca="false">DX$5/Days_In_Year</f>
        <v>0.249315068493151</v>
      </c>
      <c r="DY6" s="58" t="n">
        <f aca="false">DY$5/Days_In_Year</f>
        <v>0.252054794520548</v>
      </c>
      <c r="DZ6" s="58" t="n">
        <f aca="false">DZ$5/Days_In_Year</f>
        <v>0.252054794520548</v>
      </c>
      <c r="EA6" s="58" t="n">
        <f aca="false">EA$5/Days_In_Year</f>
        <v>0.249315068493151</v>
      </c>
      <c r="EB6" s="58" t="n">
        <f aca="false">EB$5/Days_In_Year</f>
        <v>0.249315068493151</v>
      </c>
      <c r="EC6" s="58" t="n">
        <f aca="false">EC$5/Days_In_Year</f>
        <v>0.252054794520548</v>
      </c>
      <c r="ED6" s="58" t="n">
        <f aca="false">ED$5/Days_In_Year</f>
        <v>0.252054794520548</v>
      </c>
      <c r="EE6" s="58" t="n">
        <f aca="false">EE$5/Days_In_Year</f>
        <v>0.246575342465753</v>
      </c>
      <c r="EF6" s="58" t="n">
        <f aca="false">EF$5/Days_In_Year</f>
        <v>0.249315068493151</v>
      </c>
      <c r="EG6" s="58" t="n">
        <f aca="false">EG$5/Days_In_Year</f>
        <v>0.252054794520548</v>
      </c>
      <c r="EH6" s="58" t="n">
        <f aca="false">EH$5/Days_In_Year</f>
        <v>0.252054794520548</v>
      </c>
      <c r="EI6" s="58" t="n">
        <f aca="false">EI$5/Days_In_Year</f>
        <v>0.246575342465753</v>
      </c>
      <c r="EJ6" s="58" t="n">
        <f aca="false">EJ$5/Days_In_Year</f>
        <v>0.249315068493151</v>
      </c>
      <c r="EK6" s="58" t="n">
        <f aca="false">EK$5/Days_In_Year</f>
        <v>0.252054794520548</v>
      </c>
      <c r="EL6" s="58" t="n">
        <f aca="false">EL$5/Days_In_Year</f>
        <v>0.252054794520548</v>
      </c>
      <c r="EM6" s="58" t="n">
        <f aca="false">EM$5/Days_In_Year</f>
        <v>0.246575342465753</v>
      </c>
      <c r="EN6" s="58" t="n">
        <f aca="false">EN$5/Days_In_Year</f>
        <v>0.249315068493151</v>
      </c>
      <c r="EO6" s="58" t="n">
        <f aca="false">EO$5/Days_In_Year</f>
        <v>0.252054794520548</v>
      </c>
      <c r="EP6" s="58" t="n">
        <f aca="false">EP$5/Days_In_Year</f>
        <v>0.252054794520548</v>
      </c>
      <c r="EQ6" s="58" t="n">
        <f aca="false">EQ$5/Days_In_Year</f>
        <v>0.249315068493151</v>
      </c>
      <c r="ER6" s="58" t="n">
        <f aca="false">ER$5/Days_In_Year</f>
        <v>0.249315068493151</v>
      </c>
      <c r="ES6" s="58" t="n">
        <f aca="false">ES$5/Days_In_Year</f>
        <v>0.252054794520548</v>
      </c>
      <c r="ET6" s="58" t="n">
        <f aca="false">ET$5/Days_In_Year</f>
        <v>0.252054794520548</v>
      </c>
      <c r="EU6" s="58" t="n">
        <f aca="false">EU$5/Days_In_Year</f>
        <v>0.246575342465753</v>
      </c>
      <c r="EV6" s="58" t="n">
        <f aca="false">EV$5/Days_In_Year</f>
        <v>0.249315068493151</v>
      </c>
      <c r="EW6" s="58" t="n">
        <f aca="false">EW$5/Days_In_Year</f>
        <v>0.252054794520548</v>
      </c>
      <c r="EX6" s="58" t="n">
        <f aca="false">EX$5/Days_In_Year</f>
        <v>0.252054794520548</v>
      </c>
      <c r="EY6" s="58" t="n">
        <f aca="false">EY$5/Days_In_Year</f>
        <v>0.246575342465753</v>
      </c>
      <c r="EZ6" s="58" t="n">
        <f aca="false">EZ$5/Days_In_Year</f>
        <v>0.249315068493151</v>
      </c>
      <c r="FA6" s="58" t="n">
        <f aca="false">FA$5/Days_In_Year</f>
        <v>0.252054794520548</v>
      </c>
      <c r="FB6" s="58" t="n">
        <f aca="false">FB$5/Days_In_Year</f>
        <v>0.252054794520548</v>
      </c>
      <c r="FC6" s="58" t="n">
        <f aca="false">FC$5/Days_In_Year</f>
        <v>0.246575342465753</v>
      </c>
      <c r="FD6" s="58" t="n">
        <f aca="false">FD$5/Days_In_Year</f>
        <v>0.249315068493151</v>
      </c>
      <c r="FE6" s="58" t="n">
        <f aca="false">FE$5/Days_In_Year</f>
        <v>0.252054794520548</v>
      </c>
      <c r="FF6" s="58" t="n">
        <f aca="false">FF$5/Days_In_Year</f>
        <v>0.252054794520548</v>
      </c>
      <c r="FG6" s="58" t="n">
        <f aca="false">FG$5/Days_In_Year</f>
        <v>0.249315068493151</v>
      </c>
      <c r="FH6" s="58" t="n">
        <f aca="false">FH$5/Days_In_Year</f>
        <v>0.249315068493151</v>
      </c>
    </row>
    <row r="7" customFormat="false" ht="15" hidden="false" customHeight="false" outlineLevel="0" collapsed="false">
      <c r="C7" s="0" t="s">
        <v>519</v>
      </c>
      <c r="D7" s="11" t="s">
        <v>327</v>
      </c>
      <c r="J7" s="35" t="n">
        <f aca="false">YEAR(J$4)</f>
        <v>2025</v>
      </c>
      <c r="K7" s="35" t="n">
        <f aca="false">YEAR(K$4)</f>
        <v>2026</v>
      </c>
      <c r="L7" s="35" t="n">
        <f aca="false">YEAR(L$4)</f>
        <v>2026</v>
      </c>
      <c r="M7" s="35" t="n">
        <f aca="false">YEAR(M$4)</f>
        <v>2026</v>
      </c>
      <c r="N7" s="35" t="n">
        <f aca="false">YEAR(N$4)</f>
        <v>2026</v>
      </c>
      <c r="O7" s="35" t="n">
        <f aca="false">YEAR(O$4)</f>
        <v>2027</v>
      </c>
      <c r="P7" s="35" t="n">
        <f aca="false">YEAR(P$4)</f>
        <v>2027</v>
      </c>
      <c r="Q7" s="35" t="n">
        <f aca="false">YEAR(Q$4)</f>
        <v>2027</v>
      </c>
      <c r="R7" s="35" t="n">
        <f aca="false">YEAR(R$4)</f>
        <v>2027</v>
      </c>
      <c r="S7" s="35" t="n">
        <f aca="false">YEAR(S$4)</f>
        <v>2028</v>
      </c>
      <c r="T7" s="35" t="n">
        <f aca="false">YEAR(T$4)</f>
        <v>2028</v>
      </c>
      <c r="U7" s="35" t="n">
        <f aca="false">YEAR(U$4)</f>
        <v>2028</v>
      </c>
      <c r="V7" s="35" t="n">
        <f aca="false">YEAR(V$4)</f>
        <v>2028</v>
      </c>
      <c r="W7" s="35" t="n">
        <f aca="false">YEAR(W$4)</f>
        <v>2029</v>
      </c>
      <c r="X7" s="35" t="n">
        <f aca="false">YEAR(X$4)</f>
        <v>2029</v>
      </c>
      <c r="Y7" s="35" t="n">
        <f aca="false">YEAR(Y$4)</f>
        <v>2029</v>
      </c>
      <c r="Z7" s="35" t="n">
        <f aca="false">YEAR(Z$4)</f>
        <v>2029</v>
      </c>
      <c r="AA7" s="35" t="n">
        <f aca="false">YEAR(AA$4)</f>
        <v>2030</v>
      </c>
      <c r="AB7" s="35" t="n">
        <f aca="false">YEAR(AB$4)</f>
        <v>2030</v>
      </c>
      <c r="AC7" s="35" t="n">
        <f aca="false">YEAR(AC$4)</f>
        <v>2030</v>
      </c>
      <c r="AD7" s="35" t="n">
        <f aca="false">YEAR(AD$4)</f>
        <v>2030</v>
      </c>
      <c r="AE7" s="35" t="n">
        <f aca="false">YEAR(AE$4)</f>
        <v>2031</v>
      </c>
      <c r="AF7" s="35" t="n">
        <f aca="false">YEAR(AF$4)</f>
        <v>2031</v>
      </c>
      <c r="AG7" s="35" t="n">
        <f aca="false">YEAR(AG$4)</f>
        <v>2031</v>
      </c>
      <c r="AH7" s="35" t="n">
        <f aca="false">YEAR(AH$4)</f>
        <v>2031</v>
      </c>
      <c r="AI7" s="35" t="n">
        <f aca="false">YEAR(AI$4)</f>
        <v>2032</v>
      </c>
      <c r="AJ7" s="35" t="n">
        <f aca="false">YEAR(AJ$4)</f>
        <v>2032</v>
      </c>
      <c r="AK7" s="35" t="n">
        <f aca="false">YEAR(AK$4)</f>
        <v>2032</v>
      </c>
      <c r="AL7" s="35" t="n">
        <f aca="false">YEAR(AL$4)</f>
        <v>2032</v>
      </c>
      <c r="AM7" s="35" t="n">
        <f aca="false">YEAR(AM$4)</f>
        <v>2033</v>
      </c>
      <c r="AN7" s="35" t="n">
        <f aca="false">YEAR(AN$4)</f>
        <v>2033</v>
      </c>
      <c r="AO7" s="35" t="n">
        <f aca="false">YEAR(AO$4)</f>
        <v>2033</v>
      </c>
      <c r="AP7" s="35" t="n">
        <f aca="false">YEAR(AP$4)</f>
        <v>2033</v>
      </c>
      <c r="AQ7" s="35" t="n">
        <f aca="false">YEAR(AQ$4)</f>
        <v>2034</v>
      </c>
      <c r="AR7" s="35" t="n">
        <f aca="false">YEAR(AR$4)</f>
        <v>2034</v>
      </c>
      <c r="AS7" s="35" t="n">
        <f aca="false">YEAR(AS$4)</f>
        <v>2034</v>
      </c>
      <c r="AT7" s="35" t="n">
        <f aca="false">YEAR(AT$4)</f>
        <v>2034</v>
      </c>
      <c r="AU7" s="35" t="n">
        <f aca="false">YEAR(AU$4)</f>
        <v>2035</v>
      </c>
      <c r="AV7" s="35" t="n">
        <f aca="false">YEAR(AV$4)</f>
        <v>2035</v>
      </c>
      <c r="AW7" s="35" t="n">
        <f aca="false">YEAR(AW$4)</f>
        <v>2035</v>
      </c>
      <c r="AX7" s="35" t="n">
        <f aca="false">YEAR(AX$4)</f>
        <v>2035</v>
      </c>
      <c r="AY7" s="35" t="n">
        <f aca="false">YEAR(AY$4)</f>
        <v>2036</v>
      </c>
      <c r="AZ7" s="35" t="n">
        <f aca="false">YEAR(AZ$4)</f>
        <v>2036</v>
      </c>
      <c r="BA7" s="35" t="n">
        <f aca="false">YEAR(BA$4)</f>
        <v>2036</v>
      </c>
      <c r="BB7" s="35" t="n">
        <f aca="false">YEAR(BB$4)</f>
        <v>2036</v>
      </c>
      <c r="BC7" s="35" t="n">
        <f aca="false">YEAR(BC$4)</f>
        <v>2037</v>
      </c>
      <c r="BD7" s="35" t="n">
        <f aca="false">YEAR(BD$4)</f>
        <v>2037</v>
      </c>
      <c r="BE7" s="35" t="n">
        <f aca="false">YEAR(BE$4)</f>
        <v>2037</v>
      </c>
      <c r="BF7" s="35" t="n">
        <f aca="false">YEAR(BF$4)</f>
        <v>2037</v>
      </c>
      <c r="BG7" s="35" t="n">
        <f aca="false">YEAR(BG$4)</f>
        <v>2038</v>
      </c>
      <c r="BH7" s="35" t="n">
        <f aca="false">YEAR(BH$4)</f>
        <v>2038</v>
      </c>
      <c r="BI7" s="35" t="n">
        <f aca="false">YEAR(BI$4)</f>
        <v>2038</v>
      </c>
      <c r="BJ7" s="35" t="n">
        <f aca="false">YEAR(BJ$4)</f>
        <v>2038</v>
      </c>
      <c r="BK7" s="35" t="n">
        <f aca="false">YEAR(BK$4)</f>
        <v>2039</v>
      </c>
      <c r="BL7" s="35" t="n">
        <f aca="false">YEAR(BL$4)</f>
        <v>2039</v>
      </c>
      <c r="BM7" s="35" t="n">
        <f aca="false">YEAR(BM$4)</f>
        <v>2039</v>
      </c>
      <c r="BN7" s="35" t="n">
        <f aca="false">YEAR(BN$4)</f>
        <v>2039</v>
      </c>
      <c r="BO7" s="35" t="n">
        <f aca="false">YEAR(BO$4)</f>
        <v>2040</v>
      </c>
      <c r="BP7" s="35" t="n">
        <f aca="false">YEAR(BP$4)</f>
        <v>2040</v>
      </c>
      <c r="BQ7" s="35" t="n">
        <f aca="false">YEAR(BQ$4)</f>
        <v>2040</v>
      </c>
      <c r="BR7" s="35" t="n">
        <f aca="false">YEAR(BR$4)</f>
        <v>2040</v>
      </c>
      <c r="BS7" s="35" t="n">
        <f aca="false">YEAR(BS$4)</f>
        <v>2041</v>
      </c>
      <c r="BT7" s="35" t="n">
        <f aca="false">YEAR(BT$4)</f>
        <v>2041</v>
      </c>
      <c r="BU7" s="35" t="n">
        <f aca="false">YEAR(BU$4)</f>
        <v>2041</v>
      </c>
      <c r="BV7" s="35" t="n">
        <f aca="false">YEAR(BV$4)</f>
        <v>2041</v>
      </c>
      <c r="BW7" s="35" t="n">
        <f aca="false">YEAR(BW$4)</f>
        <v>2042</v>
      </c>
      <c r="BX7" s="35" t="n">
        <f aca="false">YEAR(BX$4)</f>
        <v>2042</v>
      </c>
      <c r="BY7" s="35" t="n">
        <f aca="false">YEAR(BY$4)</f>
        <v>2042</v>
      </c>
      <c r="BZ7" s="35" t="n">
        <f aca="false">YEAR(BZ$4)</f>
        <v>2042</v>
      </c>
      <c r="CA7" s="35" t="n">
        <f aca="false">YEAR(CA$4)</f>
        <v>2043</v>
      </c>
      <c r="CB7" s="35" t="n">
        <f aca="false">YEAR(CB$4)</f>
        <v>2043</v>
      </c>
      <c r="CC7" s="35" t="n">
        <f aca="false">YEAR(CC$4)</f>
        <v>2043</v>
      </c>
      <c r="CD7" s="35" t="n">
        <f aca="false">YEAR(CD$4)</f>
        <v>2043</v>
      </c>
      <c r="CE7" s="35" t="n">
        <f aca="false">YEAR(CE$4)</f>
        <v>2044</v>
      </c>
      <c r="CF7" s="35" t="n">
        <f aca="false">YEAR(CF$4)</f>
        <v>2044</v>
      </c>
      <c r="CG7" s="35" t="n">
        <f aca="false">YEAR(CG$4)</f>
        <v>2044</v>
      </c>
      <c r="CH7" s="35" t="n">
        <f aca="false">YEAR(CH$4)</f>
        <v>2044</v>
      </c>
      <c r="CI7" s="35" t="n">
        <f aca="false">YEAR(CI$4)</f>
        <v>2045</v>
      </c>
      <c r="CJ7" s="35" t="n">
        <f aca="false">YEAR(CJ$4)</f>
        <v>2045</v>
      </c>
      <c r="CK7" s="35" t="n">
        <f aca="false">YEAR(CK$4)</f>
        <v>2045</v>
      </c>
      <c r="CL7" s="35" t="n">
        <f aca="false">YEAR(CL$4)</f>
        <v>2045</v>
      </c>
      <c r="CM7" s="35" t="n">
        <f aca="false">YEAR(CM$4)</f>
        <v>2046</v>
      </c>
      <c r="CN7" s="35" t="n">
        <f aca="false">YEAR(CN$4)</f>
        <v>2046</v>
      </c>
      <c r="CO7" s="35" t="n">
        <f aca="false">YEAR(CO$4)</f>
        <v>2046</v>
      </c>
      <c r="CP7" s="35" t="n">
        <f aca="false">YEAR(CP$4)</f>
        <v>2046</v>
      </c>
      <c r="CQ7" s="35" t="n">
        <f aca="false">YEAR(CQ$4)</f>
        <v>2047</v>
      </c>
      <c r="CR7" s="35" t="n">
        <f aca="false">YEAR(CR$4)</f>
        <v>2047</v>
      </c>
      <c r="CS7" s="35" t="n">
        <f aca="false">YEAR(CS$4)</f>
        <v>2047</v>
      </c>
      <c r="CT7" s="35" t="n">
        <f aca="false">YEAR(CT$4)</f>
        <v>2047</v>
      </c>
      <c r="CU7" s="35" t="n">
        <f aca="false">YEAR(CU$4)</f>
        <v>2048</v>
      </c>
      <c r="CV7" s="35" t="n">
        <f aca="false">YEAR(CV$4)</f>
        <v>2048</v>
      </c>
      <c r="CW7" s="35" t="n">
        <f aca="false">YEAR(CW$4)</f>
        <v>2048</v>
      </c>
      <c r="CX7" s="35" t="n">
        <f aca="false">YEAR(CX$4)</f>
        <v>2048</v>
      </c>
      <c r="CY7" s="35" t="n">
        <f aca="false">YEAR(CY$4)</f>
        <v>2049</v>
      </c>
      <c r="CZ7" s="35" t="n">
        <f aca="false">YEAR(CZ$4)</f>
        <v>2049</v>
      </c>
      <c r="DA7" s="35" t="n">
        <f aca="false">YEAR(DA$4)</f>
        <v>2049</v>
      </c>
      <c r="DB7" s="35" t="n">
        <f aca="false">YEAR(DB$4)</f>
        <v>2049</v>
      </c>
      <c r="DC7" s="35" t="n">
        <f aca="false">YEAR(DC$4)</f>
        <v>2050</v>
      </c>
      <c r="DD7" s="35" t="n">
        <f aca="false">YEAR(DD$4)</f>
        <v>2050</v>
      </c>
      <c r="DE7" s="35" t="n">
        <f aca="false">YEAR(DE$4)</f>
        <v>2050</v>
      </c>
      <c r="DF7" s="35" t="n">
        <f aca="false">YEAR(DF$4)</f>
        <v>2050</v>
      </c>
      <c r="DG7" s="35" t="n">
        <f aca="false">YEAR(DG$4)</f>
        <v>2051</v>
      </c>
      <c r="DH7" s="35" t="n">
        <f aca="false">YEAR(DH$4)</f>
        <v>2051</v>
      </c>
      <c r="DI7" s="35" t="n">
        <f aca="false">YEAR(DI$4)</f>
        <v>2051</v>
      </c>
      <c r="DJ7" s="35" t="n">
        <f aca="false">YEAR(DJ$4)</f>
        <v>2051</v>
      </c>
      <c r="DK7" s="35" t="n">
        <f aca="false">YEAR(DK$4)</f>
        <v>2052</v>
      </c>
      <c r="DL7" s="35" t="n">
        <f aca="false">YEAR(DL$4)</f>
        <v>2052</v>
      </c>
      <c r="DM7" s="35" t="n">
        <f aca="false">YEAR(DM$4)</f>
        <v>2052</v>
      </c>
      <c r="DN7" s="35" t="n">
        <f aca="false">YEAR(DN$4)</f>
        <v>2052</v>
      </c>
      <c r="DO7" s="35" t="n">
        <f aca="false">YEAR(DO$4)</f>
        <v>2053</v>
      </c>
      <c r="DP7" s="35" t="n">
        <f aca="false">YEAR(DP$4)</f>
        <v>2053</v>
      </c>
      <c r="DQ7" s="35" t="n">
        <f aca="false">YEAR(DQ$4)</f>
        <v>2053</v>
      </c>
      <c r="DR7" s="35" t="n">
        <f aca="false">YEAR(DR$4)</f>
        <v>2053</v>
      </c>
      <c r="DS7" s="35" t="n">
        <f aca="false">YEAR(DS$4)</f>
        <v>2054</v>
      </c>
      <c r="DT7" s="35" t="n">
        <f aca="false">YEAR(DT$4)</f>
        <v>2054</v>
      </c>
      <c r="DU7" s="35" t="n">
        <f aca="false">YEAR(DU$4)</f>
        <v>2054</v>
      </c>
      <c r="DV7" s="35" t="n">
        <f aca="false">YEAR(DV$4)</f>
        <v>2054</v>
      </c>
      <c r="DW7" s="35" t="n">
        <f aca="false">YEAR(DW$4)</f>
        <v>2055</v>
      </c>
      <c r="DX7" s="35" t="n">
        <f aca="false">YEAR(DX$4)</f>
        <v>2055</v>
      </c>
      <c r="DY7" s="35" t="n">
        <f aca="false">YEAR(DY$4)</f>
        <v>2055</v>
      </c>
      <c r="DZ7" s="35" t="n">
        <f aca="false">YEAR(DZ$4)</f>
        <v>2055</v>
      </c>
      <c r="EA7" s="35" t="n">
        <f aca="false">YEAR(EA$4)</f>
        <v>2056</v>
      </c>
      <c r="EB7" s="35" t="n">
        <f aca="false">YEAR(EB$4)</f>
        <v>2056</v>
      </c>
      <c r="EC7" s="35" t="n">
        <f aca="false">YEAR(EC$4)</f>
        <v>2056</v>
      </c>
      <c r="ED7" s="35" t="n">
        <f aca="false">YEAR(ED$4)</f>
        <v>2056</v>
      </c>
      <c r="EE7" s="35" t="n">
        <f aca="false">YEAR(EE$4)</f>
        <v>2057</v>
      </c>
      <c r="EF7" s="35" t="n">
        <f aca="false">YEAR(EF$4)</f>
        <v>2057</v>
      </c>
      <c r="EG7" s="35" t="n">
        <f aca="false">YEAR(EG$4)</f>
        <v>2057</v>
      </c>
      <c r="EH7" s="35" t="n">
        <f aca="false">YEAR(EH$4)</f>
        <v>2057</v>
      </c>
      <c r="EI7" s="35" t="n">
        <f aca="false">YEAR(EI$4)</f>
        <v>2058</v>
      </c>
      <c r="EJ7" s="35" t="n">
        <f aca="false">YEAR(EJ$4)</f>
        <v>2058</v>
      </c>
      <c r="EK7" s="35" t="n">
        <f aca="false">YEAR(EK$4)</f>
        <v>2058</v>
      </c>
      <c r="EL7" s="35" t="n">
        <f aca="false">YEAR(EL$4)</f>
        <v>2058</v>
      </c>
      <c r="EM7" s="35" t="n">
        <f aca="false">YEAR(EM$4)</f>
        <v>2059</v>
      </c>
      <c r="EN7" s="35" t="n">
        <f aca="false">YEAR(EN$4)</f>
        <v>2059</v>
      </c>
      <c r="EO7" s="35" t="n">
        <f aca="false">YEAR(EO$4)</f>
        <v>2059</v>
      </c>
      <c r="EP7" s="35" t="n">
        <f aca="false">YEAR(EP$4)</f>
        <v>2059</v>
      </c>
      <c r="EQ7" s="35" t="n">
        <f aca="false">YEAR(EQ$4)</f>
        <v>2060</v>
      </c>
      <c r="ER7" s="35" t="n">
        <f aca="false">YEAR(ER$4)</f>
        <v>2060</v>
      </c>
      <c r="ES7" s="35" t="n">
        <f aca="false">YEAR(ES$4)</f>
        <v>2060</v>
      </c>
      <c r="ET7" s="35" t="n">
        <f aca="false">YEAR(ET$4)</f>
        <v>2060</v>
      </c>
      <c r="EU7" s="35" t="n">
        <f aca="false">YEAR(EU$4)</f>
        <v>2061</v>
      </c>
      <c r="EV7" s="35" t="n">
        <f aca="false">YEAR(EV$4)</f>
        <v>2061</v>
      </c>
      <c r="EW7" s="35" t="n">
        <f aca="false">YEAR(EW$4)</f>
        <v>2061</v>
      </c>
      <c r="EX7" s="35" t="n">
        <f aca="false">YEAR(EX$4)</f>
        <v>2061</v>
      </c>
      <c r="EY7" s="35" t="n">
        <f aca="false">YEAR(EY$4)</f>
        <v>2062</v>
      </c>
      <c r="EZ7" s="35" t="n">
        <f aca="false">YEAR(EZ$4)</f>
        <v>2062</v>
      </c>
      <c r="FA7" s="35" t="n">
        <f aca="false">YEAR(FA$4)</f>
        <v>2062</v>
      </c>
      <c r="FB7" s="35" t="n">
        <f aca="false">YEAR(FB$4)</f>
        <v>2062</v>
      </c>
      <c r="FC7" s="35" t="n">
        <f aca="false">YEAR(FC$4)</f>
        <v>2063</v>
      </c>
      <c r="FD7" s="35" t="n">
        <f aca="false">YEAR(FD$4)</f>
        <v>2063</v>
      </c>
      <c r="FE7" s="35" t="n">
        <f aca="false">YEAR(FE$4)</f>
        <v>2063</v>
      </c>
      <c r="FF7" s="35" t="n">
        <f aca="false">YEAR(FF$4)</f>
        <v>2063</v>
      </c>
      <c r="FG7" s="35" t="n">
        <f aca="false">YEAR(FG$4)</f>
        <v>2064</v>
      </c>
      <c r="FH7" s="35" t="n">
        <f aca="false">YEAR(FH$4)</f>
        <v>2064</v>
      </c>
    </row>
    <row r="8" customFormat="false" ht="15" hidden="false" customHeight="false" outlineLevel="0" collapsed="false">
      <c r="C8" s="0" t="s">
        <v>670</v>
      </c>
      <c r="D8" s="11" t="s">
        <v>86</v>
      </c>
      <c r="J8" s="35" t="n">
        <f aca="false">I$8+1</f>
        <v>1</v>
      </c>
      <c r="K8" s="35" t="n">
        <f aca="false">J$8+1</f>
        <v>2</v>
      </c>
      <c r="L8" s="35" t="n">
        <f aca="false">K$8+1</f>
        <v>3</v>
      </c>
      <c r="M8" s="35" t="n">
        <f aca="false">L$8+1</f>
        <v>4</v>
      </c>
      <c r="N8" s="35" t="n">
        <f aca="false">M$8+1</f>
        <v>5</v>
      </c>
      <c r="O8" s="35" t="n">
        <f aca="false">N$8+1</f>
        <v>6</v>
      </c>
      <c r="P8" s="35" t="n">
        <f aca="false">O$8+1</f>
        <v>7</v>
      </c>
      <c r="Q8" s="35" t="n">
        <f aca="false">P$8+1</f>
        <v>8</v>
      </c>
      <c r="R8" s="35" t="n">
        <f aca="false">Q$8+1</f>
        <v>9</v>
      </c>
      <c r="S8" s="35" t="n">
        <f aca="false">R$8+1</f>
        <v>10</v>
      </c>
      <c r="T8" s="35" t="n">
        <f aca="false">S$8+1</f>
        <v>11</v>
      </c>
      <c r="U8" s="35" t="n">
        <f aca="false">T$8+1</f>
        <v>12</v>
      </c>
      <c r="V8" s="35" t="n">
        <f aca="false">U$8+1</f>
        <v>13</v>
      </c>
      <c r="W8" s="35" t="n">
        <f aca="false">V$8+1</f>
        <v>14</v>
      </c>
      <c r="X8" s="35" t="n">
        <f aca="false">W$8+1</f>
        <v>15</v>
      </c>
      <c r="Y8" s="35" t="n">
        <f aca="false">X$8+1</f>
        <v>16</v>
      </c>
      <c r="Z8" s="35" t="n">
        <f aca="false">Y$8+1</f>
        <v>17</v>
      </c>
      <c r="AA8" s="35" t="n">
        <f aca="false">Z$8+1</f>
        <v>18</v>
      </c>
      <c r="AB8" s="35" t="n">
        <f aca="false">AA$8+1</f>
        <v>19</v>
      </c>
      <c r="AC8" s="35" t="n">
        <f aca="false">AB$8+1</f>
        <v>20</v>
      </c>
      <c r="AD8" s="35" t="n">
        <f aca="false">AC$8+1</f>
        <v>21</v>
      </c>
      <c r="AE8" s="35" t="n">
        <f aca="false">AD$8+1</f>
        <v>22</v>
      </c>
      <c r="AF8" s="35" t="n">
        <f aca="false">AE$8+1</f>
        <v>23</v>
      </c>
      <c r="AG8" s="35" t="n">
        <f aca="false">AF$8+1</f>
        <v>24</v>
      </c>
      <c r="AH8" s="35" t="n">
        <f aca="false">AG$8+1</f>
        <v>25</v>
      </c>
      <c r="AI8" s="35" t="n">
        <f aca="false">AH$8+1</f>
        <v>26</v>
      </c>
      <c r="AJ8" s="35" t="n">
        <f aca="false">AI$8+1</f>
        <v>27</v>
      </c>
      <c r="AK8" s="35" t="n">
        <f aca="false">AJ$8+1</f>
        <v>28</v>
      </c>
      <c r="AL8" s="35" t="n">
        <f aca="false">AK$8+1</f>
        <v>29</v>
      </c>
      <c r="AM8" s="35" t="n">
        <f aca="false">AL$8+1</f>
        <v>30</v>
      </c>
      <c r="AN8" s="35" t="n">
        <f aca="false">AM$8+1</f>
        <v>31</v>
      </c>
      <c r="AO8" s="35" t="n">
        <f aca="false">AN$8+1</f>
        <v>32</v>
      </c>
      <c r="AP8" s="35" t="n">
        <f aca="false">AO$8+1</f>
        <v>33</v>
      </c>
      <c r="AQ8" s="35" t="n">
        <f aca="false">AP$8+1</f>
        <v>34</v>
      </c>
      <c r="AR8" s="35" t="n">
        <f aca="false">AQ$8+1</f>
        <v>35</v>
      </c>
      <c r="AS8" s="35" t="n">
        <f aca="false">AR$8+1</f>
        <v>36</v>
      </c>
      <c r="AT8" s="35" t="n">
        <f aca="false">AS$8+1</f>
        <v>37</v>
      </c>
      <c r="AU8" s="35" t="n">
        <f aca="false">AT$8+1</f>
        <v>38</v>
      </c>
      <c r="AV8" s="35" t="n">
        <f aca="false">AU$8+1</f>
        <v>39</v>
      </c>
      <c r="AW8" s="35" t="n">
        <f aca="false">AV$8+1</f>
        <v>40</v>
      </c>
      <c r="AX8" s="35" t="n">
        <f aca="false">AW$8+1</f>
        <v>41</v>
      </c>
      <c r="AY8" s="35" t="n">
        <f aca="false">AX$8+1</f>
        <v>42</v>
      </c>
      <c r="AZ8" s="35" t="n">
        <f aca="false">AY$8+1</f>
        <v>43</v>
      </c>
      <c r="BA8" s="35" t="n">
        <f aca="false">AZ$8+1</f>
        <v>44</v>
      </c>
      <c r="BB8" s="35" t="n">
        <f aca="false">BA$8+1</f>
        <v>45</v>
      </c>
      <c r="BC8" s="35" t="n">
        <f aca="false">BB$8+1</f>
        <v>46</v>
      </c>
      <c r="BD8" s="35" t="n">
        <f aca="false">BC$8+1</f>
        <v>47</v>
      </c>
      <c r="BE8" s="35" t="n">
        <f aca="false">BD$8+1</f>
        <v>48</v>
      </c>
      <c r="BF8" s="35" t="n">
        <f aca="false">BE$8+1</f>
        <v>49</v>
      </c>
      <c r="BG8" s="35" t="n">
        <f aca="false">BF$8+1</f>
        <v>50</v>
      </c>
      <c r="BH8" s="35" t="n">
        <f aca="false">BG$8+1</f>
        <v>51</v>
      </c>
      <c r="BI8" s="35" t="n">
        <f aca="false">BH$8+1</f>
        <v>52</v>
      </c>
      <c r="BJ8" s="35" t="n">
        <f aca="false">BI$8+1</f>
        <v>53</v>
      </c>
      <c r="BK8" s="35" t="n">
        <f aca="false">BJ$8+1</f>
        <v>54</v>
      </c>
      <c r="BL8" s="35" t="n">
        <f aca="false">BK$8+1</f>
        <v>55</v>
      </c>
      <c r="BM8" s="35" t="n">
        <f aca="false">BL$8+1</f>
        <v>56</v>
      </c>
      <c r="BN8" s="35" t="n">
        <f aca="false">BM$8+1</f>
        <v>57</v>
      </c>
      <c r="BO8" s="35" t="n">
        <f aca="false">BN$8+1</f>
        <v>58</v>
      </c>
      <c r="BP8" s="35" t="n">
        <f aca="false">BO$8+1</f>
        <v>59</v>
      </c>
      <c r="BQ8" s="35" t="n">
        <f aca="false">BP$8+1</f>
        <v>60</v>
      </c>
      <c r="BR8" s="35" t="n">
        <f aca="false">BQ$8+1</f>
        <v>61</v>
      </c>
      <c r="BS8" s="35" t="n">
        <f aca="false">BR$8+1</f>
        <v>62</v>
      </c>
      <c r="BT8" s="35" t="n">
        <f aca="false">BS$8+1</f>
        <v>63</v>
      </c>
      <c r="BU8" s="35" t="n">
        <f aca="false">BT$8+1</f>
        <v>64</v>
      </c>
      <c r="BV8" s="35" t="n">
        <f aca="false">BU$8+1</f>
        <v>65</v>
      </c>
      <c r="BW8" s="35" t="n">
        <f aca="false">BV$8+1</f>
        <v>66</v>
      </c>
      <c r="BX8" s="35" t="n">
        <f aca="false">BW$8+1</f>
        <v>67</v>
      </c>
      <c r="BY8" s="35" t="n">
        <f aca="false">BX$8+1</f>
        <v>68</v>
      </c>
      <c r="BZ8" s="35" t="n">
        <f aca="false">BY$8+1</f>
        <v>69</v>
      </c>
      <c r="CA8" s="35" t="n">
        <f aca="false">BZ$8+1</f>
        <v>70</v>
      </c>
      <c r="CB8" s="35" t="n">
        <f aca="false">CA$8+1</f>
        <v>71</v>
      </c>
      <c r="CC8" s="35" t="n">
        <f aca="false">CB$8+1</f>
        <v>72</v>
      </c>
      <c r="CD8" s="35" t="n">
        <f aca="false">CC$8+1</f>
        <v>73</v>
      </c>
      <c r="CE8" s="35" t="n">
        <f aca="false">CD$8+1</f>
        <v>74</v>
      </c>
      <c r="CF8" s="35" t="n">
        <f aca="false">CE$8+1</f>
        <v>75</v>
      </c>
      <c r="CG8" s="35" t="n">
        <f aca="false">CF$8+1</f>
        <v>76</v>
      </c>
      <c r="CH8" s="35" t="n">
        <f aca="false">CG$8+1</f>
        <v>77</v>
      </c>
      <c r="CI8" s="35" t="n">
        <f aca="false">CH$8+1</f>
        <v>78</v>
      </c>
      <c r="CJ8" s="35" t="n">
        <f aca="false">CI$8+1</f>
        <v>79</v>
      </c>
      <c r="CK8" s="35" t="n">
        <f aca="false">CJ$8+1</f>
        <v>80</v>
      </c>
      <c r="CL8" s="35" t="n">
        <f aca="false">CK$8+1</f>
        <v>81</v>
      </c>
      <c r="CM8" s="35" t="n">
        <f aca="false">CL$8+1</f>
        <v>82</v>
      </c>
      <c r="CN8" s="35" t="n">
        <f aca="false">CM$8+1</f>
        <v>83</v>
      </c>
      <c r="CO8" s="35" t="n">
        <f aca="false">CN$8+1</f>
        <v>84</v>
      </c>
      <c r="CP8" s="35" t="n">
        <f aca="false">CO$8+1</f>
        <v>85</v>
      </c>
      <c r="CQ8" s="35" t="n">
        <f aca="false">CP$8+1</f>
        <v>86</v>
      </c>
      <c r="CR8" s="35" t="n">
        <f aca="false">CQ$8+1</f>
        <v>87</v>
      </c>
      <c r="CS8" s="35" t="n">
        <f aca="false">CR$8+1</f>
        <v>88</v>
      </c>
      <c r="CT8" s="35" t="n">
        <f aca="false">CS$8+1</f>
        <v>89</v>
      </c>
      <c r="CU8" s="35" t="n">
        <f aca="false">CT$8+1</f>
        <v>90</v>
      </c>
      <c r="CV8" s="35" t="n">
        <f aca="false">CU$8+1</f>
        <v>91</v>
      </c>
      <c r="CW8" s="35" t="n">
        <f aca="false">CV$8+1</f>
        <v>92</v>
      </c>
      <c r="CX8" s="35" t="n">
        <f aca="false">CW$8+1</f>
        <v>93</v>
      </c>
      <c r="CY8" s="35" t="n">
        <f aca="false">CX$8+1</f>
        <v>94</v>
      </c>
      <c r="CZ8" s="35" t="n">
        <f aca="false">CY$8+1</f>
        <v>95</v>
      </c>
      <c r="DA8" s="35" t="n">
        <f aca="false">CZ$8+1</f>
        <v>96</v>
      </c>
      <c r="DB8" s="35" t="n">
        <f aca="false">DA$8+1</f>
        <v>97</v>
      </c>
      <c r="DC8" s="35" t="n">
        <f aca="false">DB$8+1</f>
        <v>98</v>
      </c>
      <c r="DD8" s="35" t="n">
        <f aca="false">DC$8+1</f>
        <v>99</v>
      </c>
      <c r="DE8" s="35" t="n">
        <f aca="false">DD$8+1</f>
        <v>100</v>
      </c>
      <c r="DF8" s="35" t="n">
        <f aca="false">DE$8+1</f>
        <v>101</v>
      </c>
      <c r="DG8" s="35" t="n">
        <f aca="false">DF$8+1</f>
        <v>102</v>
      </c>
      <c r="DH8" s="35" t="n">
        <f aca="false">DG$8+1</f>
        <v>103</v>
      </c>
      <c r="DI8" s="35" t="n">
        <f aca="false">DH$8+1</f>
        <v>104</v>
      </c>
      <c r="DJ8" s="35" t="n">
        <f aca="false">DI$8+1</f>
        <v>105</v>
      </c>
      <c r="DK8" s="35" t="n">
        <f aca="false">DJ$8+1</f>
        <v>106</v>
      </c>
      <c r="DL8" s="35" t="n">
        <f aca="false">DK$8+1</f>
        <v>107</v>
      </c>
      <c r="DM8" s="35" t="n">
        <f aca="false">DL$8+1</f>
        <v>108</v>
      </c>
      <c r="DN8" s="35" t="n">
        <f aca="false">DM$8+1</f>
        <v>109</v>
      </c>
      <c r="DO8" s="35" t="n">
        <f aca="false">DN$8+1</f>
        <v>110</v>
      </c>
      <c r="DP8" s="35" t="n">
        <f aca="false">DO$8+1</f>
        <v>111</v>
      </c>
      <c r="DQ8" s="35" t="n">
        <f aca="false">DP$8+1</f>
        <v>112</v>
      </c>
      <c r="DR8" s="35" t="n">
        <f aca="false">DQ$8+1</f>
        <v>113</v>
      </c>
      <c r="DS8" s="35" t="n">
        <f aca="false">DR$8+1</f>
        <v>114</v>
      </c>
      <c r="DT8" s="35" t="n">
        <f aca="false">DS$8+1</f>
        <v>115</v>
      </c>
      <c r="DU8" s="35" t="n">
        <f aca="false">DT$8+1</f>
        <v>116</v>
      </c>
      <c r="DV8" s="35" t="n">
        <f aca="false">DU$8+1</f>
        <v>117</v>
      </c>
      <c r="DW8" s="35" t="n">
        <f aca="false">DV$8+1</f>
        <v>118</v>
      </c>
      <c r="DX8" s="35" t="n">
        <f aca="false">DW$8+1</f>
        <v>119</v>
      </c>
      <c r="DY8" s="35" t="n">
        <f aca="false">DX$8+1</f>
        <v>120</v>
      </c>
      <c r="DZ8" s="35" t="n">
        <f aca="false">DY$8+1</f>
        <v>121</v>
      </c>
      <c r="EA8" s="35" t="n">
        <f aca="false">DZ$8+1</f>
        <v>122</v>
      </c>
      <c r="EB8" s="35" t="n">
        <f aca="false">EA$8+1</f>
        <v>123</v>
      </c>
      <c r="EC8" s="35" t="n">
        <f aca="false">EB$8+1</f>
        <v>124</v>
      </c>
      <c r="ED8" s="35" t="n">
        <f aca="false">EC$8+1</f>
        <v>125</v>
      </c>
      <c r="EE8" s="35" t="n">
        <f aca="false">ED$8+1</f>
        <v>126</v>
      </c>
      <c r="EF8" s="35" t="n">
        <f aca="false">EE$8+1</f>
        <v>127</v>
      </c>
      <c r="EG8" s="35" t="n">
        <f aca="false">EF$8+1</f>
        <v>128</v>
      </c>
      <c r="EH8" s="35" t="n">
        <f aca="false">EG$8+1</f>
        <v>129</v>
      </c>
      <c r="EI8" s="35" t="n">
        <f aca="false">EH$8+1</f>
        <v>130</v>
      </c>
      <c r="EJ8" s="35" t="n">
        <f aca="false">EI$8+1</f>
        <v>131</v>
      </c>
      <c r="EK8" s="35" t="n">
        <f aca="false">EJ$8+1</f>
        <v>132</v>
      </c>
      <c r="EL8" s="35" t="n">
        <f aca="false">EK$8+1</f>
        <v>133</v>
      </c>
      <c r="EM8" s="35" t="n">
        <f aca="false">EL$8+1</f>
        <v>134</v>
      </c>
      <c r="EN8" s="35" t="n">
        <f aca="false">EM$8+1</f>
        <v>135</v>
      </c>
      <c r="EO8" s="35" t="n">
        <f aca="false">EN$8+1</f>
        <v>136</v>
      </c>
      <c r="EP8" s="35" t="n">
        <f aca="false">EO$8+1</f>
        <v>137</v>
      </c>
      <c r="EQ8" s="35" t="n">
        <f aca="false">EP$8+1</f>
        <v>138</v>
      </c>
      <c r="ER8" s="35" t="n">
        <f aca="false">EQ$8+1</f>
        <v>139</v>
      </c>
      <c r="ES8" s="35" t="n">
        <f aca="false">ER$8+1</f>
        <v>140</v>
      </c>
      <c r="ET8" s="35" t="n">
        <f aca="false">ES$8+1</f>
        <v>141</v>
      </c>
      <c r="EU8" s="35" t="n">
        <f aca="false">ET$8+1</f>
        <v>142</v>
      </c>
      <c r="EV8" s="35" t="n">
        <f aca="false">EU$8+1</f>
        <v>143</v>
      </c>
      <c r="EW8" s="35" t="n">
        <f aca="false">EV$8+1</f>
        <v>144</v>
      </c>
      <c r="EX8" s="35" t="n">
        <f aca="false">EW$8+1</f>
        <v>145</v>
      </c>
      <c r="EY8" s="35" t="n">
        <f aca="false">EX$8+1</f>
        <v>146</v>
      </c>
      <c r="EZ8" s="35" t="n">
        <f aca="false">EY$8+1</f>
        <v>147</v>
      </c>
      <c r="FA8" s="35" t="n">
        <f aca="false">EZ$8+1</f>
        <v>148</v>
      </c>
      <c r="FB8" s="35" t="n">
        <f aca="false">FA$8+1</f>
        <v>149</v>
      </c>
      <c r="FC8" s="35" t="n">
        <f aca="false">FB$8+1</f>
        <v>150</v>
      </c>
      <c r="FD8" s="35" t="n">
        <f aca="false">FC$8+1</f>
        <v>151</v>
      </c>
      <c r="FE8" s="35" t="n">
        <f aca="false">FD$8+1</f>
        <v>152</v>
      </c>
      <c r="FF8" s="35" t="n">
        <f aca="false">FE$8+1</f>
        <v>153</v>
      </c>
      <c r="FG8" s="35" t="n">
        <f aca="false">FF$8+1</f>
        <v>154</v>
      </c>
      <c r="FH8" s="35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671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672</v>
      </c>
      <c r="D12" s="11" t="s">
        <v>17</v>
      </c>
      <c r="E12" s="14" t="str">
        <f aca="false">INDEX(Dash_Case,1,$A$1)</f>
        <v>C</v>
      </c>
      <c r="F12" s="35" t="n">
        <f aca="false">MATCH($E12,Case_Names,0)</f>
        <v>3</v>
      </c>
    </row>
    <row r="13" customFormat="false" ht="15" hidden="false" customHeight="false" outlineLevel="0" collapsed="false">
      <c r="C13" s="0" t="s">
        <v>673</v>
      </c>
      <c r="D13" s="11" t="s">
        <v>37</v>
      </c>
      <c r="E13" s="18" t="n">
        <f aca="false">INDEX(Case_MWp,1,$F12)</f>
        <v>63</v>
      </c>
      <c r="F13" s="18" t="n">
        <f aca="false">INDEX(Case_MVA,1,$F12)</f>
        <v>49.9</v>
      </c>
    </row>
    <row r="14" customFormat="false" ht="15" hidden="false" customHeight="false" outlineLevel="0" collapsed="false">
      <c r="C14" s="0" t="s">
        <v>674</v>
      </c>
      <c r="D14" s="11" t="s">
        <v>44</v>
      </c>
      <c r="E14" s="20" t="n">
        <f aca="false">INDEX(Case_Yield,1,$F12)</f>
        <v>1265</v>
      </c>
      <c r="F14" s="20" t="n">
        <f aca="false">$E14*(1+In_Yield_Adj)</f>
        <v>1265</v>
      </c>
    </row>
    <row r="15" customFormat="false" ht="15" hidden="false" customHeight="false" outlineLevel="0" collapsed="false">
      <c r="C15" s="0" t="s">
        <v>675</v>
      </c>
      <c r="D15" s="11" t="s">
        <v>79</v>
      </c>
      <c r="E15" s="44" t="n">
        <f aca="false">INDEX(Case_RtB,1,$F12)</f>
        <v>46387</v>
      </c>
      <c r="F15" s="44" t="n">
        <f aca="false">INDEX(Case_Exit,1,$F12)</f>
        <v>46477</v>
      </c>
    </row>
    <row r="16" customFormat="false" ht="15" hidden="false" customHeight="false" outlineLevel="0" collapsed="false">
      <c r="C16" s="0" t="s">
        <v>676</v>
      </c>
      <c r="D16" s="11" t="s">
        <v>79</v>
      </c>
      <c r="E16" s="44" t="n">
        <f aca="false">INDEX(Case_NTP,1,$F12)</f>
        <v>46568</v>
      </c>
      <c r="F16" s="44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677</v>
      </c>
      <c r="D17" s="11" t="s">
        <v>32</v>
      </c>
      <c r="E17" s="22" t="n">
        <f aca="false">INDEX(Case_Clip,1,$F12)</f>
        <v>0</v>
      </c>
    </row>
    <row r="18" customFormat="false" ht="15" hidden="false" customHeight="false" outlineLevel="0" collapsed="false">
      <c r="C18" s="0" t="s">
        <v>678</v>
      </c>
      <c r="D18" s="11" t="s">
        <v>37</v>
      </c>
      <c r="E18" s="18" t="n">
        <f aca="false">In_BESS_MW*In_BESS_On</f>
        <v>50</v>
      </c>
      <c r="F18" s="18" t="n">
        <f aca="false">$E18*In_BESS_Hours</f>
        <v>200</v>
      </c>
    </row>
    <row r="19" customFormat="false" ht="15" hidden="false" customHeight="false" outlineLevel="0" collapsed="false">
      <c r="C19" s="0" t="s">
        <v>679</v>
      </c>
      <c r="D19" s="11" t="s">
        <v>34</v>
      </c>
      <c r="E19" s="30" t="n">
        <f aca="false">In_Acq</f>
        <v>45991</v>
      </c>
      <c r="I19" s="17" t="n">
        <f aca="false">SUM(J19:FH19)</f>
        <v>1</v>
      </c>
      <c r="J19" s="17" t="n">
        <f aca="false">N(AND(J$3&lt;=$E19,J$4&gt;=$E19))</f>
        <v>1</v>
      </c>
      <c r="K19" s="17" t="n">
        <f aca="false">N(AND(K$3&lt;=$E19,K$4&gt;=$E19))</f>
        <v>0</v>
      </c>
      <c r="L19" s="17" t="n">
        <f aca="false">N(AND(L$3&lt;=$E19,L$4&gt;=$E19))</f>
        <v>0</v>
      </c>
      <c r="M19" s="17" t="n">
        <f aca="false">N(AND(M$3&lt;=$E19,M$4&gt;=$E19))</f>
        <v>0</v>
      </c>
      <c r="N19" s="17" t="n">
        <f aca="false">N(AND(N$3&lt;=$E19,N$4&gt;=$E19))</f>
        <v>0</v>
      </c>
      <c r="O19" s="17" t="n">
        <f aca="false">N(AND(O$3&lt;=$E19,O$4&gt;=$E19))</f>
        <v>0</v>
      </c>
      <c r="P19" s="17" t="n">
        <f aca="false">N(AND(P$3&lt;=$E19,P$4&gt;=$E19))</f>
        <v>0</v>
      </c>
      <c r="Q19" s="17" t="n">
        <f aca="false">N(AND(Q$3&lt;=$E19,Q$4&gt;=$E19))</f>
        <v>0</v>
      </c>
      <c r="R19" s="17" t="n">
        <f aca="false">N(AND(R$3&lt;=$E19,R$4&gt;=$E19))</f>
        <v>0</v>
      </c>
      <c r="S19" s="17" t="n">
        <f aca="false">N(AND(S$3&lt;=$E19,S$4&gt;=$E19))</f>
        <v>0</v>
      </c>
      <c r="T19" s="17" t="n">
        <f aca="false">N(AND(T$3&lt;=$E19,T$4&gt;=$E19))</f>
        <v>0</v>
      </c>
      <c r="U19" s="17" t="n">
        <f aca="false">N(AND(U$3&lt;=$E19,U$4&gt;=$E19))</f>
        <v>0</v>
      </c>
      <c r="V19" s="17" t="n">
        <f aca="false">N(AND(V$3&lt;=$E19,V$4&gt;=$E19))</f>
        <v>0</v>
      </c>
      <c r="W19" s="17" t="n">
        <f aca="false">N(AND(W$3&lt;=$E19,W$4&gt;=$E19))</f>
        <v>0</v>
      </c>
      <c r="X19" s="17" t="n">
        <f aca="false">N(AND(X$3&lt;=$E19,X$4&gt;=$E19))</f>
        <v>0</v>
      </c>
      <c r="Y19" s="17" t="n">
        <f aca="false">N(AND(Y$3&lt;=$E19,Y$4&gt;=$E19))</f>
        <v>0</v>
      </c>
      <c r="Z19" s="17" t="n">
        <f aca="false">N(AND(Z$3&lt;=$E19,Z$4&gt;=$E19))</f>
        <v>0</v>
      </c>
      <c r="AA19" s="17" t="n">
        <f aca="false">N(AND(AA$3&lt;=$E19,AA$4&gt;=$E19))</f>
        <v>0</v>
      </c>
      <c r="AB19" s="17" t="n">
        <f aca="false">N(AND(AB$3&lt;=$E19,AB$4&gt;=$E19))</f>
        <v>0</v>
      </c>
      <c r="AC19" s="17" t="n">
        <f aca="false">N(AND(AC$3&lt;=$E19,AC$4&gt;=$E19))</f>
        <v>0</v>
      </c>
      <c r="AD19" s="17" t="n">
        <f aca="false">N(AND(AD$3&lt;=$E19,AD$4&gt;=$E19))</f>
        <v>0</v>
      </c>
      <c r="AE19" s="17" t="n">
        <f aca="false">N(AND(AE$3&lt;=$E19,AE$4&gt;=$E19))</f>
        <v>0</v>
      </c>
      <c r="AF19" s="17" t="n">
        <f aca="false">N(AND(AF$3&lt;=$E19,AF$4&gt;=$E19))</f>
        <v>0</v>
      </c>
      <c r="AG19" s="17" t="n">
        <f aca="false">N(AND(AG$3&lt;=$E19,AG$4&gt;=$E19))</f>
        <v>0</v>
      </c>
      <c r="AH19" s="17" t="n">
        <f aca="false">N(AND(AH$3&lt;=$E19,AH$4&gt;=$E19))</f>
        <v>0</v>
      </c>
      <c r="AI19" s="17" t="n">
        <f aca="false">N(AND(AI$3&lt;=$E19,AI$4&gt;=$E19))</f>
        <v>0</v>
      </c>
      <c r="AJ19" s="17" t="n">
        <f aca="false">N(AND(AJ$3&lt;=$E19,AJ$4&gt;=$E19))</f>
        <v>0</v>
      </c>
      <c r="AK19" s="17" t="n">
        <f aca="false">N(AND(AK$3&lt;=$E19,AK$4&gt;=$E19))</f>
        <v>0</v>
      </c>
      <c r="AL19" s="17" t="n">
        <f aca="false">N(AND(AL$3&lt;=$E19,AL$4&gt;=$E19))</f>
        <v>0</v>
      </c>
      <c r="AM19" s="17" t="n">
        <f aca="false">N(AND(AM$3&lt;=$E19,AM$4&gt;=$E19))</f>
        <v>0</v>
      </c>
      <c r="AN19" s="17" t="n">
        <f aca="false">N(AND(AN$3&lt;=$E19,AN$4&gt;=$E19))</f>
        <v>0</v>
      </c>
      <c r="AO19" s="17" t="n">
        <f aca="false">N(AND(AO$3&lt;=$E19,AO$4&gt;=$E19))</f>
        <v>0</v>
      </c>
      <c r="AP19" s="17" t="n">
        <f aca="false">N(AND(AP$3&lt;=$E19,AP$4&gt;=$E19))</f>
        <v>0</v>
      </c>
      <c r="AQ19" s="17" t="n">
        <f aca="false">N(AND(AQ$3&lt;=$E19,AQ$4&gt;=$E19))</f>
        <v>0</v>
      </c>
      <c r="AR19" s="17" t="n">
        <f aca="false">N(AND(AR$3&lt;=$E19,AR$4&gt;=$E19))</f>
        <v>0</v>
      </c>
      <c r="AS19" s="17" t="n">
        <f aca="false">N(AND(AS$3&lt;=$E19,AS$4&gt;=$E19))</f>
        <v>0</v>
      </c>
      <c r="AT19" s="17" t="n">
        <f aca="false">N(AND(AT$3&lt;=$E19,AT$4&gt;=$E19))</f>
        <v>0</v>
      </c>
      <c r="AU19" s="17" t="n">
        <f aca="false">N(AND(AU$3&lt;=$E19,AU$4&gt;=$E19))</f>
        <v>0</v>
      </c>
      <c r="AV19" s="17" t="n">
        <f aca="false">N(AND(AV$3&lt;=$E19,AV$4&gt;=$E19))</f>
        <v>0</v>
      </c>
      <c r="AW19" s="17" t="n">
        <f aca="false">N(AND(AW$3&lt;=$E19,AW$4&gt;=$E19))</f>
        <v>0</v>
      </c>
      <c r="AX19" s="17" t="n">
        <f aca="false">N(AND(AX$3&lt;=$E19,AX$4&gt;=$E19))</f>
        <v>0</v>
      </c>
      <c r="AY19" s="17" t="n">
        <f aca="false">N(AND(AY$3&lt;=$E19,AY$4&gt;=$E19))</f>
        <v>0</v>
      </c>
      <c r="AZ19" s="17" t="n">
        <f aca="false">N(AND(AZ$3&lt;=$E19,AZ$4&gt;=$E19))</f>
        <v>0</v>
      </c>
      <c r="BA19" s="17" t="n">
        <f aca="false">N(AND(BA$3&lt;=$E19,BA$4&gt;=$E19))</f>
        <v>0</v>
      </c>
      <c r="BB19" s="17" t="n">
        <f aca="false">N(AND(BB$3&lt;=$E19,BB$4&gt;=$E19))</f>
        <v>0</v>
      </c>
      <c r="BC19" s="17" t="n">
        <f aca="false">N(AND(BC$3&lt;=$E19,BC$4&gt;=$E19))</f>
        <v>0</v>
      </c>
      <c r="BD19" s="17" t="n">
        <f aca="false">N(AND(BD$3&lt;=$E19,BD$4&gt;=$E19))</f>
        <v>0</v>
      </c>
      <c r="BE19" s="17" t="n">
        <f aca="false">N(AND(BE$3&lt;=$E19,BE$4&gt;=$E19))</f>
        <v>0</v>
      </c>
      <c r="BF19" s="17" t="n">
        <f aca="false">N(AND(BF$3&lt;=$E19,BF$4&gt;=$E19))</f>
        <v>0</v>
      </c>
      <c r="BG19" s="17" t="n">
        <f aca="false">N(AND(BG$3&lt;=$E19,BG$4&gt;=$E19))</f>
        <v>0</v>
      </c>
      <c r="BH19" s="17" t="n">
        <f aca="false">N(AND(BH$3&lt;=$E19,BH$4&gt;=$E19))</f>
        <v>0</v>
      </c>
      <c r="BI19" s="17" t="n">
        <f aca="false">N(AND(BI$3&lt;=$E19,BI$4&gt;=$E19))</f>
        <v>0</v>
      </c>
      <c r="BJ19" s="17" t="n">
        <f aca="false">N(AND(BJ$3&lt;=$E19,BJ$4&gt;=$E19))</f>
        <v>0</v>
      </c>
      <c r="BK19" s="17" t="n">
        <f aca="false">N(AND(BK$3&lt;=$E19,BK$4&gt;=$E19))</f>
        <v>0</v>
      </c>
      <c r="BL19" s="17" t="n">
        <f aca="false">N(AND(BL$3&lt;=$E19,BL$4&gt;=$E19))</f>
        <v>0</v>
      </c>
      <c r="BM19" s="17" t="n">
        <f aca="false">N(AND(BM$3&lt;=$E19,BM$4&gt;=$E19))</f>
        <v>0</v>
      </c>
      <c r="BN19" s="17" t="n">
        <f aca="false">N(AND(BN$3&lt;=$E19,BN$4&gt;=$E19))</f>
        <v>0</v>
      </c>
      <c r="BO19" s="17" t="n">
        <f aca="false">N(AND(BO$3&lt;=$E19,BO$4&gt;=$E19))</f>
        <v>0</v>
      </c>
      <c r="BP19" s="17" t="n">
        <f aca="false">N(AND(BP$3&lt;=$E19,BP$4&gt;=$E19))</f>
        <v>0</v>
      </c>
      <c r="BQ19" s="17" t="n">
        <f aca="false">N(AND(BQ$3&lt;=$E19,BQ$4&gt;=$E19))</f>
        <v>0</v>
      </c>
      <c r="BR19" s="17" t="n">
        <f aca="false">N(AND(BR$3&lt;=$E19,BR$4&gt;=$E19))</f>
        <v>0</v>
      </c>
      <c r="BS19" s="17" t="n">
        <f aca="false">N(AND(BS$3&lt;=$E19,BS$4&gt;=$E19))</f>
        <v>0</v>
      </c>
      <c r="BT19" s="17" t="n">
        <f aca="false">N(AND(BT$3&lt;=$E19,BT$4&gt;=$E19))</f>
        <v>0</v>
      </c>
      <c r="BU19" s="17" t="n">
        <f aca="false">N(AND(BU$3&lt;=$E19,BU$4&gt;=$E19))</f>
        <v>0</v>
      </c>
      <c r="BV19" s="17" t="n">
        <f aca="false">N(AND(BV$3&lt;=$E19,BV$4&gt;=$E19))</f>
        <v>0</v>
      </c>
      <c r="BW19" s="17" t="n">
        <f aca="false">N(AND(BW$3&lt;=$E19,BW$4&gt;=$E19))</f>
        <v>0</v>
      </c>
      <c r="BX19" s="17" t="n">
        <f aca="false">N(AND(BX$3&lt;=$E19,BX$4&gt;=$E19))</f>
        <v>0</v>
      </c>
      <c r="BY19" s="17" t="n">
        <f aca="false">N(AND(BY$3&lt;=$E19,BY$4&gt;=$E19))</f>
        <v>0</v>
      </c>
      <c r="BZ19" s="17" t="n">
        <f aca="false">N(AND(BZ$3&lt;=$E19,BZ$4&gt;=$E19))</f>
        <v>0</v>
      </c>
      <c r="CA19" s="17" t="n">
        <f aca="false">N(AND(CA$3&lt;=$E19,CA$4&gt;=$E19))</f>
        <v>0</v>
      </c>
      <c r="CB19" s="17" t="n">
        <f aca="false">N(AND(CB$3&lt;=$E19,CB$4&gt;=$E19))</f>
        <v>0</v>
      </c>
      <c r="CC19" s="17" t="n">
        <f aca="false">N(AND(CC$3&lt;=$E19,CC$4&gt;=$E19))</f>
        <v>0</v>
      </c>
      <c r="CD19" s="17" t="n">
        <f aca="false">N(AND(CD$3&lt;=$E19,CD$4&gt;=$E19))</f>
        <v>0</v>
      </c>
      <c r="CE19" s="17" t="n">
        <f aca="false">N(AND(CE$3&lt;=$E19,CE$4&gt;=$E19))</f>
        <v>0</v>
      </c>
      <c r="CF19" s="17" t="n">
        <f aca="false">N(AND(CF$3&lt;=$E19,CF$4&gt;=$E19))</f>
        <v>0</v>
      </c>
      <c r="CG19" s="17" t="n">
        <f aca="false">N(AND(CG$3&lt;=$E19,CG$4&gt;=$E19))</f>
        <v>0</v>
      </c>
      <c r="CH19" s="17" t="n">
        <f aca="false">N(AND(CH$3&lt;=$E19,CH$4&gt;=$E19))</f>
        <v>0</v>
      </c>
      <c r="CI19" s="17" t="n">
        <f aca="false">N(AND(CI$3&lt;=$E19,CI$4&gt;=$E19))</f>
        <v>0</v>
      </c>
      <c r="CJ19" s="17" t="n">
        <f aca="false">N(AND(CJ$3&lt;=$E19,CJ$4&gt;=$E19))</f>
        <v>0</v>
      </c>
      <c r="CK19" s="17" t="n">
        <f aca="false">N(AND(CK$3&lt;=$E19,CK$4&gt;=$E19))</f>
        <v>0</v>
      </c>
      <c r="CL19" s="17" t="n">
        <f aca="false">N(AND(CL$3&lt;=$E19,CL$4&gt;=$E19))</f>
        <v>0</v>
      </c>
      <c r="CM19" s="17" t="n">
        <f aca="false">N(AND(CM$3&lt;=$E19,CM$4&gt;=$E19))</f>
        <v>0</v>
      </c>
      <c r="CN19" s="17" t="n">
        <f aca="false">N(AND(CN$3&lt;=$E19,CN$4&gt;=$E19))</f>
        <v>0</v>
      </c>
      <c r="CO19" s="17" t="n">
        <f aca="false">N(AND(CO$3&lt;=$E19,CO$4&gt;=$E19))</f>
        <v>0</v>
      </c>
      <c r="CP19" s="17" t="n">
        <f aca="false">N(AND(CP$3&lt;=$E19,CP$4&gt;=$E19))</f>
        <v>0</v>
      </c>
      <c r="CQ19" s="17" t="n">
        <f aca="false">N(AND(CQ$3&lt;=$E19,CQ$4&gt;=$E19))</f>
        <v>0</v>
      </c>
      <c r="CR19" s="17" t="n">
        <f aca="false">N(AND(CR$3&lt;=$E19,CR$4&gt;=$E19))</f>
        <v>0</v>
      </c>
      <c r="CS19" s="17" t="n">
        <f aca="false">N(AND(CS$3&lt;=$E19,CS$4&gt;=$E19))</f>
        <v>0</v>
      </c>
      <c r="CT19" s="17" t="n">
        <f aca="false">N(AND(CT$3&lt;=$E19,CT$4&gt;=$E19))</f>
        <v>0</v>
      </c>
      <c r="CU19" s="17" t="n">
        <f aca="false">N(AND(CU$3&lt;=$E19,CU$4&gt;=$E19))</f>
        <v>0</v>
      </c>
      <c r="CV19" s="17" t="n">
        <f aca="false">N(AND(CV$3&lt;=$E19,CV$4&gt;=$E19))</f>
        <v>0</v>
      </c>
      <c r="CW19" s="17" t="n">
        <f aca="false">N(AND(CW$3&lt;=$E19,CW$4&gt;=$E19))</f>
        <v>0</v>
      </c>
      <c r="CX19" s="17" t="n">
        <f aca="false">N(AND(CX$3&lt;=$E19,CX$4&gt;=$E19))</f>
        <v>0</v>
      </c>
      <c r="CY19" s="17" t="n">
        <f aca="false">N(AND(CY$3&lt;=$E19,CY$4&gt;=$E19))</f>
        <v>0</v>
      </c>
      <c r="CZ19" s="17" t="n">
        <f aca="false">N(AND(CZ$3&lt;=$E19,CZ$4&gt;=$E19))</f>
        <v>0</v>
      </c>
      <c r="DA19" s="17" t="n">
        <f aca="false">N(AND(DA$3&lt;=$E19,DA$4&gt;=$E19))</f>
        <v>0</v>
      </c>
      <c r="DB19" s="17" t="n">
        <f aca="false">N(AND(DB$3&lt;=$E19,DB$4&gt;=$E19))</f>
        <v>0</v>
      </c>
      <c r="DC19" s="17" t="n">
        <f aca="false">N(AND(DC$3&lt;=$E19,DC$4&gt;=$E19))</f>
        <v>0</v>
      </c>
      <c r="DD19" s="17" t="n">
        <f aca="false">N(AND(DD$3&lt;=$E19,DD$4&gt;=$E19))</f>
        <v>0</v>
      </c>
      <c r="DE19" s="17" t="n">
        <f aca="false">N(AND(DE$3&lt;=$E19,DE$4&gt;=$E19))</f>
        <v>0</v>
      </c>
      <c r="DF19" s="17" t="n">
        <f aca="false">N(AND(DF$3&lt;=$E19,DF$4&gt;=$E19))</f>
        <v>0</v>
      </c>
      <c r="DG19" s="17" t="n">
        <f aca="false">N(AND(DG$3&lt;=$E19,DG$4&gt;=$E19))</f>
        <v>0</v>
      </c>
      <c r="DH19" s="17" t="n">
        <f aca="false">N(AND(DH$3&lt;=$E19,DH$4&gt;=$E19))</f>
        <v>0</v>
      </c>
      <c r="DI19" s="17" t="n">
        <f aca="false">N(AND(DI$3&lt;=$E19,DI$4&gt;=$E19))</f>
        <v>0</v>
      </c>
      <c r="DJ19" s="17" t="n">
        <f aca="false">N(AND(DJ$3&lt;=$E19,DJ$4&gt;=$E19))</f>
        <v>0</v>
      </c>
      <c r="DK19" s="17" t="n">
        <f aca="false">N(AND(DK$3&lt;=$E19,DK$4&gt;=$E19))</f>
        <v>0</v>
      </c>
      <c r="DL19" s="17" t="n">
        <f aca="false">N(AND(DL$3&lt;=$E19,DL$4&gt;=$E19))</f>
        <v>0</v>
      </c>
      <c r="DM19" s="17" t="n">
        <f aca="false">N(AND(DM$3&lt;=$E19,DM$4&gt;=$E19))</f>
        <v>0</v>
      </c>
      <c r="DN19" s="17" t="n">
        <f aca="false">N(AND(DN$3&lt;=$E19,DN$4&gt;=$E19))</f>
        <v>0</v>
      </c>
      <c r="DO19" s="17" t="n">
        <f aca="false">N(AND(DO$3&lt;=$E19,DO$4&gt;=$E19))</f>
        <v>0</v>
      </c>
      <c r="DP19" s="17" t="n">
        <f aca="false">N(AND(DP$3&lt;=$E19,DP$4&gt;=$E19))</f>
        <v>0</v>
      </c>
      <c r="DQ19" s="17" t="n">
        <f aca="false">N(AND(DQ$3&lt;=$E19,DQ$4&gt;=$E19))</f>
        <v>0</v>
      </c>
      <c r="DR19" s="17" t="n">
        <f aca="false">N(AND(DR$3&lt;=$E19,DR$4&gt;=$E19))</f>
        <v>0</v>
      </c>
      <c r="DS19" s="17" t="n">
        <f aca="false">N(AND(DS$3&lt;=$E19,DS$4&gt;=$E19))</f>
        <v>0</v>
      </c>
      <c r="DT19" s="17" t="n">
        <f aca="false">N(AND(DT$3&lt;=$E19,DT$4&gt;=$E19))</f>
        <v>0</v>
      </c>
      <c r="DU19" s="17" t="n">
        <f aca="false">N(AND(DU$3&lt;=$E19,DU$4&gt;=$E19))</f>
        <v>0</v>
      </c>
      <c r="DV19" s="17" t="n">
        <f aca="false">N(AND(DV$3&lt;=$E19,DV$4&gt;=$E19))</f>
        <v>0</v>
      </c>
      <c r="DW19" s="17" t="n">
        <f aca="false">N(AND(DW$3&lt;=$E19,DW$4&gt;=$E19))</f>
        <v>0</v>
      </c>
      <c r="DX19" s="17" t="n">
        <f aca="false">N(AND(DX$3&lt;=$E19,DX$4&gt;=$E19))</f>
        <v>0</v>
      </c>
      <c r="DY19" s="17" t="n">
        <f aca="false">N(AND(DY$3&lt;=$E19,DY$4&gt;=$E19))</f>
        <v>0</v>
      </c>
      <c r="DZ19" s="17" t="n">
        <f aca="false">N(AND(DZ$3&lt;=$E19,DZ$4&gt;=$E19))</f>
        <v>0</v>
      </c>
      <c r="EA19" s="17" t="n">
        <f aca="false">N(AND(EA$3&lt;=$E19,EA$4&gt;=$E19))</f>
        <v>0</v>
      </c>
      <c r="EB19" s="17" t="n">
        <f aca="false">N(AND(EB$3&lt;=$E19,EB$4&gt;=$E19))</f>
        <v>0</v>
      </c>
      <c r="EC19" s="17" t="n">
        <f aca="false">N(AND(EC$3&lt;=$E19,EC$4&gt;=$E19))</f>
        <v>0</v>
      </c>
      <c r="ED19" s="17" t="n">
        <f aca="false">N(AND(ED$3&lt;=$E19,ED$4&gt;=$E19))</f>
        <v>0</v>
      </c>
      <c r="EE19" s="17" t="n">
        <f aca="false">N(AND(EE$3&lt;=$E19,EE$4&gt;=$E19))</f>
        <v>0</v>
      </c>
      <c r="EF19" s="17" t="n">
        <f aca="false">N(AND(EF$3&lt;=$E19,EF$4&gt;=$E19))</f>
        <v>0</v>
      </c>
      <c r="EG19" s="17" t="n">
        <f aca="false">N(AND(EG$3&lt;=$E19,EG$4&gt;=$E19))</f>
        <v>0</v>
      </c>
      <c r="EH19" s="17" t="n">
        <f aca="false">N(AND(EH$3&lt;=$E19,EH$4&gt;=$E19))</f>
        <v>0</v>
      </c>
      <c r="EI19" s="17" t="n">
        <f aca="false">N(AND(EI$3&lt;=$E19,EI$4&gt;=$E19))</f>
        <v>0</v>
      </c>
      <c r="EJ19" s="17" t="n">
        <f aca="false">N(AND(EJ$3&lt;=$E19,EJ$4&gt;=$E19))</f>
        <v>0</v>
      </c>
      <c r="EK19" s="17" t="n">
        <f aca="false">N(AND(EK$3&lt;=$E19,EK$4&gt;=$E19))</f>
        <v>0</v>
      </c>
      <c r="EL19" s="17" t="n">
        <f aca="false">N(AND(EL$3&lt;=$E19,EL$4&gt;=$E19))</f>
        <v>0</v>
      </c>
      <c r="EM19" s="17" t="n">
        <f aca="false">N(AND(EM$3&lt;=$E19,EM$4&gt;=$E19))</f>
        <v>0</v>
      </c>
      <c r="EN19" s="17" t="n">
        <f aca="false">N(AND(EN$3&lt;=$E19,EN$4&gt;=$E19))</f>
        <v>0</v>
      </c>
      <c r="EO19" s="17" t="n">
        <f aca="false">N(AND(EO$3&lt;=$E19,EO$4&gt;=$E19))</f>
        <v>0</v>
      </c>
      <c r="EP19" s="17" t="n">
        <f aca="false">N(AND(EP$3&lt;=$E19,EP$4&gt;=$E19))</f>
        <v>0</v>
      </c>
      <c r="EQ19" s="17" t="n">
        <f aca="false">N(AND(EQ$3&lt;=$E19,EQ$4&gt;=$E19))</f>
        <v>0</v>
      </c>
      <c r="ER19" s="17" t="n">
        <f aca="false">N(AND(ER$3&lt;=$E19,ER$4&gt;=$E19))</f>
        <v>0</v>
      </c>
      <c r="ES19" s="17" t="n">
        <f aca="false">N(AND(ES$3&lt;=$E19,ES$4&gt;=$E19))</f>
        <v>0</v>
      </c>
      <c r="ET19" s="17" t="n">
        <f aca="false">N(AND(ET$3&lt;=$E19,ET$4&gt;=$E19))</f>
        <v>0</v>
      </c>
      <c r="EU19" s="17" t="n">
        <f aca="false">N(AND(EU$3&lt;=$E19,EU$4&gt;=$E19))</f>
        <v>0</v>
      </c>
      <c r="EV19" s="17" t="n">
        <f aca="false">N(AND(EV$3&lt;=$E19,EV$4&gt;=$E19))</f>
        <v>0</v>
      </c>
      <c r="EW19" s="17" t="n">
        <f aca="false">N(AND(EW$3&lt;=$E19,EW$4&gt;=$E19))</f>
        <v>0</v>
      </c>
      <c r="EX19" s="17" t="n">
        <f aca="false">N(AND(EX$3&lt;=$E19,EX$4&gt;=$E19))</f>
        <v>0</v>
      </c>
      <c r="EY19" s="17" t="n">
        <f aca="false">N(AND(EY$3&lt;=$E19,EY$4&gt;=$E19))</f>
        <v>0</v>
      </c>
      <c r="EZ19" s="17" t="n">
        <f aca="false">N(AND(EZ$3&lt;=$E19,EZ$4&gt;=$E19))</f>
        <v>0</v>
      </c>
      <c r="FA19" s="17" t="n">
        <f aca="false">N(AND(FA$3&lt;=$E19,FA$4&gt;=$E19))</f>
        <v>0</v>
      </c>
      <c r="FB19" s="17" t="n">
        <f aca="false">N(AND(FB$3&lt;=$E19,FB$4&gt;=$E19))</f>
        <v>0</v>
      </c>
      <c r="FC19" s="17" t="n">
        <f aca="false">N(AND(FC$3&lt;=$E19,FC$4&gt;=$E19))</f>
        <v>0</v>
      </c>
      <c r="FD19" s="17" t="n">
        <f aca="false">N(AND(FD$3&lt;=$E19,FD$4&gt;=$E19))</f>
        <v>0</v>
      </c>
      <c r="FE19" s="17" t="n">
        <f aca="false">N(AND(FE$3&lt;=$E19,FE$4&gt;=$E19))</f>
        <v>0</v>
      </c>
      <c r="FF19" s="17" t="n">
        <f aca="false">N(AND(FF$3&lt;=$E19,FF$4&gt;=$E19))</f>
        <v>0</v>
      </c>
      <c r="FG19" s="17" t="n">
        <f aca="false">N(AND(FG$3&lt;=$E19,FG$4&gt;=$E19))</f>
        <v>0</v>
      </c>
      <c r="FH19" s="17" t="n">
        <f aca="false">N(AND(FH$3&lt;=$E19,FH$4&gt;=$E19))</f>
        <v>0</v>
      </c>
    </row>
    <row r="20" customFormat="false" ht="15" hidden="false" customHeight="false" outlineLevel="0" collapsed="false">
      <c r="C20" s="0" t="s">
        <v>680</v>
      </c>
      <c r="D20" s="11" t="s">
        <v>34</v>
      </c>
      <c r="E20" s="44" t="n">
        <f aca="false">$F15</f>
        <v>46477</v>
      </c>
      <c r="I20" s="17" t="n">
        <f aca="false">SUM(J20:FH20)</f>
        <v>1</v>
      </c>
      <c r="J20" s="17" t="n">
        <f aca="false">N(AND(J$3&lt;=$E20,J$4&gt;=$E20))</f>
        <v>0</v>
      </c>
      <c r="K20" s="17" t="n">
        <f aca="false">N(AND(K$3&lt;=$E20,K$4&gt;=$E20))</f>
        <v>0</v>
      </c>
      <c r="L20" s="17" t="n">
        <f aca="false">N(AND(L$3&lt;=$E20,L$4&gt;=$E20))</f>
        <v>0</v>
      </c>
      <c r="M20" s="17" t="n">
        <f aca="false">N(AND(M$3&lt;=$E20,M$4&gt;=$E20))</f>
        <v>0</v>
      </c>
      <c r="N20" s="17" t="n">
        <f aca="false">N(AND(N$3&lt;=$E20,N$4&gt;=$E20))</f>
        <v>0</v>
      </c>
      <c r="O20" s="17" t="n">
        <f aca="false">N(AND(O$3&lt;=$E20,O$4&gt;=$E20))</f>
        <v>1</v>
      </c>
      <c r="P20" s="17" t="n">
        <f aca="false">N(AND(P$3&lt;=$E20,P$4&gt;=$E20))</f>
        <v>0</v>
      </c>
      <c r="Q20" s="17" t="n">
        <f aca="false">N(AND(Q$3&lt;=$E20,Q$4&gt;=$E20))</f>
        <v>0</v>
      </c>
      <c r="R20" s="17" t="n">
        <f aca="false">N(AND(R$3&lt;=$E20,R$4&gt;=$E20))</f>
        <v>0</v>
      </c>
      <c r="S20" s="17" t="n">
        <f aca="false">N(AND(S$3&lt;=$E20,S$4&gt;=$E20))</f>
        <v>0</v>
      </c>
      <c r="T20" s="17" t="n">
        <f aca="false">N(AND(T$3&lt;=$E20,T$4&gt;=$E20))</f>
        <v>0</v>
      </c>
      <c r="U20" s="17" t="n">
        <f aca="false">N(AND(U$3&lt;=$E20,U$4&gt;=$E20))</f>
        <v>0</v>
      </c>
      <c r="V20" s="17" t="n">
        <f aca="false">N(AND(V$3&lt;=$E20,V$4&gt;=$E20))</f>
        <v>0</v>
      </c>
      <c r="W20" s="17" t="n">
        <f aca="false">N(AND(W$3&lt;=$E20,W$4&gt;=$E20))</f>
        <v>0</v>
      </c>
      <c r="X20" s="17" t="n">
        <f aca="false">N(AND(X$3&lt;=$E20,X$4&gt;=$E20))</f>
        <v>0</v>
      </c>
      <c r="Y20" s="17" t="n">
        <f aca="false">N(AND(Y$3&lt;=$E20,Y$4&gt;=$E20))</f>
        <v>0</v>
      </c>
      <c r="Z20" s="17" t="n">
        <f aca="false">N(AND(Z$3&lt;=$E20,Z$4&gt;=$E20))</f>
        <v>0</v>
      </c>
      <c r="AA20" s="17" t="n">
        <f aca="false">N(AND(AA$3&lt;=$E20,AA$4&gt;=$E20))</f>
        <v>0</v>
      </c>
      <c r="AB20" s="17" t="n">
        <f aca="false">N(AND(AB$3&lt;=$E20,AB$4&gt;=$E20))</f>
        <v>0</v>
      </c>
      <c r="AC20" s="17" t="n">
        <f aca="false">N(AND(AC$3&lt;=$E20,AC$4&gt;=$E20))</f>
        <v>0</v>
      </c>
      <c r="AD20" s="17" t="n">
        <f aca="false">N(AND(AD$3&lt;=$E20,AD$4&gt;=$E20))</f>
        <v>0</v>
      </c>
      <c r="AE20" s="17" t="n">
        <f aca="false">N(AND(AE$3&lt;=$E20,AE$4&gt;=$E20))</f>
        <v>0</v>
      </c>
      <c r="AF20" s="17" t="n">
        <f aca="false">N(AND(AF$3&lt;=$E20,AF$4&gt;=$E20))</f>
        <v>0</v>
      </c>
      <c r="AG20" s="17" t="n">
        <f aca="false">N(AND(AG$3&lt;=$E20,AG$4&gt;=$E20))</f>
        <v>0</v>
      </c>
      <c r="AH20" s="17" t="n">
        <f aca="false">N(AND(AH$3&lt;=$E20,AH$4&gt;=$E20))</f>
        <v>0</v>
      </c>
      <c r="AI20" s="17" t="n">
        <f aca="false">N(AND(AI$3&lt;=$E20,AI$4&gt;=$E20))</f>
        <v>0</v>
      </c>
      <c r="AJ20" s="17" t="n">
        <f aca="false">N(AND(AJ$3&lt;=$E20,AJ$4&gt;=$E20))</f>
        <v>0</v>
      </c>
      <c r="AK20" s="17" t="n">
        <f aca="false">N(AND(AK$3&lt;=$E20,AK$4&gt;=$E20))</f>
        <v>0</v>
      </c>
      <c r="AL20" s="17" t="n">
        <f aca="false">N(AND(AL$3&lt;=$E20,AL$4&gt;=$E20))</f>
        <v>0</v>
      </c>
      <c r="AM20" s="17" t="n">
        <f aca="false">N(AND(AM$3&lt;=$E20,AM$4&gt;=$E20))</f>
        <v>0</v>
      </c>
      <c r="AN20" s="17" t="n">
        <f aca="false">N(AND(AN$3&lt;=$E20,AN$4&gt;=$E20))</f>
        <v>0</v>
      </c>
      <c r="AO20" s="17" t="n">
        <f aca="false">N(AND(AO$3&lt;=$E20,AO$4&gt;=$E20))</f>
        <v>0</v>
      </c>
      <c r="AP20" s="17" t="n">
        <f aca="false">N(AND(AP$3&lt;=$E20,AP$4&gt;=$E20))</f>
        <v>0</v>
      </c>
      <c r="AQ20" s="17" t="n">
        <f aca="false">N(AND(AQ$3&lt;=$E20,AQ$4&gt;=$E20))</f>
        <v>0</v>
      </c>
      <c r="AR20" s="17" t="n">
        <f aca="false">N(AND(AR$3&lt;=$E20,AR$4&gt;=$E20))</f>
        <v>0</v>
      </c>
      <c r="AS20" s="17" t="n">
        <f aca="false">N(AND(AS$3&lt;=$E20,AS$4&gt;=$E20))</f>
        <v>0</v>
      </c>
      <c r="AT20" s="17" t="n">
        <f aca="false">N(AND(AT$3&lt;=$E20,AT$4&gt;=$E20))</f>
        <v>0</v>
      </c>
      <c r="AU20" s="17" t="n">
        <f aca="false">N(AND(AU$3&lt;=$E20,AU$4&gt;=$E20))</f>
        <v>0</v>
      </c>
      <c r="AV20" s="17" t="n">
        <f aca="false">N(AND(AV$3&lt;=$E20,AV$4&gt;=$E20))</f>
        <v>0</v>
      </c>
      <c r="AW20" s="17" t="n">
        <f aca="false">N(AND(AW$3&lt;=$E20,AW$4&gt;=$E20))</f>
        <v>0</v>
      </c>
      <c r="AX20" s="17" t="n">
        <f aca="false">N(AND(AX$3&lt;=$E20,AX$4&gt;=$E20))</f>
        <v>0</v>
      </c>
      <c r="AY20" s="17" t="n">
        <f aca="false">N(AND(AY$3&lt;=$E20,AY$4&gt;=$E20))</f>
        <v>0</v>
      </c>
      <c r="AZ20" s="17" t="n">
        <f aca="false">N(AND(AZ$3&lt;=$E20,AZ$4&gt;=$E20))</f>
        <v>0</v>
      </c>
      <c r="BA20" s="17" t="n">
        <f aca="false">N(AND(BA$3&lt;=$E20,BA$4&gt;=$E20))</f>
        <v>0</v>
      </c>
      <c r="BB20" s="17" t="n">
        <f aca="false">N(AND(BB$3&lt;=$E20,BB$4&gt;=$E20))</f>
        <v>0</v>
      </c>
      <c r="BC20" s="17" t="n">
        <f aca="false">N(AND(BC$3&lt;=$E20,BC$4&gt;=$E20))</f>
        <v>0</v>
      </c>
      <c r="BD20" s="17" t="n">
        <f aca="false">N(AND(BD$3&lt;=$E20,BD$4&gt;=$E20))</f>
        <v>0</v>
      </c>
      <c r="BE20" s="17" t="n">
        <f aca="false">N(AND(BE$3&lt;=$E20,BE$4&gt;=$E20))</f>
        <v>0</v>
      </c>
      <c r="BF20" s="17" t="n">
        <f aca="false">N(AND(BF$3&lt;=$E20,BF$4&gt;=$E20))</f>
        <v>0</v>
      </c>
      <c r="BG20" s="17" t="n">
        <f aca="false">N(AND(BG$3&lt;=$E20,BG$4&gt;=$E20))</f>
        <v>0</v>
      </c>
      <c r="BH20" s="17" t="n">
        <f aca="false">N(AND(BH$3&lt;=$E20,BH$4&gt;=$E20))</f>
        <v>0</v>
      </c>
      <c r="BI20" s="17" t="n">
        <f aca="false">N(AND(BI$3&lt;=$E20,BI$4&gt;=$E20))</f>
        <v>0</v>
      </c>
      <c r="BJ20" s="17" t="n">
        <f aca="false">N(AND(BJ$3&lt;=$E20,BJ$4&gt;=$E20))</f>
        <v>0</v>
      </c>
      <c r="BK20" s="17" t="n">
        <f aca="false">N(AND(BK$3&lt;=$E20,BK$4&gt;=$E20))</f>
        <v>0</v>
      </c>
      <c r="BL20" s="17" t="n">
        <f aca="false">N(AND(BL$3&lt;=$E20,BL$4&gt;=$E20))</f>
        <v>0</v>
      </c>
      <c r="BM20" s="17" t="n">
        <f aca="false">N(AND(BM$3&lt;=$E20,BM$4&gt;=$E20))</f>
        <v>0</v>
      </c>
      <c r="BN20" s="17" t="n">
        <f aca="false">N(AND(BN$3&lt;=$E20,BN$4&gt;=$E20))</f>
        <v>0</v>
      </c>
      <c r="BO20" s="17" t="n">
        <f aca="false">N(AND(BO$3&lt;=$E20,BO$4&gt;=$E20))</f>
        <v>0</v>
      </c>
      <c r="BP20" s="17" t="n">
        <f aca="false">N(AND(BP$3&lt;=$E20,BP$4&gt;=$E20))</f>
        <v>0</v>
      </c>
      <c r="BQ20" s="17" t="n">
        <f aca="false">N(AND(BQ$3&lt;=$E20,BQ$4&gt;=$E20))</f>
        <v>0</v>
      </c>
      <c r="BR20" s="17" t="n">
        <f aca="false">N(AND(BR$3&lt;=$E20,BR$4&gt;=$E20))</f>
        <v>0</v>
      </c>
      <c r="BS20" s="17" t="n">
        <f aca="false">N(AND(BS$3&lt;=$E20,BS$4&gt;=$E20))</f>
        <v>0</v>
      </c>
      <c r="BT20" s="17" t="n">
        <f aca="false">N(AND(BT$3&lt;=$E20,BT$4&gt;=$E20))</f>
        <v>0</v>
      </c>
      <c r="BU20" s="17" t="n">
        <f aca="false">N(AND(BU$3&lt;=$E20,BU$4&gt;=$E20))</f>
        <v>0</v>
      </c>
      <c r="BV20" s="17" t="n">
        <f aca="false">N(AND(BV$3&lt;=$E20,BV$4&gt;=$E20))</f>
        <v>0</v>
      </c>
      <c r="BW20" s="17" t="n">
        <f aca="false">N(AND(BW$3&lt;=$E20,BW$4&gt;=$E20))</f>
        <v>0</v>
      </c>
      <c r="BX20" s="17" t="n">
        <f aca="false">N(AND(BX$3&lt;=$E20,BX$4&gt;=$E20))</f>
        <v>0</v>
      </c>
      <c r="BY20" s="17" t="n">
        <f aca="false">N(AND(BY$3&lt;=$E20,BY$4&gt;=$E20))</f>
        <v>0</v>
      </c>
      <c r="BZ20" s="17" t="n">
        <f aca="false">N(AND(BZ$3&lt;=$E20,BZ$4&gt;=$E20))</f>
        <v>0</v>
      </c>
      <c r="CA20" s="17" t="n">
        <f aca="false">N(AND(CA$3&lt;=$E20,CA$4&gt;=$E20))</f>
        <v>0</v>
      </c>
      <c r="CB20" s="17" t="n">
        <f aca="false">N(AND(CB$3&lt;=$E20,CB$4&gt;=$E20))</f>
        <v>0</v>
      </c>
      <c r="CC20" s="17" t="n">
        <f aca="false">N(AND(CC$3&lt;=$E20,CC$4&gt;=$E20))</f>
        <v>0</v>
      </c>
      <c r="CD20" s="17" t="n">
        <f aca="false">N(AND(CD$3&lt;=$E20,CD$4&gt;=$E20))</f>
        <v>0</v>
      </c>
      <c r="CE20" s="17" t="n">
        <f aca="false">N(AND(CE$3&lt;=$E20,CE$4&gt;=$E20))</f>
        <v>0</v>
      </c>
      <c r="CF20" s="17" t="n">
        <f aca="false">N(AND(CF$3&lt;=$E20,CF$4&gt;=$E20))</f>
        <v>0</v>
      </c>
      <c r="CG20" s="17" t="n">
        <f aca="false">N(AND(CG$3&lt;=$E20,CG$4&gt;=$E20))</f>
        <v>0</v>
      </c>
      <c r="CH20" s="17" t="n">
        <f aca="false">N(AND(CH$3&lt;=$E20,CH$4&gt;=$E20))</f>
        <v>0</v>
      </c>
      <c r="CI20" s="17" t="n">
        <f aca="false">N(AND(CI$3&lt;=$E20,CI$4&gt;=$E20))</f>
        <v>0</v>
      </c>
      <c r="CJ20" s="17" t="n">
        <f aca="false">N(AND(CJ$3&lt;=$E20,CJ$4&gt;=$E20))</f>
        <v>0</v>
      </c>
      <c r="CK20" s="17" t="n">
        <f aca="false">N(AND(CK$3&lt;=$E20,CK$4&gt;=$E20))</f>
        <v>0</v>
      </c>
      <c r="CL20" s="17" t="n">
        <f aca="false">N(AND(CL$3&lt;=$E20,CL$4&gt;=$E20))</f>
        <v>0</v>
      </c>
      <c r="CM20" s="17" t="n">
        <f aca="false">N(AND(CM$3&lt;=$E20,CM$4&gt;=$E20))</f>
        <v>0</v>
      </c>
      <c r="CN20" s="17" t="n">
        <f aca="false">N(AND(CN$3&lt;=$E20,CN$4&gt;=$E20))</f>
        <v>0</v>
      </c>
      <c r="CO20" s="17" t="n">
        <f aca="false">N(AND(CO$3&lt;=$E20,CO$4&gt;=$E20))</f>
        <v>0</v>
      </c>
      <c r="CP20" s="17" t="n">
        <f aca="false">N(AND(CP$3&lt;=$E20,CP$4&gt;=$E20))</f>
        <v>0</v>
      </c>
      <c r="CQ20" s="17" t="n">
        <f aca="false">N(AND(CQ$3&lt;=$E20,CQ$4&gt;=$E20))</f>
        <v>0</v>
      </c>
      <c r="CR20" s="17" t="n">
        <f aca="false">N(AND(CR$3&lt;=$E20,CR$4&gt;=$E20))</f>
        <v>0</v>
      </c>
      <c r="CS20" s="17" t="n">
        <f aca="false">N(AND(CS$3&lt;=$E20,CS$4&gt;=$E20))</f>
        <v>0</v>
      </c>
      <c r="CT20" s="17" t="n">
        <f aca="false">N(AND(CT$3&lt;=$E20,CT$4&gt;=$E20))</f>
        <v>0</v>
      </c>
      <c r="CU20" s="17" t="n">
        <f aca="false">N(AND(CU$3&lt;=$E20,CU$4&gt;=$E20))</f>
        <v>0</v>
      </c>
      <c r="CV20" s="17" t="n">
        <f aca="false">N(AND(CV$3&lt;=$E20,CV$4&gt;=$E20))</f>
        <v>0</v>
      </c>
      <c r="CW20" s="17" t="n">
        <f aca="false">N(AND(CW$3&lt;=$E20,CW$4&gt;=$E20))</f>
        <v>0</v>
      </c>
      <c r="CX20" s="17" t="n">
        <f aca="false">N(AND(CX$3&lt;=$E20,CX$4&gt;=$E20))</f>
        <v>0</v>
      </c>
      <c r="CY20" s="17" t="n">
        <f aca="false">N(AND(CY$3&lt;=$E20,CY$4&gt;=$E20))</f>
        <v>0</v>
      </c>
      <c r="CZ20" s="17" t="n">
        <f aca="false">N(AND(CZ$3&lt;=$E20,CZ$4&gt;=$E20))</f>
        <v>0</v>
      </c>
      <c r="DA20" s="17" t="n">
        <f aca="false">N(AND(DA$3&lt;=$E20,DA$4&gt;=$E20))</f>
        <v>0</v>
      </c>
      <c r="DB20" s="17" t="n">
        <f aca="false">N(AND(DB$3&lt;=$E20,DB$4&gt;=$E20))</f>
        <v>0</v>
      </c>
      <c r="DC20" s="17" t="n">
        <f aca="false">N(AND(DC$3&lt;=$E20,DC$4&gt;=$E20))</f>
        <v>0</v>
      </c>
      <c r="DD20" s="17" t="n">
        <f aca="false">N(AND(DD$3&lt;=$E20,DD$4&gt;=$E20))</f>
        <v>0</v>
      </c>
      <c r="DE20" s="17" t="n">
        <f aca="false">N(AND(DE$3&lt;=$E20,DE$4&gt;=$E20))</f>
        <v>0</v>
      </c>
      <c r="DF20" s="17" t="n">
        <f aca="false">N(AND(DF$3&lt;=$E20,DF$4&gt;=$E20))</f>
        <v>0</v>
      </c>
      <c r="DG20" s="17" t="n">
        <f aca="false">N(AND(DG$3&lt;=$E20,DG$4&gt;=$E20))</f>
        <v>0</v>
      </c>
      <c r="DH20" s="17" t="n">
        <f aca="false">N(AND(DH$3&lt;=$E20,DH$4&gt;=$E20))</f>
        <v>0</v>
      </c>
      <c r="DI20" s="17" t="n">
        <f aca="false">N(AND(DI$3&lt;=$E20,DI$4&gt;=$E20))</f>
        <v>0</v>
      </c>
      <c r="DJ20" s="17" t="n">
        <f aca="false">N(AND(DJ$3&lt;=$E20,DJ$4&gt;=$E20))</f>
        <v>0</v>
      </c>
      <c r="DK20" s="17" t="n">
        <f aca="false">N(AND(DK$3&lt;=$E20,DK$4&gt;=$E20))</f>
        <v>0</v>
      </c>
      <c r="DL20" s="17" t="n">
        <f aca="false">N(AND(DL$3&lt;=$E20,DL$4&gt;=$E20))</f>
        <v>0</v>
      </c>
      <c r="DM20" s="17" t="n">
        <f aca="false">N(AND(DM$3&lt;=$E20,DM$4&gt;=$E20))</f>
        <v>0</v>
      </c>
      <c r="DN20" s="17" t="n">
        <f aca="false">N(AND(DN$3&lt;=$E20,DN$4&gt;=$E20))</f>
        <v>0</v>
      </c>
      <c r="DO20" s="17" t="n">
        <f aca="false">N(AND(DO$3&lt;=$E20,DO$4&gt;=$E20))</f>
        <v>0</v>
      </c>
      <c r="DP20" s="17" t="n">
        <f aca="false">N(AND(DP$3&lt;=$E20,DP$4&gt;=$E20))</f>
        <v>0</v>
      </c>
      <c r="DQ20" s="17" t="n">
        <f aca="false">N(AND(DQ$3&lt;=$E20,DQ$4&gt;=$E20))</f>
        <v>0</v>
      </c>
      <c r="DR20" s="17" t="n">
        <f aca="false">N(AND(DR$3&lt;=$E20,DR$4&gt;=$E20))</f>
        <v>0</v>
      </c>
      <c r="DS20" s="17" t="n">
        <f aca="false">N(AND(DS$3&lt;=$E20,DS$4&gt;=$E20))</f>
        <v>0</v>
      </c>
      <c r="DT20" s="17" t="n">
        <f aca="false">N(AND(DT$3&lt;=$E20,DT$4&gt;=$E20))</f>
        <v>0</v>
      </c>
      <c r="DU20" s="17" t="n">
        <f aca="false">N(AND(DU$3&lt;=$E20,DU$4&gt;=$E20))</f>
        <v>0</v>
      </c>
      <c r="DV20" s="17" t="n">
        <f aca="false">N(AND(DV$3&lt;=$E20,DV$4&gt;=$E20))</f>
        <v>0</v>
      </c>
      <c r="DW20" s="17" t="n">
        <f aca="false">N(AND(DW$3&lt;=$E20,DW$4&gt;=$E20))</f>
        <v>0</v>
      </c>
      <c r="DX20" s="17" t="n">
        <f aca="false">N(AND(DX$3&lt;=$E20,DX$4&gt;=$E20))</f>
        <v>0</v>
      </c>
      <c r="DY20" s="17" t="n">
        <f aca="false">N(AND(DY$3&lt;=$E20,DY$4&gt;=$E20))</f>
        <v>0</v>
      </c>
      <c r="DZ20" s="17" t="n">
        <f aca="false">N(AND(DZ$3&lt;=$E20,DZ$4&gt;=$E20))</f>
        <v>0</v>
      </c>
      <c r="EA20" s="17" t="n">
        <f aca="false">N(AND(EA$3&lt;=$E20,EA$4&gt;=$E20))</f>
        <v>0</v>
      </c>
      <c r="EB20" s="17" t="n">
        <f aca="false">N(AND(EB$3&lt;=$E20,EB$4&gt;=$E20))</f>
        <v>0</v>
      </c>
      <c r="EC20" s="17" t="n">
        <f aca="false">N(AND(EC$3&lt;=$E20,EC$4&gt;=$E20))</f>
        <v>0</v>
      </c>
      <c r="ED20" s="17" t="n">
        <f aca="false">N(AND(ED$3&lt;=$E20,ED$4&gt;=$E20))</f>
        <v>0</v>
      </c>
      <c r="EE20" s="17" t="n">
        <f aca="false">N(AND(EE$3&lt;=$E20,EE$4&gt;=$E20))</f>
        <v>0</v>
      </c>
      <c r="EF20" s="17" t="n">
        <f aca="false">N(AND(EF$3&lt;=$E20,EF$4&gt;=$E20))</f>
        <v>0</v>
      </c>
      <c r="EG20" s="17" t="n">
        <f aca="false">N(AND(EG$3&lt;=$E20,EG$4&gt;=$E20))</f>
        <v>0</v>
      </c>
      <c r="EH20" s="17" t="n">
        <f aca="false">N(AND(EH$3&lt;=$E20,EH$4&gt;=$E20))</f>
        <v>0</v>
      </c>
      <c r="EI20" s="17" t="n">
        <f aca="false">N(AND(EI$3&lt;=$E20,EI$4&gt;=$E20))</f>
        <v>0</v>
      </c>
      <c r="EJ20" s="17" t="n">
        <f aca="false">N(AND(EJ$3&lt;=$E20,EJ$4&gt;=$E20))</f>
        <v>0</v>
      </c>
      <c r="EK20" s="17" t="n">
        <f aca="false">N(AND(EK$3&lt;=$E20,EK$4&gt;=$E20))</f>
        <v>0</v>
      </c>
      <c r="EL20" s="17" t="n">
        <f aca="false">N(AND(EL$3&lt;=$E20,EL$4&gt;=$E20))</f>
        <v>0</v>
      </c>
      <c r="EM20" s="17" t="n">
        <f aca="false">N(AND(EM$3&lt;=$E20,EM$4&gt;=$E20))</f>
        <v>0</v>
      </c>
      <c r="EN20" s="17" t="n">
        <f aca="false">N(AND(EN$3&lt;=$E20,EN$4&gt;=$E20))</f>
        <v>0</v>
      </c>
      <c r="EO20" s="17" t="n">
        <f aca="false">N(AND(EO$3&lt;=$E20,EO$4&gt;=$E20))</f>
        <v>0</v>
      </c>
      <c r="EP20" s="17" t="n">
        <f aca="false">N(AND(EP$3&lt;=$E20,EP$4&gt;=$E20))</f>
        <v>0</v>
      </c>
      <c r="EQ20" s="17" t="n">
        <f aca="false">N(AND(EQ$3&lt;=$E20,EQ$4&gt;=$E20))</f>
        <v>0</v>
      </c>
      <c r="ER20" s="17" t="n">
        <f aca="false">N(AND(ER$3&lt;=$E20,ER$4&gt;=$E20))</f>
        <v>0</v>
      </c>
      <c r="ES20" s="17" t="n">
        <f aca="false">N(AND(ES$3&lt;=$E20,ES$4&gt;=$E20))</f>
        <v>0</v>
      </c>
      <c r="ET20" s="17" t="n">
        <f aca="false">N(AND(ET$3&lt;=$E20,ET$4&gt;=$E20))</f>
        <v>0</v>
      </c>
      <c r="EU20" s="17" t="n">
        <f aca="false">N(AND(EU$3&lt;=$E20,EU$4&gt;=$E20))</f>
        <v>0</v>
      </c>
      <c r="EV20" s="17" t="n">
        <f aca="false">N(AND(EV$3&lt;=$E20,EV$4&gt;=$E20))</f>
        <v>0</v>
      </c>
      <c r="EW20" s="17" t="n">
        <f aca="false">N(AND(EW$3&lt;=$E20,EW$4&gt;=$E20))</f>
        <v>0</v>
      </c>
      <c r="EX20" s="17" t="n">
        <f aca="false">N(AND(EX$3&lt;=$E20,EX$4&gt;=$E20))</f>
        <v>0</v>
      </c>
      <c r="EY20" s="17" t="n">
        <f aca="false">N(AND(EY$3&lt;=$E20,EY$4&gt;=$E20))</f>
        <v>0</v>
      </c>
      <c r="EZ20" s="17" t="n">
        <f aca="false">N(AND(EZ$3&lt;=$E20,EZ$4&gt;=$E20))</f>
        <v>0</v>
      </c>
      <c r="FA20" s="17" t="n">
        <f aca="false">N(AND(FA$3&lt;=$E20,FA$4&gt;=$E20))</f>
        <v>0</v>
      </c>
      <c r="FB20" s="17" t="n">
        <f aca="false">N(AND(FB$3&lt;=$E20,FB$4&gt;=$E20))</f>
        <v>0</v>
      </c>
      <c r="FC20" s="17" t="n">
        <f aca="false">N(AND(FC$3&lt;=$E20,FC$4&gt;=$E20))</f>
        <v>0</v>
      </c>
      <c r="FD20" s="17" t="n">
        <f aca="false">N(AND(FD$3&lt;=$E20,FD$4&gt;=$E20))</f>
        <v>0</v>
      </c>
      <c r="FE20" s="17" t="n">
        <f aca="false">N(AND(FE$3&lt;=$E20,FE$4&gt;=$E20))</f>
        <v>0</v>
      </c>
      <c r="FF20" s="17" t="n">
        <f aca="false">N(AND(FF$3&lt;=$E20,FF$4&gt;=$E20))</f>
        <v>0</v>
      </c>
      <c r="FG20" s="17" t="n">
        <f aca="false">N(AND(FG$3&lt;=$E20,FG$4&gt;=$E20))</f>
        <v>0</v>
      </c>
      <c r="FH20" s="17" t="n">
        <f aca="false">N(AND(FH$3&lt;=$E20,FH$4&gt;=$E20))</f>
        <v>0</v>
      </c>
    </row>
    <row r="21" customFormat="false" ht="15" hidden="false" customHeight="false" outlineLevel="0" collapsed="false">
      <c r="C21" s="0" t="s">
        <v>681</v>
      </c>
      <c r="D21" s="11" t="s">
        <v>34</v>
      </c>
      <c r="E21" s="44" t="n">
        <f aca="false">$E16</f>
        <v>46568</v>
      </c>
      <c r="I21" s="17" t="n">
        <f aca="false">SUM(J21:FH21)</f>
        <v>1</v>
      </c>
      <c r="J21" s="17" t="n">
        <f aca="false">N(AND(J$3&lt;=$E21,J$4&gt;=$E21))</f>
        <v>0</v>
      </c>
      <c r="K21" s="17" t="n">
        <f aca="false">N(AND(K$3&lt;=$E21,K$4&gt;=$E21))</f>
        <v>0</v>
      </c>
      <c r="L21" s="17" t="n">
        <f aca="false">N(AND(L$3&lt;=$E21,L$4&gt;=$E21))</f>
        <v>0</v>
      </c>
      <c r="M21" s="17" t="n">
        <f aca="false">N(AND(M$3&lt;=$E21,M$4&gt;=$E21))</f>
        <v>0</v>
      </c>
      <c r="N21" s="17" t="n">
        <f aca="false">N(AND(N$3&lt;=$E21,N$4&gt;=$E21))</f>
        <v>0</v>
      </c>
      <c r="O21" s="17" t="n">
        <f aca="false">N(AND(O$3&lt;=$E21,O$4&gt;=$E21))</f>
        <v>0</v>
      </c>
      <c r="P21" s="17" t="n">
        <f aca="false">N(AND(P$3&lt;=$E21,P$4&gt;=$E21))</f>
        <v>1</v>
      </c>
      <c r="Q21" s="17" t="n">
        <f aca="false">N(AND(Q$3&lt;=$E21,Q$4&gt;=$E21))</f>
        <v>0</v>
      </c>
      <c r="R21" s="17" t="n">
        <f aca="false">N(AND(R$3&lt;=$E21,R$4&gt;=$E21))</f>
        <v>0</v>
      </c>
      <c r="S21" s="17" t="n">
        <f aca="false">N(AND(S$3&lt;=$E21,S$4&gt;=$E21))</f>
        <v>0</v>
      </c>
      <c r="T21" s="17" t="n">
        <f aca="false">N(AND(T$3&lt;=$E21,T$4&gt;=$E21))</f>
        <v>0</v>
      </c>
      <c r="U21" s="17" t="n">
        <f aca="false">N(AND(U$3&lt;=$E21,U$4&gt;=$E21))</f>
        <v>0</v>
      </c>
      <c r="V21" s="17" t="n">
        <f aca="false">N(AND(V$3&lt;=$E21,V$4&gt;=$E21))</f>
        <v>0</v>
      </c>
      <c r="W21" s="17" t="n">
        <f aca="false">N(AND(W$3&lt;=$E21,W$4&gt;=$E21))</f>
        <v>0</v>
      </c>
      <c r="X21" s="17" t="n">
        <f aca="false">N(AND(X$3&lt;=$E21,X$4&gt;=$E21))</f>
        <v>0</v>
      </c>
      <c r="Y21" s="17" t="n">
        <f aca="false">N(AND(Y$3&lt;=$E21,Y$4&gt;=$E21))</f>
        <v>0</v>
      </c>
      <c r="Z21" s="17" t="n">
        <f aca="false">N(AND(Z$3&lt;=$E21,Z$4&gt;=$E21))</f>
        <v>0</v>
      </c>
      <c r="AA21" s="17" t="n">
        <f aca="false">N(AND(AA$3&lt;=$E21,AA$4&gt;=$E21))</f>
        <v>0</v>
      </c>
      <c r="AB21" s="17" t="n">
        <f aca="false">N(AND(AB$3&lt;=$E21,AB$4&gt;=$E21))</f>
        <v>0</v>
      </c>
      <c r="AC21" s="17" t="n">
        <f aca="false">N(AND(AC$3&lt;=$E21,AC$4&gt;=$E21))</f>
        <v>0</v>
      </c>
      <c r="AD21" s="17" t="n">
        <f aca="false">N(AND(AD$3&lt;=$E21,AD$4&gt;=$E21))</f>
        <v>0</v>
      </c>
      <c r="AE21" s="17" t="n">
        <f aca="false">N(AND(AE$3&lt;=$E21,AE$4&gt;=$E21))</f>
        <v>0</v>
      </c>
      <c r="AF21" s="17" t="n">
        <f aca="false">N(AND(AF$3&lt;=$E21,AF$4&gt;=$E21))</f>
        <v>0</v>
      </c>
      <c r="AG21" s="17" t="n">
        <f aca="false">N(AND(AG$3&lt;=$E21,AG$4&gt;=$E21))</f>
        <v>0</v>
      </c>
      <c r="AH21" s="17" t="n">
        <f aca="false">N(AND(AH$3&lt;=$E21,AH$4&gt;=$E21))</f>
        <v>0</v>
      </c>
      <c r="AI21" s="17" t="n">
        <f aca="false">N(AND(AI$3&lt;=$E21,AI$4&gt;=$E21))</f>
        <v>0</v>
      </c>
      <c r="AJ21" s="17" t="n">
        <f aca="false">N(AND(AJ$3&lt;=$E21,AJ$4&gt;=$E21))</f>
        <v>0</v>
      </c>
      <c r="AK21" s="17" t="n">
        <f aca="false">N(AND(AK$3&lt;=$E21,AK$4&gt;=$E21))</f>
        <v>0</v>
      </c>
      <c r="AL21" s="17" t="n">
        <f aca="false">N(AND(AL$3&lt;=$E21,AL$4&gt;=$E21))</f>
        <v>0</v>
      </c>
      <c r="AM21" s="17" t="n">
        <f aca="false">N(AND(AM$3&lt;=$E21,AM$4&gt;=$E21))</f>
        <v>0</v>
      </c>
      <c r="AN21" s="17" t="n">
        <f aca="false">N(AND(AN$3&lt;=$E21,AN$4&gt;=$E21))</f>
        <v>0</v>
      </c>
      <c r="AO21" s="17" t="n">
        <f aca="false">N(AND(AO$3&lt;=$E21,AO$4&gt;=$E21))</f>
        <v>0</v>
      </c>
      <c r="AP21" s="17" t="n">
        <f aca="false">N(AND(AP$3&lt;=$E21,AP$4&gt;=$E21))</f>
        <v>0</v>
      </c>
      <c r="AQ21" s="17" t="n">
        <f aca="false">N(AND(AQ$3&lt;=$E21,AQ$4&gt;=$E21))</f>
        <v>0</v>
      </c>
      <c r="AR21" s="17" t="n">
        <f aca="false">N(AND(AR$3&lt;=$E21,AR$4&gt;=$E21))</f>
        <v>0</v>
      </c>
      <c r="AS21" s="17" t="n">
        <f aca="false">N(AND(AS$3&lt;=$E21,AS$4&gt;=$E21))</f>
        <v>0</v>
      </c>
      <c r="AT21" s="17" t="n">
        <f aca="false">N(AND(AT$3&lt;=$E21,AT$4&gt;=$E21))</f>
        <v>0</v>
      </c>
      <c r="AU21" s="17" t="n">
        <f aca="false">N(AND(AU$3&lt;=$E21,AU$4&gt;=$E21))</f>
        <v>0</v>
      </c>
      <c r="AV21" s="17" t="n">
        <f aca="false">N(AND(AV$3&lt;=$E21,AV$4&gt;=$E21))</f>
        <v>0</v>
      </c>
      <c r="AW21" s="17" t="n">
        <f aca="false">N(AND(AW$3&lt;=$E21,AW$4&gt;=$E21))</f>
        <v>0</v>
      </c>
      <c r="AX21" s="17" t="n">
        <f aca="false">N(AND(AX$3&lt;=$E21,AX$4&gt;=$E21))</f>
        <v>0</v>
      </c>
      <c r="AY21" s="17" t="n">
        <f aca="false">N(AND(AY$3&lt;=$E21,AY$4&gt;=$E21))</f>
        <v>0</v>
      </c>
      <c r="AZ21" s="17" t="n">
        <f aca="false">N(AND(AZ$3&lt;=$E21,AZ$4&gt;=$E21))</f>
        <v>0</v>
      </c>
      <c r="BA21" s="17" t="n">
        <f aca="false">N(AND(BA$3&lt;=$E21,BA$4&gt;=$E21))</f>
        <v>0</v>
      </c>
      <c r="BB21" s="17" t="n">
        <f aca="false">N(AND(BB$3&lt;=$E21,BB$4&gt;=$E21))</f>
        <v>0</v>
      </c>
      <c r="BC21" s="17" t="n">
        <f aca="false">N(AND(BC$3&lt;=$E21,BC$4&gt;=$E21))</f>
        <v>0</v>
      </c>
      <c r="BD21" s="17" t="n">
        <f aca="false">N(AND(BD$3&lt;=$E21,BD$4&gt;=$E21))</f>
        <v>0</v>
      </c>
      <c r="BE21" s="17" t="n">
        <f aca="false">N(AND(BE$3&lt;=$E21,BE$4&gt;=$E21))</f>
        <v>0</v>
      </c>
      <c r="BF21" s="17" t="n">
        <f aca="false">N(AND(BF$3&lt;=$E21,BF$4&gt;=$E21))</f>
        <v>0</v>
      </c>
      <c r="BG21" s="17" t="n">
        <f aca="false">N(AND(BG$3&lt;=$E21,BG$4&gt;=$E21))</f>
        <v>0</v>
      </c>
      <c r="BH21" s="17" t="n">
        <f aca="false">N(AND(BH$3&lt;=$E21,BH$4&gt;=$E21))</f>
        <v>0</v>
      </c>
      <c r="BI21" s="17" t="n">
        <f aca="false">N(AND(BI$3&lt;=$E21,BI$4&gt;=$E21))</f>
        <v>0</v>
      </c>
      <c r="BJ21" s="17" t="n">
        <f aca="false">N(AND(BJ$3&lt;=$E21,BJ$4&gt;=$E21))</f>
        <v>0</v>
      </c>
      <c r="BK21" s="17" t="n">
        <f aca="false">N(AND(BK$3&lt;=$E21,BK$4&gt;=$E21))</f>
        <v>0</v>
      </c>
      <c r="BL21" s="17" t="n">
        <f aca="false">N(AND(BL$3&lt;=$E21,BL$4&gt;=$E21))</f>
        <v>0</v>
      </c>
      <c r="BM21" s="17" t="n">
        <f aca="false">N(AND(BM$3&lt;=$E21,BM$4&gt;=$E21))</f>
        <v>0</v>
      </c>
      <c r="BN21" s="17" t="n">
        <f aca="false">N(AND(BN$3&lt;=$E21,BN$4&gt;=$E21))</f>
        <v>0</v>
      </c>
      <c r="BO21" s="17" t="n">
        <f aca="false">N(AND(BO$3&lt;=$E21,BO$4&gt;=$E21))</f>
        <v>0</v>
      </c>
      <c r="BP21" s="17" t="n">
        <f aca="false">N(AND(BP$3&lt;=$E21,BP$4&gt;=$E21))</f>
        <v>0</v>
      </c>
      <c r="BQ21" s="17" t="n">
        <f aca="false">N(AND(BQ$3&lt;=$E21,BQ$4&gt;=$E21))</f>
        <v>0</v>
      </c>
      <c r="BR21" s="17" t="n">
        <f aca="false">N(AND(BR$3&lt;=$E21,BR$4&gt;=$E21))</f>
        <v>0</v>
      </c>
      <c r="BS21" s="17" t="n">
        <f aca="false">N(AND(BS$3&lt;=$E21,BS$4&gt;=$E21))</f>
        <v>0</v>
      </c>
      <c r="BT21" s="17" t="n">
        <f aca="false">N(AND(BT$3&lt;=$E21,BT$4&gt;=$E21))</f>
        <v>0</v>
      </c>
      <c r="BU21" s="17" t="n">
        <f aca="false">N(AND(BU$3&lt;=$E21,BU$4&gt;=$E21))</f>
        <v>0</v>
      </c>
      <c r="BV21" s="17" t="n">
        <f aca="false">N(AND(BV$3&lt;=$E21,BV$4&gt;=$E21))</f>
        <v>0</v>
      </c>
      <c r="BW21" s="17" t="n">
        <f aca="false">N(AND(BW$3&lt;=$E21,BW$4&gt;=$E21))</f>
        <v>0</v>
      </c>
      <c r="BX21" s="17" t="n">
        <f aca="false">N(AND(BX$3&lt;=$E21,BX$4&gt;=$E21))</f>
        <v>0</v>
      </c>
      <c r="BY21" s="17" t="n">
        <f aca="false">N(AND(BY$3&lt;=$E21,BY$4&gt;=$E21))</f>
        <v>0</v>
      </c>
      <c r="BZ21" s="17" t="n">
        <f aca="false">N(AND(BZ$3&lt;=$E21,BZ$4&gt;=$E21))</f>
        <v>0</v>
      </c>
      <c r="CA21" s="17" t="n">
        <f aca="false">N(AND(CA$3&lt;=$E21,CA$4&gt;=$E21))</f>
        <v>0</v>
      </c>
      <c r="CB21" s="17" t="n">
        <f aca="false">N(AND(CB$3&lt;=$E21,CB$4&gt;=$E21))</f>
        <v>0</v>
      </c>
      <c r="CC21" s="17" t="n">
        <f aca="false">N(AND(CC$3&lt;=$E21,CC$4&gt;=$E21))</f>
        <v>0</v>
      </c>
      <c r="CD21" s="17" t="n">
        <f aca="false">N(AND(CD$3&lt;=$E21,CD$4&gt;=$E21))</f>
        <v>0</v>
      </c>
      <c r="CE21" s="17" t="n">
        <f aca="false">N(AND(CE$3&lt;=$E21,CE$4&gt;=$E21))</f>
        <v>0</v>
      </c>
      <c r="CF21" s="17" t="n">
        <f aca="false">N(AND(CF$3&lt;=$E21,CF$4&gt;=$E21))</f>
        <v>0</v>
      </c>
      <c r="CG21" s="17" t="n">
        <f aca="false">N(AND(CG$3&lt;=$E21,CG$4&gt;=$E21))</f>
        <v>0</v>
      </c>
      <c r="CH21" s="17" t="n">
        <f aca="false">N(AND(CH$3&lt;=$E21,CH$4&gt;=$E21))</f>
        <v>0</v>
      </c>
      <c r="CI21" s="17" t="n">
        <f aca="false">N(AND(CI$3&lt;=$E21,CI$4&gt;=$E21))</f>
        <v>0</v>
      </c>
      <c r="CJ21" s="17" t="n">
        <f aca="false">N(AND(CJ$3&lt;=$E21,CJ$4&gt;=$E21))</f>
        <v>0</v>
      </c>
      <c r="CK21" s="17" t="n">
        <f aca="false">N(AND(CK$3&lt;=$E21,CK$4&gt;=$E21))</f>
        <v>0</v>
      </c>
      <c r="CL21" s="17" t="n">
        <f aca="false">N(AND(CL$3&lt;=$E21,CL$4&gt;=$E21))</f>
        <v>0</v>
      </c>
      <c r="CM21" s="17" t="n">
        <f aca="false">N(AND(CM$3&lt;=$E21,CM$4&gt;=$E21))</f>
        <v>0</v>
      </c>
      <c r="CN21" s="17" t="n">
        <f aca="false">N(AND(CN$3&lt;=$E21,CN$4&gt;=$E21))</f>
        <v>0</v>
      </c>
      <c r="CO21" s="17" t="n">
        <f aca="false">N(AND(CO$3&lt;=$E21,CO$4&gt;=$E21))</f>
        <v>0</v>
      </c>
      <c r="CP21" s="17" t="n">
        <f aca="false">N(AND(CP$3&lt;=$E21,CP$4&gt;=$E21))</f>
        <v>0</v>
      </c>
      <c r="CQ21" s="17" t="n">
        <f aca="false">N(AND(CQ$3&lt;=$E21,CQ$4&gt;=$E21))</f>
        <v>0</v>
      </c>
      <c r="CR21" s="17" t="n">
        <f aca="false">N(AND(CR$3&lt;=$E21,CR$4&gt;=$E21))</f>
        <v>0</v>
      </c>
      <c r="CS21" s="17" t="n">
        <f aca="false">N(AND(CS$3&lt;=$E21,CS$4&gt;=$E21))</f>
        <v>0</v>
      </c>
      <c r="CT21" s="17" t="n">
        <f aca="false">N(AND(CT$3&lt;=$E21,CT$4&gt;=$E21))</f>
        <v>0</v>
      </c>
      <c r="CU21" s="17" t="n">
        <f aca="false">N(AND(CU$3&lt;=$E21,CU$4&gt;=$E21))</f>
        <v>0</v>
      </c>
      <c r="CV21" s="17" t="n">
        <f aca="false">N(AND(CV$3&lt;=$E21,CV$4&gt;=$E21))</f>
        <v>0</v>
      </c>
      <c r="CW21" s="17" t="n">
        <f aca="false">N(AND(CW$3&lt;=$E21,CW$4&gt;=$E21))</f>
        <v>0</v>
      </c>
      <c r="CX21" s="17" t="n">
        <f aca="false">N(AND(CX$3&lt;=$E21,CX$4&gt;=$E21))</f>
        <v>0</v>
      </c>
      <c r="CY21" s="17" t="n">
        <f aca="false">N(AND(CY$3&lt;=$E21,CY$4&gt;=$E21))</f>
        <v>0</v>
      </c>
      <c r="CZ21" s="17" t="n">
        <f aca="false">N(AND(CZ$3&lt;=$E21,CZ$4&gt;=$E21))</f>
        <v>0</v>
      </c>
      <c r="DA21" s="17" t="n">
        <f aca="false">N(AND(DA$3&lt;=$E21,DA$4&gt;=$E21))</f>
        <v>0</v>
      </c>
      <c r="DB21" s="17" t="n">
        <f aca="false">N(AND(DB$3&lt;=$E21,DB$4&gt;=$E21))</f>
        <v>0</v>
      </c>
      <c r="DC21" s="17" t="n">
        <f aca="false">N(AND(DC$3&lt;=$E21,DC$4&gt;=$E21))</f>
        <v>0</v>
      </c>
      <c r="DD21" s="17" t="n">
        <f aca="false">N(AND(DD$3&lt;=$E21,DD$4&gt;=$E21))</f>
        <v>0</v>
      </c>
      <c r="DE21" s="17" t="n">
        <f aca="false">N(AND(DE$3&lt;=$E21,DE$4&gt;=$E21))</f>
        <v>0</v>
      </c>
      <c r="DF21" s="17" t="n">
        <f aca="false">N(AND(DF$3&lt;=$E21,DF$4&gt;=$E21))</f>
        <v>0</v>
      </c>
      <c r="DG21" s="17" t="n">
        <f aca="false">N(AND(DG$3&lt;=$E21,DG$4&gt;=$E21))</f>
        <v>0</v>
      </c>
      <c r="DH21" s="17" t="n">
        <f aca="false">N(AND(DH$3&lt;=$E21,DH$4&gt;=$E21))</f>
        <v>0</v>
      </c>
      <c r="DI21" s="17" t="n">
        <f aca="false">N(AND(DI$3&lt;=$E21,DI$4&gt;=$E21))</f>
        <v>0</v>
      </c>
      <c r="DJ21" s="17" t="n">
        <f aca="false">N(AND(DJ$3&lt;=$E21,DJ$4&gt;=$E21))</f>
        <v>0</v>
      </c>
      <c r="DK21" s="17" t="n">
        <f aca="false">N(AND(DK$3&lt;=$E21,DK$4&gt;=$E21))</f>
        <v>0</v>
      </c>
      <c r="DL21" s="17" t="n">
        <f aca="false">N(AND(DL$3&lt;=$E21,DL$4&gt;=$E21))</f>
        <v>0</v>
      </c>
      <c r="DM21" s="17" t="n">
        <f aca="false">N(AND(DM$3&lt;=$E21,DM$4&gt;=$E21))</f>
        <v>0</v>
      </c>
      <c r="DN21" s="17" t="n">
        <f aca="false">N(AND(DN$3&lt;=$E21,DN$4&gt;=$E21))</f>
        <v>0</v>
      </c>
      <c r="DO21" s="17" t="n">
        <f aca="false">N(AND(DO$3&lt;=$E21,DO$4&gt;=$E21))</f>
        <v>0</v>
      </c>
      <c r="DP21" s="17" t="n">
        <f aca="false">N(AND(DP$3&lt;=$E21,DP$4&gt;=$E21))</f>
        <v>0</v>
      </c>
      <c r="DQ21" s="17" t="n">
        <f aca="false">N(AND(DQ$3&lt;=$E21,DQ$4&gt;=$E21))</f>
        <v>0</v>
      </c>
      <c r="DR21" s="17" t="n">
        <f aca="false">N(AND(DR$3&lt;=$E21,DR$4&gt;=$E21))</f>
        <v>0</v>
      </c>
      <c r="DS21" s="17" t="n">
        <f aca="false">N(AND(DS$3&lt;=$E21,DS$4&gt;=$E21))</f>
        <v>0</v>
      </c>
      <c r="DT21" s="17" t="n">
        <f aca="false">N(AND(DT$3&lt;=$E21,DT$4&gt;=$E21))</f>
        <v>0</v>
      </c>
      <c r="DU21" s="17" t="n">
        <f aca="false">N(AND(DU$3&lt;=$E21,DU$4&gt;=$E21))</f>
        <v>0</v>
      </c>
      <c r="DV21" s="17" t="n">
        <f aca="false">N(AND(DV$3&lt;=$E21,DV$4&gt;=$E21))</f>
        <v>0</v>
      </c>
      <c r="DW21" s="17" t="n">
        <f aca="false">N(AND(DW$3&lt;=$E21,DW$4&gt;=$E21))</f>
        <v>0</v>
      </c>
      <c r="DX21" s="17" t="n">
        <f aca="false">N(AND(DX$3&lt;=$E21,DX$4&gt;=$E21))</f>
        <v>0</v>
      </c>
      <c r="DY21" s="17" t="n">
        <f aca="false">N(AND(DY$3&lt;=$E21,DY$4&gt;=$E21))</f>
        <v>0</v>
      </c>
      <c r="DZ21" s="17" t="n">
        <f aca="false">N(AND(DZ$3&lt;=$E21,DZ$4&gt;=$E21))</f>
        <v>0</v>
      </c>
      <c r="EA21" s="17" t="n">
        <f aca="false">N(AND(EA$3&lt;=$E21,EA$4&gt;=$E21))</f>
        <v>0</v>
      </c>
      <c r="EB21" s="17" t="n">
        <f aca="false">N(AND(EB$3&lt;=$E21,EB$4&gt;=$E21))</f>
        <v>0</v>
      </c>
      <c r="EC21" s="17" t="n">
        <f aca="false">N(AND(EC$3&lt;=$E21,EC$4&gt;=$E21))</f>
        <v>0</v>
      </c>
      <c r="ED21" s="17" t="n">
        <f aca="false">N(AND(ED$3&lt;=$E21,ED$4&gt;=$E21))</f>
        <v>0</v>
      </c>
      <c r="EE21" s="17" t="n">
        <f aca="false">N(AND(EE$3&lt;=$E21,EE$4&gt;=$E21))</f>
        <v>0</v>
      </c>
      <c r="EF21" s="17" t="n">
        <f aca="false">N(AND(EF$3&lt;=$E21,EF$4&gt;=$E21))</f>
        <v>0</v>
      </c>
      <c r="EG21" s="17" t="n">
        <f aca="false">N(AND(EG$3&lt;=$E21,EG$4&gt;=$E21))</f>
        <v>0</v>
      </c>
      <c r="EH21" s="17" t="n">
        <f aca="false">N(AND(EH$3&lt;=$E21,EH$4&gt;=$E21))</f>
        <v>0</v>
      </c>
      <c r="EI21" s="17" t="n">
        <f aca="false">N(AND(EI$3&lt;=$E21,EI$4&gt;=$E21))</f>
        <v>0</v>
      </c>
      <c r="EJ21" s="17" t="n">
        <f aca="false">N(AND(EJ$3&lt;=$E21,EJ$4&gt;=$E21))</f>
        <v>0</v>
      </c>
      <c r="EK21" s="17" t="n">
        <f aca="false">N(AND(EK$3&lt;=$E21,EK$4&gt;=$E21))</f>
        <v>0</v>
      </c>
      <c r="EL21" s="17" t="n">
        <f aca="false">N(AND(EL$3&lt;=$E21,EL$4&gt;=$E21))</f>
        <v>0</v>
      </c>
      <c r="EM21" s="17" t="n">
        <f aca="false">N(AND(EM$3&lt;=$E21,EM$4&gt;=$E21))</f>
        <v>0</v>
      </c>
      <c r="EN21" s="17" t="n">
        <f aca="false">N(AND(EN$3&lt;=$E21,EN$4&gt;=$E21))</f>
        <v>0</v>
      </c>
      <c r="EO21" s="17" t="n">
        <f aca="false">N(AND(EO$3&lt;=$E21,EO$4&gt;=$E21))</f>
        <v>0</v>
      </c>
      <c r="EP21" s="17" t="n">
        <f aca="false">N(AND(EP$3&lt;=$E21,EP$4&gt;=$E21))</f>
        <v>0</v>
      </c>
      <c r="EQ21" s="17" t="n">
        <f aca="false">N(AND(EQ$3&lt;=$E21,EQ$4&gt;=$E21))</f>
        <v>0</v>
      </c>
      <c r="ER21" s="17" t="n">
        <f aca="false">N(AND(ER$3&lt;=$E21,ER$4&gt;=$E21))</f>
        <v>0</v>
      </c>
      <c r="ES21" s="17" t="n">
        <f aca="false">N(AND(ES$3&lt;=$E21,ES$4&gt;=$E21))</f>
        <v>0</v>
      </c>
      <c r="ET21" s="17" t="n">
        <f aca="false">N(AND(ET$3&lt;=$E21,ET$4&gt;=$E21))</f>
        <v>0</v>
      </c>
      <c r="EU21" s="17" t="n">
        <f aca="false">N(AND(EU$3&lt;=$E21,EU$4&gt;=$E21))</f>
        <v>0</v>
      </c>
      <c r="EV21" s="17" t="n">
        <f aca="false">N(AND(EV$3&lt;=$E21,EV$4&gt;=$E21))</f>
        <v>0</v>
      </c>
      <c r="EW21" s="17" t="n">
        <f aca="false">N(AND(EW$3&lt;=$E21,EW$4&gt;=$E21))</f>
        <v>0</v>
      </c>
      <c r="EX21" s="17" t="n">
        <f aca="false">N(AND(EX$3&lt;=$E21,EX$4&gt;=$E21))</f>
        <v>0</v>
      </c>
      <c r="EY21" s="17" t="n">
        <f aca="false">N(AND(EY$3&lt;=$E21,EY$4&gt;=$E21))</f>
        <v>0</v>
      </c>
      <c r="EZ21" s="17" t="n">
        <f aca="false">N(AND(EZ$3&lt;=$E21,EZ$4&gt;=$E21))</f>
        <v>0</v>
      </c>
      <c r="FA21" s="17" t="n">
        <f aca="false">N(AND(FA$3&lt;=$E21,FA$4&gt;=$E21))</f>
        <v>0</v>
      </c>
      <c r="FB21" s="17" t="n">
        <f aca="false">N(AND(FB$3&lt;=$E21,FB$4&gt;=$E21))</f>
        <v>0</v>
      </c>
      <c r="FC21" s="17" t="n">
        <f aca="false">N(AND(FC$3&lt;=$E21,FC$4&gt;=$E21))</f>
        <v>0</v>
      </c>
      <c r="FD21" s="17" t="n">
        <f aca="false">N(AND(FD$3&lt;=$E21,FD$4&gt;=$E21))</f>
        <v>0</v>
      </c>
      <c r="FE21" s="17" t="n">
        <f aca="false">N(AND(FE$3&lt;=$E21,FE$4&gt;=$E21))</f>
        <v>0</v>
      </c>
      <c r="FF21" s="17" t="n">
        <f aca="false">N(AND(FF$3&lt;=$E21,FF$4&gt;=$E21))</f>
        <v>0</v>
      </c>
      <c r="FG21" s="17" t="n">
        <f aca="false">N(AND(FG$3&lt;=$E21,FG$4&gt;=$E21))</f>
        <v>0</v>
      </c>
      <c r="FH21" s="17" t="n">
        <f aca="false">N(AND(FH$3&lt;=$E21,FH$4&gt;=$E21))</f>
        <v>0</v>
      </c>
    </row>
    <row r="22" customFormat="false" ht="15" hidden="false" customHeight="false" outlineLevel="0" collapsed="false">
      <c r="C22" s="0" t="s">
        <v>682</v>
      </c>
      <c r="D22" s="11" t="s">
        <v>34</v>
      </c>
      <c r="E22" s="44" t="n">
        <f aca="false">$F16</f>
        <v>46843</v>
      </c>
      <c r="I22" s="17" t="n">
        <f aca="false">SUM(J22:FH22)</f>
        <v>1</v>
      </c>
      <c r="J22" s="17" t="n">
        <f aca="false">N(AND(J$3&lt;=$E22,J$4&gt;=$E22))</f>
        <v>0</v>
      </c>
      <c r="K22" s="17" t="n">
        <f aca="false">N(AND(K$3&lt;=$E22,K$4&gt;=$E22))</f>
        <v>0</v>
      </c>
      <c r="L22" s="17" t="n">
        <f aca="false">N(AND(L$3&lt;=$E22,L$4&gt;=$E22))</f>
        <v>0</v>
      </c>
      <c r="M22" s="17" t="n">
        <f aca="false">N(AND(M$3&lt;=$E22,M$4&gt;=$E22))</f>
        <v>0</v>
      </c>
      <c r="N22" s="17" t="n">
        <f aca="false">N(AND(N$3&lt;=$E22,N$4&gt;=$E22))</f>
        <v>0</v>
      </c>
      <c r="O22" s="17" t="n">
        <f aca="false">N(AND(O$3&lt;=$E22,O$4&gt;=$E22))</f>
        <v>0</v>
      </c>
      <c r="P22" s="17" t="n">
        <f aca="false">N(AND(P$3&lt;=$E22,P$4&gt;=$E22))</f>
        <v>0</v>
      </c>
      <c r="Q22" s="17" t="n">
        <f aca="false">N(AND(Q$3&lt;=$E22,Q$4&gt;=$E22))</f>
        <v>0</v>
      </c>
      <c r="R22" s="17" t="n">
        <f aca="false">N(AND(R$3&lt;=$E22,R$4&gt;=$E22))</f>
        <v>0</v>
      </c>
      <c r="S22" s="17" t="n">
        <f aca="false">N(AND(S$3&lt;=$E22,S$4&gt;=$E22))</f>
        <v>1</v>
      </c>
      <c r="T22" s="17" t="n">
        <f aca="false">N(AND(T$3&lt;=$E22,T$4&gt;=$E22))</f>
        <v>0</v>
      </c>
      <c r="U22" s="17" t="n">
        <f aca="false">N(AND(U$3&lt;=$E22,U$4&gt;=$E22))</f>
        <v>0</v>
      </c>
      <c r="V22" s="17" t="n">
        <f aca="false">N(AND(V$3&lt;=$E22,V$4&gt;=$E22))</f>
        <v>0</v>
      </c>
      <c r="W22" s="17" t="n">
        <f aca="false">N(AND(W$3&lt;=$E22,W$4&gt;=$E22))</f>
        <v>0</v>
      </c>
      <c r="X22" s="17" t="n">
        <f aca="false">N(AND(X$3&lt;=$E22,X$4&gt;=$E22))</f>
        <v>0</v>
      </c>
      <c r="Y22" s="17" t="n">
        <f aca="false">N(AND(Y$3&lt;=$E22,Y$4&gt;=$E22))</f>
        <v>0</v>
      </c>
      <c r="Z22" s="17" t="n">
        <f aca="false">N(AND(Z$3&lt;=$E22,Z$4&gt;=$E22))</f>
        <v>0</v>
      </c>
      <c r="AA22" s="17" t="n">
        <f aca="false">N(AND(AA$3&lt;=$E22,AA$4&gt;=$E22))</f>
        <v>0</v>
      </c>
      <c r="AB22" s="17" t="n">
        <f aca="false">N(AND(AB$3&lt;=$E22,AB$4&gt;=$E22))</f>
        <v>0</v>
      </c>
      <c r="AC22" s="17" t="n">
        <f aca="false">N(AND(AC$3&lt;=$E22,AC$4&gt;=$E22))</f>
        <v>0</v>
      </c>
      <c r="AD22" s="17" t="n">
        <f aca="false">N(AND(AD$3&lt;=$E22,AD$4&gt;=$E22))</f>
        <v>0</v>
      </c>
      <c r="AE22" s="17" t="n">
        <f aca="false">N(AND(AE$3&lt;=$E22,AE$4&gt;=$E22))</f>
        <v>0</v>
      </c>
      <c r="AF22" s="17" t="n">
        <f aca="false">N(AND(AF$3&lt;=$E22,AF$4&gt;=$E22))</f>
        <v>0</v>
      </c>
      <c r="AG22" s="17" t="n">
        <f aca="false">N(AND(AG$3&lt;=$E22,AG$4&gt;=$E22))</f>
        <v>0</v>
      </c>
      <c r="AH22" s="17" t="n">
        <f aca="false">N(AND(AH$3&lt;=$E22,AH$4&gt;=$E22))</f>
        <v>0</v>
      </c>
      <c r="AI22" s="17" t="n">
        <f aca="false">N(AND(AI$3&lt;=$E22,AI$4&gt;=$E22))</f>
        <v>0</v>
      </c>
      <c r="AJ22" s="17" t="n">
        <f aca="false">N(AND(AJ$3&lt;=$E22,AJ$4&gt;=$E22))</f>
        <v>0</v>
      </c>
      <c r="AK22" s="17" t="n">
        <f aca="false">N(AND(AK$3&lt;=$E22,AK$4&gt;=$E22))</f>
        <v>0</v>
      </c>
      <c r="AL22" s="17" t="n">
        <f aca="false">N(AND(AL$3&lt;=$E22,AL$4&gt;=$E22))</f>
        <v>0</v>
      </c>
      <c r="AM22" s="17" t="n">
        <f aca="false">N(AND(AM$3&lt;=$E22,AM$4&gt;=$E22))</f>
        <v>0</v>
      </c>
      <c r="AN22" s="17" t="n">
        <f aca="false">N(AND(AN$3&lt;=$E22,AN$4&gt;=$E22))</f>
        <v>0</v>
      </c>
      <c r="AO22" s="17" t="n">
        <f aca="false">N(AND(AO$3&lt;=$E22,AO$4&gt;=$E22))</f>
        <v>0</v>
      </c>
      <c r="AP22" s="17" t="n">
        <f aca="false">N(AND(AP$3&lt;=$E22,AP$4&gt;=$E22))</f>
        <v>0</v>
      </c>
      <c r="AQ22" s="17" t="n">
        <f aca="false">N(AND(AQ$3&lt;=$E22,AQ$4&gt;=$E22))</f>
        <v>0</v>
      </c>
      <c r="AR22" s="17" t="n">
        <f aca="false">N(AND(AR$3&lt;=$E22,AR$4&gt;=$E22))</f>
        <v>0</v>
      </c>
      <c r="AS22" s="17" t="n">
        <f aca="false">N(AND(AS$3&lt;=$E22,AS$4&gt;=$E22))</f>
        <v>0</v>
      </c>
      <c r="AT22" s="17" t="n">
        <f aca="false">N(AND(AT$3&lt;=$E22,AT$4&gt;=$E22))</f>
        <v>0</v>
      </c>
      <c r="AU22" s="17" t="n">
        <f aca="false">N(AND(AU$3&lt;=$E22,AU$4&gt;=$E22))</f>
        <v>0</v>
      </c>
      <c r="AV22" s="17" t="n">
        <f aca="false">N(AND(AV$3&lt;=$E22,AV$4&gt;=$E22))</f>
        <v>0</v>
      </c>
      <c r="AW22" s="17" t="n">
        <f aca="false">N(AND(AW$3&lt;=$E22,AW$4&gt;=$E22))</f>
        <v>0</v>
      </c>
      <c r="AX22" s="17" t="n">
        <f aca="false">N(AND(AX$3&lt;=$E22,AX$4&gt;=$E22))</f>
        <v>0</v>
      </c>
      <c r="AY22" s="17" t="n">
        <f aca="false">N(AND(AY$3&lt;=$E22,AY$4&gt;=$E22))</f>
        <v>0</v>
      </c>
      <c r="AZ22" s="17" t="n">
        <f aca="false">N(AND(AZ$3&lt;=$E22,AZ$4&gt;=$E22))</f>
        <v>0</v>
      </c>
      <c r="BA22" s="17" t="n">
        <f aca="false">N(AND(BA$3&lt;=$E22,BA$4&gt;=$E22))</f>
        <v>0</v>
      </c>
      <c r="BB22" s="17" t="n">
        <f aca="false">N(AND(BB$3&lt;=$E22,BB$4&gt;=$E22))</f>
        <v>0</v>
      </c>
      <c r="BC22" s="17" t="n">
        <f aca="false">N(AND(BC$3&lt;=$E22,BC$4&gt;=$E22))</f>
        <v>0</v>
      </c>
      <c r="BD22" s="17" t="n">
        <f aca="false">N(AND(BD$3&lt;=$E22,BD$4&gt;=$E22))</f>
        <v>0</v>
      </c>
      <c r="BE22" s="17" t="n">
        <f aca="false">N(AND(BE$3&lt;=$E22,BE$4&gt;=$E22))</f>
        <v>0</v>
      </c>
      <c r="BF22" s="17" t="n">
        <f aca="false">N(AND(BF$3&lt;=$E22,BF$4&gt;=$E22))</f>
        <v>0</v>
      </c>
      <c r="BG22" s="17" t="n">
        <f aca="false">N(AND(BG$3&lt;=$E22,BG$4&gt;=$E22))</f>
        <v>0</v>
      </c>
      <c r="BH22" s="17" t="n">
        <f aca="false">N(AND(BH$3&lt;=$E22,BH$4&gt;=$E22))</f>
        <v>0</v>
      </c>
      <c r="BI22" s="17" t="n">
        <f aca="false">N(AND(BI$3&lt;=$E22,BI$4&gt;=$E22))</f>
        <v>0</v>
      </c>
      <c r="BJ22" s="17" t="n">
        <f aca="false">N(AND(BJ$3&lt;=$E22,BJ$4&gt;=$E22))</f>
        <v>0</v>
      </c>
      <c r="BK22" s="17" t="n">
        <f aca="false">N(AND(BK$3&lt;=$E22,BK$4&gt;=$E22))</f>
        <v>0</v>
      </c>
      <c r="BL22" s="17" t="n">
        <f aca="false">N(AND(BL$3&lt;=$E22,BL$4&gt;=$E22))</f>
        <v>0</v>
      </c>
      <c r="BM22" s="17" t="n">
        <f aca="false">N(AND(BM$3&lt;=$E22,BM$4&gt;=$E22))</f>
        <v>0</v>
      </c>
      <c r="BN22" s="17" t="n">
        <f aca="false">N(AND(BN$3&lt;=$E22,BN$4&gt;=$E22))</f>
        <v>0</v>
      </c>
      <c r="BO22" s="17" t="n">
        <f aca="false">N(AND(BO$3&lt;=$E22,BO$4&gt;=$E22))</f>
        <v>0</v>
      </c>
      <c r="BP22" s="17" t="n">
        <f aca="false">N(AND(BP$3&lt;=$E22,BP$4&gt;=$E22))</f>
        <v>0</v>
      </c>
      <c r="BQ22" s="17" t="n">
        <f aca="false">N(AND(BQ$3&lt;=$E22,BQ$4&gt;=$E22))</f>
        <v>0</v>
      </c>
      <c r="BR22" s="17" t="n">
        <f aca="false">N(AND(BR$3&lt;=$E22,BR$4&gt;=$E22))</f>
        <v>0</v>
      </c>
      <c r="BS22" s="17" t="n">
        <f aca="false">N(AND(BS$3&lt;=$E22,BS$4&gt;=$E22))</f>
        <v>0</v>
      </c>
      <c r="BT22" s="17" t="n">
        <f aca="false">N(AND(BT$3&lt;=$E22,BT$4&gt;=$E22))</f>
        <v>0</v>
      </c>
      <c r="BU22" s="17" t="n">
        <f aca="false">N(AND(BU$3&lt;=$E22,BU$4&gt;=$E22))</f>
        <v>0</v>
      </c>
      <c r="BV22" s="17" t="n">
        <f aca="false">N(AND(BV$3&lt;=$E22,BV$4&gt;=$E22))</f>
        <v>0</v>
      </c>
      <c r="BW22" s="17" t="n">
        <f aca="false">N(AND(BW$3&lt;=$E22,BW$4&gt;=$E22))</f>
        <v>0</v>
      </c>
      <c r="BX22" s="17" t="n">
        <f aca="false">N(AND(BX$3&lt;=$E22,BX$4&gt;=$E22))</f>
        <v>0</v>
      </c>
      <c r="BY22" s="17" t="n">
        <f aca="false">N(AND(BY$3&lt;=$E22,BY$4&gt;=$E22))</f>
        <v>0</v>
      </c>
      <c r="BZ22" s="17" t="n">
        <f aca="false">N(AND(BZ$3&lt;=$E22,BZ$4&gt;=$E22))</f>
        <v>0</v>
      </c>
      <c r="CA22" s="17" t="n">
        <f aca="false">N(AND(CA$3&lt;=$E22,CA$4&gt;=$E22))</f>
        <v>0</v>
      </c>
      <c r="CB22" s="17" t="n">
        <f aca="false">N(AND(CB$3&lt;=$E22,CB$4&gt;=$E22))</f>
        <v>0</v>
      </c>
      <c r="CC22" s="17" t="n">
        <f aca="false">N(AND(CC$3&lt;=$E22,CC$4&gt;=$E22))</f>
        <v>0</v>
      </c>
      <c r="CD22" s="17" t="n">
        <f aca="false">N(AND(CD$3&lt;=$E22,CD$4&gt;=$E22))</f>
        <v>0</v>
      </c>
      <c r="CE22" s="17" t="n">
        <f aca="false">N(AND(CE$3&lt;=$E22,CE$4&gt;=$E22))</f>
        <v>0</v>
      </c>
      <c r="CF22" s="17" t="n">
        <f aca="false">N(AND(CF$3&lt;=$E22,CF$4&gt;=$E22))</f>
        <v>0</v>
      </c>
      <c r="CG22" s="17" t="n">
        <f aca="false">N(AND(CG$3&lt;=$E22,CG$4&gt;=$E22))</f>
        <v>0</v>
      </c>
      <c r="CH22" s="17" t="n">
        <f aca="false">N(AND(CH$3&lt;=$E22,CH$4&gt;=$E22))</f>
        <v>0</v>
      </c>
      <c r="CI22" s="17" t="n">
        <f aca="false">N(AND(CI$3&lt;=$E22,CI$4&gt;=$E22))</f>
        <v>0</v>
      </c>
      <c r="CJ22" s="17" t="n">
        <f aca="false">N(AND(CJ$3&lt;=$E22,CJ$4&gt;=$E22))</f>
        <v>0</v>
      </c>
      <c r="CK22" s="17" t="n">
        <f aca="false">N(AND(CK$3&lt;=$E22,CK$4&gt;=$E22))</f>
        <v>0</v>
      </c>
      <c r="CL22" s="17" t="n">
        <f aca="false">N(AND(CL$3&lt;=$E22,CL$4&gt;=$E22))</f>
        <v>0</v>
      </c>
      <c r="CM22" s="17" t="n">
        <f aca="false">N(AND(CM$3&lt;=$E22,CM$4&gt;=$E22))</f>
        <v>0</v>
      </c>
      <c r="CN22" s="17" t="n">
        <f aca="false">N(AND(CN$3&lt;=$E22,CN$4&gt;=$E22))</f>
        <v>0</v>
      </c>
      <c r="CO22" s="17" t="n">
        <f aca="false">N(AND(CO$3&lt;=$E22,CO$4&gt;=$E22))</f>
        <v>0</v>
      </c>
      <c r="CP22" s="17" t="n">
        <f aca="false">N(AND(CP$3&lt;=$E22,CP$4&gt;=$E22))</f>
        <v>0</v>
      </c>
      <c r="CQ22" s="17" t="n">
        <f aca="false">N(AND(CQ$3&lt;=$E22,CQ$4&gt;=$E22))</f>
        <v>0</v>
      </c>
      <c r="CR22" s="17" t="n">
        <f aca="false">N(AND(CR$3&lt;=$E22,CR$4&gt;=$E22))</f>
        <v>0</v>
      </c>
      <c r="CS22" s="17" t="n">
        <f aca="false">N(AND(CS$3&lt;=$E22,CS$4&gt;=$E22))</f>
        <v>0</v>
      </c>
      <c r="CT22" s="17" t="n">
        <f aca="false">N(AND(CT$3&lt;=$E22,CT$4&gt;=$E22))</f>
        <v>0</v>
      </c>
      <c r="CU22" s="17" t="n">
        <f aca="false">N(AND(CU$3&lt;=$E22,CU$4&gt;=$E22))</f>
        <v>0</v>
      </c>
      <c r="CV22" s="17" t="n">
        <f aca="false">N(AND(CV$3&lt;=$E22,CV$4&gt;=$E22))</f>
        <v>0</v>
      </c>
      <c r="CW22" s="17" t="n">
        <f aca="false">N(AND(CW$3&lt;=$E22,CW$4&gt;=$E22))</f>
        <v>0</v>
      </c>
      <c r="CX22" s="17" t="n">
        <f aca="false">N(AND(CX$3&lt;=$E22,CX$4&gt;=$E22))</f>
        <v>0</v>
      </c>
      <c r="CY22" s="17" t="n">
        <f aca="false">N(AND(CY$3&lt;=$E22,CY$4&gt;=$E22))</f>
        <v>0</v>
      </c>
      <c r="CZ22" s="17" t="n">
        <f aca="false">N(AND(CZ$3&lt;=$E22,CZ$4&gt;=$E22))</f>
        <v>0</v>
      </c>
      <c r="DA22" s="17" t="n">
        <f aca="false">N(AND(DA$3&lt;=$E22,DA$4&gt;=$E22))</f>
        <v>0</v>
      </c>
      <c r="DB22" s="17" t="n">
        <f aca="false">N(AND(DB$3&lt;=$E22,DB$4&gt;=$E22))</f>
        <v>0</v>
      </c>
      <c r="DC22" s="17" t="n">
        <f aca="false">N(AND(DC$3&lt;=$E22,DC$4&gt;=$E22))</f>
        <v>0</v>
      </c>
      <c r="DD22" s="17" t="n">
        <f aca="false">N(AND(DD$3&lt;=$E22,DD$4&gt;=$E22))</f>
        <v>0</v>
      </c>
      <c r="DE22" s="17" t="n">
        <f aca="false">N(AND(DE$3&lt;=$E22,DE$4&gt;=$E22))</f>
        <v>0</v>
      </c>
      <c r="DF22" s="17" t="n">
        <f aca="false">N(AND(DF$3&lt;=$E22,DF$4&gt;=$E22))</f>
        <v>0</v>
      </c>
      <c r="DG22" s="17" t="n">
        <f aca="false">N(AND(DG$3&lt;=$E22,DG$4&gt;=$E22))</f>
        <v>0</v>
      </c>
      <c r="DH22" s="17" t="n">
        <f aca="false">N(AND(DH$3&lt;=$E22,DH$4&gt;=$E22))</f>
        <v>0</v>
      </c>
      <c r="DI22" s="17" t="n">
        <f aca="false">N(AND(DI$3&lt;=$E22,DI$4&gt;=$E22))</f>
        <v>0</v>
      </c>
      <c r="DJ22" s="17" t="n">
        <f aca="false">N(AND(DJ$3&lt;=$E22,DJ$4&gt;=$E22))</f>
        <v>0</v>
      </c>
      <c r="DK22" s="17" t="n">
        <f aca="false">N(AND(DK$3&lt;=$E22,DK$4&gt;=$E22))</f>
        <v>0</v>
      </c>
      <c r="DL22" s="17" t="n">
        <f aca="false">N(AND(DL$3&lt;=$E22,DL$4&gt;=$E22))</f>
        <v>0</v>
      </c>
      <c r="DM22" s="17" t="n">
        <f aca="false">N(AND(DM$3&lt;=$E22,DM$4&gt;=$E22))</f>
        <v>0</v>
      </c>
      <c r="DN22" s="17" t="n">
        <f aca="false">N(AND(DN$3&lt;=$E22,DN$4&gt;=$E22))</f>
        <v>0</v>
      </c>
      <c r="DO22" s="17" t="n">
        <f aca="false">N(AND(DO$3&lt;=$E22,DO$4&gt;=$E22))</f>
        <v>0</v>
      </c>
      <c r="DP22" s="17" t="n">
        <f aca="false">N(AND(DP$3&lt;=$E22,DP$4&gt;=$E22))</f>
        <v>0</v>
      </c>
      <c r="DQ22" s="17" t="n">
        <f aca="false">N(AND(DQ$3&lt;=$E22,DQ$4&gt;=$E22))</f>
        <v>0</v>
      </c>
      <c r="DR22" s="17" t="n">
        <f aca="false">N(AND(DR$3&lt;=$E22,DR$4&gt;=$E22))</f>
        <v>0</v>
      </c>
      <c r="DS22" s="17" t="n">
        <f aca="false">N(AND(DS$3&lt;=$E22,DS$4&gt;=$E22))</f>
        <v>0</v>
      </c>
      <c r="DT22" s="17" t="n">
        <f aca="false">N(AND(DT$3&lt;=$E22,DT$4&gt;=$E22))</f>
        <v>0</v>
      </c>
      <c r="DU22" s="17" t="n">
        <f aca="false">N(AND(DU$3&lt;=$E22,DU$4&gt;=$E22))</f>
        <v>0</v>
      </c>
      <c r="DV22" s="17" t="n">
        <f aca="false">N(AND(DV$3&lt;=$E22,DV$4&gt;=$E22))</f>
        <v>0</v>
      </c>
      <c r="DW22" s="17" t="n">
        <f aca="false">N(AND(DW$3&lt;=$E22,DW$4&gt;=$E22))</f>
        <v>0</v>
      </c>
      <c r="DX22" s="17" t="n">
        <f aca="false">N(AND(DX$3&lt;=$E22,DX$4&gt;=$E22))</f>
        <v>0</v>
      </c>
      <c r="DY22" s="17" t="n">
        <f aca="false">N(AND(DY$3&lt;=$E22,DY$4&gt;=$E22))</f>
        <v>0</v>
      </c>
      <c r="DZ22" s="17" t="n">
        <f aca="false">N(AND(DZ$3&lt;=$E22,DZ$4&gt;=$E22))</f>
        <v>0</v>
      </c>
      <c r="EA22" s="17" t="n">
        <f aca="false">N(AND(EA$3&lt;=$E22,EA$4&gt;=$E22))</f>
        <v>0</v>
      </c>
      <c r="EB22" s="17" t="n">
        <f aca="false">N(AND(EB$3&lt;=$E22,EB$4&gt;=$E22))</f>
        <v>0</v>
      </c>
      <c r="EC22" s="17" t="n">
        <f aca="false">N(AND(EC$3&lt;=$E22,EC$4&gt;=$E22))</f>
        <v>0</v>
      </c>
      <c r="ED22" s="17" t="n">
        <f aca="false">N(AND(ED$3&lt;=$E22,ED$4&gt;=$E22))</f>
        <v>0</v>
      </c>
      <c r="EE22" s="17" t="n">
        <f aca="false">N(AND(EE$3&lt;=$E22,EE$4&gt;=$E22))</f>
        <v>0</v>
      </c>
      <c r="EF22" s="17" t="n">
        <f aca="false">N(AND(EF$3&lt;=$E22,EF$4&gt;=$E22))</f>
        <v>0</v>
      </c>
      <c r="EG22" s="17" t="n">
        <f aca="false">N(AND(EG$3&lt;=$E22,EG$4&gt;=$E22))</f>
        <v>0</v>
      </c>
      <c r="EH22" s="17" t="n">
        <f aca="false">N(AND(EH$3&lt;=$E22,EH$4&gt;=$E22))</f>
        <v>0</v>
      </c>
      <c r="EI22" s="17" t="n">
        <f aca="false">N(AND(EI$3&lt;=$E22,EI$4&gt;=$E22))</f>
        <v>0</v>
      </c>
      <c r="EJ22" s="17" t="n">
        <f aca="false">N(AND(EJ$3&lt;=$E22,EJ$4&gt;=$E22))</f>
        <v>0</v>
      </c>
      <c r="EK22" s="17" t="n">
        <f aca="false">N(AND(EK$3&lt;=$E22,EK$4&gt;=$E22))</f>
        <v>0</v>
      </c>
      <c r="EL22" s="17" t="n">
        <f aca="false">N(AND(EL$3&lt;=$E22,EL$4&gt;=$E22))</f>
        <v>0</v>
      </c>
      <c r="EM22" s="17" t="n">
        <f aca="false">N(AND(EM$3&lt;=$E22,EM$4&gt;=$E22))</f>
        <v>0</v>
      </c>
      <c r="EN22" s="17" t="n">
        <f aca="false">N(AND(EN$3&lt;=$E22,EN$4&gt;=$E22))</f>
        <v>0</v>
      </c>
      <c r="EO22" s="17" t="n">
        <f aca="false">N(AND(EO$3&lt;=$E22,EO$4&gt;=$E22))</f>
        <v>0</v>
      </c>
      <c r="EP22" s="17" t="n">
        <f aca="false">N(AND(EP$3&lt;=$E22,EP$4&gt;=$E22))</f>
        <v>0</v>
      </c>
      <c r="EQ22" s="17" t="n">
        <f aca="false">N(AND(EQ$3&lt;=$E22,EQ$4&gt;=$E22))</f>
        <v>0</v>
      </c>
      <c r="ER22" s="17" t="n">
        <f aca="false">N(AND(ER$3&lt;=$E22,ER$4&gt;=$E22))</f>
        <v>0</v>
      </c>
      <c r="ES22" s="17" t="n">
        <f aca="false">N(AND(ES$3&lt;=$E22,ES$4&gt;=$E22))</f>
        <v>0</v>
      </c>
      <c r="ET22" s="17" t="n">
        <f aca="false">N(AND(ET$3&lt;=$E22,ET$4&gt;=$E22))</f>
        <v>0</v>
      </c>
      <c r="EU22" s="17" t="n">
        <f aca="false">N(AND(EU$3&lt;=$E22,EU$4&gt;=$E22))</f>
        <v>0</v>
      </c>
      <c r="EV22" s="17" t="n">
        <f aca="false">N(AND(EV$3&lt;=$E22,EV$4&gt;=$E22))</f>
        <v>0</v>
      </c>
      <c r="EW22" s="17" t="n">
        <f aca="false">N(AND(EW$3&lt;=$E22,EW$4&gt;=$E22))</f>
        <v>0</v>
      </c>
      <c r="EX22" s="17" t="n">
        <f aca="false">N(AND(EX$3&lt;=$E22,EX$4&gt;=$E22))</f>
        <v>0</v>
      </c>
      <c r="EY22" s="17" t="n">
        <f aca="false">N(AND(EY$3&lt;=$E22,EY$4&gt;=$E22))</f>
        <v>0</v>
      </c>
      <c r="EZ22" s="17" t="n">
        <f aca="false">N(AND(EZ$3&lt;=$E22,EZ$4&gt;=$E22))</f>
        <v>0</v>
      </c>
      <c r="FA22" s="17" t="n">
        <f aca="false">N(AND(FA$3&lt;=$E22,FA$4&gt;=$E22))</f>
        <v>0</v>
      </c>
      <c r="FB22" s="17" t="n">
        <f aca="false">N(AND(FB$3&lt;=$E22,FB$4&gt;=$E22))</f>
        <v>0</v>
      </c>
      <c r="FC22" s="17" t="n">
        <f aca="false">N(AND(FC$3&lt;=$E22,FC$4&gt;=$E22))</f>
        <v>0</v>
      </c>
      <c r="FD22" s="17" t="n">
        <f aca="false">N(AND(FD$3&lt;=$E22,FD$4&gt;=$E22))</f>
        <v>0</v>
      </c>
      <c r="FE22" s="17" t="n">
        <f aca="false">N(AND(FE$3&lt;=$E22,FE$4&gt;=$E22))</f>
        <v>0</v>
      </c>
      <c r="FF22" s="17" t="n">
        <f aca="false">N(AND(FF$3&lt;=$E22,FF$4&gt;=$E22))</f>
        <v>0</v>
      </c>
      <c r="FG22" s="17" t="n">
        <f aca="false">N(AND(FG$3&lt;=$E22,FG$4&gt;=$E22))</f>
        <v>0</v>
      </c>
      <c r="FH22" s="17" t="n">
        <f aca="false">N(AND(FH$3&lt;=$E22,FH$4&gt;=$E22))</f>
        <v>0</v>
      </c>
    </row>
    <row r="23" customFormat="false" ht="15" hidden="false" customHeight="false" outlineLevel="0" collapsed="false">
      <c r="C23" s="0" t="s">
        <v>683</v>
      </c>
      <c r="D23" s="11" t="s">
        <v>86</v>
      </c>
      <c r="E23" s="35" t="n">
        <f aca="false">MATCH($E20-1,$J$4:$FH$4,1)+1</f>
        <v>6</v>
      </c>
    </row>
    <row r="24" customFormat="false" ht="15" hidden="false" customHeight="false" outlineLevel="0" collapsed="false">
      <c r="C24" s="0" t="s">
        <v>684</v>
      </c>
      <c r="D24" s="11" t="s">
        <v>86</v>
      </c>
      <c r="E24" s="35" t="n">
        <f aca="false">MATCH($E22,$J$4:$FH$4,0)</f>
        <v>10</v>
      </c>
    </row>
    <row r="25" customFormat="false" ht="15" hidden="false" customHeight="false" outlineLevel="0" collapsed="false">
      <c r="C25" s="0" t="s">
        <v>685</v>
      </c>
      <c r="D25" s="11" t="s">
        <v>34</v>
      </c>
      <c r="J25" s="17" t="n">
        <f aca="false">N(J$3&gt;$E20)</f>
        <v>0</v>
      </c>
      <c r="K25" s="17" t="n">
        <f aca="false">N(K$3&gt;$E20)</f>
        <v>0</v>
      </c>
      <c r="L25" s="17" t="n">
        <f aca="false">N(L$3&gt;$E20)</f>
        <v>0</v>
      </c>
      <c r="M25" s="17" t="n">
        <f aca="false">N(M$3&gt;$E20)</f>
        <v>0</v>
      </c>
      <c r="N25" s="17" t="n">
        <f aca="false">N(N$3&gt;$E20)</f>
        <v>0</v>
      </c>
      <c r="O25" s="17" t="n">
        <f aca="false">N(O$3&gt;$E20)</f>
        <v>0</v>
      </c>
      <c r="P25" s="17" t="n">
        <f aca="false">N(P$3&gt;$E20)</f>
        <v>1</v>
      </c>
      <c r="Q25" s="17" t="n">
        <f aca="false">N(Q$3&gt;$E20)</f>
        <v>1</v>
      </c>
      <c r="R25" s="17" t="n">
        <f aca="false">N(R$3&gt;$E20)</f>
        <v>1</v>
      </c>
      <c r="S25" s="17" t="n">
        <f aca="false">N(S$3&gt;$E20)</f>
        <v>1</v>
      </c>
      <c r="T25" s="17" t="n">
        <f aca="false">N(T$3&gt;$E20)</f>
        <v>1</v>
      </c>
      <c r="U25" s="17" t="n">
        <f aca="false">N(U$3&gt;$E20)</f>
        <v>1</v>
      </c>
      <c r="V25" s="17" t="n">
        <f aca="false">N(V$3&gt;$E20)</f>
        <v>1</v>
      </c>
      <c r="W25" s="17" t="n">
        <f aca="false">N(W$3&gt;$E20)</f>
        <v>1</v>
      </c>
      <c r="X25" s="17" t="n">
        <f aca="false">N(X$3&gt;$E20)</f>
        <v>1</v>
      </c>
      <c r="Y25" s="17" t="n">
        <f aca="false">N(Y$3&gt;$E20)</f>
        <v>1</v>
      </c>
      <c r="Z25" s="17" t="n">
        <f aca="false">N(Z$3&gt;$E20)</f>
        <v>1</v>
      </c>
      <c r="AA25" s="17" t="n">
        <f aca="false">N(AA$3&gt;$E20)</f>
        <v>1</v>
      </c>
      <c r="AB25" s="17" t="n">
        <f aca="false">N(AB$3&gt;$E20)</f>
        <v>1</v>
      </c>
      <c r="AC25" s="17" t="n">
        <f aca="false">N(AC$3&gt;$E20)</f>
        <v>1</v>
      </c>
      <c r="AD25" s="17" t="n">
        <f aca="false">N(AD$3&gt;$E20)</f>
        <v>1</v>
      </c>
      <c r="AE25" s="17" t="n">
        <f aca="false">N(AE$3&gt;$E20)</f>
        <v>1</v>
      </c>
      <c r="AF25" s="17" t="n">
        <f aca="false">N(AF$3&gt;$E20)</f>
        <v>1</v>
      </c>
      <c r="AG25" s="17" t="n">
        <f aca="false">N(AG$3&gt;$E20)</f>
        <v>1</v>
      </c>
      <c r="AH25" s="17" t="n">
        <f aca="false">N(AH$3&gt;$E20)</f>
        <v>1</v>
      </c>
      <c r="AI25" s="17" t="n">
        <f aca="false">N(AI$3&gt;$E20)</f>
        <v>1</v>
      </c>
      <c r="AJ25" s="17" t="n">
        <f aca="false">N(AJ$3&gt;$E20)</f>
        <v>1</v>
      </c>
      <c r="AK25" s="17" t="n">
        <f aca="false">N(AK$3&gt;$E20)</f>
        <v>1</v>
      </c>
      <c r="AL25" s="17" t="n">
        <f aca="false">N(AL$3&gt;$E20)</f>
        <v>1</v>
      </c>
      <c r="AM25" s="17" t="n">
        <f aca="false">N(AM$3&gt;$E20)</f>
        <v>1</v>
      </c>
      <c r="AN25" s="17" t="n">
        <f aca="false">N(AN$3&gt;$E20)</f>
        <v>1</v>
      </c>
      <c r="AO25" s="17" t="n">
        <f aca="false">N(AO$3&gt;$E20)</f>
        <v>1</v>
      </c>
      <c r="AP25" s="17" t="n">
        <f aca="false">N(AP$3&gt;$E20)</f>
        <v>1</v>
      </c>
      <c r="AQ25" s="17" t="n">
        <f aca="false">N(AQ$3&gt;$E20)</f>
        <v>1</v>
      </c>
      <c r="AR25" s="17" t="n">
        <f aca="false">N(AR$3&gt;$E20)</f>
        <v>1</v>
      </c>
      <c r="AS25" s="17" t="n">
        <f aca="false">N(AS$3&gt;$E20)</f>
        <v>1</v>
      </c>
      <c r="AT25" s="17" t="n">
        <f aca="false">N(AT$3&gt;$E20)</f>
        <v>1</v>
      </c>
      <c r="AU25" s="17" t="n">
        <f aca="false">N(AU$3&gt;$E20)</f>
        <v>1</v>
      </c>
      <c r="AV25" s="17" t="n">
        <f aca="false">N(AV$3&gt;$E20)</f>
        <v>1</v>
      </c>
      <c r="AW25" s="17" t="n">
        <f aca="false">N(AW$3&gt;$E20)</f>
        <v>1</v>
      </c>
      <c r="AX25" s="17" t="n">
        <f aca="false">N(AX$3&gt;$E20)</f>
        <v>1</v>
      </c>
      <c r="AY25" s="17" t="n">
        <f aca="false">N(AY$3&gt;$E20)</f>
        <v>1</v>
      </c>
      <c r="AZ25" s="17" t="n">
        <f aca="false">N(AZ$3&gt;$E20)</f>
        <v>1</v>
      </c>
      <c r="BA25" s="17" t="n">
        <f aca="false">N(BA$3&gt;$E20)</f>
        <v>1</v>
      </c>
      <c r="BB25" s="17" t="n">
        <f aca="false">N(BB$3&gt;$E20)</f>
        <v>1</v>
      </c>
      <c r="BC25" s="17" t="n">
        <f aca="false">N(BC$3&gt;$E20)</f>
        <v>1</v>
      </c>
      <c r="BD25" s="17" t="n">
        <f aca="false">N(BD$3&gt;$E20)</f>
        <v>1</v>
      </c>
      <c r="BE25" s="17" t="n">
        <f aca="false">N(BE$3&gt;$E20)</f>
        <v>1</v>
      </c>
      <c r="BF25" s="17" t="n">
        <f aca="false">N(BF$3&gt;$E20)</f>
        <v>1</v>
      </c>
      <c r="BG25" s="17" t="n">
        <f aca="false">N(BG$3&gt;$E20)</f>
        <v>1</v>
      </c>
      <c r="BH25" s="17" t="n">
        <f aca="false">N(BH$3&gt;$E20)</f>
        <v>1</v>
      </c>
      <c r="BI25" s="17" t="n">
        <f aca="false">N(BI$3&gt;$E20)</f>
        <v>1</v>
      </c>
      <c r="BJ25" s="17" t="n">
        <f aca="false">N(BJ$3&gt;$E20)</f>
        <v>1</v>
      </c>
      <c r="BK25" s="17" t="n">
        <f aca="false">N(BK$3&gt;$E20)</f>
        <v>1</v>
      </c>
      <c r="BL25" s="17" t="n">
        <f aca="false">N(BL$3&gt;$E20)</f>
        <v>1</v>
      </c>
      <c r="BM25" s="17" t="n">
        <f aca="false">N(BM$3&gt;$E20)</f>
        <v>1</v>
      </c>
      <c r="BN25" s="17" t="n">
        <f aca="false">N(BN$3&gt;$E20)</f>
        <v>1</v>
      </c>
      <c r="BO25" s="17" t="n">
        <f aca="false">N(BO$3&gt;$E20)</f>
        <v>1</v>
      </c>
      <c r="BP25" s="17" t="n">
        <f aca="false">N(BP$3&gt;$E20)</f>
        <v>1</v>
      </c>
      <c r="BQ25" s="17" t="n">
        <f aca="false">N(BQ$3&gt;$E20)</f>
        <v>1</v>
      </c>
      <c r="BR25" s="17" t="n">
        <f aca="false">N(BR$3&gt;$E20)</f>
        <v>1</v>
      </c>
      <c r="BS25" s="17" t="n">
        <f aca="false">N(BS$3&gt;$E20)</f>
        <v>1</v>
      </c>
      <c r="BT25" s="17" t="n">
        <f aca="false">N(BT$3&gt;$E20)</f>
        <v>1</v>
      </c>
      <c r="BU25" s="17" t="n">
        <f aca="false">N(BU$3&gt;$E20)</f>
        <v>1</v>
      </c>
      <c r="BV25" s="17" t="n">
        <f aca="false">N(BV$3&gt;$E20)</f>
        <v>1</v>
      </c>
      <c r="BW25" s="17" t="n">
        <f aca="false">N(BW$3&gt;$E20)</f>
        <v>1</v>
      </c>
      <c r="BX25" s="17" t="n">
        <f aca="false">N(BX$3&gt;$E20)</f>
        <v>1</v>
      </c>
      <c r="BY25" s="17" t="n">
        <f aca="false">N(BY$3&gt;$E20)</f>
        <v>1</v>
      </c>
      <c r="BZ25" s="17" t="n">
        <f aca="false">N(BZ$3&gt;$E20)</f>
        <v>1</v>
      </c>
      <c r="CA25" s="17" t="n">
        <f aca="false">N(CA$3&gt;$E20)</f>
        <v>1</v>
      </c>
      <c r="CB25" s="17" t="n">
        <f aca="false">N(CB$3&gt;$E20)</f>
        <v>1</v>
      </c>
      <c r="CC25" s="17" t="n">
        <f aca="false">N(CC$3&gt;$E20)</f>
        <v>1</v>
      </c>
      <c r="CD25" s="17" t="n">
        <f aca="false">N(CD$3&gt;$E20)</f>
        <v>1</v>
      </c>
      <c r="CE25" s="17" t="n">
        <f aca="false">N(CE$3&gt;$E20)</f>
        <v>1</v>
      </c>
      <c r="CF25" s="17" t="n">
        <f aca="false">N(CF$3&gt;$E20)</f>
        <v>1</v>
      </c>
      <c r="CG25" s="17" t="n">
        <f aca="false">N(CG$3&gt;$E20)</f>
        <v>1</v>
      </c>
      <c r="CH25" s="17" t="n">
        <f aca="false">N(CH$3&gt;$E20)</f>
        <v>1</v>
      </c>
      <c r="CI25" s="17" t="n">
        <f aca="false">N(CI$3&gt;$E20)</f>
        <v>1</v>
      </c>
      <c r="CJ25" s="17" t="n">
        <f aca="false">N(CJ$3&gt;$E20)</f>
        <v>1</v>
      </c>
      <c r="CK25" s="17" t="n">
        <f aca="false">N(CK$3&gt;$E20)</f>
        <v>1</v>
      </c>
      <c r="CL25" s="17" t="n">
        <f aca="false">N(CL$3&gt;$E20)</f>
        <v>1</v>
      </c>
      <c r="CM25" s="17" t="n">
        <f aca="false">N(CM$3&gt;$E20)</f>
        <v>1</v>
      </c>
      <c r="CN25" s="17" t="n">
        <f aca="false">N(CN$3&gt;$E20)</f>
        <v>1</v>
      </c>
      <c r="CO25" s="17" t="n">
        <f aca="false">N(CO$3&gt;$E20)</f>
        <v>1</v>
      </c>
      <c r="CP25" s="17" t="n">
        <f aca="false">N(CP$3&gt;$E20)</f>
        <v>1</v>
      </c>
      <c r="CQ25" s="17" t="n">
        <f aca="false">N(CQ$3&gt;$E20)</f>
        <v>1</v>
      </c>
      <c r="CR25" s="17" t="n">
        <f aca="false">N(CR$3&gt;$E20)</f>
        <v>1</v>
      </c>
      <c r="CS25" s="17" t="n">
        <f aca="false">N(CS$3&gt;$E20)</f>
        <v>1</v>
      </c>
      <c r="CT25" s="17" t="n">
        <f aca="false">N(CT$3&gt;$E20)</f>
        <v>1</v>
      </c>
      <c r="CU25" s="17" t="n">
        <f aca="false">N(CU$3&gt;$E20)</f>
        <v>1</v>
      </c>
      <c r="CV25" s="17" t="n">
        <f aca="false">N(CV$3&gt;$E20)</f>
        <v>1</v>
      </c>
      <c r="CW25" s="17" t="n">
        <f aca="false">N(CW$3&gt;$E20)</f>
        <v>1</v>
      </c>
      <c r="CX25" s="17" t="n">
        <f aca="false">N(CX$3&gt;$E20)</f>
        <v>1</v>
      </c>
      <c r="CY25" s="17" t="n">
        <f aca="false">N(CY$3&gt;$E20)</f>
        <v>1</v>
      </c>
      <c r="CZ25" s="17" t="n">
        <f aca="false">N(CZ$3&gt;$E20)</f>
        <v>1</v>
      </c>
      <c r="DA25" s="17" t="n">
        <f aca="false">N(DA$3&gt;$E20)</f>
        <v>1</v>
      </c>
      <c r="DB25" s="17" t="n">
        <f aca="false">N(DB$3&gt;$E20)</f>
        <v>1</v>
      </c>
      <c r="DC25" s="17" t="n">
        <f aca="false">N(DC$3&gt;$E20)</f>
        <v>1</v>
      </c>
      <c r="DD25" s="17" t="n">
        <f aca="false">N(DD$3&gt;$E20)</f>
        <v>1</v>
      </c>
      <c r="DE25" s="17" t="n">
        <f aca="false">N(DE$3&gt;$E20)</f>
        <v>1</v>
      </c>
      <c r="DF25" s="17" t="n">
        <f aca="false">N(DF$3&gt;$E20)</f>
        <v>1</v>
      </c>
      <c r="DG25" s="17" t="n">
        <f aca="false">N(DG$3&gt;$E20)</f>
        <v>1</v>
      </c>
      <c r="DH25" s="17" t="n">
        <f aca="false">N(DH$3&gt;$E20)</f>
        <v>1</v>
      </c>
      <c r="DI25" s="17" t="n">
        <f aca="false">N(DI$3&gt;$E20)</f>
        <v>1</v>
      </c>
      <c r="DJ25" s="17" t="n">
        <f aca="false">N(DJ$3&gt;$E20)</f>
        <v>1</v>
      </c>
      <c r="DK25" s="17" t="n">
        <f aca="false">N(DK$3&gt;$E20)</f>
        <v>1</v>
      </c>
      <c r="DL25" s="17" t="n">
        <f aca="false">N(DL$3&gt;$E20)</f>
        <v>1</v>
      </c>
      <c r="DM25" s="17" t="n">
        <f aca="false">N(DM$3&gt;$E20)</f>
        <v>1</v>
      </c>
      <c r="DN25" s="17" t="n">
        <f aca="false">N(DN$3&gt;$E20)</f>
        <v>1</v>
      </c>
      <c r="DO25" s="17" t="n">
        <f aca="false">N(DO$3&gt;$E20)</f>
        <v>1</v>
      </c>
      <c r="DP25" s="17" t="n">
        <f aca="false">N(DP$3&gt;$E20)</f>
        <v>1</v>
      </c>
      <c r="DQ25" s="17" t="n">
        <f aca="false">N(DQ$3&gt;$E20)</f>
        <v>1</v>
      </c>
      <c r="DR25" s="17" t="n">
        <f aca="false">N(DR$3&gt;$E20)</f>
        <v>1</v>
      </c>
      <c r="DS25" s="17" t="n">
        <f aca="false">N(DS$3&gt;$E20)</f>
        <v>1</v>
      </c>
      <c r="DT25" s="17" t="n">
        <f aca="false">N(DT$3&gt;$E20)</f>
        <v>1</v>
      </c>
      <c r="DU25" s="17" t="n">
        <f aca="false">N(DU$3&gt;$E20)</f>
        <v>1</v>
      </c>
      <c r="DV25" s="17" t="n">
        <f aca="false">N(DV$3&gt;$E20)</f>
        <v>1</v>
      </c>
      <c r="DW25" s="17" t="n">
        <f aca="false">N(DW$3&gt;$E20)</f>
        <v>1</v>
      </c>
      <c r="DX25" s="17" t="n">
        <f aca="false">N(DX$3&gt;$E20)</f>
        <v>1</v>
      </c>
      <c r="DY25" s="17" t="n">
        <f aca="false">N(DY$3&gt;$E20)</f>
        <v>1</v>
      </c>
      <c r="DZ25" s="17" t="n">
        <f aca="false">N(DZ$3&gt;$E20)</f>
        <v>1</v>
      </c>
      <c r="EA25" s="17" t="n">
        <f aca="false">N(EA$3&gt;$E20)</f>
        <v>1</v>
      </c>
      <c r="EB25" s="17" t="n">
        <f aca="false">N(EB$3&gt;$E20)</f>
        <v>1</v>
      </c>
      <c r="EC25" s="17" t="n">
        <f aca="false">N(EC$3&gt;$E20)</f>
        <v>1</v>
      </c>
      <c r="ED25" s="17" t="n">
        <f aca="false">N(ED$3&gt;$E20)</f>
        <v>1</v>
      </c>
      <c r="EE25" s="17" t="n">
        <f aca="false">N(EE$3&gt;$E20)</f>
        <v>1</v>
      </c>
      <c r="EF25" s="17" t="n">
        <f aca="false">N(EF$3&gt;$E20)</f>
        <v>1</v>
      </c>
      <c r="EG25" s="17" t="n">
        <f aca="false">N(EG$3&gt;$E20)</f>
        <v>1</v>
      </c>
      <c r="EH25" s="17" t="n">
        <f aca="false">N(EH$3&gt;$E20)</f>
        <v>1</v>
      </c>
      <c r="EI25" s="17" t="n">
        <f aca="false">N(EI$3&gt;$E20)</f>
        <v>1</v>
      </c>
      <c r="EJ25" s="17" t="n">
        <f aca="false">N(EJ$3&gt;$E20)</f>
        <v>1</v>
      </c>
      <c r="EK25" s="17" t="n">
        <f aca="false">N(EK$3&gt;$E20)</f>
        <v>1</v>
      </c>
      <c r="EL25" s="17" t="n">
        <f aca="false">N(EL$3&gt;$E20)</f>
        <v>1</v>
      </c>
      <c r="EM25" s="17" t="n">
        <f aca="false">N(EM$3&gt;$E20)</f>
        <v>1</v>
      </c>
      <c r="EN25" s="17" t="n">
        <f aca="false">N(EN$3&gt;$E20)</f>
        <v>1</v>
      </c>
      <c r="EO25" s="17" t="n">
        <f aca="false">N(EO$3&gt;$E20)</f>
        <v>1</v>
      </c>
      <c r="EP25" s="17" t="n">
        <f aca="false">N(EP$3&gt;$E20)</f>
        <v>1</v>
      </c>
      <c r="EQ25" s="17" t="n">
        <f aca="false">N(EQ$3&gt;$E20)</f>
        <v>1</v>
      </c>
      <c r="ER25" s="17" t="n">
        <f aca="false">N(ER$3&gt;$E20)</f>
        <v>1</v>
      </c>
      <c r="ES25" s="17" t="n">
        <f aca="false">N(ES$3&gt;$E20)</f>
        <v>1</v>
      </c>
      <c r="ET25" s="17" t="n">
        <f aca="false">N(ET$3&gt;$E20)</f>
        <v>1</v>
      </c>
      <c r="EU25" s="17" t="n">
        <f aca="false">N(EU$3&gt;$E20)</f>
        <v>1</v>
      </c>
      <c r="EV25" s="17" t="n">
        <f aca="false">N(EV$3&gt;$E20)</f>
        <v>1</v>
      </c>
      <c r="EW25" s="17" t="n">
        <f aca="false">N(EW$3&gt;$E20)</f>
        <v>1</v>
      </c>
      <c r="EX25" s="17" t="n">
        <f aca="false">N(EX$3&gt;$E20)</f>
        <v>1</v>
      </c>
      <c r="EY25" s="17" t="n">
        <f aca="false">N(EY$3&gt;$E20)</f>
        <v>1</v>
      </c>
      <c r="EZ25" s="17" t="n">
        <f aca="false">N(EZ$3&gt;$E20)</f>
        <v>1</v>
      </c>
      <c r="FA25" s="17" t="n">
        <f aca="false">N(FA$3&gt;$E20)</f>
        <v>1</v>
      </c>
      <c r="FB25" s="17" t="n">
        <f aca="false">N(FB$3&gt;$E20)</f>
        <v>1</v>
      </c>
      <c r="FC25" s="17" t="n">
        <f aca="false">N(FC$3&gt;$E20)</f>
        <v>1</v>
      </c>
      <c r="FD25" s="17" t="n">
        <f aca="false">N(FD$3&gt;$E20)</f>
        <v>1</v>
      </c>
      <c r="FE25" s="17" t="n">
        <f aca="false">N(FE$3&gt;$E20)</f>
        <v>1</v>
      </c>
      <c r="FF25" s="17" t="n">
        <f aca="false">N(FF$3&gt;$E20)</f>
        <v>1</v>
      </c>
      <c r="FG25" s="17" t="n">
        <f aca="false">N(FG$3&gt;$E20)</f>
        <v>1</v>
      </c>
      <c r="FH25" s="17" t="n">
        <f aca="false">N(FH$3&gt;$E20)</f>
        <v>1</v>
      </c>
    </row>
    <row r="26" customFormat="false" ht="15" hidden="false" customHeight="false" outlineLevel="0" collapsed="false">
      <c r="C26" s="0" t="s">
        <v>686</v>
      </c>
      <c r="D26" s="11" t="s">
        <v>34</v>
      </c>
      <c r="J26" s="17" t="n">
        <f aca="false">N(J$4&gt;$E22)</f>
        <v>0</v>
      </c>
      <c r="K26" s="17" t="n">
        <f aca="false">N(K$4&gt;$E22)</f>
        <v>0</v>
      </c>
      <c r="L26" s="17" t="n">
        <f aca="false">N(L$4&gt;$E22)</f>
        <v>0</v>
      </c>
      <c r="M26" s="17" t="n">
        <f aca="false">N(M$4&gt;$E22)</f>
        <v>0</v>
      </c>
      <c r="N26" s="17" t="n">
        <f aca="false">N(N$4&gt;$E22)</f>
        <v>0</v>
      </c>
      <c r="O26" s="17" t="n">
        <f aca="false">N(O$4&gt;$E22)</f>
        <v>0</v>
      </c>
      <c r="P26" s="17" t="n">
        <f aca="false">N(P$4&gt;$E22)</f>
        <v>0</v>
      </c>
      <c r="Q26" s="17" t="n">
        <f aca="false">N(Q$4&gt;$E22)</f>
        <v>0</v>
      </c>
      <c r="R26" s="17" t="n">
        <f aca="false">N(R$4&gt;$E22)</f>
        <v>0</v>
      </c>
      <c r="S26" s="17" t="n">
        <f aca="false">N(S$4&gt;$E22)</f>
        <v>0</v>
      </c>
      <c r="T26" s="17" t="n">
        <f aca="false">N(T$4&gt;$E22)</f>
        <v>1</v>
      </c>
      <c r="U26" s="17" t="n">
        <f aca="false">N(U$4&gt;$E22)</f>
        <v>1</v>
      </c>
      <c r="V26" s="17" t="n">
        <f aca="false">N(V$4&gt;$E22)</f>
        <v>1</v>
      </c>
      <c r="W26" s="17" t="n">
        <f aca="false">N(W$4&gt;$E22)</f>
        <v>1</v>
      </c>
      <c r="X26" s="17" t="n">
        <f aca="false">N(X$4&gt;$E22)</f>
        <v>1</v>
      </c>
      <c r="Y26" s="17" t="n">
        <f aca="false">N(Y$4&gt;$E22)</f>
        <v>1</v>
      </c>
      <c r="Z26" s="17" t="n">
        <f aca="false">N(Z$4&gt;$E22)</f>
        <v>1</v>
      </c>
      <c r="AA26" s="17" t="n">
        <f aca="false">N(AA$4&gt;$E22)</f>
        <v>1</v>
      </c>
      <c r="AB26" s="17" t="n">
        <f aca="false">N(AB$4&gt;$E22)</f>
        <v>1</v>
      </c>
      <c r="AC26" s="17" t="n">
        <f aca="false">N(AC$4&gt;$E22)</f>
        <v>1</v>
      </c>
      <c r="AD26" s="17" t="n">
        <f aca="false">N(AD$4&gt;$E22)</f>
        <v>1</v>
      </c>
      <c r="AE26" s="17" t="n">
        <f aca="false">N(AE$4&gt;$E22)</f>
        <v>1</v>
      </c>
      <c r="AF26" s="17" t="n">
        <f aca="false">N(AF$4&gt;$E22)</f>
        <v>1</v>
      </c>
      <c r="AG26" s="17" t="n">
        <f aca="false">N(AG$4&gt;$E22)</f>
        <v>1</v>
      </c>
      <c r="AH26" s="17" t="n">
        <f aca="false">N(AH$4&gt;$E22)</f>
        <v>1</v>
      </c>
      <c r="AI26" s="17" t="n">
        <f aca="false">N(AI$4&gt;$E22)</f>
        <v>1</v>
      </c>
      <c r="AJ26" s="17" t="n">
        <f aca="false">N(AJ$4&gt;$E22)</f>
        <v>1</v>
      </c>
      <c r="AK26" s="17" t="n">
        <f aca="false">N(AK$4&gt;$E22)</f>
        <v>1</v>
      </c>
      <c r="AL26" s="17" t="n">
        <f aca="false">N(AL$4&gt;$E22)</f>
        <v>1</v>
      </c>
      <c r="AM26" s="17" t="n">
        <f aca="false">N(AM$4&gt;$E22)</f>
        <v>1</v>
      </c>
      <c r="AN26" s="17" t="n">
        <f aca="false">N(AN$4&gt;$E22)</f>
        <v>1</v>
      </c>
      <c r="AO26" s="17" t="n">
        <f aca="false">N(AO$4&gt;$E22)</f>
        <v>1</v>
      </c>
      <c r="AP26" s="17" t="n">
        <f aca="false">N(AP$4&gt;$E22)</f>
        <v>1</v>
      </c>
      <c r="AQ26" s="17" t="n">
        <f aca="false">N(AQ$4&gt;$E22)</f>
        <v>1</v>
      </c>
      <c r="AR26" s="17" t="n">
        <f aca="false">N(AR$4&gt;$E22)</f>
        <v>1</v>
      </c>
      <c r="AS26" s="17" t="n">
        <f aca="false">N(AS$4&gt;$E22)</f>
        <v>1</v>
      </c>
      <c r="AT26" s="17" t="n">
        <f aca="false">N(AT$4&gt;$E22)</f>
        <v>1</v>
      </c>
      <c r="AU26" s="17" t="n">
        <f aca="false">N(AU$4&gt;$E22)</f>
        <v>1</v>
      </c>
      <c r="AV26" s="17" t="n">
        <f aca="false">N(AV$4&gt;$E22)</f>
        <v>1</v>
      </c>
      <c r="AW26" s="17" t="n">
        <f aca="false">N(AW$4&gt;$E22)</f>
        <v>1</v>
      </c>
      <c r="AX26" s="17" t="n">
        <f aca="false">N(AX$4&gt;$E22)</f>
        <v>1</v>
      </c>
      <c r="AY26" s="17" t="n">
        <f aca="false">N(AY$4&gt;$E22)</f>
        <v>1</v>
      </c>
      <c r="AZ26" s="17" t="n">
        <f aca="false">N(AZ$4&gt;$E22)</f>
        <v>1</v>
      </c>
      <c r="BA26" s="17" t="n">
        <f aca="false">N(BA$4&gt;$E22)</f>
        <v>1</v>
      </c>
      <c r="BB26" s="17" t="n">
        <f aca="false">N(BB$4&gt;$E22)</f>
        <v>1</v>
      </c>
      <c r="BC26" s="17" t="n">
        <f aca="false">N(BC$4&gt;$E22)</f>
        <v>1</v>
      </c>
      <c r="BD26" s="17" t="n">
        <f aca="false">N(BD$4&gt;$E22)</f>
        <v>1</v>
      </c>
      <c r="BE26" s="17" t="n">
        <f aca="false">N(BE$4&gt;$E22)</f>
        <v>1</v>
      </c>
      <c r="BF26" s="17" t="n">
        <f aca="false">N(BF$4&gt;$E22)</f>
        <v>1</v>
      </c>
      <c r="BG26" s="17" t="n">
        <f aca="false">N(BG$4&gt;$E22)</f>
        <v>1</v>
      </c>
      <c r="BH26" s="17" t="n">
        <f aca="false">N(BH$4&gt;$E22)</f>
        <v>1</v>
      </c>
      <c r="BI26" s="17" t="n">
        <f aca="false">N(BI$4&gt;$E22)</f>
        <v>1</v>
      </c>
      <c r="BJ26" s="17" t="n">
        <f aca="false">N(BJ$4&gt;$E22)</f>
        <v>1</v>
      </c>
      <c r="BK26" s="17" t="n">
        <f aca="false">N(BK$4&gt;$E22)</f>
        <v>1</v>
      </c>
      <c r="BL26" s="17" t="n">
        <f aca="false">N(BL$4&gt;$E22)</f>
        <v>1</v>
      </c>
      <c r="BM26" s="17" t="n">
        <f aca="false">N(BM$4&gt;$E22)</f>
        <v>1</v>
      </c>
      <c r="BN26" s="17" t="n">
        <f aca="false">N(BN$4&gt;$E22)</f>
        <v>1</v>
      </c>
      <c r="BO26" s="17" t="n">
        <f aca="false">N(BO$4&gt;$E22)</f>
        <v>1</v>
      </c>
      <c r="BP26" s="17" t="n">
        <f aca="false">N(BP$4&gt;$E22)</f>
        <v>1</v>
      </c>
      <c r="BQ26" s="17" t="n">
        <f aca="false">N(BQ$4&gt;$E22)</f>
        <v>1</v>
      </c>
      <c r="BR26" s="17" t="n">
        <f aca="false">N(BR$4&gt;$E22)</f>
        <v>1</v>
      </c>
      <c r="BS26" s="17" t="n">
        <f aca="false">N(BS$4&gt;$E22)</f>
        <v>1</v>
      </c>
      <c r="BT26" s="17" t="n">
        <f aca="false">N(BT$4&gt;$E22)</f>
        <v>1</v>
      </c>
      <c r="BU26" s="17" t="n">
        <f aca="false">N(BU$4&gt;$E22)</f>
        <v>1</v>
      </c>
      <c r="BV26" s="17" t="n">
        <f aca="false">N(BV$4&gt;$E22)</f>
        <v>1</v>
      </c>
      <c r="BW26" s="17" t="n">
        <f aca="false">N(BW$4&gt;$E22)</f>
        <v>1</v>
      </c>
      <c r="BX26" s="17" t="n">
        <f aca="false">N(BX$4&gt;$E22)</f>
        <v>1</v>
      </c>
      <c r="BY26" s="17" t="n">
        <f aca="false">N(BY$4&gt;$E22)</f>
        <v>1</v>
      </c>
      <c r="BZ26" s="17" t="n">
        <f aca="false">N(BZ$4&gt;$E22)</f>
        <v>1</v>
      </c>
      <c r="CA26" s="17" t="n">
        <f aca="false">N(CA$4&gt;$E22)</f>
        <v>1</v>
      </c>
      <c r="CB26" s="17" t="n">
        <f aca="false">N(CB$4&gt;$E22)</f>
        <v>1</v>
      </c>
      <c r="CC26" s="17" t="n">
        <f aca="false">N(CC$4&gt;$E22)</f>
        <v>1</v>
      </c>
      <c r="CD26" s="17" t="n">
        <f aca="false">N(CD$4&gt;$E22)</f>
        <v>1</v>
      </c>
      <c r="CE26" s="17" t="n">
        <f aca="false">N(CE$4&gt;$E22)</f>
        <v>1</v>
      </c>
      <c r="CF26" s="17" t="n">
        <f aca="false">N(CF$4&gt;$E22)</f>
        <v>1</v>
      </c>
      <c r="CG26" s="17" t="n">
        <f aca="false">N(CG$4&gt;$E22)</f>
        <v>1</v>
      </c>
      <c r="CH26" s="17" t="n">
        <f aca="false">N(CH$4&gt;$E22)</f>
        <v>1</v>
      </c>
      <c r="CI26" s="17" t="n">
        <f aca="false">N(CI$4&gt;$E22)</f>
        <v>1</v>
      </c>
      <c r="CJ26" s="17" t="n">
        <f aca="false">N(CJ$4&gt;$E22)</f>
        <v>1</v>
      </c>
      <c r="CK26" s="17" t="n">
        <f aca="false">N(CK$4&gt;$E22)</f>
        <v>1</v>
      </c>
      <c r="CL26" s="17" t="n">
        <f aca="false">N(CL$4&gt;$E22)</f>
        <v>1</v>
      </c>
      <c r="CM26" s="17" t="n">
        <f aca="false">N(CM$4&gt;$E22)</f>
        <v>1</v>
      </c>
      <c r="CN26" s="17" t="n">
        <f aca="false">N(CN$4&gt;$E22)</f>
        <v>1</v>
      </c>
      <c r="CO26" s="17" t="n">
        <f aca="false">N(CO$4&gt;$E22)</f>
        <v>1</v>
      </c>
      <c r="CP26" s="17" t="n">
        <f aca="false">N(CP$4&gt;$E22)</f>
        <v>1</v>
      </c>
      <c r="CQ26" s="17" t="n">
        <f aca="false">N(CQ$4&gt;$E22)</f>
        <v>1</v>
      </c>
      <c r="CR26" s="17" t="n">
        <f aca="false">N(CR$4&gt;$E22)</f>
        <v>1</v>
      </c>
      <c r="CS26" s="17" t="n">
        <f aca="false">N(CS$4&gt;$E22)</f>
        <v>1</v>
      </c>
      <c r="CT26" s="17" t="n">
        <f aca="false">N(CT$4&gt;$E22)</f>
        <v>1</v>
      </c>
      <c r="CU26" s="17" t="n">
        <f aca="false">N(CU$4&gt;$E22)</f>
        <v>1</v>
      </c>
      <c r="CV26" s="17" t="n">
        <f aca="false">N(CV$4&gt;$E22)</f>
        <v>1</v>
      </c>
      <c r="CW26" s="17" t="n">
        <f aca="false">N(CW$4&gt;$E22)</f>
        <v>1</v>
      </c>
      <c r="CX26" s="17" t="n">
        <f aca="false">N(CX$4&gt;$E22)</f>
        <v>1</v>
      </c>
      <c r="CY26" s="17" t="n">
        <f aca="false">N(CY$4&gt;$E22)</f>
        <v>1</v>
      </c>
      <c r="CZ26" s="17" t="n">
        <f aca="false">N(CZ$4&gt;$E22)</f>
        <v>1</v>
      </c>
      <c r="DA26" s="17" t="n">
        <f aca="false">N(DA$4&gt;$E22)</f>
        <v>1</v>
      </c>
      <c r="DB26" s="17" t="n">
        <f aca="false">N(DB$4&gt;$E22)</f>
        <v>1</v>
      </c>
      <c r="DC26" s="17" t="n">
        <f aca="false">N(DC$4&gt;$E22)</f>
        <v>1</v>
      </c>
      <c r="DD26" s="17" t="n">
        <f aca="false">N(DD$4&gt;$E22)</f>
        <v>1</v>
      </c>
      <c r="DE26" s="17" t="n">
        <f aca="false">N(DE$4&gt;$E22)</f>
        <v>1</v>
      </c>
      <c r="DF26" s="17" t="n">
        <f aca="false">N(DF$4&gt;$E22)</f>
        <v>1</v>
      </c>
      <c r="DG26" s="17" t="n">
        <f aca="false">N(DG$4&gt;$E22)</f>
        <v>1</v>
      </c>
      <c r="DH26" s="17" t="n">
        <f aca="false">N(DH$4&gt;$E22)</f>
        <v>1</v>
      </c>
      <c r="DI26" s="17" t="n">
        <f aca="false">N(DI$4&gt;$E22)</f>
        <v>1</v>
      </c>
      <c r="DJ26" s="17" t="n">
        <f aca="false">N(DJ$4&gt;$E22)</f>
        <v>1</v>
      </c>
      <c r="DK26" s="17" t="n">
        <f aca="false">N(DK$4&gt;$E22)</f>
        <v>1</v>
      </c>
      <c r="DL26" s="17" t="n">
        <f aca="false">N(DL$4&gt;$E22)</f>
        <v>1</v>
      </c>
      <c r="DM26" s="17" t="n">
        <f aca="false">N(DM$4&gt;$E22)</f>
        <v>1</v>
      </c>
      <c r="DN26" s="17" t="n">
        <f aca="false">N(DN$4&gt;$E22)</f>
        <v>1</v>
      </c>
      <c r="DO26" s="17" t="n">
        <f aca="false">N(DO$4&gt;$E22)</f>
        <v>1</v>
      </c>
      <c r="DP26" s="17" t="n">
        <f aca="false">N(DP$4&gt;$E22)</f>
        <v>1</v>
      </c>
      <c r="DQ26" s="17" t="n">
        <f aca="false">N(DQ$4&gt;$E22)</f>
        <v>1</v>
      </c>
      <c r="DR26" s="17" t="n">
        <f aca="false">N(DR$4&gt;$E22)</f>
        <v>1</v>
      </c>
      <c r="DS26" s="17" t="n">
        <f aca="false">N(DS$4&gt;$E22)</f>
        <v>1</v>
      </c>
      <c r="DT26" s="17" t="n">
        <f aca="false">N(DT$4&gt;$E22)</f>
        <v>1</v>
      </c>
      <c r="DU26" s="17" t="n">
        <f aca="false">N(DU$4&gt;$E22)</f>
        <v>1</v>
      </c>
      <c r="DV26" s="17" t="n">
        <f aca="false">N(DV$4&gt;$E22)</f>
        <v>1</v>
      </c>
      <c r="DW26" s="17" t="n">
        <f aca="false">N(DW$4&gt;$E22)</f>
        <v>1</v>
      </c>
      <c r="DX26" s="17" t="n">
        <f aca="false">N(DX$4&gt;$E22)</f>
        <v>1</v>
      </c>
      <c r="DY26" s="17" t="n">
        <f aca="false">N(DY$4&gt;$E22)</f>
        <v>1</v>
      </c>
      <c r="DZ26" s="17" t="n">
        <f aca="false">N(DZ$4&gt;$E22)</f>
        <v>1</v>
      </c>
      <c r="EA26" s="17" t="n">
        <f aca="false">N(EA$4&gt;$E22)</f>
        <v>1</v>
      </c>
      <c r="EB26" s="17" t="n">
        <f aca="false">N(EB$4&gt;$E22)</f>
        <v>1</v>
      </c>
      <c r="EC26" s="17" t="n">
        <f aca="false">N(EC$4&gt;$E22)</f>
        <v>1</v>
      </c>
      <c r="ED26" s="17" t="n">
        <f aca="false">N(ED$4&gt;$E22)</f>
        <v>1</v>
      </c>
      <c r="EE26" s="17" t="n">
        <f aca="false">N(EE$4&gt;$E22)</f>
        <v>1</v>
      </c>
      <c r="EF26" s="17" t="n">
        <f aca="false">N(EF$4&gt;$E22)</f>
        <v>1</v>
      </c>
      <c r="EG26" s="17" t="n">
        <f aca="false">N(EG$4&gt;$E22)</f>
        <v>1</v>
      </c>
      <c r="EH26" s="17" t="n">
        <f aca="false">N(EH$4&gt;$E22)</f>
        <v>1</v>
      </c>
      <c r="EI26" s="17" t="n">
        <f aca="false">N(EI$4&gt;$E22)</f>
        <v>1</v>
      </c>
      <c r="EJ26" s="17" t="n">
        <f aca="false">N(EJ$4&gt;$E22)</f>
        <v>1</v>
      </c>
      <c r="EK26" s="17" t="n">
        <f aca="false">N(EK$4&gt;$E22)</f>
        <v>1</v>
      </c>
      <c r="EL26" s="17" t="n">
        <f aca="false">N(EL$4&gt;$E22)</f>
        <v>1</v>
      </c>
      <c r="EM26" s="17" t="n">
        <f aca="false">N(EM$4&gt;$E22)</f>
        <v>1</v>
      </c>
      <c r="EN26" s="17" t="n">
        <f aca="false">N(EN$4&gt;$E22)</f>
        <v>1</v>
      </c>
      <c r="EO26" s="17" t="n">
        <f aca="false">N(EO$4&gt;$E22)</f>
        <v>1</v>
      </c>
      <c r="EP26" s="17" t="n">
        <f aca="false">N(EP$4&gt;$E22)</f>
        <v>1</v>
      </c>
      <c r="EQ26" s="17" t="n">
        <f aca="false">N(EQ$4&gt;$E22)</f>
        <v>1</v>
      </c>
      <c r="ER26" s="17" t="n">
        <f aca="false">N(ER$4&gt;$E22)</f>
        <v>1</v>
      </c>
      <c r="ES26" s="17" t="n">
        <f aca="false">N(ES$4&gt;$E22)</f>
        <v>1</v>
      </c>
      <c r="ET26" s="17" t="n">
        <f aca="false">N(ET$4&gt;$E22)</f>
        <v>1</v>
      </c>
      <c r="EU26" s="17" t="n">
        <f aca="false">N(EU$4&gt;$E22)</f>
        <v>1</v>
      </c>
      <c r="EV26" s="17" t="n">
        <f aca="false">N(EV$4&gt;$E22)</f>
        <v>1</v>
      </c>
      <c r="EW26" s="17" t="n">
        <f aca="false">N(EW$4&gt;$E22)</f>
        <v>1</v>
      </c>
      <c r="EX26" s="17" t="n">
        <f aca="false">N(EX$4&gt;$E22)</f>
        <v>1</v>
      </c>
      <c r="EY26" s="17" t="n">
        <f aca="false">N(EY$4&gt;$E22)</f>
        <v>1</v>
      </c>
      <c r="EZ26" s="17" t="n">
        <f aca="false">N(EZ$4&gt;$E22)</f>
        <v>1</v>
      </c>
      <c r="FA26" s="17" t="n">
        <f aca="false">N(FA$4&gt;$E22)</f>
        <v>1</v>
      </c>
      <c r="FB26" s="17" t="n">
        <f aca="false">N(FB$4&gt;$E22)</f>
        <v>1</v>
      </c>
      <c r="FC26" s="17" t="n">
        <f aca="false">N(FC$4&gt;$E22)</f>
        <v>1</v>
      </c>
      <c r="FD26" s="17" t="n">
        <f aca="false">N(FD$4&gt;$E22)</f>
        <v>1</v>
      </c>
      <c r="FE26" s="17" t="n">
        <f aca="false">N(FE$4&gt;$E22)</f>
        <v>1</v>
      </c>
      <c r="FF26" s="17" t="n">
        <f aca="false">N(FF$4&gt;$E22)</f>
        <v>1</v>
      </c>
      <c r="FG26" s="17" t="n">
        <f aca="false">N(FG$4&gt;$E22)</f>
        <v>1</v>
      </c>
      <c r="FH26" s="17" t="n">
        <f aca="false">N(FH$4&gt;$E22)</f>
        <v>1</v>
      </c>
    </row>
    <row r="27" customFormat="false" ht="15" hidden="false" customHeight="false" outlineLevel="0" collapsed="false">
      <c r="C27" s="0" t="s">
        <v>687</v>
      </c>
      <c r="D27" s="11" t="s">
        <v>556</v>
      </c>
      <c r="E27" s="44" t="n">
        <f aca="false">$E16+1</f>
        <v>46569</v>
      </c>
      <c r="F27" s="44" t="n">
        <f aca="false">$F16</f>
        <v>46843</v>
      </c>
      <c r="I27" s="58" t="n">
        <f aca="false">SUM(J27:FH27)</f>
        <v>1</v>
      </c>
      <c r="J27" s="58" t="n">
        <f aca="false">MAX(0,MIN($F27,J$4)-MAX($E27,J$3)+1)/($F27-$E27+1)</f>
        <v>0</v>
      </c>
      <c r="K27" s="58" t="n">
        <f aca="false">MAX(0,MIN($F27,K$4)-MAX($E27,K$3)+1)/($F27-$E27+1)</f>
        <v>0</v>
      </c>
      <c r="L27" s="58" t="n">
        <f aca="false">MAX(0,MIN($F27,L$4)-MAX($E27,L$3)+1)/($F27-$E27+1)</f>
        <v>0</v>
      </c>
      <c r="M27" s="58" t="n">
        <f aca="false">MAX(0,MIN($F27,M$4)-MAX($E27,M$3)+1)/($F27-$E27+1)</f>
        <v>0</v>
      </c>
      <c r="N27" s="58" t="n">
        <f aca="false">MAX(0,MIN($F27,N$4)-MAX($E27,N$3)+1)/($F27-$E27+1)</f>
        <v>0</v>
      </c>
      <c r="O27" s="58" t="n">
        <f aca="false">MAX(0,MIN($F27,O$4)-MAX($E27,O$3)+1)/($F27-$E27+1)</f>
        <v>0</v>
      </c>
      <c r="P27" s="58" t="n">
        <f aca="false">MAX(0,MIN($F27,P$4)-MAX($E27,P$3)+1)/($F27-$E27+1)</f>
        <v>0</v>
      </c>
      <c r="Q27" s="58" t="n">
        <f aca="false">MAX(0,MIN($F27,Q$4)-MAX($E27,Q$3)+1)/($F27-$E27+1)</f>
        <v>0.334545454545455</v>
      </c>
      <c r="R27" s="58" t="n">
        <f aca="false">MAX(0,MIN($F27,R$4)-MAX($E27,R$3)+1)/($F27-$E27+1)</f>
        <v>0.334545454545455</v>
      </c>
      <c r="S27" s="58" t="n">
        <f aca="false">MAX(0,MIN($F27,S$4)-MAX($E27,S$3)+1)/($F27-$E27+1)</f>
        <v>0.330909090909091</v>
      </c>
      <c r="T27" s="58" t="n">
        <f aca="false">MAX(0,MIN($F27,T$4)-MAX($E27,T$3)+1)/($F27-$E27+1)</f>
        <v>0</v>
      </c>
      <c r="U27" s="58" t="n">
        <f aca="false">MAX(0,MIN($F27,U$4)-MAX($E27,U$3)+1)/($F27-$E27+1)</f>
        <v>0</v>
      </c>
      <c r="V27" s="58" t="n">
        <f aca="false">MAX(0,MIN($F27,V$4)-MAX($E27,V$3)+1)/($F27-$E27+1)</f>
        <v>0</v>
      </c>
      <c r="W27" s="58" t="n">
        <f aca="false">MAX(0,MIN($F27,W$4)-MAX($E27,W$3)+1)/($F27-$E27+1)</f>
        <v>0</v>
      </c>
      <c r="X27" s="58" t="n">
        <f aca="false">MAX(0,MIN($F27,X$4)-MAX($E27,X$3)+1)/($F27-$E27+1)</f>
        <v>0</v>
      </c>
      <c r="Y27" s="58" t="n">
        <f aca="false">MAX(0,MIN($F27,Y$4)-MAX($E27,Y$3)+1)/($F27-$E27+1)</f>
        <v>0</v>
      </c>
      <c r="Z27" s="58" t="n">
        <f aca="false">MAX(0,MIN($F27,Z$4)-MAX($E27,Z$3)+1)/($F27-$E27+1)</f>
        <v>0</v>
      </c>
      <c r="AA27" s="58" t="n">
        <f aca="false">MAX(0,MIN($F27,AA$4)-MAX($E27,AA$3)+1)/($F27-$E27+1)</f>
        <v>0</v>
      </c>
      <c r="AB27" s="58" t="n">
        <f aca="false">MAX(0,MIN($F27,AB$4)-MAX($E27,AB$3)+1)/($F27-$E27+1)</f>
        <v>0</v>
      </c>
      <c r="AC27" s="58" t="n">
        <f aca="false">MAX(0,MIN($F27,AC$4)-MAX($E27,AC$3)+1)/($F27-$E27+1)</f>
        <v>0</v>
      </c>
      <c r="AD27" s="58" t="n">
        <f aca="false">MAX(0,MIN($F27,AD$4)-MAX($E27,AD$3)+1)/($F27-$E27+1)</f>
        <v>0</v>
      </c>
      <c r="AE27" s="58" t="n">
        <f aca="false">MAX(0,MIN($F27,AE$4)-MAX($E27,AE$3)+1)/($F27-$E27+1)</f>
        <v>0</v>
      </c>
      <c r="AF27" s="58" t="n">
        <f aca="false">MAX(0,MIN($F27,AF$4)-MAX($E27,AF$3)+1)/($F27-$E27+1)</f>
        <v>0</v>
      </c>
      <c r="AG27" s="58" t="n">
        <f aca="false">MAX(0,MIN($F27,AG$4)-MAX($E27,AG$3)+1)/($F27-$E27+1)</f>
        <v>0</v>
      </c>
      <c r="AH27" s="58" t="n">
        <f aca="false">MAX(0,MIN($F27,AH$4)-MAX($E27,AH$3)+1)/($F27-$E27+1)</f>
        <v>0</v>
      </c>
      <c r="AI27" s="58" t="n">
        <f aca="false">MAX(0,MIN($F27,AI$4)-MAX($E27,AI$3)+1)/($F27-$E27+1)</f>
        <v>0</v>
      </c>
      <c r="AJ27" s="58" t="n">
        <f aca="false">MAX(0,MIN($F27,AJ$4)-MAX($E27,AJ$3)+1)/($F27-$E27+1)</f>
        <v>0</v>
      </c>
      <c r="AK27" s="58" t="n">
        <f aca="false">MAX(0,MIN($F27,AK$4)-MAX($E27,AK$3)+1)/($F27-$E27+1)</f>
        <v>0</v>
      </c>
      <c r="AL27" s="58" t="n">
        <f aca="false">MAX(0,MIN($F27,AL$4)-MAX($E27,AL$3)+1)/($F27-$E27+1)</f>
        <v>0</v>
      </c>
      <c r="AM27" s="58" t="n">
        <f aca="false">MAX(0,MIN($F27,AM$4)-MAX($E27,AM$3)+1)/($F27-$E27+1)</f>
        <v>0</v>
      </c>
      <c r="AN27" s="58" t="n">
        <f aca="false">MAX(0,MIN($F27,AN$4)-MAX($E27,AN$3)+1)/($F27-$E27+1)</f>
        <v>0</v>
      </c>
      <c r="AO27" s="58" t="n">
        <f aca="false">MAX(0,MIN($F27,AO$4)-MAX($E27,AO$3)+1)/($F27-$E27+1)</f>
        <v>0</v>
      </c>
      <c r="AP27" s="58" t="n">
        <f aca="false">MAX(0,MIN($F27,AP$4)-MAX($E27,AP$3)+1)/($F27-$E27+1)</f>
        <v>0</v>
      </c>
      <c r="AQ27" s="58" t="n">
        <f aca="false">MAX(0,MIN($F27,AQ$4)-MAX($E27,AQ$3)+1)/($F27-$E27+1)</f>
        <v>0</v>
      </c>
      <c r="AR27" s="58" t="n">
        <f aca="false">MAX(0,MIN($F27,AR$4)-MAX($E27,AR$3)+1)/($F27-$E27+1)</f>
        <v>0</v>
      </c>
      <c r="AS27" s="58" t="n">
        <f aca="false">MAX(0,MIN($F27,AS$4)-MAX($E27,AS$3)+1)/($F27-$E27+1)</f>
        <v>0</v>
      </c>
      <c r="AT27" s="58" t="n">
        <f aca="false">MAX(0,MIN($F27,AT$4)-MAX($E27,AT$3)+1)/($F27-$E27+1)</f>
        <v>0</v>
      </c>
      <c r="AU27" s="58" t="n">
        <f aca="false">MAX(0,MIN($F27,AU$4)-MAX($E27,AU$3)+1)/($F27-$E27+1)</f>
        <v>0</v>
      </c>
      <c r="AV27" s="58" t="n">
        <f aca="false">MAX(0,MIN($F27,AV$4)-MAX($E27,AV$3)+1)/($F27-$E27+1)</f>
        <v>0</v>
      </c>
      <c r="AW27" s="58" t="n">
        <f aca="false">MAX(0,MIN($F27,AW$4)-MAX($E27,AW$3)+1)/($F27-$E27+1)</f>
        <v>0</v>
      </c>
      <c r="AX27" s="58" t="n">
        <f aca="false">MAX(0,MIN($F27,AX$4)-MAX($E27,AX$3)+1)/($F27-$E27+1)</f>
        <v>0</v>
      </c>
      <c r="AY27" s="58" t="n">
        <f aca="false">MAX(0,MIN($F27,AY$4)-MAX($E27,AY$3)+1)/($F27-$E27+1)</f>
        <v>0</v>
      </c>
      <c r="AZ27" s="58" t="n">
        <f aca="false">MAX(0,MIN($F27,AZ$4)-MAX($E27,AZ$3)+1)/($F27-$E27+1)</f>
        <v>0</v>
      </c>
      <c r="BA27" s="58" t="n">
        <f aca="false">MAX(0,MIN($F27,BA$4)-MAX($E27,BA$3)+1)/($F27-$E27+1)</f>
        <v>0</v>
      </c>
      <c r="BB27" s="58" t="n">
        <f aca="false">MAX(0,MIN($F27,BB$4)-MAX($E27,BB$3)+1)/($F27-$E27+1)</f>
        <v>0</v>
      </c>
      <c r="BC27" s="58" t="n">
        <f aca="false">MAX(0,MIN($F27,BC$4)-MAX($E27,BC$3)+1)/($F27-$E27+1)</f>
        <v>0</v>
      </c>
      <c r="BD27" s="58" t="n">
        <f aca="false">MAX(0,MIN($F27,BD$4)-MAX($E27,BD$3)+1)/($F27-$E27+1)</f>
        <v>0</v>
      </c>
      <c r="BE27" s="58" t="n">
        <f aca="false">MAX(0,MIN($F27,BE$4)-MAX($E27,BE$3)+1)/($F27-$E27+1)</f>
        <v>0</v>
      </c>
      <c r="BF27" s="58" t="n">
        <f aca="false">MAX(0,MIN($F27,BF$4)-MAX($E27,BF$3)+1)/($F27-$E27+1)</f>
        <v>0</v>
      </c>
      <c r="BG27" s="58" t="n">
        <f aca="false">MAX(0,MIN($F27,BG$4)-MAX($E27,BG$3)+1)/($F27-$E27+1)</f>
        <v>0</v>
      </c>
      <c r="BH27" s="58" t="n">
        <f aca="false">MAX(0,MIN($F27,BH$4)-MAX($E27,BH$3)+1)/($F27-$E27+1)</f>
        <v>0</v>
      </c>
      <c r="BI27" s="58" t="n">
        <f aca="false">MAX(0,MIN($F27,BI$4)-MAX($E27,BI$3)+1)/($F27-$E27+1)</f>
        <v>0</v>
      </c>
      <c r="BJ27" s="58" t="n">
        <f aca="false">MAX(0,MIN($F27,BJ$4)-MAX($E27,BJ$3)+1)/($F27-$E27+1)</f>
        <v>0</v>
      </c>
      <c r="BK27" s="58" t="n">
        <f aca="false">MAX(0,MIN($F27,BK$4)-MAX($E27,BK$3)+1)/($F27-$E27+1)</f>
        <v>0</v>
      </c>
      <c r="BL27" s="58" t="n">
        <f aca="false">MAX(0,MIN($F27,BL$4)-MAX($E27,BL$3)+1)/($F27-$E27+1)</f>
        <v>0</v>
      </c>
      <c r="BM27" s="58" t="n">
        <f aca="false">MAX(0,MIN($F27,BM$4)-MAX($E27,BM$3)+1)/($F27-$E27+1)</f>
        <v>0</v>
      </c>
      <c r="BN27" s="58" t="n">
        <f aca="false">MAX(0,MIN($F27,BN$4)-MAX($E27,BN$3)+1)/($F27-$E27+1)</f>
        <v>0</v>
      </c>
      <c r="BO27" s="58" t="n">
        <f aca="false">MAX(0,MIN($F27,BO$4)-MAX($E27,BO$3)+1)/($F27-$E27+1)</f>
        <v>0</v>
      </c>
      <c r="BP27" s="58" t="n">
        <f aca="false">MAX(0,MIN($F27,BP$4)-MAX($E27,BP$3)+1)/($F27-$E27+1)</f>
        <v>0</v>
      </c>
      <c r="BQ27" s="58" t="n">
        <f aca="false">MAX(0,MIN($F27,BQ$4)-MAX($E27,BQ$3)+1)/($F27-$E27+1)</f>
        <v>0</v>
      </c>
      <c r="BR27" s="58" t="n">
        <f aca="false">MAX(0,MIN($F27,BR$4)-MAX($E27,BR$3)+1)/($F27-$E27+1)</f>
        <v>0</v>
      </c>
      <c r="BS27" s="58" t="n">
        <f aca="false">MAX(0,MIN($F27,BS$4)-MAX($E27,BS$3)+1)/($F27-$E27+1)</f>
        <v>0</v>
      </c>
      <c r="BT27" s="58" t="n">
        <f aca="false">MAX(0,MIN($F27,BT$4)-MAX($E27,BT$3)+1)/($F27-$E27+1)</f>
        <v>0</v>
      </c>
      <c r="BU27" s="58" t="n">
        <f aca="false">MAX(0,MIN($F27,BU$4)-MAX($E27,BU$3)+1)/($F27-$E27+1)</f>
        <v>0</v>
      </c>
      <c r="BV27" s="58" t="n">
        <f aca="false">MAX(0,MIN($F27,BV$4)-MAX($E27,BV$3)+1)/($F27-$E27+1)</f>
        <v>0</v>
      </c>
      <c r="BW27" s="58" t="n">
        <f aca="false">MAX(0,MIN($F27,BW$4)-MAX($E27,BW$3)+1)/($F27-$E27+1)</f>
        <v>0</v>
      </c>
      <c r="BX27" s="58" t="n">
        <f aca="false">MAX(0,MIN($F27,BX$4)-MAX($E27,BX$3)+1)/($F27-$E27+1)</f>
        <v>0</v>
      </c>
      <c r="BY27" s="58" t="n">
        <f aca="false">MAX(0,MIN($F27,BY$4)-MAX($E27,BY$3)+1)/($F27-$E27+1)</f>
        <v>0</v>
      </c>
      <c r="BZ27" s="58" t="n">
        <f aca="false">MAX(0,MIN($F27,BZ$4)-MAX($E27,BZ$3)+1)/($F27-$E27+1)</f>
        <v>0</v>
      </c>
      <c r="CA27" s="58" t="n">
        <f aca="false">MAX(0,MIN($F27,CA$4)-MAX($E27,CA$3)+1)/($F27-$E27+1)</f>
        <v>0</v>
      </c>
      <c r="CB27" s="58" t="n">
        <f aca="false">MAX(0,MIN($F27,CB$4)-MAX($E27,CB$3)+1)/($F27-$E27+1)</f>
        <v>0</v>
      </c>
      <c r="CC27" s="58" t="n">
        <f aca="false">MAX(0,MIN($F27,CC$4)-MAX($E27,CC$3)+1)/($F27-$E27+1)</f>
        <v>0</v>
      </c>
      <c r="CD27" s="58" t="n">
        <f aca="false">MAX(0,MIN($F27,CD$4)-MAX($E27,CD$3)+1)/($F27-$E27+1)</f>
        <v>0</v>
      </c>
      <c r="CE27" s="58" t="n">
        <f aca="false">MAX(0,MIN($F27,CE$4)-MAX($E27,CE$3)+1)/($F27-$E27+1)</f>
        <v>0</v>
      </c>
      <c r="CF27" s="58" t="n">
        <f aca="false">MAX(0,MIN($F27,CF$4)-MAX($E27,CF$3)+1)/($F27-$E27+1)</f>
        <v>0</v>
      </c>
      <c r="CG27" s="58" t="n">
        <f aca="false">MAX(0,MIN($F27,CG$4)-MAX($E27,CG$3)+1)/($F27-$E27+1)</f>
        <v>0</v>
      </c>
      <c r="CH27" s="58" t="n">
        <f aca="false">MAX(0,MIN($F27,CH$4)-MAX($E27,CH$3)+1)/($F27-$E27+1)</f>
        <v>0</v>
      </c>
      <c r="CI27" s="58" t="n">
        <f aca="false">MAX(0,MIN($F27,CI$4)-MAX($E27,CI$3)+1)/($F27-$E27+1)</f>
        <v>0</v>
      </c>
      <c r="CJ27" s="58" t="n">
        <f aca="false">MAX(0,MIN($F27,CJ$4)-MAX($E27,CJ$3)+1)/($F27-$E27+1)</f>
        <v>0</v>
      </c>
      <c r="CK27" s="58" t="n">
        <f aca="false">MAX(0,MIN($F27,CK$4)-MAX($E27,CK$3)+1)/($F27-$E27+1)</f>
        <v>0</v>
      </c>
      <c r="CL27" s="58" t="n">
        <f aca="false">MAX(0,MIN($F27,CL$4)-MAX($E27,CL$3)+1)/($F27-$E27+1)</f>
        <v>0</v>
      </c>
      <c r="CM27" s="58" t="n">
        <f aca="false">MAX(0,MIN($F27,CM$4)-MAX($E27,CM$3)+1)/($F27-$E27+1)</f>
        <v>0</v>
      </c>
      <c r="CN27" s="58" t="n">
        <f aca="false">MAX(0,MIN($F27,CN$4)-MAX($E27,CN$3)+1)/($F27-$E27+1)</f>
        <v>0</v>
      </c>
      <c r="CO27" s="58" t="n">
        <f aca="false">MAX(0,MIN($F27,CO$4)-MAX($E27,CO$3)+1)/($F27-$E27+1)</f>
        <v>0</v>
      </c>
      <c r="CP27" s="58" t="n">
        <f aca="false">MAX(0,MIN($F27,CP$4)-MAX($E27,CP$3)+1)/($F27-$E27+1)</f>
        <v>0</v>
      </c>
      <c r="CQ27" s="58" t="n">
        <f aca="false">MAX(0,MIN($F27,CQ$4)-MAX($E27,CQ$3)+1)/($F27-$E27+1)</f>
        <v>0</v>
      </c>
      <c r="CR27" s="58" t="n">
        <f aca="false">MAX(0,MIN($F27,CR$4)-MAX($E27,CR$3)+1)/($F27-$E27+1)</f>
        <v>0</v>
      </c>
      <c r="CS27" s="58" t="n">
        <f aca="false">MAX(0,MIN($F27,CS$4)-MAX($E27,CS$3)+1)/($F27-$E27+1)</f>
        <v>0</v>
      </c>
      <c r="CT27" s="58" t="n">
        <f aca="false">MAX(0,MIN($F27,CT$4)-MAX($E27,CT$3)+1)/($F27-$E27+1)</f>
        <v>0</v>
      </c>
      <c r="CU27" s="58" t="n">
        <f aca="false">MAX(0,MIN($F27,CU$4)-MAX($E27,CU$3)+1)/($F27-$E27+1)</f>
        <v>0</v>
      </c>
      <c r="CV27" s="58" t="n">
        <f aca="false">MAX(0,MIN($F27,CV$4)-MAX($E27,CV$3)+1)/($F27-$E27+1)</f>
        <v>0</v>
      </c>
      <c r="CW27" s="58" t="n">
        <f aca="false">MAX(0,MIN($F27,CW$4)-MAX($E27,CW$3)+1)/($F27-$E27+1)</f>
        <v>0</v>
      </c>
      <c r="CX27" s="58" t="n">
        <f aca="false">MAX(0,MIN($F27,CX$4)-MAX($E27,CX$3)+1)/($F27-$E27+1)</f>
        <v>0</v>
      </c>
      <c r="CY27" s="58" t="n">
        <f aca="false">MAX(0,MIN($F27,CY$4)-MAX($E27,CY$3)+1)/($F27-$E27+1)</f>
        <v>0</v>
      </c>
      <c r="CZ27" s="58" t="n">
        <f aca="false">MAX(0,MIN($F27,CZ$4)-MAX($E27,CZ$3)+1)/($F27-$E27+1)</f>
        <v>0</v>
      </c>
      <c r="DA27" s="58" t="n">
        <f aca="false">MAX(0,MIN($F27,DA$4)-MAX($E27,DA$3)+1)/($F27-$E27+1)</f>
        <v>0</v>
      </c>
      <c r="DB27" s="58" t="n">
        <f aca="false">MAX(0,MIN($F27,DB$4)-MAX($E27,DB$3)+1)/($F27-$E27+1)</f>
        <v>0</v>
      </c>
      <c r="DC27" s="58" t="n">
        <f aca="false">MAX(0,MIN($F27,DC$4)-MAX($E27,DC$3)+1)/($F27-$E27+1)</f>
        <v>0</v>
      </c>
      <c r="DD27" s="58" t="n">
        <f aca="false">MAX(0,MIN($F27,DD$4)-MAX($E27,DD$3)+1)/($F27-$E27+1)</f>
        <v>0</v>
      </c>
      <c r="DE27" s="58" t="n">
        <f aca="false">MAX(0,MIN($F27,DE$4)-MAX($E27,DE$3)+1)/($F27-$E27+1)</f>
        <v>0</v>
      </c>
      <c r="DF27" s="58" t="n">
        <f aca="false">MAX(0,MIN($F27,DF$4)-MAX($E27,DF$3)+1)/($F27-$E27+1)</f>
        <v>0</v>
      </c>
      <c r="DG27" s="58" t="n">
        <f aca="false">MAX(0,MIN($F27,DG$4)-MAX($E27,DG$3)+1)/($F27-$E27+1)</f>
        <v>0</v>
      </c>
      <c r="DH27" s="58" t="n">
        <f aca="false">MAX(0,MIN($F27,DH$4)-MAX($E27,DH$3)+1)/($F27-$E27+1)</f>
        <v>0</v>
      </c>
      <c r="DI27" s="58" t="n">
        <f aca="false">MAX(0,MIN($F27,DI$4)-MAX($E27,DI$3)+1)/($F27-$E27+1)</f>
        <v>0</v>
      </c>
      <c r="DJ27" s="58" t="n">
        <f aca="false">MAX(0,MIN($F27,DJ$4)-MAX($E27,DJ$3)+1)/($F27-$E27+1)</f>
        <v>0</v>
      </c>
      <c r="DK27" s="58" t="n">
        <f aca="false">MAX(0,MIN($F27,DK$4)-MAX($E27,DK$3)+1)/($F27-$E27+1)</f>
        <v>0</v>
      </c>
      <c r="DL27" s="58" t="n">
        <f aca="false">MAX(0,MIN($F27,DL$4)-MAX($E27,DL$3)+1)/($F27-$E27+1)</f>
        <v>0</v>
      </c>
      <c r="DM27" s="58" t="n">
        <f aca="false">MAX(0,MIN($F27,DM$4)-MAX($E27,DM$3)+1)/($F27-$E27+1)</f>
        <v>0</v>
      </c>
      <c r="DN27" s="58" t="n">
        <f aca="false">MAX(0,MIN($F27,DN$4)-MAX($E27,DN$3)+1)/($F27-$E27+1)</f>
        <v>0</v>
      </c>
      <c r="DO27" s="58" t="n">
        <f aca="false">MAX(0,MIN($F27,DO$4)-MAX($E27,DO$3)+1)/($F27-$E27+1)</f>
        <v>0</v>
      </c>
      <c r="DP27" s="58" t="n">
        <f aca="false">MAX(0,MIN($F27,DP$4)-MAX($E27,DP$3)+1)/($F27-$E27+1)</f>
        <v>0</v>
      </c>
      <c r="DQ27" s="58" t="n">
        <f aca="false">MAX(0,MIN($F27,DQ$4)-MAX($E27,DQ$3)+1)/($F27-$E27+1)</f>
        <v>0</v>
      </c>
      <c r="DR27" s="58" t="n">
        <f aca="false">MAX(0,MIN($F27,DR$4)-MAX($E27,DR$3)+1)/($F27-$E27+1)</f>
        <v>0</v>
      </c>
      <c r="DS27" s="58" t="n">
        <f aca="false">MAX(0,MIN($F27,DS$4)-MAX($E27,DS$3)+1)/($F27-$E27+1)</f>
        <v>0</v>
      </c>
      <c r="DT27" s="58" t="n">
        <f aca="false">MAX(0,MIN($F27,DT$4)-MAX($E27,DT$3)+1)/($F27-$E27+1)</f>
        <v>0</v>
      </c>
      <c r="DU27" s="58" t="n">
        <f aca="false">MAX(0,MIN($F27,DU$4)-MAX($E27,DU$3)+1)/($F27-$E27+1)</f>
        <v>0</v>
      </c>
      <c r="DV27" s="58" t="n">
        <f aca="false">MAX(0,MIN($F27,DV$4)-MAX($E27,DV$3)+1)/($F27-$E27+1)</f>
        <v>0</v>
      </c>
      <c r="DW27" s="58" t="n">
        <f aca="false">MAX(0,MIN($F27,DW$4)-MAX($E27,DW$3)+1)/($F27-$E27+1)</f>
        <v>0</v>
      </c>
      <c r="DX27" s="58" t="n">
        <f aca="false">MAX(0,MIN($F27,DX$4)-MAX($E27,DX$3)+1)/($F27-$E27+1)</f>
        <v>0</v>
      </c>
      <c r="DY27" s="58" t="n">
        <f aca="false">MAX(0,MIN($F27,DY$4)-MAX($E27,DY$3)+1)/($F27-$E27+1)</f>
        <v>0</v>
      </c>
      <c r="DZ27" s="58" t="n">
        <f aca="false">MAX(0,MIN($F27,DZ$4)-MAX($E27,DZ$3)+1)/($F27-$E27+1)</f>
        <v>0</v>
      </c>
      <c r="EA27" s="58" t="n">
        <f aca="false">MAX(0,MIN($F27,EA$4)-MAX($E27,EA$3)+1)/($F27-$E27+1)</f>
        <v>0</v>
      </c>
      <c r="EB27" s="58" t="n">
        <f aca="false">MAX(0,MIN($F27,EB$4)-MAX($E27,EB$3)+1)/($F27-$E27+1)</f>
        <v>0</v>
      </c>
      <c r="EC27" s="58" t="n">
        <f aca="false">MAX(0,MIN($F27,EC$4)-MAX($E27,EC$3)+1)/($F27-$E27+1)</f>
        <v>0</v>
      </c>
      <c r="ED27" s="58" t="n">
        <f aca="false">MAX(0,MIN($F27,ED$4)-MAX($E27,ED$3)+1)/($F27-$E27+1)</f>
        <v>0</v>
      </c>
      <c r="EE27" s="58" t="n">
        <f aca="false">MAX(0,MIN($F27,EE$4)-MAX($E27,EE$3)+1)/($F27-$E27+1)</f>
        <v>0</v>
      </c>
      <c r="EF27" s="58" t="n">
        <f aca="false">MAX(0,MIN($F27,EF$4)-MAX($E27,EF$3)+1)/($F27-$E27+1)</f>
        <v>0</v>
      </c>
      <c r="EG27" s="58" t="n">
        <f aca="false">MAX(0,MIN($F27,EG$4)-MAX($E27,EG$3)+1)/($F27-$E27+1)</f>
        <v>0</v>
      </c>
      <c r="EH27" s="58" t="n">
        <f aca="false">MAX(0,MIN($F27,EH$4)-MAX($E27,EH$3)+1)/($F27-$E27+1)</f>
        <v>0</v>
      </c>
      <c r="EI27" s="58" t="n">
        <f aca="false">MAX(0,MIN($F27,EI$4)-MAX($E27,EI$3)+1)/($F27-$E27+1)</f>
        <v>0</v>
      </c>
      <c r="EJ27" s="58" t="n">
        <f aca="false">MAX(0,MIN($F27,EJ$4)-MAX($E27,EJ$3)+1)/($F27-$E27+1)</f>
        <v>0</v>
      </c>
      <c r="EK27" s="58" t="n">
        <f aca="false">MAX(0,MIN($F27,EK$4)-MAX($E27,EK$3)+1)/($F27-$E27+1)</f>
        <v>0</v>
      </c>
      <c r="EL27" s="58" t="n">
        <f aca="false">MAX(0,MIN($F27,EL$4)-MAX($E27,EL$3)+1)/($F27-$E27+1)</f>
        <v>0</v>
      </c>
      <c r="EM27" s="58" t="n">
        <f aca="false">MAX(0,MIN($F27,EM$4)-MAX($E27,EM$3)+1)/($F27-$E27+1)</f>
        <v>0</v>
      </c>
      <c r="EN27" s="58" t="n">
        <f aca="false">MAX(0,MIN($F27,EN$4)-MAX($E27,EN$3)+1)/($F27-$E27+1)</f>
        <v>0</v>
      </c>
      <c r="EO27" s="58" t="n">
        <f aca="false">MAX(0,MIN($F27,EO$4)-MAX($E27,EO$3)+1)/($F27-$E27+1)</f>
        <v>0</v>
      </c>
      <c r="EP27" s="58" t="n">
        <f aca="false">MAX(0,MIN($F27,EP$4)-MAX($E27,EP$3)+1)/($F27-$E27+1)</f>
        <v>0</v>
      </c>
      <c r="EQ27" s="58" t="n">
        <f aca="false">MAX(0,MIN($F27,EQ$4)-MAX($E27,EQ$3)+1)/($F27-$E27+1)</f>
        <v>0</v>
      </c>
      <c r="ER27" s="58" t="n">
        <f aca="false">MAX(0,MIN($F27,ER$4)-MAX($E27,ER$3)+1)/($F27-$E27+1)</f>
        <v>0</v>
      </c>
      <c r="ES27" s="58" t="n">
        <f aca="false">MAX(0,MIN($F27,ES$4)-MAX($E27,ES$3)+1)/($F27-$E27+1)</f>
        <v>0</v>
      </c>
      <c r="ET27" s="58" t="n">
        <f aca="false">MAX(0,MIN($F27,ET$4)-MAX($E27,ET$3)+1)/($F27-$E27+1)</f>
        <v>0</v>
      </c>
      <c r="EU27" s="58" t="n">
        <f aca="false">MAX(0,MIN($F27,EU$4)-MAX($E27,EU$3)+1)/($F27-$E27+1)</f>
        <v>0</v>
      </c>
      <c r="EV27" s="58" t="n">
        <f aca="false">MAX(0,MIN($F27,EV$4)-MAX($E27,EV$3)+1)/($F27-$E27+1)</f>
        <v>0</v>
      </c>
      <c r="EW27" s="58" t="n">
        <f aca="false">MAX(0,MIN($F27,EW$4)-MAX($E27,EW$3)+1)/($F27-$E27+1)</f>
        <v>0</v>
      </c>
      <c r="EX27" s="58" t="n">
        <f aca="false">MAX(0,MIN($F27,EX$4)-MAX($E27,EX$3)+1)/($F27-$E27+1)</f>
        <v>0</v>
      </c>
      <c r="EY27" s="58" t="n">
        <f aca="false">MAX(0,MIN($F27,EY$4)-MAX($E27,EY$3)+1)/($F27-$E27+1)</f>
        <v>0</v>
      </c>
      <c r="EZ27" s="58" t="n">
        <f aca="false">MAX(0,MIN($F27,EZ$4)-MAX($E27,EZ$3)+1)/($F27-$E27+1)</f>
        <v>0</v>
      </c>
      <c r="FA27" s="58" t="n">
        <f aca="false">MAX(0,MIN($F27,FA$4)-MAX($E27,FA$3)+1)/($F27-$E27+1)</f>
        <v>0</v>
      </c>
      <c r="FB27" s="58" t="n">
        <f aca="false">MAX(0,MIN($F27,FB$4)-MAX($E27,FB$3)+1)/($F27-$E27+1)</f>
        <v>0</v>
      </c>
      <c r="FC27" s="58" t="n">
        <f aca="false">MAX(0,MIN($F27,FC$4)-MAX($E27,FC$3)+1)/($F27-$E27+1)</f>
        <v>0</v>
      </c>
      <c r="FD27" s="58" t="n">
        <f aca="false">MAX(0,MIN($F27,FD$4)-MAX($E27,FD$3)+1)/($F27-$E27+1)</f>
        <v>0</v>
      </c>
      <c r="FE27" s="58" t="n">
        <f aca="false">MAX(0,MIN($F27,FE$4)-MAX($E27,FE$3)+1)/($F27-$E27+1)</f>
        <v>0</v>
      </c>
      <c r="FF27" s="58" t="n">
        <f aca="false">MAX(0,MIN($F27,FF$4)-MAX($E27,FF$3)+1)/($F27-$E27+1)</f>
        <v>0</v>
      </c>
      <c r="FG27" s="58" t="n">
        <f aca="false">MAX(0,MIN($F27,FG$4)-MAX($E27,FG$3)+1)/($F27-$E27+1)</f>
        <v>0</v>
      </c>
      <c r="FH27" s="58" t="n">
        <f aca="false">MAX(0,MIN($F27,FH$4)-MAX($E27,FH$3)+1)/($F27-$E27+1)</f>
        <v>0</v>
      </c>
    </row>
    <row r="28" customFormat="false" ht="15" hidden="false" customHeight="false" outlineLevel="0" collapsed="false">
      <c r="C28" s="0" t="s">
        <v>688</v>
      </c>
      <c r="D28" s="11" t="s">
        <v>34</v>
      </c>
      <c r="E28" s="44" t="n">
        <f aca="false">$F16+1</f>
        <v>46844</v>
      </c>
      <c r="F28" s="44" t="n">
        <f aca="false">EDATE($F16,In_Life*Months_In_Year)</f>
        <v>59626</v>
      </c>
      <c r="J28" s="58" t="n">
        <f aca="false">MAX(0,(MIN($F28,J$4)-MAX($E28,J$3)+1)/J$5)</f>
        <v>0</v>
      </c>
      <c r="K28" s="58" t="n">
        <f aca="false">MAX(0,(MIN($F28,K$4)-MAX($E28,K$3)+1)/K$5)</f>
        <v>0</v>
      </c>
      <c r="L28" s="58" t="n">
        <f aca="false">MAX(0,(MIN($F28,L$4)-MAX($E28,L$3)+1)/L$5)</f>
        <v>0</v>
      </c>
      <c r="M28" s="58" t="n">
        <f aca="false">MAX(0,(MIN($F28,M$4)-MAX($E28,M$3)+1)/M$5)</f>
        <v>0</v>
      </c>
      <c r="N28" s="58" t="n">
        <f aca="false">MAX(0,(MIN($F28,N$4)-MAX($E28,N$3)+1)/N$5)</f>
        <v>0</v>
      </c>
      <c r="O28" s="58" t="n">
        <f aca="false">MAX(0,(MIN($F28,O$4)-MAX($E28,O$3)+1)/O$5)</f>
        <v>0</v>
      </c>
      <c r="P28" s="58" t="n">
        <f aca="false">MAX(0,(MIN($F28,P$4)-MAX($E28,P$3)+1)/P$5)</f>
        <v>0</v>
      </c>
      <c r="Q28" s="58" t="n">
        <f aca="false">MAX(0,(MIN($F28,Q$4)-MAX($E28,Q$3)+1)/Q$5)</f>
        <v>0</v>
      </c>
      <c r="R28" s="58" t="n">
        <f aca="false">MAX(0,(MIN($F28,R$4)-MAX($E28,R$3)+1)/R$5)</f>
        <v>0</v>
      </c>
      <c r="S28" s="58" t="n">
        <f aca="false">MAX(0,(MIN($F28,S$4)-MAX($E28,S$3)+1)/S$5)</f>
        <v>0</v>
      </c>
      <c r="T28" s="58" t="n">
        <f aca="false">MAX(0,(MIN($F28,T$4)-MAX($E28,T$3)+1)/T$5)</f>
        <v>1</v>
      </c>
      <c r="U28" s="58" t="n">
        <f aca="false">MAX(0,(MIN($F28,U$4)-MAX($E28,U$3)+1)/U$5)</f>
        <v>1</v>
      </c>
      <c r="V28" s="58" t="n">
        <f aca="false">MAX(0,(MIN($F28,V$4)-MAX($E28,V$3)+1)/V$5)</f>
        <v>1</v>
      </c>
      <c r="W28" s="58" t="n">
        <f aca="false">MAX(0,(MIN($F28,W$4)-MAX($E28,W$3)+1)/W$5)</f>
        <v>1</v>
      </c>
      <c r="X28" s="58" t="n">
        <f aca="false">MAX(0,(MIN($F28,X$4)-MAX($E28,X$3)+1)/X$5)</f>
        <v>1</v>
      </c>
      <c r="Y28" s="58" t="n">
        <f aca="false">MAX(0,(MIN($F28,Y$4)-MAX($E28,Y$3)+1)/Y$5)</f>
        <v>1</v>
      </c>
      <c r="Z28" s="58" t="n">
        <f aca="false">MAX(0,(MIN($F28,Z$4)-MAX($E28,Z$3)+1)/Z$5)</f>
        <v>1</v>
      </c>
      <c r="AA28" s="58" t="n">
        <f aca="false">MAX(0,(MIN($F28,AA$4)-MAX($E28,AA$3)+1)/AA$5)</f>
        <v>1</v>
      </c>
      <c r="AB28" s="58" t="n">
        <f aca="false">MAX(0,(MIN($F28,AB$4)-MAX($E28,AB$3)+1)/AB$5)</f>
        <v>1</v>
      </c>
      <c r="AC28" s="58" t="n">
        <f aca="false">MAX(0,(MIN($F28,AC$4)-MAX($E28,AC$3)+1)/AC$5)</f>
        <v>1</v>
      </c>
      <c r="AD28" s="58" t="n">
        <f aca="false">MAX(0,(MIN($F28,AD$4)-MAX($E28,AD$3)+1)/AD$5)</f>
        <v>1</v>
      </c>
      <c r="AE28" s="58" t="n">
        <f aca="false">MAX(0,(MIN($F28,AE$4)-MAX($E28,AE$3)+1)/AE$5)</f>
        <v>1</v>
      </c>
      <c r="AF28" s="58" t="n">
        <f aca="false">MAX(0,(MIN($F28,AF$4)-MAX($E28,AF$3)+1)/AF$5)</f>
        <v>1</v>
      </c>
      <c r="AG28" s="58" t="n">
        <f aca="false">MAX(0,(MIN($F28,AG$4)-MAX($E28,AG$3)+1)/AG$5)</f>
        <v>1</v>
      </c>
      <c r="AH28" s="58" t="n">
        <f aca="false">MAX(0,(MIN($F28,AH$4)-MAX($E28,AH$3)+1)/AH$5)</f>
        <v>1</v>
      </c>
      <c r="AI28" s="58" t="n">
        <f aca="false">MAX(0,(MIN($F28,AI$4)-MAX($E28,AI$3)+1)/AI$5)</f>
        <v>1</v>
      </c>
      <c r="AJ28" s="58" t="n">
        <f aca="false">MAX(0,(MIN($F28,AJ$4)-MAX($E28,AJ$3)+1)/AJ$5)</f>
        <v>1</v>
      </c>
      <c r="AK28" s="58" t="n">
        <f aca="false">MAX(0,(MIN($F28,AK$4)-MAX($E28,AK$3)+1)/AK$5)</f>
        <v>1</v>
      </c>
      <c r="AL28" s="58" t="n">
        <f aca="false">MAX(0,(MIN($F28,AL$4)-MAX($E28,AL$3)+1)/AL$5)</f>
        <v>1</v>
      </c>
      <c r="AM28" s="58" t="n">
        <f aca="false">MAX(0,(MIN($F28,AM$4)-MAX($E28,AM$3)+1)/AM$5)</f>
        <v>1</v>
      </c>
      <c r="AN28" s="58" t="n">
        <f aca="false">MAX(0,(MIN($F28,AN$4)-MAX($E28,AN$3)+1)/AN$5)</f>
        <v>1</v>
      </c>
      <c r="AO28" s="58" t="n">
        <f aca="false">MAX(0,(MIN($F28,AO$4)-MAX($E28,AO$3)+1)/AO$5)</f>
        <v>1</v>
      </c>
      <c r="AP28" s="58" t="n">
        <f aca="false">MAX(0,(MIN($F28,AP$4)-MAX($E28,AP$3)+1)/AP$5)</f>
        <v>1</v>
      </c>
      <c r="AQ28" s="58" t="n">
        <f aca="false">MAX(0,(MIN($F28,AQ$4)-MAX($E28,AQ$3)+1)/AQ$5)</f>
        <v>1</v>
      </c>
      <c r="AR28" s="58" t="n">
        <f aca="false">MAX(0,(MIN($F28,AR$4)-MAX($E28,AR$3)+1)/AR$5)</f>
        <v>1</v>
      </c>
      <c r="AS28" s="58" t="n">
        <f aca="false">MAX(0,(MIN($F28,AS$4)-MAX($E28,AS$3)+1)/AS$5)</f>
        <v>1</v>
      </c>
      <c r="AT28" s="58" t="n">
        <f aca="false">MAX(0,(MIN($F28,AT$4)-MAX($E28,AT$3)+1)/AT$5)</f>
        <v>1</v>
      </c>
      <c r="AU28" s="58" t="n">
        <f aca="false">MAX(0,(MIN($F28,AU$4)-MAX($E28,AU$3)+1)/AU$5)</f>
        <v>1</v>
      </c>
      <c r="AV28" s="58" t="n">
        <f aca="false">MAX(0,(MIN($F28,AV$4)-MAX($E28,AV$3)+1)/AV$5)</f>
        <v>1</v>
      </c>
      <c r="AW28" s="58" t="n">
        <f aca="false">MAX(0,(MIN($F28,AW$4)-MAX($E28,AW$3)+1)/AW$5)</f>
        <v>1</v>
      </c>
      <c r="AX28" s="58" t="n">
        <f aca="false">MAX(0,(MIN($F28,AX$4)-MAX($E28,AX$3)+1)/AX$5)</f>
        <v>1</v>
      </c>
      <c r="AY28" s="58" t="n">
        <f aca="false">MAX(0,(MIN($F28,AY$4)-MAX($E28,AY$3)+1)/AY$5)</f>
        <v>1</v>
      </c>
      <c r="AZ28" s="58" t="n">
        <f aca="false">MAX(0,(MIN($F28,AZ$4)-MAX($E28,AZ$3)+1)/AZ$5)</f>
        <v>1</v>
      </c>
      <c r="BA28" s="58" t="n">
        <f aca="false">MAX(0,(MIN($F28,BA$4)-MAX($E28,BA$3)+1)/BA$5)</f>
        <v>1</v>
      </c>
      <c r="BB28" s="58" t="n">
        <f aca="false">MAX(0,(MIN($F28,BB$4)-MAX($E28,BB$3)+1)/BB$5)</f>
        <v>1</v>
      </c>
      <c r="BC28" s="58" t="n">
        <f aca="false">MAX(0,(MIN($F28,BC$4)-MAX($E28,BC$3)+1)/BC$5)</f>
        <v>1</v>
      </c>
      <c r="BD28" s="58" t="n">
        <f aca="false">MAX(0,(MIN($F28,BD$4)-MAX($E28,BD$3)+1)/BD$5)</f>
        <v>1</v>
      </c>
      <c r="BE28" s="58" t="n">
        <f aca="false">MAX(0,(MIN($F28,BE$4)-MAX($E28,BE$3)+1)/BE$5)</f>
        <v>1</v>
      </c>
      <c r="BF28" s="58" t="n">
        <f aca="false">MAX(0,(MIN($F28,BF$4)-MAX($E28,BF$3)+1)/BF$5)</f>
        <v>1</v>
      </c>
      <c r="BG28" s="58" t="n">
        <f aca="false">MAX(0,(MIN($F28,BG$4)-MAX($E28,BG$3)+1)/BG$5)</f>
        <v>1</v>
      </c>
      <c r="BH28" s="58" t="n">
        <f aca="false">MAX(0,(MIN($F28,BH$4)-MAX($E28,BH$3)+1)/BH$5)</f>
        <v>1</v>
      </c>
      <c r="BI28" s="58" t="n">
        <f aca="false">MAX(0,(MIN($F28,BI$4)-MAX($E28,BI$3)+1)/BI$5)</f>
        <v>1</v>
      </c>
      <c r="BJ28" s="58" t="n">
        <f aca="false">MAX(0,(MIN($F28,BJ$4)-MAX($E28,BJ$3)+1)/BJ$5)</f>
        <v>1</v>
      </c>
      <c r="BK28" s="58" t="n">
        <f aca="false">MAX(0,(MIN($F28,BK$4)-MAX($E28,BK$3)+1)/BK$5)</f>
        <v>1</v>
      </c>
      <c r="BL28" s="58" t="n">
        <f aca="false">MAX(0,(MIN($F28,BL$4)-MAX($E28,BL$3)+1)/BL$5)</f>
        <v>1</v>
      </c>
      <c r="BM28" s="58" t="n">
        <f aca="false">MAX(0,(MIN($F28,BM$4)-MAX($E28,BM$3)+1)/BM$5)</f>
        <v>1</v>
      </c>
      <c r="BN28" s="58" t="n">
        <f aca="false">MAX(0,(MIN($F28,BN$4)-MAX($E28,BN$3)+1)/BN$5)</f>
        <v>1</v>
      </c>
      <c r="BO28" s="58" t="n">
        <f aca="false">MAX(0,(MIN($F28,BO$4)-MAX($E28,BO$3)+1)/BO$5)</f>
        <v>1</v>
      </c>
      <c r="BP28" s="58" t="n">
        <f aca="false">MAX(0,(MIN($F28,BP$4)-MAX($E28,BP$3)+1)/BP$5)</f>
        <v>1</v>
      </c>
      <c r="BQ28" s="58" t="n">
        <f aca="false">MAX(0,(MIN($F28,BQ$4)-MAX($E28,BQ$3)+1)/BQ$5)</f>
        <v>1</v>
      </c>
      <c r="BR28" s="58" t="n">
        <f aca="false">MAX(0,(MIN($F28,BR$4)-MAX($E28,BR$3)+1)/BR$5)</f>
        <v>1</v>
      </c>
      <c r="BS28" s="58" t="n">
        <f aca="false">MAX(0,(MIN($F28,BS$4)-MAX($E28,BS$3)+1)/BS$5)</f>
        <v>1</v>
      </c>
      <c r="BT28" s="58" t="n">
        <f aca="false">MAX(0,(MIN($F28,BT$4)-MAX($E28,BT$3)+1)/BT$5)</f>
        <v>1</v>
      </c>
      <c r="BU28" s="58" t="n">
        <f aca="false">MAX(0,(MIN($F28,BU$4)-MAX($E28,BU$3)+1)/BU$5)</f>
        <v>1</v>
      </c>
      <c r="BV28" s="58" t="n">
        <f aca="false">MAX(0,(MIN($F28,BV$4)-MAX($E28,BV$3)+1)/BV$5)</f>
        <v>1</v>
      </c>
      <c r="BW28" s="58" t="n">
        <f aca="false">MAX(0,(MIN($F28,BW$4)-MAX($E28,BW$3)+1)/BW$5)</f>
        <v>1</v>
      </c>
      <c r="BX28" s="58" t="n">
        <f aca="false">MAX(0,(MIN($F28,BX$4)-MAX($E28,BX$3)+1)/BX$5)</f>
        <v>1</v>
      </c>
      <c r="BY28" s="58" t="n">
        <f aca="false">MAX(0,(MIN($F28,BY$4)-MAX($E28,BY$3)+1)/BY$5)</f>
        <v>1</v>
      </c>
      <c r="BZ28" s="58" t="n">
        <f aca="false">MAX(0,(MIN($F28,BZ$4)-MAX($E28,BZ$3)+1)/BZ$5)</f>
        <v>1</v>
      </c>
      <c r="CA28" s="58" t="n">
        <f aca="false">MAX(0,(MIN($F28,CA$4)-MAX($E28,CA$3)+1)/CA$5)</f>
        <v>1</v>
      </c>
      <c r="CB28" s="58" t="n">
        <f aca="false">MAX(0,(MIN($F28,CB$4)-MAX($E28,CB$3)+1)/CB$5)</f>
        <v>1</v>
      </c>
      <c r="CC28" s="58" t="n">
        <f aca="false">MAX(0,(MIN($F28,CC$4)-MAX($E28,CC$3)+1)/CC$5)</f>
        <v>1</v>
      </c>
      <c r="CD28" s="58" t="n">
        <f aca="false">MAX(0,(MIN($F28,CD$4)-MAX($E28,CD$3)+1)/CD$5)</f>
        <v>1</v>
      </c>
      <c r="CE28" s="58" t="n">
        <f aca="false">MAX(0,(MIN($F28,CE$4)-MAX($E28,CE$3)+1)/CE$5)</f>
        <v>1</v>
      </c>
      <c r="CF28" s="58" t="n">
        <f aca="false">MAX(0,(MIN($F28,CF$4)-MAX($E28,CF$3)+1)/CF$5)</f>
        <v>1</v>
      </c>
      <c r="CG28" s="58" t="n">
        <f aca="false">MAX(0,(MIN($F28,CG$4)-MAX($E28,CG$3)+1)/CG$5)</f>
        <v>1</v>
      </c>
      <c r="CH28" s="58" t="n">
        <f aca="false">MAX(0,(MIN($F28,CH$4)-MAX($E28,CH$3)+1)/CH$5)</f>
        <v>1</v>
      </c>
      <c r="CI28" s="58" t="n">
        <f aca="false">MAX(0,(MIN($F28,CI$4)-MAX($E28,CI$3)+1)/CI$5)</f>
        <v>1</v>
      </c>
      <c r="CJ28" s="58" t="n">
        <f aca="false">MAX(0,(MIN($F28,CJ$4)-MAX($E28,CJ$3)+1)/CJ$5)</f>
        <v>1</v>
      </c>
      <c r="CK28" s="58" t="n">
        <f aca="false">MAX(0,(MIN($F28,CK$4)-MAX($E28,CK$3)+1)/CK$5)</f>
        <v>1</v>
      </c>
      <c r="CL28" s="58" t="n">
        <f aca="false">MAX(0,(MIN($F28,CL$4)-MAX($E28,CL$3)+1)/CL$5)</f>
        <v>1</v>
      </c>
      <c r="CM28" s="58" t="n">
        <f aca="false">MAX(0,(MIN($F28,CM$4)-MAX($E28,CM$3)+1)/CM$5)</f>
        <v>1</v>
      </c>
      <c r="CN28" s="58" t="n">
        <f aca="false">MAX(0,(MIN($F28,CN$4)-MAX($E28,CN$3)+1)/CN$5)</f>
        <v>1</v>
      </c>
      <c r="CO28" s="58" t="n">
        <f aca="false">MAX(0,(MIN($F28,CO$4)-MAX($E28,CO$3)+1)/CO$5)</f>
        <v>1</v>
      </c>
      <c r="CP28" s="58" t="n">
        <f aca="false">MAX(0,(MIN($F28,CP$4)-MAX($E28,CP$3)+1)/CP$5)</f>
        <v>1</v>
      </c>
      <c r="CQ28" s="58" t="n">
        <f aca="false">MAX(0,(MIN($F28,CQ$4)-MAX($E28,CQ$3)+1)/CQ$5)</f>
        <v>1</v>
      </c>
      <c r="CR28" s="58" t="n">
        <f aca="false">MAX(0,(MIN($F28,CR$4)-MAX($E28,CR$3)+1)/CR$5)</f>
        <v>1</v>
      </c>
      <c r="CS28" s="58" t="n">
        <f aca="false">MAX(0,(MIN($F28,CS$4)-MAX($E28,CS$3)+1)/CS$5)</f>
        <v>1</v>
      </c>
      <c r="CT28" s="58" t="n">
        <f aca="false">MAX(0,(MIN($F28,CT$4)-MAX($E28,CT$3)+1)/CT$5)</f>
        <v>1</v>
      </c>
      <c r="CU28" s="58" t="n">
        <f aca="false">MAX(0,(MIN($F28,CU$4)-MAX($E28,CU$3)+1)/CU$5)</f>
        <v>1</v>
      </c>
      <c r="CV28" s="58" t="n">
        <f aca="false">MAX(0,(MIN($F28,CV$4)-MAX($E28,CV$3)+1)/CV$5)</f>
        <v>1</v>
      </c>
      <c r="CW28" s="58" t="n">
        <f aca="false">MAX(0,(MIN($F28,CW$4)-MAX($E28,CW$3)+1)/CW$5)</f>
        <v>1</v>
      </c>
      <c r="CX28" s="58" t="n">
        <f aca="false">MAX(0,(MIN($F28,CX$4)-MAX($E28,CX$3)+1)/CX$5)</f>
        <v>1</v>
      </c>
      <c r="CY28" s="58" t="n">
        <f aca="false">MAX(0,(MIN($F28,CY$4)-MAX($E28,CY$3)+1)/CY$5)</f>
        <v>1</v>
      </c>
      <c r="CZ28" s="58" t="n">
        <f aca="false">MAX(0,(MIN($F28,CZ$4)-MAX($E28,CZ$3)+1)/CZ$5)</f>
        <v>1</v>
      </c>
      <c r="DA28" s="58" t="n">
        <f aca="false">MAX(0,(MIN($F28,DA$4)-MAX($E28,DA$3)+1)/DA$5)</f>
        <v>1</v>
      </c>
      <c r="DB28" s="58" t="n">
        <f aca="false">MAX(0,(MIN($F28,DB$4)-MAX($E28,DB$3)+1)/DB$5)</f>
        <v>1</v>
      </c>
      <c r="DC28" s="58" t="n">
        <f aca="false">MAX(0,(MIN($F28,DC$4)-MAX($E28,DC$3)+1)/DC$5)</f>
        <v>1</v>
      </c>
      <c r="DD28" s="58" t="n">
        <f aca="false">MAX(0,(MIN($F28,DD$4)-MAX($E28,DD$3)+1)/DD$5)</f>
        <v>1</v>
      </c>
      <c r="DE28" s="58" t="n">
        <f aca="false">MAX(0,(MIN($F28,DE$4)-MAX($E28,DE$3)+1)/DE$5)</f>
        <v>1</v>
      </c>
      <c r="DF28" s="58" t="n">
        <f aca="false">MAX(0,(MIN($F28,DF$4)-MAX($E28,DF$3)+1)/DF$5)</f>
        <v>1</v>
      </c>
      <c r="DG28" s="58" t="n">
        <f aca="false">MAX(0,(MIN($F28,DG$4)-MAX($E28,DG$3)+1)/DG$5)</f>
        <v>1</v>
      </c>
      <c r="DH28" s="58" t="n">
        <f aca="false">MAX(0,(MIN($F28,DH$4)-MAX($E28,DH$3)+1)/DH$5)</f>
        <v>1</v>
      </c>
      <c r="DI28" s="58" t="n">
        <f aca="false">MAX(0,(MIN($F28,DI$4)-MAX($E28,DI$3)+1)/DI$5)</f>
        <v>1</v>
      </c>
      <c r="DJ28" s="58" t="n">
        <f aca="false">MAX(0,(MIN($F28,DJ$4)-MAX($E28,DJ$3)+1)/DJ$5)</f>
        <v>1</v>
      </c>
      <c r="DK28" s="58" t="n">
        <f aca="false">MAX(0,(MIN($F28,DK$4)-MAX($E28,DK$3)+1)/DK$5)</f>
        <v>1</v>
      </c>
      <c r="DL28" s="58" t="n">
        <f aca="false">MAX(0,(MIN($F28,DL$4)-MAX($E28,DL$3)+1)/DL$5)</f>
        <v>1</v>
      </c>
      <c r="DM28" s="58" t="n">
        <f aca="false">MAX(0,(MIN($F28,DM$4)-MAX($E28,DM$3)+1)/DM$5)</f>
        <v>1</v>
      </c>
      <c r="DN28" s="58" t="n">
        <f aca="false">MAX(0,(MIN($F28,DN$4)-MAX($E28,DN$3)+1)/DN$5)</f>
        <v>1</v>
      </c>
      <c r="DO28" s="58" t="n">
        <f aca="false">MAX(0,(MIN($F28,DO$4)-MAX($E28,DO$3)+1)/DO$5)</f>
        <v>1</v>
      </c>
      <c r="DP28" s="58" t="n">
        <f aca="false">MAX(0,(MIN($F28,DP$4)-MAX($E28,DP$3)+1)/DP$5)</f>
        <v>1</v>
      </c>
      <c r="DQ28" s="58" t="n">
        <f aca="false">MAX(0,(MIN($F28,DQ$4)-MAX($E28,DQ$3)+1)/DQ$5)</f>
        <v>1</v>
      </c>
      <c r="DR28" s="58" t="n">
        <f aca="false">MAX(0,(MIN($F28,DR$4)-MAX($E28,DR$3)+1)/DR$5)</f>
        <v>1</v>
      </c>
      <c r="DS28" s="58" t="n">
        <f aca="false">MAX(0,(MIN($F28,DS$4)-MAX($E28,DS$3)+1)/DS$5)</f>
        <v>1</v>
      </c>
      <c r="DT28" s="58" t="n">
        <f aca="false">MAX(0,(MIN($F28,DT$4)-MAX($E28,DT$3)+1)/DT$5)</f>
        <v>1</v>
      </c>
      <c r="DU28" s="58" t="n">
        <f aca="false">MAX(0,(MIN($F28,DU$4)-MAX($E28,DU$3)+1)/DU$5)</f>
        <v>1</v>
      </c>
      <c r="DV28" s="58" t="n">
        <f aca="false">MAX(0,(MIN($F28,DV$4)-MAX($E28,DV$3)+1)/DV$5)</f>
        <v>1</v>
      </c>
      <c r="DW28" s="58" t="n">
        <f aca="false">MAX(0,(MIN($F28,DW$4)-MAX($E28,DW$3)+1)/DW$5)</f>
        <v>1</v>
      </c>
      <c r="DX28" s="58" t="n">
        <f aca="false">MAX(0,(MIN($F28,DX$4)-MAX($E28,DX$3)+1)/DX$5)</f>
        <v>1</v>
      </c>
      <c r="DY28" s="58" t="n">
        <f aca="false">MAX(0,(MIN($F28,DY$4)-MAX($E28,DY$3)+1)/DY$5)</f>
        <v>1</v>
      </c>
      <c r="DZ28" s="58" t="n">
        <f aca="false">MAX(0,(MIN($F28,DZ$4)-MAX($E28,DZ$3)+1)/DZ$5)</f>
        <v>1</v>
      </c>
      <c r="EA28" s="58" t="n">
        <f aca="false">MAX(0,(MIN($F28,EA$4)-MAX($E28,EA$3)+1)/EA$5)</f>
        <v>1</v>
      </c>
      <c r="EB28" s="58" t="n">
        <f aca="false">MAX(0,(MIN($F28,EB$4)-MAX($E28,EB$3)+1)/EB$5)</f>
        <v>1</v>
      </c>
      <c r="EC28" s="58" t="n">
        <f aca="false">MAX(0,(MIN($F28,EC$4)-MAX($E28,EC$3)+1)/EC$5)</f>
        <v>1</v>
      </c>
      <c r="ED28" s="58" t="n">
        <f aca="false">MAX(0,(MIN($F28,ED$4)-MAX($E28,ED$3)+1)/ED$5)</f>
        <v>1</v>
      </c>
      <c r="EE28" s="58" t="n">
        <f aca="false">MAX(0,(MIN($F28,EE$4)-MAX($E28,EE$3)+1)/EE$5)</f>
        <v>1</v>
      </c>
      <c r="EF28" s="58" t="n">
        <f aca="false">MAX(0,(MIN($F28,EF$4)-MAX($E28,EF$3)+1)/EF$5)</f>
        <v>1</v>
      </c>
      <c r="EG28" s="58" t="n">
        <f aca="false">MAX(0,(MIN($F28,EG$4)-MAX($E28,EG$3)+1)/EG$5)</f>
        <v>1</v>
      </c>
      <c r="EH28" s="58" t="n">
        <f aca="false">MAX(0,(MIN($F28,EH$4)-MAX($E28,EH$3)+1)/EH$5)</f>
        <v>1</v>
      </c>
      <c r="EI28" s="58" t="n">
        <f aca="false">MAX(0,(MIN($F28,EI$4)-MAX($E28,EI$3)+1)/EI$5)</f>
        <v>1</v>
      </c>
      <c r="EJ28" s="58" t="n">
        <f aca="false">MAX(0,(MIN($F28,EJ$4)-MAX($E28,EJ$3)+1)/EJ$5)</f>
        <v>1</v>
      </c>
      <c r="EK28" s="58" t="n">
        <f aca="false">MAX(0,(MIN($F28,EK$4)-MAX($E28,EK$3)+1)/EK$5)</f>
        <v>1</v>
      </c>
      <c r="EL28" s="58" t="n">
        <f aca="false">MAX(0,(MIN($F28,EL$4)-MAX($E28,EL$3)+1)/EL$5)</f>
        <v>1</v>
      </c>
      <c r="EM28" s="58" t="n">
        <f aca="false">MAX(0,(MIN($F28,EM$4)-MAX($E28,EM$3)+1)/EM$5)</f>
        <v>1</v>
      </c>
      <c r="EN28" s="58" t="n">
        <f aca="false">MAX(0,(MIN($F28,EN$4)-MAX($E28,EN$3)+1)/EN$5)</f>
        <v>1</v>
      </c>
      <c r="EO28" s="58" t="n">
        <f aca="false">MAX(0,(MIN($F28,EO$4)-MAX($E28,EO$3)+1)/EO$5)</f>
        <v>1</v>
      </c>
      <c r="EP28" s="58" t="n">
        <f aca="false">MAX(0,(MIN($F28,EP$4)-MAX($E28,EP$3)+1)/EP$5)</f>
        <v>1</v>
      </c>
      <c r="EQ28" s="58" t="n">
        <f aca="false">MAX(0,(MIN($F28,EQ$4)-MAX($E28,EQ$3)+1)/EQ$5)</f>
        <v>1</v>
      </c>
      <c r="ER28" s="58" t="n">
        <f aca="false">MAX(0,(MIN($F28,ER$4)-MAX($E28,ER$3)+1)/ER$5)</f>
        <v>1</v>
      </c>
      <c r="ES28" s="58" t="n">
        <f aca="false">MAX(0,(MIN($F28,ES$4)-MAX($E28,ES$3)+1)/ES$5)</f>
        <v>1</v>
      </c>
      <c r="ET28" s="58" t="n">
        <f aca="false">MAX(0,(MIN($F28,ET$4)-MAX($E28,ET$3)+1)/ET$5)</f>
        <v>1</v>
      </c>
      <c r="EU28" s="58" t="n">
        <f aca="false">MAX(0,(MIN($F28,EU$4)-MAX($E28,EU$3)+1)/EU$5)</f>
        <v>1</v>
      </c>
      <c r="EV28" s="58" t="n">
        <f aca="false">MAX(0,(MIN($F28,EV$4)-MAX($E28,EV$3)+1)/EV$5)</f>
        <v>1</v>
      </c>
      <c r="EW28" s="58" t="n">
        <f aca="false">MAX(0,(MIN($F28,EW$4)-MAX($E28,EW$3)+1)/EW$5)</f>
        <v>1</v>
      </c>
      <c r="EX28" s="58" t="n">
        <f aca="false">MAX(0,(MIN($F28,EX$4)-MAX($E28,EX$3)+1)/EX$5)</f>
        <v>1</v>
      </c>
      <c r="EY28" s="58" t="n">
        <f aca="false">MAX(0,(MIN($F28,EY$4)-MAX($E28,EY$3)+1)/EY$5)</f>
        <v>1</v>
      </c>
      <c r="EZ28" s="58" t="n">
        <f aca="false">MAX(0,(MIN($F28,EZ$4)-MAX($E28,EZ$3)+1)/EZ$5)</f>
        <v>1</v>
      </c>
      <c r="FA28" s="58" t="n">
        <f aca="false">MAX(0,(MIN($F28,FA$4)-MAX($E28,FA$3)+1)/FA$5)</f>
        <v>1</v>
      </c>
      <c r="FB28" s="58" t="n">
        <f aca="false">MAX(0,(MIN($F28,FB$4)-MAX($E28,FB$3)+1)/FB$5)</f>
        <v>1</v>
      </c>
      <c r="FC28" s="58" t="n">
        <f aca="false">MAX(0,(MIN($F28,FC$4)-MAX($E28,FC$3)+1)/FC$5)</f>
        <v>1</v>
      </c>
      <c r="FD28" s="58" t="n">
        <f aca="false">MAX(0,(MIN($F28,FD$4)-MAX($E28,FD$3)+1)/FD$5)</f>
        <v>0</v>
      </c>
      <c r="FE28" s="58" t="n">
        <f aca="false">MAX(0,(MIN($F28,FE$4)-MAX($E28,FE$3)+1)/FE$5)</f>
        <v>0</v>
      </c>
      <c r="FF28" s="58" t="n">
        <f aca="false">MAX(0,(MIN($F28,FF$4)-MAX($E28,FF$3)+1)/FF$5)</f>
        <v>0</v>
      </c>
      <c r="FG28" s="58" t="n">
        <f aca="false">MAX(0,(MIN($F28,FG$4)-MAX($E28,FG$3)+1)/FG$5)</f>
        <v>0</v>
      </c>
      <c r="FH28" s="58" t="n">
        <f aca="false">MAX(0,(MIN($F28,FH$4)-MAX($E28,FH$3)+1)/FH$5)</f>
        <v>0</v>
      </c>
    </row>
    <row r="29" customFormat="false" ht="15" hidden="false" customHeight="false" outlineLevel="0" collapsed="false">
      <c r="C29" s="0" t="s">
        <v>689</v>
      </c>
      <c r="D29" s="11" t="s">
        <v>282</v>
      </c>
      <c r="J29" s="58" t="n">
        <f aca="false">MAX(0,J$3-1-$F16)/Days_In_Year</f>
        <v>0</v>
      </c>
      <c r="K29" s="58" t="n">
        <f aca="false">MAX(0,K$3-1-$F16)/Days_In_Year</f>
        <v>0</v>
      </c>
      <c r="L29" s="58" t="n">
        <f aca="false">MAX(0,L$3-1-$F16)/Days_In_Year</f>
        <v>0</v>
      </c>
      <c r="M29" s="58" t="n">
        <f aca="false">MAX(0,M$3-1-$F16)/Days_In_Year</f>
        <v>0</v>
      </c>
      <c r="N29" s="58" t="n">
        <f aca="false">MAX(0,N$3-1-$F16)/Days_In_Year</f>
        <v>0</v>
      </c>
      <c r="O29" s="58" t="n">
        <f aca="false">MAX(0,O$3-1-$F16)/Days_In_Year</f>
        <v>0</v>
      </c>
      <c r="P29" s="58" t="n">
        <f aca="false">MAX(0,P$3-1-$F16)/Days_In_Year</f>
        <v>0</v>
      </c>
      <c r="Q29" s="58" t="n">
        <f aca="false">MAX(0,Q$3-1-$F16)/Days_In_Year</f>
        <v>0</v>
      </c>
      <c r="R29" s="58" t="n">
        <f aca="false">MAX(0,R$3-1-$F16)/Days_In_Year</f>
        <v>0</v>
      </c>
      <c r="S29" s="58" t="n">
        <f aca="false">MAX(0,S$3-1-$F16)/Days_In_Year</f>
        <v>0</v>
      </c>
      <c r="T29" s="58" t="n">
        <f aca="false">MAX(0,T$3-1-$F16)/Days_In_Year</f>
        <v>0</v>
      </c>
      <c r="U29" s="58" t="n">
        <f aca="false">MAX(0,U$3-1-$F16)/Days_In_Year</f>
        <v>0.249315068493151</v>
      </c>
      <c r="V29" s="58" t="n">
        <f aca="false">MAX(0,V$3-1-$F16)/Days_In_Year</f>
        <v>0.501369863013699</v>
      </c>
      <c r="W29" s="58" t="n">
        <f aca="false">MAX(0,W$3-1-$F16)/Days_In_Year</f>
        <v>0.753424657534247</v>
      </c>
      <c r="X29" s="58" t="n">
        <f aca="false">MAX(0,X$3-1-$F16)/Days_In_Year</f>
        <v>1</v>
      </c>
      <c r="Y29" s="58" t="n">
        <f aca="false">MAX(0,Y$3-1-$F16)/Days_In_Year</f>
        <v>1.24931506849315</v>
      </c>
      <c r="Z29" s="58" t="n">
        <f aca="false">MAX(0,Z$3-1-$F16)/Days_In_Year</f>
        <v>1.5013698630137</v>
      </c>
      <c r="AA29" s="58" t="n">
        <f aca="false">MAX(0,AA$3-1-$F16)/Days_In_Year</f>
        <v>1.75342465753425</v>
      </c>
      <c r="AB29" s="58" t="n">
        <f aca="false">MAX(0,AB$3-1-$F16)/Days_In_Year</f>
        <v>2</v>
      </c>
      <c r="AC29" s="58" t="n">
        <f aca="false">MAX(0,AC$3-1-$F16)/Days_In_Year</f>
        <v>2.24931506849315</v>
      </c>
      <c r="AD29" s="58" t="n">
        <f aca="false">MAX(0,AD$3-1-$F16)/Days_In_Year</f>
        <v>2.5013698630137</v>
      </c>
      <c r="AE29" s="58" t="n">
        <f aca="false">MAX(0,AE$3-1-$F16)/Days_In_Year</f>
        <v>2.75342465753425</v>
      </c>
      <c r="AF29" s="58" t="n">
        <f aca="false">MAX(0,AF$3-1-$F16)/Days_In_Year</f>
        <v>3</v>
      </c>
      <c r="AG29" s="58" t="n">
        <f aca="false">MAX(0,AG$3-1-$F16)/Days_In_Year</f>
        <v>3.24931506849315</v>
      </c>
      <c r="AH29" s="58" t="n">
        <f aca="false">MAX(0,AH$3-1-$F16)/Days_In_Year</f>
        <v>3.5013698630137</v>
      </c>
      <c r="AI29" s="58" t="n">
        <f aca="false">MAX(0,AI$3-1-$F16)/Days_In_Year</f>
        <v>3.75342465753425</v>
      </c>
      <c r="AJ29" s="58" t="n">
        <f aca="false">MAX(0,AJ$3-1-$F16)/Days_In_Year</f>
        <v>4.0027397260274</v>
      </c>
      <c r="AK29" s="58" t="n">
        <f aca="false">MAX(0,AK$3-1-$F16)/Days_In_Year</f>
        <v>4.25205479452055</v>
      </c>
      <c r="AL29" s="58" t="n">
        <f aca="false">MAX(0,AL$3-1-$F16)/Days_In_Year</f>
        <v>4.5041095890411</v>
      </c>
      <c r="AM29" s="58" t="n">
        <f aca="false">MAX(0,AM$3-1-$F16)/Days_In_Year</f>
        <v>4.75616438356164</v>
      </c>
      <c r="AN29" s="58" t="n">
        <f aca="false">MAX(0,AN$3-1-$F16)/Days_In_Year</f>
        <v>5.0027397260274</v>
      </c>
      <c r="AO29" s="58" t="n">
        <f aca="false">MAX(0,AO$3-1-$F16)/Days_In_Year</f>
        <v>5.25205479452055</v>
      </c>
      <c r="AP29" s="58" t="n">
        <f aca="false">MAX(0,AP$3-1-$F16)/Days_In_Year</f>
        <v>5.5041095890411</v>
      </c>
      <c r="AQ29" s="58" t="n">
        <f aca="false">MAX(0,AQ$3-1-$F16)/Days_In_Year</f>
        <v>5.75616438356164</v>
      </c>
      <c r="AR29" s="58" t="n">
        <f aca="false">MAX(0,AR$3-1-$F16)/Days_In_Year</f>
        <v>6.0027397260274</v>
      </c>
      <c r="AS29" s="58" t="n">
        <f aca="false">MAX(0,AS$3-1-$F16)/Days_In_Year</f>
        <v>6.25205479452055</v>
      </c>
      <c r="AT29" s="58" t="n">
        <f aca="false">MAX(0,AT$3-1-$F16)/Days_In_Year</f>
        <v>6.5041095890411</v>
      </c>
      <c r="AU29" s="58" t="n">
        <f aca="false">MAX(0,AU$3-1-$F16)/Days_In_Year</f>
        <v>6.75616438356164</v>
      </c>
      <c r="AV29" s="58" t="n">
        <f aca="false">MAX(0,AV$3-1-$F16)/Days_In_Year</f>
        <v>7.0027397260274</v>
      </c>
      <c r="AW29" s="58" t="n">
        <f aca="false">MAX(0,AW$3-1-$F16)/Days_In_Year</f>
        <v>7.25205479452055</v>
      </c>
      <c r="AX29" s="58" t="n">
        <f aca="false">MAX(0,AX$3-1-$F16)/Days_In_Year</f>
        <v>7.5041095890411</v>
      </c>
      <c r="AY29" s="58" t="n">
        <f aca="false">MAX(0,AY$3-1-$F16)/Days_In_Year</f>
        <v>7.75616438356164</v>
      </c>
      <c r="AZ29" s="58" t="n">
        <f aca="false">MAX(0,AZ$3-1-$F16)/Days_In_Year</f>
        <v>8.0054794520548</v>
      </c>
      <c r="BA29" s="58" t="n">
        <f aca="false">MAX(0,BA$3-1-$F16)/Days_In_Year</f>
        <v>8.25479452054795</v>
      </c>
      <c r="BB29" s="58" t="n">
        <f aca="false">MAX(0,BB$3-1-$F16)/Days_In_Year</f>
        <v>8.50684931506849</v>
      </c>
      <c r="BC29" s="58" t="n">
        <f aca="false">MAX(0,BC$3-1-$F16)/Days_In_Year</f>
        <v>8.75890410958904</v>
      </c>
      <c r="BD29" s="58" t="n">
        <f aca="false">MAX(0,BD$3-1-$F16)/Days_In_Year</f>
        <v>9.0054794520548</v>
      </c>
      <c r="BE29" s="58" t="n">
        <f aca="false">MAX(0,BE$3-1-$F16)/Days_In_Year</f>
        <v>9.25479452054795</v>
      </c>
      <c r="BF29" s="58" t="n">
        <f aca="false">MAX(0,BF$3-1-$F16)/Days_In_Year</f>
        <v>9.50684931506849</v>
      </c>
      <c r="BG29" s="58" t="n">
        <f aca="false">MAX(0,BG$3-1-$F16)/Days_In_Year</f>
        <v>9.75890410958904</v>
      </c>
      <c r="BH29" s="58" t="n">
        <f aca="false">MAX(0,BH$3-1-$F16)/Days_In_Year</f>
        <v>10.0054794520548</v>
      </c>
      <c r="BI29" s="58" t="n">
        <f aca="false">MAX(0,BI$3-1-$F16)/Days_In_Year</f>
        <v>10.2547945205479</v>
      </c>
      <c r="BJ29" s="58" t="n">
        <f aca="false">MAX(0,BJ$3-1-$F16)/Days_In_Year</f>
        <v>10.5068493150685</v>
      </c>
      <c r="BK29" s="58" t="n">
        <f aca="false">MAX(0,BK$3-1-$F16)/Days_In_Year</f>
        <v>10.758904109589</v>
      </c>
      <c r="BL29" s="58" t="n">
        <f aca="false">MAX(0,BL$3-1-$F16)/Days_In_Year</f>
        <v>11.0054794520548</v>
      </c>
      <c r="BM29" s="58" t="n">
        <f aca="false">MAX(0,BM$3-1-$F16)/Days_In_Year</f>
        <v>11.2547945205479</v>
      </c>
      <c r="BN29" s="58" t="n">
        <f aca="false">MAX(0,BN$3-1-$F16)/Days_In_Year</f>
        <v>11.5068493150685</v>
      </c>
      <c r="BO29" s="58" t="n">
        <f aca="false">MAX(0,BO$3-1-$F16)/Days_In_Year</f>
        <v>11.758904109589</v>
      </c>
      <c r="BP29" s="58" t="n">
        <f aca="false">MAX(0,BP$3-1-$F16)/Days_In_Year</f>
        <v>12.0082191780822</v>
      </c>
      <c r="BQ29" s="58" t="n">
        <f aca="false">MAX(0,BQ$3-1-$F16)/Days_In_Year</f>
        <v>12.2575342465753</v>
      </c>
      <c r="BR29" s="58" t="n">
        <f aca="false">MAX(0,BR$3-1-$F16)/Days_In_Year</f>
        <v>12.5095890410959</v>
      </c>
      <c r="BS29" s="58" t="n">
        <f aca="false">MAX(0,BS$3-1-$F16)/Days_In_Year</f>
        <v>12.7616438356164</v>
      </c>
      <c r="BT29" s="58" t="n">
        <f aca="false">MAX(0,BT$3-1-$F16)/Days_In_Year</f>
        <v>13.0082191780822</v>
      </c>
      <c r="BU29" s="58" t="n">
        <f aca="false">MAX(0,BU$3-1-$F16)/Days_In_Year</f>
        <v>13.2575342465753</v>
      </c>
      <c r="BV29" s="58" t="n">
        <f aca="false">MAX(0,BV$3-1-$F16)/Days_In_Year</f>
        <v>13.5095890410959</v>
      </c>
      <c r="BW29" s="58" t="n">
        <f aca="false">MAX(0,BW$3-1-$F16)/Days_In_Year</f>
        <v>13.7616438356164</v>
      </c>
      <c r="BX29" s="58" t="n">
        <f aca="false">MAX(0,BX$3-1-$F16)/Days_In_Year</f>
        <v>14.0082191780822</v>
      </c>
      <c r="BY29" s="58" t="n">
        <f aca="false">MAX(0,BY$3-1-$F16)/Days_In_Year</f>
        <v>14.2575342465753</v>
      </c>
      <c r="BZ29" s="58" t="n">
        <f aca="false">MAX(0,BZ$3-1-$F16)/Days_In_Year</f>
        <v>14.5095890410959</v>
      </c>
      <c r="CA29" s="58" t="n">
        <f aca="false">MAX(0,CA$3-1-$F16)/Days_In_Year</f>
        <v>14.7616438356164</v>
      </c>
      <c r="CB29" s="58" t="n">
        <f aca="false">MAX(0,CB$3-1-$F16)/Days_In_Year</f>
        <v>15.0082191780822</v>
      </c>
      <c r="CC29" s="58" t="n">
        <f aca="false">MAX(0,CC$3-1-$F16)/Days_In_Year</f>
        <v>15.2575342465753</v>
      </c>
      <c r="CD29" s="58" t="n">
        <f aca="false">MAX(0,CD$3-1-$F16)/Days_In_Year</f>
        <v>15.5095890410959</v>
      </c>
      <c r="CE29" s="58" t="n">
        <f aca="false">MAX(0,CE$3-1-$F16)/Days_In_Year</f>
        <v>15.7616438356164</v>
      </c>
      <c r="CF29" s="58" t="n">
        <f aca="false">MAX(0,CF$3-1-$F16)/Days_In_Year</f>
        <v>16.0109589041096</v>
      </c>
      <c r="CG29" s="58" t="n">
        <f aca="false">MAX(0,CG$3-1-$F16)/Days_In_Year</f>
        <v>16.2602739726027</v>
      </c>
      <c r="CH29" s="58" t="n">
        <f aca="false">MAX(0,CH$3-1-$F16)/Days_In_Year</f>
        <v>16.5123287671233</v>
      </c>
      <c r="CI29" s="58" t="n">
        <f aca="false">MAX(0,CI$3-1-$F16)/Days_In_Year</f>
        <v>16.7643835616438</v>
      </c>
      <c r="CJ29" s="58" t="n">
        <f aca="false">MAX(0,CJ$3-1-$F16)/Days_In_Year</f>
        <v>17.0109589041096</v>
      </c>
      <c r="CK29" s="58" t="n">
        <f aca="false">MAX(0,CK$3-1-$F16)/Days_In_Year</f>
        <v>17.2602739726027</v>
      </c>
      <c r="CL29" s="58" t="n">
        <f aca="false">MAX(0,CL$3-1-$F16)/Days_In_Year</f>
        <v>17.5123287671233</v>
      </c>
      <c r="CM29" s="58" t="n">
        <f aca="false">MAX(0,CM$3-1-$F16)/Days_In_Year</f>
        <v>17.7643835616438</v>
      </c>
      <c r="CN29" s="58" t="n">
        <f aca="false">MAX(0,CN$3-1-$F16)/Days_In_Year</f>
        <v>18.0109589041096</v>
      </c>
      <c r="CO29" s="58" t="n">
        <f aca="false">MAX(0,CO$3-1-$F16)/Days_In_Year</f>
        <v>18.2602739726027</v>
      </c>
      <c r="CP29" s="58" t="n">
        <f aca="false">MAX(0,CP$3-1-$F16)/Days_In_Year</f>
        <v>18.5123287671233</v>
      </c>
      <c r="CQ29" s="58" t="n">
        <f aca="false">MAX(0,CQ$3-1-$F16)/Days_In_Year</f>
        <v>18.7643835616438</v>
      </c>
      <c r="CR29" s="58" t="n">
        <f aca="false">MAX(0,CR$3-1-$F16)/Days_In_Year</f>
        <v>19.0109589041096</v>
      </c>
      <c r="CS29" s="58" t="n">
        <f aca="false">MAX(0,CS$3-1-$F16)/Days_In_Year</f>
        <v>19.2602739726027</v>
      </c>
      <c r="CT29" s="58" t="n">
        <f aca="false">MAX(0,CT$3-1-$F16)/Days_In_Year</f>
        <v>19.5123287671233</v>
      </c>
      <c r="CU29" s="58" t="n">
        <f aca="false">MAX(0,CU$3-1-$F16)/Days_In_Year</f>
        <v>19.7643835616438</v>
      </c>
      <c r="CV29" s="58" t="n">
        <f aca="false">MAX(0,CV$3-1-$F16)/Days_In_Year</f>
        <v>20.013698630137</v>
      </c>
      <c r="CW29" s="58" t="n">
        <f aca="false">MAX(0,CW$3-1-$F16)/Days_In_Year</f>
        <v>20.2630136986301</v>
      </c>
      <c r="CX29" s="58" t="n">
        <f aca="false">MAX(0,CX$3-1-$F16)/Days_In_Year</f>
        <v>20.5150684931507</v>
      </c>
      <c r="CY29" s="58" t="n">
        <f aca="false">MAX(0,CY$3-1-$F16)/Days_In_Year</f>
        <v>20.7671232876712</v>
      </c>
      <c r="CZ29" s="58" t="n">
        <f aca="false">MAX(0,CZ$3-1-$F16)/Days_In_Year</f>
        <v>21.013698630137</v>
      </c>
      <c r="DA29" s="58" t="n">
        <f aca="false">MAX(0,DA$3-1-$F16)/Days_In_Year</f>
        <v>21.2630136986301</v>
      </c>
      <c r="DB29" s="58" t="n">
        <f aca="false">MAX(0,DB$3-1-$F16)/Days_In_Year</f>
        <v>21.5150684931507</v>
      </c>
      <c r="DC29" s="58" t="n">
        <f aca="false">MAX(0,DC$3-1-$F16)/Days_In_Year</f>
        <v>21.7671232876712</v>
      </c>
      <c r="DD29" s="58" t="n">
        <f aca="false">MAX(0,DD$3-1-$F16)/Days_In_Year</f>
        <v>22.013698630137</v>
      </c>
      <c r="DE29" s="58" t="n">
        <f aca="false">MAX(0,DE$3-1-$F16)/Days_In_Year</f>
        <v>22.2630136986301</v>
      </c>
      <c r="DF29" s="58" t="n">
        <f aca="false">MAX(0,DF$3-1-$F16)/Days_In_Year</f>
        <v>22.5150684931507</v>
      </c>
      <c r="DG29" s="58" t="n">
        <f aca="false">MAX(0,DG$3-1-$F16)/Days_In_Year</f>
        <v>22.7671232876712</v>
      </c>
      <c r="DH29" s="58" t="n">
        <f aca="false">MAX(0,DH$3-1-$F16)/Days_In_Year</f>
        <v>23.013698630137</v>
      </c>
      <c r="DI29" s="58" t="n">
        <f aca="false">MAX(0,DI$3-1-$F16)/Days_In_Year</f>
        <v>23.2630136986301</v>
      </c>
      <c r="DJ29" s="58" t="n">
        <f aca="false">MAX(0,DJ$3-1-$F16)/Days_In_Year</f>
        <v>23.5150684931507</v>
      </c>
      <c r="DK29" s="58" t="n">
        <f aca="false">MAX(0,DK$3-1-$F16)/Days_In_Year</f>
        <v>23.7671232876712</v>
      </c>
      <c r="DL29" s="58" t="n">
        <f aca="false">MAX(0,DL$3-1-$F16)/Days_In_Year</f>
        <v>24.0164383561644</v>
      </c>
      <c r="DM29" s="58" t="n">
        <f aca="false">MAX(0,DM$3-1-$F16)/Days_In_Year</f>
        <v>24.2657534246575</v>
      </c>
      <c r="DN29" s="58" t="n">
        <f aca="false">MAX(0,DN$3-1-$F16)/Days_In_Year</f>
        <v>24.5178082191781</v>
      </c>
      <c r="DO29" s="58" t="n">
        <f aca="false">MAX(0,DO$3-1-$F16)/Days_In_Year</f>
        <v>24.7698630136986</v>
      </c>
      <c r="DP29" s="58" t="n">
        <f aca="false">MAX(0,DP$3-1-$F16)/Days_In_Year</f>
        <v>25.0164383561644</v>
      </c>
      <c r="DQ29" s="58" t="n">
        <f aca="false">MAX(0,DQ$3-1-$F16)/Days_In_Year</f>
        <v>25.2657534246575</v>
      </c>
      <c r="DR29" s="58" t="n">
        <f aca="false">MAX(0,DR$3-1-$F16)/Days_In_Year</f>
        <v>25.5178082191781</v>
      </c>
      <c r="DS29" s="58" t="n">
        <f aca="false">MAX(0,DS$3-1-$F16)/Days_In_Year</f>
        <v>25.7698630136986</v>
      </c>
      <c r="DT29" s="58" t="n">
        <f aca="false">MAX(0,DT$3-1-$F16)/Days_In_Year</f>
        <v>26.0164383561644</v>
      </c>
      <c r="DU29" s="58" t="n">
        <f aca="false">MAX(0,DU$3-1-$F16)/Days_In_Year</f>
        <v>26.2657534246575</v>
      </c>
      <c r="DV29" s="58" t="n">
        <f aca="false">MAX(0,DV$3-1-$F16)/Days_In_Year</f>
        <v>26.5178082191781</v>
      </c>
      <c r="DW29" s="58" t="n">
        <f aca="false">MAX(0,DW$3-1-$F16)/Days_In_Year</f>
        <v>26.7698630136986</v>
      </c>
      <c r="DX29" s="58" t="n">
        <f aca="false">MAX(0,DX$3-1-$F16)/Days_In_Year</f>
        <v>27.0164383561644</v>
      </c>
      <c r="DY29" s="58" t="n">
        <f aca="false">MAX(0,DY$3-1-$F16)/Days_In_Year</f>
        <v>27.2657534246575</v>
      </c>
      <c r="DZ29" s="58" t="n">
        <f aca="false">MAX(0,DZ$3-1-$F16)/Days_In_Year</f>
        <v>27.5178082191781</v>
      </c>
      <c r="EA29" s="58" t="n">
        <f aca="false">MAX(0,EA$3-1-$F16)/Days_In_Year</f>
        <v>27.7698630136986</v>
      </c>
      <c r="EB29" s="58" t="n">
        <f aca="false">MAX(0,EB$3-1-$F16)/Days_In_Year</f>
        <v>28.0191780821918</v>
      </c>
      <c r="EC29" s="58" t="n">
        <f aca="false">MAX(0,EC$3-1-$F16)/Days_In_Year</f>
        <v>28.2684931506849</v>
      </c>
      <c r="ED29" s="58" t="n">
        <f aca="false">MAX(0,ED$3-1-$F16)/Days_In_Year</f>
        <v>28.5205479452055</v>
      </c>
      <c r="EE29" s="58" t="n">
        <f aca="false">MAX(0,EE$3-1-$F16)/Days_In_Year</f>
        <v>28.772602739726</v>
      </c>
      <c r="EF29" s="58" t="n">
        <f aca="false">MAX(0,EF$3-1-$F16)/Days_In_Year</f>
        <v>29.0191780821918</v>
      </c>
      <c r="EG29" s="58" t="n">
        <f aca="false">MAX(0,EG$3-1-$F16)/Days_In_Year</f>
        <v>29.2684931506849</v>
      </c>
      <c r="EH29" s="58" t="n">
        <f aca="false">MAX(0,EH$3-1-$F16)/Days_In_Year</f>
        <v>29.5205479452055</v>
      </c>
      <c r="EI29" s="58" t="n">
        <f aca="false">MAX(0,EI$3-1-$F16)/Days_In_Year</f>
        <v>29.772602739726</v>
      </c>
      <c r="EJ29" s="58" t="n">
        <f aca="false">MAX(0,EJ$3-1-$F16)/Days_In_Year</f>
        <v>30.0191780821918</v>
      </c>
      <c r="EK29" s="58" t="n">
        <f aca="false">MAX(0,EK$3-1-$F16)/Days_In_Year</f>
        <v>30.2684931506849</v>
      </c>
      <c r="EL29" s="58" t="n">
        <f aca="false">MAX(0,EL$3-1-$F16)/Days_In_Year</f>
        <v>30.5205479452055</v>
      </c>
      <c r="EM29" s="58" t="n">
        <f aca="false">MAX(0,EM$3-1-$F16)/Days_In_Year</f>
        <v>30.772602739726</v>
      </c>
      <c r="EN29" s="58" t="n">
        <f aca="false">MAX(0,EN$3-1-$F16)/Days_In_Year</f>
        <v>31.0191780821918</v>
      </c>
      <c r="EO29" s="58" t="n">
        <f aca="false">MAX(0,EO$3-1-$F16)/Days_In_Year</f>
        <v>31.2684931506849</v>
      </c>
      <c r="EP29" s="58" t="n">
        <f aca="false">MAX(0,EP$3-1-$F16)/Days_In_Year</f>
        <v>31.5205479452055</v>
      </c>
      <c r="EQ29" s="58" t="n">
        <f aca="false">MAX(0,EQ$3-1-$F16)/Days_In_Year</f>
        <v>31.772602739726</v>
      </c>
      <c r="ER29" s="58" t="n">
        <f aca="false">MAX(0,ER$3-1-$F16)/Days_In_Year</f>
        <v>32.0219178082192</v>
      </c>
      <c r="ES29" s="58" t="n">
        <f aca="false">MAX(0,ES$3-1-$F16)/Days_In_Year</f>
        <v>32.2712328767123</v>
      </c>
      <c r="ET29" s="58" t="n">
        <f aca="false">MAX(0,ET$3-1-$F16)/Days_In_Year</f>
        <v>32.5232876712329</v>
      </c>
      <c r="EU29" s="58" t="n">
        <f aca="false">MAX(0,EU$3-1-$F16)/Days_In_Year</f>
        <v>32.7753424657534</v>
      </c>
      <c r="EV29" s="58" t="n">
        <f aca="false">MAX(0,EV$3-1-$F16)/Days_In_Year</f>
        <v>33.0219178082192</v>
      </c>
      <c r="EW29" s="58" t="n">
        <f aca="false">MAX(0,EW$3-1-$F16)/Days_In_Year</f>
        <v>33.2712328767123</v>
      </c>
      <c r="EX29" s="58" t="n">
        <f aca="false">MAX(0,EX$3-1-$F16)/Days_In_Year</f>
        <v>33.5232876712329</v>
      </c>
      <c r="EY29" s="58" t="n">
        <f aca="false">MAX(0,EY$3-1-$F16)/Days_In_Year</f>
        <v>33.7753424657534</v>
      </c>
      <c r="EZ29" s="58" t="n">
        <f aca="false">MAX(0,EZ$3-1-$F16)/Days_In_Year</f>
        <v>34.0219178082192</v>
      </c>
      <c r="FA29" s="58" t="n">
        <f aca="false">MAX(0,FA$3-1-$F16)/Days_In_Year</f>
        <v>34.2712328767123</v>
      </c>
      <c r="FB29" s="58" t="n">
        <f aca="false">MAX(0,FB$3-1-$F16)/Days_In_Year</f>
        <v>34.5232876712329</v>
      </c>
      <c r="FC29" s="58" t="n">
        <f aca="false">MAX(0,FC$3-1-$F16)/Days_In_Year</f>
        <v>34.7753424657534</v>
      </c>
      <c r="FD29" s="58" t="n">
        <f aca="false">MAX(0,FD$3-1-$F16)/Days_In_Year</f>
        <v>35.0219178082192</v>
      </c>
      <c r="FE29" s="58" t="n">
        <f aca="false">MAX(0,FE$3-1-$F16)/Days_In_Year</f>
        <v>35.2712328767123</v>
      </c>
      <c r="FF29" s="58" t="n">
        <f aca="false">MAX(0,FF$3-1-$F16)/Days_In_Year</f>
        <v>35.5232876712329</v>
      </c>
      <c r="FG29" s="58" t="n">
        <f aca="false">MAX(0,FG$3-1-$F16)/Days_In_Year</f>
        <v>35.7753424657534</v>
      </c>
      <c r="FH29" s="58" t="n">
        <f aca="false">MAX(0,FH$3-1-$F16)/Days_In_Year</f>
        <v>36.0246575342466</v>
      </c>
    </row>
    <row r="30" customFormat="false" ht="15" hidden="false" customHeight="false" outlineLevel="0" collapsed="false">
      <c r="C30" s="0" t="s">
        <v>690</v>
      </c>
      <c r="D30" s="11" t="s">
        <v>556</v>
      </c>
      <c r="E30" s="44" t="n">
        <f aca="false">In_Acq+1</f>
        <v>45992</v>
      </c>
      <c r="F30" s="44" t="n">
        <f aca="false">$E15</f>
        <v>46387</v>
      </c>
      <c r="I30" s="58" t="n">
        <f aca="false">SUM(J30:FH30)</f>
        <v>1</v>
      </c>
      <c r="J30" s="58" t="n">
        <f aca="false">MAX(0,MIN($F30,J$4)-MAX($E30,J$3)+1)/($F30-$E30+1)</f>
        <v>0.0782828282828283</v>
      </c>
      <c r="K30" s="58" t="n">
        <f aca="false">MAX(0,MIN($F30,K$4)-MAX($E30,K$3)+1)/($F30-$E30+1)</f>
        <v>0.227272727272727</v>
      </c>
      <c r="L30" s="58" t="n">
        <f aca="false">MAX(0,MIN($F30,L$4)-MAX($E30,L$3)+1)/($F30-$E30+1)</f>
        <v>0.22979797979798</v>
      </c>
      <c r="M30" s="58" t="n">
        <f aca="false">MAX(0,MIN($F30,M$4)-MAX($E30,M$3)+1)/($F30-$E30+1)</f>
        <v>0.232323232323232</v>
      </c>
      <c r="N30" s="58" t="n">
        <f aca="false">MAX(0,MIN($F30,N$4)-MAX($E30,N$3)+1)/($F30-$E30+1)</f>
        <v>0.232323232323232</v>
      </c>
      <c r="O30" s="58" t="n">
        <f aca="false">MAX(0,MIN($F30,O$4)-MAX($E30,O$3)+1)/($F30-$E30+1)</f>
        <v>0</v>
      </c>
      <c r="P30" s="58" t="n">
        <f aca="false">MAX(0,MIN($F30,P$4)-MAX($E30,P$3)+1)/($F30-$E30+1)</f>
        <v>0</v>
      </c>
      <c r="Q30" s="58" t="n">
        <f aca="false">MAX(0,MIN($F30,Q$4)-MAX($E30,Q$3)+1)/($F30-$E30+1)</f>
        <v>0</v>
      </c>
      <c r="R30" s="58" t="n">
        <f aca="false">MAX(0,MIN($F30,R$4)-MAX($E30,R$3)+1)/($F30-$E30+1)</f>
        <v>0</v>
      </c>
      <c r="S30" s="58" t="n">
        <f aca="false">MAX(0,MIN($F30,S$4)-MAX($E30,S$3)+1)/($F30-$E30+1)</f>
        <v>0</v>
      </c>
      <c r="T30" s="58" t="n">
        <f aca="false">MAX(0,MIN($F30,T$4)-MAX($E30,T$3)+1)/($F30-$E30+1)</f>
        <v>0</v>
      </c>
      <c r="U30" s="58" t="n">
        <f aca="false">MAX(0,MIN($F30,U$4)-MAX($E30,U$3)+1)/($F30-$E30+1)</f>
        <v>0</v>
      </c>
      <c r="V30" s="58" t="n">
        <f aca="false">MAX(0,MIN($F30,V$4)-MAX($E30,V$3)+1)/($F30-$E30+1)</f>
        <v>0</v>
      </c>
      <c r="W30" s="58" t="n">
        <f aca="false">MAX(0,MIN($F30,W$4)-MAX($E30,W$3)+1)/($F30-$E30+1)</f>
        <v>0</v>
      </c>
      <c r="X30" s="58" t="n">
        <f aca="false">MAX(0,MIN($F30,X$4)-MAX($E30,X$3)+1)/($F30-$E30+1)</f>
        <v>0</v>
      </c>
      <c r="Y30" s="58" t="n">
        <f aca="false">MAX(0,MIN($F30,Y$4)-MAX($E30,Y$3)+1)/($F30-$E30+1)</f>
        <v>0</v>
      </c>
      <c r="Z30" s="58" t="n">
        <f aca="false">MAX(0,MIN($F30,Z$4)-MAX($E30,Z$3)+1)/($F30-$E30+1)</f>
        <v>0</v>
      </c>
      <c r="AA30" s="58" t="n">
        <f aca="false">MAX(0,MIN($F30,AA$4)-MAX($E30,AA$3)+1)/($F30-$E30+1)</f>
        <v>0</v>
      </c>
      <c r="AB30" s="58" t="n">
        <f aca="false">MAX(0,MIN($F30,AB$4)-MAX($E30,AB$3)+1)/($F30-$E30+1)</f>
        <v>0</v>
      </c>
      <c r="AC30" s="58" t="n">
        <f aca="false">MAX(0,MIN($F30,AC$4)-MAX($E30,AC$3)+1)/($F30-$E30+1)</f>
        <v>0</v>
      </c>
      <c r="AD30" s="58" t="n">
        <f aca="false">MAX(0,MIN($F30,AD$4)-MAX($E30,AD$3)+1)/($F30-$E30+1)</f>
        <v>0</v>
      </c>
      <c r="AE30" s="58" t="n">
        <f aca="false">MAX(0,MIN($F30,AE$4)-MAX($E30,AE$3)+1)/($F30-$E30+1)</f>
        <v>0</v>
      </c>
      <c r="AF30" s="58" t="n">
        <f aca="false">MAX(0,MIN($F30,AF$4)-MAX($E30,AF$3)+1)/($F30-$E30+1)</f>
        <v>0</v>
      </c>
      <c r="AG30" s="58" t="n">
        <f aca="false">MAX(0,MIN($F30,AG$4)-MAX($E30,AG$3)+1)/($F30-$E30+1)</f>
        <v>0</v>
      </c>
      <c r="AH30" s="58" t="n">
        <f aca="false">MAX(0,MIN($F30,AH$4)-MAX($E30,AH$3)+1)/($F30-$E30+1)</f>
        <v>0</v>
      </c>
      <c r="AI30" s="58" t="n">
        <f aca="false">MAX(0,MIN($F30,AI$4)-MAX($E30,AI$3)+1)/($F30-$E30+1)</f>
        <v>0</v>
      </c>
      <c r="AJ30" s="58" t="n">
        <f aca="false">MAX(0,MIN($F30,AJ$4)-MAX($E30,AJ$3)+1)/($F30-$E30+1)</f>
        <v>0</v>
      </c>
      <c r="AK30" s="58" t="n">
        <f aca="false">MAX(0,MIN($F30,AK$4)-MAX($E30,AK$3)+1)/($F30-$E30+1)</f>
        <v>0</v>
      </c>
      <c r="AL30" s="58" t="n">
        <f aca="false">MAX(0,MIN($F30,AL$4)-MAX($E30,AL$3)+1)/($F30-$E30+1)</f>
        <v>0</v>
      </c>
      <c r="AM30" s="58" t="n">
        <f aca="false">MAX(0,MIN($F30,AM$4)-MAX($E30,AM$3)+1)/($F30-$E30+1)</f>
        <v>0</v>
      </c>
      <c r="AN30" s="58" t="n">
        <f aca="false">MAX(0,MIN($F30,AN$4)-MAX($E30,AN$3)+1)/($F30-$E30+1)</f>
        <v>0</v>
      </c>
      <c r="AO30" s="58" t="n">
        <f aca="false">MAX(0,MIN($F30,AO$4)-MAX($E30,AO$3)+1)/($F30-$E30+1)</f>
        <v>0</v>
      </c>
      <c r="AP30" s="58" t="n">
        <f aca="false">MAX(0,MIN($F30,AP$4)-MAX($E30,AP$3)+1)/($F30-$E30+1)</f>
        <v>0</v>
      </c>
      <c r="AQ30" s="58" t="n">
        <f aca="false">MAX(0,MIN($F30,AQ$4)-MAX($E30,AQ$3)+1)/($F30-$E30+1)</f>
        <v>0</v>
      </c>
      <c r="AR30" s="58" t="n">
        <f aca="false">MAX(0,MIN($F30,AR$4)-MAX($E30,AR$3)+1)/($F30-$E30+1)</f>
        <v>0</v>
      </c>
      <c r="AS30" s="58" t="n">
        <f aca="false">MAX(0,MIN($F30,AS$4)-MAX($E30,AS$3)+1)/($F30-$E30+1)</f>
        <v>0</v>
      </c>
      <c r="AT30" s="58" t="n">
        <f aca="false">MAX(0,MIN($F30,AT$4)-MAX($E30,AT$3)+1)/($F30-$E30+1)</f>
        <v>0</v>
      </c>
      <c r="AU30" s="58" t="n">
        <f aca="false">MAX(0,MIN($F30,AU$4)-MAX($E30,AU$3)+1)/($F30-$E30+1)</f>
        <v>0</v>
      </c>
      <c r="AV30" s="58" t="n">
        <f aca="false">MAX(0,MIN($F30,AV$4)-MAX($E30,AV$3)+1)/($F30-$E30+1)</f>
        <v>0</v>
      </c>
      <c r="AW30" s="58" t="n">
        <f aca="false">MAX(0,MIN($F30,AW$4)-MAX($E30,AW$3)+1)/($F30-$E30+1)</f>
        <v>0</v>
      </c>
      <c r="AX30" s="58" t="n">
        <f aca="false">MAX(0,MIN($F30,AX$4)-MAX($E30,AX$3)+1)/($F30-$E30+1)</f>
        <v>0</v>
      </c>
      <c r="AY30" s="58" t="n">
        <f aca="false">MAX(0,MIN($F30,AY$4)-MAX($E30,AY$3)+1)/($F30-$E30+1)</f>
        <v>0</v>
      </c>
      <c r="AZ30" s="58" t="n">
        <f aca="false">MAX(0,MIN($F30,AZ$4)-MAX($E30,AZ$3)+1)/($F30-$E30+1)</f>
        <v>0</v>
      </c>
      <c r="BA30" s="58" t="n">
        <f aca="false">MAX(0,MIN($F30,BA$4)-MAX($E30,BA$3)+1)/($F30-$E30+1)</f>
        <v>0</v>
      </c>
      <c r="BB30" s="58" t="n">
        <f aca="false">MAX(0,MIN($F30,BB$4)-MAX($E30,BB$3)+1)/($F30-$E30+1)</f>
        <v>0</v>
      </c>
      <c r="BC30" s="58" t="n">
        <f aca="false">MAX(0,MIN($F30,BC$4)-MAX($E30,BC$3)+1)/($F30-$E30+1)</f>
        <v>0</v>
      </c>
      <c r="BD30" s="58" t="n">
        <f aca="false">MAX(0,MIN($F30,BD$4)-MAX($E30,BD$3)+1)/($F30-$E30+1)</f>
        <v>0</v>
      </c>
      <c r="BE30" s="58" t="n">
        <f aca="false">MAX(0,MIN($F30,BE$4)-MAX($E30,BE$3)+1)/($F30-$E30+1)</f>
        <v>0</v>
      </c>
      <c r="BF30" s="58" t="n">
        <f aca="false">MAX(0,MIN($F30,BF$4)-MAX($E30,BF$3)+1)/($F30-$E30+1)</f>
        <v>0</v>
      </c>
      <c r="BG30" s="58" t="n">
        <f aca="false">MAX(0,MIN($F30,BG$4)-MAX($E30,BG$3)+1)/($F30-$E30+1)</f>
        <v>0</v>
      </c>
      <c r="BH30" s="58" t="n">
        <f aca="false">MAX(0,MIN($F30,BH$4)-MAX($E30,BH$3)+1)/($F30-$E30+1)</f>
        <v>0</v>
      </c>
      <c r="BI30" s="58" t="n">
        <f aca="false">MAX(0,MIN($F30,BI$4)-MAX($E30,BI$3)+1)/($F30-$E30+1)</f>
        <v>0</v>
      </c>
      <c r="BJ30" s="58" t="n">
        <f aca="false">MAX(0,MIN($F30,BJ$4)-MAX($E30,BJ$3)+1)/($F30-$E30+1)</f>
        <v>0</v>
      </c>
      <c r="BK30" s="58" t="n">
        <f aca="false">MAX(0,MIN($F30,BK$4)-MAX($E30,BK$3)+1)/($F30-$E30+1)</f>
        <v>0</v>
      </c>
      <c r="BL30" s="58" t="n">
        <f aca="false">MAX(0,MIN($F30,BL$4)-MAX($E30,BL$3)+1)/($F30-$E30+1)</f>
        <v>0</v>
      </c>
      <c r="BM30" s="58" t="n">
        <f aca="false">MAX(0,MIN($F30,BM$4)-MAX($E30,BM$3)+1)/($F30-$E30+1)</f>
        <v>0</v>
      </c>
      <c r="BN30" s="58" t="n">
        <f aca="false">MAX(0,MIN($F30,BN$4)-MAX($E30,BN$3)+1)/($F30-$E30+1)</f>
        <v>0</v>
      </c>
      <c r="BO30" s="58" t="n">
        <f aca="false">MAX(0,MIN($F30,BO$4)-MAX($E30,BO$3)+1)/($F30-$E30+1)</f>
        <v>0</v>
      </c>
      <c r="BP30" s="58" t="n">
        <f aca="false">MAX(0,MIN($F30,BP$4)-MAX($E30,BP$3)+1)/($F30-$E30+1)</f>
        <v>0</v>
      </c>
      <c r="BQ30" s="58" t="n">
        <f aca="false">MAX(0,MIN($F30,BQ$4)-MAX($E30,BQ$3)+1)/($F30-$E30+1)</f>
        <v>0</v>
      </c>
      <c r="BR30" s="58" t="n">
        <f aca="false">MAX(0,MIN($F30,BR$4)-MAX($E30,BR$3)+1)/($F30-$E30+1)</f>
        <v>0</v>
      </c>
      <c r="BS30" s="58" t="n">
        <f aca="false">MAX(0,MIN($F30,BS$4)-MAX($E30,BS$3)+1)/($F30-$E30+1)</f>
        <v>0</v>
      </c>
      <c r="BT30" s="58" t="n">
        <f aca="false">MAX(0,MIN($F30,BT$4)-MAX($E30,BT$3)+1)/($F30-$E30+1)</f>
        <v>0</v>
      </c>
      <c r="BU30" s="58" t="n">
        <f aca="false">MAX(0,MIN($F30,BU$4)-MAX($E30,BU$3)+1)/($F30-$E30+1)</f>
        <v>0</v>
      </c>
      <c r="BV30" s="58" t="n">
        <f aca="false">MAX(0,MIN($F30,BV$4)-MAX($E30,BV$3)+1)/($F30-$E30+1)</f>
        <v>0</v>
      </c>
      <c r="BW30" s="58" t="n">
        <f aca="false">MAX(0,MIN($F30,BW$4)-MAX($E30,BW$3)+1)/($F30-$E30+1)</f>
        <v>0</v>
      </c>
      <c r="BX30" s="58" t="n">
        <f aca="false">MAX(0,MIN($F30,BX$4)-MAX($E30,BX$3)+1)/($F30-$E30+1)</f>
        <v>0</v>
      </c>
      <c r="BY30" s="58" t="n">
        <f aca="false">MAX(0,MIN($F30,BY$4)-MAX($E30,BY$3)+1)/($F30-$E30+1)</f>
        <v>0</v>
      </c>
      <c r="BZ30" s="58" t="n">
        <f aca="false">MAX(0,MIN($F30,BZ$4)-MAX($E30,BZ$3)+1)/($F30-$E30+1)</f>
        <v>0</v>
      </c>
      <c r="CA30" s="58" t="n">
        <f aca="false">MAX(0,MIN($F30,CA$4)-MAX($E30,CA$3)+1)/($F30-$E30+1)</f>
        <v>0</v>
      </c>
      <c r="CB30" s="58" t="n">
        <f aca="false">MAX(0,MIN($F30,CB$4)-MAX($E30,CB$3)+1)/($F30-$E30+1)</f>
        <v>0</v>
      </c>
      <c r="CC30" s="58" t="n">
        <f aca="false">MAX(0,MIN($F30,CC$4)-MAX($E30,CC$3)+1)/($F30-$E30+1)</f>
        <v>0</v>
      </c>
      <c r="CD30" s="58" t="n">
        <f aca="false">MAX(0,MIN($F30,CD$4)-MAX($E30,CD$3)+1)/($F30-$E30+1)</f>
        <v>0</v>
      </c>
      <c r="CE30" s="58" t="n">
        <f aca="false">MAX(0,MIN($F30,CE$4)-MAX($E30,CE$3)+1)/($F30-$E30+1)</f>
        <v>0</v>
      </c>
      <c r="CF30" s="58" t="n">
        <f aca="false">MAX(0,MIN($F30,CF$4)-MAX($E30,CF$3)+1)/($F30-$E30+1)</f>
        <v>0</v>
      </c>
      <c r="CG30" s="58" t="n">
        <f aca="false">MAX(0,MIN($F30,CG$4)-MAX($E30,CG$3)+1)/($F30-$E30+1)</f>
        <v>0</v>
      </c>
      <c r="CH30" s="58" t="n">
        <f aca="false">MAX(0,MIN($F30,CH$4)-MAX($E30,CH$3)+1)/($F30-$E30+1)</f>
        <v>0</v>
      </c>
      <c r="CI30" s="58" t="n">
        <f aca="false">MAX(0,MIN($F30,CI$4)-MAX($E30,CI$3)+1)/($F30-$E30+1)</f>
        <v>0</v>
      </c>
      <c r="CJ30" s="58" t="n">
        <f aca="false">MAX(0,MIN($F30,CJ$4)-MAX($E30,CJ$3)+1)/($F30-$E30+1)</f>
        <v>0</v>
      </c>
      <c r="CK30" s="58" t="n">
        <f aca="false">MAX(0,MIN($F30,CK$4)-MAX($E30,CK$3)+1)/($F30-$E30+1)</f>
        <v>0</v>
      </c>
      <c r="CL30" s="58" t="n">
        <f aca="false">MAX(0,MIN($F30,CL$4)-MAX($E30,CL$3)+1)/($F30-$E30+1)</f>
        <v>0</v>
      </c>
      <c r="CM30" s="58" t="n">
        <f aca="false">MAX(0,MIN($F30,CM$4)-MAX($E30,CM$3)+1)/($F30-$E30+1)</f>
        <v>0</v>
      </c>
      <c r="CN30" s="58" t="n">
        <f aca="false">MAX(0,MIN($F30,CN$4)-MAX($E30,CN$3)+1)/($F30-$E30+1)</f>
        <v>0</v>
      </c>
      <c r="CO30" s="58" t="n">
        <f aca="false">MAX(0,MIN($F30,CO$4)-MAX($E30,CO$3)+1)/($F30-$E30+1)</f>
        <v>0</v>
      </c>
      <c r="CP30" s="58" t="n">
        <f aca="false">MAX(0,MIN($F30,CP$4)-MAX($E30,CP$3)+1)/($F30-$E30+1)</f>
        <v>0</v>
      </c>
      <c r="CQ30" s="58" t="n">
        <f aca="false">MAX(0,MIN($F30,CQ$4)-MAX($E30,CQ$3)+1)/($F30-$E30+1)</f>
        <v>0</v>
      </c>
      <c r="CR30" s="58" t="n">
        <f aca="false">MAX(0,MIN($F30,CR$4)-MAX($E30,CR$3)+1)/($F30-$E30+1)</f>
        <v>0</v>
      </c>
      <c r="CS30" s="58" t="n">
        <f aca="false">MAX(0,MIN($F30,CS$4)-MAX($E30,CS$3)+1)/($F30-$E30+1)</f>
        <v>0</v>
      </c>
      <c r="CT30" s="58" t="n">
        <f aca="false">MAX(0,MIN($F30,CT$4)-MAX($E30,CT$3)+1)/($F30-$E30+1)</f>
        <v>0</v>
      </c>
      <c r="CU30" s="58" t="n">
        <f aca="false">MAX(0,MIN($F30,CU$4)-MAX($E30,CU$3)+1)/($F30-$E30+1)</f>
        <v>0</v>
      </c>
      <c r="CV30" s="58" t="n">
        <f aca="false">MAX(0,MIN($F30,CV$4)-MAX($E30,CV$3)+1)/($F30-$E30+1)</f>
        <v>0</v>
      </c>
      <c r="CW30" s="58" t="n">
        <f aca="false">MAX(0,MIN($F30,CW$4)-MAX($E30,CW$3)+1)/($F30-$E30+1)</f>
        <v>0</v>
      </c>
      <c r="CX30" s="58" t="n">
        <f aca="false">MAX(0,MIN($F30,CX$4)-MAX($E30,CX$3)+1)/($F30-$E30+1)</f>
        <v>0</v>
      </c>
      <c r="CY30" s="58" t="n">
        <f aca="false">MAX(0,MIN($F30,CY$4)-MAX($E30,CY$3)+1)/($F30-$E30+1)</f>
        <v>0</v>
      </c>
      <c r="CZ30" s="58" t="n">
        <f aca="false">MAX(0,MIN($F30,CZ$4)-MAX($E30,CZ$3)+1)/($F30-$E30+1)</f>
        <v>0</v>
      </c>
      <c r="DA30" s="58" t="n">
        <f aca="false">MAX(0,MIN($F30,DA$4)-MAX($E30,DA$3)+1)/($F30-$E30+1)</f>
        <v>0</v>
      </c>
      <c r="DB30" s="58" t="n">
        <f aca="false">MAX(0,MIN($F30,DB$4)-MAX($E30,DB$3)+1)/($F30-$E30+1)</f>
        <v>0</v>
      </c>
      <c r="DC30" s="58" t="n">
        <f aca="false">MAX(0,MIN($F30,DC$4)-MAX($E30,DC$3)+1)/($F30-$E30+1)</f>
        <v>0</v>
      </c>
      <c r="DD30" s="58" t="n">
        <f aca="false">MAX(0,MIN($F30,DD$4)-MAX($E30,DD$3)+1)/($F30-$E30+1)</f>
        <v>0</v>
      </c>
      <c r="DE30" s="58" t="n">
        <f aca="false">MAX(0,MIN($F30,DE$4)-MAX($E30,DE$3)+1)/($F30-$E30+1)</f>
        <v>0</v>
      </c>
      <c r="DF30" s="58" t="n">
        <f aca="false">MAX(0,MIN($F30,DF$4)-MAX($E30,DF$3)+1)/($F30-$E30+1)</f>
        <v>0</v>
      </c>
      <c r="DG30" s="58" t="n">
        <f aca="false">MAX(0,MIN($F30,DG$4)-MAX($E30,DG$3)+1)/($F30-$E30+1)</f>
        <v>0</v>
      </c>
      <c r="DH30" s="58" t="n">
        <f aca="false">MAX(0,MIN($F30,DH$4)-MAX($E30,DH$3)+1)/($F30-$E30+1)</f>
        <v>0</v>
      </c>
      <c r="DI30" s="58" t="n">
        <f aca="false">MAX(0,MIN($F30,DI$4)-MAX($E30,DI$3)+1)/($F30-$E30+1)</f>
        <v>0</v>
      </c>
      <c r="DJ30" s="58" t="n">
        <f aca="false">MAX(0,MIN($F30,DJ$4)-MAX($E30,DJ$3)+1)/($F30-$E30+1)</f>
        <v>0</v>
      </c>
      <c r="DK30" s="58" t="n">
        <f aca="false">MAX(0,MIN($F30,DK$4)-MAX($E30,DK$3)+1)/($F30-$E30+1)</f>
        <v>0</v>
      </c>
      <c r="DL30" s="58" t="n">
        <f aca="false">MAX(0,MIN($F30,DL$4)-MAX($E30,DL$3)+1)/($F30-$E30+1)</f>
        <v>0</v>
      </c>
      <c r="DM30" s="58" t="n">
        <f aca="false">MAX(0,MIN($F30,DM$4)-MAX($E30,DM$3)+1)/($F30-$E30+1)</f>
        <v>0</v>
      </c>
      <c r="DN30" s="58" t="n">
        <f aca="false">MAX(0,MIN($F30,DN$4)-MAX($E30,DN$3)+1)/($F30-$E30+1)</f>
        <v>0</v>
      </c>
      <c r="DO30" s="58" t="n">
        <f aca="false">MAX(0,MIN($F30,DO$4)-MAX($E30,DO$3)+1)/($F30-$E30+1)</f>
        <v>0</v>
      </c>
      <c r="DP30" s="58" t="n">
        <f aca="false">MAX(0,MIN($F30,DP$4)-MAX($E30,DP$3)+1)/($F30-$E30+1)</f>
        <v>0</v>
      </c>
      <c r="DQ30" s="58" t="n">
        <f aca="false">MAX(0,MIN($F30,DQ$4)-MAX($E30,DQ$3)+1)/($F30-$E30+1)</f>
        <v>0</v>
      </c>
      <c r="DR30" s="58" t="n">
        <f aca="false">MAX(0,MIN($F30,DR$4)-MAX($E30,DR$3)+1)/($F30-$E30+1)</f>
        <v>0</v>
      </c>
      <c r="DS30" s="58" t="n">
        <f aca="false">MAX(0,MIN($F30,DS$4)-MAX($E30,DS$3)+1)/($F30-$E30+1)</f>
        <v>0</v>
      </c>
      <c r="DT30" s="58" t="n">
        <f aca="false">MAX(0,MIN($F30,DT$4)-MAX($E30,DT$3)+1)/($F30-$E30+1)</f>
        <v>0</v>
      </c>
      <c r="DU30" s="58" t="n">
        <f aca="false">MAX(0,MIN($F30,DU$4)-MAX($E30,DU$3)+1)/($F30-$E30+1)</f>
        <v>0</v>
      </c>
      <c r="DV30" s="58" t="n">
        <f aca="false">MAX(0,MIN($F30,DV$4)-MAX($E30,DV$3)+1)/($F30-$E30+1)</f>
        <v>0</v>
      </c>
      <c r="DW30" s="58" t="n">
        <f aca="false">MAX(0,MIN($F30,DW$4)-MAX($E30,DW$3)+1)/($F30-$E30+1)</f>
        <v>0</v>
      </c>
      <c r="DX30" s="58" t="n">
        <f aca="false">MAX(0,MIN($F30,DX$4)-MAX($E30,DX$3)+1)/($F30-$E30+1)</f>
        <v>0</v>
      </c>
      <c r="DY30" s="58" t="n">
        <f aca="false">MAX(0,MIN($F30,DY$4)-MAX($E30,DY$3)+1)/($F30-$E30+1)</f>
        <v>0</v>
      </c>
      <c r="DZ30" s="58" t="n">
        <f aca="false">MAX(0,MIN($F30,DZ$4)-MAX($E30,DZ$3)+1)/($F30-$E30+1)</f>
        <v>0</v>
      </c>
      <c r="EA30" s="58" t="n">
        <f aca="false">MAX(0,MIN($F30,EA$4)-MAX($E30,EA$3)+1)/($F30-$E30+1)</f>
        <v>0</v>
      </c>
      <c r="EB30" s="58" t="n">
        <f aca="false">MAX(0,MIN($F30,EB$4)-MAX($E30,EB$3)+1)/($F30-$E30+1)</f>
        <v>0</v>
      </c>
      <c r="EC30" s="58" t="n">
        <f aca="false">MAX(0,MIN($F30,EC$4)-MAX($E30,EC$3)+1)/($F30-$E30+1)</f>
        <v>0</v>
      </c>
      <c r="ED30" s="58" t="n">
        <f aca="false">MAX(0,MIN($F30,ED$4)-MAX($E30,ED$3)+1)/($F30-$E30+1)</f>
        <v>0</v>
      </c>
      <c r="EE30" s="58" t="n">
        <f aca="false">MAX(0,MIN($F30,EE$4)-MAX($E30,EE$3)+1)/($F30-$E30+1)</f>
        <v>0</v>
      </c>
      <c r="EF30" s="58" t="n">
        <f aca="false">MAX(0,MIN($F30,EF$4)-MAX($E30,EF$3)+1)/($F30-$E30+1)</f>
        <v>0</v>
      </c>
      <c r="EG30" s="58" t="n">
        <f aca="false">MAX(0,MIN($F30,EG$4)-MAX($E30,EG$3)+1)/($F30-$E30+1)</f>
        <v>0</v>
      </c>
      <c r="EH30" s="58" t="n">
        <f aca="false">MAX(0,MIN($F30,EH$4)-MAX($E30,EH$3)+1)/($F30-$E30+1)</f>
        <v>0</v>
      </c>
      <c r="EI30" s="58" t="n">
        <f aca="false">MAX(0,MIN($F30,EI$4)-MAX($E30,EI$3)+1)/($F30-$E30+1)</f>
        <v>0</v>
      </c>
      <c r="EJ30" s="58" t="n">
        <f aca="false">MAX(0,MIN($F30,EJ$4)-MAX($E30,EJ$3)+1)/($F30-$E30+1)</f>
        <v>0</v>
      </c>
      <c r="EK30" s="58" t="n">
        <f aca="false">MAX(0,MIN($F30,EK$4)-MAX($E30,EK$3)+1)/($F30-$E30+1)</f>
        <v>0</v>
      </c>
      <c r="EL30" s="58" t="n">
        <f aca="false">MAX(0,MIN($F30,EL$4)-MAX($E30,EL$3)+1)/($F30-$E30+1)</f>
        <v>0</v>
      </c>
      <c r="EM30" s="58" t="n">
        <f aca="false">MAX(0,MIN($F30,EM$4)-MAX($E30,EM$3)+1)/($F30-$E30+1)</f>
        <v>0</v>
      </c>
      <c r="EN30" s="58" t="n">
        <f aca="false">MAX(0,MIN($F30,EN$4)-MAX($E30,EN$3)+1)/($F30-$E30+1)</f>
        <v>0</v>
      </c>
      <c r="EO30" s="58" t="n">
        <f aca="false">MAX(0,MIN($F30,EO$4)-MAX($E30,EO$3)+1)/($F30-$E30+1)</f>
        <v>0</v>
      </c>
      <c r="EP30" s="58" t="n">
        <f aca="false">MAX(0,MIN($F30,EP$4)-MAX($E30,EP$3)+1)/($F30-$E30+1)</f>
        <v>0</v>
      </c>
      <c r="EQ30" s="58" t="n">
        <f aca="false">MAX(0,MIN($F30,EQ$4)-MAX($E30,EQ$3)+1)/($F30-$E30+1)</f>
        <v>0</v>
      </c>
      <c r="ER30" s="58" t="n">
        <f aca="false">MAX(0,MIN($F30,ER$4)-MAX($E30,ER$3)+1)/($F30-$E30+1)</f>
        <v>0</v>
      </c>
      <c r="ES30" s="58" t="n">
        <f aca="false">MAX(0,MIN($F30,ES$4)-MAX($E30,ES$3)+1)/($F30-$E30+1)</f>
        <v>0</v>
      </c>
      <c r="ET30" s="58" t="n">
        <f aca="false">MAX(0,MIN($F30,ET$4)-MAX($E30,ET$3)+1)/($F30-$E30+1)</f>
        <v>0</v>
      </c>
      <c r="EU30" s="58" t="n">
        <f aca="false">MAX(0,MIN($F30,EU$4)-MAX($E30,EU$3)+1)/($F30-$E30+1)</f>
        <v>0</v>
      </c>
      <c r="EV30" s="58" t="n">
        <f aca="false">MAX(0,MIN($F30,EV$4)-MAX($E30,EV$3)+1)/($F30-$E30+1)</f>
        <v>0</v>
      </c>
      <c r="EW30" s="58" t="n">
        <f aca="false">MAX(0,MIN($F30,EW$4)-MAX($E30,EW$3)+1)/($F30-$E30+1)</f>
        <v>0</v>
      </c>
      <c r="EX30" s="58" t="n">
        <f aca="false">MAX(0,MIN($F30,EX$4)-MAX($E30,EX$3)+1)/($F30-$E30+1)</f>
        <v>0</v>
      </c>
      <c r="EY30" s="58" t="n">
        <f aca="false">MAX(0,MIN($F30,EY$4)-MAX($E30,EY$3)+1)/($F30-$E30+1)</f>
        <v>0</v>
      </c>
      <c r="EZ30" s="58" t="n">
        <f aca="false">MAX(0,MIN($F30,EZ$4)-MAX($E30,EZ$3)+1)/($F30-$E30+1)</f>
        <v>0</v>
      </c>
      <c r="FA30" s="58" t="n">
        <f aca="false">MAX(0,MIN($F30,FA$4)-MAX($E30,FA$3)+1)/($F30-$E30+1)</f>
        <v>0</v>
      </c>
      <c r="FB30" s="58" t="n">
        <f aca="false">MAX(0,MIN($F30,FB$4)-MAX($E30,FB$3)+1)/($F30-$E30+1)</f>
        <v>0</v>
      </c>
      <c r="FC30" s="58" t="n">
        <f aca="false">MAX(0,MIN($F30,FC$4)-MAX($E30,FC$3)+1)/($F30-$E30+1)</f>
        <v>0</v>
      </c>
      <c r="FD30" s="58" t="n">
        <f aca="false">MAX(0,MIN($F30,FD$4)-MAX($E30,FD$3)+1)/($F30-$E30+1)</f>
        <v>0</v>
      </c>
      <c r="FE30" s="58" t="n">
        <f aca="false">MAX(0,MIN($F30,FE$4)-MAX($E30,FE$3)+1)/($F30-$E30+1)</f>
        <v>0</v>
      </c>
      <c r="FF30" s="58" t="n">
        <f aca="false">MAX(0,MIN($F30,FF$4)-MAX($E30,FF$3)+1)/($F30-$E30+1)</f>
        <v>0</v>
      </c>
      <c r="FG30" s="58" t="n">
        <f aca="false">MAX(0,MIN($F30,FG$4)-MAX($E30,FG$3)+1)/($F30-$E30+1)</f>
        <v>0</v>
      </c>
      <c r="FH30" s="58" t="n">
        <f aca="false">MAX(0,MIN($F30,FH$4)-MAX($E30,FH$3)+1)/($F30-$E30+1)</f>
        <v>0</v>
      </c>
    </row>
    <row r="31" customFormat="false" ht="15" hidden="false" customHeight="false" outlineLevel="0" collapsed="false">
      <c r="C31" s="0" t="s">
        <v>691</v>
      </c>
      <c r="D31" s="11" t="s">
        <v>556</v>
      </c>
      <c r="E31" s="44" t="n">
        <f aca="false">EOMONTH(In_PreRtB_First,-1)+1</f>
        <v>46296</v>
      </c>
      <c r="F31" s="30" t="n">
        <f aca="false">In_PreRtB_Last</f>
        <v>46477</v>
      </c>
      <c r="I31" s="58" t="n">
        <f aca="false">SUM(J31:FH31)</f>
        <v>1</v>
      </c>
      <c r="J31" s="58" t="n">
        <f aca="false">MAX(0,MIN($F31,J$4)-MAX($E31,J$3)+1)/($F31-$E31+1)</f>
        <v>0</v>
      </c>
      <c r="K31" s="58" t="n">
        <f aca="false">MAX(0,MIN($F31,K$4)-MAX($E31,K$3)+1)/($F31-$E31+1)</f>
        <v>0</v>
      </c>
      <c r="L31" s="58" t="n">
        <f aca="false">MAX(0,MIN($F31,L$4)-MAX($E31,L$3)+1)/($F31-$E31+1)</f>
        <v>0</v>
      </c>
      <c r="M31" s="58" t="n">
        <f aca="false">MAX(0,MIN($F31,M$4)-MAX($E31,M$3)+1)/($F31-$E31+1)</f>
        <v>0</v>
      </c>
      <c r="N31" s="58" t="n">
        <f aca="false">MAX(0,MIN($F31,N$4)-MAX($E31,N$3)+1)/($F31-$E31+1)</f>
        <v>0.505494505494506</v>
      </c>
      <c r="O31" s="58" t="n">
        <f aca="false">MAX(0,MIN($F31,O$4)-MAX($E31,O$3)+1)/($F31-$E31+1)</f>
        <v>0.494505494505495</v>
      </c>
      <c r="P31" s="58" t="n">
        <f aca="false">MAX(0,MIN($F31,P$4)-MAX($E31,P$3)+1)/($F31-$E31+1)</f>
        <v>0</v>
      </c>
      <c r="Q31" s="58" t="n">
        <f aca="false">MAX(0,MIN($F31,Q$4)-MAX($E31,Q$3)+1)/($F31-$E31+1)</f>
        <v>0</v>
      </c>
      <c r="R31" s="58" t="n">
        <f aca="false">MAX(0,MIN($F31,R$4)-MAX($E31,R$3)+1)/($F31-$E31+1)</f>
        <v>0</v>
      </c>
      <c r="S31" s="58" t="n">
        <f aca="false">MAX(0,MIN($F31,S$4)-MAX($E31,S$3)+1)/($F31-$E31+1)</f>
        <v>0</v>
      </c>
      <c r="T31" s="58" t="n">
        <f aca="false">MAX(0,MIN($F31,T$4)-MAX($E31,T$3)+1)/($F31-$E31+1)</f>
        <v>0</v>
      </c>
      <c r="U31" s="58" t="n">
        <f aca="false">MAX(0,MIN($F31,U$4)-MAX($E31,U$3)+1)/($F31-$E31+1)</f>
        <v>0</v>
      </c>
      <c r="V31" s="58" t="n">
        <f aca="false">MAX(0,MIN($F31,V$4)-MAX($E31,V$3)+1)/($F31-$E31+1)</f>
        <v>0</v>
      </c>
      <c r="W31" s="58" t="n">
        <f aca="false">MAX(0,MIN($F31,W$4)-MAX($E31,W$3)+1)/($F31-$E31+1)</f>
        <v>0</v>
      </c>
      <c r="X31" s="58" t="n">
        <f aca="false">MAX(0,MIN($F31,X$4)-MAX($E31,X$3)+1)/($F31-$E31+1)</f>
        <v>0</v>
      </c>
      <c r="Y31" s="58" t="n">
        <f aca="false">MAX(0,MIN($F31,Y$4)-MAX($E31,Y$3)+1)/($F31-$E31+1)</f>
        <v>0</v>
      </c>
      <c r="Z31" s="58" t="n">
        <f aca="false">MAX(0,MIN($F31,Z$4)-MAX($E31,Z$3)+1)/($F31-$E31+1)</f>
        <v>0</v>
      </c>
      <c r="AA31" s="58" t="n">
        <f aca="false">MAX(0,MIN($F31,AA$4)-MAX($E31,AA$3)+1)/($F31-$E31+1)</f>
        <v>0</v>
      </c>
      <c r="AB31" s="58" t="n">
        <f aca="false">MAX(0,MIN($F31,AB$4)-MAX($E31,AB$3)+1)/($F31-$E31+1)</f>
        <v>0</v>
      </c>
      <c r="AC31" s="58" t="n">
        <f aca="false">MAX(0,MIN($F31,AC$4)-MAX($E31,AC$3)+1)/($F31-$E31+1)</f>
        <v>0</v>
      </c>
      <c r="AD31" s="58" t="n">
        <f aca="false">MAX(0,MIN($F31,AD$4)-MAX($E31,AD$3)+1)/($F31-$E31+1)</f>
        <v>0</v>
      </c>
      <c r="AE31" s="58" t="n">
        <f aca="false">MAX(0,MIN($F31,AE$4)-MAX($E31,AE$3)+1)/($F31-$E31+1)</f>
        <v>0</v>
      </c>
      <c r="AF31" s="58" t="n">
        <f aca="false">MAX(0,MIN($F31,AF$4)-MAX($E31,AF$3)+1)/($F31-$E31+1)</f>
        <v>0</v>
      </c>
      <c r="AG31" s="58" t="n">
        <f aca="false">MAX(0,MIN($F31,AG$4)-MAX($E31,AG$3)+1)/($F31-$E31+1)</f>
        <v>0</v>
      </c>
      <c r="AH31" s="58" t="n">
        <f aca="false">MAX(0,MIN($F31,AH$4)-MAX($E31,AH$3)+1)/($F31-$E31+1)</f>
        <v>0</v>
      </c>
      <c r="AI31" s="58" t="n">
        <f aca="false">MAX(0,MIN($F31,AI$4)-MAX($E31,AI$3)+1)/($F31-$E31+1)</f>
        <v>0</v>
      </c>
      <c r="AJ31" s="58" t="n">
        <f aca="false">MAX(0,MIN($F31,AJ$4)-MAX($E31,AJ$3)+1)/($F31-$E31+1)</f>
        <v>0</v>
      </c>
      <c r="AK31" s="58" t="n">
        <f aca="false">MAX(0,MIN($F31,AK$4)-MAX($E31,AK$3)+1)/($F31-$E31+1)</f>
        <v>0</v>
      </c>
      <c r="AL31" s="58" t="n">
        <f aca="false">MAX(0,MIN($F31,AL$4)-MAX($E31,AL$3)+1)/($F31-$E31+1)</f>
        <v>0</v>
      </c>
      <c r="AM31" s="58" t="n">
        <f aca="false">MAX(0,MIN($F31,AM$4)-MAX($E31,AM$3)+1)/($F31-$E31+1)</f>
        <v>0</v>
      </c>
      <c r="AN31" s="58" t="n">
        <f aca="false">MAX(0,MIN($F31,AN$4)-MAX($E31,AN$3)+1)/($F31-$E31+1)</f>
        <v>0</v>
      </c>
      <c r="AO31" s="58" t="n">
        <f aca="false">MAX(0,MIN($F31,AO$4)-MAX($E31,AO$3)+1)/($F31-$E31+1)</f>
        <v>0</v>
      </c>
      <c r="AP31" s="58" t="n">
        <f aca="false">MAX(0,MIN($F31,AP$4)-MAX($E31,AP$3)+1)/($F31-$E31+1)</f>
        <v>0</v>
      </c>
      <c r="AQ31" s="58" t="n">
        <f aca="false">MAX(0,MIN($F31,AQ$4)-MAX($E31,AQ$3)+1)/($F31-$E31+1)</f>
        <v>0</v>
      </c>
      <c r="AR31" s="58" t="n">
        <f aca="false">MAX(0,MIN($F31,AR$4)-MAX($E31,AR$3)+1)/($F31-$E31+1)</f>
        <v>0</v>
      </c>
      <c r="AS31" s="58" t="n">
        <f aca="false">MAX(0,MIN($F31,AS$4)-MAX($E31,AS$3)+1)/($F31-$E31+1)</f>
        <v>0</v>
      </c>
      <c r="AT31" s="58" t="n">
        <f aca="false">MAX(0,MIN($F31,AT$4)-MAX($E31,AT$3)+1)/($F31-$E31+1)</f>
        <v>0</v>
      </c>
      <c r="AU31" s="58" t="n">
        <f aca="false">MAX(0,MIN($F31,AU$4)-MAX($E31,AU$3)+1)/($F31-$E31+1)</f>
        <v>0</v>
      </c>
      <c r="AV31" s="58" t="n">
        <f aca="false">MAX(0,MIN($F31,AV$4)-MAX($E31,AV$3)+1)/($F31-$E31+1)</f>
        <v>0</v>
      </c>
      <c r="AW31" s="58" t="n">
        <f aca="false">MAX(0,MIN($F31,AW$4)-MAX($E31,AW$3)+1)/($F31-$E31+1)</f>
        <v>0</v>
      </c>
      <c r="AX31" s="58" t="n">
        <f aca="false">MAX(0,MIN($F31,AX$4)-MAX($E31,AX$3)+1)/($F31-$E31+1)</f>
        <v>0</v>
      </c>
      <c r="AY31" s="58" t="n">
        <f aca="false">MAX(0,MIN($F31,AY$4)-MAX($E31,AY$3)+1)/($F31-$E31+1)</f>
        <v>0</v>
      </c>
      <c r="AZ31" s="58" t="n">
        <f aca="false">MAX(0,MIN($F31,AZ$4)-MAX($E31,AZ$3)+1)/($F31-$E31+1)</f>
        <v>0</v>
      </c>
      <c r="BA31" s="58" t="n">
        <f aca="false">MAX(0,MIN($F31,BA$4)-MAX($E31,BA$3)+1)/($F31-$E31+1)</f>
        <v>0</v>
      </c>
      <c r="BB31" s="58" t="n">
        <f aca="false">MAX(0,MIN($F31,BB$4)-MAX($E31,BB$3)+1)/($F31-$E31+1)</f>
        <v>0</v>
      </c>
      <c r="BC31" s="58" t="n">
        <f aca="false">MAX(0,MIN($F31,BC$4)-MAX($E31,BC$3)+1)/($F31-$E31+1)</f>
        <v>0</v>
      </c>
      <c r="BD31" s="58" t="n">
        <f aca="false">MAX(0,MIN($F31,BD$4)-MAX($E31,BD$3)+1)/($F31-$E31+1)</f>
        <v>0</v>
      </c>
      <c r="BE31" s="58" t="n">
        <f aca="false">MAX(0,MIN($F31,BE$4)-MAX($E31,BE$3)+1)/($F31-$E31+1)</f>
        <v>0</v>
      </c>
      <c r="BF31" s="58" t="n">
        <f aca="false">MAX(0,MIN($F31,BF$4)-MAX($E31,BF$3)+1)/($F31-$E31+1)</f>
        <v>0</v>
      </c>
      <c r="BG31" s="58" t="n">
        <f aca="false">MAX(0,MIN($F31,BG$4)-MAX($E31,BG$3)+1)/($F31-$E31+1)</f>
        <v>0</v>
      </c>
      <c r="BH31" s="58" t="n">
        <f aca="false">MAX(0,MIN($F31,BH$4)-MAX($E31,BH$3)+1)/($F31-$E31+1)</f>
        <v>0</v>
      </c>
      <c r="BI31" s="58" t="n">
        <f aca="false">MAX(0,MIN($F31,BI$4)-MAX($E31,BI$3)+1)/($F31-$E31+1)</f>
        <v>0</v>
      </c>
      <c r="BJ31" s="58" t="n">
        <f aca="false">MAX(0,MIN($F31,BJ$4)-MAX($E31,BJ$3)+1)/($F31-$E31+1)</f>
        <v>0</v>
      </c>
      <c r="BK31" s="58" t="n">
        <f aca="false">MAX(0,MIN($F31,BK$4)-MAX($E31,BK$3)+1)/($F31-$E31+1)</f>
        <v>0</v>
      </c>
      <c r="BL31" s="58" t="n">
        <f aca="false">MAX(0,MIN($F31,BL$4)-MAX($E31,BL$3)+1)/($F31-$E31+1)</f>
        <v>0</v>
      </c>
      <c r="BM31" s="58" t="n">
        <f aca="false">MAX(0,MIN($F31,BM$4)-MAX($E31,BM$3)+1)/($F31-$E31+1)</f>
        <v>0</v>
      </c>
      <c r="BN31" s="58" t="n">
        <f aca="false">MAX(0,MIN($F31,BN$4)-MAX($E31,BN$3)+1)/($F31-$E31+1)</f>
        <v>0</v>
      </c>
      <c r="BO31" s="58" t="n">
        <f aca="false">MAX(0,MIN($F31,BO$4)-MAX($E31,BO$3)+1)/($F31-$E31+1)</f>
        <v>0</v>
      </c>
      <c r="BP31" s="58" t="n">
        <f aca="false">MAX(0,MIN($F31,BP$4)-MAX($E31,BP$3)+1)/($F31-$E31+1)</f>
        <v>0</v>
      </c>
      <c r="BQ31" s="58" t="n">
        <f aca="false">MAX(0,MIN($F31,BQ$4)-MAX($E31,BQ$3)+1)/($F31-$E31+1)</f>
        <v>0</v>
      </c>
      <c r="BR31" s="58" t="n">
        <f aca="false">MAX(0,MIN($F31,BR$4)-MAX($E31,BR$3)+1)/($F31-$E31+1)</f>
        <v>0</v>
      </c>
      <c r="BS31" s="58" t="n">
        <f aca="false">MAX(0,MIN($F31,BS$4)-MAX($E31,BS$3)+1)/($F31-$E31+1)</f>
        <v>0</v>
      </c>
      <c r="BT31" s="58" t="n">
        <f aca="false">MAX(0,MIN($F31,BT$4)-MAX($E31,BT$3)+1)/($F31-$E31+1)</f>
        <v>0</v>
      </c>
      <c r="BU31" s="58" t="n">
        <f aca="false">MAX(0,MIN($F31,BU$4)-MAX($E31,BU$3)+1)/($F31-$E31+1)</f>
        <v>0</v>
      </c>
      <c r="BV31" s="58" t="n">
        <f aca="false">MAX(0,MIN($F31,BV$4)-MAX($E31,BV$3)+1)/($F31-$E31+1)</f>
        <v>0</v>
      </c>
      <c r="BW31" s="58" t="n">
        <f aca="false">MAX(0,MIN($F31,BW$4)-MAX($E31,BW$3)+1)/($F31-$E31+1)</f>
        <v>0</v>
      </c>
      <c r="BX31" s="58" t="n">
        <f aca="false">MAX(0,MIN($F31,BX$4)-MAX($E31,BX$3)+1)/($F31-$E31+1)</f>
        <v>0</v>
      </c>
      <c r="BY31" s="58" t="n">
        <f aca="false">MAX(0,MIN($F31,BY$4)-MAX($E31,BY$3)+1)/($F31-$E31+1)</f>
        <v>0</v>
      </c>
      <c r="BZ31" s="58" t="n">
        <f aca="false">MAX(0,MIN($F31,BZ$4)-MAX($E31,BZ$3)+1)/($F31-$E31+1)</f>
        <v>0</v>
      </c>
      <c r="CA31" s="58" t="n">
        <f aca="false">MAX(0,MIN($F31,CA$4)-MAX($E31,CA$3)+1)/($F31-$E31+1)</f>
        <v>0</v>
      </c>
      <c r="CB31" s="58" t="n">
        <f aca="false">MAX(0,MIN($F31,CB$4)-MAX($E31,CB$3)+1)/($F31-$E31+1)</f>
        <v>0</v>
      </c>
      <c r="CC31" s="58" t="n">
        <f aca="false">MAX(0,MIN($F31,CC$4)-MAX($E31,CC$3)+1)/($F31-$E31+1)</f>
        <v>0</v>
      </c>
      <c r="CD31" s="58" t="n">
        <f aca="false">MAX(0,MIN($F31,CD$4)-MAX($E31,CD$3)+1)/($F31-$E31+1)</f>
        <v>0</v>
      </c>
      <c r="CE31" s="58" t="n">
        <f aca="false">MAX(0,MIN($F31,CE$4)-MAX($E31,CE$3)+1)/($F31-$E31+1)</f>
        <v>0</v>
      </c>
      <c r="CF31" s="58" t="n">
        <f aca="false">MAX(0,MIN($F31,CF$4)-MAX($E31,CF$3)+1)/($F31-$E31+1)</f>
        <v>0</v>
      </c>
      <c r="CG31" s="58" t="n">
        <f aca="false">MAX(0,MIN($F31,CG$4)-MAX($E31,CG$3)+1)/($F31-$E31+1)</f>
        <v>0</v>
      </c>
      <c r="CH31" s="58" t="n">
        <f aca="false">MAX(0,MIN($F31,CH$4)-MAX($E31,CH$3)+1)/($F31-$E31+1)</f>
        <v>0</v>
      </c>
      <c r="CI31" s="58" t="n">
        <f aca="false">MAX(0,MIN($F31,CI$4)-MAX($E31,CI$3)+1)/($F31-$E31+1)</f>
        <v>0</v>
      </c>
      <c r="CJ31" s="58" t="n">
        <f aca="false">MAX(0,MIN($F31,CJ$4)-MAX($E31,CJ$3)+1)/($F31-$E31+1)</f>
        <v>0</v>
      </c>
      <c r="CK31" s="58" t="n">
        <f aca="false">MAX(0,MIN($F31,CK$4)-MAX($E31,CK$3)+1)/($F31-$E31+1)</f>
        <v>0</v>
      </c>
      <c r="CL31" s="58" t="n">
        <f aca="false">MAX(0,MIN($F31,CL$4)-MAX($E31,CL$3)+1)/($F31-$E31+1)</f>
        <v>0</v>
      </c>
      <c r="CM31" s="58" t="n">
        <f aca="false">MAX(0,MIN($F31,CM$4)-MAX($E31,CM$3)+1)/($F31-$E31+1)</f>
        <v>0</v>
      </c>
      <c r="CN31" s="58" t="n">
        <f aca="false">MAX(0,MIN($F31,CN$4)-MAX($E31,CN$3)+1)/($F31-$E31+1)</f>
        <v>0</v>
      </c>
      <c r="CO31" s="58" t="n">
        <f aca="false">MAX(0,MIN($F31,CO$4)-MAX($E31,CO$3)+1)/($F31-$E31+1)</f>
        <v>0</v>
      </c>
      <c r="CP31" s="58" t="n">
        <f aca="false">MAX(0,MIN($F31,CP$4)-MAX($E31,CP$3)+1)/($F31-$E31+1)</f>
        <v>0</v>
      </c>
      <c r="CQ31" s="58" t="n">
        <f aca="false">MAX(0,MIN($F31,CQ$4)-MAX($E31,CQ$3)+1)/($F31-$E31+1)</f>
        <v>0</v>
      </c>
      <c r="CR31" s="58" t="n">
        <f aca="false">MAX(0,MIN($F31,CR$4)-MAX($E31,CR$3)+1)/($F31-$E31+1)</f>
        <v>0</v>
      </c>
      <c r="CS31" s="58" t="n">
        <f aca="false">MAX(0,MIN($F31,CS$4)-MAX($E31,CS$3)+1)/($F31-$E31+1)</f>
        <v>0</v>
      </c>
      <c r="CT31" s="58" t="n">
        <f aca="false">MAX(0,MIN($F31,CT$4)-MAX($E31,CT$3)+1)/($F31-$E31+1)</f>
        <v>0</v>
      </c>
      <c r="CU31" s="58" t="n">
        <f aca="false">MAX(0,MIN($F31,CU$4)-MAX($E31,CU$3)+1)/($F31-$E31+1)</f>
        <v>0</v>
      </c>
      <c r="CV31" s="58" t="n">
        <f aca="false">MAX(0,MIN($F31,CV$4)-MAX($E31,CV$3)+1)/($F31-$E31+1)</f>
        <v>0</v>
      </c>
      <c r="CW31" s="58" t="n">
        <f aca="false">MAX(0,MIN($F31,CW$4)-MAX($E31,CW$3)+1)/($F31-$E31+1)</f>
        <v>0</v>
      </c>
      <c r="CX31" s="58" t="n">
        <f aca="false">MAX(0,MIN($F31,CX$4)-MAX($E31,CX$3)+1)/($F31-$E31+1)</f>
        <v>0</v>
      </c>
      <c r="CY31" s="58" t="n">
        <f aca="false">MAX(0,MIN($F31,CY$4)-MAX($E31,CY$3)+1)/($F31-$E31+1)</f>
        <v>0</v>
      </c>
      <c r="CZ31" s="58" t="n">
        <f aca="false">MAX(0,MIN($F31,CZ$4)-MAX($E31,CZ$3)+1)/($F31-$E31+1)</f>
        <v>0</v>
      </c>
      <c r="DA31" s="58" t="n">
        <f aca="false">MAX(0,MIN($F31,DA$4)-MAX($E31,DA$3)+1)/($F31-$E31+1)</f>
        <v>0</v>
      </c>
      <c r="DB31" s="58" t="n">
        <f aca="false">MAX(0,MIN($F31,DB$4)-MAX($E31,DB$3)+1)/($F31-$E31+1)</f>
        <v>0</v>
      </c>
      <c r="DC31" s="58" t="n">
        <f aca="false">MAX(0,MIN($F31,DC$4)-MAX($E31,DC$3)+1)/($F31-$E31+1)</f>
        <v>0</v>
      </c>
      <c r="DD31" s="58" t="n">
        <f aca="false">MAX(0,MIN($F31,DD$4)-MAX($E31,DD$3)+1)/($F31-$E31+1)</f>
        <v>0</v>
      </c>
      <c r="DE31" s="58" t="n">
        <f aca="false">MAX(0,MIN($F31,DE$4)-MAX($E31,DE$3)+1)/($F31-$E31+1)</f>
        <v>0</v>
      </c>
      <c r="DF31" s="58" t="n">
        <f aca="false">MAX(0,MIN($F31,DF$4)-MAX($E31,DF$3)+1)/($F31-$E31+1)</f>
        <v>0</v>
      </c>
      <c r="DG31" s="58" t="n">
        <f aca="false">MAX(0,MIN($F31,DG$4)-MAX($E31,DG$3)+1)/($F31-$E31+1)</f>
        <v>0</v>
      </c>
      <c r="DH31" s="58" t="n">
        <f aca="false">MAX(0,MIN($F31,DH$4)-MAX($E31,DH$3)+1)/($F31-$E31+1)</f>
        <v>0</v>
      </c>
      <c r="DI31" s="58" t="n">
        <f aca="false">MAX(0,MIN($F31,DI$4)-MAX($E31,DI$3)+1)/($F31-$E31+1)</f>
        <v>0</v>
      </c>
      <c r="DJ31" s="58" t="n">
        <f aca="false">MAX(0,MIN($F31,DJ$4)-MAX($E31,DJ$3)+1)/($F31-$E31+1)</f>
        <v>0</v>
      </c>
      <c r="DK31" s="58" t="n">
        <f aca="false">MAX(0,MIN($F31,DK$4)-MAX($E31,DK$3)+1)/($F31-$E31+1)</f>
        <v>0</v>
      </c>
      <c r="DL31" s="58" t="n">
        <f aca="false">MAX(0,MIN($F31,DL$4)-MAX($E31,DL$3)+1)/($F31-$E31+1)</f>
        <v>0</v>
      </c>
      <c r="DM31" s="58" t="n">
        <f aca="false">MAX(0,MIN($F31,DM$4)-MAX($E31,DM$3)+1)/($F31-$E31+1)</f>
        <v>0</v>
      </c>
      <c r="DN31" s="58" t="n">
        <f aca="false">MAX(0,MIN($F31,DN$4)-MAX($E31,DN$3)+1)/($F31-$E31+1)</f>
        <v>0</v>
      </c>
      <c r="DO31" s="58" t="n">
        <f aca="false">MAX(0,MIN($F31,DO$4)-MAX($E31,DO$3)+1)/($F31-$E31+1)</f>
        <v>0</v>
      </c>
      <c r="DP31" s="58" t="n">
        <f aca="false">MAX(0,MIN($F31,DP$4)-MAX($E31,DP$3)+1)/($F31-$E31+1)</f>
        <v>0</v>
      </c>
      <c r="DQ31" s="58" t="n">
        <f aca="false">MAX(0,MIN($F31,DQ$4)-MAX($E31,DQ$3)+1)/($F31-$E31+1)</f>
        <v>0</v>
      </c>
      <c r="DR31" s="58" t="n">
        <f aca="false">MAX(0,MIN($F31,DR$4)-MAX($E31,DR$3)+1)/($F31-$E31+1)</f>
        <v>0</v>
      </c>
      <c r="DS31" s="58" t="n">
        <f aca="false">MAX(0,MIN($F31,DS$4)-MAX($E31,DS$3)+1)/($F31-$E31+1)</f>
        <v>0</v>
      </c>
      <c r="DT31" s="58" t="n">
        <f aca="false">MAX(0,MIN($F31,DT$4)-MAX($E31,DT$3)+1)/($F31-$E31+1)</f>
        <v>0</v>
      </c>
      <c r="DU31" s="58" t="n">
        <f aca="false">MAX(0,MIN($F31,DU$4)-MAX($E31,DU$3)+1)/($F31-$E31+1)</f>
        <v>0</v>
      </c>
      <c r="DV31" s="58" t="n">
        <f aca="false">MAX(0,MIN($F31,DV$4)-MAX($E31,DV$3)+1)/($F31-$E31+1)</f>
        <v>0</v>
      </c>
      <c r="DW31" s="58" t="n">
        <f aca="false">MAX(0,MIN($F31,DW$4)-MAX($E31,DW$3)+1)/($F31-$E31+1)</f>
        <v>0</v>
      </c>
      <c r="DX31" s="58" t="n">
        <f aca="false">MAX(0,MIN($F31,DX$4)-MAX($E31,DX$3)+1)/($F31-$E31+1)</f>
        <v>0</v>
      </c>
      <c r="DY31" s="58" t="n">
        <f aca="false">MAX(0,MIN($F31,DY$4)-MAX($E31,DY$3)+1)/($F31-$E31+1)</f>
        <v>0</v>
      </c>
      <c r="DZ31" s="58" t="n">
        <f aca="false">MAX(0,MIN($F31,DZ$4)-MAX($E31,DZ$3)+1)/($F31-$E31+1)</f>
        <v>0</v>
      </c>
      <c r="EA31" s="58" t="n">
        <f aca="false">MAX(0,MIN($F31,EA$4)-MAX($E31,EA$3)+1)/($F31-$E31+1)</f>
        <v>0</v>
      </c>
      <c r="EB31" s="58" t="n">
        <f aca="false">MAX(0,MIN($F31,EB$4)-MAX($E31,EB$3)+1)/($F31-$E31+1)</f>
        <v>0</v>
      </c>
      <c r="EC31" s="58" t="n">
        <f aca="false">MAX(0,MIN($F31,EC$4)-MAX($E31,EC$3)+1)/($F31-$E31+1)</f>
        <v>0</v>
      </c>
      <c r="ED31" s="58" t="n">
        <f aca="false">MAX(0,MIN($F31,ED$4)-MAX($E31,ED$3)+1)/($F31-$E31+1)</f>
        <v>0</v>
      </c>
      <c r="EE31" s="58" t="n">
        <f aca="false">MAX(0,MIN($F31,EE$4)-MAX($E31,EE$3)+1)/($F31-$E31+1)</f>
        <v>0</v>
      </c>
      <c r="EF31" s="58" t="n">
        <f aca="false">MAX(0,MIN($F31,EF$4)-MAX($E31,EF$3)+1)/($F31-$E31+1)</f>
        <v>0</v>
      </c>
      <c r="EG31" s="58" t="n">
        <f aca="false">MAX(0,MIN($F31,EG$4)-MAX($E31,EG$3)+1)/($F31-$E31+1)</f>
        <v>0</v>
      </c>
      <c r="EH31" s="58" t="n">
        <f aca="false">MAX(0,MIN($F31,EH$4)-MAX($E31,EH$3)+1)/($F31-$E31+1)</f>
        <v>0</v>
      </c>
      <c r="EI31" s="58" t="n">
        <f aca="false">MAX(0,MIN($F31,EI$4)-MAX($E31,EI$3)+1)/($F31-$E31+1)</f>
        <v>0</v>
      </c>
      <c r="EJ31" s="58" t="n">
        <f aca="false">MAX(0,MIN($F31,EJ$4)-MAX($E31,EJ$3)+1)/($F31-$E31+1)</f>
        <v>0</v>
      </c>
      <c r="EK31" s="58" t="n">
        <f aca="false">MAX(0,MIN($F31,EK$4)-MAX($E31,EK$3)+1)/($F31-$E31+1)</f>
        <v>0</v>
      </c>
      <c r="EL31" s="58" t="n">
        <f aca="false">MAX(0,MIN($F31,EL$4)-MAX($E31,EL$3)+1)/($F31-$E31+1)</f>
        <v>0</v>
      </c>
      <c r="EM31" s="58" t="n">
        <f aca="false">MAX(0,MIN($F31,EM$4)-MAX($E31,EM$3)+1)/($F31-$E31+1)</f>
        <v>0</v>
      </c>
      <c r="EN31" s="58" t="n">
        <f aca="false">MAX(0,MIN($F31,EN$4)-MAX($E31,EN$3)+1)/($F31-$E31+1)</f>
        <v>0</v>
      </c>
      <c r="EO31" s="58" t="n">
        <f aca="false">MAX(0,MIN($F31,EO$4)-MAX($E31,EO$3)+1)/($F31-$E31+1)</f>
        <v>0</v>
      </c>
      <c r="EP31" s="58" t="n">
        <f aca="false">MAX(0,MIN($F31,EP$4)-MAX($E31,EP$3)+1)/($F31-$E31+1)</f>
        <v>0</v>
      </c>
      <c r="EQ31" s="58" t="n">
        <f aca="false">MAX(0,MIN($F31,EQ$4)-MAX($E31,EQ$3)+1)/($F31-$E31+1)</f>
        <v>0</v>
      </c>
      <c r="ER31" s="58" t="n">
        <f aca="false">MAX(0,MIN($F31,ER$4)-MAX($E31,ER$3)+1)/($F31-$E31+1)</f>
        <v>0</v>
      </c>
      <c r="ES31" s="58" t="n">
        <f aca="false">MAX(0,MIN($F31,ES$4)-MAX($E31,ES$3)+1)/($F31-$E31+1)</f>
        <v>0</v>
      </c>
      <c r="ET31" s="58" t="n">
        <f aca="false">MAX(0,MIN($F31,ET$4)-MAX($E31,ET$3)+1)/($F31-$E31+1)</f>
        <v>0</v>
      </c>
      <c r="EU31" s="58" t="n">
        <f aca="false">MAX(0,MIN($F31,EU$4)-MAX($E31,EU$3)+1)/($F31-$E31+1)</f>
        <v>0</v>
      </c>
      <c r="EV31" s="58" t="n">
        <f aca="false">MAX(0,MIN($F31,EV$4)-MAX($E31,EV$3)+1)/($F31-$E31+1)</f>
        <v>0</v>
      </c>
      <c r="EW31" s="58" t="n">
        <f aca="false">MAX(0,MIN($F31,EW$4)-MAX($E31,EW$3)+1)/($F31-$E31+1)</f>
        <v>0</v>
      </c>
      <c r="EX31" s="58" t="n">
        <f aca="false">MAX(0,MIN($F31,EX$4)-MAX($E31,EX$3)+1)/($F31-$E31+1)</f>
        <v>0</v>
      </c>
      <c r="EY31" s="58" t="n">
        <f aca="false">MAX(0,MIN($F31,EY$4)-MAX($E31,EY$3)+1)/($F31-$E31+1)</f>
        <v>0</v>
      </c>
      <c r="EZ31" s="58" t="n">
        <f aca="false">MAX(0,MIN($F31,EZ$4)-MAX($E31,EZ$3)+1)/($F31-$E31+1)</f>
        <v>0</v>
      </c>
      <c r="FA31" s="58" t="n">
        <f aca="false">MAX(0,MIN($F31,FA$4)-MAX($E31,FA$3)+1)/($F31-$E31+1)</f>
        <v>0</v>
      </c>
      <c r="FB31" s="58" t="n">
        <f aca="false">MAX(0,MIN($F31,FB$4)-MAX($E31,FB$3)+1)/($F31-$E31+1)</f>
        <v>0</v>
      </c>
      <c r="FC31" s="58" t="n">
        <f aca="false">MAX(0,MIN($F31,FC$4)-MAX($E31,FC$3)+1)/($F31-$E31+1)</f>
        <v>0</v>
      </c>
      <c r="FD31" s="58" t="n">
        <f aca="false">MAX(0,MIN($F31,FD$4)-MAX($E31,FD$3)+1)/($F31-$E31+1)</f>
        <v>0</v>
      </c>
      <c r="FE31" s="58" t="n">
        <f aca="false">MAX(0,MIN($F31,FE$4)-MAX($E31,FE$3)+1)/($F31-$E31+1)</f>
        <v>0</v>
      </c>
      <c r="FF31" s="58" t="n">
        <f aca="false">MAX(0,MIN($F31,FF$4)-MAX($E31,FF$3)+1)/($F31-$E31+1)</f>
        <v>0</v>
      </c>
      <c r="FG31" s="58" t="n">
        <f aca="false">MAX(0,MIN($F31,FG$4)-MAX($E31,FG$3)+1)/($F31-$E31+1)</f>
        <v>0</v>
      </c>
      <c r="FH31" s="58" t="n">
        <f aca="false">MAX(0,MIN($F31,FH$4)-MAX($E31,FH$3)+1)/($F31-$E31+1)</f>
        <v>0</v>
      </c>
    </row>
    <row r="32" customFormat="false" ht="15" hidden="false" customHeight="false" outlineLevel="0" collapsed="false">
      <c r="C32" s="0" t="s">
        <v>692</v>
      </c>
      <c r="D32" s="11" t="s">
        <v>34</v>
      </c>
      <c r="E32" s="44" t="n">
        <f aca="false">$F16+1</f>
        <v>46844</v>
      </c>
      <c r="F32" s="44" t="n">
        <f aca="false">EDATE($F16,In_Debt_Tenor*Months_In_Year)</f>
        <v>52321</v>
      </c>
      <c r="J32" s="58" t="n">
        <f aca="false">MAX(0,(MIN($F32,J$4)-MAX($E32,J$3)+1)/J$5)</f>
        <v>0</v>
      </c>
      <c r="K32" s="58" t="n">
        <f aca="false">MAX(0,(MIN($F32,K$4)-MAX($E32,K$3)+1)/K$5)</f>
        <v>0</v>
      </c>
      <c r="L32" s="58" t="n">
        <f aca="false">MAX(0,(MIN($F32,L$4)-MAX($E32,L$3)+1)/L$5)</f>
        <v>0</v>
      </c>
      <c r="M32" s="58" t="n">
        <f aca="false">MAX(0,(MIN($F32,M$4)-MAX($E32,M$3)+1)/M$5)</f>
        <v>0</v>
      </c>
      <c r="N32" s="58" t="n">
        <f aca="false">MAX(0,(MIN($F32,N$4)-MAX($E32,N$3)+1)/N$5)</f>
        <v>0</v>
      </c>
      <c r="O32" s="58" t="n">
        <f aca="false">MAX(0,(MIN($F32,O$4)-MAX($E32,O$3)+1)/O$5)</f>
        <v>0</v>
      </c>
      <c r="P32" s="58" t="n">
        <f aca="false">MAX(0,(MIN($F32,P$4)-MAX($E32,P$3)+1)/P$5)</f>
        <v>0</v>
      </c>
      <c r="Q32" s="58" t="n">
        <f aca="false">MAX(0,(MIN($F32,Q$4)-MAX($E32,Q$3)+1)/Q$5)</f>
        <v>0</v>
      </c>
      <c r="R32" s="58" t="n">
        <f aca="false">MAX(0,(MIN($F32,R$4)-MAX($E32,R$3)+1)/R$5)</f>
        <v>0</v>
      </c>
      <c r="S32" s="58" t="n">
        <f aca="false">MAX(0,(MIN($F32,S$4)-MAX($E32,S$3)+1)/S$5)</f>
        <v>0</v>
      </c>
      <c r="T32" s="58" t="n">
        <f aca="false">MAX(0,(MIN($F32,T$4)-MAX($E32,T$3)+1)/T$5)</f>
        <v>1</v>
      </c>
      <c r="U32" s="58" t="n">
        <f aca="false">MAX(0,(MIN($F32,U$4)-MAX($E32,U$3)+1)/U$5)</f>
        <v>1</v>
      </c>
      <c r="V32" s="58" t="n">
        <f aca="false">MAX(0,(MIN($F32,V$4)-MAX($E32,V$3)+1)/V$5)</f>
        <v>1</v>
      </c>
      <c r="W32" s="58" t="n">
        <f aca="false">MAX(0,(MIN($F32,W$4)-MAX($E32,W$3)+1)/W$5)</f>
        <v>1</v>
      </c>
      <c r="X32" s="58" t="n">
        <f aca="false">MAX(0,(MIN($F32,X$4)-MAX($E32,X$3)+1)/X$5)</f>
        <v>1</v>
      </c>
      <c r="Y32" s="58" t="n">
        <f aca="false">MAX(0,(MIN($F32,Y$4)-MAX($E32,Y$3)+1)/Y$5)</f>
        <v>1</v>
      </c>
      <c r="Z32" s="58" t="n">
        <f aca="false">MAX(0,(MIN($F32,Z$4)-MAX($E32,Z$3)+1)/Z$5)</f>
        <v>1</v>
      </c>
      <c r="AA32" s="58" t="n">
        <f aca="false">MAX(0,(MIN($F32,AA$4)-MAX($E32,AA$3)+1)/AA$5)</f>
        <v>1</v>
      </c>
      <c r="AB32" s="58" t="n">
        <f aca="false">MAX(0,(MIN($F32,AB$4)-MAX($E32,AB$3)+1)/AB$5)</f>
        <v>1</v>
      </c>
      <c r="AC32" s="58" t="n">
        <f aca="false">MAX(0,(MIN($F32,AC$4)-MAX($E32,AC$3)+1)/AC$5)</f>
        <v>1</v>
      </c>
      <c r="AD32" s="58" t="n">
        <f aca="false">MAX(0,(MIN($F32,AD$4)-MAX($E32,AD$3)+1)/AD$5)</f>
        <v>1</v>
      </c>
      <c r="AE32" s="58" t="n">
        <f aca="false">MAX(0,(MIN($F32,AE$4)-MAX($E32,AE$3)+1)/AE$5)</f>
        <v>1</v>
      </c>
      <c r="AF32" s="58" t="n">
        <f aca="false">MAX(0,(MIN($F32,AF$4)-MAX($E32,AF$3)+1)/AF$5)</f>
        <v>1</v>
      </c>
      <c r="AG32" s="58" t="n">
        <f aca="false">MAX(0,(MIN($F32,AG$4)-MAX($E32,AG$3)+1)/AG$5)</f>
        <v>1</v>
      </c>
      <c r="AH32" s="58" t="n">
        <f aca="false">MAX(0,(MIN($F32,AH$4)-MAX($E32,AH$3)+1)/AH$5)</f>
        <v>1</v>
      </c>
      <c r="AI32" s="58" t="n">
        <f aca="false">MAX(0,(MIN($F32,AI$4)-MAX($E32,AI$3)+1)/AI$5)</f>
        <v>1</v>
      </c>
      <c r="AJ32" s="58" t="n">
        <f aca="false">MAX(0,(MIN($F32,AJ$4)-MAX($E32,AJ$3)+1)/AJ$5)</f>
        <v>1</v>
      </c>
      <c r="AK32" s="58" t="n">
        <f aca="false">MAX(0,(MIN($F32,AK$4)-MAX($E32,AK$3)+1)/AK$5)</f>
        <v>1</v>
      </c>
      <c r="AL32" s="58" t="n">
        <f aca="false">MAX(0,(MIN($F32,AL$4)-MAX($E32,AL$3)+1)/AL$5)</f>
        <v>1</v>
      </c>
      <c r="AM32" s="58" t="n">
        <f aca="false">MAX(0,(MIN($F32,AM$4)-MAX($E32,AM$3)+1)/AM$5)</f>
        <v>1</v>
      </c>
      <c r="AN32" s="58" t="n">
        <f aca="false">MAX(0,(MIN($F32,AN$4)-MAX($E32,AN$3)+1)/AN$5)</f>
        <v>1</v>
      </c>
      <c r="AO32" s="58" t="n">
        <f aca="false">MAX(0,(MIN($F32,AO$4)-MAX($E32,AO$3)+1)/AO$5)</f>
        <v>1</v>
      </c>
      <c r="AP32" s="58" t="n">
        <f aca="false">MAX(0,(MIN($F32,AP$4)-MAX($E32,AP$3)+1)/AP$5)</f>
        <v>1</v>
      </c>
      <c r="AQ32" s="58" t="n">
        <f aca="false">MAX(0,(MIN($F32,AQ$4)-MAX($E32,AQ$3)+1)/AQ$5)</f>
        <v>1</v>
      </c>
      <c r="AR32" s="58" t="n">
        <f aca="false">MAX(0,(MIN($F32,AR$4)-MAX($E32,AR$3)+1)/AR$5)</f>
        <v>1</v>
      </c>
      <c r="AS32" s="58" t="n">
        <f aca="false">MAX(0,(MIN($F32,AS$4)-MAX($E32,AS$3)+1)/AS$5)</f>
        <v>1</v>
      </c>
      <c r="AT32" s="58" t="n">
        <f aca="false">MAX(0,(MIN($F32,AT$4)-MAX($E32,AT$3)+1)/AT$5)</f>
        <v>1</v>
      </c>
      <c r="AU32" s="58" t="n">
        <f aca="false">MAX(0,(MIN($F32,AU$4)-MAX($E32,AU$3)+1)/AU$5)</f>
        <v>1</v>
      </c>
      <c r="AV32" s="58" t="n">
        <f aca="false">MAX(0,(MIN($F32,AV$4)-MAX($E32,AV$3)+1)/AV$5)</f>
        <v>1</v>
      </c>
      <c r="AW32" s="58" t="n">
        <f aca="false">MAX(0,(MIN($F32,AW$4)-MAX($E32,AW$3)+1)/AW$5)</f>
        <v>1</v>
      </c>
      <c r="AX32" s="58" t="n">
        <f aca="false">MAX(0,(MIN($F32,AX$4)-MAX($E32,AX$3)+1)/AX$5)</f>
        <v>1</v>
      </c>
      <c r="AY32" s="58" t="n">
        <f aca="false">MAX(0,(MIN($F32,AY$4)-MAX($E32,AY$3)+1)/AY$5)</f>
        <v>1</v>
      </c>
      <c r="AZ32" s="58" t="n">
        <f aca="false">MAX(0,(MIN($F32,AZ$4)-MAX($E32,AZ$3)+1)/AZ$5)</f>
        <v>1</v>
      </c>
      <c r="BA32" s="58" t="n">
        <f aca="false">MAX(0,(MIN($F32,BA$4)-MAX($E32,BA$3)+1)/BA$5)</f>
        <v>1</v>
      </c>
      <c r="BB32" s="58" t="n">
        <f aca="false">MAX(0,(MIN($F32,BB$4)-MAX($E32,BB$3)+1)/BB$5)</f>
        <v>1</v>
      </c>
      <c r="BC32" s="58" t="n">
        <f aca="false">MAX(0,(MIN($F32,BC$4)-MAX($E32,BC$3)+1)/BC$5)</f>
        <v>1</v>
      </c>
      <c r="BD32" s="58" t="n">
        <f aca="false">MAX(0,(MIN($F32,BD$4)-MAX($E32,BD$3)+1)/BD$5)</f>
        <v>1</v>
      </c>
      <c r="BE32" s="58" t="n">
        <f aca="false">MAX(0,(MIN($F32,BE$4)-MAX($E32,BE$3)+1)/BE$5)</f>
        <v>1</v>
      </c>
      <c r="BF32" s="58" t="n">
        <f aca="false">MAX(0,(MIN($F32,BF$4)-MAX($E32,BF$3)+1)/BF$5)</f>
        <v>1</v>
      </c>
      <c r="BG32" s="58" t="n">
        <f aca="false">MAX(0,(MIN($F32,BG$4)-MAX($E32,BG$3)+1)/BG$5)</f>
        <v>1</v>
      </c>
      <c r="BH32" s="58" t="n">
        <f aca="false">MAX(0,(MIN($F32,BH$4)-MAX($E32,BH$3)+1)/BH$5)</f>
        <v>1</v>
      </c>
      <c r="BI32" s="58" t="n">
        <f aca="false">MAX(0,(MIN($F32,BI$4)-MAX($E32,BI$3)+1)/BI$5)</f>
        <v>1</v>
      </c>
      <c r="BJ32" s="58" t="n">
        <f aca="false">MAX(0,(MIN($F32,BJ$4)-MAX($E32,BJ$3)+1)/BJ$5)</f>
        <v>1</v>
      </c>
      <c r="BK32" s="58" t="n">
        <f aca="false">MAX(0,(MIN($F32,BK$4)-MAX($E32,BK$3)+1)/BK$5)</f>
        <v>1</v>
      </c>
      <c r="BL32" s="58" t="n">
        <f aca="false">MAX(0,(MIN($F32,BL$4)-MAX($E32,BL$3)+1)/BL$5)</f>
        <v>1</v>
      </c>
      <c r="BM32" s="58" t="n">
        <f aca="false">MAX(0,(MIN($F32,BM$4)-MAX($E32,BM$3)+1)/BM$5)</f>
        <v>1</v>
      </c>
      <c r="BN32" s="58" t="n">
        <f aca="false">MAX(0,(MIN($F32,BN$4)-MAX($E32,BN$3)+1)/BN$5)</f>
        <v>1</v>
      </c>
      <c r="BO32" s="58" t="n">
        <f aca="false">MAX(0,(MIN($F32,BO$4)-MAX($E32,BO$3)+1)/BO$5)</f>
        <v>1</v>
      </c>
      <c r="BP32" s="58" t="n">
        <f aca="false">MAX(0,(MIN($F32,BP$4)-MAX($E32,BP$3)+1)/BP$5)</f>
        <v>1</v>
      </c>
      <c r="BQ32" s="58" t="n">
        <f aca="false">MAX(0,(MIN($F32,BQ$4)-MAX($E32,BQ$3)+1)/BQ$5)</f>
        <v>1</v>
      </c>
      <c r="BR32" s="58" t="n">
        <f aca="false">MAX(0,(MIN($F32,BR$4)-MAX($E32,BR$3)+1)/BR$5)</f>
        <v>1</v>
      </c>
      <c r="BS32" s="58" t="n">
        <f aca="false">MAX(0,(MIN($F32,BS$4)-MAX($E32,BS$3)+1)/BS$5)</f>
        <v>1</v>
      </c>
      <c r="BT32" s="58" t="n">
        <f aca="false">MAX(0,(MIN($F32,BT$4)-MAX($E32,BT$3)+1)/BT$5)</f>
        <v>1</v>
      </c>
      <c r="BU32" s="58" t="n">
        <f aca="false">MAX(0,(MIN($F32,BU$4)-MAX($E32,BU$3)+1)/BU$5)</f>
        <v>1</v>
      </c>
      <c r="BV32" s="58" t="n">
        <f aca="false">MAX(0,(MIN($F32,BV$4)-MAX($E32,BV$3)+1)/BV$5)</f>
        <v>1</v>
      </c>
      <c r="BW32" s="58" t="n">
        <f aca="false">MAX(0,(MIN($F32,BW$4)-MAX($E32,BW$3)+1)/BW$5)</f>
        <v>1</v>
      </c>
      <c r="BX32" s="58" t="n">
        <f aca="false">MAX(0,(MIN($F32,BX$4)-MAX($E32,BX$3)+1)/BX$5)</f>
        <v>1</v>
      </c>
      <c r="BY32" s="58" t="n">
        <f aca="false">MAX(0,(MIN($F32,BY$4)-MAX($E32,BY$3)+1)/BY$5)</f>
        <v>1</v>
      </c>
      <c r="BZ32" s="58" t="n">
        <f aca="false">MAX(0,(MIN($F32,BZ$4)-MAX($E32,BZ$3)+1)/BZ$5)</f>
        <v>1</v>
      </c>
      <c r="CA32" s="58" t="n">
        <f aca="false">MAX(0,(MIN($F32,CA$4)-MAX($E32,CA$3)+1)/CA$5)</f>
        <v>1</v>
      </c>
      <c r="CB32" s="58" t="n">
        <f aca="false">MAX(0,(MIN($F32,CB$4)-MAX($E32,CB$3)+1)/CB$5)</f>
        <v>0</v>
      </c>
      <c r="CC32" s="58" t="n">
        <f aca="false">MAX(0,(MIN($F32,CC$4)-MAX($E32,CC$3)+1)/CC$5)</f>
        <v>0</v>
      </c>
      <c r="CD32" s="58" t="n">
        <f aca="false">MAX(0,(MIN($F32,CD$4)-MAX($E32,CD$3)+1)/CD$5)</f>
        <v>0</v>
      </c>
      <c r="CE32" s="58" t="n">
        <f aca="false">MAX(0,(MIN($F32,CE$4)-MAX($E32,CE$3)+1)/CE$5)</f>
        <v>0</v>
      </c>
      <c r="CF32" s="58" t="n">
        <f aca="false">MAX(0,(MIN($F32,CF$4)-MAX($E32,CF$3)+1)/CF$5)</f>
        <v>0</v>
      </c>
      <c r="CG32" s="58" t="n">
        <f aca="false">MAX(0,(MIN($F32,CG$4)-MAX($E32,CG$3)+1)/CG$5)</f>
        <v>0</v>
      </c>
      <c r="CH32" s="58" t="n">
        <f aca="false">MAX(0,(MIN($F32,CH$4)-MAX($E32,CH$3)+1)/CH$5)</f>
        <v>0</v>
      </c>
      <c r="CI32" s="58" t="n">
        <f aca="false">MAX(0,(MIN($F32,CI$4)-MAX($E32,CI$3)+1)/CI$5)</f>
        <v>0</v>
      </c>
      <c r="CJ32" s="58" t="n">
        <f aca="false">MAX(0,(MIN($F32,CJ$4)-MAX($E32,CJ$3)+1)/CJ$5)</f>
        <v>0</v>
      </c>
      <c r="CK32" s="58" t="n">
        <f aca="false">MAX(0,(MIN($F32,CK$4)-MAX($E32,CK$3)+1)/CK$5)</f>
        <v>0</v>
      </c>
      <c r="CL32" s="58" t="n">
        <f aca="false">MAX(0,(MIN($F32,CL$4)-MAX($E32,CL$3)+1)/CL$5)</f>
        <v>0</v>
      </c>
      <c r="CM32" s="58" t="n">
        <f aca="false">MAX(0,(MIN($F32,CM$4)-MAX($E32,CM$3)+1)/CM$5)</f>
        <v>0</v>
      </c>
      <c r="CN32" s="58" t="n">
        <f aca="false">MAX(0,(MIN($F32,CN$4)-MAX($E32,CN$3)+1)/CN$5)</f>
        <v>0</v>
      </c>
      <c r="CO32" s="58" t="n">
        <f aca="false">MAX(0,(MIN($F32,CO$4)-MAX($E32,CO$3)+1)/CO$5)</f>
        <v>0</v>
      </c>
      <c r="CP32" s="58" t="n">
        <f aca="false">MAX(0,(MIN($F32,CP$4)-MAX($E32,CP$3)+1)/CP$5)</f>
        <v>0</v>
      </c>
      <c r="CQ32" s="58" t="n">
        <f aca="false">MAX(0,(MIN($F32,CQ$4)-MAX($E32,CQ$3)+1)/CQ$5)</f>
        <v>0</v>
      </c>
      <c r="CR32" s="58" t="n">
        <f aca="false">MAX(0,(MIN($F32,CR$4)-MAX($E32,CR$3)+1)/CR$5)</f>
        <v>0</v>
      </c>
      <c r="CS32" s="58" t="n">
        <f aca="false">MAX(0,(MIN($F32,CS$4)-MAX($E32,CS$3)+1)/CS$5)</f>
        <v>0</v>
      </c>
      <c r="CT32" s="58" t="n">
        <f aca="false">MAX(0,(MIN($F32,CT$4)-MAX($E32,CT$3)+1)/CT$5)</f>
        <v>0</v>
      </c>
      <c r="CU32" s="58" t="n">
        <f aca="false">MAX(0,(MIN($F32,CU$4)-MAX($E32,CU$3)+1)/CU$5)</f>
        <v>0</v>
      </c>
      <c r="CV32" s="58" t="n">
        <f aca="false">MAX(0,(MIN($F32,CV$4)-MAX($E32,CV$3)+1)/CV$5)</f>
        <v>0</v>
      </c>
      <c r="CW32" s="58" t="n">
        <f aca="false">MAX(0,(MIN($F32,CW$4)-MAX($E32,CW$3)+1)/CW$5)</f>
        <v>0</v>
      </c>
      <c r="CX32" s="58" t="n">
        <f aca="false">MAX(0,(MIN($F32,CX$4)-MAX($E32,CX$3)+1)/CX$5)</f>
        <v>0</v>
      </c>
      <c r="CY32" s="58" t="n">
        <f aca="false">MAX(0,(MIN($F32,CY$4)-MAX($E32,CY$3)+1)/CY$5)</f>
        <v>0</v>
      </c>
      <c r="CZ32" s="58" t="n">
        <f aca="false">MAX(0,(MIN($F32,CZ$4)-MAX($E32,CZ$3)+1)/CZ$5)</f>
        <v>0</v>
      </c>
      <c r="DA32" s="58" t="n">
        <f aca="false">MAX(0,(MIN($F32,DA$4)-MAX($E32,DA$3)+1)/DA$5)</f>
        <v>0</v>
      </c>
      <c r="DB32" s="58" t="n">
        <f aca="false">MAX(0,(MIN($F32,DB$4)-MAX($E32,DB$3)+1)/DB$5)</f>
        <v>0</v>
      </c>
      <c r="DC32" s="58" t="n">
        <f aca="false">MAX(0,(MIN($F32,DC$4)-MAX($E32,DC$3)+1)/DC$5)</f>
        <v>0</v>
      </c>
      <c r="DD32" s="58" t="n">
        <f aca="false">MAX(0,(MIN($F32,DD$4)-MAX($E32,DD$3)+1)/DD$5)</f>
        <v>0</v>
      </c>
      <c r="DE32" s="58" t="n">
        <f aca="false">MAX(0,(MIN($F32,DE$4)-MAX($E32,DE$3)+1)/DE$5)</f>
        <v>0</v>
      </c>
      <c r="DF32" s="58" t="n">
        <f aca="false">MAX(0,(MIN($F32,DF$4)-MAX($E32,DF$3)+1)/DF$5)</f>
        <v>0</v>
      </c>
      <c r="DG32" s="58" t="n">
        <f aca="false">MAX(0,(MIN($F32,DG$4)-MAX($E32,DG$3)+1)/DG$5)</f>
        <v>0</v>
      </c>
      <c r="DH32" s="58" t="n">
        <f aca="false">MAX(0,(MIN($F32,DH$4)-MAX($E32,DH$3)+1)/DH$5)</f>
        <v>0</v>
      </c>
      <c r="DI32" s="58" t="n">
        <f aca="false">MAX(0,(MIN($F32,DI$4)-MAX($E32,DI$3)+1)/DI$5)</f>
        <v>0</v>
      </c>
      <c r="DJ32" s="58" t="n">
        <f aca="false">MAX(0,(MIN($F32,DJ$4)-MAX($E32,DJ$3)+1)/DJ$5)</f>
        <v>0</v>
      </c>
      <c r="DK32" s="58" t="n">
        <f aca="false">MAX(0,(MIN($F32,DK$4)-MAX($E32,DK$3)+1)/DK$5)</f>
        <v>0</v>
      </c>
      <c r="DL32" s="58" t="n">
        <f aca="false">MAX(0,(MIN($F32,DL$4)-MAX($E32,DL$3)+1)/DL$5)</f>
        <v>0</v>
      </c>
      <c r="DM32" s="58" t="n">
        <f aca="false">MAX(0,(MIN($F32,DM$4)-MAX($E32,DM$3)+1)/DM$5)</f>
        <v>0</v>
      </c>
      <c r="DN32" s="58" t="n">
        <f aca="false">MAX(0,(MIN($F32,DN$4)-MAX($E32,DN$3)+1)/DN$5)</f>
        <v>0</v>
      </c>
      <c r="DO32" s="58" t="n">
        <f aca="false">MAX(0,(MIN($F32,DO$4)-MAX($E32,DO$3)+1)/DO$5)</f>
        <v>0</v>
      </c>
      <c r="DP32" s="58" t="n">
        <f aca="false">MAX(0,(MIN($F32,DP$4)-MAX($E32,DP$3)+1)/DP$5)</f>
        <v>0</v>
      </c>
      <c r="DQ32" s="58" t="n">
        <f aca="false">MAX(0,(MIN($F32,DQ$4)-MAX($E32,DQ$3)+1)/DQ$5)</f>
        <v>0</v>
      </c>
      <c r="DR32" s="58" t="n">
        <f aca="false">MAX(0,(MIN($F32,DR$4)-MAX($E32,DR$3)+1)/DR$5)</f>
        <v>0</v>
      </c>
      <c r="DS32" s="58" t="n">
        <f aca="false">MAX(0,(MIN($F32,DS$4)-MAX($E32,DS$3)+1)/DS$5)</f>
        <v>0</v>
      </c>
      <c r="DT32" s="58" t="n">
        <f aca="false">MAX(0,(MIN($F32,DT$4)-MAX($E32,DT$3)+1)/DT$5)</f>
        <v>0</v>
      </c>
      <c r="DU32" s="58" t="n">
        <f aca="false">MAX(0,(MIN($F32,DU$4)-MAX($E32,DU$3)+1)/DU$5)</f>
        <v>0</v>
      </c>
      <c r="DV32" s="58" t="n">
        <f aca="false">MAX(0,(MIN($F32,DV$4)-MAX($E32,DV$3)+1)/DV$5)</f>
        <v>0</v>
      </c>
      <c r="DW32" s="58" t="n">
        <f aca="false">MAX(0,(MIN($F32,DW$4)-MAX($E32,DW$3)+1)/DW$5)</f>
        <v>0</v>
      </c>
      <c r="DX32" s="58" t="n">
        <f aca="false">MAX(0,(MIN($F32,DX$4)-MAX($E32,DX$3)+1)/DX$5)</f>
        <v>0</v>
      </c>
      <c r="DY32" s="58" t="n">
        <f aca="false">MAX(0,(MIN($F32,DY$4)-MAX($E32,DY$3)+1)/DY$5)</f>
        <v>0</v>
      </c>
      <c r="DZ32" s="58" t="n">
        <f aca="false">MAX(0,(MIN($F32,DZ$4)-MAX($E32,DZ$3)+1)/DZ$5)</f>
        <v>0</v>
      </c>
      <c r="EA32" s="58" t="n">
        <f aca="false">MAX(0,(MIN($F32,EA$4)-MAX($E32,EA$3)+1)/EA$5)</f>
        <v>0</v>
      </c>
      <c r="EB32" s="58" t="n">
        <f aca="false">MAX(0,(MIN($F32,EB$4)-MAX($E32,EB$3)+1)/EB$5)</f>
        <v>0</v>
      </c>
      <c r="EC32" s="58" t="n">
        <f aca="false">MAX(0,(MIN($F32,EC$4)-MAX($E32,EC$3)+1)/EC$5)</f>
        <v>0</v>
      </c>
      <c r="ED32" s="58" t="n">
        <f aca="false">MAX(0,(MIN($F32,ED$4)-MAX($E32,ED$3)+1)/ED$5)</f>
        <v>0</v>
      </c>
      <c r="EE32" s="58" t="n">
        <f aca="false">MAX(0,(MIN($F32,EE$4)-MAX($E32,EE$3)+1)/EE$5)</f>
        <v>0</v>
      </c>
      <c r="EF32" s="58" t="n">
        <f aca="false">MAX(0,(MIN($F32,EF$4)-MAX($E32,EF$3)+1)/EF$5)</f>
        <v>0</v>
      </c>
      <c r="EG32" s="58" t="n">
        <f aca="false">MAX(0,(MIN($F32,EG$4)-MAX($E32,EG$3)+1)/EG$5)</f>
        <v>0</v>
      </c>
      <c r="EH32" s="58" t="n">
        <f aca="false">MAX(0,(MIN($F32,EH$4)-MAX($E32,EH$3)+1)/EH$5)</f>
        <v>0</v>
      </c>
      <c r="EI32" s="58" t="n">
        <f aca="false">MAX(0,(MIN($F32,EI$4)-MAX($E32,EI$3)+1)/EI$5)</f>
        <v>0</v>
      </c>
      <c r="EJ32" s="58" t="n">
        <f aca="false">MAX(0,(MIN($F32,EJ$4)-MAX($E32,EJ$3)+1)/EJ$5)</f>
        <v>0</v>
      </c>
      <c r="EK32" s="58" t="n">
        <f aca="false">MAX(0,(MIN($F32,EK$4)-MAX($E32,EK$3)+1)/EK$5)</f>
        <v>0</v>
      </c>
      <c r="EL32" s="58" t="n">
        <f aca="false">MAX(0,(MIN($F32,EL$4)-MAX($E32,EL$3)+1)/EL$5)</f>
        <v>0</v>
      </c>
      <c r="EM32" s="58" t="n">
        <f aca="false">MAX(0,(MIN($F32,EM$4)-MAX($E32,EM$3)+1)/EM$5)</f>
        <v>0</v>
      </c>
      <c r="EN32" s="58" t="n">
        <f aca="false">MAX(0,(MIN($F32,EN$4)-MAX($E32,EN$3)+1)/EN$5)</f>
        <v>0</v>
      </c>
      <c r="EO32" s="58" t="n">
        <f aca="false">MAX(0,(MIN($F32,EO$4)-MAX($E32,EO$3)+1)/EO$5)</f>
        <v>0</v>
      </c>
      <c r="EP32" s="58" t="n">
        <f aca="false">MAX(0,(MIN($F32,EP$4)-MAX($E32,EP$3)+1)/EP$5)</f>
        <v>0</v>
      </c>
      <c r="EQ32" s="58" t="n">
        <f aca="false">MAX(0,(MIN($F32,EQ$4)-MAX($E32,EQ$3)+1)/EQ$5)</f>
        <v>0</v>
      </c>
      <c r="ER32" s="58" t="n">
        <f aca="false">MAX(0,(MIN($F32,ER$4)-MAX($E32,ER$3)+1)/ER$5)</f>
        <v>0</v>
      </c>
      <c r="ES32" s="58" t="n">
        <f aca="false">MAX(0,(MIN($F32,ES$4)-MAX($E32,ES$3)+1)/ES$5)</f>
        <v>0</v>
      </c>
      <c r="ET32" s="58" t="n">
        <f aca="false">MAX(0,(MIN($F32,ET$4)-MAX($E32,ET$3)+1)/ET$5)</f>
        <v>0</v>
      </c>
      <c r="EU32" s="58" t="n">
        <f aca="false">MAX(0,(MIN($F32,EU$4)-MAX($E32,EU$3)+1)/EU$5)</f>
        <v>0</v>
      </c>
      <c r="EV32" s="58" t="n">
        <f aca="false">MAX(0,(MIN($F32,EV$4)-MAX($E32,EV$3)+1)/EV$5)</f>
        <v>0</v>
      </c>
      <c r="EW32" s="58" t="n">
        <f aca="false">MAX(0,(MIN($F32,EW$4)-MAX($E32,EW$3)+1)/EW$5)</f>
        <v>0</v>
      </c>
      <c r="EX32" s="58" t="n">
        <f aca="false">MAX(0,(MIN($F32,EX$4)-MAX($E32,EX$3)+1)/EX$5)</f>
        <v>0</v>
      </c>
      <c r="EY32" s="58" t="n">
        <f aca="false">MAX(0,(MIN($F32,EY$4)-MAX($E32,EY$3)+1)/EY$5)</f>
        <v>0</v>
      </c>
      <c r="EZ32" s="58" t="n">
        <f aca="false">MAX(0,(MIN($F32,EZ$4)-MAX($E32,EZ$3)+1)/EZ$5)</f>
        <v>0</v>
      </c>
      <c r="FA32" s="58" t="n">
        <f aca="false">MAX(0,(MIN($F32,FA$4)-MAX($E32,FA$3)+1)/FA$5)</f>
        <v>0</v>
      </c>
      <c r="FB32" s="58" t="n">
        <f aca="false">MAX(0,(MIN($F32,FB$4)-MAX($E32,FB$3)+1)/FB$5)</f>
        <v>0</v>
      </c>
      <c r="FC32" s="58" t="n">
        <f aca="false">MAX(0,(MIN($F32,FC$4)-MAX($E32,FC$3)+1)/FC$5)</f>
        <v>0</v>
      </c>
      <c r="FD32" s="58" t="n">
        <f aca="false">MAX(0,(MIN($F32,FD$4)-MAX($E32,FD$3)+1)/FD$5)</f>
        <v>0</v>
      </c>
      <c r="FE32" s="58" t="n">
        <f aca="false">MAX(0,(MIN($F32,FE$4)-MAX($E32,FE$3)+1)/FE$5)</f>
        <v>0</v>
      </c>
      <c r="FF32" s="58" t="n">
        <f aca="false">MAX(0,(MIN($F32,FF$4)-MAX($E32,FF$3)+1)/FF$5)</f>
        <v>0</v>
      </c>
      <c r="FG32" s="58" t="n">
        <f aca="false">MAX(0,(MIN($F32,FG$4)-MAX($E32,FG$3)+1)/FG$5)</f>
        <v>0</v>
      </c>
      <c r="FH32" s="58" t="n">
        <f aca="false">MAX(0,(MIN($F32,FH$4)-MAX($E32,FH$3)+1)/FH$5)</f>
        <v>0</v>
      </c>
    </row>
    <row r="33" customFormat="false" ht="15" hidden="false" customHeight="false" outlineLevel="0" collapsed="false">
      <c r="C33" s="0" t="s">
        <v>693</v>
      </c>
      <c r="D33" s="11" t="s">
        <v>34</v>
      </c>
      <c r="E33" s="44" t="n">
        <f aca="false">EDATE($F16,In_Debt_Tenor*Months_In_Year)</f>
        <v>52321</v>
      </c>
      <c r="I33" s="17" t="n">
        <f aca="false">SUM(J33:FH33)</f>
        <v>1</v>
      </c>
      <c r="J33" s="17" t="n">
        <f aca="false">N(AND(J$3&lt;=$E33,J$4&gt;=$E33))</f>
        <v>0</v>
      </c>
      <c r="K33" s="17" t="n">
        <f aca="false">N(AND(K$3&lt;=$E33,K$4&gt;=$E33))</f>
        <v>0</v>
      </c>
      <c r="L33" s="17" t="n">
        <f aca="false">N(AND(L$3&lt;=$E33,L$4&gt;=$E33))</f>
        <v>0</v>
      </c>
      <c r="M33" s="17" t="n">
        <f aca="false">N(AND(M$3&lt;=$E33,M$4&gt;=$E33))</f>
        <v>0</v>
      </c>
      <c r="N33" s="17" t="n">
        <f aca="false">N(AND(N$3&lt;=$E33,N$4&gt;=$E33))</f>
        <v>0</v>
      </c>
      <c r="O33" s="17" t="n">
        <f aca="false">N(AND(O$3&lt;=$E33,O$4&gt;=$E33))</f>
        <v>0</v>
      </c>
      <c r="P33" s="17" t="n">
        <f aca="false">N(AND(P$3&lt;=$E33,P$4&gt;=$E33))</f>
        <v>0</v>
      </c>
      <c r="Q33" s="17" t="n">
        <f aca="false">N(AND(Q$3&lt;=$E33,Q$4&gt;=$E33))</f>
        <v>0</v>
      </c>
      <c r="R33" s="17" t="n">
        <f aca="false">N(AND(R$3&lt;=$E33,R$4&gt;=$E33))</f>
        <v>0</v>
      </c>
      <c r="S33" s="17" t="n">
        <f aca="false">N(AND(S$3&lt;=$E33,S$4&gt;=$E33))</f>
        <v>0</v>
      </c>
      <c r="T33" s="17" t="n">
        <f aca="false">N(AND(T$3&lt;=$E33,T$4&gt;=$E33))</f>
        <v>0</v>
      </c>
      <c r="U33" s="17" t="n">
        <f aca="false">N(AND(U$3&lt;=$E33,U$4&gt;=$E33))</f>
        <v>0</v>
      </c>
      <c r="V33" s="17" t="n">
        <f aca="false">N(AND(V$3&lt;=$E33,V$4&gt;=$E33))</f>
        <v>0</v>
      </c>
      <c r="W33" s="17" t="n">
        <f aca="false">N(AND(W$3&lt;=$E33,W$4&gt;=$E33))</f>
        <v>0</v>
      </c>
      <c r="X33" s="17" t="n">
        <f aca="false">N(AND(X$3&lt;=$E33,X$4&gt;=$E33))</f>
        <v>0</v>
      </c>
      <c r="Y33" s="17" t="n">
        <f aca="false">N(AND(Y$3&lt;=$E33,Y$4&gt;=$E33))</f>
        <v>0</v>
      </c>
      <c r="Z33" s="17" t="n">
        <f aca="false">N(AND(Z$3&lt;=$E33,Z$4&gt;=$E33))</f>
        <v>0</v>
      </c>
      <c r="AA33" s="17" t="n">
        <f aca="false">N(AND(AA$3&lt;=$E33,AA$4&gt;=$E33))</f>
        <v>0</v>
      </c>
      <c r="AB33" s="17" t="n">
        <f aca="false">N(AND(AB$3&lt;=$E33,AB$4&gt;=$E33))</f>
        <v>0</v>
      </c>
      <c r="AC33" s="17" t="n">
        <f aca="false">N(AND(AC$3&lt;=$E33,AC$4&gt;=$E33))</f>
        <v>0</v>
      </c>
      <c r="AD33" s="17" t="n">
        <f aca="false">N(AND(AD$3&lt;=$E33,AD$4&gt;=$E33))</f>
        <v>0</v>
      </c>
      <c r="AE33" s="17" t="n">
        <f aca="false">N(AND(AE$3&lt;=$E33,AE$4&gt;=$E33))</f>
        <v>0</v>
      </c>
      <c r="AF33" s="17" t="n">
        <f aca="false">N(AND(AF$3&lt;=$E33,AF$4&gt;=$E33))</f>
        <v>0</v>
      </c>
      <c r="AG33" s="17" t="n">
        <f aca="false">N(AND(AG$3&lt;=$E33,AG$4&gt;=$E33))</f>
        <v>0</v>
      </c>
      <c r="AH33" s="17" t="n">
        <f aca="false">N(AND(AH$3&lt;=$E33,AH$4&gt;=$E33))</f>
        <v>0</v>
      </c>
      <c r="AI33" s="17" t="n">
        <f aca="false">N(AND(AI$3&lt;=$E33,AI$4&gt;=$E33))</f>
        <v>0</v>
      </c>
      <c r="AJ33" s="17" t="n">
        <f aca="false">N(AND(AJ$3&lt;=$E33,AJ$4&gt;=$E33))</f>
        <v>0</v>
      </c>
      <c r="AK33" s="17" t="n">
        <f aca="false">N(AND(AK$3&lt;=$E33,AK$4&gt;=$E33))</f>
        <v>0</v>
      </c>
      <c r="AL33" s="17" t="n">
        <f aca="false">N(AND(AL$3&lt;=$E33,AL$4&gt;=$E33))</f>
        <v>0</v>
      </c>
      <c r="AM33" s="17" t="n">
        <f aca="false">N(AND(AM$3&lt;=$E33,AM$4&gt;=$E33))</f>
        <v>0</v>
      </c>
      <c r="AN33" s="17" t="n">
        <f aca="false">N(AND(AN$3&lt;=$E33,AN$4&gt;=$E33))</f>
        <v>0</v>
      </c>
      <c r="AO33" s="17" t="n">
        <f aca="false">N(AND(AO$3&lt;=$E33,AO$4&gt;=$E33))</f>
        <v>0</v>
      </c>
      <c r="AP33" s="17" t="n">
        <f aca="false">N(AND(AP$3&lt;=$E33,AP$4&gt;=$E33))</f>
        <v>0</v>
      </c>
      <c r="AQ33" s="17" t="n">
        <f aca="false">N(AND(AQ$3&lt;=$E33,AQ$4&gt;=$E33))</f>
        <v>0</v>
      </c>
      <c r="AR33" s="17" t="n">
        <f aca="false">N(AND(AR$3&lt;=$E33,AR$4&gt;=$E33))</f>
        <v>0</v>
      </c>
      <c r="AS33" s="17" t="n">
        <f aca="false">N(AND(AS$3&lt;=$E33,AS$4&gt;=$E33))</f>
        <v>0</v>
      </c>
      <c r="AT33" s="17" t="n">
        <f aca="false">N(AND(AT$3&lt;=$E33,AT$4&gt;=$E33))</f>
        <v>0</v>
      </c>
      <c r="AU33" s="17" t="n">
        <f aca="false">N(AND(AU$3&lt;=$E33,AU$4&gt;=$E33))</f>
        <v>0</v>
      </c>
      <c r="AV33" s="17" t="n">
        <f aca="false">N(AND(AV$3&lt;=$E33,AV$4&gt;=$E33))</f>
        <v>0</v>
      </c>
      <c r="AW33" s="17" t="n">
        <f aca="false">N(AND(AW$3&lt;=$E33,AW$4&gt;=$E33))</f>
        <v>0</v>
      </c>
      <c r="AX33" s="17" t="n">
        <f aca="false">N(AND(AX$3&lt;=$E33,AX$4&gt;=$E33))</f>
        <v>0</v>
      </c>
      <c r="AY33" s="17" t="n">
        <f aca="false">N(AND(AY$3&lt;=$E33,AY$4&gt;=$E33))</f>
        <v>0</v>
      </c>
      <c r="AZ33" s="17" t="n">
        <f aca="false">N(AND(AZ$3&lt;=$E33,AZ$4&gt;=$E33))</f>
        <v>0</v>
      </c>
      <c r="BA33" s="17" t="n">
        <f aca="false">N(AND(BA$3&lt;=$E33,BA$4&gt;=$E33))</f>
        <v>0</v>
      </c>
      <c r="BB33" s="17" t="n">
        <f aca="false">N(AND(BB$3&lt;=$E33,BB$4&gt;=$E33))</f>
        <v>0</v>
      </c>
      <c r="BC33" s="17" t="n">
        <f aca="false">N(AND(BC$3&lt;=$E33,BC$4&gt;=$E33))</f>
        <v>0</v>
      </c>
      <c r="BD33" s="17" t="n">
        <f aca="false">N(AND(BD$3&lt;=$E33,BD$4&gt;=$E33))</f>
        <v>0</v>
      </c>
      <c r="BE33" s="17" t="n">
        <f aca="false">N(AND(BE$3&lt;=$E33,BE$4&gt;=$E33))</f>
        <v>0</v>
      </c>
      <c r="BF33" s="17" t="n">
        <f aca="false">N(AND(BF$3&lt;=$E33,BF$4&gt;=$E33))</f>
        <v>0</v>
      </c>
      <c r="BG33" s="17" t="n">
        <f aca="false">N(AND(BG$3&lt;=$E33,BG$4&gt;=$E33))</f>
        <v>0</v>
      </c>
      <c r="BH33" s="17" t="n">
        <f aca="false">N(AND(BH$3&lt;=$E33,BH$4&gt;=$E33))</f>
        <v>0</v>
      </c>
      <c r="BI33" s="17" t="n">
        <f aca="false">N(AND(BI$3&lt;=$E33,BI$4&gt;=$E33))</f>
        <v>0</v>
      </c>
      <c r="BJ33" s="17" t="n">
        <f aca="false">N(AND(BJ$3&lt;=$E33,BJ$4&gt;=$E33))</f>
        <v>0</v>
      </c>
      <c r="BK33" s="17" t="n">
        <f aca="false">N(AND(BK$3&lt;=$E33,BK$4&gt;=$E33))</f>
        <v>0</v>
      </c>
      <c r="BL33" s="17" t="n">
        <f aca="false">N(AND(BL$3&lt;=$E33,BL$4&gt;=$E33))</f>
        <v>0</v>
      </c>
      <c r="BM33" s="17" t="n">
        <f aca="false">N(AND(BM$3&lt;=$E33,BM$4&gt;=$E33))</f>
        <v>0</v>
      </c>
      <c r="BN33" s="17" t="n">
        <f aca="false">N(AND(BN$3&lt;=$E33,BN$4&gt;=$E33))</f>
        <v>0</v>
      </c>
      <c r="BO33" s="17" t="n">
        <f aca="false">N(AND(BO$3&lt;=$E33,BO$4&gt;=$E33))</f>
        <v>0</v>
      </c>
      <c r="BP33" s="17" t="n">
        <f aca="false">N(AND(BP$3&lt;=$E33,BP$4&gt;=$E33))</f>
        <v>0</v>
      </c>
      <c r="BQ33" s="17" t="n">
        <f aca="false">N(AND(BQ$3&lt;=$E33,BQ$4&gt;=$E33))</f>
        <v>0</v>
      </c>
      <c r="BR33" s="17" t="n">
        <f aca="false">N(AND(BR$3&lt;=$E33,BR$4&gt;=$E33))</f>
        <v>0</v>
      </c>
      <c r="BS33" s="17" t="n">
        <f aca="false">N(AND(BS$3&lt;=$E33,BS$4&gt;=$E33))</f>
        <v>0</v>
      </c>
      <c r="BT33" s="17" t="n">
        <f aca="false">N(AND(BT$3&lt;=$E33,BT$4&gt;=$E33))</f>
        <v>0</v>
      </c>
      <c r="BU33" s="17" t="n">
        <f aca="false">N(AND(BU$3&lt;=$E33,BU$4&gt;=$E33))</f>
        <v>0</v>
      </c>
      <c r="BV33" s="17" t="n">
        <f aca="false">N(AND(BV$3&lt;=$E33,BV$4&gt;=$E33))</f>
        <v>0</v>
      </c>
      <c r="BW33" s="17" t="n">
        <f aca="false">N(AND(BW$3&lt;=$E33,BW$4&gt;=$E33))</f>
        <v>0</v>
      </c>
      <c r="BX33" s="17" t="n">
        <f aca="false">N(AND(BX$3&lt;=$E33,BX$4&gt;=$E33))</f>
        <v>0</v>
      </c>
      <c r="BY33" s="17" t="n">
        <f aca="false">N(AND(BY$3&lt;=$E33,BY$4&gt;=$E33))</f>
        <v>0</v>
      </c>
      <c r="BZ33" s="17" t="n">
        <f aca="false">N(AND(BZ$3&lt;=$E33,BZ$4&gt;=$E33))</f>
        <v>0</v>
      </c>
      <c r="CA33" s="17" t="n">
        <f aca="false">N(AND(CA$3&lt;=$E33,CA$4&gt;=$E33))</f>
        <v>1</v>
      </c>
      <c r="CB33" s="17" t="n">
        <f aca="false">N(AND(CB$3&lt;=$E33,CB$4&gt;=$E33))</f>
        <v>0</v>
      </c>
      <c r="CC33" s="17" t="n">
        <f aca="false">N(AND(CC$3&lt;=$E33,CC$4&gt;=$E33))</f>
        <v>0</v>
      </c>
      <c r="CD33" s="17" t="n">
        <f aca="false">N(AND(CD$3&lt;=$E33,CD$4&gt;=$E33))</f>
        <v>0</v>
      </c>
      <c r="CE33" s="17" t="n">
        <f aca="false">N(AND(CE$3&lt;=$E33,CE$4&gt;=$E33))</f>
        <v>0</v>
      </c>
      <c r="CF33" s="17" t="n">
        <f aca="false">N(AND(CF$3&lt;=$E33,CF$4&gt;=$E33))</f>
        <v>0</v>
      </c>
      <c r="CG33" s="17" t="n">
        <f aca="false">N(AND(CG$3&lt;=$E33,CG$4&gt;=$E33))</f>
        <v>0</v>
      </c>
      <c r="CH33" s="17" t="n">
        <f aca="false">N(AND(CH$3&lt;=$E33,CH$4&gt;=$E33))</f>
        <v>0</v>
      </c>
      <c r="CI33" s="17" t="n">
        <f aca="false">N(AND(CI$3&lt;=$E33,CI$4&gt;=$E33))</f>
        <v>0</v>
      </c>
      <c r="CJ33" s="17" t="n">
        <f aca="false">N(AND(CJ$3&lt;=$E33,CJ$4&gt;=$E33))</f>
        <v>0</v>
      </c>
      <c r="CK33" s="17" t="n">
        <f aca="false">N(AND(CK$3&lt;=$E33,CK$4&gt;=$E33))</f>
        <v>0</v>
      </c>
      <c r="CL33" s="17" t="n">
        <f aca="false">N(AND(CL$3&lt;=$E33,CL$4&gt;=$E33))</f>
        <v>0</v>
      </c>
      <c r="CM33" s="17" t="n">
        <f aca="false">N(AND(CM$3&lt;=$E33,CM$4&gt;=$E33))</f>
        <v>0</v>
      </c>
      <c r="CN33" s="17" t="n">
        <f aca="false">N(AND(CN$3&lt;=$E33,CN$4&gt;=$E33))</f>
        <v>0</v>
      </c>
      <c r="CO33" s="17" t="n">
        <f aca="false">N(AND(CO$3&lt;=$E33,CO$4&gt;=$E33))</f>
        <v>0</v>
      </c>
      <c r="CP33" s="17" t="n">
        <f aca="false">N(AND(CP$3&lt;=$E33,CP$4&gt;=$E33))</f>
        <v>0</v>
      </c>
      <c r="CQ33" s="17" t="n">
        <f aca="false">N(AND(CQ$3&lt;=$E33,CQ$4&gt;=$E33))</f>
        <v>0</v>
      </c>
      <c r="CR33" s="17" t="n">
        <f aca="false">N(AND(CR$3&lt;=$E33,CR$4&gt;=$E33))</f>
        <v>0</v>
      </c>
      <c r="CS33" s="17" t="n">
        <f aca="false">N(AND(CS$3&lt;=$E33,CS$4&gt;=$E33))</f>
        <v>0</v>
      </c>
      <c r="CT33" s="17" t="n">
        <f aca="false">N(AND(CT$3&lt;=$E33,CT$4&gt;=$E33))</f>
        <v>0</v>
      </c>
      <c r="CU33" s="17" t="n">
        <f aca="false">N(AND(CU$3&lt;=$E33,CU$4&gt;=$E33))</f>
        <v>0</v>
      </c>
      <c r="CV33" s="17" t="n">
        <f aca="false">N(AND(CV$3&lt;=$E33,CV$4&gt;=$E33))</f>
        <v>0</v>
      </c>
      <c r="CW33" s="17" t="n">
        <f aca="false">N(AND(CW$3&lt;=$E33,CW$4&gt;=$E33))</f>
        <v>0</v>
      </c>
      <c r="CX33" s="17" t="n">
        <f aca="false">N(AND(CX$3&lt;=$E33,CX$4&gt;=$E33))</f>
        <v>0</v>
      </c>
      <c r="CY33" s="17" t="n">
        <f aca="false">N(AND(CY$3&lt;=$E33,CY$4&gt;=$E33))</f>
        <v>0</v>
      </c>
      <c r="CZ33" s="17" t="n">
        <f aca="false">N(AND(CZ$3&lt;=$E33,CZ$4&gt;=$E33))</f>
        <v>0</v>
      </c>
      <c r="DA33" s="17" t="n">
        <f aca="false">N(AND(DA$3&lt;=$E33,DA$4&gt;=$E33))</f>
        <v>0</v>
      </c>
      <c r="DB33" s="17" t="n">
        <f aca="false">N(AND(DB$3&lt;=$E33,DB$4&gt;=$E33))</f>
        <v>0</v>
      </c>
      <c r="DC33" s="17" t="n">
        <f aca="false">N(AND(DC$3&lt;=$E33,DC$4&gt;=$E33))</f>
        <v>0</v>
      </c>
      <c r="DD33" s="17" t="n">
        <f aca="false">N(AND(DD$3&lt;=$E33,DD$4&gt;=$E33))</f>
        <v>0</v>
      </c>
      <c r="DE33" s="17" t="n">
        <f aca="false">N(AND(DE$3&lt;=$E33,DE$4&gt;=$E33))</f>
        <v>0</v>
      </c>
      <c r="DF33" s="17" t="n">
        <f aca="false">N(AND(DF$3&lt;=$E33,DF$4&gt;=$E33))</f>
        <v>0</v>
      </c>
      <c r="DG33" s="17" t="n">
        <f aca="false">N(AND(DG$3&lt;=$E33,DG$4&gt;=$E33))</f>
        <v>0</v>
      </c>
      <c r="DH33" s="17" t="n">
        <f aca="false">N(AND(DH$3&lt;=$E33,DH$4&gt;=$E33))</f>
        <v>0</v>
      </c>
      <c r="DI33" s="17" t="n">
        <f aca="false">N(AND(DI$3&lt;=$E33,DI$4&gt;=$E33))</f>
        <v>0</v>
      </c>
      <c r="DJ33" s="17" t="n">
        <f aca="false">N(AND(DJ$3&lt;=$E33,DJ$4&gt;=$E33))</f>
        <v>0</v>
      </c>
      <c r="DK33" s="17" t="n">
        <f aca="false">N(AND(DK$3&lt;=$E33,DK$4&gt;=$E33))</f>
        <v>0</v>
      </c>
      <c r="DL33" s="17" t="n">
        <f aca="false">N(AND(DL$3&lt;=$E33,DL$4&gt;=$E33))</f>
        <v>0</v>
      </c>
      <c r="DM33" s="17" t="n">
        <f aca="false">N(AND(DM$3&lt;=$E33,DM$4&gt;=$E33))</f>
        <v>0</v>
      </c>
      <c r="DN33" s="17" t="n">
        <f aca="false">N(AND(DN$3&lt;=$E33,DN$4&gt;=$E33))</f>
        <v>0</v>
      </c>
      <c r="DO33" s="17" t="n">
        <f aca="false">N(AND(DO$3&lt;=$E33,DO$4&gt;=$E33))</f>
        <v>0</v>
      </c>
      <c r="DP33" s="17" t="n">
        <f aca="false">N(AND(DP$3&lt;=$E33,DP$4&gt;=$E33))</f>
        <v>0</v>
      </c>
      <c r="DQ33" s="17" t="n">
        <f aca="false">N(AND(DQ$3&lt;=$E33,DQ$4&gt;=$E33))</f>
        <v>0</v>
      </c>
      <c r="DR33" s="17" t="n">
        <f aca="false">N(AND(DR$3&lt;=$E33,DR$4&gt;=$E33))</f>
        <v>0</v>
      </c>
      <c r="DS33" s="17" t="n">
        <f aca="false">N(AND(DS$3&lt;=$E33,DS$4&gt;=$E33))</f>
        <v>0</v>
      </c>
      <c r="DT33" s="17" t="n">
        <f aca="false">N(AND(DT$3&lt;=$E33,DT$4&gt;=$E33))</f>
        <v>0</v>
      </c>
      <c r="DU33" s="17" t="n">
        <f aca="false">N(AND(DU$3&lt;=$E33,DU$4&gt;=$E33))</f>
        <v>0</v>
      </c>
      <c r="DV33" s="17" t="n">
        <f aca="false">N(AND(DV$3&lt;=$E33,DV$4&gt;=$E33))</f>
        <v>0</v>
      </c>
      <c r="DW33" s="17" t="n">
        <f aca="false">N(AND(DW$3&lt;=$E33,DW$4&gt;=$E33))</f>
        <v>0</v>
      </c>
      <c r="DX33" s="17" t="n">
        <f aca="false">N(AND(DX$3&lt;=$E33,DX$4&gt;=$E33))</f>
        <v>0</v>
      </c>
      <c r="DY33" s="17" t="n">
        <f aca="false">N(AND(DY$3&lt;=$E33,DY$4&gt;=$E33))</f>
        <v>0</v>
      </c>
      <c r="DZ33" s="17" t="n">
        <f aca="false">N(AND(DZ$3&lt;=$E33,DZ$4&gt;=$E33))</f>
        <v>0</v>
      </c>
      <c r="EA33" s="17" t="n">
        <f aca="false">N(AND(EA$3&lt;=$E33,EA$4&gt;=$E33))</f>
        <v>0</v>
      </c>
      <c r="EB33" s="17" t="n">
        <f aca="false">N(AND(EB$3&lt;=$E33,EB$4&gt;=$E33))</f>
        <v>0</v>
      </c>
      <c r="EC33" s="17" t="n">
        <f aca="false">N(AND(EC$3&lt;=$E33,EC$4&gt;=$E33))</f>
        <v>0</v>
      </c>
      <c r="ED33" s="17" t="n">
        <f aca="false">N(AND(ED$3&lt;=$E33,ED$4&gt;=$E33))</f>
        <v>0</v>
      </c>
      <c r="EE33" s="17" t="n">
        <f aca="false">N(AND(EE$3&lt;=$E33,EE$4&gt;=$E33))</f>
        <v>0</v>
      </c>
      <c r="EF33" s="17" t="n">
        <f aca="false">N(AND(EF$3&lt;=$E33,EF$4&gt;=$E33))</f>
        <v>0</v>
      </c>
      <c r="EG33" s="17" t="n">
        <f aca="false">N(AND(EG$3&lt;=$E33,EG$4&gt;=$E33))</f>
        <v>0</v>
      </c>
      <c r="EH33" s="17" t="n">
        <f aca="false">N(AND(EH$3&lt;=$E33,EH$4&gt;=$E33))</f>
        <v>0</v>
      </c>
      <c r="EI33" s="17" t="n">
        <f aca="false">N(AND(EI$3&lt;=$E33,EI$4&gt;=$E33))</f>
        <v>0</v>
      </c>
      <c r="EJ33" s="17" t="n">
        <f aca="false">N(AND(EJ$3&lt;=$E33,EJ$4&gt;=$E33))</f>
        <v>0</v>
      </c>
      <c r="EK33" s="17" t="n">
        <f aca="false">N(AND(EK$3&lt;=$E33,EK$4&gt;=$E33))</f>
        <v>0</v>
      </c>
      <c r="EL33" s="17" t="n">
        <f aca="false">N(AND(EL$3&lt;=$E33,EL$4&gt;=$E33))</f>
        <v>0</v>
      </c>
      <c r="EM33" s="17" t="n">
        <f aca="false">N(AND(EM$3&lt;=$E33,EM$4&gt;=$E33))</f>
        <v>0</v>
      </c>
      <c r="EN33" s="17" t="n">
        <f aca="false">N(AND(EN$3&lt;=$E33,EN$4&gt;=$E33))</f>
        <v>0</v>
      </c>
      <c r="EO33" s="17" t="n">
        <f aca="false">N(AND(EO$3&lt;=$E33,EO$4&gt;=$E33))</f>
        <v>0</v>
      </c>
      <c r="EP33" s="17" t="n">
        <f aca="false">N(AND(EP$3&lt;=$E33,EP$4&gt;=$E33))</f>
        <v>0</v>
      </c>
      <c r="EQ33" s="17" t="n">
        <f aca="false">N(AND(EQ$3&lt;=$E33,EQ$4&gt;=$E33))</f>
        <v>0</v>
      </c>
      <c r="ER33" s="17" t="n">
        <f aca="false">N(AND(ER$3&lt;=$E33,ER$4&gt;=$E33))</f>
        <v>0</v>
      </c>
      <c r="ES33" s="17" t="n">
        <f aca="false">N(AND(ES$3&lt;=$E33,ES$4&gt;=$E33))</f>
        <v>0</v>
      </c>
      <c r="ET33" s="17" t="n">
        <f aca="false">N(AND(ET$3&lt;=$E33,ET$4&gt;=$E33))</f>
        <v>0</v>
      </c>
      <c r="EU33" s="17" t="n">
        <f aca="false">N(AND(EU$3&lt;=$E33,EU$4&gt;=$E33))</f>
        <v>0</v>
      </c>
      <c r="EV33" s="17" t="n">
        <f aca="false">N(AND(EV$3&lt;=$E33,EV$4&gt;=$E33))</f>
        <v>0</v>
      </c>
      <c r="EW33" s="17" t="n">
        <f aca="false">N(AND(EW$3&lt;=$E33,EW$4&gt;=$E33))</f>
        <v>0</v>
      </c>
      <c r="EX33" s="17" t="n">
        <f aca="false">N(AND(EX$3&lt;=$E33,EX$4&gt;=$E33))</f>
        <v>0</v>
      </c>
      <c r="EY33" s="17" t="n">
        <f aca="false">N(AND(EY$3&lt;=$E33,EY$4&gt;=$E33))</f>
        <v>0</v>
      </c>
      <c r="EZ33" s="17" t="n">
        <f aca="false">N(AND(EZ$3&lt;=$E33,EZ$4&gt;=$E33))</f>
        <v>0</v>
      </c>
      <c r="FA33" s="17" t="n">
        <f aca="false">N(AND(FA$3&lt;=$E33,FA$4&gt;=$E33))</f>
        <v>0</v>
      </c>
      <c r="FB33" s="17" t="n">
        <f aca="false">N(AND(FB$3&lt;=$E33,FB$4&gt;=$E33))</f>
        <v>0</v>
      </c>
      <c r="FC33" s="17" t="n">
        <f aca="false">N(AND(FC$3&lt;=$E33,FC$4&gt;=$E33))</f>
        <v>0</v>
      </c>
      <c r="FD33" s="17" t="n">
        <f aca="false">N(AND(FD$3&lt;=$E33,FD$4&gt;=$E33))</f>
        <v>0</v>
      </c>
      <c r="FE33" s="17" t="n">
        <f aca="false">N(AND(FE$3&lt;=$E33,FE$4&gt;=$E33))</f>
        <v>0</v>
      </c>
      <c r="FF33" s="17" t="n">
        <f aca="false">N(AND(FF$3&lt;=$E33,FF$4&gt;=$E33))</f>
        <v>0</v>
      </c>
      <c r="FG33" s="17" t="n">
        <f aca="false">N(AND(FG$3&lt;=$E33,FG$4&gt;=$E33))</f>
        <v>0</v>
      </c>
      <c r="FH33" s="17" t="n">
        <f aca="false">N(AND(FH$3&lt;=$E33,FH$4&gt;=$E33))</f>
        <v>0</v>
      </c>
    </row>
    <row r="34" customFormat="false" ht="15" hidden="false" customHeight="false" outlineLevel="0" collapsed="false">
      <c r="C34" s="0" t="s">
        <v>694</v>
      </c>
      <c r="D34" s="11" t="s">
        <v>556</v>
      </c>
      <c r="E34" s="44" t="n">
        <f aca="false">$F16+1</f>
        <v>46844</v>
      </c>
      <c r="F34" s="44" t="n">
        <f aca="false">EDATE($F16,In_Dep_Years*Months_In_Year)</f>
        <v>57800</v>
      </c>
      <c r="I34" s="58" t="n">
        <f aca="false">SUM(J34:FH34)</f>
        <v>1</v>
      </c>
      <c r="J34" s="58" t="n">
        <f aca="false">MAX(0,MIN($F34,J$4)-MAX($E34,J$3)+1)/($F34-$E34+1)</f>
        <v>0</v>
      </c>
      <c r="K34" s="58" t="n">
        <f aca="false">MAX(0,MIN($F34,K$4)-MAX($E34,K$3)+1)/($F34-$E34+1)</f>
        <v>0</v>
      </c>
      <c r="L34" s="58" t="n">
        <f aca="false">MAX(0,MIN($F34,L$4)-MAX($E34,L$3)+1)/($F34-$E34+1)</f>
        <v>0</v>
      </c>
      <c r="M34" s="58" t="n">
        <f aca="false">MAX(0,MIN($F34,M$4)-MAX($E34,M$3)+1)/($F34-$E34+1)</f>
        <v>0</v>
      </c>
      <c r="N34" s="58" t="n">
        <f aca="false">MAX(0,MIN($F34,N$4)-MAX($E34,N$3)+1)/($F34-$E34+1)</f>
        <v>0</v>
      </c>
      <c r="O34" s="58" t="n">
        <f aca="false">MAX(0,MIN($F34,O$4)-MAX($E34,O$3)+1)/($F34-$E34+1)</f>
        <v>0</v>
      </c>
      <c r="P34" s="58" t="n">
        <f aca="false">MAX(0,MIN($F34,P$4)-MAX($E34,P$3)+1)/($F34-$E34+1)</f>
        <v>0</v>
      </c>
      <c r="Q34" s="58" t="n">
        <f aca="false">MAX(0,MIN($F34,Q$4)-MAX($E34,Q$3)+1)/($F34-$E34+1)</f>
        <v>0</v>
      </c>
      <c r="R34" s="58" t="n">
        <f aca="false">MAX(0,MIN($F34,R$4)-MAX($E34,R$3)+1)/($F34-$E34+1)</f>
        <v>0</v>
      </c>
      <c r="S34" s="58" t="n">
        <f aca="false">MAX(0,MIN($F34,S$4)-MAX($E34,S$3)+1)/($F34-$E34+1)</f>
        <v>0</v>
      </c>
      <c r="T34" s="58" t="n">
        <f aca="false">MAX(0,MIN($F34,T$4)-MAX($E34,T$3)+1)/($F34-$E34+1)</f>
        <v>0.00830519302728849</v>
      </c>
      <c r="U34" s="58" t="n">
        <f aca="false">MAX(0,MIN($F34,U$4)-MAX($E34,U$3)+1)/($F34-$E34+1)</f>
        <v>0.00839645888473122</v>
      </c>
      <c r="V34" s="58" t="n">
        <f aca="false">MAX(0,MIN($F34,V$4)-MAX($E34,V$3)+1)/($F34-$E34+1)</f>
        <v>0.00839645888473122</v>
      </c>
      <c r="W34" s="58" t="n">
        <f aca="false">MAX(0,MIN($F34,W$4)-MAX($E34,W$3)+1)/($F34-$E34+1)</f>
        <v>0.00821392716984576</v>
      </c>
      <c r="X34" s="58" t="n">
        <f aca="false">MAX(0,MIN($F34,X$4)-MAX($E34,X$3)+1)/($F34-$E34+1)</f>
        <v>0.00830519302728849</v>
      </c>
      <c r="Y34" s="58" t="n">
        <f aca="false">MAX(0,MIN($F34,Y$4)-MAX($E34,Y$3)+1)/($F34-$E34+1)</f>
        <v>0.00839645888473122</v>
      </c>
      <c r="Z34" s="58" t="n">
        <f aca="false">MAX(0,MIN($F34,Z$4)-MAX($E34,Z$3)+1)/($F34-$E34+1)</f>
        <v>0.00839645888473122</v>
      </c>
      <c r="AA34" s="58" t="n">
        <f aca="false">MAX(0,MIN($F34,AA$4)-MAX($E34,AA$3)+1)/($F34-$E34+1)</f>
        <v>0.00821392716984576</v>
      </c>
      <c r="AB34" s="58" t="n">
        <f aca="false">MAX(0,MIN($F34,AB$4)-MAX($E34,AB$3)+1)/($F34-$E34+1)</f>
        <v>0.00830519302728849</v>
      </c>
      <c r="AC34" s="58" t="n">
        <f aca="false">MAX(0,MIN($F34,AC$4)-MAX($E34,AC$3)+1)/($F34-$E34+1)</f>
        <v>0.00839645888473122</v>
      </c>
      <c r="AD34" s="58" t="n">
        <f aca="false">MAX(0,MIN($F34,AD$4)-MAX($E34,AD$3)+1)/($F34-$E34+1)</f>
        <v>0.00839645888473122</v>
      </c>
      <c r="AE34" s="58" t="n">
        <f aca="false">MAX(0,MIN($F34,AE$4)-MAX($E34,AE$3)+1)/($F34-$E34+1)</f>
        <v>0.00821392716984576</v>
      </c>
      <c r="AF34" s="58" t="n">
        <f aca="false">MAX(0,MIN($F34,AF$4)-MAX($E34,AF$3)+1)/($F34-$E34+1)</f>
        <v>0.00830519302728849</v>
      </c>
      <c r="AG34" s="58" t="n">
        <f aca="false">MAX(0,MIN($F34,AG$4)-MAX($E34,AG$3)+1)/($F34-$E34+1)</f>
        <v>0.00839645888473122</v>
      </c>
      <c r="AH34" s="58" t="n">
        <f aca="false">MAX(0,MIN($F34,AH$4)-MAX($E34,AH$3)+1)/($F34-$E34+1)</f>
        <v>0.00839645888473122</v>
      </c>
      <c r="AI34" s="58" t="n">
        <f aca="false">MAX(0,MIN($F34,AI$4)-MAX($E34,AI$3)+1)/($F34-$E34+1)</f>
        <v>0.00830519302728849</v>
      </c>
      <c r="AJ34" s="58" t="n">
        <f aca="false">MAX(0,MIN($F34,AJ$4)-MAX($E34,AJ$3)+1)/($F34-$E34+1)</f>
        <v>0.00830519302728849</v>
      </c>
      <c r="AK34" s="58" t="n">
        <f aca="false">MAX(0,MIN($F34,AK$4)-MAX($E34,AK$3)+1)/($F34-$E34+1)</f>
        <v>0.00839645888473122</v>
      </c>
      <c r="AL34" s="58" t="n">
        <f aca="false">MAX(0,MIN($F34,AL$4)-MAX($E34,AL$3)+1)/($F34-$E34+1)</f>
        <v>0.00839645888473122</v>
      </c>
      <c r="AM34" s="58" t="n">
        <f aca="false">MAX(0,MIN($F34,AM$4)-MAX($E34,AM$3)+1)/($F34-$E34+1)</f>
        <v>0.00821392716984576</v>
      </c>
      <c r="AN34" s="58" t="n">
        <f aca="false">MAX(0,MIN($F34,AN$4)-MAX($E34,AN$3)+1)/($F34-$E34+1)</f>
        <v>0.00830519302728849</v>
      </c>
      <c r="AO34" s="58" t="n">
        <f aca="false">MAX(0,MIN($F34,AO$4)-MAX($E34,AO$3)+1)/($F34-$E34+1)</f>
        <v>0.00839645888473122</v>
      </c>
      <c r="AP34" s="58" t="n">
        <f aca="false">MAX(0,MIN($F34,AP$4)-MAX($E34,AP$3)+1)/($F34-$E34+1)</f>
        <v>0.00839645888473122</v>
      </c>
      <c r="AQ34" s="58" t="n">
        <f aca="false">MAX(0,MIN($F34,AQ$4)-MAX($E34,AQ$3)+1)/($F34-$E34+1)</f>
        <v>0.00821392716984576</v>
      </c>
      <c r="AR34" s="58" t="n">
        <f aca="false">MAX(0,MIN($F34,AR$4)-MAX($E34,AR$3)+1)/($F34-$E34+1)</f>
        <v>0.00830519302728849</v>
      </c>
      <c r="AS34" s="58" t="n">
        <f aca="false">MAX(0,MIN($F34,AS$4)-MAX($E34,AS$3)+1)/($F34-$E34+1)</f>
        <v>0.00839645888473122</v>
      </c>
      <c r="AT34" s="58" t="n">
        <f aca="false">MAX(0,MIN($F34,AT$4)-MAX($E34,AT$3)+1)/($F34-$E34+1)</f>
        <v>0.00839645888473122</v>
      </c>
      <c r="AU34" s="58" t="n">
        <f aca="false">MAX(0,MIN($F34,AU$4)-MAX($E34,AU$3)+1)/($F34-$E34+1)</f>
        <v>0.00821392716984576</v>
      </c>
      <c r="AV34" s="58" t="n">
        <f aca="false">MAX(0,MIN($F34,AV$4)-MAX($E34,AV$3)+1)/($F34-$E34+1)</f>
        <v>0.00830519302728849</v>
      </c>
      <c r="AW34" s="58" t="n">
        <f aca="false">MAX(0,MIN($F34,AW$4)-MAX($E34,AW$3)+1)/($F34-$E34+1)</f>
        <v>0.00839645888473122</v>
      </c>
      <c r="AX34" s="58" t="n">
        <f aca="false">MAX(0,MIN($F34,AX$4)-MAX($E34,AX$3)+1)/($F34-$E34+1)</f>
        <v>0.00839645888473122</v>
      </c>
      <c r="AY34" s="58" t="n">
        <f aca="false">MAX(0,MIN($F34,AY$4)-MAX($E34,AY$3)+1)/($F34-$E34+1)</f>
        <v>0.00830519302728849</v>
      </c>
      <c r="AZ34" s="58" t="n">
        <f aca="false">MAX(0,MIN($F34,AZ$4)-MAX($E34,AZ$3)+1)/($F34-$E34+1)</f>
        <v>0.00830519302728849</v>
      </c>
      <c r="BA34" s="58" t="n">
        <f aca="false">MAX(0,MIN($F34,BA$4)-MAX($E34,BA$3)+1)/($F34-$E34+1)</f>
        <v>0.00839645888473122</v>
      </c>
      <c r="BB34" s="58" t="n">
        <f aca="false">MAX(0,MIN($F34,BB$4)-MAX($E34,BB$3)+1)/($F34-$E34+1)</f>
        <v>0.00839645888473122</v>
      </c>
      <c r="BC34" s="58" t="n">
        <f aca="false">MAX(0,MIN($F34,BC$4)-MAX($E34,BC$3)+1)/($F34-$E34+1)</f>
        <v>0.00821392716984576</v>
      </c>
      <c r="BD34" s="58" t="n">
        <f aca="false">MAX(0,MIN($F34,BD$4)-MAX($E34,BD$3)+1)/($F34-$E34+1)</f>
        <v>0.00830519302728849</v>
      </c>
      <c r="BE34" s="58" t="n">
        <f aca="false">MAX(0,MIN($F34,BE$4)-MAX($E34,BE$3)+1)/($F34-$E34+1)</f>
        <v>0.00839645888473122</v>
      </c>
      <c r="BF34" s="58" t="n">
        <f aca="false">MAX(0,MIN($F34,BF$4)-MAX($E34,BF$3)+1)/($F34-$E34+1)</f>
        <v>0.00839645888473122</v>
      </c>
      <c r="BG34" s="58" t="n">
        <f aca="false">MAX(0,MIN($F34,BG$4)-MAX($E34,BG$3)+1)/($F34-$E34+1)</f>
        <v>0.00821392716984576</v>
      </c>
      <c r="BH34" s="58" t="n">
        <f aca="false">MAX(0,MIN($F34,BH$4)-MAX($E34,BH$3)+1)/($F34-$E34+1)</f>
        <v>0.00830519302728849</v>
      </c>
      <c r="BI34" s="58" t="n">
        <f aca="false">MAX(0,MIN($F34,BI$4)-MAX($E34,BI$3)+1)/($F34-$E34+1)</f>
        <v>0.00839645888473122</v>
      </c>
      <c r="BJ34" s="58" t="n">
        <f aca="false">MAX(0,MIN($F34,BJ$4)-MAX($E34,BJ$3)+1)/($F34-$E34+1)</f>
        <v>0.00839645888473122</v>
      </c>
      <c r="BK34" s="58" t="n">
        <f aca="false">MAX(0,MIN($F34,BK$4)-MAX($E34,BK$3)+1)/($F34-$E34+1)</f>
        <v>0.00821392716984576</v>
      </c>
      <c r="BL34" s="58" t="n">
        <f aca="false">MAX(0,MIN($F34,BL$4)-MAX($E34,BL$3)+1)/($F34-$E34+1)</f>
        <v>0.00830519302728849</v>
      </c>
      <c r="BM34" s="58" t="n">
        <f aca="false">MAX(0,MIN($F34,BM$4)-MAX($E34,BM$3)+1)/($F34-$E34+1)</f>
        <v>0.00839645888473122</v>
      </c>
      <c r="BN34" s="58" t="n">
        <f aca="false">MAX(0,MIN($F34,BN$4)-MAX($E34,BN$3)+1)/($F34-$E34+1)</f>
        <v>0.00839645888473122</v>
      </c>
      <c r="BO34" s="58" t="n">
        <f aca="false">MAX(0,MIN($F34,BO$4)-MAX($E34,BO$3)+1)/($F34-$E34+1)</f>
        <v>0.00830519302728849</v>
      </c>
      <c r="BP34" s="58" t="n">
        <f aca="false">MAX(0,MIN($F34,BP$4)-MAX($E34,BP$3)+1)/($F34-$E34+1)</f>
        <v>0.00830519302728849</v>
      </c>
      <c r="BQ34" s="58" t="n">
        <f aca="false">MAX(0,MIN($F34,BQ$4)-MAX($E34,BQ$3)+1)/($F34-$E34+1)</f>
        <v>0.00839645888473122</v>
      </c>
      <c r="BR34" s="58" t="n">
        <f aca="false">MAX(0,MIN($F34,BR$4)-MAX($E34,BR$3)+1)/($F34-$E34+1)</f>
        <v>0.00839645888473122</v>
      </c>
      <c r="BS34" s="58" t="n">
        <f aca="false">MAX(0,MIN($F34,BS$4)-MAX($E34,BS$3)+1)/($F34-$E34+1)</f>
        <v>0.00821392716984576</v>
      </c>
      <c r="BT34" s="58" t="n">
        <f aca="false">MAX(0,MIN($F34,BT$4)-MAX($E34,BT$3)+1)/($F34-$E34+1)</f>
        <v>0.00830519302728849</v>
      </c>
      <c r="BU34" s="58" t="n">
        <f aca="false">MAX(0,MIN($F34,BU$4)-MAX($E34,BU$3)+1)/($F34-$E34+1)</f>
        <v>0.00839645888473122</v>
      </c>
      <c r="BV34" s="58" t="n">
        <f aca="false">MAX(0,MIN($F34,BV$4)-MAX($E34,BV$3)+1)/($F34-$E34+1)</f>
        <v>0.00839645888473122</v>
      </c>
      <c r="BW34" s="58" t="n">
        <f aca="false">MAX(0,MIN($F34,BW$4)-MAX($E34,BW$3)+1)/($F34-$E34+1)</f>
        <v>0.00821392716984576</v>
      </c>
      <c r="BX34" s="58" t="n">
        <f aca="false">MAX(0,MIN($F34,BX$4)-MAX($E34,BX$3)+1)/($F34-$E34+1)</f>
        <v>0.00830519302728849</v>
      </c>
      <c r="BY34" s="58" t="n">
        <f aca="false">MAX(0,MIN($F34,BY$4)-MAX($E34,BY$3)+1)/($F34-$E34+1)</f>
        <v>0.00839645888473122</v>
      </c>
      <c r="BZ34" s="58" t="n">
        <f aca="false">MAX(0,MIN($F34,BZ$4)-MAX($E34,BZ$3)+1)/($F34-$E34+1)</f>
        <v>0.00839645888473122</v>
      </c>
      <c r="CA34" s="58" t="n">
        <f aca="false">MAX(0,MIN($F34,CA$4)-MAX($E34,CA$3)+1)/($F34-$E34+1)</f>
        <v>0.00821392716984576</v>
      </c>
      <c r="CB34" s="58" t="n">
        <f aca="false">MAX(0,MIN($F34,CB$4)-MAX($E34,CB$3)+1)/($F34-$E34+1)</f>
        <v>0.00830519302728849</v>
      </c>
      <c r="CC34" s="58" t="n">
        <f aca="false">MAX(0,MIN($F34,CC$4)-MAX($E34,CC$3)+1)/($F34-$E34+1)</f>
        <v>0.00839645888473122</v>
      </c>
      <c r="CD34" s="58" t="n">
        <f aca="false">MAX(0,MIN($F34,CD$4)-MAX($E34,CD$3)+1)/($F34-$E34+1)</f>
        <v>0.00839645888473122</v>
      </c>
      <c r="CE34" s="58" t="n">
        <f aca="false">MAX(0,MIN($F34,CE$4)-MAX($E34,CE$3)+1)/($F34-$E34+1)</f>
        <v>0.00830519302728849</v>
      </c>
      <c r="CF34" s="58" t="n">
        <f aca="false">MAX(0,MIN($F34,CF$4)-MAX($E34,CF$3)+1)/($F34-$E34+1)</f>
        <v>0.00830519302728849</v>
      </c>
      <c r="CG34" s="58" t="n">
        <f aca="false">MAX(0,MIN($F34,CG$4)-MAX($E34,CG$3)+1)/($F34-$E34+1)</f>
        <v>0.00839645888473122</v>
      </c>
      <c r="CH34" s="58" t="n">
        <f aca="false">MAX(0,MIN($F34,CH$4)-MAX($E34,CH$3)+1)/($F34-$E34+1)</f>
        <v>0.00839645888473122</v>
      </c>
      <c r="CI34" s="58" t="n">
        <f aca="false">MAX(0,MIN($F34,CI$4)-MAX($E34,CI$3)+1)/($F34-$E34+1)</f>
        <v>0.00821392716984576</v>
      </c>
      <c r="CJ34" s="58" t="n">
        <f aca="false">MAX(0,MIN($F34,CJ$4)-MAX($E34,CJ$3)+1)/($F34-$E34+1)</f>
        <v>0.00830519302728849</v>
      </c>
      <c r="CK34" s="58" t="n">
        <f aca="false">MAX(0,MIN($F34,CK$4)-MAX($E34,CK$3)+1)/($F34-$E34+1)</f>
        <v>0.00839645888473122</v>
      </c>
      <c r="CL34" s="58" t="n">
        <f aca="false">MAX(0,MIN($F34,CL$4)-MAX($E34,CL$3)+1)/($F34-$E34+1)</f>
        <v>0.00839645888473122</v>
      </c>
      <c r="CM34" s="58" t="n">
        <f aca="false">MAX(0,MIN($F34,CM$4)-MAX($E34,CM$3)+1)/($F34-$E34+1)</f>
        <v>0.00821392716984576</v>
      </c>
      <c r="CN34" s="58" t="n">
        <f aca="false">MAX(0,MIN($F34,CN$4)-MAX($E34,CN$3)+1)/($F34-$E34+1)</f>
        <v>0.00830519302728849</v>
      </c>
      <c r="CO34" s="58" t="n">
        <f aca="false">MAX(0,MIN($F34,CO$4)-MAX($E34,CO$3)+1)/($F34-$E34+1)</f>
        <v>0.00839645888473122</v>
      </c>
      <c r="CP34" s="58" t="n">
        <f aca="false">MAX(0,MIN($F34,CP$4)-MAX($E34,CP$3)+1)/($F34-$E34+1)</f>
        <v>0.00839645888473122</v>
      </c>
      <c r="CQ34" s="58" t="n">
        <f aca="false">MAX(0,MIN($F34,CQ$4)-MAX($E34,CQ$3)+1)/($F34-$E34+1)</f>
        <v>0.00821392716984576</v>
      </c>
      <c r="CR34" s="58" t="n">
        <f aca="false">MAX(0,MIN($F34,CR$4)-MAX($E34,CR$3)+1)/($F34-$E34+1)</f>
        <v>0.00830519302728849</v>
      </c>
      <c r="CS34" s="58" t="n">
        <f aca="false">MAX(0,MIN($F34,CS$4)-MAX($E34,CS$3)+1)/($F34-$E34+1)</f>
        <v>0.00839645888473122</v>
      </c>
      <c r="CT34" s="58" t="n">
        <f aca="false">MAX(0,MIN($F34,CT$4)-MAX($E34,CT$3)+1)/($F34-$E34+1)</f>
        <v>0.00839645888473122</v>
      </c>
      <c r="CU34" s="58" t="n">
        <f aca="false">MAX(0,MIN($F34,CU$4)-MAX($E34,CU$3)+1)/($F34-$E34+1)</f>
        <v>0.00830519302728849</v>
      </c>
      <c r="CV34" s="58" t="n">
        <f aca="false">MAX(0,MIN($F34,CV$4)-MAX($E34,CV$3)+1)/($F34-$E34+1)</f>
        <v>0.00830519302728849</v>
      </c>
      <c r="CW34" s="58" t="n">
        <f aca="false">MAX(0,MIN($F34,CW$4)-MAX($E34,CW$3)+1)/($F34-$E34+1)</f>
        <v>0.00839645888473122</v>
      </c>
      <c r="CX34" s="58" t="n">
        <f aca="false">MAX(0,MIN($F34,CX$4)-MAX($E34,CX$3)+1)/($F34-$E34+1)</f>
        <v>0.00839645888473122</v>
      </c>
      <c r="CY34" s="58" t="n">
        <f aca="false">MAX(0,MIN($F34,CY$4)-MAX($E34,CY$3)+1)/($F34-$E34+1)</f>
        <v>0.00821392716984576</v>
      </c>
      <c r="CZ34" s="58" t="n">
        <f aca="false">MAX(0,MIN($F34,CZ$4)-MAX($E34,CZ$3)+1)/($F34-$E34+1)</f>
        <v>0.00830519302728849</v>
      </c>
      <c r="DA34" s="58" t="n">
        <f aca="false">MAX(0,MIN($F34,DA$4)-MAX($E34,DA$3)+1)/($F34-$E34+1)</f>
        <v>0.00839645888473122</v>
      </c>
      <c r="DB34" s="58" t="n">
        <f aca="false">MAX(0,MIN($F34,DB$4)-MAX($E34,DB$3)+1)/($F34-$E34+1)</f>
        <v>0.00839645888473122</v>
      </c>
      <c r="DC34" s="58" t="n">
        <f aca="false">MAX(0,MIN($F34,DC$4)-MAX($E34,DC$3)+1)/($F34-$E34+1)</f>
        <v>0.00821392716984576</v>
      </c>
      <c r="DD34" s="58" t="n">
        <f aca="false">MAX(0,MIN($F34,DD$4)-MAX($E34,DD$3)+1)/($F34-$E34+1)</f>
        <v>0.00830519302728849</v>
      </c>
      <c r="DE34" s="58" t="n">
        <f aca="false">MAX(0,MIN($F34,DE$4)-MAX($E34,DE$3)+1)/($F34-$E34+1)</f>
        <v>0.00839645888473122</v>
      </c>
      <c r="DF34" s="58" t="n">
        <f aca="false">MAX(0,MIN($F34,DF$4)-MAX($E34,DF$3)+1)/($F34-$E34+1)</f>
        <v>0.00839645888473122</v>
      </c>
      <c r="DG34" s="58" t="n">
        <f aca="false">MAX(0,MIN($F34,DG$4)-MAX($E34,DG$3)+1)/($F34-$E34+1)</f>
        <v>0.00821392716984576</v>
      </c>
      <c r="DH34" s="58" t="n">
        <f aca="false">MAX(0,MIN($F34,DH$4)-MAX($E34,DH$3)+1)/($F34-$E34+1)</f>
        <v>0.00830519302728849</v>
      </c>
      <c r="DI34" s="58" t="n">
        <f aca="false">MAX(0,MIN($F34,DI$4)-MAX($E34,DI$3)+1)/($F34-$E34+1)</f>
        <v>0.00839645888473122</v>
      </c>
      <c r="DJ34" s="58" t="n">
        <f aca="false">MAX(0,MIN($F34,DJ$4)-MAX($E34,DJ$3)+1)/($F34-$E34+1)</f>
        <v>0.00839645888473122</v>
      </c>
      <c r="DK34" s="58" t="n">
        <f aca="false">MAX(0,MIN($F34,DK$4)-MAX($E34,DK$3)+1)/($F34-$E34+1)</f>
        <v>0.00830519302728849</v>
      </c>
      <c r="DL34" s="58" t="n">
        <f aca="false">MAX(0,MIN($F34,DL$4)-MAX($E34,DL$3)+1)/($F34-$E34+1)</f>
        <v>0.00830519302728849</v>
      </c>
      <c r="DM34" s="58" t="n">
        <f aca="false">MAX(0,MIN($F34,DM$4)-MAX($E34,DM$3)+1)/($F34-$E34+1)</f>
        <v>0.00839645888473122</v>
      </c>
      <c r="DN34" s="58" t="n">
        <f aca="false">MAX(0,MIN($F34,DN$4)-MAX($E34,DN$3)+1)/($F34-$E34+1)</f>
        <v>0.00839645888473122</v>
      </c>
      <c r="DO34" s="58" t="n">
        <f aca="false">MAX(0,MIN($F34,DO$4)-MAX($E34,DO$3)+1)/($F34-$E34+1)</f>
        <v>0.00821392716984576</v>
      </c>
      <c r="DP34" s="58" t="n">
        <f aca="false">MAX(0,MIN($F34,DP$4)-MAX($E34,DP$3)+1)/($F34-$E34+1)</f>
        <v>0.00830519302728849</v>
      </c>
      <c r="DQ34" s="58" t="n">
        <f aca="false">MAX(0,MIN($F34,DQ$4)-MAX($E34,DQ$3)+1)/($F34-$E34+1)</f>
        <v>0.00839645888473122</v>
      </c>
      <c r="DR34" s="58" t="n">
        <f aca="false">MAX(0,MIN($F34,DR$4)-MAX($E34,DR$3)+1)/($F34-$E34+1)</f>
        <v>0.00839645888473122</v>
      </c>
      <c r="DS34" s="58" t="n">
        <f aca="false">MAX(0,MIN($F34,DS$4)-MAX($E34,DS$3)+1)/($F34-$E34+1)</f>
        <v>0.00821392716984576</v>
      </c>
      <c r="DT34" s="58" t="n">
        <f aca="false">MAX(0,MIN($F34,DT$4)-MAX($E34,DT$3)+1)/($F34-$E34+1)</f>
        <v>0.00830519302728849</v>
      </c>
      <c r="DU34" s="58" t="n">
        <f aca="false">MAX(0,MIN($F34,DU$4)-MAX($E34,DU$3)+1)/($F34-$E34+1)</f>
        <v>0.00839645888473122</v>
      </c>
      <c r="DV34" s="58" t="n">
        <f aca="false">MAX(0,MIN($F34,DV$4)-MAX($E34,DV$3)+1)/($F34-$E34+1)</f>
        <v>0.00839645888473122</v>
      </c>
      <c r="DW34" s="58" t="n">
        <f aca="false">MAX(0,MIN($F34,DW$4)-MAX($E34,DW$3)+1)/($F34-$E34+1)</f>
        <v>0.00821392716984576</v>
      </c>
      <c r="DX34" s="58" t="n">
        <f aca="false">MAX(0,MIN($F34,DX$4)-MAX($E34,DX$3)+1)/($F34-$E34+1)</f>
        <v>0.00830519302728849</v>
      </c>
      <c r="DY34" s="58" t="n">
        <f aca="false">MAX(0,MIN($F34,DY$4)-MAX($E34,DY$3)+1)/($F34-$E34+1)</f>
        <v>0.00839645888473122</v>
      </c>
      <c r="DZ34" s="58" t="n">
        <f aca="false">MAX(0,MIN($F34,DZ$4)-MAX($E34,DZ$3)+1)/($F34-$E34+1)</f>
        <v>0.00839645888473122</v>
      </c>
      <c r="EA34" s="58" t="n">
        <f aca="false">MAX(0,MIN($F34,EA$4)-MAX($E34,EA$3)+1)/($F34-$E34+1)</f>
        <v>0.00830519302728849</v>
      </c>
      <c r="EB34" s="58" t="n">
        <f aca="false">MAX(0,MIN($F34,EB$4)-MAX($E34,EB$3)+1)/($F34-$E34+1)</f>
        <v>0.00830519302728849</v>
      </c>
      <c r="EC34" s="58" t="n">
        <f aca="false">MAX(0,MIN($F34,EC$4)-MAX($E34,EC$3)+1)/($F34-$E34+1)</f>
        <v>0.00839645888473122</v>
      </c>
      <c r="ED34" s="58" t="n">
        <f aca="false">MAX(0,MIN($F34,ED$4)-MAX($E34,ED$3)+1)/($F34-$E34+1)</f>
        <v>0.00839645888473122</v>
      </c>
      <c r="EE34" s="58" t="n">
        <f aca="false">MAX(0,MIN($F34,EE$4)-MAX($E34,EE$3)+1)/($F34-$E34+1)</f>
        <v>0.00821392716984576</v>
      </c>
      <c r="EF34" s="58" t="n">
        <f aca="false">MAX(0,MIN($F34,EF$4)-MAX($E34,EF$3)+1)/($F34-$E34+1)</f>
        <v>0.00830519302728849</v>
      </c>
      <c r="EG34" s="58" t="n">
        <f aca="false">MAX(0,MIN($F34,EG$4)-MAX($E34,EG$3)+1)/($F34-$E34+1)</f>
        <v>0.00839645888473122</v>
      </c>
      <c r="EH34" s="58" t="n">
        <f aca="false">MAX(0,MIN($F34,EH$4)-MAX($E34,EH$3)+1)/($F34-$E34+1)</f>
        <v>0.00839645888473122</v>
      </c>
      <c r="EI34" s="58" t="n">
        <f aca="false">MAX(0,MIN($F34,EI$4)-MAX($E34,EI$3)+1)/($F34-$E34+1)</f>
        <v>0.00821392716984576</v>
      </c>
      <c r="EJ34" s="58" t="n">
        <f aca="false">MAX(0,MIN($F34,EJ$4)-MAX($E34,EJ$3)+1)/($F34-$E34+1)</f>
        <v>0</v>
      </c>
      <c r="EK34" s="58" t="n">
        <f aca="false">MAX(0,MIN($F34,EK$4)-MAX($E34,EK$3)+1)/($F34-$E34+1)</f>
        <v>0</v>
      </c>
      <c r="EL34" s="58" t="n">
        <f aca="false">MAX(0,MIN($F34,EL$4)-MAX($E34,EL$3)+1)/($F34-$E34+1)</f>
        <v>0</v>
      </c>
      <c r="EM34" s="58" t="n">
        <f aca="false">MAX(0,MIN($F34,EM$4)-MAX($E34,EM$3)+1)/($F34-$E34+1)</f>
        <v>0</v>
      </c>
      <c r="EN34" s="58" t="n">
        <f aca="false">MAX(0,MIN($F34,EN$4)-MAX($E34,EN$3)+1)/($F34-$E34+1)</f>
        <v>0</v>
      </c>
      <c r="EO34" s="58" t="n">
        <f aca="false">MAX(0,MIN($F34,EO$4)-MAX($E34,EO$3)+1)/($F34-$E34+1)</f>
        <v>0</v>
      </c>
      <c r="EP34" s="58" t="n">
        <f aca="false">MAX(0,MIN($F34,EP$4)-MAX($E34,EP$3)+1)/($F34-$E34+1)</f>
        <v>0</v>
      </c>
      <c r="EQ34" s="58" t="n">
        <f aca="false">MAX(0,MIN($F34,EQ$4)-MAX($E34,EQ$3)+1)/($F34-$E34+1)</f>
        <v>0</v>
      </c>
      <c r="ER34" s="58" t="n">
        <f aca="false">MAX(0,MIN($F34,ER$4)-MAX($E34,ER$3)+1)/($F34-$E34+1)</f>
        <v>0</v>
      </c>
      <c r="ES34" s="58" t="n">
        <f aca="false">MAX(0,MIN($F34,ES$4)-MAX($E34,ES$3)+1)/($F34-$E34+1)</f>
        <v>0</v>
      </c>
      <c r="ET34" s="58" t="n">
        <f aca="false">MAX(0,MIN($F34,ET$4)-MAX($E34,ET$3)+1)/($F34-$E34+1)</f>
        <v>0</v>
      </c>
      <c r="EU34" s="58" t="n">
        <f aca="false">MAX(0,MIN($F34,EU$4)-MAX($E34,EU$3)+1)/($F34-$E34+1)</f>
        <v>0</v>
      </c>
      <c r="EV34" s="58" t="n">
        <f aca="false">MAX(0,MIN($F34,EV$4)-MAX($E34,EV$3)+1)/($F34-$E34+1)</f>
        <v>0</v>
      </c>
      <c r="EW34" s="58" t="n">
        <f aca="false">MAX(0,MIN($F34,EW$4)-MAX($E34,EW$3)+1)/($F34-$E34+1)</f>
        <v>0</v>
      </c>
      <c r="EX34" s="58" t="n">
        <f aca="false">MAX(0,MIN($F34,EX$4)-MAX($E34,EX$3)+1)/($F34-$E34+1)</f>
        <v>0</v>
      </c>
      <c r="EY34" s="58" t="n">
        <f aca="false">MAX(0,MIN($F34,EY$4)-MAX($E34,EY$3)+1)/($F34-$E34+1)</f>
        <v>0</v>
      </c>
      <c r="EZ34" s="58" t="n">
        <f aca="false">MAX(0,MIN($F34,EZ$4)-MAX($E34,EZ$3)+1)/($F34-$E34+1)</f>
        <v>0</v>
      </c>
      <c r="FA34" s="58" t="n">
        <f aca="false">MAX(0,MIN($F34,FA$4)-MAX($E34,FA$3)+1)/($F34-$E34+1)</f>
        <v>0</v>
      </c>
      <c r="FB34" s="58" t="n">
        <f aca="false">MAX(0,MIN($F34,FB$4)-MAX($E34,FB$3)+1)/($F34-$E34+1)</f>
        <v>0</v>
      </c>
      <c r="FC34" s="58" t="n">
        <f aca="false">MAX(0,MIN($F34,FC$4)-MAX($E34,FC$3)+1)/($F34-$E34+1)</f>
        <v>0</v>
      </c>
      <c r="FD34" s="58" t="n">
        <f aca="false">MAX(0,MIN($F34,FD$4)-MAX($E34,FD$3)+1)/($F34-$E34+1)</f>
        <v>0</v>
      </c>
      <c r="FE34" s="58" t="n">
        <f aca="false">MAX(0,MIN($F34,FE$4)-MAX($E34,FE$3)+1)/($F34-$E34+1)</f>
        <v>0</v>
      </c>
      <c r="FF34" s="58" t="n">
        <f aca="false">MAX(0,MIN($F34,FF$4)-MAX($E34,FF$3)+1)/($F34-$E34+1)</f>
        <v>0</v>
      </c>
      <c r="FG34" s="58" t="n">
        <f aca="false">MAX(0,MIN($F34,FG$4)-MAX($E34,FG$3)+1)/($F34-$E34+1)</f>
        <v>0</v>
      </c>
      <c r="FH34" s="58" t="n">
        <f aca="false">MAX(0,MIN($F34,FH$4)-MAX($E34,FH$3)+1)/($F34-$E34+1)</f>
        <v>0</v>
      </c>
    </row>
    <row r="35" customFormat="false" ht="15" hidden="false" customHeight="false" outlineLevel="0" collapsed="false">
      <c r="C35" s="0" t="s">
        <v>695</v>
      </c>
      <c r="D35" s="11" t="s">
        <v>556</v>
      </c>
      <c r="E35" s="44" t="n">
        <f aca="false">$F16+1</f>
        <v>46844</v>
      </c>
      <c r="F35" s="44" t="n">
        <f aca="false">EDATE($F16,In_Dep_BESS_Years*Months_In_Year)</f>
        <v>50495</v>
      </c>
      <c r="I35" s="58" t="n">
        <f aca="false">SUM(J35:FH35)</f>
        <v>1</v>
      </c>
      <c r="J35" s="58" t="n">
        <f aca="false">MAX(0,MIN($F35,J$4)-MAX($E35,J$3)+1)/($F35-$E35+1)</f>
        <v>0</v>
      </c>
      <c r="K35" s="58" t="n">
        <f aca="false">MAX(0,MIN($F35,K$4)-MAX($E35,K$3)+1)/($F35-$E35+1)</f>
        <v>0</v>
      </c>
      <c r="L35" s="58" t="n">
        <f aca="false">MAX(0,MIN($F35,L$4)-MAX($E35,L$3)+1)/($F35-$E35+1)</f>
        <v>0</v>
      </c>
      <c r="M35" s="58" t="n">
        <f aca="false">MAX(0,MIN($F35,M$4)-MAX($E35,M$3)+1)/($F35-$E35+1)</f>
        <v>0</v>
      </c>
      <c r="N35" s="58" t="n">
        <f aca="false">MAX(0,MIN($F35,N$4)-MAX($E35,N$3)+1)/($F35-$E35+1)</f>
        <v>0</v>
      </c>
      <c r="O35" s="58" t="n">
        <f aca="false">MAX(0,MIN($F35,O$4)-MAX($E35,O$3)+1)/($F35-$E35+1)</f>
        <v>0</v>
      </c>
      <c r="P35" s="58" t="n">
        <f aca="false">MAX(0,MIN($F35,P$4)-MAX($E35,P$3)+1)/($F35-$E35+1)</f>
        <v>0</v>
      </c>
      <c r="Q35" s="58" t="n">
        <f aca="false">MAX(0,MIN($F35,Q$4)-MAX($E35,Q$3)+1)/($F35-$E35+1)</f>
        <v>0</v>
      </c>
      <c r="R35" s="58" t="n">
        <f aca="false">MAX(0,MIN($F35,R$4)-MAX($E35,R$3)+1)/($F35-$E35+1)</f>
        <v>0</v>
      </c>
      <c r="S35" s="58" t="n">
        <f aca="false">MAX(0,MIN($F35,S$4)-MAX($E35,S$3)+1)/($F35-$E35+1)</f>
        <v>0</v>
      </c>
      <c r="T35" s="58" t="n">
        <f aca="false">MAX(0,MIN($F35,T$4)-MAX($E35,T$3)+1)/($F35-$E35+1)</f>
        <v>0.0249178532311062</v>
      </c>
      <c r="U35" s="58" t="n">
        <f aca="false">MAX(0,MIN($F35,U$4)-MAX($E35,U$3)+1)/($F35-$E35+1)</f>
        <v>0.0251916757940854</v>
      </c>
      <c r="V35" s="58" t="n">
        <f aca="false">MAX(0,MIN($F35,V$4)-MAX($E35,V$3)+1)/($F35-$E35+1)</f>
        <v>0.0251916757940854</v>
      </c>
      <c r="W35" s="58" t="n">
        <f aca="false">MAX(0,MIN($F35,W$4)-MAX($E35,W$3)+1)/($F35-$E35+1)</f>
        <v>0.0246440306681271</v>
      </c>
      <c r="X35" s="58" t="n">
        <f aca="false">MAX(0,MIN($F35,X$4)-MAX($E35,X$3)+1)/($F35-$E35+1)</f>
        <v>0.0249178532311062</v>
      </c>
      <c r="Y35" s="58" t="n">
        <f aca="false">MAX(0,MIN($F35,Y$4)-MAX($E35,Y$3)+1)/($F35-$E35+1)</f>
        <v>0.0251916757940854</v>
      </c>
      <c r="Z35" s="58" t="n">
        <f aca="false">MAX(0,MIN($F35,Z$4)-MAX($E35,Z$3)+1)/($F35-$E35+1)</f>
        <v>0.0251916757940854</v>
      </c>
      <c r="AA35" s="58" t="n">
        <f aca="false">MAX(0,MIN($F35,AA$4)-MAX($E35,AA$3)+1)/($F35-$E35+1)</f>
        <v>0.0246440306681271</v>
      </c>
      <c r="AB35" s="58" t="n">
        <f aca="false">MAX(0,MIN($F35,AB$4)-MAX($E35,AB$3)+1)/($F35-$E35+1)</f>
        <v>0.0249178532311062</v>
      </c>
      <c r="AC35" s="58" t="n">
        <f aca="false">MAX(0,MIN($F35,AC$4)-MAX($E35,AC$3)+1)/($F35-$E35+1)</f>
        <v>0.0251916757940854</v>
      </c>
      <c r="AD35" s="58" t="n">
        <f aca="false">MAX(0,MIN($F35,AD$4)-MAX($E35,AD$3)+1)/($F35-$E35+1)</f>
        <v>0.0251916757940854</v>
      </c>
      <c r="AE35" s="58" t="n">
        <f aca="false">MAX(0,MIN($F35,AE$4)-MAX($E35,AE$3)+1)/($F35-$E35+1)</f>
        <v>0.0246440306681271</v>
      </c>
      <c r="AF35" s="58" t="n">
        <f aca="false">MAX(0,MIN($F35,AF$4)-MAX($E35,AF$3)+1)/($F35-$E35+1)</f>
        <v>0.0249178532311062</v>
      </c>
      <c r="AG35" s="58" t="n">
        <f aca="false">MAX(0,MIN($F35,AG$4)-MAX($E35,AG$3)+1)/($F35-$E35+1)</f>
        <v>0.0251916757940854</v>
      </c>
      <c r="AH35" s="58" t="n">
        <f aca="false">MAX(0,MIN($F35,AH$4)-MAX($E35,AH$3)+1)/($F35-$E35+1)</f>
        <v>0.0251916757940854</v>
      </c>
      <c r="AI35" s="58" t="n">
        <f aca="false">MAX(0,MIN($F35,AI$4)-MAX($E35,AI$3)+1)/($F35-$E35+1)</f>
        <v>0.0249178532311062</v>
      </c>
      <c r="AJ35" s="58" t="n">
        <f aca="false">MAX(0,MIN($F35,AJ$4)-MAX($E35,AJ$3)+1)/($F35-$E35+1)</f>
        <v>0.0249178532311062</v>
      </c>
      <c r="AK35" s="58" t="n">
        <f aca="false">MAX(0,MIN($F35,AK$4)-MAX($E35,AK$3)+1)/($F35-$E35+1)</f>
        <v>0.0251916757940854</v>
      </c>
      <c r="AL35" s="58" t="n">
        <f aca="false">MAX(0,MIN($F35,AL$4)-MAX($E35,AL$3)+1)/($F35-$E35+1)</f>
        <v>0.0251916757940854</v>
      </c>
      <c r="AM35" s="58" t="n">
        <f aca="false">MAX(0,MIN($F35,AM$4)-MAX($E35,AM$3)+1)/($F35-$E35+1)</f>
        <v>0.0246440306681271</v>
      </c>
      <c r="AN35" s="58" t="n">
        <f aca="false">MAX(0,MIN($F35,AN$4)-MAX($E35,AN$3)+1)/($F35-$E35+1)</f>
        <v>0.0249178532311062</v>
      </c>
      <c r="AO35" s="58" t="n">
        <f aca="false">MAX(0,MIN($F35,AO$4)-MAX($E35,AO$3)+1)/($F35-$E35+1)</f>
        <v>0.0251916757940854</v>
      </c>
      <c r="AP35" s="58" t="n">
        <f aca="false">MAX(0,MIN($F35,AP$4)-MAX($E35,AP$3)+1)/($F35-$E35+1)</f>
        <v>0.0251916757940854</v>
      </c>
      <c r="AQ35" s="58" t="n">
        <f aca="false">MAX(0,MIN($F35,AQ$4)-MAX($E35,AQ$3)+1)/($F35-$E35+1)</f>
        <v>0.0246440306681271</v>
      </c>
      <c r="AR35" s="58" t="n">
        <f aca="false">MAX(0,MIN($F35,AR$4)-MAX($E35,AR$3)+1)/($F35-$E35+1)</f>
        <v>0.0249178532311062</v>
      </c>
      <c r="AS35" s="58" t="n">
        <f aca="false">MAX(0,MIN($F35,AS$4)-MAX($E35,AS$3)+1)/($F35-$E35+1)</f>
        <v>0.0251916757940854</v>
      </c>
      <c r="AT35" s="58" t="n">
        <f aca="false">MAX(0,MIN($F35,AT$4)-MAX($E35,AT$3)+1)/($F35-$E35+1)</f>
        <v>0.0251916757940854</v>
      </c>
      <c r="AU35" s="58" t="n">
        <f aca="false">MAX(0,MIN($F35,AU$4)-MAX($E35,AU$3)+1)/($F35-$E35+1)</f>
        <v>0.0246440306681271</v>
      </c>
      <c r="AV35" s="58" t="n">
        <f aca="false">MAX(0,MIN($F35,AV$4)-MAX($E35,AV$3)+1)/($F35-$E35+1)</f>
        <v>0.0249178532311062</v>
      </c>
      <c r="AW35" s="58" t="n">
        <f aca="false">MAX(0,MIN($F35,AW$4)-MAX($E35,AW$3)+1)/($F35-$E35+1)</f>
        <v>0.0251916757940854</v>
      </c>
      <c r="AX35" s="58" t="n">
        <f aca="false">MAX(0,MIN($F35,AX$4)-MAX($E35,AX$3)+1)/($F35-$E35+1)</f>
        <v>0.0251916757940854</v>
      </c>
      <c r="AY35" s="58" t="n">
        <f aca="false">MAX(0,MIN($F35,AY$4)-MAX($E35,AY$3)+1)/($F35-$E35+1)</f>
        <v>0.0249178532311062</v>
      </c>
      <c r="AZ35" s="58" t="n">
        <f aca="false">MAX(0,MIN($F35,AZ$4)-MAX($E35,AZ$3)+1)/($F35-$E35+1)</f>
        <v>0.0249178532311062</v>
      </c>
      <c r="BA35" s="58" t="n">
        <f aca="false">MAX(0,MIN($F35,BA$4)-MAX($E35,BA$3)+1)/($F35-$E35+1)</f>
        <v>0.0251916757940854</v>
      </c>
      <c r="BB35" s="58" t="n">
        <f aca="false">MAX(0,MIN($F35,BB$4)-MAX($E35,BB$3)+1)/($F35-$E35+1)</f>
        <v>0.0251916757940854</v>
      </c>
      <c r="BC35" s="58" t="n">
        <f aca="false">MAX(0,MIN($F35,BC$4)-MAX($E35,BC$3)+1)/($F35-$E35+1)</f>
        <v>0.0246440306681271</v>
      </c>
      <c r="BD35" s="58" t="n">
        <f aca="false">MAX(0,MIN($F35,BD$4)-MAX($E35,BD$3)+1)/($F35-$E35+1)</f>
        <v>0.0249178532311062</v>
      </c>
      <c r="BE35" s="58" t="n">
        <f aca="false">MAX(0,MIN($F35,BE$4)-MAX($E35,BE$3)+1)/($F35-$E35+1)</f>
        <v>0.0251916757940854</v>
      </c>
      <c r="BF35" s="58" t="n">
        <f aca="false">MAX(0,MIN($F35,BF$4)-MAX($E35,BF$3)+1)/($F35-$E35+1)</f>
        <v>0.0251916757940854</v>
      </c>
      <c r="BG35" s="58" t="n">
        <f aca="false">MAX(0,MIN($F35,BG$4)-MAX($E35,BG$3)+1)/($F35-$E35+1)</f>
        <v>0.0246440306681271</v>
      </c>
      <c r="BH35" s="58" t="n">
        <f aca="false">MAX(0,MIN($F35,BH$4)-MAX($E35,BH$3)+1)/($F35-$E35+1)</f>
        <v>0</v>
      </c>
      <c r="BI35" s="58" t="n">
        <f aca="false">MAX(0,MIN($F35,BI$4)-MAX($E35,BI$3)+1)/($F35-$E35+1)</f>
        <v>0</v>
      </c>
      <c r="BJ35" s="58" t="n">
        <f aca="false">MAX(0,MIN($F35,BJ$4)-MAX($E35,BJ$3)+1)/($F35-$E35+1)</f>
        <v>0</v>
      </c>
      <c r="BK35" s="58" t="n">
        <f aca="false">MAX(0,MIN($F35,BK$4)-MAX($E35,BK$3)+1)/($F35-$E35+1)</f>
        <v>0</v>
      </c>
      <c r="BL35" s="58" t="n">
        <f aca="false">MAX(0,MIN($F35,BL$4)-MAX($E35,BL$3)+1)/($F35-$E35+1)</f>
        <v>0</v>
      </c>
      <c r="BM35" s="58" t="n">
        <f aca="false">MAX(0,MIN($F35,BM$4)-MAX($E35,BM$3)+1)/($F35-$E35+1)</f>
        <v>0</v>
      </c>
      <c r="BN35" s="58" t="n">
        <f aca="false">MAX(0,MIN($F35,BN$4)-MAX($E35,BN$3)+1)/($F35-$E35+1)</f>
        <v>0</v>
      </c>
      <c r="BO35" s="58" t="n">
        <f aca="false">MAX(0,MIN($F35,BO$4)-MAX($E35,BO$3)+1)/($F35-$E35+1)</f>
        <v>0</v>
      </c>
      <c r="BP35" s="58" t="n">
        <f aca="false">MAX(0,MIN($F35,BP$4)-MAX($E35,BP$3)+1)/($F35-$E35+1)</f>
        <v>0</v>
      </c>
      <c r="BQ35" s="58" t="n">
        <f aca="false">MAX(0,MIN($F35,BQ$4)-MAX($E35,BQ$3)+1)/($F35-$E35+1)</f>
        <v>0</v>
      </c>
      <c r="BR35" s="58" t="n">
        <f aca="false">MAX(0,MIN($F35,BR$4)-MAX($E35,BR$3)+1)/($F35-$E35+1)</f>
        <v>0</v>
      </c>
      <c r="BS35" s="58" t="n">
        <f aca="false">MAX(0,MIN($F35,BS$4)-MAX($E35,BS$3)+1)/($F35-$E35+1)</f>
        <v>0</v>
      </c>
      <c r="BT35" s="58" t="n">
        <f aca="false">MAX(0,MIN($F35,BT$4)-MAX($E35,BT$3)+1)/($F35-$E35+1)</f>
        <v>0</v>
      </c>
      <c r="BU35" s="58" t="n">
        <f aca="false">MAX(0,MIN($F35,BU$4)-MAX($E35,BU$3)+1)/($F35-$E35+1)</f>
        <v>0</v>
      </c>
      <c r="BV35" s="58" t="n">
        <f aca="false">MAX(0,MIN($F35,BV$4)-MAX($E35,BV$3)+1)/($F35-$E35+1)</f>
        <v>0</v>
      </c>
      <c r="BW35" s="58" t="n">
        <f aca="false">MAX(0,MIN($F35,BW$4)-MAX($E35,BW$3)+1)/($F35-$E35+1)</f>
        <v>0</v>
      </c>
      <c r="BX35" s="58" t="n">
        <f aca="false">MAX(0,MIN($F35,BX$4)-MAX($E35,BX$3)+1)/($F35-$E35+1)</f>
        <v>0</v>
      </c>
      <c r="BY35" s="58" t="n">
        <f aca="false">MAX(0,MIN($F35,BY$4)-MAX($E35,BY$3)+1)/($F35-$E35+1)</f>
        <v>0</v>
      </c>
      <c r="BZ35" s="58" t="n">
        <f aca="false">MAX(0,MIN($F35,BZ$4)-MAX($E35,BZ$3)+1)/($F35-$E35+1)</f>
        <v>0</v>
      </c>
      <c r="CA35" s="58" t="n">
        <f aca="false">MAX(0,MIN($F35,CA$4)-MAX($E35,CA$3)+1)/($F35-$E35+1)</f>
        <v>0</v>
      </c>
      <c r="CB35" s="58" t="n">
        <f aca="false">MAX(0,MIN($F35,CB$4)-MAX($E35,CB$3)+1)/($F35-$E35+1)</f>
        <v>0</v>
      </c>
      <c r="CC35" s="58" t="n">
        <f aca="false">MAX(0,MIN($F35,CC$4)-MAX($E35,CC$3)+1)/($F35-$E35+1)</f>
        <v>0</v>
      </c>
      <c r="CD35" s="58" t="n">
        <f aca="false">MAX(0,MIN($F35,CD$4)-MAX($E35,CD$3)+1)/($F35-$E35+1)</f>
        <v>0</v>
      </c>
      <c r="CE35" s="58" t="n">
        <f aca="false">MAX(0,MIN($F35,CE$4)-MAX($E35,CE$3)+1)/($F35-$E35+1)</f>
        <v>0</v>
      </c>
      <c r="CF35" s="58" t="n">
        <f aca="false">MAX(0,MIN($F35,CF$4)-MAX($E35,CF$3)+1)/($F35-$E35+1)</f>
        <v>0</v>
      </c>
      <c r="CG35" s="58" t="n">
        <f aca="false">MAX(0,MIN($F35,CG$4)-MAX($E35,CG$3)+1)/($F35-$E35+1)</f>
        <v>0</v>
      </c>
      <c r="CH35" s="58" t="n">
        <f aca="false">MAX(0,MIN($F35,CH$4)-MAX($E35,CH$3)+1)/($F35-$E35+1)</f>
        <v>0</v>
      </c>
      <c r="CI35" s="58" t="n">
        <f aca="false">MAX(0,MIN($F35,CI$4)-MAX($E35,CI$3)+1)/($F35-$E35+1)</f>
        <v>0</v>
      </c>
      <c r="CJ35" s="58" t="n">
        <f aca="false">MAX(0,MIN($F35,CJ$4)-MAX($E35,CJ$3)+1)/($F35-$E35+1)</f>
        <v>0</v>
      </c>
      <c r="CK35" s="58" t="n">
        <f aca="false">MAX(0,MIN($F35,CK$4)-MAX($E35,CK$3)+1)/($F35-$E35+1)</f>
        <v>0</v>
      </c>
      <c r="CL35" s="58" t="n">
        <f aca="false">MAX(0,MIN($F35,CL$4)-MAX($E35,CL$3)+1)/($F35-$E35+1)</f>
        <v>0</v>
      </c>
      <c r="CM35" s="58" t="n">
        <f aca="false">MAX(0,MIN($F35,CM$4)-MAX($E35,CM$3)+1)/($F35-$E35+1)</f>
        <v>0</v>
      </c>
      <c r="CN35" s="58" t="n">
        <f aca="false">MAX(0,MIN($F35,CN$4)-MAX($E35,CN$3)+1)/($F35-$E35+1)</f>
        <v>0</v>
      </c>
      <c r="CO35" s="58" t="n">
        <f aca="false">MAX(0,MIN($F35,CO$4)-MAX($E35,CO$3)+1)/($F35-$E35+1)</f>
        <v>0</v>
      </c>
      <c r="CP35" s="58" t="n">
        <f aca="false">MAX(0,MIN($F35,CP$4)-MAX($E35,CP$3)+1)/($F35-$E35+1)</f>
        <v>0</v>
      </c>
      <c r="CQ35" s="58" t="n">
        <f aca="false">MAX(0,MIN($F35,CQ$4)-MAX($E35,CQ$3)+1)/($F35-$E35+1)</f>
        <v>0</v>
      </c>
      <c r="CR35" s="58" t="n">
        <f aca="false">MAX(0,MIN($F35,CR$4)-MAX($E35,CR$3)+1)/($F35-$E35+1)</f>
        <v>0</v>
      </c>
      <c r="CS35" s="58" t="n">
        <f aca="false">MAX(0,MIN($F35,CS$4)-MAX($E35,CS$3)+1)/($F35-$E35+1)</f>
        <v>0</v>
      </c>
      <c r="CT35" s="58" t="n">
        <f aca="false">MAX(0,MIN($F35,CT$4)-MAX($E35,CT$3)+1)/($F35-$E35+1)</f>
        <v>0</v>
      </c>
      <c r="CU35" s="58" t="n">
        <f aca="false">MAX(0,MIN($F35,CU$4)-MAX($E35,CU$3)+1)/($F35-$E35+1)</f>
        <v>0</v>
      </c>
      <c r="CV35" s="58" t="n">
        <f aca="false">MAX(0,MIN($F35,CV$4)-MAX($E35,CV$3)+1)/($F35-$E35+1)</f>
        <v>0</v>
      </c>
      <c r="CW35" s="58" t="n">
        <f aca="false">MAX(0,MIN($F35,CW$4)-MAX($E35,CW$3)+1)/($F35-$E35+1)</f>
        <v>0</v>
      </c>
      <c r="CX35" s="58" t="n">
        <f aca="false">MAX(0,MIN($F35,CX$4)-MAX($E35,CX$3)+1)/($F35-$E35+1)</f>
        <v>0</v>
      </c>
      <c r="CY35" s="58" t="n">
        <f aca="false">MAX(0,MIN($F35,CY$4)-MAX($E35,CY$3)+1)/($F35-$E35+1)</f>
        <v>0</v>
      </c>
      <c r="CZ35" s="58" t="n">
        <f aca="false">MAX(0,MIN($F35,CZ$4)-MAX($E35,CZ$3)+1)/($F35-$E35+1)</f>
        <v>0</v>
      </c>
      <c r="DA35" s="58" t="n">
        <f aca="false">MAX(0,MIN($F35,DA$4)-MAX($E35,DA$3)+1)/($F35-$E35+1)</f>
        <v>0</v>
      </c>
      <c r="DB35" s="58" t="n">
        <f aca="false">MAX(0,MIN($F35,DB$4)-MAX($E35,DB$3)+1)/($F35-$E35+1)</f>
        <v>0</v>
      </c>
      <c r="DC35" s="58" t="n">
        <f aca="false">MAX(0,MIN($F35,DC$4)-MAX($E35,DC$3)+1)/($F35-$E35+1)</f>
        <v>0</v>
      </c>
      <c r="DD35" s="58" t="n">
        <f aca="false">MAX(0,MIN($F35,DD$4)-MAX($E35,DD$3)+1)/($F35-$E35+1)</f>
        <v>0</v>
      </c>
      <c r="DE35" s="58" t="n">
        <f aca="false">MAX(0,MIN($F35,DE$4)-MAX($E35,DE$3)+1)/($F35-$E35+1)</f>
        <v>0</v>
      </c>
      <c r="DF35" s="58" t="n">
        <f aca="false">MAX(0,MIN($F35,DF$4)-MAX($E35,DF$3)+1)/($F35-$E35+1)</f>
        <v>0</v>
      </c>
      <c r="DG35" s="58" t="n">
        <f aca="false">MAX(0,MIN($F35,DG$4)-MAX($E35,DG$3)+1)/($F35-$E35+1)</f>
        <v>0</v>
      </c>
      <c r="DH35" s="58" t="n">
        <f aca="false">MAX(0,MIN($F35,DH$4)-MAX($E35,DH$3)+1)/($F35-$E35+1)</f>
        <v>0</v>
      </c>
      <c r="DI35" s="58" t="n">
        <f aca="false">MAX(0,MIN($F35,DI$4)-MAX($E35,DI$3)+1)/($F35-$E35+1)</f>
        <v>0</v>
      </c>
      <c r="DJ35" s="58" t="n">
        <f aca="false">MAX(0,MIN($F35,DJ$4)-MAX($E35,DJ$3)+1)/($F35-$E35+1)</f>
        <v>0</v>
      </c>
      <c r="DK35" s="58" t="n">
        <f aca="false">MAX(0,MIN($F35,DK$4)-MAX($E35,DK$3)+1)/($F35-$E35+1)</f>
        <v>0</v>
      </c>
      <c r="DL35" s="58" t="n">
        <f aca="false">MAX(0,MIN($F35,DL$4)-MAX($E35,DL$3)+1)/($F35-$E35+1)</f>
        <v>0</v>
      </c>
      <c r="DM35" s="58" t="n">
        <f aca="false">MAX(0,MIN($F35,DM$4)-MAX($E35,DM$3)+1)/($F35-$E35+1)</f>
        <v>0</v>
      </c>
      <c r="DN35" s="58" t="n">
        <f aca="false">MAX(0,MIN($F35,DN$4)-MAX($E35,DN$3)+1)/($F35-$E35+1)</f>
        <v>0</v>
      </c>
      <c r="DO35" s="58" t="n">
        <f aca="false">MAX(0,MIN($F35,DO$4)-MAX($E35,DO$3)+1)/($F35-$E35+1)</f>
        <v>0</v>
      </c>
      <c r="DP35" s="58" t="n">
        <f aca="false">MAX(0,MIN($F35,DP$4)-MAX($E35,DP$3)+1)/($F35-$E35+1)</f>
        <v>0</v>
      </c>
      <c r="DQ35" s="58" t="n">
        <f aca="false">MAX(0,MIN($F35,DQ$4)-MAX($E35,DQ$3)+1)/($F35-$E35+1)</f>
        <v>0</v>
      </c>
      <c r="DR35" s="58" t="n">
        <f aca="false">MAX(0,MIN($F35,DR$4)-MAX($E35,DR$3)+1)/($F35-$E35+1)</f>
        <v>0</v>
      </c>
      <c r="DS35" s="58" t="n">
        <f aca="false">MAX(0,MIN($F35,DS$4)-MAX($E35,DS$3)+1)/($F35-$E35+1)</f>
        <v>0</v>
      </c>
      <c r="DT35" s="58" t="n">
        <f aca="false">MAX(0,MIN($F35,DT$4)-MAX($E35,DT$3)+1)/($F35-$E35+1)</f>
        <v>0</v>
      </c>
      <c r="DU35" s="58" t="n">
        <f aca="false">MAX(0,MIN($F35,DU$4)-MAX($E35,DU$3)+1)/($F35-$E35+1)</f>
        <v>0</v>
      </c>
      <c r="DV35" s="58" t="n">
        <f aca="false">MAX(0,MIN($F35,DV$4)-MAX($E35,DV$3)+1)/($F35-$E35+1)</f>
        <v>0</v>
      </c>
      <c r="DW35" s="58" t="n">
        <f aca="false">MAX(0,MIN($F35,DW$4)-MAX($E35,DW$3)+1)/($F35-$E35+1)</f>
        <v>0</v>
      </c>
      <c r="DX35" s="58" t="n">
        <f aca="false">MAX(0,MIN($F35,DX$4)-MAX($E35,DX$3)+1)/($F35-$E35+1)</f>
        <v>0</v>
      </c>
      <c r="DY35" s="58" t="n">
        <f aca="false">MAX(0,MIN($F35,DY$4)-MAX($E35,DY$3)+1)/($F35-$E35+1)</f>
        <v>0</v>
      </c>
      <c r="DZ35" s="58" t="n">
        <f aca="false">MAX(0,MIN($F35,DZ$4)-MAX($E35,DZ$3)+1)/($F35-$E35+1)</f>
        <v>0</v>
      </c>
      <c r="EA35" s="58" t="n">
        <f aca="false">MAX(0,MIN($F35,EA$4)-MAX($E35,EA$3)+1)/($F35-$E35+1)</f>
        <v>0</v>
      </c>
      <c r="EB35" s="58" t="n">
        <f aca="false">MAX(0,MIN($F35,EB$4)-MAX($E35,EB$3)+1)/($F35-$E35+1)</f>
        <v>0</v>
      </c>
      <c r="EC35" s="58" t="n">
        <f aca="false">MAX(0,MIN($F35,EC$4)-MAX($E35,EC$3)+1)/($F35-$E35+1)</f>
        <v>0</v>
      </c>
      <c r="ED35" s="58" t="n">
        <f aca="false">MAX(0,MIN($F35,ED$4)-MAX($E35,ED$3)+1)/($F35-$E35+1)</f>
        <v>0</v>
      </c>
      <c r="EE35" s="58" t="n">
        <f aca="false">MAX(0,MIN($F35,EE$4)-MAX($E35,EE$3)+1)/($F35-$E35+1)</f>
        <v>0</v>
      </c>
      <c r="EF35" s="58" t="n">
        <f aca="false">MAX(0,MIN($F35,EF$4)-MAX($E35,EF$3)+1)/($F35-$E35+1)</f>
        <v>0</v>
      </c>
      <c r="EG35" s="58" t="n">
        <f aca="false">MAX(0,MIN($F35,EG$4)-MAX($E35,EG$3)+1)/($F35-$E35+1)</f>
        <v>0</v>
      </c>
      <c r="EH35" s="58" t="n">
        <f aca="false">MAX(0,MIN($F35,EH$4)-MAX($E35,EH$3)+1)/($F35-$E35+1)</f>
        <v>0</v>
      </c>
      <c r="EI35" s="58" t="n">
        <f aca="false">MAX(0,MIN($F35,EI$4)-MAX($E35,EI$3)+1)/($F35-$E35+1)</f>
        <v>0</v>
      </c>
      <c r="EJ35" s="58" t="n">
        <f aca="false">MAX(0,MIN($F35,EJ$4)-MAX($E35,EJ$3)+1)/($F35-$E35+1)</f>
        <v>0</v>
      </c>
      <c r="EK35" s="58" t="n">
        <f aca="false">MAX(0,MIN($F35,EK$4)-MAX($E35,EK$3)+1)/($F35-$E35+1)</f>
        <v>0</v>
      </c>
      <c r="EL35" s="58" t="n">
        <f aca="false">MAX(0,MIN($F35,EL$4)-MAX($E35,EL$3)+1)/($F35-$E35+1)</f>
        <v>0</v>
      </c>
      <c r="EM35" s="58" t="n">
        <f aca="false">MAX(0,MIN($F35,EM$4)-MAX($E35,EM$3)+1)/($F35-$E35+1)</f>
        <v>0</v>
      </c>
      <c r="EN35" s="58" t="n">
        <f aca="false">MAX(0,MIN($F35,EN$4)-MAX($E35,EN$3)+1)/($F35-$E35+1)</f>
        <v>0</v>
      </c>
      <c r="EO35" s="58" t="n">
        <f aca="false">MAX(0,MIN($F35,EO$4)-MAX($E35,EO$3)+1)/($F35-$E35+1)</f>
        <v>0</v>
      </c>
      <c r="EP35" s="58" t="n">
        <f aca="false">MAX(0,MIN($F35,EP$4)-MAX($E35,EP$3)+1)/($F35-$E35+1)</f>
        <v>0</v>
      </c>
      <c r="EQ35" s="58" t="n">
        <f aca="false">MAX(0,MIN($F35,EQ$4)-MAX($E35,EQ$3)+1)/($F35-$E35+1)</f>
        <v>0</v>
      </c>
      <c r="ER35" s="58" t="n">
        <f aca="false">MAX(0,MIN($F35,ER$4)-MAX($E35,ER$3)+1)/($F35-$E35+1)</f>
        <v>0</v>
      </c>
      <c r="ES35" s="58" t="n">
        <f aca="false">MAX(0,MIN($F35,ES$4)-MAX($E35,ES$3)+1)/($F35-$E35+1)</f>
        <v>0</v>
      </c>
      <c r="ET35" s="58" t="n">
        <f aca="false">MAX(0,MIN($F35,ET$4)-MAX($E35,ET$3)+1)/($F35-$E35+1)</f>
        <v>0</v>
      </c>
      <c r="EU35" s="58" t="n">
        <f aca="false">MAX(0,MIN($F35,EU$4)-MAX($E35,EU$3)+1)/($F35-$E35+1)</f>
        <v>0</v>
      </c>
      <c r="EV35" s="58" t="n">
        <f aca="false">MAX(0,MIN($F35,EV$4)-MAX($E35,EV$3)+1)/($F35-$E35+1)</f>
        <v>0</v>
      </c>
      <c r="EW35" s="58" t="n">
        <f aca="false">MAX(0,MIN($F35,EW$4)-MAX($E35,EW$3)+1)/($F35-$E35+1)</f>
        <v>0</v>
      </c>
      <c r="EX35" s="58" t="n">
        <f aca="false">MAX(0,MIN($F35,EX$4)-MAX($E35,EX$3)+1)/($F35-$E35+1)</f>
        <v>0</v>
      </c>
      <c r="EY35" s="58" t="n">
        <f aca="false">MAX(0,MIN($F35,EY$4)-MAX($E35,EY$3)+1)/($F35-$E35+1)</f>
        <v>0</v>
      </c>
      <c r="EZ35" s="58" t="n">
        <f aca="false">MAX(0,MIN($F35,EZ$4)-MAX($E35,EZ$3)+1)/($F35-$E35+1)</f>
        <v>0</v>
      </c>
      <c r="FA35" s="58" t="n">
        <f aca="false">MAX(0,MIN($F35,FA$4)-MAX($E35,FA$3)+1)/($F35-$E35+1)</f>
        <v>0</v>
      </c>
      <c r="FB35" s="58" t="n">
        <f aca="false">MAX(0,MIN($F35,FB$4)-MAX($E35,FB$3)+1)/($F35-$E35+1)</f>
        <v>0</v>
      </c>
      <c r="FC35" s="58" t="n">
        <f aca="false">MAX(0,MIN($F35,FC$4)-MAX($E35,FC$3)+1)/($F35-$E35+1)</f>
        <v>0</v>
      </c>
      <c r="FD35" s="58" t="n">
        <f aca="false">MAX(0,MIN($F35,FD$4)-MAX($E35,FD$3)+1)/($F35-$E35+1)</f>
        <v>0</v>
      </c>
      <c r="FE35" s="58" t="n">
        <f aca="false">MAX(0,MIN($F35,FE$4)-MAX($E35,FE$3)+1)/($F35-$E35+1)</f>
        <v>0</v>
      </c>
      <c r="FF35" s="58" t="n">
        <f aca="false">MAX(0,MIN($F35,FF$4)-MAX($E35,FF$3)+1)/($F35-$E35+1)</f>
        <v>0</v>
      </c>
      <c r="FG35" s="58" t="n">
        <f aca="false">MAX(0,MIN($F35,FG$4)-MAX($E35,FG$3)+1)/($F35-$E35+1)</f>
        <v>0</v>
      </c>
      <c r="FH35" s="58" t="n">
        <f aca="false">MAX(0,MIN($F35,FH$4)-MAX($E35,FH$3)+1)/($F35-$E35+1)</f>
        <v>0</v>
      </c>
    </row>
    <row r="36" customFormat="false" ht="15" hidden="false" customHeight="false" outlineLevel="0" collapsed="false">
      <c r="C36" s="0" t="s">
        <v>696</v>
      </c>
      <c r="D36" s="11" t="s">
        <v>556</v>
      </c>
      <c r="E36" s="58" t="n">
        <f aca="false">SUMIF($J$4:$FH$4,$F16,$J36:$FH36)</f>
        <v>1.13227082966426</v>
      </c>
      <c r="F36" s="61" t="n">
        <f aca="false">In_Debt_Rate*Months_Per_Period/Months_In_Year</f>
        <v>0.0125</v>
      </c>
      <c r="J36" s="58" t="n">
        <f aca="false">(1+$F36)^J$8</f>
        <v>1.0125</v>
      </c>
      <c r="K36" s="58" t="n">
        <f aca="false">(1+$F36)^K$8</f>
        <v>1.02515625</v>
      </c>
      <c r="L36" s="58" t="n">
        <f aca="false">(1+$F36)^L$8</f>
        <v>1.037970703125</v>
      </c>
      <c r="M36" s="58" t="n">
        <f aca="false">(1+$F36)^M$8</f>
        <v>1.05094533691406</v>
      </c>
      <c r="N36" s="58" t="n">
        <f aca="false">(1+$F36)^N$8</f>
        <v>1.06408215362549</v>
      </c>
      <c r="O36" s="58" t="n">
        <f aca="false">(1+$F36)^O$8</f>
        <v>1.07738318054581</v>
      </c>
      <c r="P36" s="58" t="n">
        <f aca="false">(1+$F36)^P$8</f>
        <v>1.09085047030263</v>
      </c>
      <c r="Q36" s="58" t="n">
        <f aca="false">(1+$F36)^Q$8</f>
        <v>1.10448610118141</v>
      </c>
      <c r="R36" s="58" t="n">
        <f aca="false">(1+$F36)^R$8</f>
        <v>1.11829217744618</v>
      </c>
      <c r="S36" s="58" t="n">
        <f aca="false">(1+$F36)^S$8</f>
        <v>1.13227082966426</v>
      </c>
      <c r="T36" s="58" t="n">
        <f aca="false">(1+$F36)^T$8</f>
        <v>1.14642421503506</v>
      </c>
      <c r="U36" s="58" t="n">
        <f aca="false">(1+$F36)^U$8</f>
        <v>1.160754517723</v>
      </c>
      <c r="V36" s="58" t="n">
        <f aca="false">(1+$F36)^V$8</f>
        <v>1.17526394919454</v>
      </c>
      <c r="W36" s="58" t="n">
        <f aca="false">(1+$F36)^W$8</f>
        <v>1.18995474855947</v>
      </c>
      <c r="X36" s="58" t="n">
        <f aca="false">(1+$F36)^X$8</f>
        <v>1.20482918291646</v>
      </c>
      <c r="Y36" s="58" t="n">
        <f aca="false">(1+$F36)^Y$8</f>
        <v>1.21988954770292</v>
      </c>
      <c r="Z36" s="58" t="n">
        <f aca="false">(1+$F36)^Z$8</f>
        <v>1.2351381670492</v>
      </c>
      <c r="AA36" s="58" t="n">
        <f aca="false">(1+$F36)^AA$8</f>
        <v>1.25057739413732</v>
      </c>
      <c r="AB36" s="58" t="n">
        <f aca="false">(1+$F36)^AB$8</f>
        <v>1.26620961156403</v>
      </c>
      <c r="AC36" s="58" t="n">
        <f aca="false">(1+$F36)^AC$8</f>
        <v>1.28203723170858</v>
      </c>
      <c r="AD36" s="58" t="n">
        <f aca="false">(1+$F36)^AD$8</f>
        <v>1.29806269710494</v>
      </c>
      <c r="AE36" s="58" t="n">
        <f aca="false">(1+$F36)^AE$8</f>
        <v>1.31428848081875</v>
      </c>
      <c r="AF36" s="58" t="n">
        <f aca="false">(1+$F36)^AF$8</f>
        <v>1.33071708682899</v>
      </c>
      <c r="AG36" s="58" t="n">
        <f aca="false">(1+$F36)^AG$8</f>
        <v>1.34735105041435</v>
      </c>
      <c r="AH36" s="58" t="n">
        <f aca="false">(1+$F36)^AH$8</f>
        <v>1.36419293854453</v>
      </c>
      <c r="AI36" s="58" t="n">
        <f aca="false">(1+$F36)^AI$8</f>
        <v>1.38124535027634</v>
      </c>
      <c r="AJ36" s="58" t="n">
        <f aca="false">(1+$F36)^AJ$8</f>
        <v>1.39851091715479</v>
      </c>
      <c r="AK36" s="58" t="n">
        <f aca="false">(1+$F36)^AK$8</f>
        <v>1.41599230361922</v>
      </c>
      <c r="AL36" s="58" t="n">
        <f aca="false">(1+$F36)^AL$8</f>
        <v>1.43369220741447</v>
      </c>
      <c r="AM36" s="58" t="n">
        <f aca="false">(1+$F36)^AM$8</f>
        <v>1.45161336000715</v>
      </c>
      <c r="AN36" s="58" t="n">
        <f aca="false">(1+$F36)^AN$8</f>
        <v>1.46975852700724</v>
      </c>
      <c r="AO36" s="58" t="n">
        <f aca="false">(1+$F36)^AO$8</f>
        <v>1.48813050859483</v>
      </c>
      <c r="AP36" s="58" t="n">
        <f aca="false">(1+$F36)^AP$8</f>
        <v>1.50673213995226</v>
      </c>
      <c r="AQ36" s="58" t="n">
        <f aca="false">(1+$F36)^AQ$8</f>
        <v>1.52556629170166</v>
      </c>
      <c r="AR36" s="58" t="n">
        <f aca="false">(1+$F36)^AR$8</f>
        <v>1.54463587034793</v>
      </c>
      <c r="AS36" s="58" t="n">
        <f aca="false">(1+$F36)^AS$8</f>
        <v>1.56394381872728</v>
      </c>
      <c r="AT36" s="58" t="n">
        <f aca="false">(1+$F36)^AT$8</f>
        <v>1.58349311646137</v>
      </c>
      <c r="AU36" s="58" t="n">
        <f aca="false">(1+$F36)^AU$8</f>
        <v>1.60328678041714</v>
      </c>
      <c r="AV36" s="58" t="n">
        <f aca="false">(1+$F36)^AV$8</f>
        <v>1.62332786517236</v>
      </c>
      <c r="AW36" s="58" t="n">
        <f aca="false">(1+$F36)^AW$8</f>
        <v>1.64361946348701</v>
      </c>
      <c r="AX36" s="58" t="n">
        <f aca="false">(1+$F36)^AX$8</f>
        <v>1.6641647067806</v>
      </c>
      <c r="AY36" s="58" t="n">
        <f aca="false">(1+$F36)^AY$8</f>
        <v>1.68496676561536</v>
      </c>
      <c r="AZ36" s="58" t="n">
        <f aca="false">(1+$F36)^AZ$8</f>
        <v>1.70602885018555</v>
      </c>
      <c r="BA36" s="58" t="n">
        <f aca="false">(1+$F36)^BA$8</f>
        <v>1.72735421081287</v>
      </c>
      <c r="BB36" s="58" t="n">
        <f aca="false">(1+$F36)^BB$8</f>
        <v>1.74894613844803</v>
      </c>
      <c r="BC36" s="58" t="n">
        <f aca="false">(1+$F36)^BC$8</f>
        <v>1.77080796517863</v>
      </c>
      <c r="BD36" s="58" t="n">
        <f aca="false">(1+$F36)^BD$8</f>
        <v>1.79294306474336</v>
      </c>
      <c r="BE36" s="58" t="n">
        <f aca="false">(1+$F36)^BE$8</f>
        <v>1.81535485305265</v>
      </c>
      <c r="BF36" s="58" t="n">
        <f aca="false">(1+$F36)^BF$8</f>
        <v>1.83804678871581</v>
      </c>
      <c r="BG36" s="58" t="n">
        <f aca="false">(1+$F36)^BG$8</f>
        <v>1.86102237357476</v>
      </c>
      <c r="BH36" s="58" t="n">
        <f aca="false">(1+$F36)^BH$8</f>
        <v>1.88428515324444</v>
      </c>
      <c r="BI36" s="58" t="n">
        <f aca="false">(1+$F36)^BI$8</f>
        <v>1.90783871766</v>
      </c>
      <c r="BJ36" s="58" t="n">
        <f aca="false">(1+$F36)^BJ$8</f>
        <v>1.93168670163075</v>
      </c>
      <c r="BK36" s="58" t="n">
        <f aca="false">(1+$F36)^BK$8</f>
        <v>1.95583278540113</v>
      </c>
      <c r="BL36" s="58" t="n">
        <f aca="false">(1+$F36)^BL$8</f>
        <v>1.98028069521865</v>
      </c>
      <c r="BM36" s="58" t="n">
        <f aca="false">(1+$F36)^BM$8</f>
        <v>2.00503420390888</v>
      </c>
      <c r="BN36" s="58" t="n">
        <f aca="false">(1+$F36)^BN$8</f>
        <v>2.03009713145774</v>
      </c>
      <c r="BO36" s="58" t="n">
        <f aca="false">(1+$F36)^BO$8</f>
        <v>2.05547334560096</v>
      </c>
      <c r="BP36" s="58" t="n">
        <f aca="false">(1+$F36)^BP$8</f>
        <v>2.08116676242097</v>
      </c>
      <c r="BQ36" s="58" t="n">
        <f aca="false">(1+$F36)^BQ$8</f>
        <v>2.10718134695124</v>
      </c>
      <c r="BR36" s="58" t="n">
        <f aca="false">(1+$F36)^BR$8</f>
        <v>2.13352111378813</v>
      </c>
      <c r="BS36" s="58" t="n">
        <f aca="false">(1+$F36)^BS$8</f>
        <v>2.16019012771048</v>
      </c>
      <c r="BT36" s="58" t="n">
        <f aca="false">(1+$F36)^BT$8</f>
        <v>2.18719250430686</v>
      </c>
      <c r="BU36" s="58" t="n">
        <f aca="false">(1+$F36)^BU$8</f>
        <v>2.21453241061069</v>
      </c>
      <c r="BV36" s="58" t="n">
        <f aca="false">(1+$F36)^BV$8</f>
        <v>2.24221406574333</v>
      </c>
      <c r="BW36" s="58" t="n">
        <f aca="false">(1+$F36)^BW$8</f>
        <v>2.27024174156512</v>
      </c>
      <c r="BX36" s="58" t="n">
        <f aca="false">(1+$F36)^BX$8</f>
        <v>2.29861976333468</v>
      </c>
      <c r="BY36" s="58" t="n">
        <f aca="false">(1+$F36)^BY$8</f>
        <v>2.32735251037637</v>
      </c>
      <c r="BZ36" s="58" t="n">
        <f aca="false">(1+$F36)^BZ$8</f>
        <v>2.35644441675607</v>
      </c>
      <c r="CA36" s="58" t="n">
        <f aca="false">(1+$F36)^CA$8</f>
        <v>2.38589997196552</v>
      </c>
      <c r="CB36" s="58" t="n">
        <f aca="false">(1+$F36)^CB$8</f>
        <v>2.41572372161509</v>
      </c>
      <c r="CC36" s="58" t="n">
        <f aca="false">(1+$F36)^CC$8</f>
        <v>2.44592026813528</v>
      </c>
      <c r="CD36" s="58" t="n">
        <f aca="false">(1+$F36)^CD$8</f>
        <v>2.47649427148697</v>
      </c>
      <c r="CE36" s="58" t="n">
        <f aca="false">(1+$F36)^CE$8</f>
        <v>2.50745044988056</v>
      </c>
      <c r="CF36" s="58" t="n">
        <f aca="false">(1+$F36)^CF$8</f>
        <v>2.53879358050406</v>
      </c>
      <c r="CG36" s="58" t="n">
        <f aca="false">(1+$F36)^CG$8</f>
        <v>2.57052850026036</v>
      </c>
      <c r="CH36" s="58" t="n">
        <f aca="false">(1+$F36)^CH$8</f>
        <v>2.60266010651362</v>
      </c>
      <c r="CI36" s="58" t="n">
        <f aca="false">(1+$F36)^CI$8</f>
        <v>2.63519335784504</v>
      </c>
      <c r="CJ36" s="58" t="n">
        <f aca="false">(1+$F36)^CJ$8</f>
        <v>2.6681332748181</v>
      </c>
      <c r="CK36" s="58" t="n">
        <f aca="false">(1+$F36)^CK$8</f>
        <v>2.70148494075333</v>
      </c>
      <c r="CL36" s="58" t="n">
        <f aca="false">(1+$F36)^CL$8</f>
        <v>2.73525350251274</v>
      </c>
      <c r="CM36" s="58" t="n">
        <f aca="false">(1+$F36)^CM$8</f>
        <v>2.76944417129415</v>
      </c>
      <c r="CN36" s="58" t="n">
        <f aca="false">(1+$F36)^CN$8</f>
        <v>2.80406222343533</v>
      </c>
      <c r="CO36" s="58" t="n">
        <f aca="false">(1+$F36)^CO$8</f>
        <v>2.83911300122827</v>
      </c>
      <c r="CP36" s="58" t="n">
        <f aca="false">(1+$F36)^CP$8</f>
        <v>2.87460191374363</v>
      </c>
      <c r="CQ36" s="58" t="n">
        <f aca="false">(1+$F36)^CQ$8</f>
        <v>2.91053443766542</v>
      </c>
      <c r="CR36" s="58" t="n">
        <f aca="false">(1+$F36)^CR$8</f>
        <v>2.94691611813624</v>
      </c>
      <c r="CS36" s="58" t="n">
        <f aca="false">(1+$F36)^CS$8</f>
        <v>2.98375256961294</v>
      </c>
      <c r="CT36" s="58" t="n">
        <f aca="false">(1+$F36)^CT$8</f>
        <v>3.0210494767331</v>
      </c>
      <c r="CU36" s="58" t="n">
        <f aca="false">(1+$F36)^CU$8</f>
        <v>3.05881259519227</v>
      </c>
      <c r="CV36" s="58" t="n">
        <f aca="false">(1+$F36)^CV$8</f>
        <v>3.09704775263217</v>
      </c>
      <c r="CW36" s="58" t="n">
        <f aca="false">(1+$F36)^CW$8</f>
        <v>3.13576084954007</v>
      </c>
      <c r="CX36" s="58" t="n">
        <f aca="false">(1+$F36)^CX$8</f>
        <v>3.17495786015932</v>
      </c>
      <c r="CY36" s="58" t="n">
        <f aca="false">(1+$F36)^CY$8</f>
        <v>3.21464483341131</v>
      </c>
      <c r="CZ36" s="58" t="n">
        <f aca="false">(1+$F36)^CZ$8</f>
        <v>3.25482789382895</v>
      </c>
      <c r="DA36" s="58" t="n">
        <f aca="false">(1+$F36)^DA$8</f>
        <v>3.29551324250182</v>
      </c>
      <c r="DB36" s="58" t="n">
        <f aca="false">(1+$F36)^DB$8</f>
        <v>3.33670715803309</v>
      </c>
      <c r="DC36" s="58" t="n">
        <f aca="false">(1+$F36)^DC$8</f>
        <v>3.3784159975085</v>
      </c>
      <c r="DD36" s="58" t="n">
        <f aca="false">(1+$F36)^DD$8</f>
        <v>3.42064619747736</v>
      </c>
      <c r="DE36" s="58" t="n">
        <f aca="false">(1+$F36)^DE$8</f>
        <v>3.46340427494583</v>
      </c>
      <c r="DF36" s="58" t="n">
        <f aca="false">(1+$F36)^DF$8</f>
        <v>3.50669682838265</v>
      </c>
      <c r="DG36" s="58" t="n">
        <f aca="false">(1+$F36)^DG$8</f>
        <v>3.55053053873743</v>
      </c>
      <c r="DH36" s="58" t="n">
        <f aca="false">(1+$F36)^DH$8</f>
        <v>3.59491217047165</v>
      </c>
      <c r="DI36" s="58" t="n">
        <f aca="false">(1+$F36)^DI$8</f>
        <v>3.63984857260254</v>
      </c>
      <c r="DJ36" s="58" t="n">
        <f aca="false">(1+$F36)^DJ$8</f>
        <v>3.68534667976008</v>
      </c>
      <c r="DK36" s="58" t="n">
        <f aca="false">(1+$F36)^DK$8</f>
        <v>3.73141351325708</v>
      </c>
      <c r="DL36" s="58" t="n">
        <f aca="false">(1+$F36)^DL$8</f>
        <v>3.77805618217279</v>
      </c>
      <c r="DM36" s="58" t="n">
        <f aca="false">(1+$F36)^DM$8</f>
        <v>3.82528188444995</v>
      </c>
      <c r="DN36" s="58" t="n">
        <f aca="false">(1+$F36)^DN$8</f>
        <v>3.87309790800557</v>
      </c>
      <c r="DO36" s="58" t="n">
        <f aca="false">(1+$F36)^DO$8</f>
        <v>3.92151163185564</v>
      </c>
      <c r="DP36" s="58" t="n">
        <f aca="false">(1+$F36)^DP$8</f>
        <v>3.97053052725384</v>
      </c>
      <c r="DQ36" s="58" t="n">
        <f aca="false">(1+$F36)^DQ$8</f>
        <v>4.02016215884451</v>
      </c>
      <c r="DR36" s="58" t="n">
        <f aca="false">(1+$F36)^DR$8</f>
        <v>4.07041418583007</v>
      </c>
      <c r="DS36" s="58" t="n">
        <f aca="false">(1+$F36)^DS$8</f>
        <v>4.12129436315294</v>
      </c>
      <c r="DT36" s="58" t="n">
        <f aca="false">(1+$F36)^DT$8</f>
        <v>4.17281054269235</v>
      </c>
      <c r="DU36" s="58" t="n">
        <f aca="false">(1+$F36)^DU$8</f>
        <v>4.22497067447601</v>
      </c>
      <c r="DV36" s="58" t="n">
        <f aca="false">(1+$F36)^DV$8</f>
        <v>4.27778280790696</v>
      </c>
      <c r="DW36" s="58" t="n">
        <f aca="false">(1+$F36)^DW$8</f>
        <v>4.3312550930058</v>
      </c>
      <c r="DX36" s="58" t="n">
        <f aca="false">(1+$F36)^DX$8</f>
        <v>4.38539578166837</v>
      </c>
      <c r="DY36" s="58" t="n">
        <f aca="false">(1+$F36)^DY$8</f>
        <v>4.44021322893922</v>
      </c>
      <c r="DZ36" s="58" t="n">
        <f aca="false">(1+$F36)^DZ$8</f>
        <v>4.49571589430096</v>
      </c>
      <c r="EA36" s="58" t="n">
        <f aca="false">(1+$F36)^EA$8</f>
        <v>4.55191234297972</v>
      </c>
      <c r="EB36" s="58" t="n">
        <f aca="false">(1+$F36)^EB$8</f>
        <v>4.60881124726697</v>
      </c>
      <c r="EC36" s="58" t="n">
        <f aca="false">(1+$F36)^EC$8</f>
        <v>4.66642138785781</v>
      </c>
      <c r="ED36" s="58" t="n">
        <f aca="false">(1+$F36)^ED$8</f>
        <v>4.72475165520603</v>
      </c>
      <c r="EE36" s="58" t="n">
        <f aca="false">(1+$F36)^EE$8</f>
        <v>4.78381105089611</v>
      </c>
      <c r="EF36" s="58" t="n">
        <f aca="false">(1+$F36)^EF$8</f>
        <v>4.84360868903231</v>
      </c>
      <c r="EG36" s="58" t="n">
        <f aca="false">(1+$F36)^EG$8</f>
        <v>4.90415379764521</v>
      </c>
      <c r="EH36" s="58" t="n">
        <f aca="false">(1+$F36)^EH$8</f>
        <v>4.96545572011577</v>
      </c>
      <c r="EI36" s="58" t="n">
        <f aca="false">(1+$F36)^EI$8</f>
        <v>5.02752391661722</v>
      </c>
      <c r="EJ36" s="58" t="n">
        <f aca="false">(1+$F36)^EJ$8</f>
        <v>5.09036796557494</v>
      </c>
      <c r="EK36" s="58" t="n">
        <f aca="false">(1+$F36)^EK$8</f>
        <v>5.15399756514462</v>
      </c>
      <c r="EL36" s="58" t="n">
        <f aca="false">(1+$F36)^EL$8</f>
        <v>5.21842253470893</v>
      </c>
      <c r="EM36" s="58" t="n">
        <f aca="false">(1+$F36)^EM$8</f>
        <v>5.28365281639279</v>
      </c>
      <c r="EN36" s="58" t="n">
        <f aca="false">(1+$F36)^EN$8</f>
        <v>5.3496984765977</v>
      </c>
      <c r="EO36" s="58" t="n">
        <f aca="false">(1+$F36)^EO$8</f>
        <v>5.41656970755517</v>
      </c>
      <c r="EP36" s="58" t="n">
        <f aca="false">(1+$F36)^EP$8</f>
        <v>5.48427682889961</v>
      </c>
      <c r="EQ36" s="58" t="n">
        <f aca="false">(1+$F36)^EQ$8</f>
        <v>5.55283028926086</v>
      </c>
      <c r="ER36" s="58" t="n">
        <f aca="false">(1+$F36)^ER$8</f>
        <v>5.62224066787662</v>
      </c>
      <c r="ES36" s="58" t="n">
        <f aca="false">(1+$F36)^ES$8</f>
        <v>5.69251867622508</v>
      </c>
      <c r="ET36" s="58" t="n">
        <f aca="false">(1+$F36)^ET$8</f>
        <v>5.76367515967789</v>
      </c>
      <c r="EU36" s="58" t="n">
        <f aca="false">(1+$F36)^EU$8</f>
        <v>5.83572109917386</v>
      </c>
      <c r="EV36" s="58" t="n">
        <f aca="false">(1+$F36)^EV$8</f>
        <v>5.90866761291353</v>
      </c>
      <c r="EW36" s="58" t="n">
        <f aca="false">(1+$F36)^EW$8</f>
        <v>5.98252595807495</v>
      </c>
      <c r="EX36" s="58" t="n">
        <f aca="false">(1+$F36)^EX$8</f>
        <v>6.05730753255089</v>
      </c>
      <c r="EY36" s="58" t="n">
        <f aca="false">(1+$F36)^EY$8</f>
        <v>6.13302387670778</v>
      </c>
      <c r="EZ36" s="58" t="n">
        <f aca="false">(1+$F36)^EZ$8</f>
        <v>6.20968667516662</v>
      </c>
      <c r="FA36" s="58" t="n">
        <f aca="false">(1+$F36)^FA$8</f>
        <v>6.28730775860621</v>
      </c>
      <c r="FB36" s="58" t="n">
        <f aca="false">(1+$F36)^FB$8</f>
        <v>6.36589910558878</v>
      </c>
      <c r="FC36" s="58" t="n">
        <f aca="false">(1+$F36)^FC$8</f>
        <v>6.44547284440864</v>
      </c>
      <c r="FD36" s="58" t="n">
        <f aca="false">(1+$F36)^FD$8</f>
        <v>6.52604125496375</v>
      </c>
      <c r="FE36" s="58" t="n">
        <f aca="false">(1+$F36)^FE$8</f>
        <v>6.6076167706508</v>
      </c>
      <c r="FF36" s="58" t="n">
        <f aca="false">(1+$F36)^FF$8</f>
        <v>6.69021198028393</v>
      </c>
      <c r="FG36" s="58" t="n">
        <f aca="false">(1+$F36)^FG$8</f>
        <v>6.77383963003748</v>
      </c>
      <c r="FH36" s="58" t="n">
        <f aca="false">(1+$F36)^FH$8</f>
        <v>6.85851262541295</v>
      </c>
    </row>
    <row r="37" customFormat="false" ht="15" hidden="false" customHeight="false" outlineLevel="0" collapsed="false">
      <c r="C37" s="0" t="s">
        <v>697</v>
      </c>
      <c r="D37" s="11" t="s">
        <v>34</v>
      </c>
      <c r="J37" s="17" t="n">
        <f aca="false">N(MONTH(J$4)=Months_In_Year)</f>
        <v>1</v>
      </c>
      <c r="K37" s="17" t="n">
        <f aca="false">N(MONTH(K$4)=Months_In_Year)</f>
        <v>0</v>
      </c>
      <c r="L37" s="17" t="n">
        <f aca="false">N(MONTH(L$4)=Months_In_Year)</f>
        <v>0</v>
      </c>
      <c r="M37" s="17" t="n">
        <f aca="false">N(MONTH(M$4)=Months_In_Year)</f>
        <v>0</v>
      </c>
      <c r="N37" s="17" t="n">
        <f aca="false">N(MONTH(N$4)=Months_In_Year)</f>
        <v>1</v>
      </c>
      <c r="O37" s="17" t="n">
        <f aca="false">N(MONTH(O$4)=Months_In_Year)</f>
        <v>0</v>
      </c>
      <c r="P37" s="17" t="n">
        <f aca="false">N(MONTH(P$4)=Months_In_Year)</f>
        <v>0</v>
      </c>
      <c r="Q37" s="17" t="n">
        <f aca="false">N(MONTH(Q$4)=Months_In_Year)</f>
        <v>0</v>
      </c>
      <c r="R37" s="17" t="n">
        <f aca="false">N(MONTH(R$4)=Months_In_Year)</f>
        <v>1</v>
      </c>
      <c r="S37" s="17" t="n">
        <f aca="false">N(MONTH(S$4)=Months_In_Year)</f>
        <v>0</v>
      </c>
      <c r="T37" s="17" t="n">
        <f aca="false">N(MONTH(T$4)=Months_In_Year)</f>
        <v>0</v>
      </c>
      <c r="U37" s="17" t="n">
        <f aca="false">N(MONTH(U$4)=Months_In_Year)</f>
        <v>0</v>
      </c>
      <c r="V37" s="17" t="n">
        <f aca="false">N(MONTH(V$4)=Months_In_Year)</f>
        <v>1</v>
      </c>
      <c r="W37" s="17" t="n">
        <f aca="false">N(MONTH(W$4)=Months_In_Year)</f>
        <v>0</v>
      </c>
      <c r="X37" s="17" t="n">
        <f aca="false">N(MONTH(X$4)=Months_In_Year)</f>
        <v>0</v>
      </c>
      <c r="Y37" s="17" t="n">
        <f aca="false">N(MONTH(Y$4)=Months_In_Year)</f>
        <v>0</v>
      </c>
      <c r="Z37" s="17" t="n">
        <f aca="false">N(MONTH(Z$4)=Months_In_Year)</f>
        <v>1</v>
      </c>
      <c r="AA37" s="17" t="n">
        <f aca="false">N(MONTH(AA$4)=Months_In_Year)</f>
        <v>0</v>
      </c>
      <c r="AB37" s="17" t="n">
        <f aca="false">N(MONTH(AB$4)=Months_In_Year)</f>
        <v>0</v>
      </c>
      <c r="AC37" s="17" t="n">
        <f aca="false">N(MONTH(AC$4)=Months_In_Year)</f>
        <v>0</v>
      </c>
      <c r="AD37" s="17" t="n">
        <f aca="false">N(MONTH(AD$4)=Months_In_Year)</f>
        <v>1</v>
      </c>
      <c r="AE37" s="17" t="n">
        <f aca="false">N(MONTH(AE$4)=Months_In_Year)</f>
        <v>0</v>
      </c>
      <c r="AF37" s="17" t="n">
        <f aca="false">N(MONTH(AF$4)=Months_In_Year)</f>
        <v>0</v>
      </c>
      <c r="AG37" s="17" t="n">
        <f aca="false">N(MONTH(AG$4)=Months_In_Year)</f>
        <v>0</v>
      </c>
      <c r="AH37" s="17" t="n">
        <f aca="false">N(MONTH(AH$4)=Months_In_Year)</f>
        <v>1</v>
      </c>
      <c r="AI37" s="17" t="n">
        <f aca="false">N(MONTH(AI$4)=Months_In_Year)</f>
        <v>0</v>
      </c>
      <c r="AJ37" s="17" t="n">
        <f aca="false">N(MONTH(AJ$4)=Months_In_Year)</f>
        <v>0</v>
      </c>
      <c r="AK37" s="17" t="n">
        <f aca="false">N(MONTH(AK$4)=Months_In_Year)</f>
        <v>0</v>
      </c>
      <c r="AL37" s="17" t="n">
        <f aca="false">N(MONTH(AL$4)=Months_In_Year)</f>
        <v>1</v>
      </c>
      <c r="AM37" s="17" t="n">
        <f aca="false">N(MONTH(AM$4)=Months_In_Year)</f>
        <v>0</v>
      </c>
      <c r="AN37" s="17" t="n">
        <f aca="false">N(MONTH(AN$4)=Months_In_Year)</f>
        <v>0</v>
      </c>
      <c r="AO37" s="17" t="n">
        <f aca="false">N(MONTH(AO$4)=Months_In_Year)</f>
        <v>0</v>
      </c>
      <c r="AP37" s="17" t="n">
        <f aca="false">N(MONTH(AP$4)=Months_In_Year)</f>
        <v>1</v>
      </c>
      <c r="AQ37" s="17" t="n">
        <f aca="false">N(MONTH(AQ$4)=Months_In_Year)</f>
        <v>0</v>
      </c>
      <c r="AR37" s="17" t="n">
        <f aca="false">N(MONTH(AR$4)=Months_In_Year)</f>
        <v>0</v>
      </c>
      <c r="AS37" s="17" t="n">
        <f aca="false">N(MONTH(AS$4)=Months_In_Year)</f>
        <v>0</v>
      </c>
      <c r="AT37" s="17" t="n">
        <f aca="false">N(MONTH(AT$4)=Months_In_Year)</f>
        <v>1</v>
      </c>
      <c r="AU37" s="17" t="n">
        <f aca="false">N(MONTH(AU$4)=Months_In_Year)</f>
        <v>0</v>
      </c>
      <c r="AV37" s="17" t="n">
        <f aca="false">N(MONTH(AV$4)=Months_In_Year)</f>
        <v>0</v>
      </c>
      <c r="AW37" s="17" t="n">
        <f aca="false">N(MONTH(AW$4)=Months_In_Year)</f>
        <v>0</v>
      </c>
      <c r="AX37" s="17" t="n">
        <f aca="false">N(MONTH(AX$4)=Months_In_Year)</f>
        <v>1</v>
      </c>
      <c r="AY37" s="17" t="n">
        <f aca="false">N(MONTH(AY$4)=Months_In_Year)</f>
        <v>0</v>
      </c>
      <c r="AZ37" s="17" t="n">
        <f aca="false">N(MONTH(AZ$4)=Months_In_Year)</f>
        <v>0</v>
      </c>
      <c r="BA37" s="17" t="n">
        <f aca="false">N(MONTH(BA$4)=Months_In_Year)</f>
        <v>0</v>
      </c>
      <c r="BB37" s="17" t="n">
        <f aca="false">N(MONTH(BB$4)=Months_In_Year)</f>
        <v>1</v>
      </c>
      <c r="BC37" s="17" t="n">
        <f aca="false">N(MONTH(BC$4)=Months_In_Year)</f>
        <v>0</v>
      </c>
      <c r="BD37" s="17" t="n">
        <f aca="false">N(MONTH(BD$4)=Months_In_Year)</f>
        <v>0</v>
      </c>
      <c r="BE37" s="17" t="n">
        <f aca="false">N(MONTH(BE$4)=Months_In_Year)</f>
        <v>0</v>
      </c>
      <c r="BF37" s="17" t="n">
        <f aca="false">N(MONTH(BF$4)=Months_In_Year)</f>
        <v>1</v>
      </c>
      <c r="BG37" s="17" t="n">
        <f aca="false">N(MONTH(BG$4)=Months_In_Year)</f>
        <v>0</v>
      </c>
      <c r="BH37" s="17" t="n">
        <f aca="false">N(MONTH(BH$4)=Months_In_Year)</f>
        <v>0</v>
      </c>
      <c r="BI37" s="17" t="n">
        <f aca="false">N(MONTH(BI$4)=Months_In_Year)</f>
        <v>0</v>
      </c>
      <c r="BJ37" s="17" t="n">
        <f aca="false">N(MONTH(BJ$4)=Months_In_Year)</f>
        <v>1</v>
      </c>
      <c r="BK37" s="17" t="n">
        <f aca="false">N(MONTH(BK$4)=Months_In_Year)</f>
        <v>0</v>
      </c>
      <c r="BL37" s="17" t="n">
        <f aca="false">N(MONTH(BL$4)=Months_In_Year)</f>
        <v>0</v>
      </c>
      <c r="BM37" s="17" t="n">
        <f aca="false">N(MONTH(BM$4)=Months_In_Year)</f>
        <v>0</v>
      </c>
      <c r="BN37" s="17" t="n">
        <f aca="false">N(MONTH(BN$4)=Months_In_Year)</f>
        <v>1</v>
      </c>
      <c r="BO37" s="17" t="n">
        <f aca="false">N(MONTH(BO$4)=Months_In_Year)</f>
        <v>0</v>
      </c>
      <c r="BP37" s="17" t="n">
        <f aca="false">N(MONTH(BP$4)=Months_In_Year)</f>
        <v>0</v>
      </c>
      <c r="BQ37" s="17" t="n">
        <f aca="false">N(MONTH(BQ$4)=Months_In_Year)</f>
        <v>0</v>
      </c>
      <c r="BR37" s="17" t="n">
        <f aca="false">N(MONTH(BR$4)=Months_In_Year)</f>
        <v>1</v>
      </c>
      <c r="BS37" s="17" t="n">
        <f aca="false">N(MONTH(BS$4)=Months_In_Year)</f>
        <v>0</v>
      </c>
      <c r="BT37" s="17" t="n">
        <f aca="false">N(MONTH(BT$4)=Months_In_Year)</f>
        <v>0</v>
      </c>
      <c r="BU37" s="17" t="n">
        <f aca="false">N(MONTH(BU$4)=Months_In_Year)</f>
        <v>0</v>
      </c>
      <c r="BV37" s="17" t="n">
        <f aca="false">N(MONTH(BV$4)=Months_In_Year)</f>
        <v>1</v>
      </c>
      <c r="BW37" s="17" t="n">
        <f aca="false">N(MONTH(BW$4)=Months_In_Year)</f>
        <v>0</v>
      </c>
      <c r="BX37" s="17" t="n">
        <f aca="false">N(MONTH(BX$4)=Months_In_Year)</f>
        <v>0</v>
      </c>
      <c r="BY37" s="17" t="n">
        <f aca="false">N(MONTH(BY$4)=Months_In_Year)</f>
        <v>0</v>
      </c>
      <c r="BZ37" s="17" t="n">
        <f aca="false">N(MONTH(BZ$4)=Months_In_Year)</f>
        <v>1</v>
      </c>
      <c r="CA37" s="17" t="n">
        <f aca="false">N(MONTH(CA$4)=Months_In_Year)</f>
        <v>0</v>
      </c>
      <c r="CB37" s="17" t="n">
        <f aca="false">N(MONTH(CB$4)=Months_In_Year)</f>
        <v>0</v>
      </c>
      <c r="CC37" s="17" t="n">
        <f aca="false">N(MONTH(CC$4)=Months_In_Year)</f>
        <v>0</v>
      </c>
      <c r="CD37" s="17" t="n">
        <f aca="false">N(MONTH(CD$4)=Months_In_Year)</f>
        <v>1</v>
      </c>
      <c r="CE37" s="17" t="n">
        <f aca="false">N(MONTH(CE$4)=Months_In_Year)</f>
        <v>0</v>
      </c>
      <c r="CF37" s="17" t="n">
        <f aca="false">N(MONTH(CF$4)=Months_In_Year)</f>
        <v>0</v>
      </c>
      <c r="CG37" s="17" t="n">
        <f aca="false">N(MONTH(CG$4)=Months_In_Year)</f>
        <v>0</v>
      </c>
      <c r="CH37" s="17" t="n">
        <f aca="false">N(MONTH(CH$4)=Months_In_Year)</f>
        <v>1</v>
      </c>
      <c r="CI37" s="17" t="n">
        <f aca="false">N(MONTH(CI$4)=Months_In_Year)</f>
        <v>0</v>
      </c>
      <c r="CJ37" s="17" t="n">
        <f aca="false">N(MONTH(CJ$4)=Months_In_Year)</f>
        <v>0</v>
      </c>
      <c r="CK37" s="17" t="n">
        <f aca="false">N(MONTH(CK$4)=Months_In_Year)</f>
        <v>0</v>
      </c>
      <c r="CL37" s="17" t="n">
        <f aca="false">N(MONTH(CL$4)=Months_In_Year)</f>
        <v>1</v>
      </c>
      <c r="CM37" s="17" t="n">
        <f aca="false">N(MONTH(CM$4)=Months_In_Year)</f>
        <v>0</v>
      </c>
      <c r="CN37" s="17" t="n">
        <f aca="false">N(MONTH(CN$4)=Months_In_Year)</f>
        <v>0</v>
      </c>
      <c r="CO37" s="17" t="n">
        <f aca="false">N(MONTH(CO$4)=Months_In_Year)</f>
        <v>0</v>
      </c>
      <c r="CP37" s="17" t="n">
        <f aca="false">N(MONTH(CP$4)=Months_In_Year)</f>
        <v>1</v>
      </c>
      <c r="CQ37" s="17" t="n">
        <f aca="false">N(MONTH(CQ$4)=Months_In_Year)</f>
        <v>0</v>
      </c>
      <c r="CR37" s="17" t="n">
        <f aca="false">N(MONTH(CR$4)=Months_In_Year)</f>
        <v>0</v>
      </c>
      <c r="CS37" s="17" t="n">
        <f aca="false">N(MONTH(CS$4)=Months_In_Year)</f>
        <v>0</v>
      </c>
      <c r="CT37" s="17" t="n">
        <f aca="false">N(MONTH(CT$4)=Months_In_Year)</f>
        <v>1</v>
      </c>
      <c r="CU37" s="17" t="n">
        <f aca="false">N(MONTH(CU$4)=Months_In_Year)</f>
        <v>0</v>
      </c>
      <c r="CV37" s="17" t="n">
        <f aca="false">N(MONTH(CV$4)=Months_In_Year)</f>
        <v>0</v>
      </c>
      <c r="CW37" s="17" t="n">
        <f aca="false">N(MONTH(CW$4)=Months_In_Year)</f>
        <v>0</v>
      </c>
      <c r="CX37" s="17" t="n">
        <f aca="false">N(MONTH(CX$4)=Months_In_Year)</f>
        <v>1</v>
      </c>
      <c r="CY37" s="17" t="n">
        <f aca="false">N(MONTH(CY$4)=Months_In_Year)</f>
        <v>0</v>
      </c>
      <c r="CZ37" s="17" t="n">
        <f aca="false">N(MONTH(CZ$4)=Months_In_Year)</f>
        <v>0</v>
      </c>
      <c r="DA37" s="17" t="n">
        <f aca="false">N(MONTH(DA$4)=Months_In_Year)</f>
        <v>0</v>
      </c>
      <c r="DB37" s="17" t="n">
        <f aca="false">N(MONTH(DB$4)=Months_In_Year)</f>
        <v>1</v>
      </c>
      <c r="DC37" s="17" t="n">
        <f aca="false">N(MONTH(DC$4)=Months_In_Year)</f>
        <v>0</v>
      </c>
      <c r="DD37" s="17" t="n">
        <f aca="false">N(MONTH(DD$4)=Months_In_Year)</f>
        <v>0</v>
      </c>
      <c r="DE37" s="17" t="n">
        <f aca="false">N(MONTH(DE$4)=Months_In_Year)</f>
        <v>0</v>
      </c>
      <c r="DF37" s="17" t="n">
        <f aca="false">N(MONTH(DF$4)=Months_In_Year)</f>
        <v>1</v>
      </c>
      <c r="DG37" s="17" t="n">
        <f aca="false">N(MONTH(DG$4)=Months_In_Year)</f>
        <v>0</v>
      </c>
      <c r="DH37" s="17" t="n">
        <f aca="false">N(MONTH(DH$4)=Months_In_Year)</f>
        <v>0</v>
      </c>
      <c r="DI37" s="17" t="n">
        <f aca="false">N(MONTH(DI$4)=Months_In_Year)</f>
        <v>0</v>
      </c>
      <c r="DJ37" s="17" t="n">
        <f aca="false">N(MONTH(DJ$4)=Months_In_Year)</f>
        <v>1</v>
      </c>
      <c r="DK37" s="17" t="n">
        <f aca="false">N(MONTH(DK$4)=Months_In_Year)</f>
        <v>0</v>
      </c>
      <c r="DL37" s="17" t="n">
        <f aca="false">N(MONTH(DL$4)=Months_In_Year)</f>
        <v>0</v>
      </c>
      <c r="DM37" s="17" t="n">
        <f aca="false">N(MONTH(DM$4)=Months_In_Year)</f>
        <v>0</v>
      </c>
      <c r="DN37" s="17" t="n">
        <f aca="false">N(MONTH(DN$4)=Months_In_Year)</f>
        <v>1</v>
      </c>
      <c r="DO37" s="17" t="n">
        <f aca="false">N(MONTH(DO$4)=Months_In_Year)</f>
        <v>0</v>
      </c>
      <c r="DP37" s="17" t="n">
        <f aca="false">N(MONTH(DP$4)=Months_In_Year)</f>
        <v>0</v>
      </c>
      <c r="DQ37" s="17" t="n">
        <f aca="false">N(MONTH(DQ$4)=Months_In_Year)</f>
        <v>0</v>
      </c>
      <c r="DR37" s="17" t="n">
        <f aca="false">N(MONTH(DR$4)=Months_In_Year)</f>
        <v>1</v>
      </c>
      <c r="DS37" s="17" t="n">
        <f aca="false">N(MONTH(DS$4)=Months_In_Year)</f>
        <v>0</v>
      </c>
      <c r="DT37" s="17" t="n">
        <f aca="false">N(MONTH(DT$4)=Months_In_Year)</f>
        <v>0</v>
      </c>
      <c r="DU37" s="17" t="n">
        <f aca="false">N(MONTH(DU$4)=Months_In_Year)</f>
        <v>0</v>
      </c>
      <c r="DV37" s="17" t="n">
        <f aca="false">N(MONTH(DV$4)=Months_In_Year)</f>
        <v>1</v>
      </c>
      <c r="DW37" s="17" t="n">
        <f aca="false">N(MONTH(DW$4)=Months_In_Year)</f>
        <v>0</v>
      </c>
      <c r="DX37" s="17" t="n">
        <f aca="false">N(MONTH(DX$4)=Months_In_Year)</f>
        <v>0</v>
      </c>
      <c r="DY37" s="17" t="n">
        <f aca="false">N(MONTH(DY$4)=Months_In_Year)</f>
        <v>0</v>
      </c>
      <c r="DZ37" s="17" t="n">
        <f aca="false">N(MONTH(DZ$4)=Months_In_Year)</f>
        <v>1</v>
      </c>
      <c r="EA37" s="17" t="n">
        <f aca="false">N(MONTH(EA$4)=Months_In_Year)</f>
        <v>0</v>
      </c>
      <c r="EB37" s="17" t="n">
        <f aca="false">N(MONTH(EB$4)=Months_In_Year)</f>
        <v>0</v>
      </c>
      <c r="EC37" s="17" t="n">
        <f aca="false">N(MONTH(EC$4)=Months_In_Year)</f>
        <v>0</v>
      </c>
      <c r="ED37" s="17" t="n">
        <f aca="false">N(MONTH(ED$4)=Months_In_Year)</f>
        <v>1</v>
      </c>
      <c r="EE37" s="17" t="n">
        <f aca="false">N(MONTH(EE$4)=Months_In_Year)</f>
        <v>0</v>
      </c>
      <c r="EF37" s="17" t="n">
        <f aca="false">N(MONTH(EF$4)=Months_In_Year)</f>
        <v>0</v>
      </c>
      <c r="EG37" s="17" t="n">
        <f aca="false">N(MONTH(EG$4)=Months_In_Year)</f>
        <v>0</v>
      </c>
      <c r="EH37" s="17" t="n">
        <f aca="false">N(MONTH(EH$4)=Months_In_Year)</f>
        <v>1</v>
      </c>
      <c r="EI37" s="17" t="n">
        <f aca="false">N(MONTH(EI$4)=Months_In_Year)</f>
        <v>0</v>
      </c>
      <c r="EJ37" s="17" t="n">
        <f aca="false">N(MONTH(EJ$4)=Months_In_Year)</f>
        <v>0</v>
      </c>
      <c r="EK37" s="17" t="n">
        <f aca="false">N(MONTH(EK$4)=Months_In_Year)</f>
        <v>0</v>
      </c>
      <c r="EL37" s="17" t="n">
        <f aca="false">N(MONTH(EL$4)=Months_In_Year)</f>
        <v>1</v>
      </c>
      <c r="EM37" s="17" t="n">
        <f aca="false">N(MONTH(EM$4)=Months_In_Year)</f>
        <v>0</v>
      </c>
      <c r="EN37" s="17" t="n">
        <f aca="false">N(MONTH(EN$4)=Months_In_Year)</f>
        <v>0</v>
      </c>
      <c r="EO37" s="17" t="n">
        <f aca="false">N(MONTH(EO$4)=Months_In_Year)</f>
        <v>0</v>
      </c>
      <c r="EP37" s="17" t="n">
        <f aca="false">N(MONTH(EP$4)=Months_In_Year)</f>
        <v>1</v>
      </c>
      <c r="EQ37" s="17" t="n">
        <f aca="false">N(MONTH(EQ$4)=Months_In_Year)</f>
        <v>0</v>
      </c>
      <c r="ER37" s="17" t="n">
        <f aca="false">N(MONTH(ER$4)=Months_In_Year)</f>
        <v>0</v>
      </c>
      <c r="ES37" s="17" t="n">
        <f aca="false">N(MONTH(ES$4)=Months_In_Year)</f>
        <v>0</v>
      </c>
      <c r="ET37" s="17" t="n">
        <f aca="false">N(MONTH(ET$4)=Months_In_Year)</f>
        <v>1</v>
      </c>
      <c r="EU37" s="17" t="n">
        <f aca="false">N(MONTH(EU$4)=Months_In_Year)</f>
        <v>0</v>
      </c>
      <c r="EV37" s="17" t="n">
        <f aca="false">N(MONTH(EV$4)=Months_In_Year)</f>
        <v>0</v>
      </c>
      <c r="EW37" s="17" t="n">
        <f aca="false">N(MONTH(EW$4)=Months_In_Year)</f>
        <v>0</v>
      </c>
      <c r="EX37" s="17" t="n">
        <f aca="false">N(MONTH(EX$4)=Months_In_Year)</f>
        <v>1</v>
      </c>
      <c r="EY37" s="17" t="n">
        <f aca="false">N(MONTH(EY$4)=Months_In_Year)</f>
        <v>0</v>
      </c>
      <c r="EZ37" s="17" t="n">
        <f aca="false">N(MONTH(EZ$4)=Months_In_Year)</f>
        <v>0</v>
      </c>
      <c r="FA37" s="17" t="n">
        <f aca="false">N(MONTH(FA$4)=Months_In_Year)</f>
        <v>0</v>
      </c>
      <c r="FB37" s="17" t="n">
        <f aca="false">N(MONTH(FB$4)=Months_In_Year)</f>
        <v>1</v>
      </c>
      <c r="FC37" s="17" t="n">
        <f aca="false">N(MONTH(FC$4)=Months_In_Year)</f>
        <v>0</v>
      </c>
      <c r="FD37" s="17" t="n">
        <f aca="false">N(MONTH(FD$4)=Months_In_Year)</f>
        <v>0</v>
      </c>
      <c r="FE37" s="17" t="n">
        <f aca="false">N(MONTH(FE$4)=Months_In_Year)</f>
        <v>0</v>
      </c>
      <c r="FF37" s="17" t="n">
        <f aca="false">N(MONTH(FF$4)=Months_In_Year)</f>
        <v>1</v>
      </c>
      <c r="FG37" s="17" t="n">
        <f aca="false">N(MONTH(FG$4)=Months_In_Year)</f>
        <v>0</v>
      </c>
      <c r="FH37" s="17" t="n">
        <f aca="false">N(MONTH(FH$4)=Months_In_Year)</f>
        <v>0</v>
      </c>
    </row>
    <row r="38" customFormat="false" ht="15" hidden="false" customHeight="false" outlineLevel="0" collapsed="false">
      <c r="C38" s="0" t="s">
        <v>698</v>
      </c>
      <c r="D38" s="11" t="s">
        <v>34</v>
      </c>
      <c r="J38" s="17" t="n">
        <f aca="false">N(MONTH(J$4)&lt;=Months_Per_Period)</f>
        <v>0</v>
      </c>
      <c r="K38" s="17" t="n">
        <f aca="false">N(MONTH(K$4)&lt;=Months_Per_Period)</f>
        <v>1</v>
      </c>
      <c r="L38" s="17" t="n">
        <f aca="false">N(MONTH(L$4)&lt;=Months_Per_Period)</f>
        <v>0</v>
      </c>
      <c r="M38" s="17" t="n">
        <f aca="false">N(MONTH(M$4)&lt;=Months_Per_Period)</f>
        <v>0</v>
      </c>
      <c r="N38" s="17" t="n">
        <f aca="false">N(MONTH(N$4)&lt;=Months_Per_Period)</f>
        <v>0</v>
      </c>
      <c r="O38" s="17" t="n">
        <f aca="false">N(MONTH(O$4)&lt;=Months_Per_Period)</f>
        <v>1</v>
      </c>
      <c r="P38" s="17" t="n">
        <f aca="false">N(MONTH(P$4)&lt;=Months_Per_Period)</f>
        <v>0</v>
      </c>
      <c r="Q38" s="17" t="n">
        <f aca="false">N(MONTH(Q$4)&lt;=Months_Per_Period)</f>
        <v>0</v>
      </c>
      <c r="R38" s="17" t="n">
        <f aca="false">N(MONTH(R$4)&lt;=Months_Per_Period)</f>
        <v>0</v>
      </c>
      <c r="S38" s="17" t="n">
        <f aca="false">N(MONTH(S$4)&lt;=Months_Per_Period)</f>
        <v>1</v>
      </c>
      <c r="T38" s="17" t="n">
        <f aca="false">N(MONTH(T$4)&lt;=Months_Per_Period)</f>
        <v>0</v>
      </c>
      <c r="U38" s="17" t="n">
        <f aca="false">N(MONTH(U$4)&lt;=Months_Per_Period)</f>
        <v>0</v>
      </c>
      <c r="V38" s="17" t="n">
        <f aca="false">N(MONTH(V$4)&lt;=Months_Per_Period)</f>
        <v>0</v>
      </c>
      <c r="W38" s="17" t="n">
        <f aca="false">N(MONTH(W$4)&lt;=Months_Per_Period)</f>
        <v>1</v>
      </c>
      <c r="X38" s="17" t="n">
        <f aca="false">N(MONTH(X$4)&lt;=Months_Per_Period)</f>
        <v>0</v>
      </c>
      <c r="Y38" s="17" t="n">
        <f aca="false">N(MONTH(Y$4)&lt;=Months_Per_Period)</f>
        <v>0</v>
      </c>
      <c r="Z38" s="17" t="n">
        <f aca="false">N(MONTH(Z$4)&lt;=Months_Per_Period)</f>
        <v>0</v>
      </c>
      <c r="AA38" s="17" t="n">
        <f aca="false">N(MONTH(AA$4)&lt;=Months_Per_Period)</f>
        <v>1</v>
      </c>
      <c r="AB38" s="17" t="n">
        <f aca="false">N(MONTH(AB$4)&lt;=Months_Per_Period)</f>
        <v>0</v>
      </c>
      <c r="AC38" s="17" t="n">
        <f aca="false">N(MONTH(AC$4)&lt;=Months_Per_Period)</f>
        <v>0</v>
      </c>
      <c r="AD38" s="17" t="n">
        <f aca="false">N(MONTH(AD$4)&lt;=Months_Per_Period)</f>
        <v>0</v>
      </c>
      <c r="AE38" s="17" t="n">
        <f aca="false">N(MONTH(AE$4)&lt;=Months_Per_Period)</f>
        <v>1</v>
      </c>
      <c r="AF38" s="17" t="n">
        <f aca="false">N(MONTH(AF$4)&lt;=Months_Per_Period)</f>
        <v>0</v>
      </c>
      <c r="AG38" s="17" t="n">
        <f aca="false">N(MONTH(AG$4)&lt;=Months_Per_Period)</f>
        <v>0</v>
      </c>
      <c r="AH38" s="17" t="n">
        <f aca="false">N(MONTH(AH$4)&lt;=Months_Per_Period)</f>
        <v>0</v>
      </c>
      <c r="AI38" s="17" t="n">
        <f aca="false">N(MONTH(AI$4)&lt;=Months_Per_Period)</f>
        <v>1</v>
      </c>
      <c r="AJ38" s="17" t="n">
        <f aca="false">N(MONTH(AJ$4)&lt;=Months_Per_Period)</f>
        <v>0</v>
      </c>
      <c r="AK38" s="17" t="n">
        <f aca="false">N(MONTH(AK$4)&lt;=Months_Per_Period)</f>
        <v>0</v>
      </c>
      <c r="AL38" s="17" t="n">
        <f aca="false">N(MONTH(AL$4)&lt;=Months_Per_Period)</f>
        <v>0</v>
      </c>
      <c r="AM38" s="17" t="n">
        <f aca="false">N(MONTH(AM$4)&lt;=Months_Per_Period)</f>
        <v>1</v>
      </c>
      <c r="AN38" s="17" t="n">
        <f aca="false">N(MONTH(AN$4)&lt;=Months_Per_Period)</f>
        <v>0</v>
      </c>
      <c r="AO38" s="17" t="n">
        <f aca="false">N(MONTH(AO$4)&lt;=Months_Per_Period)</f>
        <v>0</v>
      </c>
      <c r="AP38" s="17" t="n">
        <f aca="false">N(MONTH(AP$4)&lt;=Months_Per_Period)</f>
        <v>0</v>
      </c>
      <c r="AQ38" s="17" t="n">
        <f aca="false">N(MONTH(AQ$4)&lt;=Months_Per_Period)</f>
        <v>1</v>
      </c>
      <c r="AR38" s="17" t="n">
        <f aca="false">N(MONTH(AR$4)&lt;=Months_Per_Period)</f>
        <v>0</v>
      </c>
      <c r="AS38" s="17" t="n">
        <f aca="false">N(MONTH(AS$4)&lt;=Months_Per_Period)</f>
        <v>0</v>
      </c>
      <c r="AT38" s="17" t="n">
        <f aca="false">N(MONTH(AT$4)&lt;=Months_Per_Period)</f>
        <v>0</v>
      </c>
      <c r="AU38" s="17" t="n">
        <f aca="false">N(MONTH(AU$4)&lt;=Months_Per_Period)</f>
        <v>1</v>
      </c>
      <c r="AV38" s="17" t="n">
        <f aca="false">N(MONTH(AV$4)&lt;=Months_Per_Period)</f>
        <v>0</v>
      </c>
      <c r="AW38" s="17" t="n">
        <f aca="false">N(MONTH(AW$4)&lt;=Months_Per_Period)</f>
        <v>0</v>
      </c>
      <c r="AX38" s="17" t="n">
        <f aca="false">N(MONTH(AX$4)&lt;=Months_Per_Period)</f>
        <v>0</v>
      </c>
      <c r="AY38" s="17" t="n">
        <f aca="false">N(MONTH(AY$4)&lt;=Months_Per_Period)</f>
        <v>1</v>
      </c>
      <c r="AZ38" s="17" t="n">
        <f aca="false">N(MONTH(AZ$4)&lt;=Months_Per_Period)</f>
        <v>0</v>
      </c>
      <c r="BA38" s="17" t="n">
        <f aca="false">N(MONTH(BA$4)&lt;=Months_Per_Period)</f>
        <v>0</v>
      </c>
      <c r="BB38" s="17" t="n">
        <f aca="false">N(MONTH(BB$4)&lt;=Months_Per_Period)</f>
        <v>0</v>
      </c>
      <c r="BC38" s="17" t="n">
        <f aca="false">N(MONTH(BC$4)&lt;=Months_Per_Period)</f>
        <v>1</v>
      </c>
      <c r="BD38" s="17" t="n">
        <f aca="false">N(MONTH(BD$4)&lt;=Months_Per_Period)</f>
        <v>0</v>
      </c>
      <c r="BE38" s="17" t="n">
        <f aca="false">N(MONTH(BE$4)&lt;=Months_Per_Period)</f>
        <v>0</v>
      </c>
      <c r="BF38" s="17" t="n">
        <f aca="false">N(MONTH(BF$4)&lt;=Months_Per_Period)</f>
        <v>0</v>
      </c>
      <c r="BG38" s="17" t="n">
        <f aca="false">N(MONTH(BG$4)&lt;=Months_Per_Period)</f>
        <v>1</v>
      </c>
      <c r="BH38" s="17" t="n">
        <f aca="false">N(MONTH(BH$4)&lt;=Months_Per_Period)</f>
        <v>0</v>
      </c>
      <c r="BI38" s="17" t="n">
        <f aca="false">N(MONTH(BI$4)&lt;=Months_Per_Period)</f>
        <v>0</v>
      </c>
      <c r="BJ38" s="17" t="n">
        <f aca="false">N(MONTH(BJ$4)&lt;=Months_Per_Period)</f>
        <v>0</v>
      </c>
      <c r="BK38" s="17" t="n">
        <f aca="false">N(MONTH(BK$4)&lt;=Months_Per_Period)</f>
        <v>1</v>
      </c>
      <c r="BL38" s="17" t="n">
        <f aca="false">N(MONTH(BL$4)&lt;=Months_Per_Period)</f>
        <v>0</v>
      </c>
      <c r="BM38" s="17" t="n">
        <f aca="false">N(MONTH(BM$4)&lt;=Months_Per_Period)</f>
        <v>0</v>
      </c>
      <c r="BN38" s="17" t="n">
        <f aca="false">N(MONTH(BN$4)&lt;=Months_Per_Period)</f>
        <v>0</v>
      </c>
      <c r="BO38" s="17" t="n">
        <f aca="false">N(MONTH(BO$4)&lt;=Months_Per_Period)</f>
        <v>1</v>
      </c>
      <c r="BP38" s="17" t="n">
        <f aca="false">N(MONTH(BP$4)&lt;=Months_Per_Period)</f>
        <v>0</v>
      </c>
      <c r="BQ38" s="17" t="n">
        <f aca="false">N(MONTH(BQ$4)&lt;=Months_Per_Period)</f>
        <v>0</v>
      </c>
      <c r="BR38" s="17" t="n">
        <f aca="false">N(MONTH(BR$4)&lt;=Months_Per_Period)</f>
        <v>0</v>
      </c>
      <c r="BS38" s="17" t="n">
        <f aca="false">N(MONTH(BS$4)&lt;=Months_Per_Period)</f>
        <v>1</v>
      </c>
      <c r="BT38" s="17" t="n">
        <f aca="false">N(MONTH(BT$4)&lt;=Months_Per_Period)</f>
        <v>0</v>
      </c>
      <c r="BU38" s="17" t="n">
        <f aca="false">N(MONTH(BU$4)&lt;=Months_Per_Period)</f>
        <v>0</v>
      </c>
      <c r="BV38" s="17" t="n">
        <f aca="false">N(MONTH(BV$4)&lt;=Months_Per_Period)</f>
        <v>0</v>
      </c>
      <c r="BW38" s="17" t="n">
        <f aca="false">N(MONTH(BW$4)&lt;=Months_Per_Period)</f>
        <v>1</v>
      </c>
      <c r="BX38" s="17" t="n">
        <f aca="false">N(MONTH(BX$4)&lt;=Months_Per_Period)</f>
        <v>0</v>
      </c>
      <c r="BY38" s="17" t="n">
        <f aca="false">N(MONTH(BY$4)&lt;=Months_Per_Period)</f>
        <v>0</v>
      </c>
      <c r="BZ38" s="17" t="n">
        <f aca="false">N(MONTH(BZ$4)&lt;=Months_Per_Period)</f>
        <v>0</v>
      </c>
      <c r="CA38" s="17" t="n">
        <f aca="false">N(MONTH(CA$4)&lt;=Months_Per_Period)</f>
        <v>1</v>
      </c>
      <c r="CB38" s="17" t="n">
        <f aca="false">N(MONTH(CB$4)&lt;=Months_Per_Period)</f>
        <v>0</v>
      </c>
      <c r="CC38" s="17" t="n">
        <f aca="false">N(MONTH(CC$4)&lt;=Months_Per_Period)</f>
        <v>0</v>
      </c>
      <c r="CD38" s="17" t="n">
        <f aca="false">N(MONTH(CD$4)&lt;=Months_Per_Period)</f>
        <v>0</v>
      </c>
      <c r="CE38" s="17" t="n">
        <f aca="false">N(MONTH(CE$4)&lt;=Months_Per_Period)</f>
        <v>1</v>
      </c>
      <c r="CF38" s="17" t="n">
        <f aca="false">N(MONTH(CF$4)&lt;=Months_Per_Period)</f>
        <v>0</v>
      </c>
      <c r="CG38" s="17" t="n">
        <f aca="false">N(MONTH(CG$4)&lt;=Months_Per_Period)</f>
        <v>0</v>
      </c>
      <c r="CH38" s="17" t="n">
        <f aca="false">N(MONTH(CH$4)&lt;=Months_Per_Period)</f>
        <v>0</v>
      </c>
      <c r="CI38" s="17" t="n">
        <f aca="false">N(MONTH(CI$4)&lt;=Months_Per_Period)</f>
        <v>1</v>
      </c>
      <c r="CJ38" s="17" t="n">
        <f aca="false">N(MONTH(CJ$4)&lt;=Months_Per_Period)</f>
        <v>0</v>
      </c>
      <c r="CK38" s="17" t="n">
        <f aca="false">N(MONTH(CK$4)&lt;=Months_Per_Period)</f>
        <v>0</v>
      </c>
      <c r="CL38" s="17" t="n">
        <f aca="false">N(MONTH(CL$4)&lt;=Months_Per_Period)</f>
        <v>0</v>
      </c>
      <c r="CM38" s="17" t="n">
        <f aca="false">N(MONTH(CM$4)&lt;=Months_Per_Period)</f>
        <v>1</v>
      </c>
      <c r="CN38" s="17" t="n">
        <f aca="false">N(MONTH(CN$4)&lt;=Months_Per_Period)</f>
        <v>0</v>
      </c>
      <c r="CO38" s="17" t="n">
        <f aca="false">N(MONTH(CO$4)&lt;=Months_Per_Period)</f>
        <v>0</v>
      </c>
      <c r="CP38" s="17" t="n">
        <f aca="false">N(MONTH(CP$4)&lt;=Months_Per_Period)</f>
        <v>0</v>
      </c>
      <c r="CQ38" s="17" t="n">
        <f aca="false">N(MONTH(CQ$4)&lt;=Months_Per_Period)</f>
        <v>1</v>
      </c>
      <c r="CR38" s="17" t="n">
        <f aca="false">N(MONTH(CR$4)&lt;=Months_Per_Period)</f>
        <v>0</v>
      </c>
      <c r="CS38" s="17" t="n">
        <f aca="false">N(MONTH(CS$4)&lt;=Months_Per_Period)</f>
        <v>0</v>
      </c>
      <c r="CT38" s="17" t="n">
        <f aca="false">N(MONTH(CT$4)&lt;=Months_Per_Period)</f>
        <v>0</v>
      </c>
      <c r="CU38" s="17" t="n">
        <f aca="false">N(MONTH(CU$4)&lt;=Months_Per_Period)</f>
        <v>1</v>
      </c>
      <c r="CV38" s="17" t="n">
        <f aca="false">N(MONTH(CV$4)&lt;=Months_Per_Period)</f>
        <v>0</v>
      </c>
      <c r="CW38" s="17" t="n">
        <f aca="false">N(MONTH(CW$4)&lt;=Months_Per_Period)</f>
        <v>0</v>
      </c>
      <c r="CX38" s="17" t="n">
        <f aca="false">N(MONTH(CX$4)&lt;=Months_Per_Period)</f>
        <v>0</v>
      </c>
      <c r="CY38" s="17" t="n">
        <f aca="false">N(MONTH(CY$4)&lt;=Months_Per_Period)</f>
        <v>1</v>
      </c>
      <c r="CZ38" s="17" t="n">
        <f aca="false">N(MONTH(CZ$4)&lt;=Months_Per_Period)</f>
        <v>0</v>
      </c>
      <c r="DA38" s="17" t="n">
        <f aca="false">N(MONTH(DA$4)&lt;=Months_Per_Period)</f>
        <v>0</v>
      </c>
      <c r="DB38" s="17" t="n">
        <f aca="false">N(MONTH(DB$4)&lt;=Months_Per_Period)</f>
        <v>0</v>
      </c>
      <c r="DC38" s="17" t="n">
        <f aca="false">N(MONTH(DC$4)&lt;=Months_Per_Period)</f>
        <v>1</v>
      </c>
      <c r="DD38" s="17" t="n">
        <f aca="false">N(MONTH(DD$4)&lt;=Months_Per_Period)</f>
        <v>0</v>
      </c>
      <c r="DE38" s="17" t="n">
        <f aca="false">N(MONTH(DE$4)&lt;=Months_Per_Period)</f>
        <v>0</v>
      </c>
      <c r="DF38" s="17" t="n">
        <f aca="false">N(MONTH(DF$4)&lt;=Months_Per_Period)</f>
        <v>0</v>
      </c>
      <c r="DG38" s="17" t="n">
        <f aca="false">N(MONTH(DG$4)&lt;=Months_Per_Period)</f>
        <v>1</v>
      </c>
      <c r="DH38" s="17" t="n">
        <f aca="false">N(MONTH(DH$4)&lt;=Months_Per_Period)</f>
        <v>0</v>
      </c>
      <c r="DI38" s="17" t="n">
        <f aca="false">N(MONTH(DI$4)&lt;=Months_Per_Period)</f>
        <v>0</v>
      </c>
      <c r="DJ38" s="17" t="n">
        <f aca="false">N(MONTH(DJ$4)&lt;=Months_Per_Period)</f>
        <v>0</v>
      </c>
      <c r="DK38" s="17" t="n">
        <f aca="false">N(MONTH(DK$4)&lt;=Months_Per_Period)</f>
        <v>1</v>
      </c>
      <c r="DL38" s="17" t="n">
        <f aca="false">N(MONTH(DL$4)&lt;=Months_Per_Period)</f>
        <v>0</v>
      </c>
      <c r="DM38" s="17" t="n">
        <f aca="false">N(MONTH(DM$4)&lt;=Months_Per_Period)</f>
        <v>0</v>
      </c>
      <c r="DN38" s="17" t="n">
        <f aca="false">N(MONTH(DN$4)&lt;=Months_Per_Period)</f>
        <v>0</v>
      </c>
      <c r="DO38" s="17" t="n">
        <f aca="false">N(MONTH(DO$4)&lt;=Months_Per_Period)</f>
        <v>1</v>
      </c>
      <c r="DP38" s="17" t="n">
        <f aca="false">N(MONTH(DP$4)&lt;=Months_Per_Period)</f>
        <v>0</v>
      </c>
      <c r="DQ38" s="17" t="n">
        <f aca="false">N(MONTH(DQ$4)&lt;=Months_Per_Period)</f>
        <v>0</v>
      </c>
      <c r="DR38" s="17" t="n">
        <f aca="false">N(MONTH(DR$4)&lt;=Months_Per_Period)</f>
        <v>0</v>
      </c>
      <c r="DS38" s="17" t="n">
        <f aca="false">N(MONTH(DS$4)&lt;=Months_Per_Period)</f>
        <v>1</v>
      </c>
      <c r="DT38" s="17" t="n">
        <f aca="false">N(MONTH(DT$4)&lt;=Months_Per_Period)</f>
        <v>0</v>
      </c>
      <c r="DU38" s="17" t="n">
        <f aca="false">N(MONTH(DU$4)&lt;=Months_Per_Period)</f>
        <v>0</v>
      </c>
      <c r="DV38" s="17" t="n">
        <f aca="false">N(MONTH(DV$4)&lt;=Months_Per_Period)</f>
        <v>0</v>
      </c>
      <c r="DW38" s="17" t="n">
        <f aca="false">N(MONTH(DW$4)&lt;=Months_Per_Period)</f>
        <v>1</v>
      </c>
      <c r="DX38" s="17" t="n">
        <f aca="false">N(MONTH(DX$4)&lt;=Months_Per_Period)</f>
        <v>0</v>
      </c>
      <c r="DY38" s="17" t="n">
        <f aca="false">N(MONTH(DY$4)&lt;=Months_Per_Period)</f>
        <v>0</v>
      </c>
      <c r="DZ38" s="17" t="n">
        <f aca="false">N(MONTH(DZ$4)&lt;=Months_Per_Period)</f>
        <v>0</v>
      </c>
      <c r="EA38" s="17" t="n">
        <f aca="false">N(MONTH(EA$4)&lt;=Months_Per_Period)</f>
        <v>1</v>
      </c>
      <c r="EB38" s="17" t="n">
        <f aca="false">N(MONTH(EB$4)&lt;=Months_Per_Period)</f>
        <v>0</v>
      </c>
      <c r="EC38" s="17" t="n">
        <f aca="false">N(MONTH(EC$4)&lt;=Months_Per_Period)</f>
        <v>0</v>
      </c>
      <c r="ED38" s="17" t="n">
        <f aca="false">N(MONTH(ED$4)&lt;=Months_Per_Period)</f>
        <v>0</v>
      </c>
      <c r="EE38" s="17" t="n">
        <f aca="false">N(MONTH(EE$4)&lt;=Months_Per_Period)</f>
        <v>1</v>
      </c>
      <c r="EF38" s="17" t="n">
        <f aca="false">N(MONTH(EF$4)&lt;=Months_Per_Period)</f>
        <v>0</v>
      </c>
      <c r="EG38" s="17" t="n">
        <f aca="false">N(MONTH(EG$4)&lt;=Months_Per_Period)</f>
        <v>0</v>
      </c>
      <c r="EH38" s="17" t="n">
        <f aca="false">N(MONTH(EH$4)&lt;=Months_Per_Period)</f>
        <v>0</v>
      </c>
      <c r="EI38" s="17" t="n">
        <f aca="false">N(MONTH(EI$4)&lt;=Months_Per_Period)</f>
        <v>1</v>
      </c>
      <c r="EJ38" s="17" t="n">
        <f aca="false">N(MONTH(EJ$4)&lt;=Months_Per_Period)</f>
        <v>0</v>
      </c>
      <c r="EK38" s="17" t="n">
        <f aca="false">N(MONTH(EK$4)&lt;=Months_Per_Period)</f>
        <v>0</v>
      </c>
      <c r="EL38" s="17" t="n">
        <f aca="false">N(MONTH(EL$4)&lt;=Months_Per_Period)</f>
        <v>0</v>
      </c>
      <c r="EM38" s="17" t="n">
        <f aca="false">N(MONTH(EM$4)&lt;=Months_Per_Period)</f>
        <v>1</v>
      </c>
      <c r="EN38" s="17" t="n">
        <f aca="false">N(MONTH(EN$4)&lt;=Months_Per_Period)</f>
        <v>0</v>
      </c>
      <c r="EO38" s="17" t="n">
        <f aca="false">N(MONTH(EO$4)&lt;=Months_Per_Period)</f>
        <v>0</v>
      </c>
      <c r="EP38" s="17" t="n">
        <f aca="false">N(MONTH(EP$4)&lt;=Months_Per_Period)</f>
        <v>0</v>
      </c>
      <c r="EQ38" s="17" t="n">
        <f aca="false">N(MONTH(EQ$4)&lt;=Months_Per_Period)</f>
        <v>1</v>
      </c>
      <c r="ER38" s="17" t="n">
        <f aca="false">N(MONTH(ER$4)&lt;=Months_Per_Period)</f>
        <v>0</v>
      </c>
      <c r="ES38" s="17" t="n">
        <f aca="false">N(MONTH(ES$4)&lt;=Months_Per_Period)</f>
        <v>0</v>
      </c>
      <c r="ET38" s="17" t="n">
        <f aca="false">N(MONTH(ET$4)&lt;=Months_Per_Period)</f>
        <v>0</v>
      </c>
      <c r="EU38" s="17" t="n">
        <f aca="false">N(MONTH(EU$4)&lt;=Months_Per_Period)</f>
        <v>1</v>
      </c>
      <c r="EV38" s="17" t="n">
        <f aca="false">N(MONTH(EV$4)&lt;=Months_Per_Period)</f>
        <v>0</v>
      </c>
      <c r="EW38" s="17" t="n">
        <f aca="false">N(MONTH(EW$4)&lt;=Months_Per_Period)</f>
        <v>0</v>
      </c>
      <c r="EX38" s="17" t="n">
        <f aca="false">N(MONTH(EX$4)&lt;=Months_Per_Period)</f>
        <v>0</v>
      </c>
      <c r="EY38" s="17" t="n">
        <f aca="false">N(MONTH(EY$4)&lt;=Months_Per_Period)</f>
        <v>1</v>
      </c>
      <c r="EZ38" s="17" t="n">
        <f aca="false">N(MONTH(EZ$4)&lt;=Months_Per_Period)</f>
        <v>0</v>
      </c>
      <c r="FA38" s="17" t="n">
        <f aca="false">N(MONTH(FA$4)&lt;=Months_Per_Period)</f>
        <v>0</v>
      </c>
      <c r="FB38" s="17" t="n">
        <f aca="false">N(MONTH(FB$4)&lt;=Months_Per_Period)</f>
        <v>0</v>
      </c>
      <c r="FC38" s="17" t="n">
        <f aca="false">N(MONTH(FC$4)&lt;=Months_Per_Period)</f>
        <v>1</v>
      </c>
      <c r="FD38" s="17" t="n">
        <f aca="false">N(MONTH(FD$4)&lt;=Months_Per_Period)</f>
        <v>0</v>
      </c>
      <c r="FE38" s="17" t="n">
        <f aca="false">N(MONTH(FE$4)&lt;=Months_Per_Period)</f>
        <v>0</v>
      </c>
      <c r="FF38" s="17" t="n">
        <f aca="false">N(MONTH(FF$4)&lt;=Months_Per_Period)</f>
        <v>0</v>
      </c>
      <c r="FG38" s="17" t="n">
        <f aca="false">N(MONTH(FG$4)&lt;=Months_Per_Period)</f>
        <v>1</v>
      </c>
      <c r="FH38" s="17" t="n">
        <f aca="false">N(MONTH(FH$4)&lt;=Months_Per_Period)</f>
        <v>0</v>
      </c>
    </row>
    <row r="40" customFormat="false" ht="15" hidden="false" customHeight="false" outlineLevel="0" collapsed="false">
      <c r="A40" s="9" t="s">
        <v>14</v>
      </c>
      <c r="B40" s="9"/>
      <c r="C40" s="9" t="s">
        <v>699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</row>
    <row r="41" customFormat="false" ht="15" hidden="false" customHeight="false" outlineLevel="0" collapsed="false">
      <c r="C41" s="0" t="s">
        <v>700</v>
      </c>
      <c r="D41" s="11" t="s">
        <v>556</v>
      </c>
      <c r="J41" s="58" t="n">
        <f aca="false">INDEX(Euro_Index,MATCH(J$7,Price_Years,0))</f>
        <v>1</v>
      </c>
      <c r="K41" s="58" t="n">
        <f aca="false">INDEX(Euro_Index,MATCH(K$7,Price_Years,0))</f>
        <v>1.01897</v>
      </c>
      <c r="L41" s="58" t="n">
        <f aca="false">INDEX(Euro_Index,MATCH(L$7,Price_Years,0))</f>
        <v>1.01897</v>
      </c>
      <c r="M41" s="58" t="n">
        <f aca="false">INDEX(Euro_Index,MATCH(M$7,Price_Years,0))</f>
        <v>1.01897</v>
      </c>
      <c r="N41" s="58" t="n">
        <f aca="false">INDEX(Euro_Index,MATCH(N$7,Price_Years,0))</f>
        <v>1.01897</v>
      </c>
      <c r="O41" s="58" t="n">
        <f aca="false">INDEX(Euro_Index,MATCH(O$7,Price_Years,0))</f>
        <v>1.040399</v>
      </c>
      <c r="P41" s="58" t="n">
        <f aca="false">INDEX(Euro_Index,MATCH(P$7,Price_Years,0))</f>
        <v>1.040399</v>
      </c>
      <c r="Q41" s="58" t="n">
        <f aca="false">INDEX(Euro_Index,MATCH(Q$7,Price_Years,0))</f>
        <v>1.040399</v>
      </c>
      <c r="R41" s="58" t="n">
        <f aca="false">INDEX(Euro_Index,MATCH(R$7,Price_Years,0))</f>
        <v>1.040399</v>
      </c>
      <c r="S41" s="58" t="n">
        <f aca="false">INDEX(Euro_Index,MATCH(S$7,Price_Years,0))</f>
        <v>1.061363</v>
      </c>
      <c r="T41" s="58" t="n">
        <f aca="false">INDEX(Euro_Index,MATCH(T$7,Price_Years,0))</f>
        <v>1.061363</v>
      </c>
      <c r="U41" s="58" t="n">
        <f aca="false">INDEX(Euro_Index,MATCH(U$7,Price_Years,0))</f>
        <v>1.061363</v>
      </c>
      <c r="V41" s="58" t="n">
        <f aca="false">INDEX(Euro_Index,MATCH(V$7,Price_Years,0))</f>
        <v>1.061363</v>
      </c>
      <c r="W41" s="58" t="n">
        <f aca="false">INDEX(Euro_Index,MATCH(W$7,Price_Years,0))</f>
        <v>1.083026</v>
      </c>
      <c r="X41" s="58" t="n">
        <f aca="false">INDEX(Euro_Index,MATCH(X$7,Price_Years,0))</f>
        <v>1.083026</v>
      </c>
      <c r="Y41" s="58" t="n">
        <f aca="false">INDEX(Euro_Index,MATCH(Y$7,Price_Years,0))</f>
        <v>1.083026</v>
      </c>
      <c r="Z41" s="58" t="n">
        <f aca="false">INDEX(Euro_Index,MATCH(Z$7,Price_Years,0))</f>
        <v>1.083026</v>
      </c>
      <c r="AA41" s="58" t="n">
        <f aca="false">INDEX(Euro_Index,MATCH(AA$7,Price_Years,0))</f>
        <v>1.105173</v>
      </c>
      <c r="AB41" s="58" t="n">
        <f aca="false">INDEX(Euro_Index,MATCH(AB$7,Price_Years,0))</f>
        <v>1.105173</v>
      </c>
      <c r="AC41" s="58" t="n">
        <f aca="false">INDEX(Euro_Index,MATCH(AC$7,Price_Years,0))</f>
        <v>1.105173</v>
      </c>
      <c r="AD41" s="58" t="n">
        <f aca="false">INDEX(Euro_Index,MATCH(AD$7,Price_Years,0))</f>
        <v>1.105173</v>
      </c>
      <c r="AE41" s="58" t="n">
        <f aca="false">INDEX(Euro_Index,MATCH(AE$7,Price_Years,0))</f>
        <v>1.127276</v>
      </c>
      <c r="AF41" s="58" t="n">
        <f aca="false">INDEX(Euro_Index,MATCH(AF$7,Price_Years,0))</f>
        <v>1.127276</v>
      </c>
      <c r="AG41" s="58" t="n">
        <f aca="false">INDEX(Euro_Index,MATCH(AG$7,Price_Years,0))</f>
        <v>1.127276</v>
      </c>
      <c r="AH41" s="58" t="n">
        <f aca="false">INDEX(Euro_Index,MATCH(AH$7,Price_Years,0))</f>
        <v>1.127276</v>
      </c>
      <c r="AI41" s="58" t="n">
        <f aca="false">INDEX(Euro_Index,MATCH(AI$7,Price_Years,0))</f>
        <v>1.149822</v>
      </c>
      <c r="AJ41" s="58" t="n">
        <f aca="false">INDEX(Euro_Index,MATCH(AJ$7,Price_Years,0))</f>
        <v>1.149822</v>
      </c>
      <c r="AK41" s="58" t="n">
        <f aca="false">INDEX(Euro_Index,MATCH(AK$7,Price_Years,0))</f>
        <v>1.149822</v>
      </c>
      <c r="AL41" s="58" t="n">
        <f aca="false">INDEX(Euro_Index,MATCH(AL$7,Price_Years,0))</f>
        <v>1.149822</v>
      </c>
      <c r="AM41" s="58" t="n">
        <f aca="false">INDEX(Euro_Index,MATCH(AM$7,Price_Years,0))</f>
        <v>1.172818</v>
      </c>
      <c r="AN41" s="58" t="n">
        <f aca="false">INDEX(Euro_Index,MATCH(AN$7,Price_Years,0))</f>
        <v>1.172818</v>
      </c>
      <c r="AO41" s="58" t="n">
        <f aca="false">INDEX(Euro_Index,MATCH(AO$7,Price_Years,0))</f>
        <v>1.172818</v>
      </c>
      <c r="AP41" s="58" t="n">
        <f aca="false">INDEX(Euro_Index,MATCH(AP$7,Price_Years,0))</f>
        <v>1.172818</v>
      </c>
      <c r="AQ41" s="58" t="n">
        <f aca="false">INDEX(Euro_Index,MATCH(AQ$7,Price_Years,0))</f>
        <v>1.196275</v>
      </c>
      <c r="AR41" s="58" t="n">
        <f aca="false">INDEX(Euro_Index,MATCH(AR$7,Price_Years,0))</f>
        <v>1.196275</v>
      </c>
      <c r="AS41" s="58" t="n">
        <f aca="false">INDEX(Euro_Index,MATCH(AS$7,Price_Years,0))</f>
        <v>1.196275</v>
      </c>
      <c r="AT41" s="58" t="n">
        <f aca="false">INDEX(Euro_Index,MATCH(AT$7,Price_Years,0))</f>
        <v>1.196275</v>
      </c>
      <c r="AU41" s="58" t="n">
        <f aca="false">INDEX(Euro_Index,MATCH(AU$7,Price_Years,0))</f>
        <v>1.2202</v>
      </c>
      <c r="AV41" s="58" t="n">
        <f aca="false">INDEX(Euro_Index,MATCH(AV$7,Price_Years,0))</f>
        <v>1.2202</v>
      </c>
      <c r="AW41" s="58" t="n">
        <f aca="false">INDEX(Euro_Index,MATCH(AW$7,Price_Years,0))</f>
        <v>1.2202</v>
      </c>
      <c r="AX41" s="58" t="n">
        <f aca="false">INDEX(Euro_Index,MATCH(AX$7,Price_Years,0))</f>
        <v>1.2202</v>
      </c>
      <c r="AY41" s="58" t="n">
        <f aca="false">INDEX(Euro_Index,MATCH(AY$7,Price_Years,0))</f>
        <v>1.244604</v>
      </c>
      <c r="AZ41" s="58" t="n">
        <f aca="false">INDEX(Euro_Index,MATCH(AZ$7,Price_Years,0))</f>
        <v>1.244604</v>
      </c>
      <c r="BA41" s="58" t="n">
        <f aca="false">INDEX(Euro_Index,MATCH(BA$7,Price_Years,0))</f>
        <v>1.244604</v>
      </c>
      <c r="BB41" s="58" t="n">
        <f aca="false">INDEX(Euro_Index,MATCH(BB$7,Price_Years,0))</f>
        <v>1.244604</v>
      </c>
      <c r="BC41" s="58" t="n">
        <f aca="false">INDEX(Euro_Index,MATCH(BC$7,Price_Years,0))</f>
        <v>1.269496</v>
      </c>
      <c r="BD41" s="58" t="n">
        <f aca="false">INDEX(Euro_Index,MATCH(BD$7,Price_Years,0))</f>
        <v>1.269496</v>
      </c>
      <c r="BE41" s="58" t="n">
        <f aca="false">INDEX(Euro_Index,MATCH(BE$7,Price_Years,0))</f>
        <v>1.269496</v>
      </c>
      <c r="BF41" s="58" t="n">
        <f aca="false">INDEX(Euro_Index,MATCH(BF$7,Price_Years,0))</f>
        <v>1.269496</v>
      </c>
      <c r="BG41" s="58" t="n">
        <f aca="false">INDEX(Euro_Index,MATCH(BG$7,Price_Years,0))</f>
        <v>1.294886</v>
      </c>
      <c r="BH41" s="58" t="n">
        <f aca="false">INDEX(Euro_Index,MATCH(BH$7,Price_Years,0))</f>
        <v>1.294886</v>
      </c>
      <c r="BI41" s="58" t="n">
        <f aca="false">INDEX(Euro_Index,MATCH(BI$7,Price_Years,0))</f>
        <v>1.294886</v>
      </c>
      <c r="BJ41" s="58" t="n">
        <f aca="false">INDEX(Euro_Index,MATCH(BJ$7,Price_Years,0))</f>
        <v>1.294886</v>
      </c>
      <c r="BK41" s="58" t="n">
        <f aca="false">INDEX(Euro_Index,MATCH(BK$7,Price_Years,0))</f>
        <v>1.320784</v>
      </c>
      <c r="BL41" s="58" t="n">
        <f aca="false">INDEX(Euro_Index,MATCH(BL$7,Price_Years,0))</f>
        <v>1.320784</v>
      </c>
      <c r="BM41" s="58" t="n">
        <f aca="false">INDEX(Euro_Index,MATCH(BM$7,Price_Years,0))</f>
        <v>1.320784</v>
      </c>
      <c r="BN41" s="58" t="n">
        <f aca="false">INDEX(Euro_Index,MATCH(BN$7,Price_Years,0))</f>
        <v>1.320784</v>
      </c>
      <c r="BO41" s="58" t="n">
        <f aca="false">INDEX(Euro_Index,MATCH(BO$7,Price_Years,0))</f>
        <v>1.3472</v>
      </c>
      <c r="BP41" s="58" t="n">
        <f aca="false">INDEX(Euro_Index,MATCH(BP$7,Price_Years,0))</f>
        <v>1.3472</v>
      </c>
      <c r="BQ41" s="58" t="n">
        <f aca="false">INDEX(Euro_Index,MATCH(BQ$7,Price_Years,0))</f>
        <v>1.3472</v>
      </c>
      <c r="BR41" s="58" t="n">
        <f aca="false">INDEX(Euro_Index,MATCH(BR$7,Price_Years,0))</f>
        <v>1.3472</v>
      </c>
      <c r="BS41" s="58" t="n">
        <f aca="false">INDEX(Euro_Index,MATCH(BS$7,Price_Years,0))</f>
        <v>1.374144</v>
      </c>
      <c r="BT41" s="58" t="n">
        <f aca="false">INDEX(Euro_Index,MATCH(BT$7,Price_Years,0))</f>
        <v>1.374144</v>
      </c>
      <c r="BU41" s="58" t="n">
        <f aca="false">INDEX(Euro_Index,MATCH(BU$7,Price_Years,0))</f>
        <v>1.374144</v>
      </c>
      <c r="BV41" s="58" t="n">
        <f aca="false">INDEX(Euro_Index,MATCH(BV$7,Price_Years,0))</f>
        <v>1.374144</v>
      </c>
      <c r="BW41" s="58" t="n">
        <f aca="false">INDEX(Euro_Index,MATCH(BW$7,Price_Years,0))</f>
        <v>1.401627</v>
      </c>
      <c r="BX41" s="58" t="n">
        <f aca="false">INDEX(Euro_Index,MATCH(BX$7,Price_Years,0))</f>
        <v>1.401627</v>
      </c>
      <c r="BY41" s="58" t="n">
        <f aca="false">INDEX(Euro_Index,MATCH(BY$7,Price_Years,0))</f>
        <v>1.401627</v>
      </c>
      <c r="BZ41" s="58" t="n">
        <f aca="false">INDEX(Euro_Index,MATCH(BZ$7,Price_Years,0))</f>
        <v>1.401627</v>
      </c>
      <c r="CA41" s="58" t="n">
        <f aca="false">INDEX(Euro_Index,MATCH(CA$7,Price_Years,0))</f>
        <v>1.429659</v>
      </c>
      <c r="CB41" s="58" t="n">
        <f aca="false">INDEX(Euro_Index,MATCH(CB$7,Price_Years,0))</f>
        <v>1.429659</v>
      </c>
      <c r="CC41" s="58" t="n">
        <f aca="false">INDEX(Euro_Index,MATCH(CC$7,Price_Years,0))</f>
        <v>1.429659</v>
      </c>
      <c r="CD41" s="58" t="n">
        <f aca="false">INDEX(Euro_Index,MATCH(CD$7,Price_Years,0))</f>
        <v>1.429659</v>
      </c>
      <c r="CE41" s="58" t="n">
        <f aca="false">INDEX(Euro_Index,MATCH(CE$7,Price_Years,0))</f>
        <v>1.458252</v>
      </c>
      <c r="CF41" s="58" t="n">
        <f aca="false">INDEX(Euro_Index,MATCH(CF$7,Price_Years,0))</f>
        <v>1.458252</v>
      </c>
      <c r="CG41" s="58" t="n">
        <f aca="false">INDEX(Euro_Index,MATCH(CG$7,Price_Years,0))</f>
        <v>1.458252</v>
      </c>
      <c r="CH41" s="58" t="n">
        <f aca="false">INDEX(Euro_Index,MATCH(CH$7,Price_Years,0))</f>
        <v>1.458252</v>
      </c>
      <c r="CI41" s="58" t="n">
        <f aca="false">INDEX(Euro_Index,MATCH(CI$7,Price_Years,0))</f>
        <v>1.487417</v>
      </c>
      <c r="CJ41" s="58" t="n">
        <f aca="false">INDEX(Euro_Index,MATCH(CJ$7,Price_Years,0))</f>
        <v>1.487417</v>
      </c>
      <c r="CK41" s="58" t="n">
        <f aca="false">INDEX(Euro_Index,MATCH(CK$7,Price_Years,0))</f>
        <v>1.487417</v>
      </c>
      <c r="CL41" s="58" t="n">
        <f aca="false">INDEX(Euro_Index,MATCH(CL$7,Price_Years,0))</f>
        <v>1.487417</v>
      </c>
      <c r="CM41" s="58" t="n">
        <f aca="false">INDEX(Euro_Index,MATCH(CM$7,Price_Years,0))</f>
        <v>1.517166</v>
      </c>
      <c r="CN41" s="58" t="n">
        <f aca="false">INDEX(Euro_Index,MATCH(CN$7,Price_Years,0))</f>
        <v>1.517166</v>
      </c>
      <c r="CO41" s="58" t="n">
        <f aca="false">INDEX(Euro_Index,MATCH(CO$7,Price_Years,0))</f>
        <v>1.517166</v>
      </c>
      <c r="CP41" s="58" t="n">
        <f aca="false">INDEX(Euro_Index,MATCH(CP$7,Price_Years,0))</f>
        <v>1.517166</v>
      </c>
      <c r="CQ41" s="58" t="n">
        <f aca="false">INDEX(Euro_Index,MATCH(CQ$7,Price_Years,0))</f>
        <v>1.547509</v>
      </c>
      <c r="CR41" s="58" t="n">
        <f aca="false">INDEX(Euro_Index,MATCH(CR$7,Price_Years,0))</f>
        <v>1.547509</v>
      </c>
      <c r="CS41" s="58" t="n">
        <f aca="false">INDEX(Euro_Index,MATCH(CS$7,Price_Years,0))</f>
        <v>1.547509</v>
      </c>
      <c r="CT41" s="58" t="n">
        <f aca="false">INDEX(Euro_Index,MATCH(CT$7,Price_Years,0))</f>
        <v>1.547509</v>
      </c>
      <c r="CU41" s="58" t="n">
        <f aca="false">INDEX(Euro_Index,MATCH(CU$7,Price_Years,0))</f>
        <v>1.578459</v>
      </c>
      <c r="CV41" s="58" t="n">
        <f aca="false">INDEX(Euro_Index,MATCH(CV$7,Price_Years,0))</f>
        <v>1.578459</v>
      </c>
      <c r="CW41" s="58" t="n">
        <f aca="false">INDEX(Euro_Index,MATCH(CW$7,Price_Years,0))</f>
        <v>1.578459</v>
      </c>
      <c r="CX41" s="58" t="n">
        <f aca="false">INDEX(Euro_Index,MATCH(CX$7,Price_Years,0))</f>
        <v>1.578459</v>
      </c>
      <c r="CY41" s="58" t="n">
        <f aca="false">INDEX(Euro_Index,MATCH(CY$7,Price_Years,0))</f>
        <v>1.610028</v>
      </c>
      <c r="CZ41" s="58" t="n">
        <f aca="false">INDEX(Euro_Index,MATCH(CZ$7,Price_Years,0))</f>
        <v>1.610028</v>
      </c>
      <c r="DA41" s="58" t="n">
        <f aca="false">INDEX(Euro_Index,MATCH(DA$7,Price_Years,0))</f>
        <v>1.610028</v>
      </c>
      <c r="DB41" s="58" t="n">
        <f aca="false">INDEX(Euro_Index,MATCH(DB$7,Price_Years,0))</f>
        <v>1.610028</v>
      </c>
      <c r="DC41" s="58" t="n">
        <f aca="false">INDEX(Euro_Index,MATCH(DC$7,Price_Years,0))</f>
        <v>1.642229</v>
      </c>
      <c r="DD41" s="58" t="n">
        <f aca="false">INDEX(Euro_Index,MATCH(DD$7,Price_Years,0))</f>
        <v>1.642229</v>
      </c>
      <c r="DE41" s="58" t="n">
        <f aca="false">INDEX(Euro_Index,MATCH(DE$7,Price_Years,0))</f>
        <v>1.642229</v>
      </c>
      <c r="DF41" s="58" t="n">
        <f aca="false">INDEX(Euro_Index,MATCH(DF$7,Price_Years,0))</f>
        <v>1.642229</v>
      </c>
      <c r="DG41" s="58" t="n">
        <f aca="false">INDEX(Euro_Index,MATCH(DG$7,Price_Years,0))</f>
        <v>1.675074</v>
      </c>
      <c r="DH41" s="58" t="n">
        <f aca="false">INDEX(Euro_Index,MATCH(DH$7,Price_Years,0))</f>
        <v>1.675074</v>
      </c>
      <c r="DI41" s="58" t="n">
        <f aca="false">INDEX(Euro_Index,MATCH(DI$7,Price_Years,0))</f>
        <v>1.675074</v>
      </c>
      <c r="DJ41" s="58" t="n">
        <f aca="false">INDEX(Euro_Index,MATCH(DJ$7,Price_Years,0))</f>
        <v>1.675074</v>
      </c>
      <c r="DK41" s="58" t="n">
        <f aca="false">INDEX(Euro_Index,MATCH(DK$7,Price_Years,0))</f>
        <v>1.708575</v>
      </c>
      <c r="DL41" s="58" t="n">
        <f aca="false">INDEX(Euro_Index,MATCH(DL$7,Price_Years,0))</f>
        <v>1.708575</v>
      </c>
      <c r="DM41" s="58" t="n">
        <f aca="false">INDEX(Euro_Index,MATCH(DM$7,Price_Years,0))</f>
        <v>1.708575</v>
      </c>
      <c r="DN41" s="58" t="n">
        <f aca="false">INDEX(Euro_Index,MATCH(DN$7,Price_Years,0))</f>
        <v>1.708575</v>
      </c>
      <c r="DO41" s="58" t="n">
        <f aca="false">INDEX(Euro_Index,MATCH(DO$7,Price_Years,0))</f>
        <v>1.742746</v>
      </c>
      <c r="DP41" s="58" t="n">
        <f aca="false">INDEX(Euro_Index,MATCH(DP$7,Price_Years,0))</f>
        <v>1.742746</v>
      </c>
      <c r="DQ41" s="58" t="n">
        <f aca="false">INDEX(Euro_Index,MATCH(DQ$7,Price_Years,0))</f>
        <v>1.742746</v>
      </c>
      <c r="DR41" s="58" t="n">
        <f aca="false">INDEX(Euro_Index,MATCH(DR$7,Price_Years,0))</f>
        <v>1.742746</v>
      </c>
      <c r="DS41" s="58" t="n">
        <f aca="false">INDEX(Euro_Index,MATCH(DS$7,Price_Years,0))</f>
        <v>1.777601</v>
      </c>
      <c r="DT41" s="58" t="n">
        <f aca="false">INDEX(Euro_Index,MATCH(DT$7,Price_Years,0))</f>
        <v>1.777601</v>
      </c>
      <c r="DU41" s="58" t="n">
        <f aca="false">INDEX(Euro_Index,MATCH(DU$7,Price_Years,0))</f>
        <v>1.777601</v>
      </c>
      <c r="DV41" s="58" t="n">
        <f aca="false">INDEX(Euro_Index,MATCH(DV$7,Price_Years,0))</f>
        <v>1.777601</v>
      </c>
      <c r="DW41" s="58" t="n">
        <f aca="false">INDEX(Euro_Index,MATCH(DW$7,Price_Years,0))</f>
        <v>1.813153</v>
      </c>
      <c r="DX41" s="58" t="n">
        <f aca="false">INDEX(Euro_Index,MATCH(DX$7,Price_Years,0))</f>
        <v>1.813153</v>
      </c>
      <c r="DY41" s="58" t="n">
        <f aca="false">INDEX(Euro_Index,MATCH(DY$7,Price_Years,0))</f>
        <v>1.813153</v>
      </c>
      <c r="DZ41" s="58" t="n">
        <f aca="false">INDEX(Euro_Index,MATCH(DZ$7,Price_Years,0))</f>
        <v>1.813153</v>
      </c>
      <c r="EA41" s="58" t="n">
        <f aca="false">INDEX(Euro_Index,MATCH(EA$7,Price_Years,0))</f>
        <v>1.849417</v>
      </c>
      <c r="EB41" s="58" t="n">
        <f aca="false">INDEX(Euro_Index,MATCH(EB$7,Price_Years,0))</f>
        <v>1.849417</v>
      </c>
      <c r="EC41" s="58" t="n">
        <f aca="false">INDEX(Euro_Index,MATCH(EC$7,Price_Years,0))</f>
        <v>1.849417</v>
      </c>
      <c r="ED41" s="58" t="n">
        <f aca="false">INDEX(Euro_Index,MATCH(ED$7,Price_Years,0))</f>
        <v>1.849417</v>
      </c>
      <c r="EE41" s="58" t="n">
        <f aca="false">INDEX(Euro_Index,MATCH(EE$7,Price_Years,0))</f>
        <v>1.886405</v>
      </c>
      <c r="EF41" s="58" t="n">
        <f aca="false">INDEX(Euro_Index,MATCH(EF$7,Price_Years,0))</f>
        <v>1.886405</v>
      </c>
      <c r="EG41" s="58" t="n">
        <f aca="false">INDEX(Euro_Index,MATCH(EG$7,Price_Years,0))</f>
        <v>1.886405</v>
      </c>
      <c r="EH41" s="58" t="n">
        <f aca="false">INDEX(Euro_Index,MATCH(EH$7,Price_Years,0))</f>
        <v>1.886405</v>
      </c>
      <c r="EI41" s="58" t="n">
        <f aca="false">INDEX(Euro_Index,MATCH(EI$7,Price_Years,0))</f>
        <v>1.924133</v>
      </c>
      <c r="EJ41" s="58" t="n">
        <f aca="false">INDEX(Euro_Index,MATCH(EJ$7,Price_Years,0))</f>
        <v>1.924133</v>
      </c>
      <c r="EK41" s="58" t="n">
        <f aca="false">INDEX(Euro_Index,MATCH(EK$7,Price_Years,0))</f>
        <v>1.924133</v>
      </c>
      <c r="EL41" s="58" t="n">
        <f aca="false">INDEX(Euro_Index,MATCH(EL$7,Price_Years,0))</f>
        <v>1.924133</v>
      </c>
      <c r="EM41" s="58" t="n">
        <f aca="false">INDEX(Euro_Index,MATCH(EM$7,Price_Years,0))</f>
        <v>1.962616</v>
      </c>
      <c r="EN41" s="58" t="n">
        <f aca="false">INDEX(Euro_Index,MATCH(EN$7,Price_Years,0))</f>
        <v>1.962616</v>
      </c>
      <c r="EO41" s="58" t="n">
        <f aca="false">INDEX(Euro_Index,MATCH(EO$7,Price_Years,0))</f>
        <v>1.962616</v>
      </c>
      <c r="EP41" s="58" t="n">
        <f aca="false">INDEX(Euro_Index,MATCH(EP$7,Price_Years,0))</f>
        <v>1.962616</v>
      </c>
      <c r="EQ41" s="58" t="n">
        <f aca="false">INDEX(Euro_Index,MATCH(EQ$7,Price_Years,0))</f>
        <v>2.001868</v>
      </c>
      <c r="ER41" s="58" t="n">
        <f aca="false">INDEX(Euro_Index,MATCH(ER$7,Price_Years,0))</f>
        <v>2.001868</v>
      </c>
      <c r="ES41" s="58" t="n">
        <f aca="false">INDEX(Euro_Index,MATCH(ES$7,Price_Years,0))</f>
        <v>2.001868</v>
      </c>
      <c r="ET41" s="58" t="n">
        <f aca="false">INDEX(Euro_Index,MATCH(ET$7,Price_Years,0))</f>
        <v>2.001868</v>
      </c>
      <c r="EU41" s="58" t="n">
        <f aca="false">INDEX(Euro_Index,MATCH(EU$7,Price_Years,0))</f>
        <v>2.04190536</v>
      </c>
      <c r="EV41" s="58" t="n">
        <f aca="false">INDEX(Euro_Index,MATCH(EV$7,Price_Years,0))</f>
        <v>2.04190536</v>
      </c>
      <c r="EW41" s="58" t="n">
        <f aca="false">INDEX(Euro_Index,MATCH(EW$7,Price_Years,0))</f>
        <v>2.04190536</v>
      </c>
      <c r="EX41" s="58" t="n">
        <f aca="false">INDEX(Euro_Index,MATCH(EX$7,Price_Years,0))</f>
        <v>2.04190536</v>
      </c>
      <c r="EY41" s="58" t="n">
        <f aca="false">INDEX(Euro_Index,MATCH(EY$7,Price_Years,0))</f>
        <v>2.0827434672</v>
      </c>
      <c r="EZ41" s="58" t="n">
        <f aca="false">INDEX(Euro_Index,MATCH(EZ$7,Price_Years,0))</f>
        <v>2.0827434672</v>
      </c>
      <c r="FA41" s="58" t="n">
        <f aca="false">INDEX(Euro_Index,MATCH(FA$7,Price_Years,0))</f>
        <v>2.0827434672</v>
      </c>
      <c r="FB41" s="58" t="n">
        <f aca="false">INDEX(Euro_Index,MATCH(FB$7,Price_Years,0))</f>
        <v>2.0827434672</v>
      </c>
      <c r="FC41" s="58" t="n">
        <f aca="false">INDEX(Euro_Index,MATCH(FC$7,Price_Years,0))</f>
        <v>2.124398336544</v>
      </c>
      <c r="FD41" s="58" t="n">
        <f aca="false">INDEX(Euro_Index,MATCH(FD$7,Price_Years,0))</f>
        <v>2.124398336544</v>
      </c>
      <c r="FE41" s="58" t="n">
        <f aca="false">INDEX(Euro_Index,MATCH(FE$7,Price_Years,0))</f>
        <v>2.124398336544</v>
      </c>
      <c r="FF41" s="58" t="n">
        <f aca="false">INDEX(Euro_Index,MATCH(FF$7,Price_Years,0))</f>
        <v>2.124398336544</v>
      </c>
      <c r="FG41" s="58" t="n">
        <f aca="false">INDEX(Euro_Index,MATCH(FG$7,Price_Years,0))</f>
        <v>2.16688630327488</v>
      </c>
      <c r="FH41" s="58" t="n">
        <f aca="false">INDEX(Euro_Index,MATCH(FH$7,Price_Years,0))</f>
        <v>2.16688630327488</v>
      </c>
    </row>
    <row r="42" customFormat="false" ht="15" hidden="false" customHeight="false" outlineLevel="0" collapsed="false">
      <c r="C42" s="0" t="s">
        <v>701</v>
      </c>
      <c r="D42" s="11" t="s">
        <v>126</v>
      </c>
      <c r="E42" s="14" t="str">
        <f aca="false">INDEX(Case_PV_Curve,1,$F12)</f>
        <v>DC 4h direct</v>
      </c>
      <c r="J42" s="25" t="n">
        <f aca="false">INDEX(Price_Data,MATCH($E42,Price_Labels,0),MATCH(J$7,Price_Years,0))</f>
        <v>0</v>
      </c>
      <c r="K42" s="25" t="n">
        <f aca="false">INDEX(Price_Data,MATCH($E42,Price_Labels,0),MATCH(K$7,Price_Years,0))</f>
        <v>0</v>
      </c>
      <c r="L42" s="25" t="n">
        <f aca="false">INDEX(Price_Data,MATCH($E42,Price_Labels,0),MATCH(L$7,Price_Years,0))</f>
        <v>0</v>
      </c>
      <c r="M42" s="25" t="n">
        <f aca="false">INDEX(Price_Data,MATCH($E42,Price_Labels,0),MATCH(M$7,Price_Years,0))</f>
        <v>0</v>
      </c>
      <c r="N42" s="25" t="n">
        <f aca="false">INDEX(Price_Data,MATCH($E42,Price_Labels,0),MATCH(N$7,Price_Years,0))</f>
        <v>0</v>
      </c>
      <c r="O42" s="25" t="n">
        <f aca="false">INDEX(Price_Data,MATCH($E42,Price_Labels,0),MATCH(O$7,Price_Years,0))</f>
        <v>107.453981303106</v>
      </c>
      <c r="P42" s="25" t="n">
        <f aca="false">INDEX(Price_Data,MATCH($E42,Price_Labels,0),MATCH(P$7,Price_Years,0))</f>
        <v>107.453981303106</v>
      </c>
      <c r="Q42" s="25" t="n">
        <f aca="false">INDEX(Price_Data,MATCH($E42,Price_Labels,0),MATCH(Q$7,Price_Years,0))</f>
        <v>107.453981303106</v>
      </c>
      <c r="R42" s="25" t="n">
        <f aca="false">INDEX(Price_Data,MATCH($E42,Price_Labels,0),MATCH(R$7,Price_Years,0))</f>
        <v>107.453981303106</v>
      </c>
      <c r="S42" s="25" t="n">
        <f aca="false">INDEX(Price_Data,MATCH($E42,Price_Labels,0),MATCH(S$7,Price_Years,0))</f>
        <v>97.3855787615869</v>
      </c>
      <c r="T42" s="25" t="n">
        <f aca="false">INDEX(Price_Data,MATCH($E42,Price_Labels,0),MATCH(T$7,Price_Years,0))</f>
        <v>97.3855787615869</v>
      </c>
      <c r="U42" s="25" t="n">
        <f aca="false">INDEX(Price_Data,MATCH($E42,Price_Labels,0),MATCH(U$7,Price_Years,0))</f>
        <v>97.3855787615869</v>
      </c>
      <c r="V42" s="25" t="n">
        <f aca="false">INDEX(Price_Data,MATCH($E42,Price_Labels,0),MATCH(V$7,Price_Years,0))</f>
        <v>97.3855787615869</v>
      </c>
      <c r="W42" s="25" t="n">
        <f aca="false">INDEX(Price_Data,MATCH($E42,Price_Labels,0),MATCH(W$7,Price_Years,0))</f>
        <v>90.5760862833602</v>
      </c>
      <c r="X42" s="25" t="n">
        <f aca="false">INDEX(Price_Data,MATCH($E42,Price_Labels,0),MATCH(X$7,Price_Years,0))</f>
        <v>90.5760862833602</v>
      </c>
      <c r="Y42" s="25" t="n">
        <f aca="false">INDEX(Price_Data,MATCH($E42,Price_Labels,0),MATCH(Y$7,Price_Years,0))</f>
        <v>90.5760862833602</v>
      </c>
      <c r="Z42" s="25" t="n">
        <f aca="false">INDEX(Price_Data,MATCH($E42,Price_Labels,0),MATCH(Z$7,Price_Years,0))</f>
        <v>90.5760862833602</v>
      </c>
      <c r="AA42" s="25" t="n">
        <f aca="false">INDEX(Price_Data,MATCH($E42,Price_Labels,0),MATCH(AA$7,Price_Years,0))</f>
        <v>82.5179138882688</v>
      </c>
      <c r="AB42" s="25" t="n">
        <f aca="false">INDEX(Price_Data,MATCH($E42,Price_Labels,0),MATCH(AB$7,Price_Years,0))</f>
        <v>82.5179138882688</v>
      </c>
      <c r="AC42" s="25" t="n">
        <f aca="false">INDEX(Price_Data,MATCH($E42,Price_Labels,0),MATCH(AC$7,Price_Years,0))</f>
        <v>82.5179138882688</v>
      </c>
      <c r="AD42" s="25" t="n">
        <f aca="false">INDEX(Price_Data,MATCH($E42,Price_Labels,0),MATCH(AD$7,Price_Years,0))</f>
        <v>82.5179138882688</v>
      </c>
      <c r="AE42" s="25" t="n">
        <f aca="false">INDEX(Price_Data,MATCH($E42,Price_Labels,0),MATCH(AE$7,Price_Years,0))</f>
        <v>82.8205860340317</v>
      </c>
      <c r="AF42" s="25" t="n">
        <f aca="false">INDEX(Price_Data,MATCH($E42,Price_Labels,0),MATCH(AF$7,Price_Years,0))</f>
        <v>82.8205860340317</v>
      </c>
      <c r="AG42" s="25" t="n">
        <f aca="false">INDEX(Price_Data,MATCH($E42,Price_Labels,0),MATCH(AG$7,Price_Years,0))</f>
        <v>82.8205860340317</v>
      </c>
      <c r="AH42" s="25" t="n">
        <f aca="false">INDEX(Price_Data,MATCH($E42,Price_Labels,0),MATCH(AH$7,Price_Years,0))</f>
        <v>82.8205860340317</v>
      </c>
      <c r="AI42" s="25" t="n">
        <f aca="false">INDEX(Price_Data,MATCH($E42,Price_Labels,0),MATCH(AI$7,Price_Years,0))</f>
        <v>77.0899472845191</v>
      </c>
      <c r="AJ42" s="25" t="n">
        <f aca="false">INDEX(Price_Data,MATCH($E42,Price_Labels,0),MATCH(AJ$7,Price_Years,0))</f>
        <v>77.0899472845191</v>
      </c>
      <c r="AK42" s="25" t="n">
        <f aca="false">INDEX(Price_Data,MATCH($E42,Price_Labels,0),MATCH(AK$7,Price_Years,0))</f>
        <v>77.0899472845191</v>
      </c>
      <c r="AL42" s="25" t="n">
        <f aca="false">INDEX(Price_Data,MATCH($E42,Price_Labels,0),MATCH(AL$7,Price_Years,0))</f>
        <v>77.0899472845191</v>
      </c>
      <c r="AM42" s="25" t="n">
        <f aca="false">INDEX(Price_Data,MATCH($E42,Price_Labels,0),MATCH(AM$7,Price_Years,0))</f>
        <v>76.0438663191759</v>
      </c>
      <c r="AN42" s="25" t="n">
        <f aca="false">INDEX(Price_Data,MATCH($E42,Price_Labels,0),MATCH(AN$7,Price_Years,0))</f>
        <v>76.0438663191759</v>
      </c>
      <c r="AO42" s="25" t="n">
        <f aca="false">INDEX(Price_Data,MATCH($E42,Price_Labels,0),MATCH(AO$7,Price_Years,0))</f>
        <v>76.0438663191759</v>
      </c>
      <c r="AP42" s="25" t="n">
        <f aca="false">INDEX(Price_Data,MATCH($E42,Price_Labels,0),MATCH(AP$7,Price_Years,0))</f>
        <v>76.0438663191759</v>
      </c>
      <c r="AQ42" s="25" t="n">
        <f aca="false">INDEX(Price_Data,MATCH($E42,Price_Labels,0),MATCH(AQ$7,Price_Years,0))</f>
        <v>71.1067423274243</v>
      </c>
      <c r="AR42" s="25" t="n">
        <f aca="false">INDEX(Price_Data,MATCH($E42,Price_Labels,0),MATCH(AR$7,Price_Years,0))</f>
        <v>71.1067423274243</v>
      </c>
      <c r="AS42" s="25" t="n">
        <f aca="false">INDEX(Price_Data,MATCH($E42,Price_Labels,0),MATCH(AS$7,Price_Years,0))</f>
        <v>71.1067423274243</v>
      </c>
      <c r="AT42" s="25" t="n">
        <f aca="false">INDEX(Price_Data,MATCH($E42,Price_Labels,0),MATCH(AT$7,Price_Years,0))</f>
        <v>71.1067423274243</v>
      </c>
      <c r="AU42" s="25" t="n">
        <f aca="false">INDEX(Price_Data,MATCH($E42,Price_Labels,0),MATCH(AU$7,Price_Years,0))</f>
        <v>69.4358474949844</v>
      </c>
      <c r="AV42" s="25" t="n">
        <f aca="false">INDEX(Price_Data,MATCH($E42,Price_Labels,0),MATCH(AV$7,Price_Years,0))</f>
        <v>69.4358474949844</v>
      </c>
      <c r="AW42" s="25" t="n">
        <f aca="false">INDEX(Price_Data,MATCH($E42,Price_Labels,0),MATCH(AW$7,Price_Years,0))</f>
        <v>69.4358474949844</v>
      </c>
      <c r="AX42" s="25" t="n">
        <f aca="false">INDEX(Price_Data,MATCH($E42,Price_Labels,0),MATCH(AX$7,Price_Years,0))</f>
        <v>69.4358474949844</v>
      </c>
      <c r="AY42" s="25" t="n">
        <f aca="false">INDEX(Price_Data,MATCH($E42,Price_Labels,0),MATCH(AY$7,Price_Years,0))</f>
        <v>68.220039097328</v>
      </c>
      <c r="AZ42" s="25" t="n">
        <f aca="false">INDEX(Price_Data,MATCH($E42,Price_Labels,0),MATCH(AZ$7,Price_Years,0))</f>
        <v>68.220039097328</v>
      </c>
      <c r="BA42" s="25" t="n">
        <f aca="false">INDEX(Price_Data,MATCH($E42,Price_Labels,0),MATCH(BA$7,Price_Years,0))</f>
        <v>68.220039097328</v>
      </c>
      <c r="BB42" s="25" t="n">
        <f aca="false">INDEX(Price_Data,MATCH($E42,Price_Labels,0),MATCH(BB$7,Price_Years,0))</f>
        <v>68.220039097328</v>
      </c>
      <c r="BC42" s="25" t="n">
        <f aca="false">INDEX(Price_Data,MATCH($E42,Price_Labels,0),MATCH(BC$7,Price_Years,0))</f>
        <v>70.3868912618808</v>
      </c>
      <c r="BD42" s="25" t="n">
        <f aca="false">INDEX(Price_Data,MATCH($E42,Price_Labels,0),MATCH(BD$7,Price_Years,0))</f>
        <v>70.3868912618808</v>
      </c>
      <c r="BE42" s="25" t="n">
        <f aca="false">INDEX(Price_Data,MATCH($E42,Price_Labels,0),MATCH(BE$7,Price_Years,0))</f>
        <v>70.3868912618808</v>
      </c>
      <c r="BF42" s="25" t="n">
        <f aca="false">INDEX(Price_Data,MATCH($E42,Price_Labels,0),MATCH(BF$7,Price_Years,0))</f>
        <v>70.3868912618808</v>
      </c>
      <c r="BG42" s="25" t="n">
        <f aca="false">INDEX(Price_Data,MATCH($E42,Price_Labels,0),MATCH(BG$7,Price_Years,0))</f>
        <v>69.7856402784031</v>
      </c>
      <c r="BH42" s="25" t="n">
        <f aca="false">INDEX(Price_Data,MATCH($E42,Price_Labels,0),MATCH(BH$7,Price_Years,0))</f>
        <v>69.7856402784031</v>
      </c>
      <c r="BI42" s="25" t="n">
        <f aca="false">INDEX(Price_Data,MATCH($E42,Price_Labels,0),MATCH(BI$7,Price_Years,0))</f>
        <v>69.7856402784031</v>
      </c>
      <c r="BJ42" s="25" t="n">
        <f aca="false">INDEX(Price_Data,MATCH($E42,Price_Labels,0),MATCH(BJ$7,Price_Years,0))</f>
        <v>69.7856402784031</v>
      </c>
      <c r="BK42" s="25" t="n">
        <f aca="false">INDEX(Price_Data,MATCH($E42,Price_Labels,0),MATCH(BK$7,Price_Years,0))</f>
        <v>68.1024189160837</v>
      </c>
      <c r="BL42" s="25" t="n">
        <f aca="false">INDEX(Price_Data,MATCH($E42,Price_Labels,0),MATCH(BL$7,Price_Years,0))</f>
        <v>68.1024189160837</v>
      </c>
      <c r="BM42" s="25" t="n">
        <f aca="false">INDEX(Price_Data,MATCH($E42,Price_Labels,0),MATCH(BM$7,Price_Years,0))</f>
        <v>68.1024189160837</v>
      </c>
      <c r="BN42" s="25" t="n">
        <f aca="false">INDEX(Price_Data,MATCH($E42,Price_Labels,0),MATCH(BN$7,Price_Years,0))</f>
        <v>68.1024189160837</v>
      </c>
      <c r="BO42" s="25" t="n">
        <f aca="false">INDEX(Price_Data,MATCH($E42,Price_Labels,0),MATCH(BO$7,Price_Years,0))</f>
        <v>65.2510768233085</v>
      </c>
      <c r="BP42" s="25" t="n">
        <f aca="false">INDEX(Price_Data,MATCH($E42,Price_Labels,0),MATCH(BP$7,Price_Years,0))</f>
        <v>65.2510768233085</v>
      </c>
      <c r="BQ42" s="25" t="n">
        <f aca="false">INDEX(Price_Data,MATCH($E42,Price_Labels,0),MATCH(BQ$7,Price_Years,0))</f>
        <v>65.2510768233085</v>
      </c>
      <c r="BR42" s="25" t="n">
        <f aca="false">INDEX(Price_Data,MATCH($E42,Price_Labels,0),MATCH(BR$7,Price_Years,0))</f>
        <v>65.2510768233085</v>
      </c>
      <c r="BS42" s="25" t="n">
        <f aca="false">INDEX(Price_Data,MATCH($E42,Price_Labels,0),MATCH(BS$7,Price_Years,0))</f>
        <v>62.5209916469074</v>
      </c>
      <c r="BT42" s="25" t="n">
        <f aca="false">INDEX(Price_Data,MATCH($E42,Price_Labels,0),MATCH(BT$7,Price_Years,0))</f>
        <v>62.5209916469074</v>
      </c>
      <c r="BU42" s="25" t="n">
        <f aca="false">INDEX(Price_Data,MATCH($E42,Price_Labels,0),MATCH(BU$7,Price_Years,0))</f>
        <v>62.5209916469074</v>
      </c>
      <c r="BV42" s="25" t="n">
        <f aca="false">INDEX(Price_Data,MATCH($E42,Price_Labels,0),MATCH(BV$7,Price_Years,0))</f>
        <v>62.5209916469074</v>
      </c>
      <c r="BW42" s="25" t="n">
        <f aca="false">INDEX(Price_Data,MATCH($E42,Price_Labels,0),MATCH(BW$7,Price_Years,0))</f>
        <v>62.6573665222118</v>
      </c>
      <c r="BX42" s="25" t="n">
        <f aca="false">INDEX(Price_Data,MATCH($E42,Price_Labels,0),MATCH(BX$7,Price_Years,0))</f>
        <v>62.6573665222118</v>
      </c>
      <c r="BY42" s="25" t="n">
        <f aca="false">INDEX(Price_Data,MATCH($E42,Price_Labels,0),MATCH(BY$7,Price_Years,0))</f>
        <v>62.6573665222118</v>
      </c>
      <c r="BZ42" s="25" t="n">
        <f aca="false">INDEX(Price_Data,MATCH($E42,Price_Labels,0),MATCH(BZ$7,Price_Years,0))</f>
        <v>62.6573665222118</v>
      </c>
      <c r="CA42" s="25" t="n">
        <f aca="false">INDEX(Price_Data,MATCH($E42,Price_Labels,0),MATCH(CA$7,Price_Years,0))</f>
        <v>62.263383156327</v>
      </c>
      <c r="CB42" s="25" t="n">
        <f aca="false">INDEX(Price_Data,MATCH($E42,Price_Labels,0),MATCH(CB$7,Price_Years,0))</f>
        <v>62.263383156327</v>
      </c>
      <c r="CC42" s="25" t="n">
        <f aca="false">INDEX(Price_Data,MATCH($E42,Price_Labels,0),MATCH(CC$7,Price_Years,0))</f>
        <v>62.263383156327</v>
      </c>
      <c r="CD42" s="25" t="n">
        <f aca="false">INDEX(Price_Data,MATCH($E42,Price_Labels,0),MATCH(CD$7,Price_Years,0))</f>
        <v>62.263383156327</v>
      </c>
      <c r="CE42" s="25" t="n">
        <f aca="false">INDEX(Price_Data,MATCH($E42,Price_Labels,0),MATCH(CE$7,Price_Years,0))</f>
        <v>61.0063300471213</v>
      </c>
      <c r="CF42" s="25" t="n">
        <f aca="false">INDEX(Price_Data,MATCH($E42,Price_Labels,0),MATCH(CF$7,Price_Years,0))</f>
        <v>61.0063300471213</v>
      </c>
      <c r="CG42" s="25" t="n">
        <f aca="false">INDEX(Price_Data,MATCH($E42,Price_Labels,0),MATCH(CG$7,Price_Years,0))</f>
        <v>61.0063300471213</v>
      </c>
      <c r="CH42" s="25" t="n">
        <f aca="false">INDEX(Price_Data,MATCH($E42,Price_Labels,0),MATCH(CH$7,Price_Years,0))</f>
        <v>61.0063300471213</v>
      </c>
      <c r="CI42" s="25" t="n">
        <f aca="false">INDEX(Price_Data,MATCH($E42,Price_Labels,0),MATCH(CI$7,Price_Years,0))</f>
        <v>62.5756282407234</v>
      </c>
      <c r="CJ42" s="25" t="n">
        <f aca="false">INDEX(Price_Data,MATCH($E42,Price_Labels,0),MATCH(CJ$7,Price_Years,0))</f>
        <v>62.5756282407234</v>
      </c>
      <c r="CK42" s="25" t="n">
        <f aca="false">INDEX(Price_Data,MATCH($E42,Price_Labels,0),MATCH(CK$7,Price_Years,0))</f>
        <v>62.5756282407234</v>
      </c>
      <c r="CL42" s="25" t="n">
        <f aca="false">INDEX(Price_Data,MATCH($E42,Price_Labels,0),MATCH(CL$7,Price_Years,0))</f>
        <v>62.5756282407234</v>
      </c>
      <c r="CM42" s="25" t="n">
        <f aca="false">INDEX(Price_Data,MATCH($E42,Price_Labels,0),MATCH(CM$7,Price_Years,0))</f>
        <v>62.3782251494637</v>
      </c>
      <c r="CN42" s="25" t="n">
        <f aca="false">INDEX(Price_Data,MATCH($E42,Price_Labels,0),MATCH(CN$7,Price_Years,0))</f>
        <v>62.3782251494637</v>
      </c>
      <c r="CO42" s="25" t="n">
        <f aca="false">INDEX(Price_Data,MATCH($E42,Price_Labels,0),MATCH(CO$7,Price_Years,0))</f>
        <v>62.3782251494637</v>
      </c>
      <c r="CP42" s="25" t="n">
        <f aca="false">INDEX(Price_Data,MATCH($E42,Price_Labels,0),MATCH(CP$7,Price_Years,0))</f>
        <v>62.3782251494637</v>
      </c>
      <c r="CQ42" s="25" t="n">
        <f aca="false">INDEX(Price_Data,MATCH($E42,Price_Labels,0),MATCH(CQ$7,Price_Years,0))</f>
        <v>62.0202152093159</v>
      </c>
      <c r="CR42" s="25" t="n">
        <f aca="false">INDEX(Price_Data,MATCH($E42,Price_Labels,0),MATCH(CR$7,Price_Years,0))</f>
        <v>62.0202152093159</v>
      </c>
      <c r="CS42" s="25" t="n">
        <f aca="false">INDEX(Price_Data,MATCH($E42,Price_Labels,0),MATCH(CS$7,Price_Years,0))</f>
        <v>62.0202152093159</v>
      </c>
      <c r="CT42" s="25" t="n">
        <f aca="false">INDEX(Price_Data,MATCH($E42,Price_Labels,0),MATCH(CT$7,Price_Years,0))</f>
        <v>62.0202152093159</v>
      </c>
      <c r="CU42" s="25" t="n">
        <f aca="false">INDEX(Price_Data,MATCH($E42,Price_Labels,0),MATCH(CU$7,Price_Years,0))</f>
        <v>59.2422946563438</v>
      </c>
      <c r="CV42" s="25" t="n">
        <f aca="false">INDEX(Price_Data,MATCH($E42,Price_Labels,0),MATCH(CV$7,Price_Years,0))</f>
        <v>59.2422946563438</v>
      </c>
      <c r="CW42" s="25" t="n">
        <f aca="false">INDEX(Price_Data,MATCH($E42,Price_Labels,0),MATCH(CW$7,Price_Years,0))</f>
        <v>59.2422946563438</v>
      </c>
      <c r="CX42" s="25" t="n">
        <f aca="false">INDEX(Price_Data,MATCH($E42,Price_Labels,0),MATCH(CX$7,Price_Years,0))</f>
        <v>59.2422946563438</v>
      </c>
      <c r="CY42" s="25" t="n">
        <f aca="false">INDEX(Price_Data,MATCH($E42,Price_Labels,0),MATCH(CY$7,Price_Years,0))</f>
        <v>70.8269337086026</v>
      </c>
      <c r="CZ42" s="25" t="n">
        <f aca="false">INDEX(Price_Data,MATCH($E42,Price_Labels,0),MATCH(CZ$7,Price_Years,0))</f>
        <v>70.8269337086026</v>
      </c>
      <c r="DA42" s="25" t="n">
        <f aca="false">INDEX(Price_Data,MATCH($E42,Price_Labels,0),MATCH(DA$7,Price_Years,0))</f>
        <v>70.8269337086026</v>
      </c>
      <c r="DB42" s="25" t="n">
        <f aca="false">INDEX(Price_Data,MATCH($E42,Price_Labels,0),MATCH(DB$7,Price_Years,0))</f>
        <v>70.8269337086026</v>
      </c>
      <c r="DC42" s="25" t="n">
        <f aca="false">INDEX(Price_Data,MATCH($E42,Price_Labels,0),MATCH(DC$7,Price_Years,0))</f>
        <v>68.0892472783528</v>
      </c>
      <c r="DD42" s="25" t="n">
        <f aca="false">INDEX(Price_Data,MATCH($E42,Price_Labels,0),MATCH(DD$7,Price_Years,0))</f>
        <v>68.0892472783528</v>
      </c>
      <c r="DE42" s="25" t="n">
        <f aca="false">INDEX(Price_Data,MATCH($E42,Price_Labels,0),MATCH(DE$7,Price_Years,0))</f>
        <v>68.0892472783528</v>
      </c>
      <c r="DF42" s="25" t="n">
        <f aca="false">INDEX(Price_Data,MATCH($E42,Price_Labels,0),MATCH(DF$7,Price_Years,0))</f>
        <v>68.0892472783528</v>
      </c>
      <c r="DG42" s="25" t="n">
        <f aca="false">INDEX(Price_Data,MATCH($E42,Price_Labels,0),MATCH(DG$7,Price_Years,0))</f>
        <v>66.5775235329454</v>
      </c>
      <c r="DH42" s="25" t="n">
        <f aca="false">INDEX(Price_Data,MATCH($E42,Price_Labels,0),MATCH(DH$7,Price_Years,0))</f>
        <v>66.5775235329454</v>
      </c>
      <c r="DI42" s="25" t="n">
        <f aca="false">INDEX(Price_Data,MATCH($E42,Price_Labels,0),MATCH(DI$7,Price_Years,0))</f>
        <v>66.5775235329454</v>
      </c>
      <c r="DJ42" s="25" t="n">
        <f aca="false">INDEX(Price_Data,MATCH($E42,Price_Labels,0),MATCH(DJ$7,Price_Years,0))</f>
        <v>66.5775235329454</v>
      </c>
      <c r="DK42" s="25" t="n">
        <f aca="false">INDEX(Price_Data,MATCH($E42,Price_Labels,0),MATCH(DK$7,Price_Years,0))</f>
        <v>64.569188888932</v>
      </c>
      <c r="DL42" s="25" t="n">
        <f aca="false">INDEX(Price_Data,MATCH($E42,Price_Labels,0),MATCH(DL$7,Price_Years,0))</f>
        <v>64.569188888932</v>
      </c>
      <c r="DM42" s="25" t="n">
        <f aca="false">INDEX(Price_Data,MATCH($E42,Price_Labels,0),MATCH(DM$7,Price_Years,0))</f>
        <v>64.569188888932</v>
      </c>
      <c r="DN42" s="25" t="n">
        <f aca="false">INDEX(Price_Data,MATCH($E42,Price_Labels,0),MATCH(DN$7,Price_Years,0))</f>
        <v>64.569188888932</v>
      </c>
      <c r="DO42" s="25" t="n">
        <f aca="false">INDEX(Price_Data,MATCH($E42,Price_Labels,0),MATCH(DO$7,Price_Years,0))</f>
        <v>63.5251243750492</v>
      </c>
      <c r="DP42" s="25" t="n">
        <f aca="false">INDEX(Price_Data,MATCH($E42,Price_Labels,0),MATCH(DP$7,Price_Years,0))</f>
        <v>63.5251243750492</v>
      </c>
      <c r="DQ42" s="25" t="n">
        <f aca="false">INDEX(Price_Data,MATCH($E42,Price_Labels,0),MATCH(DQ$7,Price_Years,0))</f>
        <v>63.5251243750492</v>
      </c>
      <c r="DR42" s="25" t="n">
        <f aca="false">INDEX(Price_Data,MATCH($E42,Price_Labels,0),MATCH(DR$7,Price_Years,0))</f>
        <v>63.5251243750492</v>
      </c>
      <c r="DS42" s="25" t="n">
        <f aca="false">INDEX(Price_Data,MATCH($E42,Price_Labels,0),MATCH(DS$7,Price_Years,0))</f>
        <v>62.2032085928241</v>
      </c>
      <c r="DT42" s="25" t="n">
        <f aca="false">INDEX(Price_Data,MATCH($E42,Price_Labels,0),MATCH(DT$7,Price_Years,0))</f>
        <v>62.2032085928241</v>
      </c>
      <c r="DU42" s="25" t="n">
        <f aca="false">INDEX(Price_Data,MATCH($E42,Price_Labels,0),MATCH(DU$7,Price_Years,0))</f>
        <v>62.2032085928241</v>
      </c>
      <c r="DV42" s="25" t="n">
        <f aca="false">INDEX(Price_Data,MATCH($E42,Price_Labels,0),MATCH(DV$7,Price_Years,0))</f>
        <v>62.2032085928241</v>
      </c>
      <c r="DW42" s="25" t="n">
        <f aca="false">INDEX(Price_Data,MATCH($E42,Price_Labels,0),MATCH(DW$7,Price_Years,0))</f>
        <v>61.1448402943694</v>
      </c>
      <c r="DX42" s="25" t="n">
        <f aca="false">INDEX(Price_Data,MATCH($E42,Price_Labels,0),MATCH(DX$7,Price_Years,0))</f>
        <v>61.1448402943694</v>
      </c>
      <c r="DY42" s="25" t="n">
        <f aca="false">INDEX(Price_Data,MATCH($E42,Price_Labels,0),MATCH(DY$7,Price_Years,0))</f>
        <v>61.1448402943694</v>
      </c>
      <c r="DZ42" s="25" t="n">
        <f aca="false">INDEX(Price_Data,MATCH($E42,Price_Labels,0),MATCH(DZ$7,Price_Years,0))</f>
        <v>61.1448402943694</v>
      </c>
      <c r="EA42" s="25" t="n">
        <f aca="false">INDEX(Price_Data,MATCH($E42,Price_Labels,0),MATCH(EA$7,Price_Years,0))</f>
        <v>59.0410479410614</v>
      </c>
      <c r="EB42" s="25" t="n">
        <f aca="false">INDEX(Price_Data,MATCH($E42,Price_Labels,0),MATCH(EB$7,Price_Years,0))</f>
        <v>59.0410479410614</v>
      </c>
      <c r="EC42" s="25" t="n">
        <f aca="false">INDEX(Price_Data,MATCH($E42,Price_Labels,0),MATCH(EC$7,Price_Years,0))</f>
        <v>59.0410479410614</v>
      </c>
      <c r="ED42" s="25" t="n">
        <f aca="false">INDEX(Price_Data,MATCH($E42,Price_Labels,0),MATCH(ED$7,Price_Years,0))</f>
        <v>59.0410479410614</v>
      </c>
      <c r="EE42" s="25" t="n">
        <f aca="false">INDEX(Price_Data,MATCH($E42,Price_Labels,0),MATCH(EE$7,Price_Years,0))</f>
        <v>58.8771073820222</v>
      </c>
      <c r="EF42" s="25" t="n">
        <f aca="false">INDEX(Price_Data,MATCH($E42,Price_Labels,0),MATCH(EF$7,Price_Years,0))</f>
        <v>58.8771073820222</v>
      </c>
      <c r="EG42" s="25" t="n">
        <f aca="false">INDEX(Price_Data,MATCH($E42,Price_Labels,0),MATCH(EG$7,Price_Years,0))</f>
        <v>58.8771073820222</v>
      </c>
      <c r="EH42" s="25" t="n">
        <f aca="false">INDEX(Price_Data,MATCH($E42,Price_Labels,0),MATCH(EH$7,Price_Years,0))</f>
        <v>58.8771073820222</v>
      </c>
      <c r="EI42" s="25" t="n">
        <f aca="false">INDEX(Price_Data,MATCH($E42,Price_Labels,0),MATCH(EI$7,Price_Years,0))</f>
        <v>57.914744622477</v>
      </c>
      <c r="EJ42" s="25" t="n">
        <f aca="false">INDEX(Price_Data,MATCH($E42,Price_Labels,0),MATCH(EJ$7,Price_Years,0))</f>
        <v>57.914744622477</v>
      </c>
      <c r="EK42" s="25" t="n">
        <f aca="false">INDEX(Price_Data,MATCH($E42,Price_Labels,0),MATCH(EK$7,Price_Years,0))</f>
        <v>57.914744622477</v>
      </c>
      <c r="EL42" s="25" t="n">
        <f aca="false">INDEX(Price_Data,MATCH($E42,Price_Labels,0),MATCH(EL$7,Price_Years,0))</f>
        <v>57.914744622477</v>
      </c>
      <c r="EM42" s="25" t="n">
        <f aca="false">INDEX(Price_Data,MATCH($E42,Price_Labels,0),MATCH(EM$7,Price_Years,0))</f>
        <v>57.827100386551</v>
      </c>
      <c r="EN42" s="25" t="n">
        <f aca="false">INDEX(Price_Data,MATCH($E42,Price_Labels,0),MATCH(EN$7,Price_Years,0))</f>
        <v>57.827100386551</v>
      </c>
      <c r="EO42" s="25" t="n">
        <f aca="false">INDEX(Price_Data,MATCH($E42,Price_Labels,0),MATCH(EO$7,Price_Years,0))</f>
        <v>57.827100386551</v>
      </c>
      <c r="EP42" s="25" t="n">
        <f aca="false">INDEX(Price_Data,MATCH($E42,Price_Labels,0),MATCH(EP$7,Price_Years,0))</f>
        <v>57.827100386551</v>
      </c>
      <c r="EQ42" s="25" t="n">
        <f aca="false">INDEX(Price_Data,MATCH($E42,Price_Labels,0),MATCH(EQ$7,Price_Years,0))</f>
        <v>56.5852358538711</v>
      </c>
      <c r="ER42" s="25" t="n">
        <f aca="false">INDEX(Price_Data,MATCH($E42,Price_Labels,0),MATCH(ER$7,Price_Years,0))</f>
        <v>56.5852358538711</v>
      </c>
      <c r="ES42" s="25" t="n">
        <f aca="false">INDEX(Price_Data,MATCH($E42,Price_Labels,0),MATCH(ES$7,Price_Years,0))</f>
        <v>56.5852358538711</v>
      </c>
      <c r="ET42" s="25" t="n">
        <f aca="false">INDEX(Price_Data,MATCH($E42,Price_Labels,0),MATCH(ET$7,Price_Years,0))</f>
        <v>56.5852358538711</v>
      </c>
      <c r="EU42" s="25" t="n">
        <f aca="false">INDEX(Price_Data,MATCH($E42,Price_Labels,0),MATCH(EU$7,Price_Years,0))</f>
        <v>56.5852358538711</v>
      </c>
      <c r="EV42" s="25" t="n">
        <f aca="false">INDEX(Price_Data,MATCH($E42,Price_Labels,0),MATCH(EV$7,Price_Years,0))</f>
        <v>56.5852358538711</v>
      </c>
      <c r="EW42" s="25" t="n">
        <f aca="false">INDEX(Price_Data,MATCH($E42,Price_Labels,0),MATCH(EW$7,Price_Years,0))</f>
        <v>56.5852358538711</v>
      </c>
      <c r="EX42" s="25" t="n">
        <f aca="false">INDEX(Price_Data,MATCH($E42,Price_Labels,0),MATCH(EX$7,Price_Years,0))</f>
        <v>56.5852358538711</v>
      </c>
      <c r="EY42" s="25" t="n">
        <f aca="false">INDEX(Price_Data,MATCH($E42,Price_Labels,0),MATCH(EY$7,Price_Years,0))</f>
        <v>56.5852358538711</v>
      </c>
      <c r="EZ42" s="25" t="n">
        <f aca="false">INDEX(Price_Data,MATCH($E42,Price_Labels,0),MATCH(EZ$7,Price_Years,0))</f>
        <v>56.5852358538711</v>
      </c>
      <c r="FA42" s="25" t="n">
        <f aca="false">INDEX(Price_Data,MATCH($E42,Price_Labels,0),MATCH(FA$7,Price_Years,0))</f>
        <v>56.5852358538711</v>
      </c>
      <c r="FB42" s="25" t="n">
        <f aca="false">INDEX(Price_Data,MATCH($E42,Price_Labels,0),MATCH(FB$7,Price_Years,0))</f>
        <v>56.5852358538711</v>
      </c>
      <c r="FC42" s="25" t="n">
        <f aca="false">INDEX(Price_Data,MATCH($E42,Price_Labels,0),MATCH(FC$7,Price_Years,0))</f>
        <v>56.5852358538711</v>
      </c>
      <c r="FD42" s="25" t="n">
        <f aca="false">INDEX(Price_Data,MATCH($E42,Price_Labels,0),MATCH(FD$7,Price_Years,0))</f>
        <v>56.5852358538711</v>
      </c>
      <c r="FE42" s="25" t="n">
        <f aca="false">INDEX(Price_Data,MATCH($E42,Price_Labels,0),MATCH(FE$7,Price_Years,0))</f>
        <v>56.5852358538711</v>
      </c>
      <c r="FF42" s="25" t="n">
        <f aca="false">INDEX(Price_Data,MATCH($E42,Price_Labels,0),MATCH(FF$7,Price_Years,0))</f>
        <v>56.5852358538711</v>
      </c>
      <c r="FG42" s="25" t="n">
        <f aca="false">INDEX(Price_Data,MATCH($E42,Price_Labels,0),MATCH(FG$7,Price_Years,0))</f>
        <v>56.5852358538711</v>
      </c>
      <c r="FH42" s="25" t="n">
        <f aca="false">INDEX(Price_Data,MATCH($E42,Price_Labels,0),MATCH(FH$7,Price_Years,0))</f>
        <v>56.5852358538711</v>
      </c>
    </row>
    <row r="43" customFormat="false" ht="15" hidden="false" customHeight="false" outlineLevel="0" collapsed="false">
      <c r="C43" s="0" t="s">
        <v>702</v>
      </c>
      <c r="D43" s="11" t="s">
        <v>126</v>
      </c>
      <c r="E43" s="14" t="str">
        <f aca="false">INDEX(Case_PV_Transfer,1,$F12)</f>
        <v>DC 4h transfer</v>
      </c>
      <c r="J43" s="25" t="n">
        <f aca="false">INDEX(Price_Data,MATCH($E43,Price_Labels,0),MATCH(J$7,Price_Years,0))</f>
        <v>0</v>
      </c>
      <c r="K43" s="25" t="n">
        <f aca="false">INDEX(Price_Data,MATCH($E43,Price_Labels,0),MATCH(K$7,Price_Years,0))</f>
        <v>0</v>
      </c>
      <c r="L43" s="25" t="n">
        <f aca="false">INDEX(Price_Data,MATCH($E43,Price_Labels,0),MATCH(L$7,Price_Years,0))</f>
        <v>0</v>
      </c>
      <c r="M43" s="25" t="n">
        <f aca="false">INDEX(Price_Data,MATCH($E43,Price_Labels,0),MATCH(M$7,Price_Years,0))</f>
        <v>0</v>
      </c>
      <c r="N43" s="25" t="n">
        <f aca="false">INDEX(Price_Data,MATCH($E43,Price_Labels,0),MATCH(N$7,Price_Years,0))</f>
        <v>0</v>
      </c>
      <c r="O43" s="25" t="n">
        <f aca="false">INDEX(Price_Data,MATCH($E43,Price_Labels,0),MATCH(O$7,Price_Years,0))</f>
        <v>36.5514234269778</v>
      </c>
      <c r="P43" s="25" t="n">
        <f aca="false">INDEX(Price_Data,MATCH($E43,Price_Labels,0),MATCH(P$7,Price_Years,0))</f>
        <v>36.5514234269778</v>
      </c>
      <c r="Q43" s="25" t="n">
        <f aca="false">INDEX(Price_Data,MATCH($E43,Price_Labels,0),MATCH(Q$7,Price_Years,0))</f>
        <v>36.5514234269778</v>
      </c>
      <c r="R43" s="25" t="n">
        <f aca="false">INDEX(Price_Data,MATCH($E43,Price_Labels,0),MATCH(R$7,Price_Years,0))</f>
        <v>36.5514234269778</v>
      </c>
      <c r="S43" s="25" t="n">
        <f aca="false">INDEX(Price_Data,MATCH($E43,Price_Labels,0),MATCH(S$7,Price_Years,0))</f>
        <v>36.097356629191</v>
      </c>
      <c r="T43" s="25" t="n">
        <f aca="false">INDEX(Price_Data,MATCH($E43,Price_Labels,0),MATCH(T$7,Price_Years,0))</f>
        <v>36.097356629191</v>
      </c>
      <c r="U43" s="25" t="n">
        <f aca="false">INDEX(Price_Data,MATCH($E43,Price_Labels,0),MATCH(U$7,Price_Years,0))</f>
        <v>36.097356629191</v>
      </c>
      <c r="V43" s="25" t="n">
        <f aca="false">INDEX(Price_Data,MATCH($E43,Price_Labels,0),MATCH(V$7,Price_Years,0))</f>
        <v>36.097356629191</v>
      </c>
      <c r="W43" s="25" t="n">
        <f aca="false">INDEX(Price_Data,MATCH($E43,Price_Labels,0),MATCH(W$7,Price_Years,0))</f>
        <v>35.9963755730185</v>
      </c>
      <c r="X43" s="25" t="n">
        <f aca="false">INDEX(Price_Data,MATCH($E43,Price_Labels,0),MATCH(X$7,Price_Years,0))</f>
        <v>35.9963755730185</v>
      </c>
      <c r="Y43" s="25" t="n">
        <f aca="false">INDEX(Price_Data,MATCH($E43,Price_Labels,0),MATCH(Y$7,Price_Years,0))</f>
        <v>35.9963755730185</v>
      </c>
      <c r="Z43" s="25" t="n">
        <f aca="false">INDEX(Price_Data,MATCH($E43,Price_Labels,0),MATCH(Z$7,Price_Years,0))</f>
        <v>35.9963755730185</v>
      </c>
      <c r="AA43" s="25" t="n">
        <f aca="false">INDEX(Price_Data,MATCH($E43,Price_Labels,0),MATCH(AA$7,Price_Years,0))</f>
        <v>29.7770299934994</v>
      </c>
      <c r="AB43" s="25" t="n">
        <f aca="false">INDEX(Price_Data,MATCH($E43,Price_Labels,0),MATCH(AB$7,Price_Years,0))</f>
        <v>29.7770299934994</v>
      </c>
      <c r="AC43" s="25" t="n">
        <f aca="false">INDEX(Price_Data,MATCH($E43,Price_Labels,0),MATCH(AC$7,Price_Years,0))</f>
        <v>29.7770299934994</v>
      </c>
      <c r="AD43" s="25" t="n">
        <f aca="false">INDEX(Price_Data,MATCH($E43,Price_Labels,0),MATCH(AD$7,Price_Years,0))</f>
        <v>29.7770299934994</v>
      </c>
      <c r="AE43" s="25" t="n">
        <f aca="false">INDEX(Price_Data,MATCH($E43,Price_Labels,0),MATCH(AE$7,Price_Years,0))</f>
        <v>31.6361484415779</v>
      </c>
      <c r="AF43" s="25" t="n">
        <f aca="false">INDEX(Price_Data,MATCH($E43,Price_Labels,0),MATCH(AF$7,Price_Years,0))</f>
        <v>31.6361484415779</v>
      </c>
      <c r="AG43" s="25" t="n">
        <f aca="false">INDEX(Price_Data,MATCH($E43,Price_Labels,0),MATCH(AG$7,Price_Years,0))</f>
        <v>31.6361484415779</v>
      </c>
      <c r="AH43" s="25" t="n">
        <f aca="false">INDEX(Price_Data,MATCH($E43,Price_Labels,0),MATCH(AH$7,Price_Years,0))</f>
        <v>31.6361484415779</v>
      </c>
      <c r="AI43" s="25" t="n">
        <f aca="false">INDEX(Price_Data,MATCH($E43,Price_Labels,0),MATCH(AI$7,Price_Years,0))</f>
        <v>27.4285804111399</v>
      </c>
      <c r="AJ43" s="25" t="n">
        <f aca="false">INDEX(Price_Data,MATCH($E43,Price_Labels,0),MATCH(AJ$7,Price_Years,0))</f>
        <v>27.4285804111399</v>
      </c>
      <c r="AK43" s="25" t="n">
        <f aca="false">INDEX(Price_Data,MATCH($E43,Price_Labels,0),MATCH(AK$7,Price_Years,0))</f>
        <v>27.4285804111399</v>
      </c>
      <c r="AL43" s="25" t="n">
        <f aca="false">INDEX(Price_Data,MATCH($E43,Price_Labels,0),MATCH(AL$7,Price_Years,0))</f>
        <v>27.4285804111399</v>
      </c>
      <c r="AM43" s="25" t="n">
        <f aca="false">INDEX(Price_Data,MATCH($E43,Price_Labels,0),MATCH(AM$7,Price_Years,0))</f>
        <v>30.35248896678</v>
      </c>
      <c r="AN43" s="25" t="n">
        <f aca="false">INDEX(Price_Data,MATCH($E43,Price_Labels,0),MATCH(AN$7,Price_Years,0))</f>
        <v>30.35248896678</v>
      </c>
      <c r="AO43" s="25" t="n">
        <f aca="false">INDEX(Price_Data,MATCH($E43,Price_Labels,0),MATCH(AO$7,Price_Years,0))</f>
        <v>30.35248896678</v>
      </c>
      <c r="AP43" s="25" t="n">
        <f aca="false">INDEX(Price_Data,MATCH($E43,Price_Labels,0),MATCH(AP$7,Price_Years,0))</f>
        <v>30.35248896678</v>
      </c>
      <c r="AQ43" s="25" t="n">
        <f aca="false">INDEX(Price_Data,MATCH($E43,Price_Labels,0),MATCH(AQ$7,Price_Years,0))</f>
        <v>26.8130270575516</v>
      </c>
      <c r="AR43" s="25" t="n">
        <f aca="false">INDEX(Price_Data,MATCH($E43,Price_Labels,0),MATCH(AR$7,Price_Years,0))</f>
        <v>26.8130270575516</v>
      </c>
      <c r="AS43" s="25" t="n">
        <f aca="false">INDEX(Price_Data,MATCH($E43,Price_Labels,0),MATCH(AS$7,Price_Years,0))</f>
        <v>26.8130270575516</v>
      </c>
      <c r="AT43" s="25" t="n">
        <f aca="false">INDEX(Price_Data,MATCH($E43,Price_Labels,0),MATCH(AT$7,Price_Years,0))</f>
        <v>26.8130270575516</v>
      </c>
      <c r="AU43" s="25" t="n">
        <f aca="false">INDEX(Price_Data,MATCH($E43,Price_Labels,0),MATCH(AU$7,Price_Years,0))</f>
        <v>26.5965333581022</v>
      </c>
      <c r="AV43" s="25" t="n">
        <f aca="false">INDEX(Price_Data,MATCH($E43,Price_Labels,0),MATCH(AV$7,Price_Years,0))</f>
        <v>26.5965333581022</v>
      </c>
      <c r="AW43" s="25" t="n">
        <f aca="false">INDEX(Price_Data,MATCH($E43,Price_Labels,0),MATCH(AW$7,Price_Years,0))</f>
        <v>26.5965333581022</v>
      </c>
      <c r="AX43" s="25" t="n">
        <f aca="false">INDEX(Price_Data,MATCH($E43,Price_Labels,0),MATCH(AX$7,Price_Years,0))</f>
        <v>26.5965333581022</v>
      </c>
      <c r="AY43" s="25" t="n">
        <f aca="false">INDEX(Price_Data,MATCH($E43,Price_Labels,0),MATCH(AY$7,Price_Years,0))</f>
        <v>26.4609029459685</v>
      </c>
      <c r="AZ43" s="25" t="n">
        <f aca="false">INDEX(Price_Data,MATCH($E43,Price_Labels,0),MATCH(AZ$7,Price_Years,0))</f>
        <v>26.4609029459685</v>
      </c>
      <c r="BA43" s="25" t="n">
        <f aca="false">INDEX(Price_Data,MATCH($E43,Price_Labels,0),MATCH(BA$7,Price_Years,0))</f>
        <v>26.4609029459685</v>
      </c>
      <c r="BB43" s="25" t="n">
        <f aca="false">INDEX(Price_Data,MATCH($E43,Price_Labels,0),MATCH(BB$7,Price_Years,0))</f>
        <v>26.4609029459685</v>
      </c>
      <c r="BC43" s="25" t="n">
        <f aca="false">INDEX(Price_Data,MATCH($E43,Price_Labels,0),MATCH(BC$7,Price_Years,0))</f>
        <v>28.1634619544265</v>
      </c>
      <c r="BD43" s="25" t="n">
        <f aca="false">INDEX(Price_Data,MATCH($E43,Price_Labels,0),MATCH(BD$7,Price_Years,0))</f>
        <v>28.1634619544265</v>
      </c>
      <c r="BE43" s="25" t="n">
        <f aca="false">INDEX(Price_Data,MATCH($E43,Price_Labels,0),MATCH(BE$7,Price_Years,0))</f>
        <v>28.1634619544265</v>
      </c>
      <c r="BF43" s="25" t="n">
        <f aca="false">INDEX(Price_Data,MATCH($E43,Price_Labels,0),MATCH(BF$7,Price_Years,0))</f>
        <v>28.1634619544265</v>
      </c>
      <c r="BG43" s="25" t="n">
        <f aca="false">INDEX(Price_Data,MATCH($E43,Price_Labels,0),MATCH(BG$7,Price_Years,0))</f>
        <v>29.4927493537368</v>
      </c>
      <c r="BH43" s="25" t="n">
        <f aca="false">INDEX(Price_Data,MATCH($E43,Price_Labels,0),MATCH(BH$7,Price_Years,0))</f>
        <v>29.4927493537368</v>
      </c>
      <c r="BI43" s="25" t="n">
        <f aca="false">INDEX(Price_Data,MATCH($E43,Price_Labels,0),MATCH(BI$7,Price_Years,0))</f>
        <v>29.4927493537368</v>
      </c>
      <c r="BJ43" s="25" t="n">
        <f aca="false">INDEX(Price_Data,MATCH($E43,Price_Labels,0),MATCH(BJ$7,Price_Years,0))</f>
        <v>29.4927493537368</v>
      </c>
      <c r="BK43" s="25" t="n">
        <f aca="false">INDEX(Price_Data,MATCH($E43,Price_Labels,0),MATCH(BK$7,Price_Years,0))</f>
        <v>28.0371086035512</v>
      </c>
      <c r="BL43" s="25" t="n">
        <f aca="false">INDEX(Price_Data,MATCH($E43,Price_Labels,0),MATCH(BL$7,Price_Years,0))</f>
        <v>28.0371086035512</v>
      </c>
      <c r="BM43" s="25" t="n">
        <f aca="false">INDEX(Price_Data,MATCH($E43,Price_Labels,0),MATCH(BM$7,Price_Years,0))</f>
        <v>28.0371086035512</v>
      </c>
      <c r="BN43" s="25" t="n">
        <f aca="false">INDEX(Price_Data,MATCH($E43,Price_Labels,0),MATCH(BN$7,Price_Years,0))</f>
        <v>28.0371086035512</v>
      </c>
      <c r="BO43" s="25" t="n">
        <f aca="false">INDEX(Price_Data,MATCH($E43,Price_Labels,0),MATCH(BO$7,Price_Years,0))</f>
        <v>27.2332912779966</v>
      </c>
      <c r="BP43" s="25" t="n">
        <f aca="false">INDEX(Price_Data,MATCH($E43,Price_Labels,0),MATCH(BP$7,Price_Years,0))</f>
        <v>27.2332912779966</v>
      </c>
      <c r="BQ43" s="25" t="n">
        <f aca="false">INDEX(Price_Data,MATCH($E43,Price_Labels,0),MATCH(BQ$7,Price_Years,0))</f>
        <v>27.2332912779966</v>
      </c>
      <c r="BR43" s="25" t="n">
        <f aca="false">INDEX(Price_Data,MATCH($E43,Price_Labels,0),MATCH(BR$7,Price_Years,0))</f>
        <v>27.2332912779966</v>
      </c>
      <c r="BS43" s="25" t="n">
        <f aca="false">INDEX(Price_Data,MATCH($E43,Price_Labels,0),MATCH(BS$7,Price_Years,0))</f>
        <v>25.0666878927593</v>
      </c>
      <c r="BT43" s="25" t="n">
        <f aca="false">INDEX(Price_Data,MATCH($E43,Price_Labels,0),MATCH(BT$7,Price_Years,0))</f>
        <v>25.0666878927593</v>
      </c>
      <c r="BU43" s="25" t="n">
        <f aca="false">INDEX(Price_Data,MATCH($E43,Price_Labels,0),MATCH(BU$7,Price_Years,0))</f>
        <v>25.0666878927593</v>
      </c>
      <c r="BV43" s="25" t="n">
        <f aca="false">INDEX(Price_Data,MATCH($E43,Price_Labels,0),MATCH(BV$7,Price_Years,0))</f>
        <v>25.0666878927593</v>
      </c>
      <c r="BW43" s="25" t="n">
        <f aca="false">INDEX(Price_Data,MATCH($E43,Price_Labels,0),MATCH(BW$7,Price_Years,0))</f>
        <v>24.1913676468748</v>
      </c>
      <c r="BX43" s="25" t="n">
        <f aca="false">INDEX(Price_Data,MATCH($E43,Price_Labels,0),MATCH(BX$7,Price_Years,0))</f>
        <v>24.1913676468748</v>
      </c>
      <c r="BY43" s="25" t="n">
        <f aca="false">INDEX(Price_Data,MATCH($E43,Price_Labels,0),MATCH(BY$7,Price_Years,0))</f>
        <v>24.1913676468748</v>
      </c>
      <c r="BZ43" s="25" t="n">
        <f aca="false">INDEX(Price_Data,MATCH($E43,Price_Labels,0),MATCH(BZ$7,Price_Years,0))</f>
        <v>24.1913676468748</v>
      </c>
      <c r="CA43" s="25" t="n">
        <f aca="false">INDEX(Price_Data,MATCH($E43,Price_Labels,0),MATCH(CA$7,Price_Years,0))</f>
        <v>24.2165291576228</v>
      </c>
      <c r="CB43" s="25" t="n">
        <f aca="false">INDEX(Price_Data,MATCH($E43,Price_Labels,0),MATCH(CB$7,Price_Years,0))</f>
        <v>24.2165291576228</v>
      </c>
      <c r="CC43" s="25" t="n">
        <f aca="false">INDEX(Price_Data,MATCH($E43,Price_Labels,0),MATCH(CC$7,Price_Years,0))</f>
        <v>24.2165291576228</v>
      </c>
      <c r="CD43" s="25" t="n">
        <f aca="false">INDEX(Price_Data,MATCH($E43,Price_Labels,0),MATCH(CD$7,Price_Years,0))</f>
        <v>24.2165291576228</v>
      </c>
      <c r="CE43" s="25" t="n">
        <f aca="false">INDEX(Price_Data,MATCH($E43,Price_Labels,0),MATCH(CE$7,Price_Years,0))</f>
        <v>22.6253489325572</v>
      </c>
      <c r="CF43" s="25" t="n">
        <f aca="false">INDEX(Price_Data,MATCH($E43,Price_Labels,0),MATCH(CF$7,Price_Years,0))</f>
        <v>22.6253489325572</v>
      </c>
      <c r="CG43" s="25" t="n">
        <f aca="false">INDEX(Price_Data,MATCH($E43,Price_Labels,0),MATCH(CG$7,Price_Years,0))</f>
        <v>22.6253489325572</v>
      </c>
      <c r="CH43" s="25" t="n">
        <f aca="false">INDEX(Price_Data,MATCH($E43,Price_Labels,0),MATCH(CH$7,Price_Years,0))</f>
        <v>22.6253489325572</v>
      </c>
      <c r="CI43" s="25" t="n">
        <f aca="false">INDEX(Price_Data,MATCH($E43,Price_Labels,0),MATCH(CI$7,Price_Years,0))</f>
        <v>23.3824581879257</v>
      </c>
      <c r="CJ43" s="25" t="n">
        <f aca="false">INDEX(Price_Data,MATCH($E43,Price_Labels,0),MATCH(CJ$7,Price_Years,0))</f>
        <v>23.3824581879257</v>
      </c>
      <c r="CK43" s="25" t="n">
        <f aca="false">INDEX(Price_Data,MATCH($E43,Price_Labels,0),MATCH(CK$7,Price_Years,0))</f>
        <v>23.3824581879257</v>
      </c>
      <c r="CL43" s="25" t="n">
        <f aca="false">INDEX(Price_Data,MATCH($E43,Price_Labels,0),MATCH(CL$7,Price_Years,0))</f>
        <v>23.3824581879257</v>
      </c>
      <c r="CM43" s="25" t="n">
        <f aca="false">INDEX(Price_Data,MATCH($E43,Price_Labels,0),MATCH(CM$7,Price_Years,0))</f>
        <v>24.4624750053765</v>
      </c>
      <c r="CN43" s="25" t="n">
        <f aca="false">INDEX(Price_Data,MATCH($E43,Price_Labels,0),MATCH(CN$7,Price_Years,0))</f>
        <v>24.4624750053765</v>
      </c>
      <c r="CO43" s="25" t="n">
        <f aca="false">INDEX(Price_Data,MATCH($E43,Price_Labels,0),MATCH(CO$7,Price_Years,0))</f>
        <v>24.4624750053765</v>
      </c>
      <c r="CP43" s="25" t="n">
        <f aca="false">INDEX(Price_Data,MATCH($E43,Price_Labels,0),MATCH(CP$7,Price_Years,0))</f>
        <v>24.4624750053765</v>
      </c>
      <c r="CQ43" s="25" t="n">
        <f aca="false">INDEX(Price_Data,MATCH($E43,Price_Labels,0),MATCH(CQ$7,Price_Years,0))</f>
        <v>22.6290129583066</v>
      </c>
      <c r="CR43" s="25" t="n">
        <f aca="false">INDEX(Price_Data,MATCH($E43,Price_Labels,0),MATCH(CR$7,Price_Years,0))</f>
        <v>22.6290129583066</v>
      </c>
      <c r="CS43" s="25" t="n">
        <f aca="false">INDEX(Price_Data,MATCH($E43,Price_Labels,0),MATCH(CS$7,Price_Years,0))</f>
        <v>22.6290129583066</v>
      </c>
      <c r="CT43" s="25" t="n">
        <f aca="false">INDEX(Price_Data,MATCH($E43,Price_Labels,0),MATCH(CT$7,Price_Years,0))</f>
        <v>22.6290129583066</v>
      </c>
      <c r="CU43" s="25" t="n">
        <f aca="false">INDEX(Price_Data,MATCH($E43,Price_Labels,0),MATCH(CU$7,Price_Years,0))</f>
        <v>18.9153903280052</v>
      </c>
      <c r="CV43" s="25" t="n">
        <f aca="false">INDEX(Price_Data,MATCH($E43,Price_Labels,0),MATCH(CV$7,Price_Years,0))</f>
        <v>18.9153903280052</v>
      </c>
      <c r="CW43" s="25" t="n">
        <f aca="false">INDEX(Price_Data,MATCH($E43,Price_Labels,0),MATCH(CW$7,Price_Years,0))</f>
        <v>18.9153903280052</v>
      </c>
      <c r="CX43" s="25" t="n">
        <f aca="false">INDEX(Price_Data,MATCH($E43,Price_Labels,0),MATCH(CX$7,Price_Years,0))</f>
        <v>18.9153903280052</v>
      </c>
      <c r="CY43" s="25" t="n">
        <f aca="false">INDEX(Price_Data,MATCH($E43,Price_Labels,0),MATCH(CY$7,Price_Years,0))</f>
        <v>22.4667735848682</v>
      </c>
      <c r="CZ43" s="25" t="n">
        <f aca="false">INDEX(Price_Data,MATCH($E43,Price_Labels,0),MATCH(CZ$7,Price_Years,0))</f>
        <v>22.4667735848682</v>
      </c>
      <c r="DA43" s="25" t="n">
        <f aca="false">INDEX(Price_Data,MATCH($E43,Price_Labels,0),MATCH(DA$7,Price_Years,0))</f>
        <v>22.4667735848682</v>
      </c>
      <c r="DB43" s="25" t="n">
        <f aca="false">INDEX(Price_Data,MATCH($E43,Price_Labels,0),MATCH(DB$7,Price_Years,0))</f>
        <v>22.4667735848682</v>
      </c>
      <c r="DC43" s="25" t="n">
        <f aca="false">INDEX(Price_Data,MATCH($E43,Price_Labels,0),MATCH(DC$7,Price_Years,0))</f>
        <v>20.9732208447311</v>
      </c>
      <c r="DD43" s="25" t="n">
        <f aca="false">INDEX(Price_Data,MATCH($E43,Price_Labels,0),MATCH(DD$7,Price_Years,0))</f>
        <v>20.9732208447311</v>
      </c>
      <c r="DE43" s="25" t="n">
        <f aca="false">INDEX(Price_Data,MATCH($E43,Price_Labels,0),MATCH(DE$7,Price_Years,0))</f>
        <v>20.9732208447311</v>
      </c>
      <c r="DF43" s="25" t="n">
        <f aca="false">INDEX(Price_Data,MATCH($E43,Price_Labels,0),MATCH(DF$7,Price_Years,0))</f>
        <v>20.9732208447311</v>
      </c>
      <c r="DG43" s="25" t="n">
        <f aca="false">INDEX(Price_Data,MATCH($E43,Price_Labels,0),MATCH(DG$7,Price_Years,0))</f>
        <v>20.3422495862734</v>
      </c>
      <c r="DH43" s="25" t="n">
        <f aca="false">INDEX(Price_Data,MATCH($E43,Price_Labels,0),MATCH(DH$7,Price_Years,0))</f>
        <v>20.3422495862734</v>
      </c>
      <c r="DI43" s="25" t="n">
        <f aca="false">INDEX(Price_Data,MATCH($E43,Price_Labels,0),MATCH(DI$7,Price_Years,0))</f>
        <v>20.3422495862734</v>
      </c>
      <c r="DJ43" s="25" t="n">
        <f aca="false">INDEX(Price_Data,MATCH($E43,Price_Labels,0),MATCH(DJ$7,Price_Years,0))</f>
        <v>20.3422495862734</v>
      </c>
      <c r="DK43" s="25" t="n">
        <f aca="false">INDEX(Price_Data,MATCH($E43,Price_Labels,0),MATCH(DK$7,Price_Years,0))</f>
        <v>18.8502950413784</v>
      </c>
      <c r="DL43" s="25" t="n">
        <f aca="false">INDEX(Price_Data,MATCH($E43,Price_Labels,0),MATCH(DL$7,Price_Years,0))</f>
        <v>18.8502950413784</v>
      </c>
      <c r="DM43" s="25" t="n">
        <f aca="false">INDEX(Price_Data,MATCH($E43,Price_Labels,0),MATCH(DM$7,Price_Years,0))</f>
        <v>18.8502950413784</v>
      </c>
      <c r="DN43" s="25" t="n">
        <f aca="false">INDEX(Price_Data,MATCH($E43,Price_Labels,0),MATCH(DN$7,Price_Years,0))</f>
        <v>18.8502950413784</v>
      </c>
      <c r="DO43" s="25" t="n">
        <f aca="false">INDEX(Price_Data,MATCH($E43,Price_Labels,0),MATCH(DO$7,Price_Years,0))</f>
        <v>19.5502851296985</v>
      </c>
      <c r="DP43" s="25" t="n">
        <f aca="false">INDEX(Price_Data,MATCH($E43,Price_Labels,0),MATCH(DP$7,Price_Years,0))</f>
        <v>19.5502851296985</v>
      </c>
      <c r="DQ43" s="25" t="n">
        <f aca="false">INDEX(Price_Data,MATCH($E43,Price_Labels,0),MATCH(DQ$7,Price_Years,0))</f>
        <v>19.5502851296985</v>
      </c>
      <c r="DR43" s="25" t="n">
        <f aca="false">INDEX(Price_Data,MATCH($E43,Price_Labels,0),MATCH(DR$7,Price_Years,0))</f>
        <v>19.5502851296985</v>
      </c>
      <c r="DS43" s="25" t="n">
        <f aca="false">INDEX(Price_Data,MATCH($E43,Price_Labels,0),MATCH(DS$7,Price_Years,0))</f>
        <v>19.0554349884508</v>
      </c>
      <c r="DT43" s="25" t="n">
        <f aca="false">INDEX(Price_Data,MATCH($E43,Price_Labels,0),MATCH(DT$7,Price_Years,0))</f>
        <v>19.0554349884508</v>
      </c>
      <c r="DU43" s="25" t="n">
        <f aca="false">INDEX(Price_Data,MATCH($E43,Price_Labels,0),MATCH(DU$7,Price_Years,0))</f>
        <v>19.0554349884508</v>
      </c>
      <c r="DV43" s="25" t="n">
        <f aca="false">INDEX(Price_Data,MATCH($E43,Price_Labels,0),MATCH(DV$7,Price_Years,0))</f>
        <v>19.0554349884508</v>
      </c>
      <c r="DW43" s="25" t="n">
        <f aca="false">INDEX(Price_Data,MATCH($E43,Price_Labels,0),MATCH(DW$7,Price_Years,0))</f>
        <v>18.4011180405416</v>
      </c>
      <c r="DX43" s="25" t="n">
        <f aca="false">INDEX(Price_Data,MATCH($E43,Price_Labels,0),MATCH(DX$7,Price_Years,0))</f>
        <v>18.4011180405416</v>
      </c>
      <c r="DY43" s="25" t="n">
        <f aca="false">INDEX(Price_Data,MATCH($E43,Price_Labels,0),MATCH(DY$7,Price_Years,0))</f>
        <v>18.4011180405416</v>
      </c>
      <c r="DZ43" s="25" t="n">
        <f aca="false">INDEX(Price_Data,MATCH($E43,Price_Labels,0),MATCH(DZ$7,Price_Years,0))</f>
        <v>18.4011180405416</v>
      </c>
      <c r="EA43" s="25" t="n">
        <f aca="false">INDEX(Price_Data,MATCH($E43,Price_Labels,0),MATCH(EA$7,Price_Years,0))</f>
        <v>17.8000065414617</v>
      </c>
      <c r="EB43" s="25" t="n">
        <f aca="false">INDEX(Price_Data,MATCH($E43,Price_Labels,0),MATCH(EB$7,Price_Years,0))</f>
        <v>17.8000065414617</v>
      </c>
      <c r="EC43" s="25" t="n">
        <f aca="false">INDEX(Price_Data,MATCH($E43,Price_Labels,0),MATCH(EC$7,Price_Years,0))</f>
        <v>17.8000065414617</v>
      </c>
      <c r="ED43" s="25" t="n">
        <f aca="false">INDEX(Price_Data,MATCH($E43,Price_Labels,0),MATCH(ED$7,Price_Years,0))</f>
        <v>17.8000065414617</v>
      </c>
      <c r="EE43" s="25" t="n">
        <f aca="false">INDEX(Price_Data,MATCH($E43,Price_Labels,0),MATCH(EE$7,Price_Years,0))</f>
        <v>18.2655742589265</v>
      </c>
      <c r="EF43" s="25" t="n">
        <f aca="false">INDEX(Price_Data,MATCH($E43,Price_Labels,0),MATCH(EF$7,Price_Years,0))</f>
        <v>18.2655742589265</v>
      </c>
      <c r="EG43" s="25" t="n">
        <f aca="false">INDEX(Price_Data,MATCH($E43,Price_Labels,0),MATCH(EG$7,Price_Years,0))</f>
        <v>18.2655742589265</v>
      </c>
      <c r="EH43" s="25" t="n">
        <f aca="false">INDEX(Price_Data,MATCH($E43,Price_Labels,0),MATCH(EH$7,Price_Years,0))</f>
        <v>18.2655742589265</v>
      </c>
      <c r="EI43" s="25" t="n">
        <f aca="false">INDEX(Price_Data,MATCH($E43,Price_Labels,0),MATCH(EI$7,Price_Years,0))</f>
        <v>19.412634347445</v>
      </c>
      <c r="EJ43" s="25" t="n">
        <f aca="false">INDEX(Price_Data,MATCH($E43,Price_Labels,0),MATCH(EJ$7,Price_Years,0))</f>
        <v>19.412634347445</v>
      </c>
      <c r="EK43" s="25" t="n">
        <f aca="false">INDEX(Price_Data,MATCH($E43,Price_Labels,0),MATCH(EK$7,Price_Years,0))</f>
        <v>19.412634347445</v>
      </c>
      <c r="EL43" s="25" t="n">
        <f aca="false">INDEX(Price_Data,MATCH($E43,Price_Labels,0),MATCH(EL$7,Price_Years,0))</f>
        <v>19.412634347445</v>
      </c>
      <c r="EM43" s="25" t="n">
        <f aca="false">INDEX(Price_Data,MATCH($E43,Price_Labels,0),MATCH(EM$7,Price_Years,0))</f>
        <v>20.6359243014149</v>
      </c>
      <c r="EN43" s="25" t="n">
        <f aca="false">INDEX(Price_Data,MATCH($E43,Price_Labels,0),MATCH(EN$7,Price_Years,0))</f>
        <v>20.6359243014149</v>
      </c>
      <c r="EO43" s="25" t="n">
        <f aca="false">INDEX(Price_Data,MATCH($E43,Price_Labels,0),MATCH(EO$7,Price_Years,0))</f>
        <v>20.6359243014149</v>
      </c>
      <c r="EP43" s="25" t="n">
        <f aca="false">INDEX(Price_Data,MATCH($E43,Price_Labels,0),MATCH(EP$7,Price_Years,0))</f>
        <v>20.6359243014149</v>
      </c>
      <c r="EQ43" s="25" t="n">
        <f aca="false">INDEX(Price_Data,MATCH($E43,Price_Labels,0),MATCH(EQ$7,Price_Years,0))</f>
        <v>20.3404314250987</v>
      </c>
      <c r="ER43" s="25" t="n">
        <f aca="false">INDEX(Price_Data,MATCH($E43,Price_Labels,0),MATCH(ER$7,Price_Years,0))</f>
        <v>20.3404314250987</v>
      </c>
      <c r="ES43" s="25" t="n">
        <f aca="false">INDEX(Price_Data,MATCH($E43,Price_Labels,0),MATCH(ES$7,Price_Years,0))</f>
        <v>20.3404314250987</v>
      </c>
      <c r="ET43" s="25" t="n">
        <f aca="false">INDEX(Price_Data,MATCH($E43,Price_Labels,0),MATCH(ET$7,Price_Years,0))</f>
        <v>20.3404314250987</v>
      </c>
      <c r="EU43" s="25" t="n">
        <f aca="false">INDEX(Price_Data,MATCH($E43,Price_Labels,0),MATCH(EU$7,Price_Years,0))</f>
        <v>20.3404314250987</v>
      </c>
      <c r="EV43" s="25" t="n">
        <f aca="false">INDEX(Price_Data,MATCH($E43,Price_Labels,0),MATCH(EV$7,Price_Years,0))</f>
        <v>20.3404314250987</v>
      </c>
      <c r="EW43" s="25" t="n">
        <f aca="false">INDEX(Price_Data,MATCH($E43,Price_Labels,0),MATCH(EW$7,Price_Years,0))</f>
        <v>20.3404314250987</v>
      </c>
      <c r="EX43" s="25" t="n">
        <f aca="false">INDEX(Price_Data,MATCH($E43,Price_Labels,0),MATCH(EX$7,Price_Years,0))</f>
        <v>20.3404314250987</v>
      </c>
      <c r="EY43" s="25" t="n">
        <f aca="false">INDEX(Price_Data,MATCH($E43,Price_Labels,0),MATCH(EY$7,Price_Years,0))</f>
        <v>20.3404314250987</v>
      </c>
      <c r="EZ43" s="25" t="n">
        <f aca="false">INDEX(Price_Data,MATCH($E43,Price_Labels,0),MATCH(EZ$7,Price_Years,0))</f>
        <v>20.3404314250987</v>
      </c>
      <c r="FA43" s="25" t="n">
        <f aca="false">INDEX(Price_Data,MATCH($E43,Price_Labels,0),MATCH(FA$7,Price_Years,0))</f>
        <v>20.3404314250987</v>
      </c>
      <c r="FB43" s="25" t="n">
        <f aca="false">INDEX(Price_Data,MATCH($E43,Price_Labels,0),MATCH(FB$7,Price_Years,0))</f>
        <v>20.3404314250987</v>
      </c>
      <c r="FC43" s="25" t="n">
        <f aca="false">INDEX(Price_Data,MATCH($E43,Price_Labels,0),MATCH(FC$7,Price_Years,0))</f>
        <v>20.3404314250987</v>
      </c>
      <c r="FD43" s="25" t="n">
        <f aca="false">INDEX(Price_Data,MATCH($E43,Price_Labels,0),MATCH(FD$7,Price_Years,0))</f>
        <v>20.3404314250987</v>
      </c>
      <c r="FE43" s="25" t="n">
        <f aca="false">INDEX(Price_Data,MATCH($E43,Price_Labels,0),MATCH(FE$7,Price_Years,0))</f>
        <v>20.3404314250987</v>
      </c>
      <c r="FF43" s="25" t="n">
        <f aca="false">INDEX(Price_Data,MATCH($E43,Price_Labels,0),MATCH(FF$7,Price_Years,0))</f>
        <v>20.3404314250987</v>
      </c>
      <c r="FG43" s="25" t="n">
        <f aca="false">INDEX(Price_Data,MATCH($E43,Price_Labels,0),MATCH(FG$7,Price_Years,0))</f>
        <v>20.3404314250987</v>
      </c>
      <c r="FH43" s="25" t="n">
        <f aca="false">INDEX(Price_Data,MATCH($E43,Price_Labels,0),MATCH(FH$7,Price_Years,0))</f>
        <v>20.3404314250987</v>
      </c>
    </row>
    <row r="44" customFormat="false" ht="15" hidden="false" customHeight="false" outlineLevel="0" collapsed="false">
      <c r="C44" s="0" t="s">
        <v>703</v>
      </c>
      <c r="D44" s="11" t="s">
        <v>126</v>
      </c>
      <c r="J44" s="25" t="n">
        <f aca="false">J42*J41*(1+In_PV_Price_Adj)</f>
        <v>0</v>
      </c>
      <c r="K44" s="25" t="n">
        <f aca="false">K42*K41*(1+In_PV_Price_Adj)</f>
        <v>0</v>
      </c>
      <c r="L44" s="25" t="n">
        <f aca="false">L42*L41*(1+In_PV_Price_Adj)</f>
        <v>0</v>
      </c>
      <c r="M44" s="25" t="n">
        <f aca="false">M42*M41*(1+In_PV_Price_Adj)</f>
        <v>0</v>
      </c>
      <c r="N44" s="25" t="n">
        <f aca="false">N42*N41*(1+In_PV_Price_Adj)</f>
        <v>0</v>
      </c>
      <c r="O44" s="25" t="n">
        <f aca="false">O42*O41*(1+In_PV_Price_Adj)</f>
        <v>111.79501469377</v>
      </c>
      <c r="P44" s="25" t="n">
        <f aca="false">P42*P41*(1+In_PV_Price_Adj)</f>
        <v>111.79501469377</v>
      </c>
      <c r="Q44" s="25" t="n">
        <f aca="false">Q42*Q41*(1+In_PV_Price_Adj)</f>
        <v>111.79501469377</v>
      </c>
      <c r="R44" s="25" t="n">
        <f aca="false">R42*R41*(1+In_PV_Price_Adj)</f>
        <v>111.79501469377</v>
      </c>
      <c r="S44" s="25" t="n">
        <f aca="false">S42*S41*(1+In_PV_Price_Adj)</f>
        <v>103.361450031134</v>
      </c>
      <c r="T44" s="25" t="n">
        <f aca="false">T42*T41*(1+In_PV_Price_Adj)</f>
        <v>103.361450031134</v>
      </c>
      <c r="U44" s="25" t="n">
        <f aca="false">U42*U41*(1+In_PV_Price_Adj)</f>
        <v>103.361450031134</v>
      </c>
      <c r="V44" s="25" t="n">
        <f aca="false">V42*V41*(1+In_PV_Price_Adj)</f>
        <v>103.361450031134</v>
      </c>
      <c r="W44" s="25" t="n">
        <f aca="false">W42*W41*(1+In_PV_Price_Adj)</f>
        <v>98.0962564231225</v>
      </c>
      <c r="X44" s="25" t="n">
        <f aca="false">X42*X41*(1+In_PV_Price_Adj)</f>
        <v>98.0962564231225</v>
      </c>
      <c r="Y44" s="25" t="n">
        <f aca="false">Y42*Y41*(1+In_PV_Price_Adj)</f>
        <v>98.0962564231225</v>
      </c>
      <c r="Z44" s="25" t="n">
        <f aca="false">Z42*Z41*(1+In_PV_Price_Adj)</f>
        <v>98.0962564231225</v>
      </c>
      <c r="AA44" s="25" t="n">
        <f aca="false">AA42*AA41*(1+In_PV_Price_Adj)</f>
        <v>91.1965704456397</v>
      </c>
      <c r="AB44" s="25" t="n">
        <f aca="false">AB42*AB41*(1+In_PV_Price_Adj)</f>
        <v>91.1965704456397</v>
      </c>
      <c r="AC44" s="25" t="n">
        <f aca="false">AC42*AC41*(1+In_PV_Price_Adj)</f>
        <v>91.1965704456397</v>
      </c>
      <c r="AD44" s="25" t="n">
        <f aca="false">AD42*AD41*(1+In_PV_Price_Adj)</f>
        <v>91.1965704456397</v>
      </c>
      <c r="AE44" s="25" t="n">
        <f aca="false">AE42*AE41*(1+In_PV_Price_Adj)</f>
        <v>93.3616589420991</v>
      </c>
      <c r="AF44" s="25" t="n">
        <f aca="false">AF42*AF41*(1+In_PV_Price_Adj)</f>
        <v>93.3616589420991</v>
      </c>
      <c r="AG44" s="25" t="n">
        <f aca="false">AG42*AG41*(1+In_PV_Price_Adj)</f>
        <v>93.3616589420991</v>
      </c>
      <c r="AH44" s="25" t="n">
        <f aca="false">AH42*AH41*(1+In_PV_Price_Adj)</f>
        <v>93.3616589420991</v>
      </c>
      <c r="AI44" s="25" t="n">
        <f aca="false">AI42*AI41*(1+In_PV_Price_Adj)</f>
        <v>88.6397173665803</v>
      </c>
      <c r="AJ44" s="25" t="n">
        <f aca="false">AJ42*AJ41*(1+In_PV_Price_Adj)</f>
        <v>88.6397173665803</v>
      </c>
      <c r="AK44" s="25" t="n">
        <f aca="false">AK42*AK41*(1+In_PV_Price_Adj)</f>
        <v>88.6397173665803</v>
      </c>
      <c r="AL44" s="25" t="n">
        <f aca="false">AL42*AL41*(1+In_PV_Price_Adj)</f>
        <v>88.6397173665803</v>
      </c>
      <c r="AM44" s="25" t="n">
        <f aca="false">AM42*AM41*(1+In_PV_Price_Adj)</f>
        <v>89.1856152087233</v>
      </c>
      <c r="AN44" s="25" t="n">
        <f aca="false">AN42*AN41*(1+In_PV_Price_Adj)</f>
        <v>89.1856152087233</v>
      </c>
      <c r="AO44" s="25" t="n">
        <f aca="false">AO42*AO41*(1+In_PV_Price_Adj)</f>
        <v>89.1856152087233</v>
      </c>
      <c r="AP44" s="25" t="n">
        <f aca="false">AP42*AP41*(1+In_PV_Price_Adj)</f>
        <v>89.1856152087233</v>
      </c>
      <c r="AQ44" s="25" t="n">
        <f aca="false">AQ42*AQ41*(1+In_PV_Price_Adj)</f>
        <v>85.0632181777395</v>
      </c>
      <c r="AR44" s="25" t="n">
        <f aca="false">AR42*AR41*(1+In_PV_Price_Adj)</f>
        <v>85.0632181777395</v>
      </c>
      <c r="AS44" s="25" t="n">
        <f aca="false">AS42*AS41*(1+In_PV_Price_Adj)</f>
        <v>85.0632181777395</v>
      </c>
      <c r="AT44" s="25" t="n">
        <f aca="false">AT42*AT41*(1+In_PV_Price_Adj)</f>
        <v>85.0632181777395</v>
      </c>
      <c r="AU44" s="25" t="n">
        <f aca="false">AU42*AU41*(1+In_PV_Price_Adj)</f>
        <v>84.72562111338</v>
      </c>
      <c r="AV44" s="25" t="n">
        <f aca="false">AV42*AV41*(1+In_PV_Price_Adj)</f>
        <v>84.72562111338</v>
      </c>
      <c r="AW44" s="25" t="n">
        <f aca="false">AW42*AW41*(1+In_PV_Price_Adj)</f>
        <v>84.72562111338</v>
      </c>
      <c r="AX44" s="25" t="n">
        <f aca="false">AX42*AX41*(1+In_PV_Price_Adj)</f>
        <v>84.72562111338</v>
      </c>
      <c r="AY44" s="25" t="n">
        <f aca="false">AY42*AY41*(1+In_PV_Price_Adj)</f>
        <v>84.9069335406908</v>
      </c>
      <c r="AZ44" s="25" t="n">
        <f aca="false">AZ42*AZ41*(1+In_PV_Price_Adj)</f>
        <v>84.9069335406908</v>
      </c>
      <c r="BA44" s="25" t="n">
        <f aca="false">BA42*BA41*(1+In_PV_Price_Adj)</f>
        <v>84.9069335406908</v>
      </c>
      <c r="BB44" s="25" t="n">
        <f aca="false">BB42*BB41*(1+In_PV_Price_Adj)</f>
        <v>84.9069335406908</v>
      </c>
      <c r="BC44" s="25" t="n">
        <f aca="false">BC42*BC41*(1+In_PV_Price_Adj)</f>
        <v>89.3558769093926</v>
      </c>
      <c r="BD44" s="25" t="n">
        <f aca="false">BD42*BD41*(1+In_PV_Price_Adj)</f>
        <v>89.3558769093926</v>
      </c>
      <c r="BE44" s="25" t="n">
        <f aca="false">BE42*BE41*(1+In_PV_Price_Adj)</f>
        <v>89.3558769093926</v>
      </c>
      <c r="BF44" s="25" t="n">
        <f aca="false">BF42*BF41*(1+In_PV_Price_Adj)</f>
        <v>89.3558769093926</v>
      </c>
      <c r="BG44" s="25" t="n">
        <f aca="false">BG42*BG41*(1+In_PV_Price_Adj)</f>
        <v>90.3644485975403</v>
      </c>
      <c r="BH44" s="25" t="n">
        <f aca="false">BH42*BH41*(1+In_PV_Price_Adj)</f>
        <v>90.3644485975403</v>
      </c>
      <c r="BI44" s="25" t="n">
        <f aca="false">BI42*BI41*(1+In_PV_Price_Adj)</f>
        <v>90.3644485975403</v>
      </c>
      <c r="BJ44" s="25" t="n">
        <f aca="false">BJ42*BJ41*(1+In_PV_Price_Adj)</f>
        <v>90.3644485975403</v>
      </c>
      <c r="BK44" s="25" t="n">
        <f aca="false">BK42*BK41*(1+In_PV_Price_Adj)</f>
        <v>89.9485852656606</v>
      </c>
      <c r="BL44" s="25" t="n">
        <f aca="false">BL42*BL41*(1+In_PV_Price_Adj)</f>
        <v>89.9485852656606</v>
      </c>
      <c r="BM44" s="25" t="n">
        <f aca="false">BM42*BM41*(1+In_PV_Price_Adj)</f>
        <v>89.9485852656606</v>
      </c>
      <c r="BN44" s="25" t="n">
        <f aca="false">BN42*BN41*(1+In_PV_Price_Adj)</f>
        <v>89.9485852656606</v>
      </c>
      <c r="BO44" s="25" t="n">
        <f aca="false">BO42*BO41*(1+In_PV_Price_Adj)</f>
        <v>87.9062506963612</v>
      </c>
      <c r="BP44" s="25" t="n">
        <f aca="false">BP42*BP41*(1+In_PV_Price_Adj)</f>
        <v>87.9062506963612</v>
      </c>
      <c r="BQ44" s="25" t="n">
        <f aca="false">BQ42*BQ41*(1+In_PV_Price_Adj)</f>
        <v>87.9062506963612</v>
      </c>
      <c r="BR44" s="25" t="n">
        <f aca="false">BR42*BR41*(1+In_PV_Price_Adj)</f>
        <v>87.9062506963612</v>
      </c>
      <c r="BS44" s="25" t="n">
        <f aca="false">BS42*BS41*(1+In_PV_Price_Adj)</f>
        <v>85.9128455456479</v>
      </c>
      <c r="BT44" s="25" t="n">
        <f aca="false">BT42*BT41*(1+In_PV_Price_Adj)</f>
        <v>85.9128455456479</v>
      </c>
      <c r="BU44" s="25" t="n">
        <f aca="false">BU42*BU41*(1+In_PV_Price_Adj)</f>
        <v>85.9128455456479</v>
      </c>
      <c r="BV44" s="25" t="n">
        <f aca="false">BV42*BV41*(1+In_PV_Price_Adj)</f>
        <v>85.9128455456479</v>
      </c>
      <c r="BW44" s="25" t="n">
        <f aca="false">BW42*BW41*(1+In_PV_Price_Adj)</f>
        <v>87.8222566664282</v>
      </c>
      <c r="BX44" s="25" t="n">
        <f aca="false">BX42*BX41*(1+In_PV_Price_Adj)</f>
        <v>87.8222566664282</v>
      </c>
      <c r="BY44" s="25" t="n">
        <f aca="false">BY42*BY41*(1+In_PV_Price_Adj)</f>
        <v>87.8222566664282</v>
      </c>
      <c r="BZ44" s="25" t="n">
        <f aca="false">BZ42*BZ41*(1+In_PV_Price_Adj)</f>
        <v>87.8222566664282</v>
      </c>
      <c r="CA44" s="25" t="n">
        <f aca="false">CA42*CA41*(1+In_PV_Price_Adj)</f>
        <v>89.0154060998913</v>
      </c>
      <c r="CB44" s="25" t="n">
        <f aca="false">CB42*CB41*(1+In_PV_Price_Adj)</f>
        <v>89.0154060998913</v>
      </c>
      <c r="CC44" s="25" t="n">
        <f aca="false">CC42*CC41*(1+In_PV_Price_Adj)</f>
        <v>89.0154060998913</v>
      </c>
      <c r="CD44" s="25" t="n">
        <f aca="false">CD42*CD41*(1+In_PV_Price_Adj)</f>
        <v>89.0154060998913</v>
      </c>
      <c r="CE44" s="25" t="n">
        <f aca="false">CE42*CE41*(1+In_PV_Price_Adj)</f>
        <v>88.9626028038747</v>
      </c>
      <c r="CF44" s="25" t="n">
        <f aca="false">CF42*CF41*(1+In_PV_Price_Adj)</f>
        <v>88.9626028038747</v>
      </c>
      <c r="CG44" s="25" t="n">
        <f aca="false">CG42*CG41*(1+In_PV_Price_Adj)</f>
        <v>88.9626028038747</v>
      </c>
      <c r="CH44" s="25" t="n">
        <f aca="false">CH42*CH41*(1+In_PV_Price_Adj)</f>
        <v>88.9626028038747</v>
      </c>
      <c r="CI44" s="25" t="n">
        <f aca="false">CI42*CI41*(1+In_PV_Price_Adj)</f>
        <v>93.0760532309321</v>
      </c>
      <c r="CJ44" s="25" t="n">
        <f aca="false">CJ42*CJ41*(1+In_PV_Price_Adj)</f>
        <v>93.0760532309321</v>
      </c>
      <c r="CK44" s="25" t="n">
        <f aca="false">CK42*CK41*(1+In_PV_Price_Adj)</f>
        <v>93.0760532309321</v>
      </c>
      <c r="CL44" s="25" t="n">
        <f aca="false">CL42*CL41*(1+In_PV_Price_Adj)</f>
        <v>93.0760532309321</v>
      </c>
      <c r="CM44" s="25" t="n">
        <f aca="false">CM42*CM41*(1+In_PV_Price_Adj)</f>
        <v>94.6381223371113</v>
      </c>
      <c r="CN44" s="25" t="n">
        <f aca="false">CN42*CN41*(1+In_PV_Price_Adj)</f>
        <v>94.6381223371113</v>
      </c>
      <c r="CO44" s="25" t="n">
        <f aca="false">CO42*CO41*(1+In_PV_Price_Adj)</f>
        <v>94.6381223371113</v>
      </c>
      <c r="CP44" s="25" t="n">
        <f aca="false">CP42*CP41*(1+In_PV_Price_Adj)</f>
        <v>94.6381223371113</v>
      </c>
      <c r="CQ44" s="25" t="n">
        <f aca="false">CQ42*CQ41*(1+In_PV_Price_Adj)</f>
        <v>95.9768412183533</v>
      </c>
      <c r="CR44" s="25" t="n">
        <f aca="false">CR42*CR41*(1+In_PV_Price_Adj)</f>
        <v>95.9768412183533</v>
      </c>
      <c r="CS44" s="25" t="n">
        <f aca="false">CS42*CS41*(1+In_PV_Price_Adj)</f>
        <v>95.9768412183533</v>
      </c>
      <c r="CT44" s="25" t="n">
        <f aca="false">CT42*CT41*(1+In_PV_Price_Adj)</f>
        <v>95.9768412183533</v>
      </c>
      <c r="CU44" s="25" t="n">
        <f aca="false">CU42*CU41*(1+In_PV_Price_Adj)</f>
        <v>93.5115331809578</v>
      </c>
      <c r="CV44" s="25" t="n">
        <f aca="false">CV42*CV41*(1+In_PV_Price_Adj)</f>
        <v>93.5115331809578</v>
      </c>
      <c r="CW44" s="25" t="n">
        <f aca="false">CW42*CW41*(1+In_PV_Price_Adj)</f>
        <v>93.5115331809578</v>
      </c>
      <c r="CX44" s="25" t="n">
        <f aca="false">CX42*CX41*(1+In_PV_Price_Adj)</f>
        <v>93.5115331809578</v>
      </c>
      <c r="CY44" s="25" t="n">
        <f aca="false">CY42*CY41*(1+In_PV_Price_Adj)</f>
        <v>114.033346424994</v>
      </c>
      <c r="CZ44" s="25" t="n">
        <f aca="false">CZ42*CZ41*(1+In_PV_Price_Adj)</f>
        <v>114.033346424994</v>
      </c>
      <c r="DA44" s="25" t="n">
        <f aca="false">DA42*DA41*(1+In_PV_Price_Adj)</f>
        <v>114.033346424994</v>
      </c>
      <c r="DB44" s="25" t="n">
        <f aca="false">DB42*DB41*(1+In_PV_Price_Adj)</f>
        <v>114.033346424994</v>
      </c>
      <c r="DC44" s="25" t="n">
        <f aca="false">DC42*DC41*(1+In_PV_Price_Adj)</f>
        <v>111.818136468682</v>
      </c>
      <c r="DD44" s="25" t="n">
        <f aca="false">DD42*DD41*(1+In_PV_Price_Adj)</f>
        <v>111.818136468682</v>
      </c>
      <c r="DE44" s="25" t="n">
        <f aca="false">DE42*DE41*(1+In_PV_Price_Adj)</f>
        <v>111.818136468682</v>
      </c>
      <c r="DF44" s="25" t="n">
        <f aca="false">DF42*DF41*(1+In_PV_Price_Adj)</f>
        <v>111.818136468682</v>
      </c>
      <c r="DG44" s="25" t="n">
        <f aca="false">DG42*DG41*(1+In_PV_Price_Adj)</f>
        <v>111.522278654425</v>
      </c>
      <c r="DH44" s="25" t="n">
        <f aca="false">DH42*DH41*(1+In_PV_Price_Adj)</f>
        <v>111.522278654425</v>
      </c>
      <c r="DI44" s="25" t="n">
        <f aca="false">DI42*DI41*(1+In_PV_Price_Adj)</f>
        <v>111.522278654425</v>
      </c>
      <c r="DJ44" s="25" t="n">
        <f aca="false">DJ42*DJ41*(1+In_PV_Price_Adj)</f>
        <v>111.522278654425</v>
      </c>
      <c r="DK44" s="25" t="n">
        <f aca="false">DK42*DK41*(1+In_PV_Price_Adj)</f>
        <v>110.321301905907</v>
      </c>
      <c r="DL44" s="25" t="n">
        <f aca="false">DL42*DL41*(1+In_PV_Price_Adj)</f>
        <v>110.321301905907</v>
      </c>
      <c r="DM44" s="25" t="n">
        <f aca="false">DM42*DM41*(1+In_PV_Price_Adj)</f>
        <v>110.321301905907</v>
      </c>
      <c r="DN44" s="25" t="n">
        <f aca="false">DN42*DN41*(1+In_PV_Price_Adj)</f>
        <v>110.321301905907</v>
      </c>
      <c r="DO44" s="25" t="n">
        <f aca="false">DO42*DO41*(1+In_PV_Price_Adj)</f>
        <v>110.708156404119</v>
      </c>
      <c r="DP44" s="25" t="n">
        <f aca="false">DP42*DP41*(1+In_PV_Price_Adj)</f>
        <v>110.708156404119</v>
      </c>
      <c r="DQ44" s="25" t="n">
        <f aca="false">DQ42*DQ41*(1+In_PV_Price_Adj)</f>
        <v>110.708156404119</v>
      </c>
      <c r="DR44" s="25" t="n">
        <f aca="false">DR42*DR41*(1+In_PV_Price_Adj)</f>
        <v>110.708156404119</v>
      </c>
      <c r="DS44" s="25" t="n">
        <f aca="false">DS42*DS41*(1+In_PV_Price_Adj)</f>
        <v>110.572485797813</v>
      </c>
      <c r="DT44" s="25" t="n">
        <f aca="false">DT42*DT41*(1+In_PV_Price_Adj)</f>
        <v>110.572485797813</v>
      </c>
      <c r="DU44" s="25" t="n">
        <f aca="false">DU42*DU41*(1+In_PV_Price_Adj)</f>
        <v>110.572485797813</v>
      </c>
      <c r="DV44" s="25" t="n">
        <f aca="false">DV42*DV41*(1+In_PV_Price_Adj)</f>
        <v>110.572485797813</v>
      </c>
      <c r="DW44" s="25" t="n">
        <f aca="false">DW42*DW41*(1+In_PV_Price_Adj)</f>
        <v>110.864950614257</v>
      </c>
      <c r="DX44" s="25" t="n">
        <f aca="false">DX42*DX41*(1+In_PV_Price_Adj)</f>
        <v>110.864950614257</v>
      </c>
      <c r="DY44" s="25" t="n">
        <f aca="false">DY42*DY41*(1+In_PV_Price_Adj)</f>
        <v>110.864950614257</v>
      </c>
      <c r="DZ44" s="25" t="n">
        <f aca="false">DZ42*DZ41*(1+In_PV_Price_Adj)</f>
        <v>110.864950614257</v>
      </c>
      <c r="EA44" s="25" t="n">
        <f aca="false">EA42*EA41*(1+In_PV_Price_Adj)</f>
        <v>109.191517760014</v>
      </c>
      <c r="EB44" s="25" t="n">
        <f aca="false">EB42*EB41*(1+In_PV_Price_Adj)</f>
        <v>109.191517760014</v>
      </c>
      <c r="EC44" s="25" t="n">
        <f aca="false">EC42*EC41*(1+In_PV_Price_Adj)</f>
        <v>109.191517760014</v>
      </c>
      <c r="ED44" s="25" t="n">
        <f aca="false">ED42*ED41*(1+In_PV_Price_Adj)</f>
        <v>109.191517760014</v>
      </c>
      <c r="EE44" s="25" t="n">
        <f aca="false">EE42*EE41*(1+In_PV_Price_Adj)</f>
        <v>111.066069750984</v>
      </c>
      <c r="EF44" s="25" t="n">
        <f aca="false">EF42*EF41*(1+In_PV_Price_Adj)</f>
        <v>111.066069750984</v>
      </c>
      <c r="EG44" s="25" t="n">
        <f aca="false">EG42*EG41*(1+In_PV_Price_Adj)</f>
        <v>111.066069750984</v>
      </c>
      <c r="EH44" s="25" t="n">
        <f aca="false">EH42*EH41*(1+In_PV_Price_Adj)</f>
        <v>111.066069750984</v>
      </c>
      <c r="EI44" s="25" t="n">
        <f aca="false">EI42*EI41*(1+In_PV_Price_Adj)</f>
        <v>111.43567131468</v>
      </c>
      <c r="EJ44" s="25" t="n">
        <f aca="false">EJ42*EJ41*(1+In_PV_Price_Adj)</f>
        <v>111.43567131468</v>
      </c>
      <c r="EK44" s="25" t="n">
        <f aca="false">EK42*EK41*(1+In_PV_Price_Adj)</f>
        <v>111.43567131468</v>
      </c>
      <c r="EL44" s="25" t="n">
        <f aca="false">EL42*EL41*(1+In_PV_Price_Adj)</f>
        <v>111.43567131468</v>
      </c>
      <c r="EM44" s="25" t="n">
        <f aca="false">EM42*EM41*(1+In_PV_Price_Adj)</f>
        <v>113.492392452251</v>
      </c>
      <c r="EN44" s="25" t="n">
        <f aca="false">EN42*EN41*(1+In_PV_Price_Adj)</f>
        <v>113.492392452251</v>
      </c>
      <c r="EO44" s="25" t="n">
        <f aca="false">EO42*EO41*(1+In_PV_Price_Adj)</f>
        <v>113.492392452251</v>
      </c>
      <c r="EP44" s="25" t="n">
        <f aca="false">EP42*EP41*(1+In_PV_Price_Adj)</f>
        <v>113.492392452251</v>
      </c>
      <c r="EQ44" s="25" t="n">
        <f aca="false">EQ42*EQ41*(1+In_PV_Price_Adj)</f>
        <v>113.276172928317</v>
      </c>
      <c r="ER44" s="25" t="n">
        <f aca="false">ER42*ER41*(1+In_PV_Price_Adj)</f>
        <v>113.276172928317</v>
      </c>
      <c r="ES44" s="25" t="n">
        <f aca="false">ES42*ES41*(1+In_PV_Price_Adj)</f>
        <v>113.276172928317</v>
      </c>
      <c r="ET44" s="25" t="n">
        <f aca="false">ET42*ET41*(1+In_PV_Price_Adj)</f>
        <v>113.276172928317</v>
      </c>
      <c r="EU44" s="25" t="n">
        <f aca="false">EU42*EU41*(1+In_PV_Price_Adj)</f>
        <v>115.541696386884</v>
      </c>
      <c r="EV44" s="25" t="n">
        <f aca="false">EV42*EV41*(1+In_PV_Price_Adj)</f>
        <v>115.541696386884</v>
      </c>
      <c r="EW44" s="25" t="n">
        <f aca="false">EW42*EW41*(1+In_PV_Price_Adj)</f>
        <v>115.541696386884</v>
      </c>
      <c r="EX44" s="25" t="n">
        <f aca="false">EX42*EX41*(1+In_PV_Price_Adj)</f>
        <v>115.541696386884</v>
      </c>
      <c r="EY44" s="25" t="n">
        <f aca="false">EY42*EY41*(1+In_PV_Price_Adj)</f>
        <v>117.852530314621</v>
      </c>
      <c r="EZ44" s="25" t="n">
        <f aca="false">EZ42*EZ41*(1+In_PV_Price_Adj)</f>
        <v>117.852530314621</v>
      </c>
      <c r="FA44" s="25" t="n">
        <f aca="false">FA42*FA41*(1+In_PV_Price_Adj)</f>
        <v>117.852530314621</v>
      </c>
      <c r="FB44" s="25" t="n">
        <f aca="false">FB42*FB41*(1+In_PV_Price_Adj)</f>
        <v>117.852530314621</v>
      </c>
      <c r="FC44" s="25" t="n">
        <f aca="false">FC42*FC41*(1+In_PV_Price_Adj)</f>
        <v>120.209580920914</v>
      </c>
      <c r="FD44" s="25" t="n">
        <f aca="false">FD42*FD41*(1+In_PV_Price_Adj)</f>
        <v>120.209580920914</v>
      </c>
      <c r="FE44" s="25" t="n">
        <f aca="false">FE42*FE41*(1+In_PV_Price_Adj)</f>
        <v>120.209580920914</v>
      </c>
      <c r="FF44" s="25" t="n">
        <f aca="false">FF42*FF41*(1+In_PV_Price_Adj)</f>
        <v>120.209580920914</v>
      </c>
      <c r="FG44" s="25" t="n">
        <f aca="false">FG42*FG41*(1+In_PV_Price_Adj)</f>
        <v>122.613772539332</v>
      </c>
      <c r="FH44" s="25" t="n">
        <f aca="false">FH42*FH41*(1+In_PV_Price_Adj)</f>
        <v>122.613772539332</v>
      </c>
    </row>
    <row r="45" customFormat="false" ht="15" hidden="false" customHeight="false" outlineLevel="0" collapsed="false">
      <c r="C45" s="0" t="s">
        <v>704</v>
      </c>
      <c r="D45" s="11" t="s">
        <v>126</v>
      </c>
      <c r="J45" s="25" t="n">
        <f aca="false">J43*J41*(1+In_PV_Price_Adj)</f>
        <v>0</v>
      </c>
      <c r="K45" s="25" t="n">
        <f aca="false">K43*K41*(1+In_PV_Price_Adj)</f>
        <v>0</v>
      </c>
      <c r="L45" s="25" t="n">
        <f aca="false">L43*L41*(1+In_PV_Price_Adj)</f>
        <v>0</v>
      </c>
      <c r="M45" s="25" t="n">
        <f aca="false">M43*M41*(1+In_PV_Price_Adj)</f>
        <v>0</v>
      </c>
      <c r="N45" s="25" t="n">
        <f aca="false">N43*N41*(1+In_PV_Price_Adj)</f>
        <v>0</v>
      </c>
      <c r="O45" s="25" t="n">
        <f aca="false">O43*O41*(1+In_PV_Price_Adj)</f>
        <v>38.0280643820042</v>
      </c>
      <c r="P45" s="25" t="n">
        <f aca="false">P43*P41*(1+In_PV_Price_Adj)</f>
        <v>38.0280643820042</v>
      </c>
      <c r="Q45" s="25" t="n">
        <f aca="false">Q43*Q41*(1+In_PV_Price_Adj)</f>
        <v>38.0280643820042</v>
      </c>
      <c r="R45" s="25" t="n">
        <f aca="false">R43*R41*(1+In_PV_Price_Adj)</f>
        <v>38.0280643820042</v>
      </c>
      <c r="S45" s="25" t="n">
        <f aca="false">S43*S41*(1+In_PV_Price_Adj)</f>
        <v>38.312398724028</v>
      </c>
      <c r="T45" s="25" t="n">
        <f aca="false">T43*T41*(1+In_PV_Price_Adj)</f>
        <v>38.312398724028</v>
      </c>
      <c r="U45" s="25" t="n">
        <f aca="false">U43*U41*(1+In_PV_Price_Adj)</f>
        <v>38.312398724028</v>
      </c>
      <c r="V45" s="25" t="n">
        <f aca="false">V43*V41*(1+In_PV_Price_Adj)</f>
        <v>38.312398724028</v>
      </c>
      <c r="W45" s="25" t="n">
        <f aca="false">W43*W41*(1+In_PV_Price_Adj)</f>
        <v>38.9850106513439</v>
      </c>
      <c r="X45" s="25" t="n">
        <f aca="false">X43*X41*(1+In_PV_Price_Adj)</f>
        <v>38.9850106513439</v>
      </c>
      <c r="Y45" s="25" t="n">
        <f aca="false">Y43*Y41*(1+In_PV_Price_Adj)</f>
        <v>38.9850106513439</v>
      </c>
      <c r="Z45" s="25" t="n">
        <f aca="false">Z43*Z41*(1+In_PV_Price_Adj)</f>
        <v>38.9850106513439</v>
      </c>
      <c r="AA45" s="25" t="n">
        <f aca="false">AA43*AA41*(1+In_PV_Price_Adj)</f>
        <v>32.9087695690057</v>
      </c>
      <c r="AB45" s="25" t="n">
        <f aca="false">AB43*AB41*(1+In_PV_Price_Adj)</f>
        <v>32.9087695690057</v>
      </c>
      <c r="AC45" s="25" t="n">
        <f aca="false">AC43*AC41*(1+In_PV_Price_Adj)</f>
        <v>32.9087695690057</v>
      </c>
      <c r="AD45" s="25" t="n">
        <f aca="false">AD43*AD41*(1+In_PV_Price_Adj)</f>
        <v>32.9087695690057</v>
      </c>
      <c r="AE45" s="25" t="n">
        <f aca="false">AE43*AE41*(1+In_PV_Price_Adj)</f>
        <v>35.6626708706281</v>
      </c>
      <c r="AF45" s="25" t="n">
        <f aca="false">AF43*AF41*(1+In_PV_Price_Adj)</f>
        <v>35.6626708706281</v>
      </c>
      <c r="AG45" s="25" t="n">
        <f aca="false">AG43*AG41*(1+In_PV_Price_Adj)</f>
        <v>35.6626708706281</v>
      </c>
      <c r="AH45" s="25" t="n">
        <f aca="false">AH43*AH41*(1+In_PV_Price_Adj)</f>
        <v>35.6626708706281</v>
      </c>
      <c r="AI45" s="25" t="n">
        <f aca="false">AI43*AI41*(1+In_PV_Price_Adj)</f>
        <v>31.5379851854977</v>
      </c>
      <c r="AJ45" s="25" t="n">
        <f aca="false">AJ43*AJ41*(1+In_PV_Price_Adj)</f>
        <v>31.5379851854977</v>
      </c>
      <c r="AK45" s="25" t="n">
        <f aca="false">AK43*AK41*(1+In_PV_Price_Adj)</f>
        <v>31.5379851854977</v>
      </c>
      <c r="AL45" s="25" t="n">
        <f aca="false">AL43*AL41*(1+In_PV_Price_Adj)</f>
        <v>31.5379851854977</v>
      </c>
      <c r="AM45" s="25" t="n">
        <f aca="false">AM43*AM41*(1+In_PV_Price_Adj)</f>
        <v>35.597945405041</v>
      </c>
      <c r="AN45" s="25" t="n">
        <f aca="false">AN43*AN41*(1+In_PV_Price_Adj)</f>
        <v>35.597945405041</v>
      </c>
      <c r="AO45" s="25" t="n">
        <f aca="false">AO43*AO41*(1+In_PV_Price_Adj)</f>
        <v>35.597945405041</v>
      </c>
      <c r="AP45" s="25" t="n">
        <f aca="false">AP43*AP41*(1+In_PV_Price_Adj)</f>
        <v>35.597945405041</v>
      </c>
      <c r="AQ45" s="25" t="n">
        <f aca="false">AQ43*AQ41*(1+In_PV_Price_Adj)</f>
        <v>32.0757539432725</v>
      </c>
      <c r="AR45" s="25" t="n">
        <f aca="false">AR43*AR41*(1+In_PV_Price_Adj)</f>
        <v>32.0757539432725</v>
      </c>
      <c r="AS45" s="25" t="n">
        <f aca="false">AS43*AS41*(1+In_PV_Price_Adj)</f>
        <v>32.0757539432725</v>
      </c>
      <c r="AT45" s="25" t="n">
        <f aca="false">AT43*AT41*(1+In_PV_Price_Adj)</f>
        <v>32.0757539432725</v>
      </c>
      <c r="AU45" s="25" t="n">
        <f aca="false">AU43*AU41*(1+In_PV_Price_Adj)</f>
        <v>32.4530900035563</v>
      </c>
      <c r="AV45" s="25" t="n">
        <f aca="false">AV43*AV41*(1+In_PV_Price_Adj)</f>
        <v>32.4530900035563</v>
      </c>
      <c r="AW45" s="25" t="n">
        <f aca="false">AW43*AW41*(1+In_PV_Price_Adj)</f>
        <v>32.4530900035563</v>
      </c>
      <c r="AX45" s="25" t="n">
        <f aca="false">AX43*AX41*(1+In_PV_Price_Adj)</f>
        <v>32.4530900035563</v>
      </c>
      <c r="AY45" s="25" t="n">
        <f aca="false">AY43*AY41*(1+In_PV_Price_Adj)</f>
        <v>32.9333456501641</v>
      </c>
      <c r="AZ45" s="25" t="n">
        <f aca="false">AZ43*AZ41*(1+In_PV_Price_Adj)</f>
        <v>32.9333456501641</v>
      </c>
      <c r="BA45" s="25" t="n">
        <f aca="false">BA43*BA41*(1+In_PV_Price_Adj)</f>
        <v>32.9333456501641</v>
      </c>
      <c r="BB45" s="25" t="n">
        <f aca="false">BB43*BB41*(1+In_PV_Price_Adj)</f>
        <v>32.9333456501641</v>
      </c>
      <c r="BC45" s="25" t="n">
        <f aca="false">BC43*BC41*(1+In_PV_Price_Adj)</f>
        <v>35.7534022972967</v>
      </c>
      <c r="BD45" s="25" t="n">
        <f aca="false">BD43*BD41*(1+In_PV_Price_Adj)</f>
        <v>35.7534022972967</v>
      </c>
      <c r="BE45" s="25" t="n">
        <f aca="false">BE43*BE41*(1+In_PV_Price_Adj)</f>
        <v>35.7534022972967</v>
      </c>
      <c r="BF45" s="25" t="n">
        <f aca="false">BF43*BF41*(1+In_PV_Price_Adj)</f>
        <v>35.7534022972967</v>
      </c>
      <c r="BG45" s="25" t="n">
        <f aca="false">BG43*BG41*(1+In_PV_Price_Adj)</f>
        <v>38.1897482396628</v>
      </c>
      <c r="BH45" s="25" t="n">
        <f aca="false">BH43*BH41*(1+In_PV_Price_Adj)</f>
        <v>38.1897482396628</v>
      </c>
      <c r="BI45" s="25" t="n">
        <f aca="false">BI43*BI41*(1+In_PV_Price_Adj)</f>
        <v>38.1897482396628</v>
      </c>
      <c r="BJ45" s="25" t="n">
        <f aca="false">BJ43*BJ41*(1+In_PV_Price_Adj)</f>
        <v>38.1897482396628</v>
      </c>
      <c r="BK45" s="25" t="n">
        <f aca="false">BK43*BK41*(1+In_PV_Price_Adj)</f>
        <v>37.0309644498328</v>
      </c>
      <c r="BL45" s="25" t="n">
        <f aca="false">BL43*BL41*(1+In_PV_Price_Adj)</f>
        <v>37.0309644498328</v>
      </c>
      <c r="BM45" s="25" t="n">
        <f aca="false">BM43*BM41*(1+In_PV_Price_Adj)</f>
        <v>37.0309644498328</v>
      </c>
      <c r="BN45" s="25" t="n">
        <f aca="false">BN43*BN41*(1+In_PV_Price_Adj)</f>
        <v>37.0309644498328</v>
      </c>
      <c r="BO45" s="25" t="n">
        <f aca="false">BO43*BO41*(1+In_PV_Price_Adj)</f>
        <v>36.688690009717</v>
      </c>
      <c r="BP45" s="25" t="n">
        <f aca="false">BP43*BP41*(1+In_PV_Price_Adj)</f>
        <v>36.688690009717</v>
      </c>
      <c r="BQ45" s="25" t="n">
        <f aca="false">BQ43*BQ41*(1+In_PV_Price_Adj)</f>
        <v>36.688690009717</v>
      </c>
      <c r="BR45" s="25" t="n">
        <f aca="false">BR43*BR41*(1+In_PV_Price_Adj)</f>
        <v>36.688690009717</v>
      </c>
      <c r="BS45" s="25" t="n">
        <f aca="false">BS43*BS41*(1+In_PV_Price_Adj)</f>
        <v>34.4452387677079</v>
      </c>
      <c r="BT45" s="25" t="n">
        <f aca="false">BT43*BT41*(1+In_PV_Price_Adj)</f>
        <v>34.4452387677079</v>
      </c>
      <c r="BU45" s="25" t="n">
        <f aca="false">BU43*BU41*(1+In_PV_Price_Adj)</f>
        <v>34.4452387677079</v>
      </c>
      <c r="BV45" s="25" t="n">
        <f aca="false">BV43*BV41*(1+In_PV_Price_Adj)</f>
        <v>34.4452387677079</v>
      </c>
      <c r="BW45" s="25" t="n">
        <f aca="false">BW43*BW41*(1+In_PV_Price_Adj)</f>
        <v>33.9072740607862</v>
      </c>
      <c r="BX45" s="25" t="n">
        <f aca="false">BX43*BX41*(1+In_PV_Price_Adj)</f>
        <v>33.9072740607862</v>
      </c>
      <c r="BY45" s="25" t="n">
        <f aca="false">BY43*BY41*(1+In_PV_Price_Adj)</f>
        <v>33.9072740607862</v>
      </c>
      <c r="BZ45" s="25" t="n">
        <f aca="false">BZ43*BZ41*(1+In_PV_Price_Adj)</f>
        <v>33.9072740607862</v>
      </c>
      <c r="CA45" s="25" t="n">
        <f aca="false">CA43*CA41*(1+In_PV_Price_Adj)</f>
        <v>34.6213788589579</v>
      </c>
      <c r="CB45" s="25" t="n">
        <f aca="false">CB43*CB41*(1+In_PV_Price_Adj)</f>
        <v>34.6213788589579</v>
      </c>
      <c r="CC45" s="25" t="n">
        <f aca="false">CC43*CC41*(1+In_PV_Price_Adj)</f>
        <v>34.6213788589579</v>
      </c>
      <c r="CD45" s="25" t="n">
        <f aca="false">CD43*CD41*(1+In_PV_Price_Adj)</f>
        <v>34.6213788589579</v>
      </c>
      <c r="CE45" s="25" t="n">
        <f aca="false">CE43*CE41*(1+In_PV_Price_Adj)</f>
        <v>32.9934603315995</v>
      </c>
      <c r="CF45" s="25" t="n">
        <f aca="false">CF43*CF41*(1+In_PV_Price_Adj)</f>
        <v>32.9934603315995</v>
      </c>
      <c r="CG45" s="25" t="n">
        <f aca="false">CG43*CG41*(1+In_PV_Price_Adj)</f>
        <v>32.9934603315995</v>
      </c>
      <c r="CH45" s="25" t="n">
        <f aca="false">CH43*CH41*(1+In_PV_Price_Adj)</f>
        <v>32.9934603315995</v>
      </c>
      <c r="CI45" s="25" t="n">
        <f aca="false">CI43*CI41*(1+In_PV_Price_Adj)</f>
        <v>34.7794658105099</v>
      </c>
      <c r="CJ45" s="25" t="n">
        <f aca="false">CJ43*CJ41*(1+In_PV_Price_Adj)</f>
        <v>34.7794658105099</v>
      </c>
      <c r="CK45" s="25" t="n">
        <f aca="false">CK43*CK41*(1+In_PV_Price_Adj)</f>
        <v>34.7794658105099</v>
      </c>
      <c r="CL45" s="25" t="n">
        <f aca="false">CL43*CL41*(1+In_PV_Price_Adj)</f>
        <v>34.7794658105099</v>
      </c>
      <c r="CM45" s="25" t="n">
        <f aca="false">CM43*CM41*(1+In_PV_Price_Adj)</f>
        <v>37.1136353540071</v>
      </c>
      <c r="CN45" s="25" t="n">
        <f aca="false">CN43*CN41*(1+In_PV_Price_Adj)</f>
        <v>37.1136353540071</v>
      </c>
      <c r="CO45" s="25" t="n">
        <f aca="false">CO43*CO41*(1+In_PV_Price_Adj)</f>
        <v>37.1136353540071</v>
      </c>
      <c r="CP45" s="25" t="n">
        <f aca="false">CP43*CP41*(1+In_PV_Price_Adj)</f>
        <v>37.1136353540071</v>
      </c>
      <c r="CQ45" s="25" t="n">
        <f aca="false">CQ43*CQ41*(1+In_PV_Price_Adj)</f>
        <v>35.0186012140961</v>
      </c>
      <c r="CR45" s="25" t="n">
        <f aca="false">CR43*CR41*(1+In_PV_Price_Adj)</f>
        <v>35.0186012140961</v>
      </c>
      <c r="CS45" s="25" t="n">
        <f aca="false">CS43*CS41*(1+In_PV_Price_Adj)</f>
        <v>35.0186012140961</v>
      </c>
      <c r="CT45" s="25" t="n">
        <f aca="false">CT43*CT41*(1+In_PV_Price_Adj)</f>
        <v>35.0186012140961</v>
      </c>
      <c r="CU45" s="25" t="n">
        <f aca="false">CU43*CU41*(1+In_PV_Price_Adj)</f>
        <v>29.8571681017527</v>
      </c>
      <c r="CV45" s="25" t="n">
        <f aca="false">CV43*CV41*(1+In_PV_Price_Adj)</f>
        <v>29.8571681017527</v>
      </c>
      <c r="CW45" s="25" t="n">
        <f aca="false">CW43*CW41*(1+In_PV_Price_Adj)</f>
        <v>29.8571681017527</v>
      </c>
      <c r="CX45" s="25" t="n">
        <f aca="false">CX43*CX41*(1+In_PV_Price_Adj)</f>
        <v>29.8571681017527</v>
      </c>
      <c r="CY45" s="25" t="n">
        <f aca="false">CY43*CY41*(1+In_PV_Price_Adj)</f>
        <v>36.1721345412981</v>
      </c>
      <c r="CZ45" s="25" t="n">
        <f aca="false">CZ43*CZ41*(1+In_PV_Price_Adj)</f>
        <v>36.1721345412981</v>
      </c>
      <c r="DA45" s="25" t="n">
        <f aca="false">DA43*DA41*(1+In_PV_Price_Adj)</f>
        <v>36.1721345412981</v>
      </c>
      <c r="DB45" s="25" t="n">
        <f aca="false">DB43*DB41*(1+In_PV_Price_Adj)</f>
        <v>36.1721345412981</v>
      </c>
      <c r="DC45" s="25" t="n">
        <f aca="false">DC43*DC41*(1+In_PV_Price_Adj)</f>
        <v>34.4428314946219</v>
      </c>
      <c r="DD45" s="25" t="n">
        <f aca="false">DD43*DD41*(1+In_PV_Price_Adj)</f>
        <v>34.4428314946219</v>
      </c>
      <c r="DE45" s="25" t="n">
        <f aca="false">DE43*DE41*(1+In_PV_Price_Adj)</f>
        <v>34.4428314946219</v>
      </c>
      <c r="DF45" s="25" t="n">
        <f aca="false">DF43*DF41*(1+In_PV_Price_Adj)</f>
        <v>34.4428314946219</v>
      </c>
      <c r="DG45" s="25" t="n">
        <f aca="false">DG43*DG41*(1+In_PV_Price_Adj)</f>
        <v>34.0747733834773</v>
      </c>
      <c r="DH45" s="25" t="n">
        <f aca="false">DH43*DH41*(1+In_PV_Price_Adj)</f>
        <v>34.0747733834773</v>
      </c>
      <c r="DI45" s="25" t="n">
        <f aca="false">DI43*DI41*(1+In_PV_Price_Adj)</f>
        <v>34.0747733834773</v>
      </c>
      <c r="DJ45" s="25" t="n">
        <f aca="false">DJ43*DJ41*(1+In_PV_Price_Adj)</f>
        <v>34.0747733834773</v>
      </c>
      <c r="DK45" s="25" t="n">
        <f aca="false">DK43*DK41*(1+In_PV_Price_Adj)</f>
        <v>32.2071428503231</v>
      </c>
      <c r="DL45" s="25" t="n">
        <f aca="false">DL43*DL41*(1+In_PV_Price_Adj)</f>
        <v>32.2071428503231</v>
      </c>
      <c r="DM45" s="25" t="n">
        <f aca="false">DM43*DM41*(1+In_PV_Price_Adj)</f>
        <v>32.2071428503231</v>
      </c>
      <c r="DN45" s="25" t="n">
        <f aca="false">DN43*DN41*(1+In_PV_Price_Adj)</f>
        <v>32.2071428503231</v>
      </c>
      <c r="DO45" s="25" t="n">
        <f aca="false">DO43*DO41*(1+In_PV_Price_Adj)</f>
        <v>34.0711812086415</v>
      </c>
      <c r="DP45" s="25" t="n">
        <f aca="false">DP43*DP41*(1+In_PV_Price_Adj)</f>
        <v>34.0711812086415</v>
      </c>
      <c r="DQ45" s="25" t="n">
        <f aca="false">DQ43*DQ41*(1+In_PV_Price_Adj)</f>
        <v>34.0711812086415</v>
      </c>
      <c r="DR45" s="25" t="n">
        <f aca="false">DR43*DR41*(1+In_PV_Price_Adj)</f>
        <v>34.0711812086415</v>
      </c>
      <c r="DS45" s="25" t="n">
        <f aca="false">DS43*DS41*(1+In_PV_Price_Adj)</f>
        <v>33.8729602909051</v>
      </c>
      <c r="DT45" s="25" t="n">
        <f aca="false">DT43*DT41*(1+In_PV_Price_Adj)</f>
        <v>33.8729602909051</v>
      </c>
      <c r="DU45" s="25" t="n">
        <f aca="false">DU43*DU41*(1+In_PV_Price_Adj)</f>
        <v>33.8729602909051</v>
      </c>
      <c r="DV45" s="25" t="n">
        <f aca="false">DV43*DV41*(1+In_PV_Price_Adj)</f>
        <v>33.8729602909051</v>
      </c>
      <c r="DW45" s="25" t="n">
        <f aca="false">DW43*DW41*(1+In_PV_Price_Adj)</f>
        <v>33.3640423785622</v>
      </c>
      <c r="DX45" s="25" t="n">
        <f aca="false">DX43*DX41*(1+In_PV_Price_Adj)</f>
        <v>33.3640423785622</v>
      </c>
      <c r="DY45" s="25" t="n">
        <f aca="false">DY43*DY41*(1+In_PV_Price_Adj)</f>
        <v>33.3640423785622</v>
      </c>
      <c r="DZ45" s="25" t="n">
        <f aca="false">DZ43*DZ41*(1+In_PV_Price_Adj)</f>
        <v>33.3640423785622</v>
      </c>
      <c r="EA45" s="25" t="n">
        <f aca="false">EA43*EA41*(1+In_PV_Price_Adj)</f>
        <v>32.9196346978905</v>
      </c>
      <c r="EB45" s="25" t="n">
        <f aca="false">EB43*EB41*(1+In_PV_Price_Adj)</f>
        <v>32.9196346978905</v>
      </c>
      <c r="EC45" s="25" t="n">
        <f aca="false">EC43*EC41*(1+In_PV_Price_Adj)</f>
        <v>32.9196346978905</v>
      </c>
      <c r="ED45" s="25" t="n">
        <f aca="false">ED43*ED41*(1+In_PV_Price_Adj)</f>
        <v>32.9196346978905</v>
      </c>
      <c r="EE45" s="25" t="n">
        <f aca="false">EE43*EE41*(1+In_PV_Price_Adj)</f>
        <v>34.4562706099102</v>
      </c>
      <c r="EF45" s="25" t="n">
        <f aca="false">EF43*EF41*(1+In_PV_Price_Adj)</f>
        <v>34.4562706099102</v>
      </c>
      <c r="EG45" s="25" t="n">
        <f aca="false">EG43*EG41*(1+In_PV_Price_Adj)</f>
        <v>34.4562706099102</v>
      </c>
      <c r="EH45" s="25" t="n">
        <f aca="false">EH43*EH41*(1+In_PV_Price_Adj)</f>
        <v>34.4562706099102</v>
      </c>
      <c r="EI45" s="25" t="n">
        <f aca="false">EI43*EI41*(1+In_PV_Price_Adj)</f>
        <v>37.3524903648524</v>
      </c>
      <c r="EJ45" s="25" t="n">
        <f aca="false">EJ43*EJ41*(1+In_PV_Price_Adj)</f>
        <v>37.3524903648524</v>
      </c>
      <c r="EK45" s="25" t="n">
        <f aca="false">EK43*EK41*(1+In_PV_Price_Adj)</f>
        <v>37.3524903648524</v>
      </c>
      <c r="EL45" s="25" t="n">
        <f aca="false">EL43*EL41*(1+In_PV_Price_Adj)</f>
        <v>37.3524903648524</v>
      </c>
      <c r="EM45" s="25" t="n">
        <f aca="false">EM43*EM41*(1+In_PV_Price_Adj)</f>
        <v>40.5003952087456</v>
      </c>
      <c r="EN45" s="25" t="n">
        <f aca="false">EN43*EN41*(1+In_PV_Price_Adj)</f>
        <v>40.5003952087456</v>
      </c>
      <c r="EO45" s="25" t="n">
        <f aca="false">EO43*EO41*(1+In_PV_Price_Adj)</f>
        <v>40.5003952087456</v>
      </c>
      <c r="EP45" s="25" t="n">
        <f aca="false">EP43*EP41*(1+In_PV_Price_Adj)</f>
        <v>40.5003952087456</v>
      </c>
      <c r="EQ45" s="25" t="n">
        <f aca="false">EQ43*EQ41*(1+In_PV_Price_Adj)</f>
        <v>40.7188587760996</v>
      </c>
      <c r="ER45" s="25" t="n">
        <f aca="false">ER43*ER41*(1+In_PV_Price_Adj)</f>
        <v>40.7188587760996</v>
      </c>
      <c r="ES45" s="25" t="n">
        <f aca="false">ES43*ES41*(1+In_PV_Price_Adj)</f>
        <v>40.7188587760996</v>
      </c>
      <c r="ET45" s="25" t="n">
        <f aca="false">ET43*ET41*(1+In_PV_Price_Adj)</f>
        <v>40.7188587760996</v>
      </c>
      <c r="EU45" s="25" t="n">
        <f aca="false">EU43*EU41*(1+In_PV_Price_Adj)</f>
        <v>41.5332359516216</v>
      </c>
      <c r="EV45" s="25" t="n">
        <f aca="false">EV43*EV41*(1+In_PV_Price_Adj)</f>
        <v>41.5332359516216</v>
      </c>
      <c r="EW45" s="25" t="n">
        <f aca="false">EW43*EW41*(1+In_PV_Price_Adj)</f>
        <v>41.5332359516216</v>
      </c>
      <c r="EX45" s="25" t="n">
        <f aca="false">EX43*EX41*(1+In_PV_Price_Adj)</f>
        <v>41.5332359516216</v>
      </c>
      <c r="EY45" s="25" t="n">
        <f aca="false">EY43*EY41*(1+In_PV_Price_Adj)</f>
        <v>42.363900670654</v>
      </c>
      <c r="EZ45" s="25" t="n">
        <f aca="false">EZ43*EZ41*(1+In_PV_Price_Adj)</f>
        <v>42.363900670654</v>
      </c>
      <c r="FA45" s="25" t="n">
        <f aca="false">FA43*FA41*(1+In_PV_Price_Adj)</f>
        <v>42.363900670654</v>
      </c>
      <c r="FB45" s="25" t="n">
        <f aca="false">FB43*FB41*(1+In_PV_Price_Adj)</f>
        <v>42.363900670654</v>
      </c>
      <c r="FC45" s="25" t="n">
        <f aca="false">FC43*FC41*(1+In_PV_Price_Adj)</f>
        <v>43.2111786840671</v>
      </c>
      <c r="FD45" s="25" t="n">
        <f aca="false">FD43*FD41*(1+In_PV_Price_Adj)</f>
        <v>43.2111786840671</v>
      </c>
      <c r="FE45" s="25" t="n">
        <f aca="false">FE43*FE41*(1+In_PV_Price_Adj)</f>
        <v>43.2111786840671</v>
      </c>
      <c r="FF45" s="25" t="n">
        <f aca="false">FF43*FF41*(1+In_PV_Price_Adj)</f>
        <v>43.2111786840671</v>
      </c>
      <c r="FG45" s="25" t="n">
        <f aca="false">FG43*FG41*(1+In_PV_Price_Adj)</f>
        <v>44.0754022577484</v>
      </c>
      <c r="FH45" s="25" t="n">
        <f aca="false">FH43*FH41*(1+In_PV_Price_Adj)</f>
        <v>44.0754022577484</v>
      </c>
    </row>
    <row r="46" customFormat="false" ht="15" hidden="false" customHeight="false" outlineLevel="0" collapsed="false">
      <c r="C46" s="0" t="s">
        <v>705</v>
      </c>
      <c r="D46" s="11" t="s">
        <v>126</v>
      </c>
      <c r="J46" s="25" t="n">
        <f aca="false">In_GoO*J41</f>
        <v>1.75</v>
      </c>
      <c r="K46" s="25" t="n">
        <f aca="false">In_GoO*K41</f>
        <v>1.7831975</v>
      </c>
      <c r="L46" s="25" t="n">
        <f aca="false">In_GoO*L41</f>
        <v>1.7831975</v>
      </c>
      <c r="M46" s="25" t="n">
        <f aca="false">In_GoO*M41</f>
        <v>1.7831975</v>
      </c>
      <c r="N46" s="25" t="n">
        <f aca="false">In_GoO*N41</f>
        <v>1.7831975</v>
      </c>
      <c r="O46" s="25" t="n">
        <f aca="false">In_GoO*O41</f>
        <v>1.82069825</v>
      </c>
      <c r="P46" s="25" t="n">
        <f aca="false">In_GoO*P41</f>
        <v>1.82069825</v>
      </c>
      <c r="Q46" s="25" t="n">
        <f aca="false">In_GoO*Q41</f>
        <v>1.82069825</v>
      </c>
      <c r="R46" s="25" t="n">
        <f aca="false">In_GoO*R41</f>
        <v>1.82069825</v>
      </c>
      <c r="S46" s="25" t="n">
        <f aca="false">In_GoO*S41</f>
        <v>1.85738525</v>
      </c>
      <c r="T46" s="25" t="n">
        <f aca="false">In_GoO*T41</f>
        <v>1.85738525</v>
      </c>
      <c r="U46" s="25" t="n">
        <f aca="false">In_GoO*U41</f>
        <v>1.85738525</v>
      </c>
      <c r="V46" s="25" t="n">
        <f aca="false">In_GoO*V41</f>
        <v>1.85738525</v>
      </c>
      <c r="W46" s="25" t="n">
        <f aca="false">In_GoO*W41</f>
        <v>1.8952955</v>
      </c>
      <c r="X46" s="25" t="n">
        <f aca="false">In_GoO*X41</f>
        <v>1.8952955</v>
      </c>
      <c r="Y46" s="25" t="n">
        <f aca="false">In_GoO*Y41</f>
        <v>1.8952955</v>
      </c>
      <c r="Z46" s="25" t="n">
        <f aca="false">In_GoO*Z41</f>
        <v>1.8952955</v>
      </c>
      <c r="AA46" s="25" t="n">
        <f aca="false">In_GoO*AA41</f>
        <v>1.93405275</v>
      </c>
      <c r="AB46" s="25" t="n">
        <f aca="false">In_GoO*AB41</f>
        <v>1.93405275</v>
      </c>
      <c r="AC46" s="25" t="n">
        <f aca="false">In_GoO*AC41</f>
        <v>1.93405275</v>
      </c>
      <c r="AD46" s="25" t="n">
        <f aca="false">In_GoO*AD41</f>
        <v>1.93405275</v>
      </c>
      <c r="AE46" s="25" t="n">
        <f aca="false">In_GoO*AE41</f>
        <v>1.972733</v>
      </c>
      <c r="AF46" s="25" t="n">
        <f aca="false">In_GoO*AF41</f>
        <v>1.972733</v>
      </c>
      <c r="AG46" s="25" t="n">
        <f aca="false">In_GoO*AG41</f>
        <v>1.972733</v>
      </c>
      <c r="AH46" s="25" t="n">
        <f aca="false">In_GoO*AH41</f>
        <v>1.972733</v>
      </c>
      <c r="AI46" s="25" t="n">
        <f aca="false">In_GoO*AI41</f>
        <v>2.0121885</v>
      </c>
      <c r="AJ46" s="25" t="n">
        <f aca="false">In_GoO*AJ41</f>
        <v>2.0121885</v>
      </c>
      <c r="AK46" s="25" t="n">
        <f aca="false">In_GoO*AK41</f>
        <v>2.0121885</v>
      </c>
      <c r="AL46" s="25" t="n">
        <f aca="false">In_GoO*AL41</f>
        <v>2.0121885</v>
      </c>
      <c r="AM46" s="25" t="n">
        <f aca="false">In_GoO*AM41</f>
        <v>2.0524315</v>
      </c>
      <c r="AN46" s="25" t="n">
        <f aca="false">In_GoO*AN41</f>
        <v>2.0524315</v>
      </c>
      <c r="AO46" s="25" t="n">
        <f aca="false">In_GoO*AO41</f>
        <v>2.0524315</v>
      </c>
      <c r="AP46" s="25" t="n">
        <f aca="false">In_GoO*AP41</f>
        <v>2.0524315</v>
      </c>
      <c r="AQ46" s="25" t="n">
        <f aca="false">In_GoO*AQ41</f>
        <v>2.09348125</v>
      </c>
      <c r="AR46" s="25" t="n">
        <f aca="false">In_GoO*AR41</f>
        <v>2.09348125</v>
      </c>
      <c r="AS46" s="25" t="n">
        <f aca="false">In_GoO*AS41</f>
        <v>2.09348125</v>
      </c>
      <c r="AT46" s="25" t="n">
        <f aca="false">In_GoO*AT41</f>
        <v>2.09348125</v>
      </c>
      <c r="AU46" s="25" t="n">
        <f aca="false">In_GoO*AU41</f>
        <v>2.13535</v>
      </c>
      <c r="AV46" s="25" t="n">
        <f aca="false">In_GoO*AV41</f>
        <v>2.13535</v>
      </c>
      <c r="AW46" s="25" t="n">
        <f aca="false">In_GoO*AW41</f>
        <v>2.13535</v>
      </c>
      <c r="AX46" s="25" t="n">
        <f aca="false">In_GoO*AX41</f>
        <v>2.13535</v>
      </c>
      <c r="AY46" s="25" t="n">
        <f aca="false">In_GoO*AY41</f>
        <v>2.178057</v>
      </c>
      <c r="AZ46" s="25" t="n">
        <f aca="false">In_GoO*AZ41</f>
        <v>2.178057</v>
      </c>
      <c r="BA46" s="25" t="n">
        <f aca="false">In_GoO*BA41</f>
        <v>2.178057</v>
      </c>
      <c r="BB46" s="25" t="n">
        <f aca="false">In_GoO*BB41</f>
        <v>2.178057</v>
      </c>
      <c r="BC46" s="25" t="n">
        <f aca="false">In_GoO*BC41</f>
        <v>2.221618</v>
      </c>
      <c r="BD46" s="25" t="n">
        <f aca="false">In_GoO*BD41</f>
        <v>2.221618</v>
      </c>
      <c r="BE46" s="25" t="n">
        <f aca="false">In_GoO*BE41</f>
        <v>2.221618</v>
      </c>
      <c r="BF46" s="25" t="n">
        <f aca="false">In_GoO*BF41</f>
        <v>2.221618</v>
      </c>
      <c r="BG46" s="25" t="n">
        <f aca="false">In_GoO*BG41</f>
        <v>2.2660505</v>
      </c>
      <c r="BH46" s="25" t="n">
        <f aca="false">In_GoO*BH41</f>
        <v>2.2660505</v>
      </c>
      <c r="BI46" s="25" t="n">
        <f aca="false">In_GoO*BI41</f>
        <v>2.2660505</v>
      </c>
      <c r="BJ46" s="25" t="n">
        <f aca="false">In_GoO*BJ41</f>
        <v>2.2660505</v>
      </c>
      <c r="BK46" s="25" t="n">
        <f aca="false">In_GoO*BK41</f>
        <v>2.311372</v>
      </c>
      <c r="BL46" s="25" t="n">
        <f aca="false">In_GoO*BL41</f>
        <v>2.311372</v>
      </c>
      <c r="BM46" s="25" t="n">
        <f aca="false">In_GoO*BM41</f>
        <v>2.311372</v>
      </c>
      <c r="BN46" s="25" t="n">
        <f aca="false">In_GoO*BN41</f>
        <v>2.311372</v>
      </c>
      <c r="BO46" s="25" t="n">
        <f aca="false">In_GoO*BO41</f>
        <v>2.3576</v>
      </c>
      <c r="BP46" s="25" t="n">
        <f aca="false">In_GoO*BP41</f>
        <v>2.3576</v>
      </c>
      <c r="BQ46" s="25" t="n">
        <f aca="false">In_GoO*BQ41</f>
        <v>2.3576</v>
      </c>
      <c r="BR46" s="25" t="n">
        <f aca="false">In_GoO*BR41</f>
        <v>2.3576</v>
      </c>
      <c r="BS46" s="25" t="n">
        <f aca="false">In_GoO*BS41</f>
        <v>2.404752</v>
      </c>
      <c r="BT46" s="25" t="n">
        <f aca="false">In_GoO*BT41</f>
        <v>2.404752</v>
      </c>
      <c r="BU46" s="25" t="n">
        <f aca="false">In_GoO*BU41</f>
        <v>2.404752</v>
      </c>
      <c r="BV46" s="25" t="n">
        <f aca="false">In_GoO*BV41</f>
        <v>2.404752</v>
      </c>
      <c r="BW46" s="25" t="n">
        <f aca="false">In_GoO*BW41</f>
        <v>2.45284725</v>
      </c>
      <c r="BX46" s="25" t="n">
        <f aca="false">In_GoO*BX41</f>
        <v>2.45284725</v>
      </c>
      <c r="BY46" s="25" t="n">
        <f aca="false">In_GoO*BY41</f>
        <v>2.45284725</v>
      </c>
      <c r="BZ46" s="25" t="n">
        <f aca="false">In_GoO*BZ41</f>
        <v>2.45284725</v>
      </c>
      <c r="CA46" s="25" t="n">
        <f aca="false">In_GoO*CA41</f>
        <v>2.50190325</v>
      </c>
      <c r="CB46" s="25" t="n">
        <f aca="false">In_GoO*CB41</f>
        <v>2.50190325</v>
      </c>
      <c r="CC46" s="25" t="n">
        <f aca="false">In_GoO*CC41</f>
        <v>2.50190325</v>
      </c>
      <c r="CD46" s="25" t="n">
        <f aca="false">In_GoO*CD41</f>
        <v>2.50190325</v>
      </c>
      <c r="CE46" s="25" t="n">
        <f aca="false">In_GoO*CE41</f>
        <v>2.551941</v>
      </c>
      <c r="CF46" s="25" t="n">
        <f aca="false">In_GoO*CF41</f>
        <v>2.551941</v>
      </c>
      <c r="CG46" s="25" t="n">
        <f aca="false">In_GoO*CG41</f>
        <v>2.551941</v>
      </c>
      <c r="CH46" s="25" t="n">
        <f aca="false">In_GoO*CH41</f>
        <v>2.551941</v>
      </c>
      <c r="CI46" s="25" t="n">
        <f aca="false">In_GoO*CI41</f>
        <v>2.60297975</v>
      </c>
      <c r="CJ46" s="25" t="n">
        <f aca="false">In_GoO*CJ41</f>
        <v>2.60297975</v>
      </c>
      <c r="CK46" s="25" t="n">
        <f aca="false">In_GoO*CK41</f>
        <v>2.60297975</v>
      </c>
      <c r="CL46" s="25" t="n">
        <f aca="false">In_GoO*CL41</f>
        <v>2.60297975</v>
      </c>
      <c r="CM46" s="25" t="n">
        <f aca="false">In_GoO*CM41</f>
        <v>2.6550405</v>
      </c>
      <c r="CN46" s="25" t="n">
        <f aca="false">In_GoO*CN41</f>
        <v>2.6550405</v>
      </c>
      <c r="CO46" s="25" t="n">
        <f aca="false">In_GoO*CO41</f>
        <v>2.6550405</v>
      </c>
      <c r="CP46" s="25" t="n">
        <f aca="false">In_GoO*CP41</f>
        <v>2.6550405</v>
      </c>
      <c r="CQ46" s="25" t="n">
        <f aca="false">In_GoO*CQ41</f>
        <v>2.70814075</v>
      </c>
      <c r="CR46" s="25" t="n">
        <f aca="false">In_GoO*CR41</f>
        <v>2.70814075</v>
      </c>
      <c r="CS46" s="25" t="n">
        <f aca="false">In_GoO*CS41</f>
        <v>2.70814075</v>
      </c>
      <c r="CT46" s="25" t="n">
        <f aca="false">In_GoO*CT41</f>
        <v>2.70814075</v>
      </c>
      <c r="CU46" s="25" t="n">
        <f aca="false">In_GoO*CU41</f>
        <v>2.76230325</v>
      </c>
      <c r="CV46" s="25" t="n">
        <f aca="false">In_GoO*CV41</f>
        <v>2.76230325</v>
      </c>
      <c r="CW46" s="25" t="n">
        <f aca="false">In_GoO*CW41</f>
        <v>2.76230325</v>
      </c>
      <c r="CX46" s="25" t="n">
        <f aca="false">In_GoO*CX41</f>
        <v>2.76230325</v>
      </c>
      <c r="CY46" s="25" t="n">
        <f aca="false">In_GoO*CY41</f>
        <v>2.817549</v>
      </c>
      <c r="CZ46" s="25" t="n">
        <f aca="false">In_GoO*CZ41</f>
        <v>2.817549</v>
      </c>
      <c r="DA46" s="25" t="n">
        <f aca="false">In_GoO*DA41</f>
        <v>2.817549</v>
      </c>
      <c r="DB46" s="25" t="n">
        <f aca="false">In_GoO*DB41</f>
        <v>2.817549</v>
      </c>
      <c r="DC46" s="25" t="n">
        <f aca="false">In_GoO*DC41</f>
        <v>2.87390075</v>
      </c>
      <c r="DD46" s="25" t="n">
        <f aca="false">In_GoO*DD41</f>
        <v>2.87390075</v>
      </c>
      <c r="DE46" s="25" t="n">
        <f aca="false">In_GoO*DE41</f>
        <v>2.87390075</v>
      </c>
      <c r="DF46" s="25" t="n">
        <f aca="false">In_GoO*DF41</f>
        <v>2.87390075</v>
      </c>
      <c r="DG46" s="25" t="n">
        <f aca="false">In_GoO*DG41</f>
        <v>2.9313795</v>
      </c>
      <c r="DH46" s="25" t="n">
        <f aca="false">In_GoO*DH41</f>
        <v>2.9313795</v>
      </c>
      <c r="DI46" s="25" t="n">
        <f aca="false">In_GoO*DI41</f>
        <v>2.9313795</v>
      </c>
      <c r="DJ46" s="25" t="n">
        <f aca="false">In_GoO*DJ41</f>
        <v>2.9313795</v>
      </c>
      <c r="DK46" s="25" t="n">
        <f aca="false">In_GoO*DK41</f>
        <v>2.99000625</v>
      </c>
      <c r="DL46" s="25" t="n">
        <f aca="false">In_GoO*DL41</f>
        <v>2.99000625</v>
      </c>
      <c r="DM46" s="25" t="n">
        <f aca="false">In_GoO*DM41</f>
        <v>2.99000625</v>
      </c>
      <c r="DN46" s="25" t="n">
        <f aca="false">In_GoO*DN41</f>
        <v>2.99000625</v>
      </c>
      <c r="DO46" s="25" t="n">
        <f aca="false">In_GoO*DO41</f>
        <v>3.0498055</v>
      </c>
      <c r="DP46" s="25" t="n">
        <f aca="false">In_GoO*DP41</f>
        <v>3.0498055</v>
      </c>
      <c r="DQ46" s="25" t="n">
        <f aca="false">In_GoO*DQ41</f>
        <v>3.0498055</v>
      </c>
      <c r="DR46" s="25" t="n">
        <f aca="false">In_GoO*DR41</f>
        <v>3.0498055</v>
      </c>
      <c r="DS46" s="25" t="n">
        <f aca="false">In_GoO*DS41</f>
        <v>3.11080175</v>
      </c>
      <c r="DT46" s="25" t="n">
        <f aca="false">In_GoO*DT41</f>
        <v>3.11080175</v>
      </c>
      <c r="DU46" s="25" t="n">
        <f aca="false">In_GoO*DU41</f>
        <v>3.11080175</v>
      </c>
      <c r="DV46" s="25" t="n">
        <f aca="false">In_GoO*DV41</f>
        <v>3.11080175</v>
      </c>
      <c r="DW46" s="25" t="n">
        <f aca="false">In_GoO*DW41</f>
        <v>3.17301775</v>
      </c>
      <c r="DX46" s="25" t="n">
        <f aca="false">In_GoO*DX41</f>
        <v>3.17301775</v>
      </c>
      <c r="DY46" s="25" t="n">
        <f aca="false">In_GoO*DY41</f>
        <v>3.17301775</v>
      </c>
      <c r="DZ46" s="25" t="n">
        <f aca="false">In_GoO*DZ41</f>
        <v>3.17301775</v>
      </c>
      <c r="EA46" s="25" t="n">
        <f aca="false">In_GoO*EA41</f>
        <v>3.23647975</v>
      </c>
      <c r="EB46" s="25" t="n">
        <f aca="false">In_GoO*EB41</f>
        <v>3.23647975</v>
      </c>
      <c r="EC46" s="25" t="n">
        <f aca="false">In_GoO*EC41</f>
        <v>3.23647975</v>
      </c>
      <c r="ED46" s="25" t="n">
        <f aca="false">In_GoO*ED41</f>
        <v>3.23647975</v>
      </c>
      <c r="EE46" s="25" t="n">
        <f aca="false">In_GoO*EE41</f>
        <v>3.30120875</v>
      </c>
      <c r="EF46" s="25" t="n">
        <f aca="false">In_GoO*EF41</f>
        <v>3.30120875</v>
      </c>
      <c r="EG46" s="25" t="n">
        <f aca="false">In_GoO*EG41</f>
        <v>3.30120875</v>
      </c>
      <c r="EH46" s="25" t="n">
        <f aca="false">In_GoO*EH41</f>
        <v>3.30120875</v>
      </c>
      <c r="EI46" s="25" t="n">
        <f aca="false">In_GoO*EI41</f>
        <v>3.36723275</v>
      </c>
      <c r="EJ46" s="25" t="n">
        <f aca="false">In_GoO*EJ41</f>
        <v>3.36723275</v>
      </c>
      <c r="EK46" s="25" t="n">
        <f aca="false">In_GoO*EK41</f>
        <v>3.36723275</v>
      </c>
      <c r="EL46" s="25" t="n">
        <f aca="false">In_GoO*EL41</f>
        <v>3.36723275</v>
      </c>
      <c r="EM46" s="25" t="n">
        <f aca="false">In_GoO*EM41</f>
        <v>3.434578</v>
      </c>
      <c r="EN46" s="25" t="n">
        <f aca="false">In_GoO*EN41</f>
        <v>3.434578</v>
      </c>
      <c r="EO46" s="25" t="n">
        <f aca="false">In_GoO*EO41</f>
        <v>3.434578</v>
      </c>
      <c r="EP46" s="25" t="n">
        <f aca="false">In_GoO*EP41</f>
        <v>3.434578</v>
      </c>
      <c r="EQ46" s="25" t="n">
        <f aca="false">In_GoO*EQ41</f>
        <v>3.503269</v>
      </c>
      <c r="ER46" s="25" t="n">
        <f aca="false">In_GoO*ER41</f>
        <v>3.503269</v>
      </c>
      <c r="ES46" s="25" t="n">
        <f aca="false">In_GoO*ES41</f>
        <v>3.503269</v>
      </c>
      <c r="ET46" s="25" t="n">
        <f aca="false">In_GoO*ET41</f>
        <v>3.503269</v>
      </c>
      <c r="EU46" s="25" t="n">
        <f aca="false">In_GoO*EU41</f>
        <v>3.57333438</v>
      </c>
      <c r="EV46" s="25" t="n">
        <f aca="false">In_GoO*EV41</f>
        <v>3.57333438</v>
      </c>
      <c r="EW46" s="25" t="n">
        <f aca="false">In_GoO*EW41</f>
        <v>3.57333438</v>
      </c>
      <c r="EX46" s="25" t="n">
        <f aca="false">In_GoO*EX41</f>
        <v>3.57333438</v>
      </c>
      <c r="EY46" s="25" t="n">
        <f aca="false">In_GoO*EY41</f>
        <v>3.6448010676</v>
      </c>
      <c r="EZ46" s="25" t="n">
        <f aca="false">In_GoO*EZ41</f>
        <v>3.6448010676</v>
      </c>
      <c r="FA46" s="25" t="n">
        <f aca="false">In_GoO*FA41</f>
        <v>3.6448010676</v>
      </c>
      <c r="FB46" s="25" t="n">
        <f aca="false">In_GoO*FB41</f>
        <v>3.6448010676</v>
      </c>
      <c r="FC46" s="25" t="n">
        <f aca="false">In_GoO*FC41</f>
        <v>3.717697088952</v>
      </c>
      <c r="FD46" s="25" t="n">
        <f aca="false">In_GoO*FD41</f>
        <v>3.717697088952</v>
      </c>
      <c r="FE46" s="25" t="n">
        <f aca="false">In_GoO*FE41</f>
        <v>3.717697088952</v>
      </c>
      <c r="FF46" s="25" t="n">
        <f aca="false">In_GoO*FF41</f>
        <v>3.717697088952</v>
      </c>
      <c r="FG46" s="25" t="n">
        <f aca="false">In_GoO*FG41</f>
        <v>3.79205103073104</v>
      </c>
      <c r="FH46" s="25" t="n">
        <f aca="false">In_GoO*FH41</f>
        <v>3.79205103073104</v>
      </c>
    </row>
    <row r="47" customFormat="false" ht="15" hidden="false" customHeight="false" outlineLevel="0" collapsed="false">
      <c r="C47" s="0" t="s">
        <v>706</v>
      </c>
      <c r="D47" s="11" t="s">
        <v>321</v>
      </c>
      <c r="E47" s="14" t="str">
        <f aca="false">INDEX(Case_BESS_Curve,1,$F12)</f>
        <v>DC 4h</v>
      </c>
      <c r="J47" s="25" t="n">
        <f aca="false">INDEX(Stack_Data,MATCH($E47,Stack_Labels,0),MATCH(J$7,Stack_Years,0))</f>
        <v>0</v>
      </c>
      <c r="K47" s="25" t="n">
        <f aca="false">INDEX(Stack_Data,MATCH($E47,Stack_Labels,0),MATCH(K$7,Stack_Years,0))</f>
        <v>0</v>
      </c>
      <c r="L47" s="25" t="n">
        <f aca="false">INDEX(Stack_Data,MATCH($E47,Stack_Labels,0),MATCH(L$7,Stack_Years,0))</f>
        <v>0</v>
      </c>
      <c r="M47" s="25" t="n">
        <f aca="false">INDEX(Stack_Data,MATCH($E47,Stack_Labels,0),MATCH(M$7,Stack_Years,0))</f>
        <v>0</v>
      </c>
      <c r="N47" s="25" t="n">
        <f aca="false">INDEX(Stack_Data,MATCH($E47,Stack_Labels,0),MATCH(N$7,Stack_Years,0))</f>
        <v>0</v>
      </c>
      <c r="O47" s="25" t="n">
        <f aca="false">INDEX(Stack_Data,MATCH($E47,Stack_Labels,0),MATCH(O$7,Stack_Years,0))</f>
        <v>186.975077300524</v>
      </c>
      <c r="P47" s="25" t="n">
        <f aca="false">INDEX(Stack_Data,MATCH($E47,Stack_Labels,0),MATCH(P$7,Stack_Years,0))</f>
        <v>186.975077300524</v>
      </c>
      <c r="Q47" s="25" t="n">
        <f aca="false">INDEX(Stack_Data,MATCH($E47,Stack_Labels,0),MATCH(Q$7,Stack_Years,0))</f>
        <v>186.975077300524</v>
      </c>
      <c r="R47" s="25" t="n">
        <f aca="false">INDEX(Stack_Data,MATCH($E47,Stack_Labels,0),MATCH(R$7,Stack_Years,0))</f>
        <v>186.975077300524</v>
      </c>
      <c r="S47" s="25" t="n">
        <f aca="false">INDEX(Stack_Data,MATCH($E47,Stack_Labels,0),MATCH(S$7,Stack_Years,0))</f>
        <v>163.096384068453</v>
      </c>
      <c r="T47" s="25" t="n">
        <f aca="false">INDEX(Stack_Data,MATCH($E47,Stack_Labels,0),MATCH(T$7,Stack_Years,0))</f>
        <v>163.096384068453</v>
      </c>
      <c r="U47" s="25" t="n">
        <f aca="false">INDEX(Stack_Data,MATCH($E47,Stack_Labels,0),MATCH(U$7,Stack_Years,0))</f>
        <v>163.096384068453</v>
      </c>
      <c r="V47" s="25" t="n">
        <f aca="false">INDEX(Stack_Data,MATCH($E47,Stack_Labels,0),MATCH(V$7,Stack_Years,0))</f>
        <v>163.096384068453</v>
      </c>
      <c r="W47" s="25" t="n">
        <f aca="false">INDEX(Stack_Data,MATCH($E47,Stack_Labels,0),MATCH(W$7,Stack_Years,0))</f>
        <v>126.198708143009</v>
      </c>
      <c r="X47" s="25" t="n">
        <f aca="false">INDEX(Stack_Data,MATCH($E47,Stack_Labels,0),MATCH(X$7,Stack_Years,0))</f>
        <v>126.198708143009</v>
      </c>
      <c r="Y47" s="25" t="n">
        <f aca="false">INDEX(Stack_Data,MATCH($E47,Stack_Labels,0),MATCH(Y$7,Stack_Years,0))</f>
        <v>126.198708143009</v>
      </c>
      <c r="Z47" s="25" t="n">
        <f aca="false">INDEX(Stack_Data,MATCH($E47,Stack_Labels,0),MATCH(Z$7,Stack_Years,0))</f>
        <v>126.198708143009</v>
      </c>
      <c r="AA47" s="25" t="n">
        <f aca="false">INDEX(Stack_Data,MATCH($E47,Stack_Labels,0),MATCH(AA$7,Stack_Years,0))</f>
        <v>110.60631882972</v>
      </c>
      <c r="AB47" s="25" t="n">
        <f aca="false">INDEX(Stack_Data,MATCH($E47,Stack_Labels,0),MATCH(AB$7,Stack_Years,0))</f>
        <v>110.60631882972</v>
      </c>
      <c r="AC47" s="25" t="n">
        <f aca="false">INDEX(Stack_Data,MATCH($E47,Stack_Labels,0),MATCH(AC$7,Stack_Years,0))</f>
        <v>110.60631882972</v>
      </c>
      <c r="AD47" s="25" t="n">
        <f aca="false">INDEX(Stack_Data,MATCH($E47,Stack_Labels,0),MATCH(AD$7,Stack_Years,0))</f>
        <v>110.60631882972</v>
      </c>
      <c r="AE47" s="25" t="n">
        <f aca="false">INDEX(Stack_Data,MATCH($E47,Stack_Labels,0),MATCH(AE$7,Stack_Years,0))</f>
        <v>109.765179366436</v>
      </c>
      <c r="AF47" s="25" t="n">
        <f aca="false">INDEX(Stack_Data,MATCH($E47,Stack_Labels,0),MATCH(AF$7,Stack_Years,0))</f>
        <v>109.765179366436</v>
      </c>
      <c r="AG47" s="25" t="n">
        <f aca="false">INDEX(Stack_Data,MATCH($E47,Stack_Labels,0),MATCH(AG$7,Stack_Years,0))</f>
        <v>109.765179366436</v>
      </c>
      <c r="AH47" s="25" t="n">
        <f aca="false">INDEX(Stack_Data,MATCH($E47,Stack_Labels,0),MATCH(AH$7,Stack_Years,0))</f>
        <v>109.765179366436</v>
      </c>
      <c r="AI47" s="25" t="n">
        <f aca="false">INDEX(Stack_Data,MATCH($E47,Stack_Labels,0),MATCH(AI$7,Stack_Years,0))</f>
        <v>116.901628631418</v>
      </c>
      <c r="AJ47" s="25" t="n">
        <f aca="false">INDEX(Stack_Data,MATCH($E47,Stack_Labels,0),MATCH(AJ$7,Stack_Years,0))</f>
        <v>116.901628631418</v>
      </c>
      <c r="AK47" s="25" t="n">
        <f aca="false">INDEX(Stack_Data,MATCH($E47,Stack_Labels,0),MATCH(AK$7,Stack_Years,0))</f>
        <v>116.901628631418</v>
      </c>
      <c r="AL47" s="25" t="n">
        <f aca="false">INDEX(Stack_Data,MATCH($E47,Stack_Labels,0),MATCH(AL$7,Stack_Years,0))</f>
        <v>116.901628631418</v>
      </c>
      <c r="AM47" s="25" t="n">
        <f aca="false">INDEX(Stack_Data,MATCH($E47,Stack_Labels,0),MATCH(AM$7,Stack_Years,0))</f>
        <v>104.556949030564</v>
      </c>
      <c r="AN47" s="25" t="n">
        <f aca="false">INDEX(Stack_Data,MATCH($E47,Stack_Labels,0),MATCH(AN$7,Stack_Years,0))</f>
        <v>104.556949030564</v>
      </c>
      <c r="AO47" s="25" t="n">
        <f aca="false">INDEX(Stack_Data,MATCH($E47,Stack_Labels,0),MATCH(AO$7,Stack_Years,0))</f>
        <v>104.556949030564</v>
      </c>
      <c r="AP47" s="25" t="n">
        <f aca="false">INDEX(Stack_Data,MATCH($E47,Stack_Labels,0),MATCH(AP$7,Stack_Years,0))</f>
        <v>104.556949030564</v>
      </c>
      <c r="AQ47" s="25" t="n">
        <f aca="false">INDEX(Stack_Data,MATCH($E47,Stack_Labels,0),MATCH(AQ$7,Stack_Years,0))</f>
        <v>100.306006358989</v>
      </c>
      <c r="AR47" s="25" t="n">
        <f aca="false">INDEX(Stack_Data,MATCH($E47,Stack_Labels,0),MATCH(AR$7,Stack_Years,0))</f>
        <v>100.306006358989</v>
      </c>
      <c r="AS47" s="25" t="n">
        <f aca="false">INDEX(Stack_Data,MATCH($E47,Stack_Labels,0),MATCH(AS$7,Stack_Years,0))</f>
        <v>100.306006358989</v>
      </c>
      <c r="AT47" s="25" t="n">
        <f aca="false">INDEX(Stack_Data,MATCH($E47,Stack_Labels,0),MATCH(AT$7,Stack_Years,0))</f>
        <v>100.306006358989</v>
      </c>
      <c r="AU47" s="25" t="n">
        <f aca="false">INDEX(Stack_Data,MATCH($E47,Stack_Labels,0),MATCH(AU$7,Stack_Years,0))</f>
        <v>101.686266532968</v>
      </c>
      <c r="AV47" s="25" t="n">
        <f aca="false">INDEX(Stack_Data,MATCH($E47,Stack_Labels,0),MATCH(AV$7,Stack_Years,0))</f>
        <v>101.686266532968</v>
      </c>
      <c r="AW47" s="25" t="n">
        <f aca="false">INDEX(Stack_Data,MATCH($E47,Stack_Labels,0),MATCH(AW$7,Stack_Years,0))</f>
        <v>101.686266532968</v>
      </c>
      <c r="AX47" s="25" t="n">
        <f aca="false">INDEX(Stack_Data,MATCH($E47,Stack_Labels,0),MATCH(AX$7,Stack_Years,0))</f>
        <v>101.686266532968</v>
      </c>
      <c r="AY47" s="25" t="n">
        <f aca="false">INDEX(Stack_Data,MATCH($E47,Stack_Labels,0),MATCH(AY$7,Stack_Years,0))</f>
        <v>93.198379983609</v>
      </c>
      <c r="AZ47" s="25" t="n">
        <f aca="false">INDEX(Stack_Data,MATCH($E47,Stack_Labels,0),MATCH(AZ$7,Stack_Years,0))</f>
        <v>93.198379983609</v>
      </c>
      <c r="BA47" s="25" t="n">
        <f aca="false">INDEX(Stack_Data,MATCH($E47,Stack_Labels,0),MATCH(BA$7,Stack_Years,0))</f>
        <v>93.198379983609</v>
      </c>
      <c r="BB47" s="25" t="n">
        <f aca="false">INDEX(Stack_Data,MATCH($E47,Stack_Labels,0),MATCH(BB$7,Stack_Years,0))</f>
        <v>93.198379983609</v>
      </c>
      <c r="BC47" s="25" t="n">
        <f aca="false">INDEX(Stack_Data,MATCH($E47,Stack_Labels,0),MATCH(BC$7,Stack_Years,0))</f>
        <v>90.1415657629103</v>
      </c>
      <c r="BD47" s="25" t="n">
        <f aca="false">INDEX(Stack_Data,MATCH($E47,Stack_Labels,0),MATCH(BD$7,Stack_Years,0))</f>
        <v>90.1415657629103</v>
      </c>
      <c r="BE47" s="25" t="n">
        <f aca="false">INDEX(Stack_Data,MATCH($E47,Stack_Labels,0),MATCH(BE$7,Stack_Years,0))</f>
        <v>90.1415657629103</v>
      </c>
      <c r="BF47" s="25" t="n">
        <f aca="false">INDEX(Stack_Data,MATCH($E47,Stack_Labels,0),MATCH(BF$7,Stack_Years,0))</f>
        <v>90.1415657629103</v>
      </c>
      <c r="BG47" s="25" t="n">
        <f aca="false">INDEX(Stack_Data,MATCH($E47,Stack_Labels,0),MATCH(BG$7,Stack_Years,0))</f>
        <v>87.4807920441381</v>
      </c>
      <c r="BH47" s="25" t="n">
        <f aca="false">INDEX(Stack_Data,MATCH($E47,Stack_Labels,0),MATCH(BH$7,Stack_Years,0))</f>
        <v>87.4807920441381</v>
      </c>
      <c r="BI47" s="25" t="n">
        <f aca="false">INDEX(Stack_Data,MATCH($E47,Stack_Labels,0),MATCH(BI$7,Stack_Years,0))</f>
        <v>87.4807920441381</v>
      </c>
      <c r="BJ47" s="25" t="n">
        <f aca="false">INDEX(Stack_Data,MATCH($E47,Stack_Labels,0),MATCH(BJ$7,Stack_Years,0))</f>
        <v>87.4807920441381</v>
      </c>
      <c r="BK47" s="25" t="n">
        <f aca="false">INDEX(Stack_Data,MATCH($E47,Stack_Labels,0),MATCH(BK$7,Stack_Years,0))</f>
        <v>86.9300126365262</v>
      </c>
      <c r="BL47" s="25" t="n">
        <f aca="false">INDEX(Stack_Data,MATCH($E47,Stack_Labels,0),MATCH(BL$7,Stack_Years,0))</f>
        <v>86.9300126365262</v>
      </c>
      <c r="BM47" s="25" t="n">
        <f aca="false">INDEX(Stack_Data,MATCH($E47,Stack_Labels,0),MATCH(BM$7,Stack_Years,0))</f>
        <v>86.9300126365262</v>
      </c>
      <c r="BN47" s="25" t="n">
        <f aca="false">INDEX(Stack_Data,MATCH($E47,Stack_Labels,0),MATCH(BN$7,Stack_Years,0))</f>
        <v>86.9300126365262</v>
      </c>
      <c r="BO47" s="25" t="n">
        <f aca="false">INDEX(Stack_Data,MATCH($E47,Stack_Labels,0),MATCH(BO$7,Stack_Years,0))</f>
        <v>89.1014762780304</v>
      </c>
      <c r="BP47" s="25" t="n">
        <f aca="false">INDEX(Stack_Data,MATCH($E47,Stack_Labels,0),MATCH(BP$7,Stack_Years,0))</f>
        <v>89.1014762780304</v>
      </c>
      <c r="BQ47" s="25" t="n">
        <f aca="false">INDEX(Stack_Data,MATCH($E47,Stack_Labels,0),MATCH(BQ$7,Stack_Years,0))</f>
        <v>89.1014762780304</v>
      </c>
      <c r="BR47" s="25" t="n">
        <f aca="false">INDEX(Stack_Data,MATCH($E47,Stack_Labels,0),MATCH(BR$7,Stack_Years,0))</f>
        <v>89.1014762780304</v>
      </c>
      <c r="BS47" s="25" t="n">
        <f aca="false">INDEX(Stack_Data,MATCH($E47,Stack_Labels,0),MATCH(BS$7,Stack_Years,0))</f>
        <v>87.4713271880382</v>
      </c>
      <c r="BT47" s="25" t="n">
        <f aca="false">INDEX(Stack_Data,MATCH($E47,Stack_Labels,0),MATCH(BT$7,Stack_Years,0))</f>
        <v>87.4713271880382</v>
      </c>
      <c r="BU47" s="25" t="n">
        <f aca="false">INDEX(Stack_Data,MATCH($E47,Stack_Labels,0),MATCH(BU$7,Stack_Years,0))</f>
        <v>87.4713271880382</v>
      </c>
      <c r="BV47" s="25" t="n">
        <f aca="false">INDEX(Stack_Data,MATCH($E47,Stack_Labels,0),MATCH(BV$7,Stack_Years,0))</f>
        <v>87.4713271880382</v>
      </c>
      <c r="BW47" s="25" t="n">
        <f aca="false">INDEX(Stack_Data,MATCH($E47,Stack_Labels,0),MATCH(BW$7,Stack_Years,0))</f>
        <v>86.6951358598232</v>
      </c>
      <c r="BX47" s="25" t="n">
        <f aca="false">INDEX(Stack_Data,MATCH($E47,Stack_Labels,0),MATCH(BX$7,Stack_Years,0))</f>
        <v>86.6951358598232</v>
      </c>
      <c r="BY47" s="25" t="n">
        <f aca="false">INDEX(Stack_Data,MATCH($E47,Stack_Labels,0),MATCH(BY$7,Stack_Years,0))</f>
        <v>86.6951358598232</v>
      </c>
      <c r="BZ47" s="25" t="n">
        <f aca="false">INDEX(Stack_Data,MATCH($E47,Stack_Labels,0),MATCH(BZ$7,Stack_Years,0))</f>
        <v>86.6951358598232</v>
      </c>
      <c r="CA47" s="25" t="n">
        <f aca="false">INDEX(Stack_Data,MATCH($E47,Stack_Labels,0),MATCH(CA$7,Stack_Years,0))</f>
        <v>83.1561885553891</v>
      </c>
      <c r="CB47" s="25" t="n">
        <f aca="false">INDEX(Stack_Data,MATCH($E47,Stack_Labels,0),MATCH(CB$7,Stack_Years,0))</f>
        <v>83.1561885553891</v>
      </c>
      <c r="CC47" s="25" t="n">
        <f aca="false">INDEX(Stack_Data,MATCH($E47,Stack_Labels,0),MATCH(CC$7,Stack_Years,0))</f>
        <v>83.1561885553891</v>
      </c>
      <c r="CD47" s="25" t="n">
        <f aca="false">INDEX(Stack_Data,MATCH($E47,Stack_Labels,0),MATCH(CD$7,Stack_Years,0))</f>
        <v>83.1561885553891</v>
      </c>
      <c r="CE47" s="25" t="n">
        <f aca="false">INDEX(Stack_Data,MATCH($E47,Stack_Labels,0),MATCH(CE$7,Stack_Years,0))</f>
        <v>80.8571687406187</v>
      </c>
      <c r="CF47" s="25" t="n">
        <f aca="false">INDEX(Stack_Data,MATCH($E47,Stack_Labels,0),MATCH(CF$7,Stack_Years,0))</f>
        <v>80.8571687406187</v>
      </c>
      <c r="CG47" s="25" t="n">
        <f aca="false">INDEX(Stack_Data,MATCH($E47,Stack_Labels,0),MATCH(CG$7,Stack_Years,0))</f>
        <v>80.8571687406187</v>
      </c>
      <c r="CH47" s="25" t="n">
        <f aca="false">INDEX(Stack_Data,MATCH($E47,Stack_Labels,0),MATCH(CH$7,Stack_Years,0))</f>
        <v>80.8571687406187</v>
      </c>
      <c r="CI47" s="25" t="n">
        <f aca="false">INDEX(Stack_Data,MATCH($E47,Stack_Labels,0),MATCH(CI$7,Stack_Years,0))</f>
        <v>80.2517418029204</v>
      </c>
      <c r="CJ47" s="25" t="n">
        <f aca="false">INDEX(Stack_Data,MATCH($E47,Stack_Labels,0),MATCH(CJ$7,Stack_Years,0))</f>
        <v>80.2517418029204</v>
      </c>
      <c r="CK47" s="25" t="n">
        <f aca="false">INDEX(Stack_Data,MATCH($E47,Stack_Labels,0),MATCH(CK$7,Stack_Years,0))</f>
        <v>80.2517418029204</v>
      </c>
      <c r="CL47" s="25" t="n">
        <f aca="false">INDEX(Stack_Data,MATCH($E47,Stack_Labels,0),MATCH(CL$7,Stack_Years,0))</f>
        <v>80.2517418029204</v>
      </c>
      <c r="CM47" s="25" t="n">
        <f aca="false">INDEX(Stack_Data,MATCH($E47,Stack_Labels,0),MATCH(CM$7,Stack_Years,0))</f>
        <v>82.5953279268762</v>
      </c>
      <c r="CN47" s="25" t="n">
        <f aca="false">INDEX(Stack_Data,MATCH($E47,Stack_Labels,0),MATCH(CN$7,Stack_Years,0))</f>
        <v>82.5953279268762</v>
      </c>
      <c r="CO47" s="25" t="n">
        <f aca="false">INDEX(Stack_Data,MATCH($E47,Stack_Labels,0),MATCH(CO$7,Stack_Years,0))</f>
        <v>82.5953279268762</v>
      </c>
      <c r="CP47" s="25" t="n">
        <f aca="false">INDEX(Stack_Data,MATCH($E47,Stack_Labels,0),MATCH(CP$7,Stack_Years,0))</f>
        <v>82.5953279268762</v>
      </c>
      <c r="CQ47" s="25" t="n">
        <f aca="false">INDEX(Stack_Data,MATCH($E47,Stack_Labels,0),MATCH(CQ$7,Stack_Years,0))</f>
        <v>80.4917166478096</v>
      </c>
      <c r="CR47" s="25" t="n">
        <f aca="false">INDEX(Stack_Data,MATCH($E47,Stack_Labels,0),MATCH(CR$7,Stack_Years,0))</f>
        <v>80.4917166478096</v>
      </c>
      <c r="CS47" s="25" t="n">
        <f aca="false">INDEX(Stack_Data,MATCH($E47,Stack_Labels,0),MATCH(CS$7,Stack_Years,0))</f>
        <v>80.4917166478096</v>
      </c>
      <c r="CT47" s="25" t="n">
        <f aca="false">INDEX(Stack_Data,MATCH($E47,Stack_Labels,0),MATCH(CT$7,Stack_Years,0))</f>
        <v>80.4917166478096</v>
      </c>
      <c r="CU47" s="25" t="n">
        <f aca="false">INDEX(Stack_Data,MATCH($E47,Stack_Labels,0),MATCH(CU$7,Stack_Years,0))</f>
        <v>81.954987579591</v>
      </c>
      <c r="CV47" s="25" t="n">
        <f aca="false">INDEX(Stack_Data,MATCH($E47,Stack_Labels,0),MATCH(CV$7,Stack_Years,0))</f>
        <v>81.954987579591</v>
      </c>
      <c r="CW47" s="25" t="n">
        <f aca="false">INDEX(Stack_Data,MATCH($E47,Stack_Labels,0),MATCH(CW$7,Stack_Years,0))</f>
        <v>81.954987579591</v>
      </c>
      <c r="CX47" s="25" t="n">
        <f aca="false">INDEX(Stack_Data,MATCH($E47,Stack_Labels,0),MATCH(CX$7,Stack_Years,0))</f>
        <v>81.954987579591</v>
      </c>
      <c r="CY47" s="25" t="n">
        <f aca="false">INDEX(Stack_Data,MATCH($E47,Stack_Labels,0),MATCH(CY$7,Stack_Years,0))</f>
        <v>102.859605730379</v>
      </c>
      <c r="CZ47" s="25" t="n">
        <f aca="false">INDEX(Stack_Data,MATCH($E47,Stack_Labels,0),MATCH(CZ$7,Stack_Years,0))</f>
        <v>102.859605730379</v>
      </c>
      <c r="DA47" s="25" t="n">
        <f aca="false">INDEX(Stack_Data,MATCH($E47,Stack_Labels,0),MATCH(DA$7,Stack_Years,0))</f>
        <v>102.859605730379</v>
      </c>
      <c r="DB47" s="25" t="n">
        <f aca="false">INDEX(Stack_Data,MATCH($E47,Stack_Labels,0),MATCH(DB$7,Stack_Years,0))</f>
        <v>102.859605730379</v>
      </c>
      <c r="DC47" s="25" t="n">
        <f aca="false">INDEX(Stack_Data,MATCH($E47,Stack_Labels,0),MATCH(DC$7,Stack_Years,0))</f>
        <v>101.834914918668</v>
      </c>
      <c r="DD47" s="25" t="n">
        <f aca="false">INDEX(Stack_Data,MATCH($E47,Stack_Labels,0),MATCH(DD$7,Stack_Years,0))</f>
        <v>101.834914918668</v>
      </c>
      <c r="DE47" s="25" t="n">
        <f aca="false">INDEX(Stack_Data,MATCH($E47,Stack_Labels,0),MATCH(DE$7,Stack_Years,0))</f>
        <v>101.834914918668</v>
      </c>
      <c r="DF47" s="25" t="n">
        <f aca="false">INDEX(Stack_Data,MATCH($E47,Stack_Labels,0),MATCH(DF$7,Stack_Years,0))</f>
        <v>101.834914918668</v>
      </c>
      <c r="DG47" s="25" t="n">
        <f aca="false">INDEX(Stack_Data,MATCH($E47,Stack_Labels,0),MATCH(DG$7,Stack_Years,0))</f>
        <v>100.556448958638</v>
      </c>
      <c r="DH47" s="25" t="n">
        <f aca="false">INDEX(Stack_Data,MATCH($E47,Stack_Labels,0),MATCH(DH$7,Stack_Years,0))</f>
        <v>100.556448958638</v>
      </c>
      <c r="DI47" s="25" t="n">
        <f aca="false">INDEX(Stack_Data,MATCH($E47,Stack_Labels,0),MATCH(DI$7,Stack_Years,0))</f>
        <v>100.556448958638</v>
      </c>
      <c r="DJ47" s="25" t="n">
        <f aca="false">INDEX(Stack_Data,MATCH($E47,Stack_Labels,0),MATCH(DJ$7,Stack_Years,0))</f>
        <v>100.556448958638</v>
      </c>
      <c r="DK47" s="25" t="n">
        <f aca="false">INDEX(Stack_Data,MATCH($E47,Stack_Labels,0),MATCH(DK$7,Stack_Years,0))</f>
        <v>98.6447360699669</v>
      </c>
      <c r="DL47" s="25" t="n">
        <f aca="false">INDEX(Stack_Data,MATCH($E47,Stack_Labels,0),MATCH(DL$7,Stack_Years,0))</f>
        <v>98.6447360699669</v>
      </c>
      <c r="DM47" s="25" t="n">
        <f aca="false">INDEX(Stack_Data,MATCH($E47,Stack_Labels,0),MATCH(DM$7,Stack_Years,0))</f>
        <v>98.6447360699669</v>
      </c>
      <c r="DN47" s="25" t="n">
        <f aca="false">INDEX(Stack_Data,MATCH($E47,Stack_Labels,0),MATCH(DN$7,Stack_Years,0))</f>
        <v>98.6447360699669</v>
      </c>
      <c r="DO47" s="25" t="n">
        <f aca="false">INDEX(Stack_Data,MATCH($E47,Stack_Labels,0),MATCH(DO$7,Stack_Years,0))</f>
        <v>98.9139307851777</v>
      </c>
      <c r="DP47" s="25" t="n">
        <f aca="false">INDEX(Stack_Data,MATCH($E47,Stack_Labels,0),MATCH(DP$7,Stack_Years,0))</f>
        <v>98.9139307851777</v>
      </c>
      <c r="DQ47" s="25" t="n">
        <f aca="false">INDEX(Stack_Data,MATCH($E47,Stack_Labels,0),MATCH(DQ$7,Stack_Years,0))</f>
        <v>98.9139307851777</v>
      </c>
      <c r="DR47" s="25" t="n">
        <f aca="false">INDEX(Stack_Data,MATCH($E47,Stack_Labels,0),MATCH(DR$7,Stack_Years,0))</f>
        <v>98.9139307851777</v>
      </c>
      <c r="DS47" s="25" t="n">
        <f aca="false">INDEX(Stack_Data,MATCH($E47,Stack_Labels,0),MATCH(DS$7,Stack_Years,0))</f>
        <v>96.6052685176698</v>
      </c>
      <c r="DT47" s="25" t="n">
        <f aca="false">INDEX(Stack_Data,MATCH($E47,Stack_Labels,0),MATCH(DT$7,Stack_Years,0))</f>
        <v>96.6052685176698</v>
      </c>
      <c r="DU47" s="25" t="n">
        <f aca="false">INDEX(Stack_Data,MATCH($E47,Stack_Labels,0),MATCH(DU$7,Stack_Years,0))</f>
        <v>96.6052685176698</v>
      </c>
      <c r="DV47" s="25" t="n">
        <f aca="false">INDEX(Stack_Data,MATCH($E47,Stack_Labels,0),MATCH(DV$7,Stack_Years,0))</f>
        <v>96.6052685176698</v>
      </c>
      <c r="DW47" s="25" t="n">
        <f aca="false">INDEX(Stack_Data,MATCH($E47,Stack_Labels,0),MATCH(DW$7,Stack_Years,0))</f>
        <v>96.5951246156025</v>
      </c>
      <c r="DX47" s="25" t="n">
        <f aca="false">INDEX(Stack_Data,MATCH($E47,Stack_Labels,0),MATCH(DX$7,Stack_Years,0))</f>
        <v>96.5951246156025</v>
      </c>
      <c r="DY47" s="25" t="n">
        <f aca="false">INDEX(Stack_Data,MATCH($E47,Stack_Labels,0),MATCH(DY$7,Stack_Years,0))</f>
        <v>96.5951246156025</v>
      </c>
      <c r="DZ47" s="25" t="n">
        <f aca="false">INDEX(Stack_Data,MATCH($E47,Stack_Labels,0),MATCH(DZ$7,Stack_Years,0))</f>
        <v>96.5951246156025</v>
      </c>
      <c r="EA47" s="25" t="n">
        <f aca="false">INDEX(Stack_Data,MATCH($E47,Stack_Labels,0),MATCH(EA$7,Stack_Years,0))</f>
        <v>96.8796344290941</v>
      </c>
      <c r="EB47" s="25" t="n">
        <f aca="false">INDEX(Stack_Data,MATCH($E47,Stack_Labels,0),MATCH(EB$7,Stack_Years,0))</f>
        <v>96.8796344290941</v>
      </c>
      <c r="EC47" s="25" t="n">
        <f aca="false">INDEX(Stack_Data,MATCH($E47,Stack_Labels,0),MATCH(EC$7,Stack_Years,0))</f>
        <v>96.8796344290941</v>
      </c>
      <c r="ED47" s="25" t="n">
        <f aca="false">INDEX(Stack_Data,MATCH($E47,Stack_Labels,0),MATCH(ED$7,Stack_Years,0))</f>
        <v>96.8796344290941</v>
      </c>
      <c r="EE47" s="25" t="n">
        <f aca="false">INDEX(Stack_Data,MATCH($E47,Stack_Labels,0),MATCH(EE$7,Stack_Years,0))</f>
        <v>92.8973327890953</v>
      </c>
      <c r="EF47" s="25" t="n">
        <f aca="false">INDEX(Stack_Data,MATCH($E47,Stack_Labels,0),MATCH(EF$7,Stack_Years,0))</f>
        <v>92.8973327890953</v>
      </c>
      <c r="EG47" s="25" t="n">
        <f aca="false">INDEX(Stack_Data,MATCH($E47,Stack_Labels,0),MATCH(EG$7,Stack_Years,0))</f>
        <v>92.8973327890953</v>
      </c>
      <c r="EH47" s="25" t="n">
        <f aca="false">INDEX(Stack_Data,MATCH($E47,Stack_Labels,0),MATCH(EH$7,Stack_Years,0))</f>
        <v>92.8973327890953</v>
      </c>
      <c r="EI47" s="25" t="n">
        <f aca="false">INDEX(Stack_Data,MATCH($E47,Stack_Labels,0),MATCH(EI$7,Stack_Years,0))</f>
        <v>94.0855065291799</v>
      </c>
      <c r="EJ47" s="25" t="n">
        <f aca="false">INDEX(Stack_Data,MATCH($E47,Stack_Labels,0),MATCH(EJ$7,Stack_Years,0))</f>
        <v>94.0855065291799</v>
      </c>
      <c r="EK47" s="25" t="n">
        <f aca="false">INDEX(Stack_Data,MATCH($E47,Stack_Labels,0),MATCH(EK$7,Stack_Years,0))</f>
        <v>94.0855065291799</v>
      </c>
      <c r="EL47" s="25" t="n">
        <f aca="false">INDEX(Stack_Data,MATCH($E47,Stack_Labels,0),MATCH(EL$7,Stack_Years,0))</f>
        <v>94.0855065291799</v>
      </c>
      <c r="EM47" s="25" t="n">
        <f aca="false">INDEX(Stack_Data,MATCH($E47,Stack_Labels,0),MATCH(EM$7,Stack_Years,0))</f>
        <v>94.2925528680793</v>
      </c>
      <c r="EN47" s="25" t="n">
        <f aca="false">INDEX(Stack_Data,MATCH($E47,Stack_Labels,0),MATCH(EN$7,Stack_Years,0))</f>
        <v>94.2925528680793</v>
      </c>
      <c r="EO47" s="25" t="n">
        <f aca="false">INDEX(Stack_Data,MATCH($E47,Stack_Labels,0),MATCH(EO$7,Stack_Years,0))</f>
        <v>94.2925528680793</v>
      </c>
      <c r="EP47" s="25" t="n">
        <f aca="false">INDEX(Stack_Data,MATCH($E47,Stack_Labels,0),MATCH(EP$7,Stack_Years,0))</f>
        <v>94.2925528680793</v>
      </c>
      <c r="EQ47" s="25" t="n">
        <f aca="false">INDEX(Stack_Data,MATCH($E47,Stack_Labels,0),MATCH(EQ$7,Stack_Years,0))</f>
        <v>91.1489565727433</v>
      </c>
      <c r="ER47" s="25" t="n">
        <f aca="false">INDEX(Stack_Data,MATCH($E47,Stack_Labels,0),MATCH(ER$7,Stack_Years,0))</f>
        <v>91.1489565727433</v>
      </c>
      <c r="ES47" s="25" t="n">
        <f aca="false">INDEX(Stack_Data,MATCH($E47,Stack_Labels,0),MATCH(ES$7,Stack_Years,0))</f>
        <v>91.1489565727433</v>
      </c>
      <c r="ET47" s="25" t="n">
        <f aca="false">INDEX(Stack_Data,MATCH($E47,Stack_Labels,0),MATCH(ET$7,Stack_Years,0))</f>
        <v>91.1489565727433</v>
      </c>
      <c r="EU47" s="25" t="n">
        <f aca="false">INDEX(Stack_Data,MATCH($E47,Stack_Labels,0),MATCH(EU$7,Stack_Years,0))</f>
        <v>91.1489565727433</v>
      </c>
      <c r="EV47" s="25" t="n">
        <f aca="false">INDEX(Stack_Data,MATCH($E47,Stack_Labels,0),MATCH(EV$7,Stack_Years,0))</f>
        <v>91.1489565727433</v>
      </c>
      <c r="EW47" s="25" t="n">
        <f aca="false">INDEX(Stack_Data,MATCH($E47,Stack_Labels,0),MATCH(EW$7,Stack_Years,0))</f>
        <v>91.1489565727433</v>
      </c>
      <c r="EX47" s="25" t="n">
        <f aca="false">INDEX(Stack_Data,MATCH($E47,Stack_Labels,0),MATCH(EX$7,Stack_Years,0))</f>
        <v>91.1489565727433</v>
      </c>
      <c r="EY47" s="25" t="n">
        <f aca="false">INDEX(Stack_Data,MATCH($E47,Stack_Labels,0),MATCH(EY$7,Stack_Years,0))</f>
        <v>91.1489565727433</v>
      </c>
      <c r="EZ47" s="25" t="n">
        <f aca="false">INDEX(Stack_Data,MATCH($E47,Stack_Labels,0),MATCH(EZ$7,Stack_Years,0))</f>
        <v>91.1489565727433</v>
      </c>
      <c r="FA47" s="25" t="n">
        <f aca="false">INDEX(Stack_Data,MATCH($E47,Stack_Labels,0),MATCH(FA$7,Stack_Years,0))</f>
        <v>91.1489565727433</v>
      </c>
      <c r="FB47" s="25" t="n">
        <f aca="false">INDEX(Stack_Data,MATCH($E47,Stack_Labels,0),MATCH(FB$7,Stack_Years,0))</f>
        <v>91.1489565727433</v>
      </c>
      <c r="FC47" s="25" t="n">
        <f aca="false">INDEX(Stack_Data,MATCH($E47,Stack_Labels,0),MATCH(FC$7,Stack_Years,0))</f>
        <v>91.1489565727433</v>
      </c>
      <c r="FD47" s="25" t="n">
        <f aca="false">INDEX(Stack_Data,MATCH($E47,Stack_Labels,0),MATCH(FD$7,Stack_Years,0))</f>
        <v>91.1489565727433</v>
      </c>
      <c r="FE47" s="25" t="n">
        <f aca="false">INDEX(Stack_Data,MATCH($E47,Stack_Labels,0),MATCH(FE$7,Stack_Years,0))</f>
        <v>91.1489565727433</v>
      </c>
      <c r="FF47" s="25" t="n">
        <f aca="false">INDEX(Stack_Data,MATCH($E47,Stack_Labels,0),MATCH(FF$7,Stack_Years,0))</f>
        <v>91.1489565727433</v>
      </c>
      <c r="FG47" s="25" t="n">
        <f aca="false">INDEX(Stack_Data,MATCH($E47,Stack_Labels,0),MATCH(FG$7,Stack_Years,0))</f>
        <v>91.1489565727433</v>
      </c>
      <c r="FH47" s="25" t="n">
        <f aca="false">INDEX(Stack_Data,MATCH($E47,Stack_Labels,0),MATCH(FH$7,Stack_Years,0))</f>
        <v>91.1489565727433</v>
      </c>
    </row>
    <row r="48" customFormat="false" ht="15" hidden="false" customHeight="false" outlineLevel="0" collapsed="false">
      <c r="C48" s="0" t="s">
        <v>707</v>
      </c>
      <c r="D48" s="11" t="s">
        <v>556</v>
      </c>
      <c r="E48" s="14" t="str">
        <f aca="false">$E47</f>
        <v>DC 4h</v>
      </c>
      <c r="J48" s="58" t="n">
        <f aca="false">INDEX(ResShare_Data,MATCH($E48,ResShare_Labels,0),MATCH(J$7,ResShare_Years,0))</f>
        <v>1</v>
      </c>
      <c r="K48" s="58" t="n">
        <f aca="false">INDEX(ResShare_Data,MATCH($E48,ResShare_Labels,0),MATCH(K$7,ResShare_Years,0))</f>
        <v>1</v>
      </c>
      <c r="L48" s="58" t="n">
        <f aca="false">INDEX(ResShare_Data,MATCH($E48,ResShare_Labels,0),MATCH(L$7,ResShare_Years,0))</f>
        <v>1</v>
      </c>
      <c r="M48" s="58" t="n">
        <f aca="false">INDEX(ResShare_Data,MATCH($E48,ResShare_Labels,0),MATCH(M$7,ResShare_Years,0))</f>
        <v>1</v>
      </c>
      <c r="N48" s="58" t="n">
        <f aca="false">INDEX(ResShare_Data,MATCH($E48,ResShare_Labels,0),MATCH(N$7,ResShare_Years,0))</f>
        <v>1</v>
      </c>
      <c r="O48" s="58" t="n">
        <f aca="false">INDEX(ResShare_Data,MATCH($E48,ResShare_Labels,0),MATCH(O$7,ResShare_Years,0))</f>
        <v>0.5950132393026</v>
      </c>
      <c r="P48" s="58" t="n">
        <f aca="false">INDEX(ResShare_Data,MATCH($E48,ResShare_Labels,0),MATCH(P$7,ResShare_Years,0))</f>
        <v>0.5950132393026</v>
      </c>
      <c r="Q48" s="58" t="n">
        <f aca="false">INDEX(ResShare_Data,MATCH($E48,ResShare_Labels,0),MATCH(Q$7,ResShare_Years,0))</f>
        <v>0.5950132393026</v>
      </c>
      <c r="R48" s="58" t="n">
        <f aca="false">INDEX(ResShare_Data,MATCH($E48,ResShare_Labels,0),MATCH(R$7,ResShare_Years,0))</f>
        <v>0.5950132393026</v>
      </c>
      <c r="S48" s="58" t="n">
        <f aca="false">INDEX(ResShare_Data,MATCH($E48,ResShare_Labels,0),MATCH(S$7,ResShare_Years,0))</f>
        <v>0.633893372483526</v>
      </c>
      <c r="T48" s="58" t="n">
        <f aca="false">INDEX(ResShare_Data,MATCH($E48,ResShare_Labels,0),MATCH(T$7,ResShare_Years,0))</f>
        <v>0.633893372483526</v>
      </c>
      <c r="U48" s="58" t="n">
        <f aca="false">INDEX(ResShare_Data,MATCH($E48,ResShare_Labels,0),MATCH(U$7,ResShare_Years,0))</f>
        <v>0.633893372483526</v>
      </c>
      <c r="V48" s="58" t="n">
        <f aca="false">INDEX(ResShare_Data,MATCH($E48,ResShare_Labels,0),MATCH(V$7,ResShare_Years,0))</f>
        <v>0.633893372483526</v>
      </c>
      <c r="W48" s="58" t="n">
        <f aca="false">INDEX(ResShare_Data,MATCH($E48,ResShare_Labels,0),MATCH(W$7,ResShare_Years,0))</f>
        <v>0.649632495643151</v>
      </c>
      <c r="X48" s="58" t="n">
        <f aca="false">INDEX(ResShare_Data,MATCH($E48,ResShare_Labels,0),MATCH(X$7,ResShare_Years,0))</f>
        <v>0.649632495643151</v>
      </c>
      <c r="Y48" s="58" t="n">
        <f aca="false">INDEX(ResShare_Data,MATCH($E48,ResShare_Labels,0),MATCH(Y$7,ResShare_Years,0))</f>
        <v>0.649632495643151</v>
      </c>
      <c r="Z48" s="58" t="n">
        <f aca="false">INDEX(ResShare_Data,MATCH($E48,ResShare_Labels,0),MATCH(Z$7,ResShare_Years,0))</f>
        <v>0.649632495643151</v>
      </c>
      <c r="AA48" s="58" t="n">
        <f aca="false">INDEX(ResShare_Data,MATCH($E48,ResShare_Labels,0),MATCH(AA$7,ResShare_Years,0))</f>
        <v>0.660612618762016</v>
      </c>
      <c r="AB48" s="58" t="n">
        <f aca="false">INDEX(ResShare_Data,MATCH($E48,ResShare_Labels,0),MATCH(AB$7,ResShare_Years,0))</f>
        <v>0.660612618762016</v>
      </c>
      <c r="AC48" s="58" t="n">
        <f aca="false">INDEX(ResShare_Data,MATCH($E48,ResShare_Labels,0),MATCH(AC$7,ResShare_Years,0))</f>
        <v>0.660612618762016</v>
      </c>
      <c r="AD48" s="58" t="n">
        <f aca="false">INDEX(ResShare_Data,MATCH($E48,ResShare_Labels,0),MATCH(AD$7,ResShare_Years,0))</f>
        <v>0.660612618762016</v>
      </c>
      <c r="AE48" s="58" t="n">
        <f aca="false">INDEX(ResShare_Data,MATCH($E48,ResShare_Labels,0),MATCH(AE$7,ResShare_Years,0))</f>
        <v>0.660879423000248</v>
      </c>
      <c r="AF48" s="58" t="n">
        <f aca="false">INDEX(ResShare_Data,MATCH($E48,ResShare_Labels,0),MATCH(AF$7,ResShare_Years,0))</f>
        <v>0.660879423000248</v>
      </c>
      <c r="AG48" s="58" t="n">
        <f aca="false">INDEX(ResShare_Data,MATCH($E48,ResShare_Labels,0),MATCH(AG$7,ResShare_Years,0))</f>
        <v>0.660879423000248</v>
      </c>
      <c r="AH48" s="58" t="n">
        <f aca="false">INDEX(ResShare_Data,MATCH($E48,ResShare_Labels,0),MATCH(AH$7,ResShare_Years,0))</f>
        <v>0.660879423000248</v>
      </c>
      <c r="AI48" s="58" t="n">
        <f aca="false">INDEX(ResShare_Data,MATCH($E48,ResShare_Labels,0),MATCH(AI$7,ResShare_Years,0))</f>
        <v>0.657940259040904</v>
      </c>
      <c r="AJ48" s="58" t="n">
        <f aca="false">INDEX(ResShare_Data,MATCH($E48,ResShare_Labels,0),MATCH(AJ$7,ResShare_Years,0))</f>
        <v>0.657940259040904</v>
      </c>
      <c r="AK48" s="58" t="n">
        <f aca="false">INDEX(ResShare_Data,MATCH($E48,ResShare_Labels,0),MATCH(AK$7,ResShare_Years,0))</f>
        <v>0.657940259040904</v>
      </c>
      <c r="AL48" s="58" t="n">
        <f aca="false">INDEX(ResShare_Data,MATCH($E48,ResShare_Labels,0),MATCH(AL$7,ResShare_Years,0))</f>
        <v>0.657940259040904</v>
      </c>
      <c r="AM48" s="58" t="n">
        <f aca="false">INDEX(ResShare_Data,MATCH($E48,ResShare_Labels,0),MATCH(AM$7,ResShare_Years,0))</f>
        <v>0.675306529045194</v>
      </c>
      <c r="AN48" s="58" t="n">
        <f aca="false">INDEX(ResShare_Data,MATCH($E48,ResShare_Labels,0),MATCH(AN$7,ResShare_Years,0))</f>
        <v>0.675306529045194</v>
      </c>
      <c r="AO48" s="58" t="n">
        <f aca="false">INDEX(ResShare_Data,MATCH($E48,ResShare_Labels,0),MATCH(AO$7,ResShare_Years,0))</f>
        <v>0.675306529045194</v>
      </c>
      <c r="AP48" s="58" t="n">
        <f aca="false">INDEX(ResShare_Data,MATCH($E48,ResShare_Labels,0),MATCH(AP$7,ResShare_Years,0))</f>
        <v>0.675306529045194</v>
      </c>
      <c r="AQ48" s="58" t="n">
        <f aca="false">INDEX(ResShare_Data,MATCH($E48,ResShare_Labels,0),MATCH(AQ$7,ResShare_Years,0))</f>
        <v>0.682529287294791</v>
      </c>
      <c r="AR48" s="58" t="n">
        <f aca="false">INDEX(ResShare_Data,MATCH($E48,ResShare_Labels,0),MATCH(AR$7,ResShare_Years,0))</f>
        <v>0.682529287294791</v>
      </c>
      <c r="AS48" s="58" t="n">
        <f aca="false">INDEX(ResShare_Data,MATCH($E48,ResShare_Labels,0),MATCH(AS$7,ResShare_Years,0))</f>
        <v>0.682529287294791</v>
      </c>
      <c r="AT48" s="58" t="n">
        <f aca="false">INDEX(ResShare_Data,MATCH($E48,ResShare_Labels,0),MATCH(AT$7,ResShare_Years,0))</f>
        <v>0.682529287294791</v>
      </c>
      <c r="AU48" s="58" t="n">
        <f aca="false">INDEX(ResShare_Data,MATCH($E48,ResShare_Labels,0),MATCH(AU$7,ResShare_Years,0))</f>
        <v>0.690106505163284</v>
      </c>
      <c r="AV48" s="58" t="n">
        <f aca="false">INDEX(ResShare_Data,MATCH($E48,ResShare_Labels,0),MATCH(AV$7,ResShare_Years,0))</f>
        <v>0.690106505163284</v>
      </c>
      <c r="AW48" s="58" t="n">
        <f aca="false">INDEX(ResShare_Data,MATCH($E48,ResShare_Labels,0),MATCH(AW$7,ResShare_Years,0))</f>
        <v>0.690106505163284</v>
      </c>
      <c r="AX48" s="58" t="n">
        <f aca="false">INDEX(ResShare_Data,MATCH($E48,ResShare_Labels,0),MATCH(AX$7,ResShare_Years,0))</f>
        <v>0.690106505163284</v>
      </c>
      <c r="AY48" s="58" t="n">
        <f aca="false">INDEX(ResShare_Data,MATCH($E48,ResShare_Labels,0),MATCH(AY$7,ResShare_Years,0))</f>
        <v>0.686481370628331</v>
      </c>
      <c r="AZ48" s="58" t="n">
        <f aca="false">INDEX(ResShare_Data,MATCH($E48,ResShare_Labels,0),MATCH(AZ$7,ResShare_Years,0))</f>
        <v>0.686481370628331</v>
      </c>
      <c r="BA48" s="58" t="n">
        <f aca="false">INDEX(ResShare_Data,MATCH($E48,ResShare_Labels,0),MATCH(BA$7,ResShare_Years,0))</f>
        <v>0.686481370628331</v>
      </c>
      <c r="BB48" s="58" t="n">
        <f aca="false">INDEX(ResShare_Data,MATCH($E48,ResShare_Labels,0),MATCH(BB$7,ResShare_Years,0))</f>
        <v>0.686481370628331</v>
      </c>
      <c r="BC48" s="58" t="n">
        <f aca="false">INDEX(ResShare_Data,MATCH($E48,ResShare_Labels,0),MATCH(BC$7,ResShare_Years,0))</f>
        <v>0.668429793468251</v>
      </c>
      <c r="BD48" s="58" t="n">
        <f aca="false">INDEX(ResShare_Data,MATCH($E48,ResShare_Labels,0),MATCH(BD$7,ResShare_Years,0))</f>
        <v>0.668429793468251</v>
      </c>
      <c r="BE48" s="58" t="n">
        <f aca="false">INDEX(ResShare_Data,MATCH($E48,ResShare_Labels,0),MATCH(BE$7,ResShare_Years,0))</f>
        <v>0.668429793468251</v>
      </c>
      <c r="BF48" s="58" t="n">
        <f aca="false">INDEX(ResShare_Data,MATCH($E48,ResShare_Labels,0),MATCH(BF$7,ResShare_Years,0))</f>
        <v>0.668429793468251</v>
      </c>
      <c r="BG48" s="58" t="n">
        <f aca="false">INDEX(ResShare_Data,MATCH($E48,ResShare_Labels,0),MATCH(BG$7,ResShare_Years,0))</f>
        <v>0.685988740624966</v>
      </c>
      <c r="BH48" s="58" t="n">
        <f aca="false">INDEX(ResShare_Data,MATCH($E48,ResShare_Labels,0),MATCH(BH$7,ResShare_Years,0))</f>
        <v>0.685988740624966</v>
      </c>
      <c r="BI48" s="58" t="n">
        <f aca="false">INDEX(ResShare_Data,MATCH($E48,ResShare_Labels,0),MATCH(BI$7,ResShare_Years,0))</f>
        <v>0.685988740624966</v>
      </c>
      <c r="BJ48" s="58" t="n">
        <f aca="false">INDEX(ResShare_Data,MATCH($E48,ResShare_Labels,0),MATCH(BJ$7,ResShare_Years,0))</f>
        <v>0.685988740624966</v>
      </c>
      <c r="BK48" s="58" t="n">
        <f aca="false">INDEX(ResShare_Data,MATCH($E48,ResShare_Labels,0),MATCH(BK$7,ResShare_Years,0))</f>
        <v>0.671435905568451</v>
      </c>
      <c r="BL48" s="58" t="n">
        <f aca="false">INDEX(ResShare_Data,MATCH($E48,ResShare_Labels,0),MATCH(BL$7,ResShare_Years,0))</f>
        <v>0.671435905568451</v>
      </c>
      <c r="BM48" s="58" t="n">
        <f aca="false">INDEX(ResShare_Data,MATCH($E48,ResShare_Labels,0),MATCH(BM$7,ResShare_Years,0))</f>
        <v>0.671435905568451</v>
      </c>
      <c r="BN48" s="58" t="n">
        <f aca="false">INDEX(ResShare_Data,MATCH($E48,ResShare_Labels,0),MATCH(BN$7,ResShare_Years,0))</f>
        <v>0.671435905568451</v>
      </c>
      <c r="BO48" s="58" t="n">
        <f aca="false">INDEX(ResShare_Data,MATCH($E48,ResShare_Labels,0),MATCH(BO$7,ResShare_Years,0))</f>
        <v>0.677151895966925</v>
      </c>
      <c r="BP48" s="58" t="n">
        <f aca="false">INDEX(ResShare_Data,MATCH($E48,ResShare_Labels,0),MATCH(BP$7,ResShare_Years,0))</f>
        <v>0.677151895966925</v>
      </c>
      <c r="BQ48" s="58" t="n">
        <f aca="false">INDEX(ResShare_Data,MATCH($E48,ResShare_Labels,0),MATCH(BQ$7,ResShare_Years,0))</f>
        <v>0.677151895966925</v>
      </c>
      <c r="BR48" s="58" t="n">
        <f aca="false">INDEX(ResShare_Data,MATCH($E48,ResShare_Labels,0),MATCH(BR$7,ResShare_Years,0))</f>
        <v>0.677151895966925</v>
      </c>
      <c r="BS48" s="58" t="n">
        <f aca="false">INDEX(ResShare_Data,MATCH($E48,ResShare_Labels,0),MATCH(BS$7,ResShare_Years,0))</f>
        <v>0.68029591195489</v>
      </c>
      <c r="BT48" s="58" t="n">
        <f aca="false">INDEX(ResShare_Data,MATCH($E48,ResShare_Labels,0),MATCH(BT$7,ResShare_Years,0))</f>
        <v>0.68029591195489</v>
      </c>
      <c r="BU48" s="58" t="n">
        <f aca="false">INDEX(ResShare_Data,MATCH($E48,ResShare_Labels,0),MATCH(BU$7,ResShare_Years,0))</f>
        <v>0.68029591195489</v>
      </c>
      <c r="BV48" s="58" t="n">
        <f aca="false">INDEX(ResShare_Data,MATCH($E48,ResShare_Labels,0),MATCH(BV$7,ResShare_Years,0))</f>
        <v>0.68029591195489</v>
      </c>
      <c r="BW48" s="58" t="n">
        <f aca="false">INDEX(ResShare_Data,MATCH($E48,ResShare_Labels,0),MATCH(BW$7,ResShare_Years,0))</f>
        <v>0.666406581238316</v>
      </c>
      <c r="BX48" s="58" t="n">
        <f aca="false">INDEX(ResShare_Data,MATCH($E48,ResShare_Labels,0),MATCH(BX$7,ResShare_Years,0))</f>
        <v>0.666406581238316</v>
      </c>
      <c r="BY48" s="58" t="n">
        <f aca="false">INDEX(ResShare_Data,MATCH($E48,ResShare_Labels,0),MATCH(BY$7,ResShare_Years,0))</f>
        <v>0.666406581238316</v>
      </c>
      <c r="BZ48" s="58" t="n">
        <f aca="false">INDEX(ResShare_Data,MATCH($E48,ResShare_Labels,0),MATCH(BZ$7,ResShare_Years,0))</f>
        <v>0.666406581238316</v>
      </c>
      <c r="CA48" s="58" t="n">
        <f aca="false">INDEX(ResShare_Data,MATCH($E48,ResShare_Labels,0),MATCH(CA$7,ResShare_Years,0))</f>
        <v>0.670755054831086</v>
      </c>
      <c r="CB48" s="58" t="n">
        <f aca="false">INDEX(ResShare_Data,MATCH($E48,ResShare_Labels,0),MATCH(CB$7,ResShare_Years,0))</f>
        <v>0.670755054831086</v>
      </c>
      <c r="CC48" s="58" t="n">
        <f aca="false">INDEX(ResShare_Data,MATCH($E48,ResShare_Labels,0),MATCH(CC$7,ResShare_Years,0))</f>
        <v>0.670755054831086</v>
      </c>
      <c r="CD48" s="58" t="n">
        <f aca="false">INDEX(ResShare_Data,MATCH($E48,ResShare_Labels,0),MATCH(CD$7,ResShare_Years,0))</f>
        <v>0.670755054831086</v>
      </c>
      <c r="CE48" s="58" t="n">
        <f aca="false">INDEX(ResShare_Data,MATCH($E48,ResShare_Labels,0),MATCH(CE$7,ResShare_Years,0))</f>
        <v>0.664548068856519</v>
      </c>
      <c r="CF48" s="58" t="n">
        <f aca="false">INDEX(ResShare_Data,MATCH($E48,ResShare_Labels,0),MATCH(CF$7,ResShare_Years,0))</f>
        <v>0.664548068856519</v>
      </c>
      <c r="CG48" s="58" t="n">
        <f aca="false">INDEX(ResShare_Data,MATCH($E48,ResShare_Labels,0),MATCH(CG$7,ResShare_Years,0))</f>
        <v>0.664548068856519</v>
      </c>
      <c r="CH48" s="58" t="n">
        <f aca="false">INDEX(ResShare_Data,MATCH($E48,ResShare_Labels,0),MATCH(CH$7,ResShare_Years,0))</f>
        <v>0.664548068856519</v>
      </c>
      <c r="CI48" s="58" t="n">
        <f aca="false">INDEX(ResShare_Data,MATCH($E48,ResShare_Labels,0),MATCH(CI$7,ResShare_Years,0))</f>
        <v>0.657044866012614</v>
      </c>
      <c r="CJ48" s="58" t="n">
        <f aca="false">INDEX(ResShare_Data,MATCH($E48,ResShare_Labels,0),MATCH(CJ$7,ResShare_Years,0))</f>
        <v>0.657044866012614</v>
      </c>
      <c r="CK48" s="58" t="n">
        <f aca="false">INDEX(ResShare_Data,MATCH($E48,ResShare_Labels,0),MATCH(CK$7,ResShare_Years,0))</f>
        <v>0.657044866012614</v>
      </c>
      <c r="CL48" s="58" t="n">
        <f aca="false">INDEX(ResShare_Data,MATCH($E48,ResShare_Labels,0),MATCH(CL$7,ResShare_Years,0))</f>
        <v>0.657044866012614</v>
      </c>
      <c r="CM48" s="58" t="n">
        <f aca="false">INDEX(ResShare_Data,MATCH($E48,ResShare_Labels,0),MATCH(CM$7,ResShare_Years,0))</f>
        <v>0.655477909348638</v>
      </c>
      <c r="CN48" s="58" t="n">
        <f aca="false">INDEX(ResShare_Data,MATCH($E48,ResShare_Labels,0),MATCH(CN$7,ResShare_Years,0))</f>
        <v>0.655477909348638</v>
      </c>
      <c r="CO48" s="58" t="n">
        <f aca="false">INDEX(ResShare_Data,MATCH($E48,ResShare_Labels,0),MATCH(CO$7,ResShare_Years,0))</f>
        <v>0.655477909348638</v>
      </c>
      <c r="CP48" s="58" t="n">
        <f aca="false">INDEX(ResShare_Data,MATCH($E48,ResShare_Labels,0),MATCH(CP$7,ResShare_Years,0))</f>
        <v>0.655477909348638</v>
      </c>
      <c r="CQ48" s="58" t="n">
        <f aca="false">INDEX(ResShare_Data,MATCH($E48,ResShare_Labels,0),MATCH(CQ$7,ResShare_Years,0))</f>
        <v>0.637547529433221</v>
      </c>
      <c r="CR48" s="58" t="n">
        <f aca="false">INDEX(ResShare_Data,MATCH($E48,ResShare_Labels,0),MATCH(CR$7,ResShare_Years,0))</f>
        <v>0.637547529433221</v>
      </c>
      <c r="CS48" s="58" t="n">
        <f aca="false">INDEX(ResShare_Data,MATCH($E48,ResShare_Labels,0),MATCH(CS$7,ResShare_Years,0))</f>
        <v>0.637547529433221</v>
      </c>
      <c r="CT48" s="58" t="n">
        <f aca="false">INDEX(ResShare_Data,MATCH($E48,ResShare_Labels,0),MATCH(CT$7,ResShare_Years,0))</f>
        <v>0.637547529433221</v>
      </c>
      <c r="CU48" s="58" t="n">
        <f aca="false">INDEX(ResShare_Data,MATCH($E48,ResShare_Labels,0),MATCH(CU$7,ResShare_Years,0))</f>
        <v>0.610673366975734</v>
      </c>
      <c r="CV48" s="58" t="n">
        <f aca="false">INDEX(ResShare_Data,MATCH($E48,ResShare_Labels,0),MATCH(CV$7,ResShare_Years,0))</f>
        <v>0.610673366975734</v>
      </c>
      <c r="CW48" s="58" t="n">
        <f aca="false">INDEX(ResShare_Data,MATCH($E48,ResShare_Labels,0),MATCH(CW$7,ResShare_Years,0))</f>
        <v>0.610673366975734</v>
      </c>
      <c r="CX48" s="58" t="n">
        <f aca="false">INDEX(ResShare_Data,MATCH($E48,ResShare_Labels,0),MATCH(CX$7,ResShare_Years,0))</f>
        <v>0.610673366975734</v>
      </c>
      <c r="CY48" s="58" t="n">
        <f aca="false">INDEX(ResShare_Data,MATCH($E48,ResShare_Labels,0),MATCH(CY$7,ResShare_Years,0))</f>
        <v>0.62165547003582</v>
      </c>
      <c r="CZ48" s="58" t="n">
        <f aca="false">INDEX(ResShare_Data,MATCH($E48,ResShare_Labels,0),MATCH(CZ$7,ResShare_Years,0))</f>
        <v>0.62165547003582</v>
      </c>
      <c r="DA48" s="58" t="n">
        <f aca="false">INDEX(ResShare_Data,MATCH($E48,ResShare_Labels,0),MATCH(DA$7,ResShare_Years,0))</f>
        <v>0.62165547003582</v>
      </c>
      <c r="DB48" s="58" t="n">
        <f aca="false">INDEX(ResShare_Data,MATCH($E48,ResShare_Labels,0),MATCH(DB$7,ResShare_Years,0))</f>
        <v>0.62165547003582</v>
      </c>
      <c r="DC48" s="58" t="n">
        <f aca="false">INDEX(ResShare_Data,MATCH($E48,ResShare_Labels,0),MATCH(DC$7,ResShare_Years,0))</f>
        <v>0.617878366297402</v>
      </c>
      <c r="DD48" s="58" t="n">
        <f aca="false">INDEX(ResShare_Data,MATCH($E48,ResShare_Labels,0),MATCH(DD$7,ResShare_Years,0))</f>
        <v>0.617878366297402</v>
      </c>
      <c r="DE48" s="58" t="n">
        <f aca="false">INDEX(ResShare_Data,MATCH($E48,ResShare_Labels,0),MATCH(DE$7,ResShare_Years,0))</f>
        <v>0.617878366297402</v>
      </c>
      <c r="DF48" s="58" t="n">
        <f aca="false">INDEX(ResShare_Data,MATCH($E48,ResShare_Labels,0),MATCH(DF$7,ResShare_Years,0))</f>
        <v>0.617878366297402</v>
      </c>
      <c r="DG48" s="58" t="n">
        <f aca="false">INDEX(ResShare_Data,MATCH($E48,ResShare_Labels,0),MATCH(DG$7,ResShare_Years,0))</f>
        <v>0.617781794568872</v>
      </c>
      <c r="DH48" s="58" t="n">
        <f aca="false">INDEX(ResShare_Data,MATCH($E48,ResShare_Labels,0),MATCH(DH$7,ResShare_Years,0))</f>
        <v>0.617781794568872</v>
      </c>
      <c r="DI48" s="58" t="n">
        <f aca="false">INDEX(ResShare_Data,MATCH($E48,ResShare_Labels,0),MATCH(DI$7,ResShare_Years,0))</f>
        <v>0.617781794568872</v>
      </c>
      <c r="DJ48" s="58" t="n">
        <f aca="false">INDEX(ResShare_Data,MATCH($E48,ResShare_Labels,0),MATCH(DJ$7,ResShare_Years,0))</f>
        <v>0.617781794568872</v>
      </c>
      <c r="DK48" s="58" t="n">
        <f aca="false">INDEX(ResShare_Data,MATCH($E48,ResShare_Labels,0),MATCH(DK$7,ResShare_Years,0))</f>
        <v>0.605795231835284</v>
      </c>
      <c r="DL48" s="58" t="n">
        <f aca="false">INDEX(ResShare_Data,MATCH($E48,ResShare_Labels,0),MATCH(DL$7,ResShare_Years,0))</f>
        <v>0.605795231835284</v>
      </c>
      <c r="DM48" s="58" t="n">
        <f aca="false">INDEX(ResShare_Data,MATCH($E48,ResShare_Labels,0),MATCH(DM$7,ResShare_Years,0))</f>
        <v>0.605795231835284</v>
      </c>
      <c r="DN48" s="58" t="n">
        <f aca="false">INDEX(ResShare_Data,MATCH($E48,ResShare_Labels,0),MATCH(DN$7,ResShare_Years,0))</f>
        <v>0.605795231835284</v>
      </c>
      <c r="DO48" s="58" t="n">
        <f aca="false">INDEX(ResShare_Data,MATCH($E48,ResShare_Labels,0),MATCH(DO$7,ResShare_Years,0))</f>
        <v>0.619221441336775</v>
      </c>
      <c r="DP48" s="58" t="n">
        <f aca="false">INDEX(ResShare_Data,MATCH($E48,ResShare_Labels,0),MATCH(DP$7,ResShare_Years,0))</f>
        <v>0.619221441336775</v>
      </c>
      <c r="DQ48" s="58" t="n">
        <f aca="false">INDEX(ResShare_Data,MATCH($E48,ResShare_Labels,0),MATCH(DQ$7,ResShare_Years,0))</f>
        <v>0.619221441336775</v>
      </c>
      <c r="DR48" s="58" t="n">
        <f aca="false">INDEX(ResShare_Data,MATCH($E48,ResShare_Labels,0),MATCH(DR$7,ResShare_Years,0))</f>
        <v>0.619221441336775</v>
      </c>
      <c r="DS48" s="58" t="n">
        <f aca="false">INDEX(ResShare_Data,MATCH($E48,ResShare_Labels,0),MATCH(DS$7,ResShare_Years,0))</f>
        <v>0.620817290932417</v>
      </c>
      <c r="DT48" s="58" t="n">
        <f aca="false">INDEX(ResShare_Data,MATCH($E48,ResShare_Labels,0),MATCH(DT$7,ResShare_Years,0))</f>
        <v>0.620817290932417</v>
      </c>
      <c r="DU48" s="58" t="n">
        <f aca="false">INDEX(ResShare_Data,MATCH($E48,ResShare_Labels,0),MATCH(DU$7,ResShare_Years,0))</f>
        <v>0.620817290932417</v>
      </c>
      <c r="DV48" s="58" t="n">
        <f aca="false">INDEX(ResShare_Data,MATCH($E48,ResShare_Labels,0),MATCH(DV$7,ResShare_Years,0))</f>
        <v>0.620817290932417</v>
      </c>
      <c r="DW48" s="58" t="n">
        <f aca="false">INDEX(ResShare_Data,MATCH($E48,ResShare_Labels,0),MATCH(DW$7,ResShare_Years,0))</f>
        <v>0.615391654674061</v>
      </c>
      <c r="DX48" s="58" t="n">
        <f aca="false">INDEX(ResShare_Data,MATCH($E48,ResShare_Labels,0),MATCH(DX$7,ResShare_Years,0))</f>
        <v>0.615391654674061</v>
      </c>
      <c r="DY48" s="58" t="n">
        <f aca="false">INDEX(ResShare_Data,MATCH($E48,ResShare_Labels,0),MATCH(DY$7,ResShare_Years,0))</f>
        <v>0.615391654674061</v>
      </c>
      <c r="DZ48" s="58" t="n">
        <f aca="false">INDEX(ResShare_Data,MATCH($E48,ResShare_Labels,0),MATCH(DZ$7,ResShare_Years,0))</f>
        <v>0.615391654674061</v>
      </c>
      <c r="EA48" s="58" t="n">
        <f aca="false">INDEX(ResShare_Data,MATCH($E48,ResShare_Labels,0),MATCH(EA$7,ResShare_Years,0))</f>
        <v>0.610915466980603</v>
      </c>
      <c r="EB48" s="58" t="n">
        <f aca="false">INDEX(ResShare_Data,MATCH($E48,ResShare_Labels,0),MATCH(EB$7,ResShare_Years,0))</f>
        <v>0.610915466980603</v>
      </c>
      <c r="EC48" s="58" t="n">
        <f aca="false">INDEX(ResShare_Data,MATCH($E48,ResShare_Labels,0),MATCH(EC$7,ResShare_Years,0))</f>
        <v>0.610915466980603</v>
      </c>
      <c r="ED48" s="58" t="n">
        <f aca="false">INDEX(ResShare_Data,MATCH($E48,ResShare_Labels,0),MATCH(ED$7,ResShare_Years,0))</f>
        <v>0.610915466980603</v>
      </c>
      <c r="EE48" s="58" t="n">
        <f aca="false">INDEX(ResShare_Data,MATCH($E48,ResShare_Labels,0),MATCH(EE$7,ResShare_Years,0))</f>
        <v>0.617678949580523</v>
      </c>
      <c r="EF48" s="58" t="n">
        <f aca="false">INDEX(ResShare_Data,MATCH($E48,ResShare_Labels,0),MATCH(EF$7,ResShare_Years,0))</f>
        <v>0.617678949580523</v>
      </c>
      <c r="EG48" s="58" t="n">
        <f aca="false">INDEX(ResShare_Data,MATCH($E48,ResShare_Labels,0),MATCH(EG$7,ResShare_Years,0))</f>
        <v>0.617678949580523</v>
      </c>
      <c r="EH48" s="58" t="n">
        <f aca="false">INDEX(ResShare_Data,MATCH($E48,ResShare_Labels,0),MATCH(EH$7,ResShare_Years,0))</f>
        <v>0.617678949580523</v>
      </c>
      <c r="EI48" s="58" t="n">
        <f aca="false">INDEX(ResShare_Data,MATCH($E48,ResShare_Labels,0),MATCH(EI$7,ResShare_Years,0))</f>
        <v>0.631318512978855</v>
      </c>
      <c r="EJ48" s="58" t="n">
        <f aca="false">INDEX(ResShare_Data,MATCH($E48,ResShare_Labels,0),MATCH(EJ$7,ResShare_Years,0))</f>
        <v>0.631318512978855</v>
      </c>
      <c r="EK48" s="58" t="n">
        <f aca="false">INDEX(ResShare_Data,MATCH($E48,ResShare_Labels,0),MATCH(EK$7,ResShare_Years,0))</f>
        <v>0.631318512978855</v>
      </c>
      <c r="EL48" s="58" t="n">
        <f aca="false">INDEX(ResShare_Data,MATCH($E48,ResShare_Labels,0),MATCH(EL$7,ResShare_Years,0))</f>
        <v>0.631318512978855</v>
      </c>
      <c r="EM48" s="58" t="n">
        <f aca="false">INDEX(ResShare_Data,MATCH($E48,ResShare_Labels,0),MATCH(EM$7,ResShare_Years,0))</f>
        <v>0.632299199116987</v>
      </c>
      <c r="EN48" s="58" t="n">
        <f aca="false">INDEX(ResShare_Data,MATCH($E48,ResShare_Labels,0),MATCH(EN$7,ResShare_Years,0))</f>
        <v>0.632299199116987</v>
      </c>
      <c r="EO48" s="58" t="n">
        <f aca="false">INDEX(ResShare_Data,MATCH($E48,ResShare_Labels,0),MATCH(EO$7,ResShare_Years,0))</f>
        <v>0.632299199116987</v>
      </c>
      <c r="EP48" s="58" t="n">
        <f aca="false">INDEX(ResShare_Data,MATCH($E48,ResShare_Labels,0),MATCH(EP$7,ResShare_Years,0))</f>
        <v>0.632299199116987</v>
      </c>
      <c r="EQ48" s="58" t="n">
        <f aca="false">INDEX(ResShare_Data,MATCH($E48,ResShare_Labels,0),MATCH(EQ$7,ResShare_Years,0))</f>
        <v>0.628067461143997</v>
      </c>
      <c r="ER48" s="58" t="n">
        <f aca="false">INDEX(ResShare_Data,MATCH($E48,ResShare_Labels,0),MATCH(ER$7,ResShare_Years,0))</f>
        <v>0.628067461143997</v>
      </c>
      <c r="ES48" s="58" t="n">
        <f aca="false">INDEX(ResShare_Data,MATCH($E48,ResShare_Labels,0),MATCH(ES$7,ResShare_Years,0))</f>
        <v>0.628067461143997</v>
      </c>
      <c r="ET48" s="58" t="n">
        <f aca="false">INDEX(ResShare_Data,MATCH($E48,ResShare_Labels,0),MATCH(ET$7,ResShare_Years,0))</f>
        <v>0.628067461143997</v>
      </c>
      <c r="EU48" s="58" t="n">
        <f aca="false">INDEX(ResShare_Data,MATCH($E48,ResShare_Labels,0),MATCH(EU$7,ResShare_Years,0))</f>
        <v>0.628067461143997</v>
      </c>
      <c r="EV48" s="58" t="n">
        <f aca="false">INDEX(ResShare_Data,MATCH($E48,ResShare_Labels,0),MATCH(EV$7,ResShare_Years,0))</f>
        <v>0.628067461143997</v>
      </c>
      <c r="EW48" s="58" t="n">
        <f aca="false">INDEX(ResShare_Data,MATCH($E48,ResShare_Labels,0),MATCH(EW$7,ResShare_Years,0))</f>
        <v>0.628067461143997</v>
      </c>
      <c r="EX48" s="58" t="n">
        <f aca="false">INDEX(ResShare_Data,MATCH($E48,ResShare_Labels,0),MATCH(EX$7,ResShare_Years,0))</f>
        <v>0.628067461143997</v>
      </c>
      <c r="EY48" s="58" t="n">
        <f aca="false">INDEX(ResShare_Data,MATCH($E48,ResShare_Labels,0),MATCH(EY$7,ResShare_Years,0))</f>
        <v>0.628067461143997</v>
      </c>
      <c r="EZ48" s="58" t="n">
        <f aca="false">INDEX(ResShare_Data,MATCH($E48,ResShare_Labels,0),MATCH(EZ$7,ResShare_Years,0))</f>
        <v>0.628067461143997</v>
      </c>
      <c r="FA48" s="58" t="n">
        <f aca="false">INDEX(ResShare_Data,MATCH($E48,ResShare_Labels,0),MATCH(FA$7,ResShare_Years,0))</f>
        <v>0.628067461143997</v>
      </c>
      <c r="FB48" s="58" t="n">
        <f aca="false">INDEX(ResShare_Data,MATCH($E48,ResShare_Labels,0),MATCH(FB$7,ResShare_Years,0))</f>
        <v>0.628067461143997</v>
      </c>
      <c r="FC48" s="58" t="n">
        <f aca="false">INDEX(ResShare_Data,MATCH($E48,ResShare_Labels,0),MATCH(FC$7,ResShare_Years,0))</f>
        <v>0.628067461143997</v>
      </c>
      <c r="FD48" s="58" t="n">
        <f aca="false">INDEX(ResShare_Data,MATCH($E48,ResShare_Labels,0),MATCH(FD$7,ResShare_Years,0))</f>
        <v>0.628067461143997</v>
      </c>
      <c r="FE48" s="58" t="n">
        <f aca="false">INDEX(ResShare_Data,MATCH($E48,ResShare_Labels,0),MATCH(FE$7,ResShare_Years,0))</f>
        <v>0.628067461143997</v>
      </c>
      <c r="FF48" s="58" t="n">
        <f aca="false">INDEX(ResShare_Data,MATCH($E48,ResShare_Labels,0),MATCH(FF$7,ResShare_Years,0))</f>
        <v>0.628067461143997</v>
      </c>
      <c r="FG48" s="58" t="n">
        <f aca="false">INDEX(ResShare_Data,MATCH($E48,ResShare_Labels,0),MATCH(FG$7,ResShare_Years,0))</f>
        <v>0.628067461143997</v>
      </c>
      <c r="FH48" s="58" t="n">
        <f aca="false">INDEX(ResShare_Data,MATCH($E48,ResShare_Labels,0),MATCH(FH$7,ResShare_Years,0))</f>
        <v>0.628067461143997</v>
      </c>
    </row>
    <row r="49" customFormat="false" ht="15" hidden="false" customHeight="false" outlineLevel="0" collapsed="false">
      <c r="C49" s="0" t="s">
        <v>708</v>
      </c>
      <c r="D49" s="11" t="s">
        <v>32</v>
      </c>
      <c r="E49" s="22" t="n">
        <f aca="false">MIN(1,In_Grid_Import_MW/MAX(1,$E18))</f>
        <v>0</v>
      </c>
    </row>
    <row r="50" customFormat="false" ht="15" hidden="false" customHeight="false" outlineLevel="0" collapsed="false">
      <c r="C50" s="0" t="s">
        <v>709</v>
      </c>
      <c r="D50" s="11" t="s">
        <v>321</v>
      </c>
      <c r="J50" s="25" t="n">
        <f aca="false">J47*J41*(1-In_BESS_Haircut)*In_BESS_Avail/In_Aurora_Avail*(J48+(1-J48)*$E49)</f>
        <v>0</v>
      </c>
      <c r="K50" s="25" t="n">
        <f aca="false">K47*K41*(1-In_BESS_Haircut)*In_BESS_Avail/In_Aurora_Avail*(K48+(1-K48)*$E49)</f>
        <v>0</v>
      </c>
      <c r="L50" s="25" t="n">
        <f aca="false">L47*L41*(1-In_BESS_Haircut)*In_BESS_Avail/In_Aurora_Avail*(L48+(1-L48)*$E49)</f>
        <v>0</v>
      </c>
      <c r="M50" s="25" t="n">
        <f aca="false">M47*M41*(1-In_BESS_Haircut)*In_BESS_Avail/In_Aurora_Avail*(M48+(1-M48)*$E49)</f>
        <v>0</v>
      </c>
      <c r="N50" s="25" t="n">
        <f aca="false">N47*N41*(1-In_BESS_Haircut)*In_BESS_Avail/In_Aurora_Avail*(N48+(1-N48)*$E49)</f>
        <v>0</v>
      </c>
      <c r="O50" s="25" t="n">
        <f aca="false">O47*O41*(1-In_BESS_Haircut)*In_BESS_Avail/In_Aurora_Avail*(O48+(1-O48)*$E49)</f>
        <v>115.747142075895</v>
      </c>
      <c r="P50" s="25" t="n">
        <f aca="false">P47*P41*(1-In_BESS_Haircut)*In_BESS_Avail/In_Aurora_Avail*(P48+(1-P48)*$E49)</f>
        <v>115.747142075895</v>
      </c>
      <c r="Q50" s="25" t="n">
        <f aca="false">Q47*Q41*(1-In_BESS_Haircut)*In_BESS_Avail/In_Aurora_Avail*(Q48+(1-Q48)*$E49)</f>
        <v>115.747142075895</v>
      </c>
      <c r="R50" s="25" t="n">
        <f aca="false">R47*R41*(1-In_BESS_Haircut)*In_BESS_Avail/In_Aurora_Avail*(R48+(1-R48)*$E49)</f>
        <v>115.747142075895</v>
      </c>
      <c r="S50" s="25" t="n">
        <f aca="false">S47*S41*(1-In_BESS_Haircut)*In_BESS_Avail/In_Aurora_Avail*(S48+(1-S48)*$E49)</f>
        <v>109.729774685427</v>
      </c>
      <c r="T50" s="25" t="n">
        <f aca="false">T47*T41*(1-In_BESS_Haircut)*In_BESS_Avail/In_Aurora_Avail*(T48+(1-T48)*$E49)</f>
        <v>109.729774685427</v>
      </c>
      <c r="U50" s="25" t="n">
        <f aca="false">U47*U41*(1-In_BESS_Haircut)*In_BESS_Avail/In_Aurora_Avail*(U48+(1-U48)*$E49)</f>
        <v>109.729774685427</v>
      </c>
      <c r="V50" s="25" t="n">
        <f aca="false">V47*V41*(1-In_BESS_Haircut)*In_BESS_Avail/In_Aurora_Avail*(V48+(1-V48)*$E49)</f>
        <v>109.729774685427</v>
      </c>
      <c r="W50" s="25" t="n">
        <f aca="false">W47*W41*(1-In_BESS_Haircut)*In_BESS_Avail/In_Aurora_Avail*(W48+(1-W48)*$E49)</f>
        <v>88.7894841527937</v>
      </c>
      <c r="X50" s="25" t="n">
        <f aca="false">X47*X41*(1-In_BESS_Haircut)*In_BESS_Avail/In_Aurora_Avail*(X48+(1-X48)*$E49)</f>
        <v>88.7894841527937</v>
      </c>
      <c r="Y50" s="25" t="n">
        <f aca="false">Y47*Y41*(1-In_BESS_Haircut)*In_BESS_Avail/In_Aurora_Avail*(Y48+(1-Y48)*$E49)</f>
        <v>88.7894841527937</v>
      </c>
      <c r="Z50" s="25" t="n">
        <f aca="false">Z47*Z41*(1-In_BESS_Haircut)*In_BESS_Avail/In_Aurora_Avail*(Z48+(1-Z48)*$E49)</f>
        <v>88.7894841527937</v>
      </c>
      <c r="AA50" s="25" t="n">
        <f aca="false">AA47*AA41*(1-In_BESS_Haircut)*In_BESS_Avail/In_Aurora_Avail*(AA48+(1-AA48)*$E49)</f>
        <v>80.7527033286477</v>
      </c>
      <c r="AB50" s="25" t="n">
        <f aca="false">AB47*AB41*(1-In_BESS_Haircut)*In_BESS_Avail/In_Aurora_Avail*(AB48+(1-AB48)*$E49)</f>
        <v>80.7527033286477</v>
      </c>
      <c r="AC50" s="25" t="n">
        <f aca="false">AC47*AC41*(1-In_BESS_Haircut)*In_BESS_Avail/In_Aurora_Avail*(AC48+(1-AC48)*$E49)</f>
        <v>80.7527033286477</v>
      </c>
      <c r="AD50" s="25" t="n">
        <f aca="false">AD47*AD41*(1-In_BESS_Haircut)*In_BESS_Avail/In_Aurora_Avail*(AD48+(1-AD48)*$E49)</f>
        <v>80.7527033286477</v>
      </c>
      <c r="AE50" s="25" t="n">
        <f aca="false">AE47*AE41*(1-In_BESS_Haircut)*In_BESS_Avail/In_Aurora_Avail*(AE48+(1-AE48)*$E49)</f>
        <v>81.7743465200304</v>
      </c>
      <c r="AF50" s="25" t="n">
        <f aca="false">AF47*AF41*(1-In_BESS_Haircut)*In_BESS_Avail/In_Aurora_Avail*(AF48+(1-AF48)*$E49)</f>
        <v>81.7743465200304</v>
      </c>
      <c r="AG50" s="25" t="n">
        <f aca="false">AG47*AG41*(1-In_BESS_Haircut)*In_BESS_Avail/In_Aurora_Avail*(AG48+(1-AG48)*$E49)</f>
        <v>81.7743465200304</v>
      </c>
      <c r="AH50" s="25" t="n">
        <f aca="false">AH47*AH41*(1-In_BESS_Haircut)*In_BESS_Avail/In_Aurora_Avail*(AH48+(1-AH48)*$E49)</f>
        <v>81.7743465200304</v>
      </c>
      <c r="AI50" s="25" t="n">
        <f aca="false">AI47*AI41*(1-In_BESS_Haircut)*In_BESS_Avail/In_Aurora_Avail*(AI48+(1-AI48)*$E49)</f>
        <v>88.4377402544348</v>
      </c>
      <c r="AJ50" s="25" t="n">
        <f aca="false">AJ47*AJ41*(1-In_BESS_Haircut)*In_BESS_Avail/In_Aurora_Avail*(AJ48+(1-AJ48)*$E49)</f>
        <v>88.4377402544348</v>
      </c>
      <c r="AK50" s="25" t="n">
        <f aca="false">AK47*AK41*(1-In_BESS_Haircut)*In_BESS_Avail/In_Aurora_Avail*(AK48+(1-AK48)*$E49)</f>
        <v>88.4377402544348</v>
      </c>
      <c r="AL50" s="25" t="n">
        <f aca="false">AL47*AL41*(1-In_BESS_Haircut)*In_BESS_Avail/In_Aurora_Avail*(AL48+(1-AL48)*$E49)</f>
        <v>88.4377402544348</v>
      </c>
      <c r="AM50" s="25" t="n">
        <f aca="false">AM47*AM41*(1-In_BESS_Haircut)*In_BESS_Avail/In_Aurora_Avail*(AM48+(1-AM48)*$E49)</f>
        <v>82.8103220115117</v>
      </c>
      <c r="AN50" s="25" t="n">
        <f aca="false">AN47*AN41*(1-In_BESS_Haircut)*In_BESS_Avail/In_Aurora_Avail*(AN48+(1-AN48)*$E49)</f>
        <v>82.8103220115117</v>
      </c>
      <c r="AO50" s="25" t="n">
        <f aca="false">AO47*AO41*(1-In_BESS_Haircut)*In_BESS_Avail/In_Aurora_Avail*(AO48+(1-AO48)*$E49)</f>
        <v>82.8103220115117</v>
      </c>
      <c r="AP50" s="25" t="n">
        <f aca="false">AP47*AP41*(1-In_BESS_Haircut)*In_BESS_Avail/In_Aurora_Avail*(AP48+(1-AP48)*$E49)</f>
        <v>82.8103220115117</v>
      </c>
      <c r="AQ50" s="25" t="n">
        <f aca="false">AQ47*AQ41*(1-In_BESS_Haircut)*In_BESS_Avail/In_Aurora_Avail*(AQ48+(1-AQ48)*$E49)</f>
        <v>81.8991242812124</v>
      </c>
      <c r="AR50" s="25" t="n">
        <f aca="false">AR47*AR41*(1-In_BESS_Haircut)*In_BESS_Avail/In_Aurora_Avail*(AR48+(1-AR48)*$E49)</f>
        <v>81.8991242812124</v>
      </c>
      <c r="AS50" s="25" t="n">
        <f aca="false">AS47*AS41*(1-In_BESS_Haircut)*In_BESS_Avail/In_Aurora_Avail*(AS48+(1-AS48)*$E49)</f>
        <v>81.8991242812124</v>
      </c>
      <c r="AT50" s="25" t="n">
        <f aca="false">AT47*AT41*(1-In_BESS_Haircut)*In_BESS_Avail/In_Aurora_Avail*(AT48+(1-AT48)*$E49)</f>
        <v>81.8991242812124</v>
      </c>
      <c r="AU50" s="25" t="n">
        <f aca="false">AU47*AU41*(1-In_BESS_Haircut)*In_BESS_Avail/In_Aurora_Avail*(AU48+(1-AU48)*$E49)</f>
        <v>85.6267467754099</v>
      </c>
      <c r="AV50" s="25" t="n">
        <f aca="false">AV47*AV41*(1-In_BESS_Haircut)*In_BESS_Avail/In_Aurora_Avail*(AV48+(1-AV48)*$E49)</f>
        <v>85.6267467754099</v>
      </c>
      <c r="AW50" s="25" t="n">
        <f aca="false">AW47*AW41*(1-In_BESS_Haircut)*In_BESS_Avail/In_Aurora_Avail*(AW48+(1-AW48)*$E49)</f>
        <v>85.6267467754099</v>
      </c>
      <c r="AX50" s="25" t="n">
        <f aca="false">AX47*AX41*(1-In_BESS_Haircut)*In_BESS_Avail/In_Aurora_Avail*(AX48+(1-AX48)*$E49)</f>
        <v>85.6267467754099</v>
      </c>
      <c r="AY50" s="25" t="n">
        <f aca="false">AY47*AY41*(1-In_BESS_Haircut)*In_BESS_Avail/In_Aurora_Avail*(AY48+(1-AY48)*$E49)</f>
        <v>79.6284591163563</v>
      </c>
      <c r="AZ50" s="25" t="n">
        <f aca="false">AZ47*AZ41*(1-In_BESS_Haircut)*In_BESS_Avail/In_Aurora_Avail*(AZ48+(1-AZ48)*$E49)</f>
        <v>79.6284591163563</v>
      </c>
      <c r="BA50" s="25" t="n">
        <f aca="false">BA47*BA41*(1-In_BESS_Haircut)*In_BESS_Avail/In_Aurora_Avail*(BA48+(1-BA48)*$E49)</f>
        <v>79.6284591163563</v>
      </c>
      <c r="BB50" s="25" t="n">
        <f aca="false">BB47*BB41*(1-In_BESS_Haircut)*In_BESS_Avail/In_Aurora_Avail*(BB48+(1-BB48)*$E49)</f>
        <v>79.6284591163563</v>
      </c>
      <c r="BC50" s="25" t="n">
        <f aca="false">BC47*BC41*(1-In_BESS_Haircut)*In_BESS_Avail/In_Aurora_Avail*(BC48+(1-BC48)*$E49)</f>
        <v>76.4913337286491</v>
      </c>
      <c r="BD50" s="25" t="n">
        <f aca="false">BD47*BD41*(1-In_BESS_Haircut)*In_BESS_Avail/In_Aurora_Avail*(BD48+(1-BD48)*$E49)</f>
        <v>76.4913337286491</v>
      </c>
      <c r="BE50" s="25" t="n">
        <f aca="false">BE47*BE41*(1-In_BESS_Haircut)*In_BESS_Avail/In_Aurora_Avail*(BE48+(1-BE48)*$E49)</f>
        <v>76.4913337286491</v>
      </c>
      <c r="BF50" s="25" t="n">
        <f aca="false">BF47*BF41*(1-In_BESS_Haircut)*In_BESS_Avail/In_Aurora_Avail*(BF48+(1-BF48)*$E49)</f>
        <v>76.4913337286491</v>
      </c>
      <c r="BG50" s="25" t="n">
        <f aca="false">BG47*BG41*(1-In_BESS_Haircut)*In_BESS_Avail/In_Aurora_Avail*(BG48+(1-BG48)*$E49)</f>
        <v>77.7071944448131</v>
      </c>
      <c r="BH50" s="25" t="n">
        <f aca="false">BH47*BH41*(1-In_BESS_Haircut)*In_BESS_Avail/In_Aurora_Avail*(BH48+(1-BH48)*$E49)</f>
        <v>77.7071944448131</v>
      </c>
      <c r="BI50" s="25" t="n">
        <f aca="false">BI47*BI41*(1-In_BESS_Haircut)*In_BESS_Avail/In_Aurora_Avail*(BI48+(1-BI48)*$E49)</f>
        <v>77.7071944448131</v>
      </c>
      <c r="BJ50" s="25" t="n">
        <f aca="false">BJ47*BJ41*(1-In_BESS_Haircut)*In_BESS_Avail/In_Aurora_Avail*(BJ48+(1-BJ48)*$E49)</f>
        <v>77.7071944448131</v>
      </c>
      <c r="BK50" s="25" t="n">
        <f aca="false">BK47*BK41*(1-In_BESS_Haircut)*In_BESS_Avail/In_Aurora_Avail*(BK48+(1-BK48)*$E49)</f>
        <v>77.0914303759978</v>
      </c>
      <c r="BL50" s="25" t="n">
        <f aca="false">BL47*BL41*(1-In_BESS_Haircut)*In_BESS_Avail/In_Aurora_Avail*(BL48+(1-BL48)*$E49)</f>
        <v>77.0914303759978</v>
      </c>
      <c r="BM50" s="25" t="n">
        <f aca="false">BM47*BM41*(1-In_BESS_Haircut)*In_BESS_Avail/In_Aurora_Avail*(BM48+(1-BM48)*$E49)</f>
        <v>77.0914303759978</v>
      </c>
      <c r="BN50" s="25" t="n">
        <f aca="false">BN47*BN41*(1-In_BESS_Haircut)*In_BESS_Avail/In_Aurora_Avail*(BN48+(1-BN48)*$E49)</f>
        <v>77.0914303759978</v>
      </c>
      <c r="BO50" s="25" t="n">
        <f aca="false">BO47*BO41*(1-In_BESS_Haircut)*In_BESS_Avail/In_Aurora_Avail*(BO48+(1-BO48)*$E49)</f>
        <v>81.283626699346</v>
      </c>
      <c r="BP50" s="25" t="n">
        <f aca="false">BP47*BP41*(1-In_BESS_Haircut)*In_BESS_Avail/In_Aurora_Avail*(BP48+(1-BP48)*$E49)</f>
        <v>81.283626699346</v>
      </c>
      <c r="BQ50" s="25" t="n">
        <f aca="false">BQ47*BQ41*(1-In_BESS_Haircut)*In_BESS_Avail/In_Aurora_Avail*(BQ48+(1-BQ48)*$E49)</f>
        <v>81.283626699346</v>
      </c>
      <c r="BR50" s="25" t="n">
        <f aca="false">BR47*BR41*(1-In_BESS_Haircut)*In_BESS_Avail/In_Aurora_Avail*(BR48+(1-BR48)*$E49)</f>
        <v>81.283626699346</v>
      </c>
      <c r="BS50" s="25" t="n">
        <f aca="false">BS47*BS41*(1-In_BESS_Haircut)*In_BESS_Avail/In_Aurora_Avail*(BS48+(1-BS48)*$E49)</f>
        <v>81.770343694853</v>
      </c>
      <c r="BT50" s="25" t="n">
        <f aca="false">BT47*BT41*(1-In_BESS_Haircut)*In_BESS_Avail/In_Aurora_Avail*(BT48+(1-BT48)*$E49)</f>
        <v>81.770343694853</v>
      </c>
      <c r="BU50" s="25" t="n">
        <f aca="false">BU47*BU41*(1-In_BESS_Haircut)*In_BESS_Avail/In_Aurora_Avail*(BU48+(1-BU48)*$E49)</f>
        <v>81.770343694853</v>
      </c>
      <c r="BV50" s="25" t="n">
        <f aca="false">BV47*BV41*(1-In_BESS_Haircut)*In_BESS_Avail/In_Aurora_Avail*(BV48+(1-BV48)*$E49)</f>
        <v>81.770343694853</v>
      </c>
      <c r="BW50" s="25" t="n">
        <f aca="false">BW47*BW41*(1-In_BESS_Haircut)*In_BESS_Avail/In_Aurora_Avail*(BW48+(1-BW48)*$E49)</f>
        <v>80.9778913758736</v>
      </c>
      <c r="BX50" s="25" t="n">
        <f aca="false">BX47*BX41*(1-In_BESS_Haircut)*In_BESS_Avail/In_Aurora_Avail*(BX48+(1-BX48)*$E49)</f>
        <v>80.9778913758736</v>
      </c>
      <c r="BY50" s="25" t="n">
        <f aca="false">BY47*BY41*(1-In_BESS_Haircut)*In_BESS_Avail/In_Aurora_Avail*(BY48+(1-BY48)*$E49)</f>
        <v>80.9778913758736</v>
      </c>
      <c r="BZ50" s="25" t="n">
        <f aca="false">BZ47*BZ41*(1-In_BESS_Haircut)*In_BESS_Avail/In_Aurora_Avail*(BZ48+(1-BZ48)*$E49)</f>
        <v>80.9778913758736</v>
      </c>
      <c r="CA50" s="25" t="n">
        <f aca="false">CA47*CA41*(1-In_BESS_Haircut)*In_BESS_Avail/In_Aurora_Avail*(CA48+(1-CA48)*$E49)</f>
        <v>79.7427102491096</v>
      </c>
      <c r="CB50" s="25" t="n">
        <f aca="false">CB47*CB41*(1-In_BESS_Haircut)*In_BESS_Avail/In_Aurora_Avail*(CB48+(1-CB48)*$E49)</f>
        <v>79.7427102491096</v>
      </c>
      <c r="CC50" s="25" t="n">
        <f aca="false">CC47*CC41*(1-In_BESS_Haircut)*In_BESS_Avail/In_Aurora_Avail*(CC48+(1-CC48)*$E49)</f>
        <v>79.7427102491096</v>
      </c>
      <c r="CD50" s="25" t="n">
        <f aca="false">CD47*CD41*(1-In_BESS_Haircut)*In_BESS_Avail/In_Aurora_Avail*(CD48+(1-CD48)*$E49)</f>
        <v>79.7427102491096</v>
      </c>
      <c r="CE50" s="25" t="n">
        <f aca="false">CE47*CE41*(1-In_BESS_Haircut)*In_BESS_Avail/In_Aurora_Avail*(CE48+(1-CE48)*$E49)</f>
        <v>78.3569478811905</v>
      </c>
      <c r="CF50" s="25" t="n">
        <f aca="false">CF47*CF41*(1-In_BESS_Haircut)*In_BESS_Avail/In_Aurora_Avail*(CF48+(1-CF48)*$E49)</f>
        <v>78.3569478811905</v>
      </c>
      <c r="CG50" s="25" t="n">
        <f aca="false">CG47*CG41*(1-In_BESS_Haircut)*In_BESS_Avail/In_Aurora_Avail*(CG48+(1-CG48)*$E49)</f>
        <v>78.3569478811905</v>
      </c>
      <c r="CH50" s="25" t="n">
        <f aca="false">CH47*CH41*(1-In_BESS_Haircut)*In_BESS_Avail/In_Aurora_Avail*(CH48+(1-CH48)*$E49)</f>
        <v>78.3569478811905</v>
      </c>
      <c r="CI50" s="25" t="n">
        <f aca="false">CI47*CI41*(1-In_BESS_Haircut)*In_BESS_Avail/In_Aurora_Avail*(CI48+(1-CI48)*$E49)</f>
        <v>78.4300034669358</v>
      </c>
      <c r="CJ50" s="25" t="n">
        <f aca="false">CJ47*CJ41*(1-In_BESS_Haircut)*In_BESS_Avail/In_Aurora_Avail*(CJ48+(1-CJ48)*$E49)</f>
        <v>78.4300034669358</v>
      </c>
      <c r="CK50" s="25" t="n">
        <f aca="false">CK47*CK41*(1-In_BESS_Haircut)*In_BESS_Avail/In_Aurora_Avail*(CK48+(1-CK48)*$E49)</f>
        <v>78.4300034669358</v>
      </c>
      <c r="CL50" s="25" t="n">
        <f aca="false">CL47*CL41*(1-In_BESS_Haircut)*In_BESS_Avail/In_Aurora_Avail*(CL48+(1-CL48)*$E49)</f>
        <v>78.4300034669358</v>
      </c>
      <c r="CM50" s="25" t="n">
        <f aca="false">CM47*CM41*(1-In_BESS_Haircut)*In_BESS_Avail/In_Aurora_Avail*(CM48+(1-CM48)*$E49)</f>
        <v>82.1384764685627</v>
      </c>
      <c r="CN50" s="25" t="n">
        <f aca="false">CN47*CN41*(1-In_BESS_Haircut)*In_BESS_Avail/In_Aurora_Avail*(CN48+(1-CN48)*$E49)</f>
        <v>82.1384764685627</v>
      </c>
      <c r="CO50" s="25" t="n">
        <f aca="false">CO47*CO41*(1-In_BESS_Haircut)*In_BESS_Avail/In_Aurora_Avail*(CO48+(1-CO48)*$E49)</f>
        <v>82.1384764685627</v>
      </c>
      <c r="CP50" s="25" t="n">
        <f aca="false">CP47*CP41*(1-In_BESS_Haircut)*In_BESS_Avail/In_Aurora_Avail*(CP48+(1-CP48)*$E49)</f>
        <v>82.1384764685627</v>
      </c>
      <c r="CQ50" s="25" t="n">
        <f aca="false">CQ47*CQ41*(1-In_BESS_Haircut)*In_BESS_Avail/In_Aurora_Avail*(CQ48+(1-CQ48)*$E49)</f>
        <v>79.4139760053415</v>
      </c>
      <c r="CR50" s="25" t="n">
        <f aca="false">CR47*CR41*(1-In_BESS_Haircut)*In_BESS_Avail/In_Aurora_Avail*(CR48+(1-CR48)*$E49)</f>
        <v>79.4139760053415</v>
      </c>
      <c r="CS50" s="25" t="n">
        <f aca="false">CS47*CS41*(1-In_BESS_Haircut)*In_BESS_Avail/In_Aurora_Avail*(CS48+(1-CS48)*$E49)</f>
        <v>79.4139760053415</v>
      </c>
      <c r="CT50" s="25" t="n">
        <f aca="false">CT47*CT41*(1-In_BESS_Haircut)*In_BESS_Avail/In_Aurora_Avail*(CT48+(1-CT48)*$E49)</f>
        <v>79.4139760053415</v>
      </c>
      <c r="CU50" s="25" t="n">
        <f aca="false">CU47*CU41*(1-In_BESS_Haircut)*In_BESS_Avail/In_Aurora_Avail*(CU48+(1-CU48)*$E49)</f>
        <v>78.9982870158147</v>
      </c>
      <c r="CV50" s="25" t="n">
        <f aca="false">CV47*CV41*(1-In_BESS_Haircut)*In_BESS_Avail/In_Aurora_Avail*(CV48+(1-CV48)*$E49)</f>
        <v>78.9982870158147</v>
      </c>
      <c r="CW50" s="25" t="n">
        <f aca="false">CW47*CW41*(1-In_BESS_Haircut)*In_BESS_Avail/In_Aurora_Avail*(CW48+(1-CW48)*$E49)</f>
        <v>78.9982870158147</v>
      </c>
      <c r="CX50" s="25" t="n">
        <f aca="false">CX47*CX41*(1-In_BESS_Haircut)*In_BESS_Avail/In_Aurora_Avail*(CX48+(1-CX48)*$E49)</f>
        <v>78.9982870158147</v>
      </c>
      <c r="CY50" s="25" t="n">
        <f aca="false">CY47*CY41*(1-In_BESS_Haircut)*In_BESS_Avail/In_Aurora_Avail*(CY48+(1-CY48)*$E49)</f>
        <v>102.950401252932</v>
      </c>
      <c r="CZ50" s="25" t="n">
        <f aca="false">CZ47*CZ41*(1-In_BESS_Haircut)*In_BESS_Avail/In_Aurora_Avail*(CZ48+(1-CZ48)*$E49)</f>
        <v>102.950401252932</v>
      </c>
      <c r="DA50" s="25" t="n">
        <f aca="false">DA47*DA41*(1-In_BESS_Haircut)*In_BESS_Avail/In_Aurora_Avail*(DA48+(1-DA48)*$E49)</f>
        <v>102.950401252932</v>
      </c>
      <c r="DB50" s="25" t="n">
        <f aca="false">DB47*DB41*(1-In_BESS_Haircut)*In_BESS_Avail/In_Aurora_Avail*(DB48+(1-DB48)*$E49)</f>
        <v>102.950401252932</v>
      </c>
      <c r="DC50" s="25" t="n">
        <f aca="false">DC47*DC41*(1-In_BESS_Haircut)*In_BESS_Avail/In_Aurora_Avail*(DC48+(1-DC48)*$E49)</f>
        <v>103.331661239681</v>
      </c>
      <c r="DD50" s="25" t="n">
        <f aca="false">DD47*DD41*(1-In_BESS_Haircut)*In_BESS_Avail/In_Aurora_Avail*(DD48+(1-DD48)*$E49)</f>
        <v>103.331661239681</v>
      </c>
      <c r="DE50" s="25" t="n">
        <f aca="false">DE47*DE41*(1-In_BESS_Haircut)*In_BESS_Avail/In_Aurora_Avail*(DE48+(1-DE48)*$E49)</f>
        <v>103.331661239681</v>
      </c>
      <c r="DF50" s="25" t="n">
        <f aca="false">DF47*DF41*(1-In_BESS_Haircut)*In_BESS_Avail/In_Aurora_Avail*(DF48+(1-DF48)*$E49)</f>
        <v>103.331661239681</v>
      </c>
      <c r="DG50" s="25" t="n">
        <f aca="false">DG47*DG41*(1-In_BESS_Haircut)*In_BESS_Avail/In_Aurora_Avail*(DG48+(1-DG48)*$E49)</f>
        <v>104.058852374829</v>
      </c>
      <c r="DH50" s="25" t="n">
        <f aca="false">DH47*DH41*(1-In_BESS_Haircut)*In_BESS_Avail/In_Aurora_Avail*(DH48+(1-DH48)*$E49)</f>
        <v>104.058852374829</v>
      </c>
      <c r="DI50" s="25" t="n">
        <f aca="false">DI47*DI41*(1-In_BESS_Haircut)*In_BESS_Avail/In_Aurora_Avail*(DI48+(1-DI48)*$E49)</f>
        <v>104.058852374829</v>
      </c>
      <c r="DJ50" s="25" t="n">
        <f aca="false">DJ47*DJ41*(1-In_BESS_Haircut)*In_BESS_Avail/In_Aurora_Avail*(DJ48+(1-DJ48)*$E49)</f>
        <v>104.058852374829</v>
      </c>
      <c r="DK50" s="25" t="n">
        <f aca="false">DK47*DK41*(1-In_BESS_Haircut)*In_BESS_Avail/In_Aurora_Avail*(DK48+(1-DK48)*$E49)</f>
        <v>102.101897516361</v>
      </c>
      <c r="DL50" s="25" t="n">
        <f aca="false">DL47*DL41*(1-In_BESS_Haircut)*In_BESS_Avail/In_Aurora_Avail*(DL48+(1-DL48)*$E49)</f>
        <v>102.101897516361</v>
      </c>
      <c r="DM50" s="25" t="n">
        <f aca="false">DM47*DM41*(1-In_BESS_Haircut)*In_BESS_Avail/In_Aurora_Avail*(DM48+(1-DM48)*$E49)</f>
        <v>102.101897516361</v>
      </c>
      <c r="DN50" s="25" t="n">
        <f aca="false">DN47*DN41*(1-In_BESS_Haircut)*In_BESS_Avail/In_Aurora_Avail*(DN48+(1-DN48)*$E49)</f>
        <v>102.101897516361</v>
      </c>
      <c r="DO50" s="25" t="n">
        <f aca="false">DO47*DO41*(1-In_BESS_Haircut)*In_BESS_Avail/In_Aurora_Avail*(DO48+(1-DO48)*$E49)</f>
        <v>106.742542088169</v>
      </c>
      <c r="DP50" s="25" t="n">
        <f aca="false">DP47*DP41*(1-In_BESS_Haircut)*In_BESS_Avail/In_Aurora_Avail*(DP48+(1-DP48)*$E49)</f>
        <v>106.742542088169</v>
      </c>
      <c r="DQ50" s="25" t="n">
        <f aca="false">DQ47*DQ41*(1-In_BESS_Haircut)*In_BESS_Avail/In_Aurora_Avail*(DQ48+(1-DQ48)*$E49)</f>
        <v>106.742542088169</v>
      </c>
      <c r="DR50" s="25" t="n">
        <f aca="false">DR47*DR41*(1-In_BESS_Haircut)*In_BESS_Avail/In_Aurora_Avail*(DR48+(1-DR48)*$E49)</f>
        <v>106.742542088169</v>
      </c>
      <c r="DS50" s="25" t="n">
        <f aca="false">DS47*DS41*(1-In_BESS_Haircut)*In_BESS_Avail/In_Aurora_Avail*(DS48+(1-DS48)*$E49)</f>
        <v>106.610235385473</v>
      </c>
      <c r="DT50" s="25" t="n">
        <f aca="false">DT47*DT41*(1-In_BESS_Haircut)*In_BESS_Avail/In_Aurora_Avail*(DT48+(1-DT48)*$E49)</f>
        <v>106.610235385473</v>
      </c>
      <c r="DU50" s="25" t="n">
        <f aca="false">DU47*DU41*(1-In_BESS_Haircut)*In_BESS_Avail/In_Aurora_Avail*(DU48+(1-DU48)*$E49)</f>
        <v>106.610235385473</v>
      </c>
      <c r="DV50" s="25" t="n">
        <f aca="false">DV47*DV41*(1-In_BESS_Haircut)*In_BESS_Avail/In_Aurora_Avail*(DV48+(1-DV48)*$E49)</f>
        <v>106.610235385473</v>
      </c>
      <c r="DW50" s="25" t="n">
        <f aca="false">DW47*DW41*(1-In_BESS_Haircut)*In_BESS_Avail/In_Aurora_Avail*(DW48+(1-DW48)*$E49)</f>
        <v>107.780765170112</v>
      </c>
      <c r="DX50" s="25" t="n">
        <f aca="false">DX47*DX41*(1-In_BESS_Haircut)*In_BESS_Avail/In_Aurora_Avail*(DX48+(1-DX48)*$E49)</f>
        <v>107.780765170112</v>
      </c>
      <c r="DY50" s="25" t="n">
        <f aca="false">DY47*DY41*(1-In_BESS_Haircut)*In_BESS_Avail/In_Aurora_Avail*(DY48+(1-DY48)*$E49)</f>
        <v>107.780765170112</v>
      </c>
      <c r="DZ50" s="25" t="n">
        <f aca="false">DZ47*DZ41*(1-In_BESS_Haircut)*In_BESS_Avail/In_Aurora_Avail*(DZ48+(1-DZ48)*$E49)</f>
        <v>107.780765170112</v>
      </c>
      <c r="EA50" s="25" t="n">
        <f aca="false">EA47*EA41*(1-In_BESS_Haircut)*In_BESS_Avail/In_Aurora_Avail*(EA48+(1-EA48)*$E49)</f>
        <v>109.458239139372</v>
      </c>
      <c r="EB50" s="25" t="n">
        <f aca="false">EB47*EB41*(1-In_BESS_Haircut)*In_BESS_Avail/In_Aurora_Avail*(EB48+(1-EB48)*$E49)</f>
        <v>109.458239139372</v>
      </c>
      <c r="EC50" s="25" t="n">
        <f aca="false">EC47*EC41*(1-In_BESS_Haircut)*In_BESS_Avail/In_Aurora_Avail*(EC48+(1-EC48)*$E49)</f>
        <v>109.458239139372</v>
      </c>
      <c r="ED50" s="25" t="n">
        <f aca="false">ED47*ED41*(1-In_BESS_Haircut)*In_BESS_Avail/In_Aurora_Avail*(ED48+(1-ED48)*$E49)</f>
        <v>109.458239139372</v>
      </c>
      <c r="EE50" s="25" t="n">
        <f aca="false">EE47*EE41*(1-In_BESS_Haircut)*In_BESS_Avail/In_Aurora_Avail*(EE48+(1-EE48)*$E49)</f>
        <v>108.243290195706</v>
      </c>
      <c r="EF50" s="25" t="n">
        <f aca="false">EF47*EF41*(1-In_BESS_Haircut)*In_BESS_Avail/In_Aurora_Avail*(EF48+(1-EF48)*$E49)</f>
        <v>108.243290195706</v>
      </c>
      <c r="EG50" s="25" t="n">
        <f aca="false">EG47*EG41*(1-In_BESS_Haircut)*In_BESS_Avail/In_Aurora_Avail*(EG48+(1-EG48)*$E49)</f>
        <v>108.243290195706</v>
      </c>
      <c r="EH50" s="25" t="n">
        <f aca="false">EH47*EH41*(1-In_BESS_Haircut)*In_BESS_Avail/In_Aurora_Avail*(EH48+(1-EH48)*$E49)</f>
        <v>108.243290195706</v>
      </c>
      <c r="EI50" s="25" t="n">
        <f aca="false">EI47*EI41*(1-In_BESS_Haircut)*In_BESS_Avail/In_Aurora_Avail*(EI48+(1-EI48)*$E49)</f>
        <v>114.289501995675</v>
      </c>
      <c r="EJ50" s="25" t="n">
        <f aca="false">EJ47*EJ41*(1-In_BESS_Haircut)*In_BESS_Avail/In_Aurora_Avail*(EJ48+(1-EJ48)*$E49)</f>
        <v>114.289501995675</v>
      </c>
      <c r="EK50" s="25" t="n">
        <f aca="false">EK47*EK41*(1-In_BESS_Haircut)*In_BESS_Avail/In_Aurora_Avail*(EK48+(1-EK48)*$E49)</f>
        <v>114.289501995675</v>
      </c>
      <c r="EL50" s="25" t="n">
        <f aca="false">EL47*EL41*(1-In_BESS_Haircut)*In_BESS_Avail/In_Aurora_Avail*(EL48+(1-EL48)*$E49)</f>
        <v>114.289501995675</v>
      </c>
      <c r="EM50" s="25" t="n">
        <f aca="false">EM47*EM41*(1-In_BESS_Haircut)*In_BESS_Avail/In_Aurora_Avail*(EM48+(1-EM48)*$E49)</f>
        <v>117.013335908328</v>
      </c>
      <c r="EN50" s="25" t="n">
        <f aca="false">EN47*EN41*(1-In_BESS_Haircut)*In_BESS_Avail/In_Aurora_Avail*(EN48+(1-EN48)*$E49)</f>
        <v>117.013335908328</v>
      </c>
      <c r="EO50" s="25" t="n">
        <f aca="false">EO47*EO41*(1-In_BESS_Haircut)*In_BESS_Avail/In_Aurora_Avail*(EO48+(1-EO48)*$E49)</f>
        <v>117.013335908328</v>
      </c>
      <c r="EP50" s="25" t="n">
        <f aca="false">EP47*EP41*(1-In_BESS_Haircut)*In_BESS_Avail/In_Aurora_Avail*(EP48+(1-EP48)*$E49)</f>
        <v>117.013335908328</v>
      </c>
      <c r="EQ50" s="25" t="n">
        <f aca="false">EQ47*EQ41*(1-In_BESS_Haircut)*In_BESS_Avail/In_Aurora_Avail*(EQ48+(1-EQ48)*$E49)</f>
        <v>114.602326173042</v>
      </c>
      <c r="ER50" s="25" t="n">
        <f aca="false">ER47*ER41*(1-In_BESS_Haircut)*In_BESS_Avail/In_Aurora_Avail*(ER48+(1-ER48)*$E49)</f>
        <v>114.602326173042</v>
      </c>
      <c r="ES50" s="25" t="n">
        <f aca="false">ES47*ES41*(1-In_BESS_Haircut)*In_BESS_Avail/In_Aurora_Avail*(ES48+(1-ES48)*$E49)</f>
        <v>114.602326173042</v>
      </c>
      <c r="ET50" s="25" t="n">
        <f aca="false">ET47*ET41*(1-In_BESS_Haircut)*In_BESS_Avail/In_Aurora_Avail*(ET48+(1-ET48)*$E49)</f>
        <v>114.602326173042</v>
      </c>
      <c r="EU50" s="25" t="n">
        <f aca="false">EU47*EU41*(1-In_BESS_Haircut)*In_BESS_Avail/In_Aurora_Avail*(EU48+(1-EU48)*$E49)</f>
        <v>116.894372696503</v>
      </c>
      <c r="EV50" s="25" t="n">
        <f aca="false">EV47*EV41*(1-In_BESS_Haircut)*In_BESS_Avail/In_Aurora_Avail*(EV48+(1-EV48)*$E49)</f>
        <v>116.894372696503</v>
      </c>
      <c r="EW50" s="25" t="n">
        <f aca="false">EW47*EW41*(1-In_BESS_Haircut)*In_BESS_Avail/In_Aurora_Avail*(EW48+(1-EW48)*$E49)</f>
        <v>116.894372696503</v>
      </c>
      <c r="EX50" s="25" t="n">
        <f aca="false">EX47*EX41*(1-In_BESS_Haircut)*In_BESS_Avail/In_Aurora_Avail*(EX48+(1-EX48)*$E49)</f>
        <v>116.894372696503</v>
      </c>
      <c r="EY50" s="25" t="n">
        <f aca="false">EY47*EY41*(1-In_BESS_Haircut)*In_BESS_Avail/In_Aurora_Avail*(EY48+(1-EY48)*$E49)</f>
        <v>119.232260150433</v>
      </c>
      <c r="EZ50" s="25" t="n">
        <f aca="false">EZ47*EZ41*(1-In_BESS_Haircut)*In_BESS_Avail/In_Aurora_Avail*(EZ48+(1-EZ48)*$E49)</f>
        <v>119.232260150433</v>
      </c>
      <c r="FA50" s="25" t="n">
        <f aca="false">FA47*FA41*(1-In_BESS_Haircut)*In_BESS_Avail/In_Aurora_Avail*(FA48+(1-FA48)*$E49)</f>
        <v>119.232260150433</v>
      </c>
      <c r="FB50" s="25" t="n">
        <f aca="false">FB47*FB41*(1-In_BESS_Haircut)*In_BESS_Avail/In_Aurora_Avail*(FB48+(1-FB48)*$E49)</f>
        <v>119.232260150433</v>
      </c>
      <c r="FC50" s="25" t="n">
        <f aca="false">FC47*FC41*(1-In_BESS_Haircut)*In_BESS_Avail/In_Aurora_Avail*(FC48+(1-FC48)*$E49)</f>
        <v>121.616905353442</v>
      </c>
      <c r="FD50" s="25" t="n">
        <f aca="false">FD47*FD41*(1-In_BESS_Haircut)*In_BESS_Avail/In_Aurora_Avail*(FD48+(1-FD48)*$E49)</f>
        <v>121.616905353442</v>
      </c>
      <c r="FE50" s="25" t="n">
        <f aca="false">FE47*FE41*(1-In_BESS_Haircut)*In_BESS_Avail/In_Aurora_Avail*(FE48+(1-FE48)*$E49)</f>
        <v>121.616905353442</v>
      </c>
      <c r="FF50" s="25" t="n">
        <f aca="false">FF47*FF41*(1-In_BESS_Haircut)*In_BESS_Avail/In_Aurora_Avail*(FF48+(1-FF48)*$E49)</f>
        <v>121.616905353442</v>
      </c>
      <c r="FG50" s="25" t="n">
        <f aca="false">FG47*FG41*(1-In_BESS_Haircut)*In_BESS_Avail/In_Aurora_Avail*(FG48+(1-FG48)*$E49)</f>
        <v>124.04924346051</v>
      </c>
      <c r="FH50" s="25" t="n">
        <f aca="false">FH47*FH41*(1-In_BESS_Haircut)*In_BESS_Avail/In_Aurora_Avail*(FH48+(1-FH48)*$E49)</f>
        <v>124.04924346051</v>
      </c>
    </row>
    <row r="51" customFormat="false" ht="15" hidden="false" customHeight="false" outlineLevel="0" collapsed="false">
      <c r="C51" s="0" t="s">
        <v>710</v>
      </c>
      <c r="D51" s="11" t="s">
        <v>327</v>
      </c>
      <c r="E51" s="35" t="n">
        <f aca="false">IF(In_Fix_Augment=0,In_Augment_Year_v3,IF(In_Augment_Year&gt;0,In_Augment_Year,$F51))</f>
        <v>2048</v>
      </c>
      <c r="F51" s="35" t="n">
        <f aca="false">INDEX(Block_Repower,MATCH($E47,Block_Names,0))</f>
        <v>2048</v>
      </c>
    </row>
    <row r="52" customFormat="false" ht="15" hidden="false" customHeight="false" outlineLevel="0" collapsed="false">
      <c r="C52" s="0" t="s">
        <v>711</v>
      </c>
      <c r="D52" s="11" t="s">
        <v>34</v>
      </c>
      <c r="J52" s="17" t="n">
        <f aca="false">1-(1-In_Repower)*(J$7&gt;=$E51)</f>
        <v>1</v>
      </c>
      <c r="K52" s="17" t="n">
        <f aca="false">1-(1-In_Repower)*(K$7&gt;=$E51)</f>
        <v>1</v>
      </c>
      <c r="L52" s="17" t="n">
        <f aca="false">1-(1-In_Repower)*(L$7&gt;=$E51)</f>
        <v>1</v>
      </c>
      <c r="M52" s="17" t="n">
        <f aca="false">1-(1-In_Repower)*(M$7&gt;=$E51)</f>
        <v>1</v>
      </c>
      <c r="N52" s="17" t="n">
        <f aca="false">1-(1-In_Repower)*(N$7&gt;=$E51)</f>
        <v>1</v>
      </c>
      <c r="O52" s="17" t="n">
        <f aca="false">1-(1-In_Repower)*(O$7&gt;=$E51)</f>
        <v>1</v>
      </c>
      <c r="P52" s="17" t="n">
        <f aca="false">1-(1-In_Repower)*(P$7&gt;=$E51)</f>
        <v>1</v>
      </c>
      <c r="Q52" s="17" t="n">
        <f aca="false">1-(1-In_Repower)*(Q$7&gt;=$E51)</f>
        <v>1</v>
      </c>
      <c r="R52" s="17" t="n">
        <f aca="false">1-(1-In_Repower)*(R$7&gt;=$E51)</f>
        <v>1</v>
      </c>
      <c r="S52" s="17" t="n">
        <f aca="false">1-(1-In_Repower)*(S$7&gt;=$E51)</f>
        <v>1</v>
      </c>
      <c r="T52" s="17" t="n">
        <f aca="false">1-(1-In_Repower)*(T$7&gt;=$E51)</f>
        <v>1</v>
      </c>
      <c r="U52" s="17" t="n">
        <f aca="false">1-(1-In_Repower)*(U$7&gt;=$E51)</f>
        <v>1</v>
      </c>
      <c r="V52" s="17" t="n">
        <f aca="false">1-(1-In_Repower)*(V$7&gt;=$E51)</f>
        <v>1</v>
      </c>
      <c r="W52" s="17" t="n">
        <f aca="false">1-(1-In_Repower)*(W$7&gt;=$E51)</f>
        <v>1</v>
      </c>
      <c r="X52" s="17" t="n">
        <f aca="false">1-(1-In_Repower)*(X$7&gt;=$E51)</f>
        <v>1</v>
      </c>
      <c r="Y52" s="17" t="n">
        <f aca="false">1-(1-In_Repower)*(Y$7&gt;=$E51)</f>
        <v>1</v>
      </c>
      <c r="Z52" s="17" t="n">
        <f aca="false">1-(1-In_Repower)*(Z$7&gt;=$E51)</f>
        <v>1</v>
      </c>
      <c r="AA52" s="17" t="n">
        <f aca="false">1-(1-In_Repower)*(AA$7&gt;=$E51)</f>
        <v>1</v>
      </c>
      <c r="AB52" s="17" t="n">
        <f aca="false">1-(1-In_Repower)*(AB$7&gt;=$E51)</f>
        <v>1</v>
      </c>
      <c r="AC52" s="17" t="n">
        <f aca="false">1-(1-In_Repower)*(AC$7&gt;=$E51)</f>
        <v>1</v>
      </c>
      <c r="AD52" s="17" t="n">
        <f aca="false">1-(1-In_Repower)*(AD$7&gt;=$E51)</f>
        <v>1</v>
      </c>
      <c r="AE52" s="17" t="n">
        <f aca="false">1-(1-In_Repower)*(AE$7&gt;=$E51)</f>
        <v>1</v>
      </c>
      <c r="AF52" s="17" t="n">
        <f aca="false">1-(1-In_Repower)*(AF$7&gt;=$E51)</f>
        <v>1</v>
      </c>
      <c r="AG52" s="17" t="n">
        <f aca="false">1-(1-In_Repower)*(AG$7&gt;=$E51)</f>
        <v>1</v>
      </c>
      <c r="AH52" s="17" t="n">
        <f aca="false">1-(1-In_Repower)*(AH$7&gt;=$E51)</f>
        <v>1</v>
      </c>
      <c r="AI52" s="17" t="n">
        <f aca="false">1-(1-In_Repower)*(AI$7&gt;=$E51)</f>
        <v>1</v>
      </c>
      <c r="AJ52" s="17" t="n">
        <f aca="false">1-(1-In_Repower)*(AJ$7&gt;=$E51)</f>
        <v>1</v>
      </c>
      <c r="AK52" s="17" t="n">
        <f aca="false">1-(1-In_Repower)*(AK$7&gt;=$E51)</f>
        <v>1</v>
      </c>
      <c r="AL52" s="17" t="n">
        <f aca="false">1-(1-In_Repower)*(AL$7&gt;=$E51)</f>
        <v>1</v>
      </c>
      <c r="AM52" s="17" t="n">
        <f aca="false">1-(1-In_Repower)*(AM$7&gt;=$E51)</f>
        <v>1</v>
      </c>
      <c r="AN52" s="17" t="n">
        <f aca="false">1-(1-In_Repower)*(AN$7&gt;=$E51)</f>
        <v>1</v>
      </c>
      <c r="AO52" s="17" t="n">
        <f aca="false">1-(1-In_Repower)*(AO$7&gt;=$E51)</f>
        <v>1</v>
      </c>
      <c r="AP52" s="17" t="n">
        <f aca="false">1-(1-In_Repower)*(AP$7&gt;=$E51)</f>
        <v>1</v>
      </c>
      <c r="AQ52" s="17" t="n">
        <f aca="false">1-(1-In_Repower)*(AQ$7&gt;=$E51)</f>
        <v>1</v>
      </c>
      <c r="AR52" s="17" t="n">
        <f aca="false">1-(1-In_Repower)*(AR$7&gt;=$E51)</f>
        <v>1</v>
      </c>
      <c r="AS52" s="17" t="n">
        <f aca="false">1-(1-In_Repower)*(AS$7&gt;=$E51)</f>
        <v>1</v>
      </c>
      <c r="AT52" s="17" t="n">
        <f aca="false">1-(1-In_Repower)*(AT$7&gt;=$E51)</f>
        <v>1</v>
      </c>
      <c r="AU52" s="17" t="n">
        <f aca="false">1-(1-In_Repower)*(AU$7&gt;=$E51)</f>
        <v>1</v>
      </c>
      <c r="AV52" s="17" t="n">
        <f aca="false">1-(1-In_Repower)*(AV$7&gt;=$E51)</f>
        <v>1</v>
      </c>
      <c r="AW52" s="17" t="n">
        <f aca="false">1-(1-In_Repower)*(AW$7&gt;=$E51)</f>
        <v>1</v>
      </c>
      <c r="AX52" s="17" t="n">
        <f aca="false">1-(1-In_Repower)*(AX$7&gt;=$E51)</f>
        <v>1</v>
      </c>
      <c r="AY52" s="17" t="n">
        <f aca="false">1-(1-In_Repower)*(AY$7&gt;=$E51)</f>
        <v>1</v>
      </c>
      <c r="AZ52" s="17" t="n">
        <f aca="false">1-(1-In_Repower)*(AZ$7&gt;=$E51)</f>
        <v>1</v>
      </c>
      <c r="BA52" s="17" t="n">
        <f aca="false">1-(1-In_Repower)*(BA$7&gt;=$E51)</f>
        <v>1</v>
      </c>
      <c r="BB52" s="17" t="n">
        <f aca="false">1-(1-In_Repower)*(BB$7&gt;=$E51)</f>
        <v>1</v>
      </c>
      <c r="BC52" s="17" t="n">
        <f aca="false">1-(1-In_Repower)*(BC$7&gt;=$E51)</f>
        <v>1</v>
      </c>
      <c r="BD52" s="17" t="n">
        <f aca="false">1-(1-In_Repower)*(BD$7&gt;=$E51)</f>
        <v>1</v>
      </c>
      <c r="BE52" s="17" t="n">
        <f aca="false">1-(1-In_Repower)*(BE$7&gt;=$E51)</f>
        <v>1</v>
      </c>
      <c r="BF52" s="17" t="n">
        <f aca="false">1-(1-In_Repower)*(BF$7&gt;=$E51)</f>
        <v>1</v>
      </c>
      <c r="BG52" s="17" t="n">
        <f aca="false">1-(1-In_Repower)*(BG$7&gt;=$E51)</f>
        <v>1</v>
      </c>
      <c r="BH52" s="17" t="n">
        <f aca="false">1-(1-In_Repower)*(BH$7&gt;=$E51)</f>
        <v>1</v>
      </c>
      <c r="BI52" s="17" t="n">
        <f aca="false">1-(1-In_Repower)*(BI$7&gt;=$E51)</f>
        <v>1</v>
      </c>
      <c r="BJ52" s="17" t="n">
        <f aca="false">1-(1-In_Repower)*(BJ$7&gt;=$E51)</f>
        <v>1</v>
      </c>
      <c r="BK52" s="17" t="n">
        <f aca="false">1-(1-In_Repower)*(BK$7&gt;=$E51)</f>
        <v>1</v>
      </c>
      <c r="BL52" s="17" t="n">
        <f aca="false">1-(1-In_Repower)*(BL$7&gt;=$E51)</f>
        <v>1</v>
      </c>
      <c r="BM52" s="17" t="n">
        <f aca="false">1-(1-In_Repower)*(BM$7&gt;=$E51)</f>
        <v>1</v>
      </c>
      <c r="BN52" s="17" t="n">
        <f aca="false">1-(1-In_Repower)*(BN$7&gt;=$E51)</f>
        <v>1</v>
      </c>
      <c r="BO52" s="17" t="n">
        <f aca="false">1-(1-In_Repower)*(BO$7&gt;=$E51)</f>
        <v>1</v>
      </c>
      <c r="BP52" s="17" t="n">
        <f aca="false">1-(1-In_Repower)*(BP$7&gt;=$E51)</f>
        <v>1</v>
      </c>
      <c r="BQ52" s="17" t="n">
        <f aca="false">1-(1-In_Repower)*(BQ$7&gt;=$E51)</f>
        <v>1</v>
      </c>
      <c r="BR52" s="17" t="n">
        <f aca="false">1-(1-In_Repower)*(BR$7&gt;=$E51)</f>
        <v>1</v>
      </c>
      <c r="BS52" s="17" t="n">
        <f aca="false">1-(1-In_Repower)*(BS$7&gt;=$E51)</f>
        <v>1</v>
      </c>
      <c r="BT52" s="17" t="n">
        <f aca="false">1-(1-In_Repower)*(BT$7&gt;=$E51)</f>
        <v>1</v>
      </c>
      <c r="BU52" s="17" t="n">
        <f aca="false">1-(1-In_Repower)*(BU$7&gt;=$E51)</f>
        <v>1</v>
      </c>
      <c r="BV52" s="17" t="n">
        <f aca="false">1-(1-In_Repower)*(BV$7&gt;=$E51)</f>
        <v>1</v>
      </c>
      <c r="BW52" s="17" t="n">
        <f aca="false">1-(1-In_Repower)*(BW$7&gt;=$E51)</f>
        <v>1</v>
      </c>
      <c r="BX52" s="17" t="n">
        <f aca="false">1-(1-In_Repower)*(BX$7&gt;=$E51)</f>
        <v>1</v>
      </c>
      <c r="BY52" s="17" t="n">
        <f aca="false">1-(1-In_Repower)*(BY$7&gt;=$E51)</f>
        <v>1</v>
      </c>
      <c r="BZ52" s="17" t="n">
        <f aca="false">1-(1-In_Repower)*(BZ$7&gt;=$E51)</f>
        <v>1</v>
      </c>
      <c r="CA52" s="17" t="n">
        <f aca="false">1-(1-In_Repower)*(CA$7&gt;=$E51)</f>
        <v>1</v>
      </c>
      <c r="CB52" s="17" t="n">
        <f aca="false">1-(1-In_Repower)*(CB$7&gt;=$E51)</f>
        <v>1</v>
      </c>
      <c r="CC52" s="17" t="n">
        <f aca="false">1-(1-In_Repower)*(CC$7&gt;=$E51)</f>
        <v>1</v>
      </c>
      <c r="CD52" s="17" t="n">
        <f aca="false">1-(1-In_Repower)*(CD$7&gt;=$E51)</f>
        <v>1</v>
      </c>
      <c r="CE52" s="17" t="n">
        <f aca="false">1-(1-In_Repower)*(CE$7&gt;=$E51)</f>
        <v>1</v>
      </c>
      <c r="CF52" s="17" t="n">
        <f aca="false">1-(1-In_Repower)*(CF$7&gt;=$E51)</f>
        <v>1</v>
      </c>
      <c r="CG52" s="17" t="n">
        <f aca="false">1-(1-In_Repower)*(CG$7&gt;=$E51)</f>
        <v>1</v>
      </c>
      <c r="CH52" s="17" t="n">
        <f aca="false">1-(1-In_Repower)*(CH$7&gt;=$E51)</f>
        <v>1</v>
      </c>
      <c r="CI52" s="17" t="n">
        <f aca="false">1-(1-In_Repower)*(CI$7&gt;=$E51)</f>
        <v>1</v>
      </c>
      <c r="CJ52" s="17" t="n">
        <f aca="false">1-(1-In_Repower)*(CJ$7&gt;=$E51)</f>
        <v>1</v>
      </c>
      <c r="CK52" s="17" t="n">
        <f aca="false">1-(1-In_Repower)*(CK$7&gt;=$E51)</f>
        <v>1</v>
      </c>
      <c r="CL52" s="17" t="n">
        <f aca="false">1-(1-In_Repower)*(CL$7&gt;=$E51)</f>
        <v>1</v>
      </c>
      <c r="CM52" s="17" t="n">
        <f aca="false">1-(1-In_Repower)*(CM$7&gt;=$E51)</f>
        <v>1</v>
      </c>
      <c r="CN52" s="17" t="n">
        <f aca="false">1-(1-In_Repower)*(CN$7&gt;=$E51)</f>
        <v>1</v>
      </c>
      <c r="CO52" s="17" t="n">
        <f aca="false">1-(1-In_Repower)*(CO$7&gt;=$E51)</f>
        <v>1</v>
      </c>
      <c r="CP52" s="17" t="n">
        <f aca="false">1-(1-In_Repower)*(CP$7&gt;=$E51)</f>
        <v>1</v>
      </c>
      <c r="CQ52" s="17" t="n">
        <f aca="false">1-(1-In_Repower)*(CQ$7&gt;=$E51)</f>
        <v>1</v>
      </c>
      <c r="CR52" s="17" t="n">
        <f aca="false">1-(1-In_Repower)*(CR$7&gt;=$E51)</f>
        <v>1</v>
      </c>
      <c r="CS52" s="17" t="n">
        <f aca="false">1-(1-In_Repower)*(CS$7&gt;=$E51)</f>
        <v>1</v>
      </c>
      <c r="CT52" s="17" t="n">
        <f aca="false">1-(1-In_Repower)*(CT$7&gt;=$E51)</f>
        <v>1</v>
      </c>
      <c r="CU52" s="17" t="n">
        <f aca="false">1-(1-In_Repower)*(CU$7&gt;=$E51)</f>
        <v>1</v>
      </c>
      <c r="CV52" s="17" t="n">
        <f aca="false">1-(1-In_Repower)*(CV$7&gt;=$E51)</f>
        <v>1</v>
      </c>
      <c r="CW52" s="17" t="n">
        <f aca="false">1-(1-In_Repower)*(CW$7&gt;=$E51)</f>
        <v>1</v>
      </c>
      <c r="CX52" s="17" t="n">
        <f aca="false">1-(1-In_Repower)*(CX$7&gt;=$E51)</f>
        <v>1</v>
      </c>
      <c r="CY52" s="17" t="n">
        <f aca="false">1-(1-In_Repower)*(CY$7&gt;=$E51)</f>
        <v>1</v>
      </c>
      <c r="CZ52" s="17" t="n">
        <f aca="false">1-(1-In_Repower)*(CZ$7&gt;=$E51)</f>
        <v>1</v>
      </c>
      <c r="DA52" s="17" t="n">
        <f aca="false">1-(1-In_Repower)*(DA$7&gt;=$E51)</f>
        <v>1</v>
      </c>
      <c r="DB52" s="17" t="n">
        <f aca="false">1-(1-In_Repower)*(DB$7&gt;=$E51)</f>
        <v>1</v>
      </c>
      <c r="DC52" s="17" t="n">
        <f aca="false">1-(1-In_Repower)*(DC$7&gt;=$E51)</f>
        <v>1</v>
      </c>
      <c r="DD52" s="17" t="n">
        <f aca="false">1-(1-In_Repower)*(DD$7&gt;=$E51)</f>
        <v>1</v>
      </c>
      <c r="DE52" s="17" t="n">
        <f aca="false">1-(1-In_Repower)*(DE$7&gt;=$E51)</f>
        <v>1</v>
      </c>
      <c r="DF52" s="17" t="n">
        <f aca="false">1-(1-In_Repower)*(DF$7&gt;=$E51)</f>
        <v>1</v>
      </c>
      <c r="DG52" s="17" t="n">
        <f aca="false">1-(1-In_Repower)*(DG$7&gt;=$E51)</f>
        <v>1</v>
      </c>
      <c r="DH52" s="17" t="n">
        <f aca="false">1-(1-In_Repower)*(DH$7&gt;=$E51)</f>
        <v>1</v>
      </c>
      <c r="DI52" s="17" t="n">
        <f aca="false">1-(1-In_Repower)*(DI$7&gt;=$E51)</f>
        <v>1</v>
      </c>
      <c r="DJ52" s="17" t="n">
        <f aca="false">1-(1-In_Repower)*(DJ$7&gt;=$E51)</f>
        <v>1</v>
      </c>
      <c r="DK52" s="17" t="n">
        <f aca="false">1-(1-In_Repower)*(DK$7&gt;=$E51)</f>
        <v>1</v>
      </c>
      <c r="DL52" s="17" t="n">
        <f aca="false">1-(1-In_Repower)*(DL$7&gt;=$E51)</f>
        <v>1</v>
      </c>
      <c r="DM52" s="17" t="n">
        <f aca="false">1-(1-In_Repower)*(DM$7&gt;=$E51)</f>
        <v>1</v>
      </c>
      <c r="DN52" s="17" t="n">
        <f aca="false">1-(1-In_Repower)*(DN$7&gt;=$E51)</f>
        <v>1</v>
      </c>
      <c r="DO52" s="17" t="n">
        <f aca="false">1-(1-In_Repower)*(DO$7&gt;=$E51)</f>
        <v>1</v>
      </c>
      <c r="DP52" s="17" t="n">
        <f aca="false">1-(1-In_Repower)*(DP$7&gt;=$E51)</f>
        <v>1</v>
      </c>
      <c r="DQ52" s="17" t="n">
        <f aca="false">1-(1-In_Repower)*(DQ$7&gt;=$E51)</f>
        <v>1</v>
      </c>
      <c r="DR52" s="17" t="n">
        <f aca="false">1-(1-In_Repower)*(DR$7&gt;=$E51)</f>
        <v>1</v>
      </c>
      <c r="DS52" s="17" t="n">
        <f aca="false">1-(1-In_Repower)*(DS$7&gt;=$E51)</f>
        <v>1</v>
      </c>
      <c r="DT52" s="17" t="n">
        <f aca="false">1-(1-In_Repower)*(DT$7&gt;=$E51)</f>
        <v>1</v>
      </c>
      <c r="DU52" s="17" t="n">
        <f aca="false">1-(1-In_Repower)*(DU$7&gt;=$E51)</f>
        <v>1</v>
      </c>
      <c r="DV52" s="17" t="n">
        <f aca="false">1-(1-In_Repower)*(DV$7&gt;=$E51)</f>
        <v>1</v>
      </c>
      <c r="DW52" s="17" t="n">
        <f aca="false">1-(1-In_Repower)*(DW$7&gt;=$E51)</f>
        <v>1</v>
      </c>
      <c r="DX52" s="17" t="n">
        <f aca="false">1-(1-In_Repower)*(DX$7&gt;=$E51)</f>
        <v>1</v>
      </c>
      <c r="DY52" s="17" t="n">
        <f aca="false">1-(1-In_Repower)*(DY$7&gt;=$E51)</f>
        <v>1</v>
      </c>
      <c r="DZ52" s="17" t="n">
        <f aca="false">1-(1-In_Repower)*(DZ$7&gt;=$E51)</f>
        <v>1</v>
      </c>
      <c r="EA52" s="17" t="n">
        <f aca="false">1-(1-In_Repower)*(EA$7&gt;=$E51)</f>
        <v>1</v>
      </c>
      <c r="EB52" s="17" t="n">
        <f aca="false">1-(1-In_Repower)*(EB$7&gt;=$E51)</f>
        <v>1</v>
      </c>
      <c r="EC52" s="17" t="n">
        <f aca="false">1-(1-In_Repower)*(EC$7&gt;=$E51)</f>
        <v>1</v>
      </c>
      <c r="ED52" s="17" t="n">
        <f aca="false">1-(1-In_Repower)*(ED$7&gt;=$E51)</f>
        <v>1</v>
      </c>
      <c r="EE52" s="17" t="n">
        <f aca="false">1-(1-In_Repower)*(EE$7&gt;=$E51)</f>
        <v>1</v>
      </c>
      <c r="EF52" s="17" t="n">
        <f aca="false">1-(1-In_Repower)*(EF$7&gt;=$E51)</f>
        <v>1</v>
      </c>
      <c r="EG52" s="17" t="n">
        <f aca="false">1-(1-In_Repower)*(EG$7&gt;=$E51)</f>
        <v>1</v>
      </c>
      <c r="EH52" s="17" t="n">
        <f aca="false">1-(1-In_Repower)*(EH$7&gt;=$E51)</f>
        <v>1</v>
      </c>
      <c r="EI52" s="17" t="n">
        <f aca="false">1-(1-In_Repower)*(EI$7&gt;=$E51)</f>
        <v>1</v>
      </c>
      <c r="EJ52" s="17" t="n">
        <f aca="false">1-(1-In_Repower)*(EJ$7&gt;=$E51)</f>
        <v>1</v>
      </c>
      <c r="EK52" s="17" t="n">
        <f aca="false">1-(1-In_Repower)*(EK$7&gt;=$E51)</f>
        <v>1</v>
      </c>
      <c r="EL52" s="17" t="n">
        <f aca="false">1-(1-In_Repower)*(EL$7&gt;=$E51)</f>
        <v>1</v>
      </c>
      <c r="EM52" s="17" t="n">
        <f aca="false">1-(1-In_Repower)*(EM$7&gt;=$E51)</f>
        <v>1</v>
      </c>
      <c r="EN52" s="17" t="n">
        <f aca="false">1-(1-In_Repower)*(EN$7&gt;=$E51)</f>
        <v>1</v>
      </c>
      <c r="EO52" s="17" t="n">
        <f aca="false">1-(1-In_Repower)*(EO$7&gt;=$E51)</f>
        <v>1</v>
      </c>
      <c r="EP52" s="17" t="n">
        <f aca="false">1-(1-In_Repower)*(EP$7&gt;=$E51)</f>
        <v>1</v>
      </c>
      <c r="EQ52" s="17" t="n">
        <f aca="false">1-(1-In_Repower)*(EQ$7&gt;=$E51)</f>
        <v>1</v>
      </c>
      <c r="ER52" s="17" t="n">
        <f aca="false">1-(1-In_Repower)*(ER$7&gt;=$E51)</f>
        <v>1</v>
      </c>
      <c r="ES52" s="17" t="n">
        <f aca="false">1-(1-In_Repower)*(ES$7&gt;=$E51)</f>
        <v>1</v>
      </c>
      <c r="ET52" s="17" t="n">
        <f aca="false">1-(1-In_Repower)*(ET$7&gt;=$E51)</f>
        <v>1</v>
      </c>
      <c r="EU52" s="17" t="n">
        <f aca="false">1-(1-In_Repower)*(EU$7&gt;=$E51)</f>
        <v>1</v>
      </c>
      <c r="EV52" s="17" t="n">
        <f aca="false">1-(1-In_Repower)*(EV$7&gt;=$E51)</f>
        <v>1</v>
      </c>
      <c r="EW52" s="17" t="n">
        <f aca="false">1-(1-In_Repower)*(EW$7&gt;=$E51)</f>
        <v>1</v>
      </c>
      <c r="EX52" s="17" t="n">
        <f aca="false">1-(1-In_Repower)*(EX$7&gt;=$E51)</f>
        <v>1</v>
      </c>
      <c r="EY52" s="17" t="n">
        <f aca="false">1-(1-In_Repower)*(EY$7&gt;=$E51)</f>
        <v>1</v>
      </c>
      <c r="EZ52" s="17" t="n">
        <f aca="false">1-(1-In_Repower)*(EZ$7&gt;=$E51)</f>
        <v>1</v>
      </c>
      <c r="FA52" s="17" t="n">
        <f aca="false">1-(1-In_Repower)*(FA$7&gt;=$E51)</f>
        <v>1</v>
      </c>
      <c r="FB52" s="17" t="n">
        <f aca="false">1-(1-In_Repower)*(FB$7&gt;=$E51)</f>
        <v>1</v>
      </c>
      <c r="FC52" s="17" t="n">
        <f aca="false">1-(1-In_Repower)*(FC$7&gt;=$E51)</f>
        <v>1</v>
      </c>
      <c r="FD52" s="17" t="n">
        <f aca="false">1-(1-In_Repower)*(FD$7&gt;=$E51)</f>
        <v>1</v>
      </c>
      <c r="FE52" s="17" t="n">
        <f aca="false">1-(1-In_Repower)*(FE$7&gt;=$E51)</f>
        <v>1</v>
      </c>
      <c r="FF52" s="17" t="n">
        <f aca="false">1-(1-In_Repower)*(FF$7&gt;=$E51)</f>
        <v>1</v>
      </c>
      <c r="FG52" s="17" t="n">
        <f aca="false">1-(1-In_Repower)*(FG$7&gt;=$E51)</f>
        <v>1</v>
      </c>
      <c r="FH52" s="17" t="n">
        <f aca="false">1-(1-In_Repower)*(FH$7&gt;=$E51)</f>
        <v>1</v>
      </c>
    </row>
    <row r="54" customFormat="false" ht="15" hidden="false" customHeight="false" outlineLevel="0" collapsed="false">
      <c r="A54" s="9" t="s">
        <v>14</v>
      </c>
      <c r="B54" s="9"/>
      <c r="C54" s="9" t="s">
        <v>712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</row>
    <row r="55" customFormat="false" ht="15" hidden="false" customHeight="false" outlineLevel="0" collapsed="false">
      <c r="C55" s="0" t="s">
        <v>713</v>
      </c>
      <c r="D55" s="11" t="s">
        <v>34</v>
      </c>
      <c r="E55" s="17" t="n">
        <f aca="false">INDEX(Case_Offer,1,$F12)</f>
        <v>1</v>
      </c>
    </row>
    <row r="56" customFormat="false" ht="15" hidden="false" customHeight="false" outlineLevel="0" collapsed="false">
      <c r="C56" s="0" t="s">
        <v>714</v>
      </c>
      <c r="D56" s="11" t="s">
        <v>86</v>
      </c>
      <c r="E56" s="35" t="n">
        <f aca="false">MATCH(In_Offer_PV,OPV_Names,0)</f>
        <v>2</v>
      </c>
      <c r="F56" s="35" t="n">
        <f aca="false">INDEX(OPV_Type,$E56)</f>
        <v>1</v>
      </c>
    </row>
    <row r="57" customFormat="false" ht="15" hidden="false" customHeight="false" outlineLevel="0" collapsed="false">
      <c r="C57" s="0" t="s">
        <v>715</v>
      </c>
      <c r="D57" s="11" t="s">
        <v>126</v>
      </c>
      <c r="E57" s="22" t="n">
        <f aca="false">INDEX(OPV_Fee,$E56)</f>
        <v>0</v>
      </c>
      <c r="F57" s="25" t="n">
        <f aca="false">INDEX(OPV_Fee_Min,$E56)</f>
        <v>0</v>
      </c>
    </row>
    <row r="58" customFormat="false" ht="15" hidden="false" customHeight="false" outlineLevel="0" collapsed="false">
      <c r="C58" s="0" t="s">
        <v>716</v>
      </c>
      <c r="D58" s="11" t="s">
        <v>126</v>
      </c>
      <c r="E58" s="25" t="n">
        <f aca="false">INDEX(OPV_Fee_Max,$E56)</f>
        <v>0</v>
      </c>
      <c r="F58" s="25" t="n">
        <f aca="false">INDEX(OPV_Price,$E56)</f>
        <v>43.96</v>
      </c>
    </row>
    <row r="59" customFormat="false" ht="15" hidden="false" customHeight="false" outlineLevel="0" collapsed="false">
      <c r="C59" s="0" t="s">
        <v>717</v>
      </c>
      <c r="D59" s="11" t="s">
        <v>556</v>
      </c>
      <c r="E59" s="44" t="n">
        <f aca="false">IF(INDEX(OPV_Start,$E56)&gt;0,INDEX(OPV_Start,$E56),$F16+1)</f>
        <v>46753</v>
      </c>
      <c r="F59" s="44" t="n">
        <f aca="false">EDATE($E59,INDEX(OPV_Tenor,$E56)*Months_In_Year)-1</f>
        <v>47848</v>
      </c>
      <c r="J59" s="58" t="n">
        <f aca="false">$E55*MAX(0,MIN($F59,J$4)-MAX($E59,J$3)+1)/J$5</f>
        <v>0</v>
      </c>
      <c r="K59" s="58" t="n">
        <f aca="false">$E55*MAX(0,MIN($F59,K$4)-MAX($E59,K$3)+1)/K$5</f>
        <v>0</v>
      </c>
      <c r="L59" s="58" t="n">
        <f aca="false">$E55*MAX(0,MIN($F59,L$4)-MAX($E59,L$3)+1)/L$5</f>
        <v>0</v>
      </c>
      <c r="M59" s="58" t="n">
        <f aca="false">$E55*MAX(0,MIN($F59,M$4)-MAX($E59,M$3)+1)/M$5</f>
        <v>0</v>
      </c>
      <c r="N59" s="58" t="n">
        <f aca="false">$E55*MAX(0,MIN($F59,N$4)-MAX($E59,N$3)+1)/N$5</f>
        <v>0</v>
      </c>
      <c r="O59" s="58" t="n">
        <f aca="false">$E55*MAX(0,MIN($F59,O$4)-MAX($E59,O$3)+1)/O$5</f>
        <v>0</v>
      </c>
      <c r="P59" s="58" t="n">
        <f aca="false">$E55*MAX(0,MIN($F59,P$4)-MAX($E59,P$3)+1)/P$5</f>
        <v>0</v>
      </c>
      <c r="Q59" s="58" t="n">
        <f aca="false">$E55*MAX(0,MIN($F59,Q$4)-MAX($E59,Q$3)+1)/Q$5</f>
        <v>0</v>
      </c>
      <c r="R59" s="58" t="n">
        <f aca="false">$E55*MAX(0,MIN($F59,R$4)-MAX($E59,R$3)+1)/R$5</f>
        <v>0</v>
      </c>
      <c r="S59" s="58" t="n">
        <f aca="false">$E55*MAX(0,MIN($F59,S$4)-MAX($E59,S$3)+1)/S$5</f>
        <v>1</v>
      </c>
      <c r="T59" s="58" t="n">
        <f aca="false">$E55*MAX(0,MIN($F59,T$4)-MAX($E59,T$3)+1)/T$5</f>
        <v>1</v>
      </c>
      <c r="U59" s="58" t="n">
        <f aca="false">$E55*MAX(0,MIN($F59,U$4)-MAX($E59,U$3)+1)/U$5</f>
        <v>1</v>
      </c>
      <c r="V59" s="58" t="n">
        <f aca="false">$E55*MAX(0,MIN($F59,V$4)-MAX($E59,V$3)+1)/V$5</f>
        <v>1</v>
      </c>
      <c r="W59" s="58" t="n">
        <f aca="false">$E55*MAX(0,MIN($F59,W$4)-MAX($E59,W$3)+1)/W$5</f>
        <v>1</v>
      </c>
      <c r="X59" s="58" t="n">
        <f aca="false">$E55*MAX(0,MIN($F59,X$4)-MAX($E59,X$3)+1)/X$5</f>
        <v>1</v>
      </c>
      <c r="Y59" s="58" t="n">
        <f aca="false">$E55*MAX(0,MIN($F59,Y$4)-MAX($E59,Y$3)+1)/Y$5</f>
        <v>1</v>
      </c>
      <c r="Z59" s="58" t="n">
        <f aca="false">$E55*MAX(0,MIN($F59,Z$4)-MAX($E59,Z$3)+1)/Z$5</f>
        <v>1</v>
      </c>
      <c r="AA59" s="58" t="n">
        <f aca="false">$E55*MAX(0,MIN($F59,AA$4)-MAX($E59,AA$3)+1)/AA$5</f>
        <v>1</v>
      </c>
      <c r="AB59" s="58" t="n">
        <f aca="false">$E55*MAX(0,MIN($F59,AB$4)-MAX($E59,AB$3)+1)/AB$5</f>
        <v>1</v>
      </c>
      <c r="AC59" s="58" t="n">
        <f aca="false">$E55*MAX(0,MIN($F59,AC$4)-MAX($E59,AC$3)+1)/AC$5</f>
        <v>1</v>
      </c>
      <c r="AD59" s="58" t="n">
        <f aca="false">$E55*MAX(0,MIN($F59,AD$4)-MAX($E59,AD$3)+1)/AD$5</f>
        <v>1</v>
      </c>
      <c r="AE59" s="58" t="n">
        <f aca="false">$E55*MAX(0,MIN($F59,AE$4)-MAX($E59,AE$3)+1)/AE$5</f>
        <v>0</v>
      </c>
      <c r="AF59" s="58" t="n">
        <f aca="false">$E55*MAX(0,MIN($F59,AF$4)-MAX($E59,AF$3)+1)/AF$5</f>
        <v>0</v>
      </c>
      <c r="AG59" s="58" t="n">
        <f aca="false">$E55*MAX(0,MIN($F59,AG$4)-MAX($E59,AG$3)+1)/AG$5</f>
        <v>0</v>
      </c>
      <c r="AH59" s="58" t="n">
        <f aca="false">$E55*MAX(0,MIN($F59,AH$4)-MAX($E59,AH$3)+1)/AH$5</f>
        <v>0</v>
      </c>
      <c r="AI59" s="58" t="n">
        <f aca="false">$E55*MAX(0,MIN($F59,AI$4)-MAX($E59,AI$3)+1)/AI$5</f>
        <v>0</v>
      </c>
      <c r="AJ59" s="58" t="n">
        <f aca="false">$E55*MAX(0,MIN($F59,AJ$4)-MAX($E59,AJ$3)+1)/AJ$5</f>
        <v>0</v>
      </c>
      <c r="AK59" s="58" t="n">
        <f aca="false">$E55*MAX(0,MIN($F59,AK$4)-MAX($E59,AK$3)+1)/AK$5</f>
        <v>0</v>
      </c>
      <c r="AL59" s="58" t="n">
        <f aca="false">$E55*MAX(0,MIN($F59,AL$4)-MAX($E59,AL$3)+1)/AL$5</f>
        <v>0</v>
      </c>
      <c r="AM59" s="58" t="n">
        <f aca="false">$E55*MAX(0,MIN($F59,AM$4)-MAX($E59,AM$3)+1)/AM$5</f>
        <v>0</v>
      </c>
      <c r="AN59" s="58" t="n">
        <f aca="false">$E55*MAX(0,MIN($F59,AN$4)-MAX($E59,AN$3)+1)/AN$5</f>
        <v>0</v>
      </c>
      <c r="AO59" s="58" t="n">
        <f aca="false">$E55*MAX(0,MIN($F59,AO$4)-MAX($E59,AO$3)+1)/AO$5</f>
        <v>0</v>
      </c>
      <c r="AP59" s="58" t="n">
        <f aca="false">$E55*MAX(0,MIN($F59,AP$4)-MAX($E59,AP$3)+1)/AP$5</f>
        <v>0</v>
      </c>
      <c r="AQ59" s="58" t="n">
        <f aca="false">$E55*MAX(0,MIN($F59,AQ$4)-MAX($E59,AQ$3)+1)/AQ$5</f>
        <v>0</v>
      </c>
      <c r="AR59" s="58" t="n">
        <f aca="false">$E55*MAX(0,MIN($F59,AR$4)-MAX($E59,AR$3)+1)/AR$5</f>
        <v>0</v>
      </c>
      <c r="AS59" s="58" t="n">
        <f aca="false">$E55*MAX(0,MIN($F59,AS$4)-MAX($E59,AS$3)+1)/AS$5</f>
        <v>0</v>
      </c>
      <c r="AT59" s="58" t="n">
        <f aca="false">$E55*MAX(0,MIN($F59,AT$4)-MAX($E59,AT$3)+1)/AT$5</f>
        <v>0</v>
      </c>
      <c r="AU59" s="58" t="n">
        <f aca="false">$E55*MAX(0,MIN($F59,AU$4)-MAX($E59,AU$3)+1)/AU$5</f>
        <v>0</v>
      </c>
      <c r="AV59" s="58" t="n">
        <f aca="false">$E55*MAX(0,MIN($F59,AV$4)-MAX($E59,AV$3)+1)/AV$5</f>
        <v>0</v>
      </c>
      <c r="AW59" s="58" t="n">
        <f aca="false">$E55*MAX(0,MIN($F59,AW$4)-MAX($E59,AW$3)+1)/AW$5</f>
        <v>0</v>
      </c>
      <c r="AX59" s="58" t="n">
        <f aca="false">$E55*MAX(0,MIN($F59,AX$4)-MAX($E59,AX$3)+1)/AX$5</f>
        <v>0</v>
      </c>
      <c r="AY59" s="58" t="n">
        <f aca="false">$E55*MAX(0,MIN($F59,AY$4)-MAX($E59,AY$3)+1)/AY$5</f>
        <v>0</v>
      </c>
      <c r="AZ59" s="58" t="n">
        <f aca="false">$E55*MAX(0,MIN($F59,AZ$4)-MAX($E59,AZ$3)+1)/AZ$5</f>
        <v>0</v>
      </c>
      <c r="BA59" s="58" t="n">
        <f aca="false">$E55*MAX(0,MIN($F59,BA$4)-MAX($E59,BA$3)+1)/BA$5</f>
        <v>0</v>
      </c>
      <c r="BB59" s="58" t="n">
        <f aca="false">$E55*MAX(0,MIN($F59,BB$4)-MAX($E59,BB$3)+1)/BB$5</f>
        <v>0</v>
      </c>
      <c r="BC59" s="58" t="n">
        <f aca="false">$E55*MAX(0,MIN($F59,BC$4)-MAX($E59,BC$3)+1)/BC$5</f>
        <v>0</v>
      </c>
      <c r="BD59" s="58" t="n">
        <f aca="false">$E55*MAX(0,MIN($F59,BD$4)-MAX($E59,BD$3)+1)/BD$5</f>
        <v>0</v>
      </c>
      <c r="BE59" s="58" t="n">
        <f aca="false">$E55*MAX(0,MIN($F59,BE$4)-MAX($E59,BE$3)+1)/BE$5</f>
        <v>0</v>
      </c>
      <c r="BF59" s="58" t="n">
        <f aca="false">$E55*MAX(0,MIN($F59,BF$4)-MAX($E59,BF$3)+1)/BF$5</f>
        <v>0</v>
      </c>
      <c r="BG59" s="58" t="n">
        <f aca="false">$E55*MAX(0,MIN($F59,BG$4)-MAX($E59,BG$3)+1)/BG$5</f>
        <v>0</v>
      </c>
      <c r="BH59" s="58" t="n">
        <f aca="false">$E55*MAX(0,MIN($F59,BH$4)-MAX($E59,BH$3)+1)/BH$5</f>
        <v>0</v>
      </c>
      <c r="BI59" s="58" t="n">
        <f aca="false">$E55*MAX(0,MIN($F59,BI$4)-MAX($E59,BI$3)+1)/BI$5</f>
        <v>0</v>
      </c>
      <c r="BJ59" s="58" t="n">
        <f aca="false">$E55*MAX(0,MIN($F59,BJ$4)-MAX($E59,BJ$3)+1)/BJ$5</f>
        <v>0</v>
      </c>
      <c r="BK59" s="58" t="n">
        <f aca="false">$E55*MAX(0,MIN($F59,BK$4)-MAX($E59,BK$3)+1)/BK$5</f>
        <v>0</v>
      </c>
      <c r="BL59" s="58" t="n">
        <f aca="false">$E55*MAX(0,MIN($F59,BL$4)-MAX($E59,BL$3)+1)/BL$5</f>
        <v>0</v>
      </c>
      <c r="BM59" s="58" t="n">
        <f aca="false">$E55*MAX(0,MIN($F59,BM$4)-MAX($E59,BM$3)+1)/BM$5</f>
        <v>0</v>
      </c>
      <c r="BN59" s="58" t="n">
        <f aca="false">$E55*MAX(0,MIN($F59,BN$4)-MAX($E59,BN$3)+1)/BN$5</f>
        <v>0</v>
      </c>
      <c r="BO59" s="58" t="n">
        <f aca="false">$E55*MAX(0,MIN($F59,BO$4)-MAX($E59,BO$3)+1)/BO$5</f>
        <v>0</v>
      </c>
      <c r="BP59" s="58" t="n">
        <f aca="false">$E55*MAX(0,MIN($F59,BP$4)-MAX($E59,BP$3)+1)/BP$5</f>
        <v>0</v>
      </c>
      <c r="BQ59" s="58" t="n">
        <f aca="false">$E55*MAX(0,MIN($F59,BQ$4)-MAX($E59,BQ$3)+1)/BQ$5</f>
        <v>0</v>
      </c>
      <c r="BR59" s="58" t="n">
        <f aca="false">$E55*MAX(0,MIN($F59,BR$4)-MAX($E59,BR$3)+1)/BR$5</f>
        <v>0</v>
      </c>
      <c r="BS59" s="58" t="n">
        <f aca="false">$E55*MAX(0,MIN($F59,BS$4)-MAX($E59,BS$3)+1)/BS$5</f>
        <v>0</v>
      </c>
      <c r="BT59" s="58" t="n">
        <f aca="false">$E55*MAX(0,MIN($F59,BT$4)-MAX($E59,BT$3)+1)/BT$5</f>
        <v>0</v>
      </c>
      <c r="BU59" s="58" t="n">
        <f aca="false">$E55*MAX(0,MIN($F59,BU$4)-MAX($E59,BU$3)+1)/BU$5</f>
        <v>0</v>
      </c>
      <c r="BV59" s="58" t="n">
        <f aca="false">$E55*MAX(0,MIN($F59,BV$4)-MAX($E59,BV$3)+1)/BV$5</f>
        <v>0</v>
      </c>
      <c r="BW59" s="58" t="n">
        <f aca="false">$E55*MAX(0,MIN($F59,BW$4)-MAX($E59,BW$3)+1)/BW$5</f>
        <v>0</v>
      </c>
      <c r="BX59" s="58" t="n">
        <f aca="false">$E55*MAX(0,MIN($F59,BX$4)-MAX($E59,BX$3)+1)/BX$5</f>
        <v>0</v>
      </c>
      <c r="BY59" s="58" t="n">
        <f aca="false">$E55*MAX(0,MIN($F59,BY$4)-MAX($E59,BY$3)+1)/BY$5</f>
        <v>0</v>
      </c>
      <c r="BZ59" s="58" t="n">
        <f aca="false">$E55*MAX(0,MIN($F59,BZ$4)-MAX($E59,BZ$3)+1)/BZ$5</f>
        <v>0</v>
      </c>
      <c r="CA59" s="58" t="n">
        <f aca="false">$E55*MAX(0,MIN($F59,CA$4)-MAX($E59,CA$3)+1)/CA$5</f>
        <v>0</v>
      </c>
      <c r="CB59" s="58" t="n">
        <f aca="false">$E55*MAX(0,MIN($F59,CB$4)-MAX($E59,CB$3)+1)/CB$5</f>
        <v>0</v>
      </c>
      <c r="CC59" s="58" t="n">
        <f aca="false">$E55*MAX(0,MIN($F59,CC$4)-MAX($E59,CC$3)+1)/CC$5</f>
        <v>0</v>
      </c>
      <c r="CD59" s="58" t="n">
        <f aca="false">$E55*MAX(0,MIN($F59,CD$4)-MAX($E59,CD$3)+1)/CD$5</f>
        <v>0</v>
      </c>
      <c r="CE59" s="58" t="n">
        <f aca="false">$E55*MAX(0,MIN($F59,CE$4)-MAX($E59,CE$3)+1)/CE$5</f>
        <v>0</v>
      </c>
      <c r="CF59" s="58" t="n">
        <f aca="false">$E55*MAX(0,MIN($F59,CF$4)-MAX($E59,CF$3)+1)/CF$5</f>
        <v>0</v>
      </c>
      <c r="CG59" s="58" t="n">
        <f aca="false">$E55*MAX(0,MIN($F59,CG$4)-MAX($E59,CG$3)+1)/CG$5</f>
        <v>0</v>
      </c>
      <c r="CH59" s="58" t="n">
        <f aca="false">$E55*MAX(0,MIN($F59,CH$4)-MAX($E59,CH$3)+1)/CH$5</f>
        <v>0</v>
      </c>
      <c r="CI59" s="58" t="n">
        <f aca="false">$E55*MAX(0,MIN($F59,CI$4)-MAX($E59,CI$3)+1)/CI$5</f>
        <v>0</v>
      </c>
      <c r="CJ59" s="58" t="n">
        <f aca="false">$E55*MAX(0,MIN($F59,CJ$4)-MAX($E59,CJ$3)+1)/CJ$5</f>
        <v>0</v>
      </c>
      <c r="CK59" s="58" t="n">
        <f aca="false">$E55*MAX(0,MIN($F59,CK$4)-MAX($E59,CK$3)+1)/CK$5</f>
        <v>0</v>
      </c>
      <c r="CL59" s="58" t="n">
        <f aca="false">$E55*MAX(0,MIN($F59,CL$4)-MAX($E59,CL$3)+1)/CL$5</f>
        <v>0</v>
      </c>
      <c r="CM59" s="58" t="n">
        <f aca="false">$E55*MAX(0,MIN($F59,CM$4)-MAX($E59,CM$3)+1)/CM$5</f>
        <v>0</v>
      </c>
      <c r="CN59" s="58" t="n">
        <f aca="false">$E55*MAX(0,MIN($F59,CN$4)-MAX($E59,CN$3)+1)/CN$5</f>
        <v>0</v>
      </c>
      <c r="CO59" s="58" t="n">
        <f aca="false">$E55*MAX(0,MIN($F59,CO$4)-MAX($E59,CO$3)+1)/CO$5</f>
        <v>0</v>
      </c>
      <c r="CP59" s="58" t="n">
        <f aca="false">$E55*MAX(0,MIN($F59,CP$4)-MAX($E59,CP$3)+1)/CP$5</f>
        <v>0</v>
      </c>
      <c r="CQ59" s="58" t="n">
        <f aca="false">$E55*MAX(0,MIN($F59,CQ$4)-MAX($E59,CQ$3)+1)/CQ$5</f>
        <v>0</v>
      </c>
      <c r="CR59" s="58" t="n">
        <f aca="false">$E55*MAX(0,MIN($F59,CR$4)-MAX($E59,CR$3)+1)/CR$5</f>
        <v>0</v>
      </c>
      <c r="CS59" s="58" t="n">
        <f aca="false">$E55*MAX(0,MIN($F59,CS$4)-MAX($E59,CS$3)+1)/CS$5</f>
        <v>0</v>
      </c>
      <c r="CT59" s="58" t="n">
        <f aca="false">$E55*MAX(0,MIN($F59,CT$4)-MAX($E59,CT$3)+1)/CT$5</f>
        <v>0</v>
      </c>
      <c r="CU59" s="58" t="n">
        <f aca="false">$E55*MAX(0,MIN($F59,CU$4)-MAX($E59,CU$3)+1)/CU$5</f>
        <v>0</v>
      </c>
      <c r="CV59" s="58" t="n">
        <f aca="false">$E55*MAX(0,MIN($F59,CV$4)-MAX($E59,CV$3)+1)/CV$5</f>
        <v>0</v>
      </c>
      <c r="CW59" s="58" t="n">
        <f aca="false">$E55*MAX(0,MIN($F59,CW$4)-MAX($E59,CW$3)+1)/CW$5</f>
        <v>0</v>
      </c>
      <c r="CX59" s="58" t="n">
        <f aca="false">$E55*MAX(0,MIN($F59,CX$4)-MAX($E59,CX$3)+1)/CX$5</f>
        <v>0</v>
      </c>
      <c r="CY59" s="58" t="n">
        <f aca="false">$E55*MAX(0,MIN($F59,CY$4)-MAX($E59,CY$3)+1)/CY$5</f>
        <v>0</v>
      </c>
      <c r="CZ59" s="58" t="n">
        <f aca="false">$E55*MAX(0,MIN($F59,CZ$4)-MAX($E59,CZ$3)+1)/CZ$5</f>
        <v>0</v>
      </c>
      <c r="DA59" s="58" t="n">
        <f aca="false">$E55*MAX(0,MIN($F59,DA$4)-MAX($E59,DA$3)+1)/DA$5</f>
        <v>0</v>
      </c>
      <c r="DB59" s="58" t="n">
        <f aca="false">$E55*MAX(0,MIN($F59,DB$4)-MAX($E59,DB$3)+1)/DB$5</f>
        <v>0</v>
      </c>
      <c r="DC59" s="58" t="n">
        <f aca="false">$E55*MAX(0,MIN($F59,DC$4)-MAX($E59,DC$3)+1)/DC$5</f>
        <v>0</v>
      </c>
      <c r="DD59" s="58" t="n">
        <f aca="false">$E55*MAX(0,MIN($F59,DD$4)-MAX($E59,DD$3)+1)/DD$5</f>
        <v>0</v>
      </c>
      <c r="DE59" s="58" t="n">
        <f aca="false">$E55*MAX(0,MIN($F59,DE$4)-MAX($E59,DE$3)+1)/DE$5</f>
        <v>0</v>
      </c>
      <c r="DF59" s="58" t="n">
        <f aca="false">$E55*MAX(0,MIN($F59,DF$4)-MAX($E59,DF$3)+1)/DF$5</f>
        <v>0</v>
      </c>
      <c r="DG59" s="58" t="n">
        <f aca="false">$E55*MAX(0,MIN($F59,DG$4)-MAX($E59,DG$3)+1)/DG$5</f>
        <v>0</v>
      </c>
      <c r="DH59" s="58" t="n">
        <f aca="false">$E55*MAX(0,MIN($F59,DH$4)-MAX($E59,DH$3)+1)/DH$5</f>
        <v>0</v>
      </c>
      <c r="DI59" s="58" t="n">
        <f aca="false">$E55*MAX(0,MIN($F59,DI$4)-MAX($E59,DI$3)+1)/DI$5</f>
        <v>0</v>
      </c>
      <c r="DJ59" s="58" t="n">
        <f aca="false">$E55*MAX(0,MIN($F59,DJ$4)-MAX($E59,DJ$3)+1)/DJ$5</f>
        <v>0</v>
      </c>
      <c r="DK59" s="58" t="n">
        <f aca="false">$E55*MAX(0,MIN($F59,DK$4)-MAX($E59,DK$3)+1)/DK$5</f>
        <v>0</v>
      </c>
      <c r="DL59" s="58" t="n">
        <f aca="false">$E55*MAX(0,MIN($F59,DL$4)-MAX($E59,DL$3)+1)/DL$5</f>
        <v>0</v>
      </c>
      <c r="DM59" s="58" t="n">
        <f aca="false">$E55*MAX(0,MIN($F59,DM$4)-MAX($E59,DM$3)+1)/DM$5</f>
        <v>0</v>
      </c>
      <c r="DN59" s="58" t="n">
        <f aca="false">$E55*MAX(0,MIN($F59,DN$4)-MAX($E59,DN$3)+1)/DN$5</f>
        <v>0</v>
      </c>
      <c r="DO59" s="58" t="n">
        <f aca="false">$E55*MAX(0,MIN($F59,DO$4)-MAX($E59,DO$3)+1)/DO$5</f>
        <v>0</v>
      </c>
      <c r="DP59" s="58" t="n">
        <f aca="false">$E55*MAX(0,MIN($F59,DP$4)-MAX($E59,DP$3)+1)/DP$5</f>
        <v>0</v>
      </c>
      <c r="DQ59" s="58" t="n">
        <f aca="false">$E55*MAX(0,MIN($F59,DQ$4)-MAX($E59,DQ$3)+1)/DQ$5</f>
        <v>0</v>
      </c>
      <c r="DR59" s="58" t="n">
        <f aca="false">$E55*MAX(0,MIN($F59,DR$4)-MAX($E59,DR$3)+1)/DR$5</f>
        <v>0</v>
      </c>
      <c r="DS59" s="58" t="n">
        <f aca="false">$E55*MAX(0,MIN($F59,DS$4)-MAX($E59,DS$3)+1)/DS$5</f>
        <v>0</v>
      </c>
      <c r="DT59" s="58" t="n">
        <f aca="false">$E55*MAX(0,MIN($F59,DT$4)-MAX($E59,DT$3)+1)/DT$5</f>
        <v>0</v>
      </c>
      <c r="DU59" s="58" t="n">
        <f aca="false">$E55*MAX(0,MIN($F59,DU$4)-MAX($E59,DU$3)+1)/DU$5</f>
        <v>0</v>
      </c>
      <c r="DV59" s="58" t="n">
        <f aca="false">$E55*MAX(0,MIN($F59,DV$4)-MAX($E59,DV$3)+1)/DV$5</f>
        <v>0</v>
      </c>
      <c r="DW59" s="58" t="n">
        <f aca="false">$E55*MAX(0,MIN($F59,DW$4)-MAX($E59,DW$3)+1)/DW$5</f>
        <v>0</v>
      </c>
      <c r="DX59" s="58" t="n">
        <f aca="false">$E55*MAX(0,MIN($F59,DX$4)-MAX($E59,DX$3)+1)/DX$5</f>
        <v>0</v>
      </c>
      <c r="DY59" s="58" t="n">
        <f aca="false">$E55*MAX(0,MIN($F59,DY$4)-MAX($E59,DY$3)+1)/DY$5</f>
        <v>0</v>
      </c>
      <c r="DZ59" s="58" t="n">
        <f aca="false">$E55*MAX(0,MIN($F59,DZ$4)-MAX($E59,DZ$3)+1)/DZ$5</f>
        <v>0</v>
      </c>
      <c r="EA59" s="58" t="n">
        <f aca="false">$E55*MAX(0,MIN($F59,EA$4)-MAX($E59,EA$3)+1)/EA$5</f>
        <v>0</v>
      </c>
      <c r="EB59" s="58" t="n">
        <f aca="false">$E55*MAX(0,MIN($F59,EB$4)-MAX($E59,EB$3)+1)/EB$5</f>
        <v>0</v>
      </c>
      <c r="EC59" s="58" t="n">
        <f aca="false">$E55*MAX(0,MIN($F59,EC$4)-MAX($E59,EC$3)+1)/EC$5</f>
        <v>0</v>
      </c>
      <c r="ED59" s="58" t="n">
        <f aca="false">$E55*MAX(0,MIN($F59,ED$4)-MAX($E59,ED$3)+1)/ED$5</f>
        <v>0</v>
      </c>
      <c r="EE59" s="58" t="n">
        <f aca="false">$E55*MAX(0,MIN($F59,EE$4)-MAX($E59,EE$3)+1)/EE$5</f>
        <v>0</v>
      </c>
      <c r="EF59" s="58" t="n">
        <f aca="false">$E55*MAX(0,MIN($F59,EF$4)-MAX($E59,EF$3)+1)/EF$5</f>
        <v>0</v>
      </c>
      <c r="EG59" s="58" t="n">
        <f aca="false">$E55*MAX(0,MIN($F59,EG$4)-MAX($E59,EG$3)+1)/EG$5</f>
        <v>0</v>
      </c>
      <c r="EH59" s="58" t="n">
        <f aca="false">$E55*MAX(0,MIN($F59,EH$4)-MAX($E59,EH$3)+1)/EH$5</f>
        <v>0</v>
      </c>
      <c r="EI59" s="58" t="n">
        <f aca="false">$E55*MAX(0,MIN($F59,EI$4)-MAX($E59,EI$3)+1)/EI$5</f>
        <v>0</v>
      </c>
      <c r="EJ59" s="58" t="n">
        <f aca="false">$E55*MAX(0,MIN($F59,EJ$4)-MAX($E59,EJ$3)+1)/EJ$5</f>
        <v>0</v>
      </c>
      <c r="EK59" s="58" t="n">
        <f aca="false">$E55*MAX(0,MIN($F59,EK$4)-MAX($E59,EK$3)+1)/EK$5</f>
        <v>0</v>
      </c>
      <c r="EL59" s="58" t="n">
        <f aca="false">$E55*MAX(0,MIN($F59,EL$4)-MAX($E59,EL$3)+1)/EL$5</f>
        <v>0</v>
      </c>
      <c r="EM59" s="58" t="n">
        <f aca="false">$E55*MAX(0,MIN($F59,EM$4)-MAX($E59,EM$3)+1)/EM$5</f>
        <v>0</v>
      </c>
      <c r="EN59" s="58" t="n">
        <f aca="false">$E55*MAX(0,MIN($F59,EN$4)-MAX($E59,EN$3)+1)/EN$5</f>
        <v>0</v>
      </c>
      <c r="EO59" s="58" t="n">
        <f aca="false">$E55*MAX(0,MIN($F59,EO$4)-MAX($E59,EO$3)+1)/EO$5</f>
        <v>0</v>
      </c>
      <c r="EP59" s="58" t="n">
        <f aca="false">$E55*MAX(0,MIN($F59,EP$4)-MAX($E59,EP$3)+1)/EP$5</f>
        <v>0</v>
      </c>
      <c r="EQ59" s="58" t="n">
        <f aca="false">$E55*MAX(0,MIN($F59,EQ$4)-MAX($E59,EQ$3)+1)/EQ$5</f>
        <v>0</v>
      </c>
      <c r="ER59" s="58" t="n">
        <f aca="false">$E55*MAX(0,MIN($F59,ER$4)-MAX($E59,ER$3)+1)/ER$5</f>
        <v>0</v>
      </c>
      <c r="ES59" s="58" t="n">
        <f aca="false">$E55*MAX(0,MIN($F59,ES$4)-MAX($E59,ES$3)+1)/ES$5</f>
        <v>0</v>
      </c>
      <c r="ET59" s="58" t="n">
        <f aca="false">$E55*MAX(0,MIN($F59,ET$4)-MAX($E59,ET$3)+1)/ET$5</f>
        <v>0</v>
      </c>
      <c r="EU59" s="58" t="n">
        <f aca="false">$E55*MAX(0,MIN($F59,EU$4)-MAX($E59,EU$3)+1)/EU$5</f>
        <v>0</v>
      </c>
      <c r="EV59" s="58" t="n">
        <f aca="false">$E55*MAX(0,MIN($F59,EV$4)-MAX($E59,EV$3)+1)/EV$5</f>
        <v>0</v>
      </c>
      <c r="EW59" s="58" t="n">
        <f aca="false">$E55*MAX(0,MIN($F59,EW$4)-MAX($E59,EW$3)+1)/EW$5</f>
        <v>0</v>
      </c>
      <c r="EX59" s="58" t="n">
        <f aca="false">$E55*MAX(0,MIN($F59,EX$4)-MAX($E59,EX$3)+1)/EX$5</f>
        <v>0</v>
      </c>
      <c r="EY59" s="58" t="n">
        <f aca="false">$E55*MAX(0,MIN($F59,EY$4)-MAX($E59,EY$3)+1)/EY$5</f>
        <v>0</v>
      </c>
      <c r="EZ59" s="58" t="n">
        <f aca="false">$E55*MAX(0,MIN($F59,EZ$4)-MAX($E59,EZ$3)+1)/EZ$5</f>
        <v>0</v>
      </c>
      <c r="FA59" s="58" t="n">
        <f aca="false">$E55*MAX(0,MIN($F59,FA$4)-MAX($E59,FA$3)+1)/FA$5</f>
        <v>0</v>
      </c>
      <c r="FB59" s="58" t="n">
        <f aca="false">$E55*MAX(0,MIN($F59,FB$4)-MAX($E59,FB$3)+1)/FB$5</f>
        <v>0</v>
      </c>
      <c r="FC59" s="58" t="n">
        <f aca="false">$E55*MAX(0,MIN($F59,FC$4)-MAX($E59,FC$3)+1)/FC$5</f>
        <v>0</v>
      </c>
      <c r="FD59" s="58" t="n">
        <f aca="false">$E55*MAX(0,MIN($F59,FD$4)-MAX($E59,FD$3)+1)/FD$5</f>
        <v>0</v>
      </c>
      <c r="FE59" s="58" t="n">
        <f aca="false">$E55*MAX(0,MIN($F59,FE$4)-MAX($E59,FE$3)+1)/FE$5</f>
        <v>0</v>
      </c>
      <c r="FF59" s="58" t="n">
        <f aca="false">$E55*MAX(0,MIN($F59,FF$4)-MAX($E59,FF$3)+1)/FF$5</f>
        <v>0</v>
      </c>
      <c r="FG59" s="58" t="n">
        <f aca="false">$E55*MAX(0,MIN($F59,FG$4)-MAX($E59,FG$3)+1)/FG$5</f>
        <v>0</v>
      </c>
      <c r="FH59" s="58" t="n">
        <f aca="false">$E55*MAX(0,MIN($F59,FH$4)-MAX($E59,FH$3)+1)/FH$5</f>
        <v>0</v>
      </c>
    </row>
    <row r="60" customFormat="false" ht="15" hidden="false" customHeight="false" outlineLevel="0" collapsed="false">
      <c r="C60" s="0" t="s">
        <v>718</v>
      </c>
      <c r="D60" s="11" t="s">
        <v>126</v>
      </c>
      <c r="J60" s="25" t="n">
        <f aca="false">MIN($E58,MAX($E57*J44,$F57))</f>
        <v>0</v>
      </c>
      <c r="K60" s="25" t="n">
        <f aca="false">MIN($E58,MAX($E57*K44,$F57))</f>
        <v>0</v>
      </c>
      <c r="L60" s="25" t="n">
        <f aca="false">MIN($E58,MAX($E57*L44,$F57))</f>
        <v>0</v>
      </c>
      <c r="M60" s="25" t="n">
        <f aca="false">MIN($E58,MAX($E57*M44,$F57))</f>
        <v>0</v>
      </c>
      <c r="N60" s="25" t="n">
        <f aca="false">MIN($E58,MAX($E57*N44,$F57))</f>
        <v>0</v>
      </c>
      <c r="O60" s="25" t="n">
        <f aca="false">MIN($E58,MAX($E57*O44,$F57))</f>
        <v>0</v>
      </c>
      <c r="P60" s="25" t="n">
        <f aca="false">MIN($E58,MAX($E57*P44,$F57))</f>
        <v>0</v>
      </c>
      <c r="Q60" s="25" t="n">
        <f aca="false">MIN($E58,MAX($E57*Q44,$F57))</f>
        <v>0</v>
      </c>
      <c r="R60" s="25" t="n">
        <f aca="false">MIN($E58,MAX($E57*R44,$F57))</f>
        <v>0</v>
      </c>
      <c r="S60" s="25" t="n">
        <f aca="false">MIN($E58,MAX($E57*S44,$F57))</f>
        <v>0</v>
      </c>
      <c r="T60" s="25" t="n">
        <f aca="false">MIN($E58,MAX($E57*T44,$F57))</f>
        <v>0</v>
      </c>
      <c r="U60" s="25" t="n">
        <f aca="false">MIN($E58,MAX($E57*U44,$F57))</f>
        <v>0</v>
      </c>
      <c r="V60" s="25" t="n">
        <f aca="false">MIN($E58,MAX($E57*V44,$F57))</f>
        <v>0</v>
      </c>
      <c r="W60" s="25" t="n">
        <f aca="false">MIN($E58,MAX($E57*W44,$F57))</f>
        <v>0</v>
      </c>
      <c r="X60" s="25" t="n">
        <f aca="false">MIN($E58,MAX($E57*X44,$F57))</f>
        <v>0</v>
      </c>
      <c r="Y60" s="25" t="n">
        <f aca="false">MIN($E58,MAX($E57*Y44,$F57))</f>
        <v>0</v>
      </c>
      <c r="Z60" s="25" t="n">
        <f aca="false">MIN($E58,MAX($E57*Z44,$F57))</f>
        <v>0</v>
      </c>
      <c r="AA60" s="25" t="n">
        <f aca="false">MIN($E58,MAX($E57*AA44,$F57))</f>
        <v>0</v>
      </c>
      <c r="AB60" s="25" t="n">
        <f aca="false">MIN($E58,MAX($E57*AB44,$F57))</f>
        <v>0</v>
      </c>
      <c r="AC60" s="25" t="n">
        <f aca="false">MIN($E58,MAX($E57*AC44,$F57))</f>
        <v>0</v>
      </c>
      <c r="AD60" s="25" t="n">
        <f aca="false">MIN($E58,MAX($E57*AD44,$F57))</f>
        <v>0</v>
      </c>
      <c r="AE60" s="25" t="n">
        <f aca="false">MIN($E58,MAX($E57*AE44,$F57))</f>
        <v>0</v>
      </c>
      <c r="AF60" s="25" t="n">
        <f aca="false">MIN($E58,MAX($E57*AF44,$F57))</f>
        <v>0</v>
      </c>
      <c r="AG60" s="25" t="n">
        <f aca="false">MIN($E58,MAX($E57*AG44,$F57))</f>
        <v>0</v>
      </c>
      <c r="AH60" s="25" t="n">
        <f aca="false">MIN($E58,MAX($E57*AH44,$F57))</f>
        <v>0</v>
      </c>
      <c r="AI60" s="25" t="n">
        <f aca="false">MIN($E58,MAX($E57*AI44,$F57))</f>
        <v>0</v>
      </c>
      <c r="AJ60" s="25" t="n">
        <f aca="false">MIN($E58,MAX($E57*AJ44,$F57))</f>
        <v>0</v>
      </c>
      <c r="AK60" s="25" t="n">
        <f aca="false">MIN($E58,MAX($E57*AK44,$F57))</f>
        <v>0</v>
      </c>
      <c r="AL60" s="25" t="n">
        <f aca="false">MIN($E58,MAX($E57*AL44,$F57))</f>
        <v>0</v>
      </c>
      <c r="AM60" s="25" t="n">
        <f aca="false">MIN($E58,MAX($E57*AM44,$F57))</f>
        <v>0</v>
      </c>
      <c r="AN60" s="25" t="n">
        <f aca="false">MIN($E58,MAX($E57*AN44,$F57))</f>
        <v>0</v>
      </c>
      <c r="AO60" s="25" t="n">
        <f aca="false">MIN($E58,MAX($E57*AO44,$F57))</f>
        <v>0</v>
      </c>
      <c r="AP60" s="25" t="n">
        <f aca="false">MIN($E58,MAX($E57*AP44,$F57))</f>
        <v>0</v>
      </c>
      <c r="AQ60" s="25" t="n">
        <f aca="false">MIN($E58,MAX($E57*AQ44,$F57))</f>
        <v>0</v>
      </c>
      <c r="AR60" s="25" t="n">
        <f aca="false">MIN($E58,MAX($E57*AR44,$F57))</f>
        <v>0</v>
      </c>
      <c r="AS60" s="25" t="n">
        <f aca="false">MIN($E58,MAX($E57*AS44,$F57))</f>
        <v>0</v>
      </c>
      <c r="AT60" s="25" t="n">
        <f aca="false">MIN($E58,MAX($E57*AT44,$F57))</f>
        <v>0</v>
      </c>
      <c r="AU60" s="25" t="n">
        <f aca="false">MIN($E58,MAX($E57*AU44,$F57))</f>
        <v>0</v>
      </c>
      <c r="AV60" s="25" t="n">
        <f aca="false">MIN($E58,MAX($E57*AV44,$F57))</f>
        <v>0</v>
      </c>
      <c r="AW60" s="25" t="n">
        <f aca="false">MIN($E58,MAX($E57*AW44,$F57))</f>
        <v>0</v>
      </c>
      <c r="AX60" s="25" t="n">
        <f aca="false">MIN($E58,MAX($E57*AX44,$F57))</f>
        <v>0</v>
      </c>
      <c r="AY60" s="25" t="n">
        <f aca="false">MIN($E58,MAX($E57*AY44,$F57))</f>
        <v>0</v>
      </c>
      <c r="AZ60" s="25" t="n">
        <f aca="false">MIN($E58,MAX($E57*AZ44,$F57))</f>
        <v>0</v>
      </c>
      <c r="BA60" s="25" t="n">
        <f aca="false">MIN($E58,MAX($E57*BA44,$F57))</f>
        <v>0</v>
      </c>
      <c r="BB60" s="25" t="n">
        <f aca="false">MIN($E58,MAX($E57*BB44,$F57))</f>
        <v>0</v>
      </c>
      <c r="BC60" s="25" t="n">
        <f aca="false">MIN($E58,MAX($E57*BC44,$F57))</f>
        <v>0</v>
      </c>
      <c r="BD60" s="25" t="n">
        <f aca="false">MIN($E58,MAX($E57*BD44,$F57))</f>
        <v>0</v>
      </c>
      <c r="BE60" s="25" t="n">
        <f aca="false">MIN($E58,MAX($E57*BE44,$F57))</f>
        <v>0</v>
      </c>
      <c r="BF60" s="25" t="n">
        <f aca="false">MIN($E58,MAX($E57*BF44,$F57))</f>
        <v>0</v>
      </c>
      <c r="BG60" s="25" t="n">
        <f aca="false">MIN($E58,MAX($E57*BG44,$F57))</f>
        <v>0</v>
      </c>
      <c r="BH60" s="25" t="n">
        <f aca="false">MIN($E58,MAX($E57*BH44,$F57))</f>
        <v>0</v>
      </c>
      <c r="BI60" s="25" t="n">
        <f aca="false">MIN($E58,MAX($E57*BI44,$F57))</f>
        <v>0</v>
      </c>
      <c r="BJ60" s="25" t="n">
        <f aca="false">MIN($E58,MAX($E57*BJ44,$F57))</f>
        <v>0</v>
      </c>
      <c r="BK60" s="25" t="n">
        <f aca="false">MIN($E58,MAX($E57*BK44,$F57))</f>
        <v>0</v>
      </c>
      <c r="BL60" s="25" t="n">
        <f aca="false">MIN($E58,MAX($E57*BL44,$F57))</f>
        <v>0</v>
      </c>
      <c r="BM60" s="25" t="n">
        <f aca="false">MIN($E58,MAX($E57*BM44,$F57))</f>
        <v>0</v>
      </c>
      <c r="BN60" s="25" t="n">
        <f aca="false">MIN($E58,MAX($E57*BN44,$F57))</f>
        <v>0</v>
      </c>
      <c r="BO60" s="25" t="n">
        <f aca="false">MIN($E58,MAX($E57*BO44,$F57))</f>
        <v>0</v>
      </c>
      <c r="BP60" s="25" t="n">
        <f aca="false">MIN($E58,MAX($E57*BP44,$F57))</f>
        <v>0</v>
      </c>
      <c r="BQ60" s="25" t="n">
        <f aca="false">MIN($E58,MAX($E57*BQ44,$F57))</f>
        <v>0</v>
      </c>
      <c r="BR60" s="25" t="n">
        <f aca="false">MIN($E58,MAX($E57*BR44,$F57))</f>
        <v>0</v>
      </c>
      <c r="BS60" s="25" t="n">
        <f aca="false">MIN($E58,MAX($E57*BS44,$F57))</f>
        <v>0</v>
      </c>
      <c r="BT60" s="25" t="n">
        <f aca="false">MIN($E58,MAX($E57*BT44,$F57))</f>
        <v>0</v>
      </c>
      <c r="BU60" s="25" t="n">
        <f aca="false">MIN($E58,MAX($E57*BU44,$F57))</f>
        <v>0</v>
      </c>
      <c r="BV60" s="25" t="n">
        <f aca="false">MIN($E58,MAX($E57*BV44,$F57))</f>
        <v>0</v>
      </c>
      <c r="BW60" s="25" t="n">
        <f aca="false">MIN($E58,MAX($E57*BW44,$F57))</f>
        <v>0</v>
      </c>
      <c r="BX60" s="25" t="n">
        <f aca="false">MIN($E58,MAX($E57*BX44,$F57))</f>
        <v>0</v>
      </c>
      <c r="BY60" s="25" t="n">
        <f aca="false">MIN($E58,MAX($E57*BY44,$F57))</f>
        <v>0</v>
      </c>
      <c r="BZ60" s="25" t="n">
        <f aca="false">MIN($E58,MAX($E57*BZ44,$F57))</f>
        <v>0</v>
      </c>
      <c r="CA60" s="25" t="n">
        <f aca="false">MIN($E58,MAX($E57*CA44,$F57))</f>
        <v>0</v>
      </c>
      <c r="CB60" s="25" t="n">
        <f aca="false">MIN($E58,MAX($E57*CB44,$F57))</f>
        <v>0</v>
      </c>
      <c r="CC60" s="25" t="n">
        <f aca="false">MIN($E58,MAX($E57*CC44,$F57))</f>
        <v>0</v>
      </c>
      <c r="CD60" s="25" t="n">
        <f aca="false">MIN($E58,MAX($E57*CD44,$F57))</f>
        <v>0</v>
      </c>
      <c r="CE60" s="25" t="n">
        <f aca="false">MIN($E58,MAX($E57*CE44,$F57))</f>
        <v>0</v>
      </c>
      <c r="CF60" s="25" t="n">
        <f aca="false">MIN($E58,MAX($E57*CF44,$F57))</f>
        <v>0</v>
      </c>
      <c r="CG60" s="25" t="n">
        <f aca="false">MIN($E58,MAX($E57*CG44,$F57))</f>
        <v>0</v>
      </c>
      <c r="CH60" s="25" t="n">
        <f aca="false">MIN($E58,MAX($E57*CH44,$F57))</f>
        <v>0</v>
      </c>
      <c r="CI60" s="25" t="n">
        <f aca="false">MIN($E58,MAX($E57*CI44,$F57))</f>
        <v>0</v>
      </c>
      <c r="CJ60" s="25" t="n">
        <f aca="false">MIN($E58,MAX($E57*CJ44,$F57))</f>
        <v>0</v>
      </c>
      <c r="CK60" s="25" t="n">
        <f aca="false">MIN($E58,MAX($E57*CK44,$F57))</f>
        <v>0</v>
      </c>
      <c r="CL60" s="25" t="n">
        <f aca="false">MIN($E58,MAX($E57*CL44,$F57))</f>
        <v>0</v>
      </c>
      <c r="CM60" s="25" t="n">
        <f aca="false">MIN($E58,MAX($E57*CM44,$F57))</f>
        <v>0</v>
      </c>
      <c r="CN60" s="25" t="n">
        <f aca="false">MIN($E58,MAX($E57*CN44,$F57))</f>
        <v>0</v>
      </c>
      <c r="CO60" s="25" t="n">
        <f aca="false">MIN($E58,MAX($E57*CO44,$F57))</f>
        <v>0</v>
      </c>
      <c r="CP60" s="25" t="n">
        <f aca="false">MIN($E58,MAX($E57*CP44,$F57))</f>
        <v>0</v>
      </c>
      <c r="CQ60" s="25" t="n">
        <f aca="false">MIN($E58,MAX($E57*CQ44,$F57))</f>
        <v>0</v>
      </c>
      <c r="CR60" s="25" t="n">
        <f aca="false">MIN($E58,MAX($E57*CR44,$F57))</f>
        <v>0</v>
      </c>
      <c r="CS60" s="25" t="n">
        <f aca="false">MIN($E58,MAX($E57*CS44,$F57))</f>
        <v>0</v>
      </c>
      <c r="CT60" s="25" t="n">
        <f aca="false">MIN($E58,MAX($E57*CT44,$F57))</f>
        <v>0</v>
      </c>
      <c r="CU60" s="25" t="n">
        <f aca="false">MIN($E58,MAX($E57*CU44,$F57))</f>
        <v>0</v>
      </c>
      <c r="CV60" s="25" t="n">
        <f aca="false">MIN($E58,MAX($E57*CV44,$F57))</f>
        <v>0</v>
      </c>
      <c r="CW60" s="25" t="n">
        <f aca="false">MIN($E58,MAX($E57*CW44,$F57))</f>
        <v>0</v>
      </c>
      <c r="CX60" s="25" t="n">
        <f aca="false">MIN($E58,MAX($E57*CX44,$F57))</f>
        <v>0</v>
      </c>
      <c r="CY60" s="25" t="n">
        <f aca="false">MIN($E58,MAX($E57*CY44,$F57))</f>
        <v>0</v>
      </c>
      <c r="CZ60" s="25" t="n">
        <f aca="false">MIN($E58,MAX($E57*CZ44,$F57))</f>
        <v>0</v>
      </c>
      <c r="DA60" s="25" t="n">
        <f aca="false">MIN($E58,MAX($E57*DA44,$F57))</f>
        <v>0</v>
      </c>
      <c r="DB60" s="25" t="n">
        <f aca="false">MIN($E58,MAX($E57*DB44,$F57))</f>
        <v>0</v>
      </c>
      <c r="DC60" s="25" t="n">
        <f aca="false">MIN($E58,MAX($E57*DC44,$F57))</f>
        <v>0</v>
      </c>
      <c r="DD60" s="25" t="n">
        <f aca="false">MIN($E58,MAX($E57*DD44,$F57))</f>
        <v>0</v>
      </c>
      <c r="DE60" s="25" t="n">
        <f aca="false">MIN($E58,MAX($E57*DE44,$F57))</f>
        <v>0</v>
      </c>
      <c r="DF60" s="25" t="n">
        <f aca="false">MIN($E58,MAX($E57*DF44,$F57))</f>
        <v>0</v>
      </c>
      <c r="DG60" s="25" t="n">
        <f aca="false">MIN($E58,MAX($E57*DG44,$F57))</f>
        <v>0</v>
      </c>
      <c r="DH60" s="25" t="n">
        <f aca="false">MIN($E58,MAX($E57*DH44,$F57))</f>
        <v>0</v>
      </c>
      <c r="DI60" s="25" t="n">
        <f aca="false">MIN($E58,MAX($E57*DI44,$F57))</f>
        <v>0</v>
      </c>
      <c r="DJ60" s="25" t="n">
        <f aca="false">MIN($E58,MAX($E57*DJ44,$F57))</f>
        <v>0</v>
      </c>
      <c r="DK60" s="25" t="n">
        <f aca="false">MIN($E58,MAX($E57*DK44,$F57))</f>
        <v>0</v>
      </c>
      <c r="DL60" s="25" t="n">
        <f aca="false">MIN($E58,MAX($E57*DL44,$F57))</f>
        <v>0</v>
      </c>
      <c r="DM60" s="25" t="n">
        <f aca="false">MIN($E58,MAX($E57*DM44,$F57))</f>
        <v>0</v>
      </c>
      <c r="DN60" s="25" t="n">
        <f aca="false">MIN($E58,MAX($E57*DN44,$F57))</f>
        <v>0</v>
      </c>
      <c r="DO60" s="25" t="n">
        <f aca="false">MIN($E58,MAX($E57*DO44,$F57))</f>
        <v>0</v>
      </c>
      <c r="DP60" s="25" t="n">
        <f aca="false">MIN($E58,MAX($E57*DP44,$F57))</f>
        <v>0</v>
      </c>
      <c r="DQ60" s="25" t="n">
        <f aca="false">MIN($E58,MAX($E57*DQ44,$F57))</f>
        <v>0</v>
      </c>
      <c r="DR60" s="25" t="n">
        <f aca="false">MIN($E58,MAX($E57*DR44,$F57))</f>
        <v>0</v>
      </c>
      <c r="DS60" s="25" t="n">
        <f aca="false">MIN($E58,MAX($E57*DS44,$F57))</f>
        <v>0</v>
      </c>
      <c r="DT60" s="25" t="n">
        <f aca="false">MIN($E58,MAX($E57*DT44,$F57))</f>
        <v>0</v>
      </c>
      <c r="DU60" s="25" t="n">
        <f aca="false">MIN($E58,MAX($E57*DU44,$F57))</f>
        <v>0</v>
      </c>
      <c r="DV60" s="25" t="n">
        <f aca="false">MIN($E58,MAX($E57*DV44,$F57))</f>
        <v>0</v>
      </c>
      <c r="DW60" s="25" t="n">
        <f aca="false">MIN($E58,MAX($E57*DW44,$F57))</f>
        <v>0</v>
      </c>
      <c r="DX60" s="25" t="n">
        <f aca="false">MIN($E58,MAX($E57*DX44,$F57))</f>
        <v>0</v>
      </c>
      <c r="DY60" s="25" t="n">
        <f aca="false">MIN($E58,MAX($E57*DY44,$F57))</f>
        <v>0</v>
      </c>
      <c r="DZ60" s="25" t="n">
        <f aca="false">MIN($E58,MAX($E57*DZ44,$F57))</f>
        <v>0</v>
      </c>
      <c r="EA60" s="25" t="n">
        <f aca="false">MIN($E58,MAX($E57*EA44,$F57))</f>
        <v>0</v>
      </c>
      <c r="EB60" s="25" t="n">
        <f aca="false">MIN($E58,MAX($E57*EB44,$F57))</f>
        <v>0</v>
      </c>
      <c r="EC60" s="25" t="n">
        <f aca="false">MIN($E58,MAX($E57*EC44,$F57))</f>
        <v>0</v>
      </c>
      <c r="ED60" s="25" t="n">
        <f aca="false">MIN($E58,MAX($E57*ED44,$F57))</f>
        <v>0</v>
      </c>
      <c r="EE60" s="25" t="n">
        <f aca="false">MIN($E58,MAX($E57*EE44,$F57))</f>
        <v>0</v>
      </c>
      <c r="EF60" s="25" t="n">
        <f aca="false">MIN($E58,MAX($E57*EF44,$F57))</f>
        <v>0</v>
      </c>
      <c r="EG60" s="25" t="n">
        <f aca="false">MIN($E58,MAX($E57*EG44,$F57))</f>
        <v>0</v>
      </c>
      <c r="EH60" s="25" t="n">
        <f aca="false">MIN($E58,MAX($E57*EH44,$F57))</f>
        <v>0</v>
      </c>
      <c r="EI60" s="25" t="n">
        <f aca="false">MIN($E58,MAX($E57*EI44,$F57))</f>
        <v>0</v>
      </c>
      <c r="EJ60" s="25" t="n">
        <f aca="false">MIN($E58,MAX($E57*EJ44,$F57))</f>
        <v>0</v>
      </c>
      <c r="EK60" s="25" t="n">
        <f aca="false">MIN($E58,MAX($E57*EK44,$F57))</f>
        <v>0</v>
      </c>
      <c r="EL60" s="25" t="n">
        <f aca="false">MIN($E58,MAX($E57*EL44,$F57))</f>
        <v>0</v>
      </c>
      <c r="EM60" s="25" t="n">
        <f aca="false">MIN($E58,MAX($E57*EM44,$F57))</f>
        <v>0</v>
      </c>
      <c r="EN60" s="25" t="n">
        <f aca="false">MIN($E58,MAX($E57*EN44,$F57))</f>
        <v>0</v>
      </c>
      <c r="EO60" s="25" t="n">
        <f aca="false">MIN($E58,MAX($E57*EO44,$F57))</f>
        <v>0</v>
      </c>
      <c r="EP60" s="25" t="n">
        <f aca="false">MIN($E58,MAX($E57*EP44,$F57))</f>
        <v>0</v>
      </c>
      <c r="EQ60" s="25" t="n">
        <f aca="false">MIN($E58,MAX($E57*EQ44,$F57))</f>
        <v>0</v>
      </c>
      <c r="ER60" s="25" t="n">
        <f aca="false">MIN($E58,MAX($E57*ER44,$F57))</f>
        <v>0</v>
      </c>
      <c r="ES60" s="25" t="n">
        <f aca="false">MIN($E58,MAX($E57*ES44,$F57))</f>
        <v>0</v>
      </c>
      <c r="ET60" s="25" t="n">
        <f aca="false">MIN($E58,MAX($E57*ET44,$F57))</f>
        <v>0</v>
      </c>
      <c r="EU60" s="25" t="n">
        <f aca="false">MIN($E58,MAX($E57*EU44,$F57))</f>
        <v>0</v>
      </c>
      <c r="EV60" s="25" t="n">
        <f aca="false">MIN($E58,MAX($E57*EV44,$F57))</f>
        <v>0</v>
      </c>
      <c r="EW60" s="25" t="n">
        <f aca="false">MIN($E58,MAX($E57*EW44,$F57))</f>
        <v>0</v>
      </c>
      <c r="EX60" s="25" t="n">
        <f aca="false">MIN($E58,MAX($E57*EX44,$F57))</f>
        <v>0</v>
      </c>
      <c r="EY60" s="25" t="n">
        <f aca="false">MIN($E58,MAX($E57*EY44,$F57))</f>
        <v>0</v>
      </c>
      <c r="EZ60" s="25" t="n">
        <f aca="false">MIN($E58,MAX($E57*EZ44,$F57))</f>
        <v>0</v>
      </c>
      <c r="FA60" s="25" t="n">
        <f aca="false">MIN($E58,MAX($E57*FA44,$F57))</f>
        <v>0</v>
      </c>
      <c r="FB60" s="25" t="n">
        <f aca="false">MIN($E58,MAX($E57*FB44,$F57))</f>
        <v>0</v>
      </c>
      <c r="FC60" s="25" t="n">
        <f aca="false">MIN($E58,MAX($E57*FC44,$F57))</f>
        <v>0</v>
      </c>
      <c r="FD60" s="25" t="n">
        <f aca="false">MIN($E58,MAX($E57*FD44,$F57))</f>
        <v>0</v>
      </c>
      <c r="FE60" s="25" t="n">
        <f aca="false">MIN($E58,MAX($E57*FE44,$F57))</f>
        <v>0</v>
      </c>
      <c r="FF60" s="25" t="n">
        <f aca="false">MIN($E58,MAX($E57*FF44,$F57))</f>
        <v>0</v>
      </c>
      <c r="FG60" s="25" t="n">
        <f aca="false">MIN($E58,MAX($E57*FG44,$F57))</f>
        <v>0</v>
      </c>
      <c r="FH60" s="25" t="n">
        <f aca="false">MIN($E58,MAX($E57*FH44,$F57))</f>
        <v>0</v>
      </c>
    </row>
    <row r="61" customFormat="false" ht="15" hidden="false" customHeight="false" outlineLevel="0" collapsed="false">
      <c r="C61" s="0" t="s">
        <v>719</v>
      </c>
      <c r="D61" s="11" t="s">
        <v>126</v>
      </c>
      <c r="J61" s="25" t="n">
        <f aca="false">J44+J59*(IF($F56=1,$F58,J44-J60)-J44)</f>
        <v>0</v>
      </c>
      <c r="K61" s="25" t="n">
        <f aca="false">K44+K59*(IF($F56=1,$F58,K44-K60)-K44)</f>
        <v>0</v>
      </c>
      <c r="L61" s="25" t="n">
        <f aca="false">L44+L59*(IF($F56=1,$F58,L44-L60)-L44)</f>
        <v>0</v>
      </c>
      <c r="M61" s="25" t="n">
        <f aca="false">M44+M59*(IF($F56=1,$F58,M44-M60)-M44)</f>
        <v>0</v>
      </c>
      <c r="N61" s="25" t="n">
        <f aca="false">N44+N59*(IF($F56=1,$F58,N44-N60)-N44)</f>
        <v>0</v>
      </c>
      <c r="O61" s="25" t="n">
        <f aca="false">O44+O59*(IF($F56=1,$F58,O44-O60)-O44)</f>
        <v>111.79501469377</v>
      </c>
      <c r="P61" s="25" t="n">
        <f aca="false">P44+P59*(IF($F56=1,$F58,P44-P60)-P44)</f>
        <v>111.79501469377</v>
      </c>
      <c r="Q61" s="25" t="n">
        <f aca="false">Q44+Q59*(IF($F56=1,$F58,Q44-Q60)-Q44)</f>
        <v>111.79501469377</v>
      </c>
      <c r="R61" s="25" t="n">
        <f aca="false">R44+R59*(IF($F56=1,$F58,R44-R60)-R44)</f>
        <v>111.79501469377</v>
      </c>
      <c r="S61" s="25" t="n">
        <f aca="false">S44+S59*(IF($F56=1,$F58,S44-S60)-S44)</f>
        <v>43.96</v>
      </c>
      <c r="T61" s="25" t="n">
        <f aca="false">T44+T59*(IF($F56=1,$F58,T44-T60)-T44)</f>
        <v>43.96</v>
      </c>
      <c r="U61" s="25" t="n">
        <f aca="false">U44+U59*(IF($F56=1,$F58,U44-U60)-U44)</f>
        <v>43.96</v>
      </c>
      <c r="V61" s="25" t="n">
        <f aca="false">V44+V59*(IF($F56=1,$F58,V44-V60)-V44)</f>
        <v>43.96</v>
      </c>
      <c r="W61" s="25" t="n">
        <f aca="false">W44+W59*(IF($F56=1,$F58,W44-W60)-W44)</f>
        <v>43.96</v>
      </c>
      <c r="X61" s="25" t="n">
        <f aca="false">X44+X59*(IF($F56=1,$F58,X44-X60)-X44)</f>
        <v>43.96</v>
      </c>
      <c r="Y61" s="25" t="n">
        <f aca="false">Y44+Y59*(IF($F56=1,$F58,Y44-Y60)-Y44)</f>
        <v>43.96</v>
      </c>
      <c r="Z61" s="25" t="n">
        <f aca="false">Z44+Z59*(IF($F56=1,$F58,Z44-Z60)-Z44)</f>
        <v>43.96</v>
      </c>
      <c r="AA61" s="25" t="n">
        <f aca="false">AA44+AA59*(IF($F56=1,$F58,AA44-AA60)-AA44)</f>
        <v>43.96</v>
      </c>
      <c r="AB61" s="25" t="n">
        <f aca="false">AB44+AB59*(IF($F56=1,$F58,AB44-AB60)-AB44)</f>
        <v>43.96</v>
      </c>
      <c r="AC61" s="25" t="n">
        <f aca="false">AC44+AC59*(IF($F56=1,$F58,AC44-AC60)-AC44)</f>
        <v>43.96</v>
      </c>
      <c r="AD61" s="25" t="n">
        <f aca="false">AD44+AD59*(IF($F56=1,$F58,AD44-AD60)-AD44)</f>
        <v>43.96</v>
      </c>
      <c r="AE61" s="25" t="n">
        <f aca="false">AE44+AE59*(IF($F56=1,$F58,AE44-AE60)-AE44)</f>
        <v>93.3616589420991</v>
      </c>
      <c r="AF61" s="25" t="n">
        <f aca="false">AF44+AF59*(IF($F56=1,$F58,AF44-AF60)-AF44)</f>
        <v>93.3616589420991</v>
      </c>
      <c r="AG61" s="25" t="n">
        <f aca="false">AG44+AG59*(IF($F56=1,$F58,AG44-AG60)-AG44)</f>
        <v>93.3616589420991</v>
      </c>
      <c r="AH61" s="25" t="n">
        <f aca="false">AH44+AH59*(IF($F56=1,$F58,AH44-AH60)-AH44)</f>
        <v>93.3616589420991</v>
      </c>
      <c r="AI61" s="25" t="n">
        <f aca="false">AI44+AI59*(IF($F56=1,$F58,AI44-AI60)-AI44)</f>
        <v>88.6397173665803</v>
      </c>
      <c r="AJ61" s="25" t="n">
        <f aca="false">AJ44+AJ59*(IF($F56=1,$F58,AJ44-AJ60)-AJ44)</f>
        <v>88.6397173665803</v>
      </c>
      <c r="AK61" s="25" t="n">
        <f aca="false">AK44+AK59*(IF($F56=1,$F58,AK44-AK60)-AK44)</f>
        <v>88.6397173665803</v>
      </c>
      <c r="AL61" s="25" t="n">
        <f aca="false">AL44+AL59*(IF($F56=1,$F58,AL44-AL60)-AL44)</f>
        <v>88.6397173665803</v>
      </c>
      <c r="AM61" s="25" t="n">
        <f aca="false">AM44+AM59*(IF($F56=1,$F58,AM44-AM60)-AM44)</f>
        <v>89.1856152087233</v>
      </c>
      <c r="AN61" s="25" t="n">
        <f aca="false">AN44+AN59*(IF($F56=1,$F58,AN44-AN60)-AN44)</f>
        <v>89.1856152087233</v>
      </c>
      <c r="AO61" s="25" t="n">
        <f aca="false">AO44+AO59*(IF($F56=1,$F58,AO44-AO60)-AO44)</f>
        <v>89.1856152087233</v>
      </c>
      <c r="AP61" s="25" t="n">
        <f aca="false">AP44+AP59*(IF($F56=1,$F58,AP44-AP60)-AP44)</f>
        <v>89.1856152087233</v>
      </c>
      <c r="AQ61" s="25" t="n">
        <f aca="false">AQ44+AQ59*(IF($F56=1,$F58,AQ44-AQ60)-AQ44)</f>
        <v>85.0632181777395</v>
      </c>
      <c r="AR61" s="25" t="n">
        <f aca="false">AR44+AR59*(IF($F56=1,$F58,AR44-AR60)-AR44)</f>
        <v>85.0632181777395</v>
      </c>
      <c r="AS61" s="25" t="n">
        <f aca="false">AS44+AS59*(IF($F56=1,$F58,AS44-AS60)-AS44)</f>
        <v>85.0632181777395</v>
      </c>
      <c r="AT61" s="25" t="n">
        <f aca="false">AT44+AT59*(IF($F56=1,$F58,AT44-AT60)-AT44)</f>
        <v>85.0632181777395</v>
      </c>
      <c r="AU61" s="25" t="n">
        <f aca="false">AU44+AU59*(IF($F56=1,$F58,AU44-AU60)-AU44)</f>
        <v>84.72562111338</v>
      </c>
      <c r="AV61" s="25" t="n">
        <f aca="false">AV44+AV59*(IF($F56=1,$F58,AV44-AV60)-AV44)</f>
        <v>84.72562111338</v>
      </c>
      <c r="AW61" s="25" t="n">
        <f aca="false">AW44+AW59*(IF($F56=1,$F58,AW44-AW60)-AW44)</f>
        <v>84.72562111338</v>
      </c>
      <c r="AX61" s="25" t="n">
        <f aca="false">AX44+AX59*(IF($F56=1,$F58,AX44-AX60)-AX44)</f>
        <v>84.72562111338</v>
      </c>
      <c r="AY61" s="25" t="n">
        <f aca="false">AY44+AY59*(IF($F56=1,$F58,AY44-AY60)-AY44)</f>
        <v>84.9069335406908</v>
      </c>
      <c r="AZ61" s="25" t="n">
        <f aca="false">AZ44+AZ59*(IF($F56=1,$F58,AZ44-AZ60)-AZ44)</f>
        <v>84.9069335406908</v>
      </c>
      <c r="BA61" s="25" t="n">
        <f aca="false">BA44+BA59*(IF($F56=1,$F58,BA44-BA60)-BA44)</f>
        <v>84.9069335406908</v>
      </c>
      <c r="BB61" s="25" t="n">
        <f aca="false">BB44+BB59*(IF($F56=1,$F58,BB44-BB60)-BB44)</f>
        <v>84.9069335406908</v>
      </c>
      <c r="BC61" s="25" t="n">
        <f aca="false">BC44+BC59*(IF($F56=1,$F58,BC44-BC60)-BC44)</f>
        <v>89.3558769093926</v>
      </c>
      <c r="BD61" s="25" t="n">
        <f aca="false">BD44+BD59*(IF($F56=1,$F58,BD44-BD60)-BD44)</f>
        <v>89.3558769093926</v>
      </c>
      <c r="BE61" s="25" t="n">
        <f aca="false">BE44+BE59*(IF($F56=1,$F58,BE44-BE60)-BE44)</f>
        <v>89.3558769093926</v>
      </c>
      <c r="BF61" s="25" t="n">
        <f aca="false">BF44+BF59*(IF($F56=1,$F58,BF44-BF60)-BF44)</f>
        <v>89.3558769093926</v>
      </c>
      <c r="BG61" s="25" t="n">
        <f aca="false">BG44+BG59*(IF($F56=1,$F58,BG44-BG60)-BG44)</f>
        <v>90.3644485975403</v>
      </c>
      <c r="BH61" s="25" t="n">
        <f aca="false">BH44+BH59*(IF($F56=1,$F58,BH44-BH60)-BH44)</f>
        <v>90.3644485975403</v>
      </c>
      <c r="BI61" s="25" t="n">
        <f aca="false">BI44+BI59*(IF($F56=1,$F58,BI44-BI60)-BI44)</f>
        <v>90.3644485975403</v>
      </c>
      <c r="BJ61" s="25" t="n">
        <f aca="false">BJ44+BJ59*(IF($F56=1,$F58,BJ44-BJ60)-BJ44)</f>
        <v>90.3644485975403</v>
      </c>
      <c r="BK61" s="25" t="n">
        <f aca="false">BK44+BK59*(IF($F56=1,$F58,BK44-BK60)-BK44)</f>
        <v>89.9485852656606</v>
      </c>
      <c r="BL61" s="25" t="n">
        <f aca="false">BL44+BL59*(IF($F56=1,$F58,BL44-BL60)-BL44)</f>
        <v>89.9485852656606</v>
      </c>
      <c r="BM61" s="25" t="n">
        <f aca="false">BM44+BM59*(IF($F56=1,$F58,BM44-BM60)-BM44)</f>
        <v>89.9485852656606</v>
      </c>
      <c r="BN61" s="25" t="n">
        <f aca="false">BN44+BN59*(IF($F56=1,$F58,BN44-BN60)-BN44)</f>
        <v>89.9485852656606</v>
      </c>
      <c r="BO61" s="25" t="n">
        <f aca="false">BO44+BO59*(IF($F56=1,$F58,BO44-BO60)-BO44)</f>
        <v>87.9062506963612</v>
      </c>
      <c r="BP61" s="25" t="n">
        <f aca="false">BP44+BP59*(IF($F56=1,$F58,BP44-BP60)-BP44)</f>
        <v>87.9062506963612</v>
      </c>
      <c r="BQ61" s="25" t="n">
        <f aca="false">BQ44+BQ59*(IF($F56=1,$F58,BQ44-BQ60)-BQ44)</f>
        <v>87.9062506963612</v>
      </c>
      <c r="BR61" s="25" t="n">
        <f aca="false">BR44+BR59*(IF($F56=1,$F58,BR44-BR60)-BR44)</f>
        <v>87.9062506963612</v>
      </c>
      <c r="BS61" s="25" t="n">
        <f aca="false">BS44+BS59*(IF($F56=1,$F58,BS44-BS60)-BS44)</f>
        <v>85.9128455456479</v>
      </c>
      <c r="BT61" s="25" t="n">
        <f aca="false">BT44+BT59*(IF($F56=1,$F58,BT44-BT60)-BT44)</f>
        <v>85.9128455456479</v>
      </c>
      <c r="BU61" s="25" t="n">
        <f aca="false">BU44+BU59*(IF($F56=1,$F58,BU44-BU60)-BU44)</f>
        <v>85.9128455456479</v>
      </c>
      <c r="BV61" s="25" t="n">
        <f aca="false">BV44+BV59*(IF($F56=1,$F58,BV44-BV60)-BV44)</f>
        <v>85.9128455456479</v>
      </c>
      <c r="BW61" s="25" t="n">
        <f aca="false">BW44+BW59*(IF($F56=1,$F58,BW44-BW60)-BW44)</f>
        <v>87.8222566664282</v>
      </c>
      <c r="BX61" s="25" t="n">
        <f aca="false">BX44+BX59*(IF($F56=1,$F58,BX44-BX60)-BX44)</f>
        <v>87.8222566664282</v>
      </c>
      <c r="BY61" s="25" t="n">
        <f aca="false">BY44+BY59*(IF($F56=1,$F58,BY44-BY60)-BY44)</f>
        <v>87.8222566664282</v>
      </c>
      <c r="BZ61" s="25" t="n">
        <f aca="false">BZ44+BZ59*(IF($F56=1,$F58,BZ44-BZ60)-BZ44)</f>
        <v>87.8222566664282</v>
      </c>
      <c r="CA61" s="25" t="n">
        <f aca="false">CA44+CA59*(IF($F56=1,$F58,CA44-CA60)-CA44)</f>
        <v>89.0154060998913</v>
      </c>
      <c r="CB61" s="25" t="n">
        <f aca="false">CB44+CB59*(IF($F56=1,$F58,CB44-CB60)-CB44)</f>
        <v>89.0154060998913</v>
      </c>
      <c r="CC61" s="25" t="n">
        <f aca="false">CC44+CC59*(IF($F56=1,$F58,CC44-CC60)-CC44)</f>
        <v>89.0154060998913</v>
      </c>
      <c r="CD61" s="25" t="n">
        <f aca="false">CD44+CD59*(IF($F56=1,$F58,CD44-CD60)-CD44)</f>
        <v>89.0154060998913</v>
      </c>
      <c r="CE61" s="25" t="n">
        <f aca="false">CE44+CE59*(IF($F56=1,$F58,CE44-CE60)-CE44)</f>
        <v>88.9626028038747</v>
      </c>
      <c r="CF61" s="25" t="n">
        <f aca="false">CF44+CF59*(IF($F56=1,$F58,CF44-CF60)-CF44)</f>
        <v>88.9626028038747</v>
      </c>
      <c r="CG61" s="25" t="n">
        <f aca="false">CG44+CG59*(IF($F56=1,$F58,CG44-CG60)-CG44)</f>
        <v>88.9626028038747</v>
      </c>
      <c r="CH61" s="25" t="n">
        <f aca="false">CH44+CH59*(IF($F56=1,$F58,CH44-CH60)-CH44)</f>
        <v>88.9626028038747</v>
      </c>
      <c r="CI61" s="25" t="n">
        <f aca="false">CI44+CI59*(IF($F56=1,$F58,CI44-CI60)-CI44)</f>
        <v>93.0760532309321</v>
      </c>
      <c r="CJ61" s="25" t="n">
        <f aca="false">CJ44+CJ59*(IF($F56=1,$F58,CJ44-CJ60)-CJ44)</f>
        <v>93.0760532309321</v>
      </c>
      <c r="CK61" s="25" t="n">
        <f aca="false">CK44+CK59*(IF($F56=1,$F58,CK44-CK60)-CK44)</f>
        <v>93.0760532309321</v>
      </c>
      <c r="CL61" s="25" t="n">
        <f aca="false">CL44+CL59*(IF($F56=1,$F58,CL44-CL60)-CL44)</f>
        <v>93.0760532309321</v>
      </c>
      <c r="CM61" s="25" t="n">
        <f aca="false">CM44+CM59*(IF($F56=1,$F58,CM44-CM60)-CM44)</f>
        <v>94.6381223371113</v>
      </c>
      <c r="CN61" s="25" t="n">
        <f aca="false">CN44+CN59*(IF($F56=1,$F58,CN44-CN60)-CN44)</f>
        <v>94.6381223371113</v>
      </c>
      <c r="CO61" s="25" t="n">
        <f aca="false">CO44+CO59*(IF($F56=1,$F58,CO44-CO60)-CO44)</f>
        <v>94.6381223371113</v>
      </c>
      <c r="CP61" s="25" t="n">
        <f aca="false">CP44+CP59*(IF($F56=1,$F58,CP44-CP60)-CP44)</f>
        <v>94.6381223371113</v>
      </c>
      <c r="CQ61" s="25" t="n">
        <f aca="false">CQ44+CQ59*(IF($F56=1,$F58,CQ44-CQ60)-CQ44)</f>
        <v>95.9768412183533</v>
      </c>
      <c r="CR61" s="25" t="n">
        <f aca="false">CR44+CR59*(IF($F56=1,$F58,CR44-CR60)-CR44)</f>
        <v>95.9768412183533</v>
      </c>
      <c r="CS61" s="25" t="n">
        <f aca="false">CS44+CS59*(IF($F56=1,$F58,CS44-CS60)-CS44)</f>
        <v>95.9768412183533</v>
      </c>
      <c r="CT61" s="25" t="n">
        <f aca="false">CT44+CT59*(IF($F56=1,$F58,CT44-CT60)-CT44)</f>
        <v>95.9768412183533</v>
      </c>
      <c r="CU61" s="25" t="n">
        <f aca="false">CU44+CU59*(IF($F56=1,$F58,CU44-CU60)-CU44)</f>
        <v>93.5115331809578</v>
      </c>
      <c r="CV61" s="25" t="n">
        <f aca="false">CV44+CV59*(IF($F56=1,$F58,CV44-CV60)-CV44)</f>
        <v>93.5115331809578</v>
      </c>
      <c r="CW61" s="25" t="n">
        <f aca="false">CW44+CW59*(IF($F56=1,$F58,CW44-CW60)-CW44)</f>
        <v>93.5115331809578</v>
      </c>
      <c r="CX61" s="25" t="n">
        <f aca="false">CX44+CX59*(IF($F56=1,$F58,CX44-CX60)-CX44)</f>
        <v>93.5115331809578</v>
      </c>
      <c r="CY61" s="25" t="n">
        <f aca="false">CY44+CY59*(IF($F56=1,$F58,CY44-CY60)-CY44)</f>
        <v>114.033346424994</v>
      </c>
      <c r="CZ61" s="25" t="n">
        <f aca="false">CZ44+CZ59*(IF($F56=1,$F58,CZ44-CZ60)-CZ44)</f>
        <v>114.033346424994</v>
      </c>
      <c r="DA61" s="25" t="n">
        <f aca="false">DA44+DA59*(IF($F56=1,$F58,DA44-DA60)-DA44)</f>
        <v>114.033346424994</v>
      </c>
      <c r="DB61" s="25" t="n">
        <f aca="false">DB44+DB59*(IF($F56=1,$F58,DB44-DB60)-DB44)</f>
        <v>114.033346424994</v>
      </c>
      <c r="DC61" s="25" t="n">
        <f aca="false">DC44+DC59*(IF($F56=1,$F58,DC44-DC60)-DC44)</f>
        <v>111.818136468682</v>
      </c>
      <c r="DD61" s="25" t="n">
        <f aca="false">DD44+DD59*(IF($F56=1,$F58,DD44-DD60)-DD44)</f>
        <v>111.818136468682</v>
      </c>
      <c r="DE61" s="25" t="n">
        <f aca="false">DE44+DE59*(IF($F56=1,$F58,DE44-DE60)-DE44)</f>
        <v>111.818136468682</v>
      </c>
      <c r="DF61" s="25" t="n">
        <f aca="false">DF44+DF59*(IF($F56=1,$F58,DF44-DF60)-DF44)</f>
        <v>111.818136468682</v>
      </c>
      <c r="DG61" s="25" t="n">
        <f aca="false">DG44+DG59*(IF($F56=1,$F58,DG44-DG60)-DG44)</f>
        <v>111.522278654425</v>
      </c>
      <c r="DH61" s="25" t="n">
        <f aca="false">DH44+DH59*(IF($F56=1,$F58,DH44-DH60)-DH44)</f>
        <v>111.522278654425</v>
      </c>
      <c r="DI61" s="25" t="n">
        <f aca="false">DI44+DI59*(IF($F56=1,$F58,DI44-DI60)-DI44)</f>
        <v>111.522278654425</v>
      </c>
      <c r="DJ61" s="25" t="n">
        <f aca="false">DJ44+DJ59*(IF($F56=1,$F58,DJ44-DJ60)-DJ44)</f>
        <v>111.522278654425</v>
      </c>
      <c r="DK61" s="25" t="n">
        <f aca="false">DK44+DK59*(IF($F56=1,$F58,DK44-DK60)-DK44)</f>
        <v>110.321301905907</v>
      </c>
      <c r="DL61" s="25" t="n">
        <f aca="false">DL44+DL59*(IF($F56=1,$F58,DL44-DL60)-DL44)</f>
        <v>110.321301905907</v>
      </c>
      <c r="DM61" s="25" t="n">
        <f aca="false">DM44+DM59*(IF($F56=1,$F58,DM44-DM60)-DM44)</f>
        <v>110.321301905907</v>
      </c>
      <c r="DN61" s="25" t="n">
        <f aca="false">DN44+DN59*(IF($F56=1,$F58,DN44-DN60)-DN44)</f>
        <v>110.321301905907</v>
      </c>
      <c r="DO61" s="25" t="n">
        <f aca="false">DO44+DO59*(IF($F56=1,$F58,DO44-DO60)-DO44)</f>
        <v>110.708156404119</v>
      </c>
      <c r="DP61" s="25" t="n">
        <f aca="false">DP44+DP59*(IF($F56=1,$F58,DP44-DP60)-DP44)</f>
        <v>110.708156404119</v>
      </c>
      <c r="DQ61" s="25" t="n">
        <f aca="false">DQ44+DQ59*(IF($F56=1,$F58,DQ44-DQ60)-DQ44)</f>
        <v>110.708156404119</v>
      </c>
      <c r="DR61" s="25" t="n">
        <f aca="false">DR44+DR59*(IF($F56=1,$F58,DR44-DR60)-DR44)</f>
        <v>110.708156404119</v>
      </c>
      <c r="DS61" s="25" t="n">
        <f aca="false">DS44+DS59*(IF($F56=1,$F58,DS44-DS60)-DS44)</f>
        <v>110.572485797813</v>
      </c>
      <c r="DT61" s="25" t="n">
        <f aca="false">DT44+DT59*(IF($F56=1,$F58,DT44-DT60)-DT44)</f>
        <v>110.572485797813</v>
      </c>
      <c r="DU61" s="25" t="n">
        <f aca="false">DU44+DU59*(IF($F56=1,$F58,DU44-DU60)-DU44)</f>
        <v>110.572485797813</v>
      </c>
      <c r="DV61" s="25" t="n">
        <f aca="false">DV44+DV59*(IF($F56=1,$F58,DV44-DV60)-DV44)</f>
        <v>110.572485797813</v>
      </c>
      <c r="DW61" s="25" t="n">
        <f aca="false">DW44+DW59*(IF($F56=1,$F58,DW44-DW60)-DW44)</f>
        <v>110.864950614257</v>
      </c>
      <c r="DX61" s="25" t="n">
        <f aca="false">DX44+DX59*(IF($F56=1,$F58,DX44-DX60)-DX44)</f>
        <v>110.864950614257</v>
      </c>
      <c r="DY61" s="25" t="n">
        <f aca="false">DY44+DY59*(IF($F56=1,$F58,DY44-DY60)-DY44)</f>
        <v>110.864950614257</v>
      </c>
      <c r="DZ61" s="25" t="n">
        <f aca="false">DZ44+DZ59*(IF($F56=1,$F58,DZ44-DZ60)-DZ44)</f>
        <v>110.864950614257</v>
      </c>
      <c r="EA61" s="25" t="n">
        <f aca="false">EA44+EA59*(IF($F56=1,$F58,EA44-EA60)-EA44)</f>
        <v>109.191517760014</v>
      </c>
      <c r="EB61" s="25" t="n">
        <f aca="false">EB44+EB59*(IF($F56=1,$F58,EB44-EB60)-EB44)</f>
        <v>109.191517760014</v>
      </c>
      <c r="EC61" s="25" t="n">
        <f aca="false">EC44+EC59*(IF($F56=1,$F58,EC44-EC60)-EC44)</f>
        <v>109.191517760014</v>
      </c>
      <c r="ED61" s="25" t="n">
        <f aca="false">ED44+ED59*(IF($F56=1,$F58,ED44-ED60)-ED44)</f>
        <v>109.191517760014</v>
      </c>
      <c r="EE61" s="25" t="n">
        <f aca="false">EE44+EE59*(IF($F56=1,$F58,EE44-EE60)-EE44)</f>
        <v>111.066069750984</v>
      </c>
      <c r="EF61" s="25" t="n">
        <f aca="false">EF44+EF59*(IF($F56=1,$F58,EF44-EF60)-EF44)</f>
        <v>111.066069750984</v>
      </c>
      <c r="EG61" s="25" t="n">
        <f aca="false">EG44+EG59*(IF($F56=1,$F58,EG44-EG60)-EG44)</f>
        <v>111.066069750984</v>
      </c>
      <c r="EH61" s="25" t="n">
        <f aca="false">EH44+EH59*(IF($F56=1,$F58,EH44-EH60)-EH44)</f>
        <v>111.066069750984</v>
      </c>
      <c r="EI61" s="25" t="n">
        <f aca="false">EI44+EI59*(IF($F56=1,$F58,EI44-EI60)-EI44)</f>
        <v>111.43567131468</v>
      </c>
      <c r="EJ61" s="25" t="n">
        <f aca="false">EJ44+EJ59*(IF($F56=1,$F58,EJ44-EJ60)-EJ44)</f>
        <v>111.43567131468</v>
      </c>
      <c r="EK61" s="25" t="n">
        <f aca="false">EK44+EK59*(IF($F56=1,$F58,EK44-EK60)-EK44)</f>
        <v>111.43567131468</v>
      </c>
      <c r="EL61" s="25" t="n">
        <f aca="false">EL44+EL59*(IF($F56=1,$F58,EL44-EL60)-EL44)</f>
        <v>111.43567131468</v>
      </c>
      <c r="EM61" s="25" t="n">
        <f aca="false">EM44+EM59*(IF($F56=1,$F58,EM44-EM60)-EM44)</f>
        <v>113.492392452251</v>
      </c>
      <c r="EN61" s="25" t="n">
        <f aca="false">EN44+EN59*(IF($F56=1,$F58,EN44-EN60)-EN44)</f>
        <v>113.492392452251</v>
      </c>
      <c r="EO61" s="25" t="n">
        <f aca="false">EO44+EO59*(IF($F56=1,$F58,EO44-EO60)-EO44)</f>
        <v>113.492392452251</v>
      </c>
      <c r="EP61" s="25" t="n">
        <f aca="false">EP44+EP59*(IF($F56=1,$F58,EP44-EP60)-EP44)</f>
        <v>113.492392452251</v>
      </c>
      <c r="EQ61" s="25" t="n">
        <f aca="false">EQ44+EQ59*(IF($F56=1,$F58,EQ44-EQ60)-EQ44)</f>
        <v>113.276172928317</v>
      </c>
      <c r="ER61" s="25" t="n">
        <f aca="false">ER44+ER59*(IF($F56=1,$F58,ER44-ER60)-ER44)</f>
        <v>113.276172928317</v>
      </c>
      <c r="ES61" s="25" t="n">
        <f aca="false">ES44+ES59*(IF($F56=1,$F58,ES44-ES60)-ES44)</f>
        <v>113.276172928317</v>
      </c>
      <c r="ET61" s="25" t="n">
        <f aca="false">ET44+ET59*(IF($F56=1,$F58,ET44-ET60)-ET44)</f>
        <v>113.276172928317</v>
      </c>
      <c r="EU61" s="25" t="n">
        <f aca="false">EU44+EU59*(IF($F56=1,$F58,EU44-EU60)-EU44)</f>
        <v>115.541696386884</v>
      </c>
      <c r="EV61" s="25" t="n">
        <f aca="false">EV44+EV59*(IF($F56=1,$F58,EV44-EV60)-EV44)</f>
        <v>115.541696386884</v>
      </c>
      <c r="EW61" s="25" t="n">
        <f aca="false">EW44+EW59*(IF($F56=1,$F58,EW44-EW60)-EW44)</f>
        <v>115.541696386884</v>
      </c>
      <c r="EX61" s="25" t="n">
        <f aca="false">EX44+EX59*(IF($F56=1,$F58,EX44-EX60)-EX44)</f>
        <v>115.541696386884</v>
      </c>
      <c r="EY61" s="25" t="n">
        <f aca="false">EY44+EY59*(IF($F56=1,$F58,EY44-EY60)-EY44)</f>
        <v>117.852530314621</v>
      </c>
      <c r="EZ61" s="25" t="n">
        <f aca="false">EZ44+EZ59*(IF($F56=1,$F58,EZ44-EZ60)-EZ44)</f>
        <v>117.852530314621</v>
      </c>
      <c r="FA61" s="25" t="n">
        <f aca="false">FA44+FA59*(IF($F56=1,$F58,FA44-FA60)-FA44)</f>
        <v>117.852530314621</v>
      </c>
      <c r="FB61" s="25" t="n">
        <f aca="false">FB44+FB59*(IF($F56=1,$F58,FB44-FB60)-FB44)</f>
        <v>117.852530314621</v>
      </c>
      <c r="FC61" s="25" t="n">
        <f aca="false">FC44+FC59*(IF($F56=1,$F58,FC44-FC60)-FC44)</f>
        <v>120.209580920914</v>
      </c>
      <c r="FD61" s="25" t="n">
        <f aca="false">FD44+FD59*(IF($F56=1,$F58,FD44-FD60)-FD44)</f>
        <v>120.209580920914</v>
      </c>
      <c r="FE61" s="25" t="n">
        <f aca="false">FE44+FE59*(IF($F56=1,$F58,FE44-FE60)-FE44)</f>
        <v>120.209580920914</v>
      </c>
      <c r="FF61" s="25" t="n">
        <f aca="false">FF44+FF59*(IF($F56=1,$F58,FF44-FF60)-FF44)</f>
        <v>120.209580920914</v>
      </c>
      <c r="FG61" s="25" t="n">
        <f aca="false">FG44+FG59*(IF($F56=1,$F58,FG44-FG60)-FG44)</f>
        <v>122.613772539332</v>
      </c>
      <c r="FH61" s="25" t="n">
        <f aca="false">FH44+FH59*(IF($F56=1,$F58,FH44-FH60)-FH44)</f>
        <v>122.613772539332</v>
      </c>
    </row>
    <row r="62" customFormat="false" ht="15" hidden="false" customHeight="false" outlineLevel="0" collapsed="false">
      <c r="C62" s="0" t="s">
        <v>720</v>
      </c>
      <c r="D62" s="11" t="s">
        <v>321</v>
      </c>
      <c r="E62" s="35" t="n">
        <f aca="false">MATCH(In_Offer_BESS,OB_Names,0)</f>
        <v>3</v>
      </c>
      <c r="F62" s="18" t="n">
        <f aca="false">INDEX(OB_Fixed,$E62)*MIN(1,In_BESS_Hours/INDEX(OB_Hours,$E62))</f>
        <v>49.7</v>
      </c>
    </row>
    <row r="63" customFormat="false" ht="15" hidden="false" customHeight="false" outlineLevel="0" collapsed="false">
      <c r="C63" s="0" t="s">
        <v>721</v>
      </c>
      <c r="D63" s="11" t="s">
        <v>34</v>
      </c>
      <c r="E63" s="17" t="n">
        <f aca="false">$E55*(INDEX(OB_Tenor,$E62)&gt;0)*N(INDEX(OB_Hours,$E62)&lt;&gt;In_BESS_Hours)</f>
        <v>1</v>
      </c>
    </row>
    <row r="64" customFormat="false" ht="15" hidden="false" customHeight="false" outlineLevel="0" collapsed="false">
      <c r="C64" s="0" t="s">
        <v>722</v>
      </c>
      <c r="D64" s="11" t="s">
        <v>321</v>
      </c>
      <c r="E64" s="22" t="n">
        <f aca="false">INDEX(OB_Share,$E62)</f>
        <v>0</v>
      </c>
      <c r="F64" s="18" t="n">
        <f aca="false">INDEX(OB_Grid,$E62)*In_BESS_Grid_Charge</f>
        <v>0</v>
      </c>
    </row>
    <row r="65" customFormat="false" ht="15" hidden="false" customHeight="false" outlineLevel="0" collapsed="false">
      <c r="C65" s="0" t="s">
        <v>723</v>
      </c>
      <c r="D65" s="11" t="s">
        <v>556</v>
      </c>
      <c r="E65" s="44" t="n">
        <f aca="false">IF(INDEX(OB_Start,$E62)&gt;0,INDEX(OB_Start,$E62),$F16+1)</f>
        <v>46753</v>
      </c>
      <c r="F65" s="44" t="n">
        <f aca="false">EDATE($E65,INDEX(OB_Tenor,$E62)*Months_In_Year)-1</f>
        <v>47848</v>
      </c>
      <c r="J65" s="58" t="n">
        <f aca="false">$E55*MAX(0,MIN($F65,J$4)-MAX($E65,J$3)+1)/J$5</f>
        <v>0</v>
      </c>
      <c r="K65" s="58" t="n">
        <f aca="false">$E55*MAX(0,MIN($F65,K$4)-MAX($E65,K$3)+1)/K$5</f>
        <v>0</v>
      </c>
      <c r="L65" s="58" t="n">
        <f aca="false">$E55*MAX(0,MIN($F65,L$4)-MAX($E65,L$3)+1)/L$5</f>
        <v>0</v>
      </c>
      <c r="M65" s="58" t="n">
        <f aca="false">$E55*MAX(0,MIN($F65,M$4)-MAX($E65,M$3)+1)/M$5</f>
        <v>0</v>
      </c>
      <c r="N65" s="58" t="n">
        <f aca="false">$E55*MAX(0,MIN($F65,N$4)-MAX($E65,N$3)+1)/N$5</f>
        <v>0</v>
      </c>
      <c r="O65" s="58" t="n">
        <f aca="false">$E55*MAX(0,MIN($F65,O$4)-MAX($E65,O$3)+1)/O$5</f>
        <v>0</v>
      </c>
      <c r="P65" s="58" t="n">
        <f aca="false">$E55*MAX(0,MIN($F65,P$4)-MAX($E65,P$3)+1)/P$5</f>
        <v>0</v>
      </c>
      <c r="Q65" s="58" t="n">
        <f aca="false">$E55*MAX(0,MIN($F65,Q$4)-MAX($E65,Q$3)+1)/Q$5</f>
        <v>0</v>
      </c>
      <c r="R65" s="58" t="n">
        <f aca="false">$E55*MAX(0,MIN($F65,R$4)-MAX($E65,R$3)+1)/R$5</f>
        <v>0</v>
      </c>
      <c r="S65" s="58" t="n">
        <f aca="false">$E55*MAX(0,MIN($F65,S$4)-MAX($E65,S$3)+1)/S$5</f>
        <v>1</v>
      </c>
      <c r="T65" s="58" t="n">
        <f aca="false">$E55*MAX(0,MIN($F65,T$4)-MAX($E65,T$3)+1)/T$5</f>
        <v>1</v>
      </c>
      <c r="U65" s="58" t="n">
        <f aca="false">$E55*MAX(0,MIN($F65,U$4)-MAX($E65,U$3)+1)/U$5</f>
        <v>1</v>
      </c>
      <c r="V65" s="58" t="n">
        <f aca="false">$E55*MAX(0,MIN($F65,V$4)-MAX($E65,V$3)+1)/V$5</f>
        <v>1</v>
      </c>
      <c r="W65" s="58" t="n">
        <f aca="false">$E55*MAX(0,MIN($F65,W$4)-MAX($E65,W$3)+1)/W$5</f>
        <v>1</v>
      </c>
      <c r="X65" s="58" t="n">
        <f aca="false">$E55*MAX(0,MIN($F65,X$4)-MAX($E65,X$3)+1)/X$5</f>
        <v>1</v>
      </c>
      <c r="Y65" s="58" t="n">
        <f aca="false">$E55*MAX(0,MIN($F65,Y$4)-MAX($E65,Y$3)+1)/Y$5</f>
        <v>1</v>
      </c>
      <c r="Z65" s="58" t="n">
        <f aca="false">$E55*MAX(0,MIN($F65,Z$4)-MAX($E65,Z$3)+1)/Z$5</f>
        <v>1</v>
      </c>
      <c r="AA65" s="58" t="n">
        <f aca="false">$E55*MAX(0,MIN($F65,AA$4)-MAX($E65,AA$3)+1)/AA$5</f>
        <v>1</v>
      </c>
      <c r="AB65" s="58" t="n">
        <f aca="false">$E55*MAX(0,MIN($F65,AB$4)-MAX($E65,AB$3)+1)/AB$5</f>
        <v>1</v>
      </c>
      <c r="AC65" s="58" t="n">
        <f aca="false">$E55*MAX(0,MIN($F65,AC$4)-MAX($E65,AC$3)+1)/AC$5</f>
        <v>1</v>
      </c>
      <c r="AD65" s="58" t="n">
        <f aca="false">$E55*MAX(0,MIN($F65,AD$4)-MAX($E65,AD$3)+1)/AD$5</f>
        <v>1</v>
      </c>
      <c r="AE65" s="58" t="n">
        <f aca="false">$E55*MAX(0,MIN($F65,AE$4)-MAX($E65,AE$3)+1)/AE$5</f>
        <v>0</v>
      </c>
      <c r="AF65" s="58" t="n">
        <f aca="false">$E55*MAX(0,MIN($F65,AF$4)-MAX($E65,AF$3)+1)/AF$5</f>
        <v>0</v>
      </c>
      <c r="AG65" s="58" t="n">
        <f aca="false">$E55*MAX(0,MIN($F65,AG$4)-MAX($E65,AG$3)+1)/AG$5</f>
        <v>0</v>
      </c>
      <c r="AH65" s="58" t="n">
        <f aca="false">$E55*MAX(0,MIN($F65,AH$4)-MAX($E65,AH$3)+1)/AH$5</f>
        <v>0</v>
      </c>
      <c r="AI65" s="58" t="n">
        <f aca="false">$E55*MAX(0,MIN($F65,AI$4)-MAX($E65,AI$3)+1)/AI$5</f>
        <v>0</v>
      </c>
      <c r="AJ65" s="58" t="n">
        <f aca="false">$E55*MAX(0,MIN($F65,AJ$4)-MAX($E65,AJ$3)+1)/AJ$5</f>
        <v>0</v>
      </c>
      <c r="AK65" s="58" t="n">
        <f aca="false">$E55*MAX(0,MIN($F65,AK$4)-MAX($E65,AK$3)+1)/AK$5</f>
        <v>0</v>
      </c>
      <c r="AL65" s="58" t="n">
        <f aca="false">$E55*MAX(0,MIN($F65,AL$4)-MAX($E65,AL$3)+1)/AL$5</f>
        <v>0</v>
      </c>
      <c r="AM65" s="58" t="n">
        <f aca="false">$E55*MAX(0,MIN($F65,AM$4)-MAX($E65,AM$3)+1)/AM$5</f>
        <v>0</v>
      </c>
      <c r="AN65" s="58" t="n">
        <f aca="false">$E55*MAX(0,MIN($F65,AN$4)-MAX($E65,AN$3)+1)/AN$5</f>
        <v>0</v>
      </c>
      <c r="AO65" s="58" t="n">
        <f aca="false">$E55*MAX(0,MIN($F65,AO$4)-MAX($E65,AO$3)+1)/AO$5</f>
        <v>0</v>
      </c>
      <c r="AP65" s="58" t="n">
        <f aca="false">$E55*MAX(0,MIN($F65,AP$4)-MAX($E65,AP$3)+1)/AP$5</f>
        <v>0</v>
      </c>
      <c r="AQ65" s="58" t="n">
        <f aca="false">$E55*MAX(0,MIN($F65,AQ$4)-MAX($E65,AQ$3)+1)/AQ$5</f>
        <v>0</v>
      </c>
      <c r="AR65" s="58" t="n">
        <f aca="false">$E55*MAX(0,MIN($F65,AR$4)-MAX($E65,AR$3)+1)/AR$5</f>
        <v>0</v>
      </c>
      <c r="AS65" s="58" t="n">
        <f aca="false">$E55*MAX(0,MIN($F65,AS$4)-MAX($E65,AS$3)+1)/AS$5</f>
        <v>0</v>
      </c>
      <c r="AT65" s="58" t="n">
        <f aca="false">$E55*MAX(0,MIN($F65,AT$4)-MAX($E65,AT$3)+1)/AT$5</f>
        <v>0</v>
      </c>
      <c r="AU65" s="58" t="n">
        <f aca="false">$E55*MAX(0,MIN($F65,AU$4)-MAX($E65,AU$3)+1)/AU$5</f>
        <v>0</v>
      </c>
      <c r="AV65" s="58" t="n">
        <f aca="false">$E55*MAX(0,MIN($F65,AV$4)-MAX($E65,AV$3)+1)/AV$5</f>
        <v>0</v>
      </c>
      <c r="AW65" s="58" t="n">
        <f aca="false">$E55*MAX(0,MIN($F65,AW$4)-MAX($E65,AW$3)+1)/AW$5</f>
        <v>0</v>
      </c>
      <c r="AX65" s="58" t="n">
        <f aca="false">$E55*MAX(0,MIN($F65,AX$4)-MAX($E65,AX$3)+1)/AX$5</f>
        <v>0</v>
      </c>
      <c r="AY65" s="58" t="n">
        <f aca="false">$E55*MAX(0,MIN($F65,AY$4)-MAX($E65,AY$3)+1)/AY$5</f>
        <v>0</v>
      </c>
      <c r="AZ65" s="58" t="n">
        <f aca="false">$E55*MAX(0,MIN($F65,AZ$4)-MAX($E65,AZ$3)+1)/AZ$5</f>
        <v>0</v>
      </c>
      <c r="BA65" s="58" t="n">
        <f aca="false">$E55*MAX(0,MIN($F65,BA$4)-MAX($E65,BA$3)+1)/BA$5</f>
        <v>0</v>
      </c>
      <c r="BB65" s="58" t="n">
        <f aca="false">$E55*MAX(0,MIN($F65,BB$4)-MAX($E65,BB$3)+1)/BB$5</f>
        <v>0</v>
      </c>
      <c r="BC65" s="58" t="n">
        <f aca="false">$E55*MAX(0,MIN($F65,BC$4)-MAX($E65,BC$3)+1)/BC$5</f>
        <v>0</v>
      </c>
      <c r="BD65" s="58" t="n">
        <f aca="false">$E55*MAX(0,MIN($F65,BD$4)-MAX($E65,BD$3)+1)/BD$5</f>
        <v>0</v>
      </c>
      <c r="BE65" s="58" t="n">
        <f aca="false">$E55*MAX(0,MIN($F65,BE$4)-MAX($E65,BE$3)+1)/BE$5</f>
        <v>0</v>
      </c>
      <c r="BF65" s="58" t="n">
        <f aca="false">$E55*MAX(0,MIN($F65,BF$4)-MAX($E65,BF$3)+1)/BF$5</f>
        <v>0</v>
      </c>
      <c r="BG65" s="58" t="n">
        <f aca="false">$E55*MAX(0,MIN($F65,BG$4)-MAX($E65,BG$3)+1)/BG$5</f>
        <v>0</v>
      </c>
      <c r="BH65" s="58" t="n">
        <f aca="false">$E55*MAX(0,MIN($F65,BH$4)-MAX($E65,BH$3)+1)/BH$5</f>
        <v>0</v>
      </c>
      <c r="BI65" s="58" t="n">
        <f aca="false">$E55*MAX(0,MIN($F65,BI$4)-MAX($E65,BI$3)+1)/BI$5</f>
        <v>0</v>
      </c>
      <c r="BJ65" s="58" t="n">
        <f aca="false">$E55*MAX(0,MIN($F65,BJ$4)-MAX($E65,BJ$3)+1)/BJ$5</f>
        <v>0</v>
      </c>
      <c r="BK65" s="58" t="n">
        <f aca="false">$E55*MAX(0,MIN($F65,BK$4)-MAX($E65,BK$3)+1)/BK$5</f>
        <v>0</v>
      </c>
      <c r="BL65" s="58" t="n">
        <f aca="false">$E55*MAX(0,MIN($F65,BL$4)-MAX($E65,BL$3)+1)/BL$5</f>
        <v>0</v>
      </c>
      <c r="BM65" s="58" t="n">
        <f aca="false">$E55*MAX(0,MIN($F65,BM$4)-MAX($E65,BM$3)+1)/BM$5</f>
        <v>0</v>
      </c>
      <c r="BN65" s="58" t="n">
        <f aca="false">$E55*MAX(0,MIN($F65,BN$4)-MAX($E65,BN$3)+1)/BN$5</f>
        <v>0</v>
      </c>
      <c r="BO65" s="58" t="n">
        <f aca="false">$E55*MAX(0,MIN($F65,BO$4)-MAX($E65,BO$3)+1)/BO$5</f>
        <v>0</v>
      </c>
      <c r="BP65" s="58" t="n">
        <f aca="false">$E55*MAX(0,MIN($F65,BP$4)-MAX($E65,BP$3)+1)/BP$5</f>
        <v>0</v>
      </c>
      <c r="BQ65" s="58" t="n">
        <f aca="false">$E55*MAX(0,MIN($F65,BQ$4)-MAX($E65,BQ$3)+1)/BQ$5</f>
        <v>0</v>
      </c>
      <c r="BR65" s="58" t="n">
        <f aca="false">$E55*MAX(0,MIN($F65,BR$4)-MAX($E65,BR$3)+1)/BR$5</f>
        <v>0</v>
      </c>
      <c r="BS65" s="58" t="n">
        <f aca="false">$E55*MAX(0,MIN($F65,BS$4)-MAX($E65,BS$3)+1)/BS$5</f>
        <v>0</v>
      </c>
      <c r="BT65" s="58" t="n">
        <f aca="false">$E55*MAX(0,MIN($F65,BT$4)-MAX($E65,BT$3)+1)/BT$5</f>
        <v>0</v>
      </c>
      <c r="BU65" s="58" t="n">
        <f aca="false">$E55*MAX(0,MIN($F65,BU$4)-MAX($E65,BU$3)+1)/BU$5</f>
        <v>0</v>
      </c>
      <c r="BV65" s="58" t="n">
        <f aca="false">$E55*MAX(0,MIN($F65,BV$4)-MAX($E65,BV$3)+1)/BV$5</f>
        <v>0</v>
      </c>
      <c r="BW65" s="58" t="n">
        <f aca="false">$E55*MAX(0,MIN($F65,BW$4)-MAX($E65,BW$3)+1)/BW$5</f>
        <v>0</v>
      </c>
      <c r="BX65" s="58" t="n">
        <f aca="false">$E55*MAX(0,MIN($F65,BX$4)-MAX($E65,BX$3)+1)/BX$5</f>
        <v>0</v>
      </c>
      <c r="BY65" s="58" t="n">
        <f aca="false">$E55*MAX(0,MIN($F65,BY$4)-MAX($E65,BY$3)+1)/BY$5</f>
        <v>0</v>
      </c>
      <c r="BZ65" s="58" t="n">
        <f aca="false">$E55*MAX(0,MIN($F65,BZ$4)-MAX($E65,BZ$3)+1)/BZ$5</f>
        <v>0</v>
      </c>
      <c r="CA65" s="58" t="n">
        <f aca="false">$E55*MAX(0,MIN($F65,CA$4)-MAX($E65,CA$3)+1)/CA$5</f>
        <v>0</v>
      </c>
      <c r="CB65" s="58" t="n">
        <f aca="false">$E55*MAX(0,MIN($F65,CB$4)-MAX($E65,CB$3)+1)/CB$5</f>
        <v>0</v>
      </c>
      <c r="CC65" s="58" t="n">
        <f aca="false">$E55*MAX(0,MIN($F65,CC$4)-MAX($E65,CC$3)+1)/CC$5</f>
        <v>0</v>
      </c>
      <c r="CD65" s="58" t="n">
        <f aca="false">$E55*MAX(0,MIN($F65,CD$4)-MAX($E65,CD$3)+1)/CD$5</f>
        <v>0</v>
      </c>
      <c r="CE65" s="58" t="n">
        <f aca="false">$E55*MAX(0,MIN($F65,CE$4)-MAX($E65,CE$3)+1)/CE$5</f>
        <v>0</v>
      </c>
      <c r="CF65" s="58" t="n">
        <f aca="false">$E55*MAX(0,MIN($F65,CF$4)-MAX($E65,CF$3)+1)/CF$5</f>
        <v>0</v>
      </c>
      <c r="CG65" s="58" t="n">
        <f aca="false">$E55*MAX(0,MIN($F65,CG$4)-MAX($E65,CG$3)+1)/CG$5</f>
        <v>0</v>
      </c>
      <c r="CH65" s="58" t="n">
        <f aca="false">$E55*MAX(0,MIN($F65,CH$4)-MAX($E65,CH$3)+1)/CH$5</f>
        <v>0</v>
      </c>
      <c r="CI65" s="58" t="n">
        <f aca="false">$E55*MAX(0,MIN($F65,CI$4)-MAX($E65,CI$3)+1)/CI$5</f>
        <v>0</v>
      </c>
      <c r="CJ65" s="58" t="n">
        <f aca="false">$E55*MAX(0,MIN($F65,CJ$4)-MAX($E65,CJ$3)+1)/CJ$5</f>
        <v>0</v>
      </c>
      <c r="CK65" s="58" t="n">
        <f aca="false">$E55*MAX(0,MIN($F65,CK$4)-MAX($E65,CK$3)+1)/CK$5</f>
        <v>0</v>
      </c>
      <c r="CL65" s="58" t="n">
        <f aca="false">$E55*MAX(0,MIN($F65,CL$4)-MAX($E65,CL$3)+1)/CL$5</f>
        <v>0</v>
      </c>
      <c r="CM65" s="58" t="n">
        <f aca="false">$E55*MAX(0,MIN($F65,CM$4)-MAX($E65,CM$3)+1)/CM$5</f>
        <v>0</v>
      </c>
      <c r="CN65" s="58" t="n">
        <f aca="false">$E55*MAX(0,MIN($F65,CN$4)-MAX($E65,CN$3)+1)/CN$5</f>
        <v>0</v>
      </c>
      <c r="CO65" s="58" t="n">
        <f aca="false">$E55*MAX(0,MIN($F65,CO$4)-MAX($E65,CO$3)+1)/CO$5</f>
        <v>0</v>
      </c>
      <c r="CP65" s="58" t="n">
        <f aca="false">$E55*MAX(0,MIN($F65,CP$4)-MAX($E65,CP$3)+1)/CP$5</f>
        <v>0</v>
      </c>
      <c r="CQ65" s="58" t="n">
        <f aca="false">$E55*MAX(0,MIN($F65,CQ$4)-MAX($E65,CQ$3)+1)/CQ$5</f>
        <v>0</v>
      </c>
      <c r="CR65" s="58" t="n">
        <f aca="false">$E55*MAX(0,MIN($F65,CR$4)-MAX($E65,CR$3)+1)/CR$5</f>
        <v>0</v>
      </c>
      <c r="CS65" s="58" t="n">
        <f aca="false">$E55*MAX(0,MIN($F65,CS$4)-MAX($E65,CS$3)+1)/CS$5</f>
        <v>0</v>
      </c>
      <c r="CT65" s="58" t="n">
        <f aca="false">$E55*MAX(0,MIN($F65,CT$4)-MAX($E65,CT$3)+1)/CT$5</f>
        <v>0</v>
      </c>
      <c r="CU65" s="58" t="n">
        <f aca="false">$E55*MAX(0,MIN($F65,CU$4)-MAX($E65,CU$3)+1)/CU$5</f>
        <v>0</v>
      </c>
      <c r="CV65" s="58" t="n">
        <f aca="false">$E55*MAX(0,MIN($F65,CV$4)-MAX($E65,CV$3)+1)/CV$5</f>
        <v>0</v>
      </c>
      <c r="CW65" s="58" t="n">
        <f aca="false">$E55*MAX(0,MIN($F65,CW$4)-MAX($E65,CW$3)+1)/CW$5</f>
        <v>0</v>
      </c>
      <c r="CX65" s="58" t="n">
        <f aca="false">$E55*MAX(0,MIN($F65,CX$4)-MAX($E65,CX$3)+1)/CX$5</f>
        <v>0</v>
      </c>
      <c r="CY65" s="58" t="n">
        <f aca="false">$E55*MAX(0,MIN($F65,CY$4)-MAX($E65,CY$3)+1)/CY$5</f>
        <v>0</v>
      </c>
      <c r="CZ65" s="58" t="n">
        <f aca="false">$E55*MAX(0,MIN($F65,CZ$4)-MAX($E65,CZ$3)+1)/CZ$5</f>
        <v>0</v>
      </c>
      <c r="DA65" s="58" t="n">
        <f aca="false">$E55*MAX(0,MIN($F65,DA$4)-MAX($E65,DA$3)+1)/DA$5</f>
        <v>0</v>
      </c>
      <c r="DB65" s="58" t="n">
        <f aca="false">$E55*MAX(0,MIN($F65,DB$4)-MAX($E65,DB$3)+1)/DB$5</f>
        <v>0</v>
      </c>
      <c r="DC65" s="58" t="n">
        <f aca="false">$E55*MAX(0,MIN($F65,DC$4)-MAX($E65,DC$3)+1)/DC$5</f>
        <v>0</v>
      </c>
      <c r="DD65" s="58" t="n">
        <f aca="false">$E55*MAX(0,MIN($F65,DD$4)-MAX($E65,DD$3)+1)/DD$5</f>
        <v>0</v>
      </c>
      <c r="DE65" s="58" t="n">
        <f aca="false">$E55*MAX(0,MIN($F65,DE$4)-MAX($E65,DE$3)+1)/DE$5</f>
        <v>0</v>
      </c>
      <c r="DF65" s="58" t="n">
        <f aca="false">$E55*MAX(0,MIN($F65,DF$4)-MAX($E65,DF$3)+1)/DF$5</f>
        <v>0</v>
      </c>
      <c r="DG65" s="58" t="n">
        <f aca="false">$E55*MAX(0,MIN($F65,DG$4)-MAX($E65,DG$3)+1)/DG$5</f>
        <v>0</v>
      </c>
      <c r="DH65" s="58" t="n">
        <f aca="false">$E55*MAX(0,MIN($F65,DH$4)-MAX($E65,DH$3)+1)/DH$5</f>
        <v>0</v>
      </c>
      <c r="DI65" s="58" t="n">
        <f aca="false">$E55*MAX(0,MIN($F65,DI$4)-MAX($E65,DI$3)+1)/DI$5</f>
        <v>0</v>
      </c>
      <c r="DJ65" s="58" t="n">
        <f aca="false">$E55*MAX(0,MIN($F65,DJ$4)-MAX($E65,DJ$3)+1)/DJ$5</f>
        <v>0</v>
      </c>
      <c r="DK65" s="58" t="n">
        <f aca="false">$E55*MAX(0,MIN($F65,DK$4)-MAX($E65,DK$3)+1)/DK$5</f>
        <v>0</v>
      </c>
      <c r="DL65" s="58" t="n">
        <f aca="false">$E55*MAX(0,MIN($F65,DL$4)-MAX($E65,DL$3)+1)/DL$5</f>
        <v>0</v>
      </c>
      <c r="DM65" s="58" t="n">
        <f aca="false">$E55*MAX(0,MIN($F65,DM$4)-MAX($E65,DM$3)+1)/DM$5</f>
        <v>0</v>
      </c>
      <c r="DN65" s="58" t="n">
        <f aca="false">$E55*MAX(0,MIN($F65,DN$4)-MAX($E65,DN$3)+1)/DN$5</f>
        <v>0</v>
      </c>
      <c r="DO65" s="58" t="n">
        <f aca="false">$E55*MAX(0,MIN($F65,DO$4)-MAX($E65,DO$3)+1)/DO$5</f>
        <v>0</v>
      </c>
      <c r="DP65" s="58" t="n">
        <f aca="false">$E55*MAX(0,MIN($F65,DP$4)-MAX($E65,DP$3)+1)/DP$5</f>
        <v>0</v>
      </c>
      <c r="DQ65" s="58" t="n">
        <f aca="false">$E55*MAX(0,MIN($F65,DQ$4)-MAX($E65,DQ$3)+1)/DQ$5</f>
        <v>0</v>
      </c>
      <c r="DR65" s="58" t="n">
        <f aca="false">$E55*MAX(0,MIN($F65,DR$4)-MAX($E65,DR$3)+1)/DR$5</f>
        <v>0</v>
      </c>
      <c r="DS65" s="58" t="n">
        <f aca="false">$E55*MAX(0,MIN($F65,DS$4)-MAX($E65,DS$3)+1)/DS$5</f>
        <v>0</v>
      </c>
      <c r="DT65" s="58" t="n">
        <f aca="false">$E55*MAX(0,MIN($F65,DT$4)-MAX($E65,DT$3)+1)/DT$5</f>
        <v>0</v>
      </c>
      <c r="DU65" s="58" t="n">
        <f aca="false">$E55*MAX(0,MIN($F65,DU$4)-MAX($E65,DU$3)+1)/DU$5</f>
        <v>0</v>
      </c>
      <c r="DV65" s="58" t="n">
        <f aca="false">$E55*MAX(0,MIN($F65,DV$4)-MAX($E65,DV$3)+1)/DV$5</f>
        <v>0</v>
      </c>
      <c r="DW65" s="58" t="n">
        <f aca="false">$E55*MAX(0,MIN($F65,DW$4)-MAX($E65,DW$3)+1)/DW$5</f>
        <v>0</v>
      </c>
      <c r="DX65" s="58" t="n">
        <f aca="false">$E55*MAX(0,MIN($F65,DX$4)-MAX($E65,DX$3)+1)/DX$5</f>
        <v>0</v>
      </c>
      <c r="DY65" s="58" t="n">
        <f aca="false">$E55*MAX(0,MIN($F65,DY$4)-MAX($E65,DY$3)+1)/DY$5</f>
        <v>0</v>
      </c>
      <c r="DZ65" s="58" t="n">
        <f aca="false">$E55*MAX(0,MIN($F65,DZ$4)-MAX($E65,DZ$3)+1)/DZ$5</f>
        <v>0</v>
      </c>
      <c r="EA65" s="58" t="n">
        <f aca="false">$E55*MAX(0,MIN($F65,EA$4)-MAX($E65,EA$3)+1)/EA$5</f>
        <v>0</v>
      </c>
      <c r="EB65" s="58" t="n">
        <f aca="false">$E55*MAX(0,MIN($F65,EB$4)-MAX($E65,EB$3)+1)/EB$5</f>
        <v>0</v>
      </c>
      <c r="EC65" s="58" t="n">
        <f aca="false">$E55*MAX(0,MIN($F65,EC$4)-MAX($E65,EC$3)+1)/EC$5</f>
        <v>0</v>
      </c>
      <c r="ED65" s="58" t="n">
        <f aca="false">$E55*MAX(0,MIN($F65,ED$4)-MAX($E65,ED$3)+1)/ED$5</f>
        <v>0</v>
      </c>
      <c r="EE65" s="58" t="n">
        <f aca="false">$E55*MAX(0,MIN($F65,EE$4)-MAX($E65,EE$3)+1)/EE$5</f>
        <v>0</v>
      </c>
      <c r="EF65" s="58" t="n">
        <f aca="false">$E55*MAX(0,MIN($F65,EF$4)-MAX($E65,EF$3)+1)/EF$5</f>
        <v>0</v>
      </c>
      <c r="EG65" s="58" t="n">
        <f aca="false">$E55*MAX(0,MIN($F65,EG$4)-MAX($E65,EG$3)+1)/EG$5</f>
        <v>0</v>
      </c>
      <c r="EH65" s="58" t="n">
        <f aca="false">$E55*MAX(0,MIN($F65,EH$4)-MAX($E65,EH$3)+1)/EH$5</f>
        <v>0</v>
      </c>
      <c r="EI65" s="58" t="n">
        <f aca="false">$E55*MAX(0,MIN($F65,EI$4)-MAX($E65,EI$3)+1)/EI$5</f>
        <v>0</v>
      </c>
      <c r="EJ65" s="58" t="n">
        <f aca="false">$E55*MAX(0,MIN($F65,EJ$4)-MAX($E65,EJ$3)+1)/EJ$5</f>
        <v>0</v>
      </c>
      <c r="EK65" s="58" t="n">
        <f aca="false">$E55*MAX(0,MIN($F65,EK$4)-MAX($E65,EK$3)+1)/EK$5</f>
        <v>0</v>
      </c>
      <c r="EL65" s="58" t="n">
        <f aca="false">$E55*MAX(0,MIN($F65,EL$4)-MAX($E65,EL$3)+1)/EL$5</f>
        <v>0</v>
      </c>
      <c r="EM65" s="58" t="n">
        <f aca="false">$E55*MAX(0,MIN($F65,EM$4)-MAX($E65,EM$3)+1)/EM$5</f>
        <v>0</v>
      </c>
      <c r="EN65" s="58" t="n">
        <f aca="false">$E55*MAX(0,MIN($F65,EN$4)-MAX($E65,EN$3)+1)/EN$5</f>
        <v>0</v>
      </c>
      <c r="EO65" s="58" t="n">
        <f aca="false">$E55*MAX(0,MIN($F65,EO$4)-MAX($E65,EO$3)+1)/EO$5</f>
        <v>0</v>
      </c>
      <c r="EP65" s="58" t="n">
        <f aca="false">$E55*MAX(0,MIN($F65,EP$4)-MAX($E65,EP$3)+1)/EP$5</f>
        <v>0</v>
      </c>
      <c r="EQ65" s="58" t="n">
        <f aca="false">$E55*MAX(0,MIN($F65,EQ$4)-MAX($E65,EQ$3)+1)/EQ$5</f>
        <v>0</v>
      </c>
      <c r="ER65" s="58" t="n">
        <f aca="false">$E55*MAX(0,MIN($F65,ER$4)-MAX($E65,ER$3)+1)/ER$5</f>
        <v>0</v>
      </c>
      <c r="ES65" s="58" t="n">
        <f aca="false">$E55*MAX(0,MIN($F65,ES$4)-MAX($E65,ES$3)+1)/ES$5</f>
        <v>0</v>
      </c>
      <c r="ET65" s="58" t="n">
        <f aca="false">$E55*MAX(0,MIN($F65,ET$4)-MAX($E65,ET$3)+1)/ET$5</f>
        <v>0</v>
      </c>
      <c r="EU65" s="58" t="n">
        <f aca="false">$E55*MAX(0,MIN($F65,EU$4)-MAX($E65,EU$3)+1)/EU$5</f>
        <v>0</v>
      </c>
      <c r="EV65" s="58" t="n">
        <f aca="false">$E55*MAX(0,MIN($F65,EV$4)-MAX($E65,EV$3)+1)/EV$5</f>
        <v>0</v>
      </c>
      <c r="EW65" s="58" t="n">
        <f aca="false">$E55*MAX(0,MIN($F65,EW$4)-MAX($E65,EW$3)+1)/EW$5</f>
        <v>0</v>
      </c>
      <c r="EX65" s="58" t="n">
        <f aca="false">$E55*MAX(0,MIN($F65,EX$4)-MAX($E65,EX$3)+1)/EX$5</f>
        <v>0</v>
      </c>
      <c r="EY65" s="58" t="n">
        <f aca="false">$E55*MAX(0,MIN($F65,EY$4)-MAX($E65,EY$3)+1)/EY$5</f>
        <v>0</v>
      </c>
      <c r="EZ65" s="58" t="n">
        <f aca="false">$E55*MAX(0,MIN($F65,EZ$4)-MAX($E65,EZ$3)+1)/EZ$5</f>
        <v>0</v>
      </c>
      <c r="FA65" s="58" t="n">
        <f aca="false">$E55*MAX(0,MIN($F65,FA$4)-MAX($E65,FA$3)+1)/FA$5</f>
        <v>0</v>
      </c>
      <c r="FB65" s="58" t="n">
        <f aca="false">$E55*MAX(0,MIN($F65,FB$4)-MAX($E65,FB$3)+1)/FB$5</f>
        <v>0</v>
      </c>
      <c r="FC65" s="58" t="n">
        <f aca="false">$E55*MAX(0,MIN($F65,FC$4)-MAX($E65,FC$3)+1)/FC$5</f>
        <v>0</v>
      </c>
      <c r="FD65" s="58" t="n">
        <f aca="false">$E55*MAX(0,MIN($F65,FD$4)-MAX($E65,FD$3)+1)/FD$5</f>
        <v>0</v>
      </c>
      <c r="FE65" s="58" t="n">
        <f aca="false">$E55*MAX(0,MIN($F65,FE$4)-MAX($E65,FE$3)+1)/FE$5</f>
        <v>0</v>
      </c>
      <c r="FF65" s="58" t="n">
        <f aca="false">$E55*MAX(0,MIN($F65,FF$4)-MAX($E65,FF$3)+1)/FF$5</f>
        <v>0</v>
      </c>
      <c r="FG65" s="58" t="n">
        <f aca="false">$E55*MAX(0,MIN($F65,FG$4)-MAX($E65,FG$3)+1)/FG$5</f>
        <v>0</v>
      </c>
      <c r="FH65" s="58" t="n">
        <f aca="false">$E55*MAX(0,MIN($F65,FH$4)-MAX($E65,FH$3)+1)/FH$5</f>
        <v>0</v>
      </c>
    </row>
    <row r="66" customFormat="false" ht="15" hidden="false" customHeight="false" outlineLevel="0" collapsed="false">
      <c r="C66" s="0" t="s">
        <v>724</v>
      </c>
      <c r="D66" s="11" t="s">
        <v>86</v>
      </c>
      <c r="E66" s="17" t="n">
        <f aca="false">INDEX(OB_Bands,$E62)</f>
        <v>0</v>
      </c>
      <c r="J66" s="35" t="n">
        <f aca="false">$E66*SUMIF(EB_Years,J$7,EB_Row)</f>
        <v>0</v>
      </c>
      <c r="K66" s="35" t="n">
        <f aca="false">$E66*SUMIF(EB_Years,K$7,EB_Row)</f>
        <v>0</v>
      </c>
      <c r="L66" s="35" t="n">
        <f aca="false">$E66*SUMIF(EB_Years,L$7,EB_Row)</f>
        <v>0</v>
      </c>
      <c r="M66" s="35" t="n">
        <f aca="false">$E66*SUMIF(EB_Years,M$7,EB_Row)</f>
        <v>0</v>
      </c>
      <c r="N66" s="35" t="n">
        <f aca="false">$E66*SUMIF(EB_Years,N$7,EB_Row)</f>
        <v>0</v>
      </c>
      <c r="O66" s="35" t="n">
        <f aca="false">$E66*SUMIF(EB_Years,O$7,EB_Row)</f>
        <v>0</v>
      </c>
      <c r="P66" s="35" t="n">
        <f aca="false">$E66*SUMIF(EB_Years,P$7,EB_Row)</f>
        <v>0</v>
      </c>
      <c r="Q66" s="35" t="n">
        <f aca="false">$E66*SUMIF(EB_Years,Q$7,EB_Row)</f>
        <v>0</v>
      </c>
      <c r="R66" s="35" t="n">
        <f aca="false">$E66*SUMIF(EB_Years,R$7,EB_Row)</f>
        <v>0</v>
      </c>
      <c r="S66" s="35" t="n">
        <f aca="false">$E66*SUMIF(EB_Years,S$7,EB_Row)</f>
        <v>0</v>
      </c>
      <c r="T66" s="35" t="n">
        <f aca="false">$E66*SUMIF(EB_Years,T$7,EB_Row)</f>
        <v>0</v>
      </c>
      <c r="U66" s="35" t="n">
        <f aca="false">$E66*SUMIF(EB_Years,U$7,EB_Row)</f>
        <v>0</v>
      </c>
      <c r="V66" s="35" t="n">
        <f aca="false">$E66*SUMIF(EB_Years,V$7,EB_Row)</f>
        <v>0</v>
      </c>
      <c r="W66" s="35" t="n">
        <f aca="false">$E66*SUMIF(EB_Years,W$7,EB_Row)</f>
        <v>0</v>
      </c>
      <c r="X66" s="35" t="n">
        <f aca="false">$E66*SUMIF(EB_Years,X$7,EB_Row)</f>
        <v>0</v>
      </c>
      <c r="Y66" s="35" t="n">
        <f aca="false">$E66*SUMIF(EB_Years,Y$7,EB_Row)</f>
        <v>0</v>
      </c>
      <c r="Z66" s="35" t="n">
        <f aca="false">$E66*SUMIF(EB_Years,Z$7,EB_Row)</f>
        <v>0</v>
      </c>
      <c r="AA66" s="35" t="n">
        <f aca="false">$E66*SUMIF(EB_Years,AA$7,EB_Row)</f>
        <v>0</v>
      </c>
      <c r="AB66" s="35" t="n">
        <f aca="false">$E66*SUMIF(EB_Years,AB$7,EB_Row)</f>
        <v>0</v>
      </c>
      <c r="AC66" s="35" t="n">
        <f aca="false">$E66*SUMIF(EB_Years,AC$7,EB_Row)</f>
        <v>0</v>
      </c>
      <c r="AD66" s="35" t="n">
        <f aca="false">$E66*SUMIF(EB_Years,AD$7,EB_Row)</f>
        <v>0</v>
      </c>
      <c r="AE66" s="35" t="n">
        <f aca="false">$E66*SUMIF(EB_Years,AE$7,EB_Row)</f>
        <v>0</v>
      </c>
      <c r="AF66" s="35" t="n">
        <f aca="false">$E66*SUMIF(EB_Years,AF$7,EB_Row)</f>
        <v>0</v>
      </c>
      <c r="AG66" s="35" t="n">
        <f aca="false">$E66*SUMIF(EB_Years,AG$7,EB_Row)</f>
        <v>0</v>
      </c>
      <c r="AH66" s="35" t="n">
        <f aca="false">$E66*SUMIF(EB_Years,AH$7,EB_Row)</f>
        <v>0</v>
      </c>
      <c r="AI66" s="35" t="n">
        <f aca="false">$E66*SUMIF(EB_Years,AI$7,EB_Row)</f>
        <v>0</v>
      </c>
      <c r="AJ66" s="35" t="n">
        <f aca="false">$E66*SUMIF(EB_Years,AJ$7,EB_Row)</f>
        <v>0</v>
      </c>
      <c r="AK66" s="35" t="n">
        <f aca="false">$E66*SUMIF(EB_Years,AK$7,EB_Row)</f>
        <v>0</v>
      </c>
      <c r="AL66" s="35" t="n">
        <f aca="false">$E66*SUMIF(EB_Years,AL$7,EB_Row)</f>
        <v>0</v>
      </c>
      <c r="AM66" s="35" t="n">
        <f aca="false">$E66*SUMIF(EB_Years,AM$7,EB_Row)</f>
        <v>0</v>
      </c>
      <c r="AN66" s="35" t="n">
        <f aca="false">$E66*SUMIF(EB_Years,AN$7,EB_Row)</f>
        <v>0</v>
      </c>
      <c r="AO66" s="35" t="n">
        <f aca="false">$E66*SUMIF(EB_Years,AO$7,EB_Row)</f>
        <v>0</v>
      </c>
      <c r="AP66" s="35" t="n">
        <f aca="false">$E66*SUMIF(EB_Years,AP$7,EB_Row)</f>
        <v>0</v>
      </c>
      <c r="AQ66" s="35" t="n">
        <f aca="false">$E66*SUMIF(EB_Years,AQ$7,EB_Row)</f>
        <v>0</v>
      </c>
      <c r="AR66" s="35" t="n">
        <f aca="false">$E66*SUMIF(EB_Years,AR$7,EB_Row)</f>
        <v>0</v>
      </c>
      <c r="AS66" s="35" t="n">
        <f aca="false">$E66*SUMIF(EB_Years,AS$7,EB_Row)</f>
        <v>0</v>
      </c>
      <c r="AT66" s="35" t="n">
        <f aca="false">$E66*SUMIF(EB_Years,AT$7,EB_Row)</f>
        <v>0</v>
      </c>
      <c r="AU66" s="35" t="n">
        <f aca="false">$E66*SUMIF(EB_Years,AU$7,EB_Row)</f>
        <v>0</v>
      </c>
      <c r="AV66" s="35" t="n">
        <f aca="false">$E66*SUMIF(EB_Years,AV$7,EB_Row)</f>
        <v>0</v>
      </c>
      <c r="AW66" s="35" t="n">
        <f aca="false">$E66*SUMIF(EB_Years,AW$7,EB_Row)</f>
        <v>0</v>
      </c>
      <c r="AX66" s="35" t="n">
        <f aca="false">$E66*SUMIF(EB_Years,AX$7,EB_Row)</f>
        <v>0</v>
      </c>
      <c r="AY66" s="35" t="n">
        <f aca="false">$E66*SUMIF(EB_Years,AY$7,EB_Row)</f>
        <v>0</v>
      </c>
      <c r="AZ66" s="35" t="n">
        <f aca="false">$E66*SUMIF(EB_Years,AZ$7,EB_Row)</f>
        <v>0</v>
      </c>
      <c r="BA66" s="35" t="n">
        <f aca="false">$E66*SUMIF(EB_Years,BA$7,EB_Row)</f>
        <v>0</v>
      </c>
      <c r="BB66" s="35" t="n">
        <f aca="false">$E66*SUMIF(EB_Years,BB$7,EB_Row)</f>
        <v>0</v>
      </c>
      <c r="BC66" s="35" t="n">
        <f aca="false">$E66*SUMIF(EB_Years,BC$7,EB_Row)</f>
        <v>0</v>
      </c>
      <c r="BD66" s="35" t="n">
        <f aca="false">$E66*SUMIF(EB_Years,BD$7,EB_Row)</f>
        <v>0</v>
      </c>
      <c r="BE66" s="35" t="n">
        <f aca="false">$E66*SUMIF(EB_Years,BE$7,EB_Row)</f>
        <v>0</v>
      </c>
      <c r="BF66" s="35" t="n">
        <f aca="false">$E66*SUMIF(EB_Years,BF$7,EB_Row)</f>
        <v>0</v>
      </c>
      <c r="BG66" s="35" t="n">
        <f aca="false">$E66*SUMIF(EB_Years,BG$7,EB_Row)</f>
        <v>0</v>
      </c>
      <c r="BH66" s="35" t="n">
        <f aca="false">$E66*SUMIF(EB_Years,BH$7,EB_Row)</f>
        <v>0</v>
      </c>
      <c r="BI66" s="35" t="n">
        <f aca="false">$E66*SUMIF(EB_Years,BI$7,EB_Row)</f>
        <v>0</v>
      </c>
      <c r="BJ66" s="35" t="n">
        <f aca="false">$E66*SUMIF(EB_Years,BJ$7,EB_Row)</f>
        <v>0</v>
      </c>
      <c r="BK66" s="35" t="n">
        <f aca="false">$E66*SUMIF(EB_Years,BK$7,EB_Row)</f>
        <v>0</v>
      </c>
      <c r="BL66" s="35" t="n">
        <f aca="false">$E66*SUMIF(EB_Years,BL$7,EB_Row)</f>
        <v>0</v>
      </c>
      <c r="BM66" s="35" t="n">
        <f aca="false">$E66*SUMIF(EB_Years,BM$7,EB_Row)</f>
        <v>0</v>
      </c>
      <c r="BN66" s="35" t="n">
        <f aca="false">$E66*SUMIF(EB_Years,BN$7,EB_Row)</f>
        <v>0</v>
      </c>
      <c r="BO66" s="35" t="n">
        <f aca="false">$E66*SUMIF(EB_Years,BO$7,EB_Row)</f>
        <v>0</v>
      </c>
      <c r="BP66" s="35" t="n">
        <f aca="false">$E66*SUMIF(EB_Years,BP$7,EB_Row)</f>
        <v>0</v>
      </c>
      <c r="BQ66" s="35" t="n">
        <f aca="false">$E66*SUMIF(EB_Years,BQ$7,EB_Row)</f>
        <v>0</v>
      </c>
      <c r="BR66" s="35" t="n">
        <f aca="false">$E66*SUMIF(EB_Years,BR$7,EB_Row)</f>
        <v>0</v>
      </c>
      <c r="BS66" s="35" t="n">
        <f aca="false">$E66*SUMIF(EB_Years,BS$7,EB_Row)</f>
        <v>0</v>
      </c>
      <c r="BT66" s="35" t="n">
        <f aca="false">$E66*SUMIF(EB_Years,BT$7,EB_Row)</f>
        <v>0</v>
      </c>
      <c r="BU66" s="35" t="n">
        <f aca="false">$E66*SUMIF(EB_Years,BU$7,EB_Row)</f>
        <v>0</v>
      </c>
      <c r="BV66" s="35" t="n">
        <f aca="false">$E66*SUMIF(EB_Years,BV$7,EB_Row)</f>
        <v>0</v>
      </c>
      <c r="BW66" s="35" t="n">
        <f aca="false">$E66*SUMIF(EB_Years,BW$7,EB_Row)</f>
        <v>0</v>
      </c>
      <c r="BX66" s="35" t="n">
        <f aca="false">$E66*SUMIF(EB_Years,BX$7,EB_Row)</f>
        <v>0</v>
      </c>
      <c r="BY66" s="35" t="n">
        <f aca="false">$E66*SUMIF(EB_Years,BY$7,EB_Row)</f>
        <v>0</v>
      </c>
      <c r="BZ66" s="35" t="n">
        <f aca="false">$E66*SUMIF(EB_Years,BZ$7,EB_Row)</f>
        <v>0</v>
      </c>
      <c r="CA66" s="35" t="n">
        <f aca="false">$E66*SUMIF(EB_Years,CA$7,EB_Row)</f>
        <v>0</v>
      </c>
      <c r="CB66" s="35" t="n">
        <f aca="false">$E66*SUMIF(EB_Years,CB$7,EB_Row)</f>
        <v>0</v>
      </c>
      <c r="CC66" s="35" t="n">
        <f aca="false">$E66*SUMIF(EB_Years,CC$7,EB_Row)</f>
        <v>0</v>
      </c>
      <c r="CD66" s="35" t="n">
        <f aca="false">$E66*SUMIF(EB_Years,CD$7,EB_Row)</f>
        <v>0</v>
      </c>
      <c r="CE66" s="35" t="n">
        <f aca="false">$E66*SUMIF(EB_Years,CE$7,EB_Row)</f>
        <v>0</v>
      </c>
      <c r="CF66" s="35" t="n">
        <f aca="false">$E66*SUMIF(EB_Years,CF$7,EB_Row)</f>
        <v>0</v>
      </c>
      <c r="CG66" s="35" t="n">
        <f aca="false">$E66*SUMIF(EB_Years,CG$7,EB_Row)</f>
        <v>0</v>
      </c>
      <c r="CH66" s="35" t="n">
        <f aca="false">$E66*SUMIF(EB_Years,CH$7,EB_Row)</f>
        <v>0</v>
      </c>
      <c r="CI66" s="35" t="n">
        <f aca="false">$E66*SUMIF(EB_Years,CI$7,EB_Row)</f>
        <v>0</v>
      </c>
      <c r="CJ66" s="35" t="n">
        <f aca="false">$E66*SUMIF(EB_Years,CJ$7,EB_Row)</f>
        <v>0</v>
      </c>
      <c r="CK66" s="35" t="n">
        <f aca="false">$E66*SUMIF(EB_Years,CK$7,EB_Row)</f>
        <v>0</v>
      </c>
      <c r="CL66" s="35" t="n">
        <f aca="false">$E66*SUMIF(EB_Years,CL$7,EB_Row)</f>
        <v>0</v>
      </c>
      <c r="CM66" s="35" t="n">
        <f aca="false">$E66*SUMIF(EB_Years,CM$7,EB_Row)</f>
        <v>0</v>
      </c>
      <c r="CN66" s="35" t="n">
        <f aca="false">$E66*SUMIF(EB_Years,CN$7,EB_Row)</f>
        <v>0</v>
      </c>
      <c r="CO66" s="35" t="n">
        <f aca="false">$E66*SUMIF(EB_Years,CO$7,EB_Row)</f>
        <v>0</v>
      </c>
      <c r="CP66" s="35" t="n">
        <f aca="false">$E66*SUMIF(EB_Years,CP$7,EB_Row)</f>
        <v>0</v>
      </c>
      <c r="CQ66" s="35" t="n">
        <f aca="false">$E66*SUMIF(EB_Years,CQ$7,EB_Row)</f>
        <v>0</v>
      </c>
      <c r="CR66" s="35" t="n">
        <f aca="false">$E66*SUMIF(EB_Years,CR$7,EB_Row)</f>
        <v>0</v>
      </c>
      <c r="CS66" s="35" t="n">
        <f aca="false">$E66*SUMIF(EB_Years,CS$7,EB_Row)</f>
        <v>0</v>
      </c>
      <c r="CT66" s="35" t="n">
        <f aca="false">$E66*SUMIF(EB_Years,CT$7,EB_Row)</f>
        <v>0</v>
      </c>
      <c r="CU66" s="35" t="n">
        <f aca="false">$E66*SUMIF(EB_Years,CU$7,EB_Row)</f>
        <v>0</v>
      </c>
      <c r="CV66" s="35" t="n">
        <f aca="false">$E66*SUMIF(EB_Years,CV$7,EB_Row)</f>
        <v>0</v>
      </c>
      <c r="CW66" s="35" t="n">
        <f aca="false">$E66*SUMIF(EB_Years,CW$7,EB_Row)</f>
        <v>0</v>
      </c>
      <c r="CX66" s="35" t="n">
        <f aca="false">$E66*SUMIF(EB_Years,CX$7,EB_Row)</f>
        <v>0</v>
      </c>
      <c r="CY66" s="35" t="n">
        <f aca="false">$E66*SUMIF(EB_Years,CY$7,EB_Row)</f>
        <v>0</v>
      </c>
      <c r="CZ66" s="35" t="n">
        <f aca="false">$E66*SUMIF(EB_Years,CZ$7,EB_Row)</f>
        <v>0</v>
      </c>
      <c r="DA66" s="35" t="n">
        <f aca="false">$E66*SUMIF(EB_Years,DA$7,EB_Row)</f>
        <v>0</v>
      </c>
      <c r="DB66" s="35" t="n">
        <f aca="false">$E66*SUMIF(EB_Years,DB$7,EB_Row)</f>
        <v>0</v>
      </c>
      <c r="DC66" s="35" t="n">
        <f aca="false">$E66*SUMIF(EB_Years,DC$7,EB_Row)</f>
        <v>0</v>
      </c>
      <c r="DD66" s="35" t="n">
        <f aca="false">$E66*SUMIF(EB_Years,DD$7,EB_Row)</f>
        <v>0</v>
      </c>
      <c r="DE66" s="35" t="n">
        <f aca="false">$E66*SUMIF(EB_Years,DE$7,EB_Row)</f>
        <v>0</v>
      </c>
      <c r="DF66" s="35" t="n">
        <f aca="false">$E66*SUMIF(EB_Years,DF$7,EB_Row)</f>
        <v>0</v>
      </c>
      <c r="DG66" s="35" t="n">
        <f aca="false">$E66*SUMIF(EB_Years,DG$7,EB_Row)</f>
        <v>0</v>
      </c>
      <c r="DH66" s="35" t="n">
        <f aca="false">$E66*SUMIF(EB_Years,DH$7,EB_Row)</f>
        <v>0</v>
      </c>
      <c r="DI66" s="35" t="n">
        <f aca="false">$E66*SUMIF(EB_Years,DI$7,EB_Row)</f>
        <v>0</v>
      </c>
      <c r="DJ66" s="35" t="n">
        <f aca="false">$E66*SUMIF(EB_Years,DJ$7,EB_Row)</f>
        <v>0</v>
      </c>
      <c r="DK66" s="35" t="n">
        <f aca="false">$E66*SUMIF(EB_Years,DK$7,EB_Row)</f>
        <v>0</v>
      </c>
      <c r="DL66" s="35" t="n">
        <f aca="false">$E66*SUMIF(EB_Years,DL$7,EB_Row)</f>
        <v>0</v>
      </c>
      <c r="DM66" s="35" t="n">
        <f aca="false">$E66*SUMIF(EB_Years,DM$7,EB_Row)</f>
        <v>0</v>
      </c>
      <c r="DN66" s="35" t="n">
        <f aca="false">$E66*SUMIF(EB_Years,DN$7,EB_Row)</f>
        <v>0</v>
      </c>
      <c r="DO66" s="35" t="n">
        <f aca="false">$E66*SUMIF(EB_Years,DO$7,EB_Row)</f>
        <v>0</v>
      </c>
      <c r="DP66" s="35" t="n">
        <f aca="false">$E66*SUMIF(EB_Years,DP$7,EB_Row)</f>
        <v>0</v>
      </c>
      <c r="DQ66" s="35" t="n">
        <f aca="false">$E66*SUMIF(EB_Years,DQ$7,EB_Row)</f>
        <v>0</v>
      </c>
      <c r="DR66" s="35" t="n">
        <f aca="false">$E66*SUMIF(EB_Years,DR$7,EB_Row)</f>
        <v>0</v>
      </c>
      <c r="DS66" s="35" t="n">
        <f aca="false">$E66*SUMIF(EB_Years,DS$7,EB_Row)</f>
        <v>0</v>
      </c>
      <c r="DT66" s="35" t="n">
        <f aca="false">$E66*SUMIF(EB_Years,DT$7,EB_Row)</f>
        <v>0</v>
      </c>
      <c r="DU66" s="35" t="n">
        <f aca="false">$E66*SUMIF(EB_Years,DU$7,EB_Row)</f>
        <v>0</v>
      </c>
      <c r="DV66" s="35" t="n">
        <f aca="false">$E66*SUMIF(EB_Years,DV$7,EB_Row)</f>
        <v>0</v>
      </c>
      <c r="DW66" s="35" t="n">
        <f aca="false">$E66*SUMIF(EB_Years,DW$7,EB_Row)</f>
        <v>0</v>
      </c>
      <c r="DX66" s="35" t="n">
        <f aca="false">$E66*SUMIF(EB_Years,DX$7,EB_Row)</f>
        <v>0</v>
      </c>
      <c r="DY66" s="35" t="n">
        <f aca="false">$E66*SUMIF(EB_Years,DY$7,EB_Row)</f>
        <v>0</v>
      </c>
      <c r="DZ66" s="35" t="n">
        <f aca="false">$E66*SUMIF(EB_Years,DZ$7,EB_Row)</f>
        <v>0</v>
      </c>
      <c r="EA66" s="35" t="n">
        <f aca="false">$E66*SUMIF(EB_Years,EA$7,EB_Row)</f>
        <v>0</v>
      </c>
      <c r="EB66" s="35" t="n">
        <f aca="false">$E66*SUMIF(EB_Years,EB$7,EB_Row)</f>
        <v>0</v>
      </c>
      <c r="EC66" s="35" t="n">
        <f aca="false">$E66*SUMIF(EB_Years,EC$7,EB_Row)</f>
        <v>0</v>
      </c>
      <c r="ED66" s="35" t="n">
        <f aca="false">$E66*SUMIF(EB_Years,ED$7,EB_Row)</f>
        <v>0</v>
      </c>
      <c r="EE66" s="35" t="n">
        <f aca="false">$E66*SUMIF(EB_Years,EE$7,EB_Row)</f>
        <v>0</v>
      </c>
      <c r="EF66" s="35" t="n">
        <f aca="false">$E66*SUMIF(EB_Years,EF$7,EB_Row)</f>
        <v>0</v>
      </c>
      <c r="EG66" s="35" t="n">
        <f aca="false">$E66*SUMIF(EB_Years,EG$7,EB_Row)</f>
        <v>0</v>
      </c>
      <c r="EH66" s="35" t="n">
        <f aca="false">$E66*SUMIF(EB_Years,EH$7,EB_Row)</f>
        <v>0</v>
      </c>
      <c r="EI66" s="35" t="n">
        <f aca="false">$E66*SUMIF(EB_Years,EI$7,EB_Row)</f>
        <v>0</v>
      </c>
      <c r="EJ66" s="35" t="n">
        <f aca="false">$E66*SUMIF(EB_Years,EJ$7,EB_Row)</f>
        <v>0</v>
      </c>
      <c r="EK66" s="35" t="n">
        <f aca="false">$E66*SUMIF(EB_Years,EK$7,EB_Row)</f>
        <v>0</v>
      </c>
      <c r="EL66" s="35" t="n">
        <f aca="false">$E66*SUMIF(EB_Years,EL$7,EB_Row)</f>
        <v>0</v>
      </c>
      <c r="EM66" s="35" t="n">
        <f aca="false">$E66*SUMIF(EB_Years,EM$7,EB_Row)</f>
        <v>0</v>
      </c>
      <c r="EN66" s="35" t="n">
        <f aca="false">$E66*SUMIF(EB_Years,EN$7,EB_Row)</f>
        <v>0</v>
      </c>
      <c r="EO66" s="35" t="n">
        <f aca="false">$E66*SUMIF(EB_Years,EO$7,EB_Row)</f>
        <v>0</v>
      </c>
      <c r="EP66" s="35" t="n">
        <f aca="false">$E66*SUMIF(EB_Years,EP$7,EB_Row)</f>
        <v>0</v>
      </c>
      <c r="EQ66" s="35" t="n">
        <f aca="false">$E66*SUMIF(EB_Years,EQ$7,EB_Row)</f>
        <v>0</v>
      </c>
      <c r="ER66" s="35" t="n">
        <f aca="false">$E66*SUMIF(EB_Years,ER$7,EB_Row)</f>
        <v>0</v>
      </c>
      <c r="ES66" s="35" t="n">
        <f aca="false">$E66*SUMIF(EB_Years,ES$7,EB_Row)</f>
        <v>0</v>
      </c>
      <c r="ET66" s="35" t="n">
        <f aca="false">$E66*SUMIF(EB_Years,ET$7,EB_Row)</f>
        <v>0</v>
      </c>
      <c r="EU66" s="35" t="n">
        <f aca="false">$E66*SUMIF(EB_Years,EU$7,EB_Row)</f>
        <v>0</v>
      </c>
      <c r="EV66" s="35" t="n">
        <f aca="false">$E66*SUMIF(EB_Years,EV$7,EB_Row)</f>
        <v>0</v>
      </c>
      <c r="EW66" s="35" t="n">
        <f aca="false">$E66*SUMIF(EB_Years,EW$7,EB_Row)</f>
        <v>0</v>
      </c>
      <c r="EX66" s="35" t="n">
        <f aca="false">$E66*SUMIF(EB_Years,EX$7,EB_Row)</f>
        <v>0</v>
      </c>
      <c r="EY66" s="35" t="n">
        <f aca="false">$E66*SUMIF(EB_Years,EY$7,EB_Row)</f>
        <v>0</v>
      </c>
      <c r="EZ66" s="35" t="n">
        <f aca="false">$E66*SUMIF(EB_Years,EZ$7,EB_Row)</f>
        <v>0</v>
      </c>
      <c r="FA66" s="35" t="n">
        <f aca="false">$E66*SUMIF(EB_Years,FA$7,EB_Row)</f>
        <v>0</v>
      </c>
      <c r="FB66" s="35" t="n">
        <f aca="false">$E66*SUMIF(EB_Years,FB$7,EB_Row)</f>
        <v>0</v>
      </c>
      <c r="FC66" s="35" t="n">
        <f aca="false">$E66*SUMIF(EB_Years,FC$7,EB_Row)</f>
        <v>0</v>
      </c>
      <c r="FD66" s="35" t="n">
        <f aca="false">$E66*SUMIF(EB_Years,FD$7,EB_Row)</f>
        <v>0</v>
      </c>
      <c r="FE66" s="35" t="n">
        <f aca="false">$E66*SUMIF(EB_Years,FE$7,EB_Row)</f>
        <v>0</v>
      </c>
      <c r="FF66" s="35" t="n">
        <f aca="false">$E66*SUMIF(EB_Years,FF$7,EB_Row)</f>
        <v>0</v>
      </c>
      <c r="FG66" s="35" t="n">
        <f aca="false">$E66*SUMIF(EB_Years,FG$7,EB_Row)</f>
        <v>0</v>
      </c>
      <c r="FH66" s="35" t="n">
        <f aca="false">$E66*SUMIF(EB_Years,FH$7,EB_Row)</f>
        <v>0</v>
      </c>
    </row>
    <row r="67" customFormat="false" ht="15" hidden="false" customHeight="false" outlineLevel="0" collapsed="false">
      <c r="C67" s="0" t="s">
        <v>725</v>
      </c>
      <c r="D67" s="11" t="s">
        <v>86</v>
      </c>
      <c r="J67" s="35" t="n">
        <f aca="false">MAX(1,J66)</f>
        <v>1</v>
      </c>
      <c r="K67" s="35" t="n">
        <f aca="false">MAX(1,K66)</f>
        <v>1</v>
      </c>
      <c r="L67" s="35" t="n">
        <f aca="false">MAX(1,L66)</f>
        <v>1</v>
      </c>
      <c r="M67" s="35" t="n">
        <f aca="false">MAX(1,M66)</f>
        <v>1</v>
      </c>
      <c r="N67" s="35" t="n">
        <f aca="false">MAX(1,N66)</f>
        <v>1</v>
      </c>
      <c r="O67" s="35" t="n">
        <f aca="false">MAX(1,O66)</f>
        <v>1</v>
      </c>
      <c r="P67" s="35" t="n">
        <f aca="false">MAX(1,P66)</f>
        <v>1</v>
      </c>
      <c r="Q67" s="35" t="n">
        <f aca="false">MAX(1,Q66)</f>
        <v>1</v>
      </c>
      <c r="R67" s="35" t="n">
        <f aca="false">MAX(1,R66)</f>
        <v>1</v>
      </c>
      <c r="S67" s="35" t="n">
        <f aca="false">MAX(1,S66)</f>
        <v>1</v>
      </c>
      <c r="T67" s="35" t="n">
        <f aca="false">MAX(1,T66)</f>
        <v>1</v>
      </c>
      <c r="U67" s="35" t="n">
        <f aca="false">MAX(1,U66)</f>
        <v>1</v>
      </c>
      <c r="V67" s="35" t="n">
        <f aca="false">MAX(1,V66)</f>
        <v>1</v>
      </c>
      <c r="W67" s="35" t="n">
        <f aca="false">MAX(1,W66)</f>
        <v>1</v>
      </c>
      <c r="X67" s="35" t="n">
        <f aca="false">MAX(1,X66)</f>
        <v>1</v>
      </c>
      <c r="Y67" s="35" t="n">
        <f aca="false">MAX(1,Y66)</f>
        <v>1</v>
      </c>
      <c r="Z67" s="35" t="n">
        <f aca="false">MAX(1,Z66)</f>
        <v>1</v>
      </c>
      <c r="AA67" s="35" t="n">
        <f aca="false">MAX(1,AA66)</f>
        <v>1</v>
      </c>
      <c r="AB67" s="35" t="n">
        <f aca="false">MAX(1,AB66)</f>
        <v>1</v>
      </c>
      <c r="AC67" s="35" t="n">
        <f aca="false">MAX(1,AC66)</f>
        <v>1</v>
      </c>
      <c r="AD67" s="35" t="n">
        <f aca="false">MAX(1,AD66)</f>
        <v>1</v>
      </c>
      <c r="AE67" s="35" t="n">
        <f aca="false">MAX(1,AE66)</f>
        <v>1</v>
      </c>
      <c r="AF67" s="35" t="n">
        <f aca="false">MAX(1,AF66)</f>
        <v>1</v>
      </c>
      <c r="AG67" s="35" t="n">
        <f aca="false">MAX(1,AG66)</f>
        <v>1</v>
      </c>
      <c r="AH67" s="35" t="n">
        <f aca="false">MAX(1,AH66)</f>
        <v>1</v>
      </c>
      <c r="AI67" s="35" t="n">
        <f aca="false">MAX(1,AI66)</f>
        <v>1</v>
      </c>
      <c r="AJ67" s="35" t="n">
        <f aca="false">MAX(1,AJ66)</f>
        <v>1</v>
      </c>
      <c r="AK67" s="35" t="n">
        <f aca="false">MAX(1,AK66)</f>
        <v>1</v>
      </c>
      <c r="AL67" s="35" t="n">
        <f aca="false">MAX(1,AL66)</f>
        <v>1</v>
      </c>
      <c r="AM67" s="35" t="n">
        <f aca="false">MAX(1,AM66)</f>
        <v>1</v>
      </c>
      <c r="AN67" s="35" t="n">
        <f aca="false">MAX(1,AN66)</f>
        <v>1</v>
      </c>
      <c r="AO67" s="35" t="n">
        <f aca="false">MAX(1,AO66)</f>
        <v>1</v>
      </c>
      <c r="AP67" s="35" t="n">
        <f aca="false">MAX(1,AP66)</f>
        <v>1</v>
      </c>
      <c r="AQ67" s="35" t="n">
        <f aca="false">MAX(1,AQ66)</f>
        <v>1</v>
      </c>
      <c r="AR67" s="35" t="n">
        <f aca="false">MAX(1,AR66)</f>
        <v>1</v>
      </c>
      <c r="AS67" s="35" t="n">
        <f aca="false">MAX(1,AS66)</f>
        <v>1</v>
      </c>
      <c r="AT67" s="35" t="n">
        <f aca="false">MAX(1,AT66)</f>
        <v>1</v>
      </c>
      <c r="AU67" s="35" t="n">
        <f aca="false">MAX(1,AU66)</f>
        <v>1</v>
      </c>
      <c r="AV67" s="35" t="n">
        <f aca="false">MAX(1,AV66)</f>
        <v>1</v>
      </c>
      <c r="AW67" s="35" t="n">
        <f aca="false">MAX(1,AW66)</f>
        <v>1</v>
      </c>
      <c r="AX67" s="35" t="n">
        <f aca="false">MAX(1,AX66)</f>
        <v>1</v>
      </c>
      <c r="AY67" s="35" t="n">
        <f aca="false">MAX(1,AY66)</f>
        <v>1</v>
      </c>
      <c r="AZ67" s="35" t="n">
        <f aca="false">MAX(1,AZ66)</f>
        <v>1</v>
      </c>
      <c r="BA67" s="35" t="n">
        <f aca="false">MAX(1,BA66)</f>
        <v>1</v>
      </c>
      <c r="BB67" s="35" t="n">
        <f aca="false">MAX(1,BB66)</f>
        <v>1</v>
      </c>
      <c r="BC67" s="35" t="n">
        <f aca="false">MAX(1,BC66)</f>
        <v>1</v>
      </c>
      <c r="BD67" s="35" t="n">
        <f aca="false">MAX(1,BD66)</f>
        <v>1</v>
      </c>
      <c r="BE67" s="35" t="n">
        <f aca="false">MAX(1,BE66)</f>
        <v>1</v>
      </c>
      <c r="BF67" s="35" t="n">
        <f aca="false">MAX(1,BF66)</f>
        <v>1</v>
      </c>
      <c r="BG67" s="35" t="n">
        <f aca="false">MAX(1,BG66)</f>
        <v>1</v>
      </c>
      <c r="BH67" s="35" t="n">
        <f aca="false">MAX(1,BH66)</f>
        <v>1</v>
      </c>
      <c r="BI67" s="35" t="n">
        <f aca="false">MAX(1,BI66)</f>
        <v>1</v>
      </c>
      <c r="BJ67" s="35" t="n">
        <f aca="false">MAX(1,BJ66)</f>
        <v>1</v>
      </c>
      <c r="BK67" s="35" t="n">
        <f aca="false">MAX(1,BK66)</f>
        <v>1</v>
      </c>
      <c r="BL67" s="35" t="n">
        <f aca="false">MAX(1,BL66)</f>
        <v>1</v>
      </c>
      <c r="BM67" s="35" t="n">
        <f aca="false">MAX(1,BM66)</f>
        <v>1</v>
      </c>
      <c r="BN67" s="35" t="n">
        <f aca="false">MAX(1,BN66)</f>
        <v>1</v>
      </c>
      <c r="BO67" s="35" t="n">
        <f aca="false">MAX(1,BO66)</f>
        <v>1</v>
      </c>
      <c r="BP67" s="35" t="n">
        <f aca="false">MAX(1,BP66)</f>
        <v>1</v>
      </c>
      <c r="BQ67" s="35" t="n">
        <f aca="false">MAX(1,BQ66)</f>
        <v>1</v>
      </c>
      <c r="BR67" s="35" t="n">
        <f aca="false">MAX(1,BR66)</f>
        <v>1</v>
      </c>
      <c r="BS67" s="35" t="n">
        <f aca="false">MAX(1,BS66)</f>
        <v>1</v>
      </c>
      <c r="BT67" s="35" t="n">
        <f aca="false">MAX(1,BT66)</f>
        <v>1</v>
      </c>
      <c r="BU67" s="35" t="n">
        <f aca="false">MAX(1,BU66)</f>
        <v>1</v>
      </c>
      <c r="BV67" s="35" t="n">
        <f aca="false">MAX(1,BV66)</f>
        <v>1</v>
      </c>
      <c r="BW67" s="35" t="n">
        <f aca="false">MAX(1,BW66)</f>
        <v>1</v>
      </c>
      <c r="BX67" s="35" t="n">
        <f aca="false">MAX(1,BX66)</f>
        <v>1</v>
      </c>
      <c r="BY67" s="35" t="n">
        <f aca="false">MAX(1,BY66)</f>
        <v>1</v>
      </c>
      <c r="BZ67" s="35" t="n">
        <f aca="false">MAX(1,BZ66)</f>
        <v>1</v>
      </c>
      <c r="CA67" s="35" t="n">
        <f aca="false">MAX(1,CA66)</f>
        <v>1</v>
      </c>
      <c r="CB67" s="35" t="n">
        <f aca="false">MAX(1,CB66)</f>
        <v>1</v>
      </c>
      <c r="CC67" s="35" t="n">
        <f aca="false">MAX(1,CC66)</f>
        <v>1</v>
      </c>
      <c r="CD67" s="35" t="n">
        <f aca="false">MAX(1,CD66)</f>
        <v>1</v>
      </c>
      <c r="CE67" s="35" t="n">
        <f aca="false">MAX(1,CE66)</f>
        <v>1</v>
      </c>
      <c r="CF67" s="35" t="n">
        <f aca="false">MAX(1,CF66)</f>
        <v>1</v>
      </c>
      <c r="CG67" s="35" t="n">
        <f aca="false">MAX(1,CG66)</f>
        <v>1</v>
      </c>
      <c r="CH67" s="35" t="n">
        <f aca="false">MAX(1,CH66)</f>
        <v>1</v>
      </c>
      <c r="CI67" s="35" t="n">
        <f aca="false">MAX(1,CI66)</f>
        <v>1</v>
      </c>
      <c r="CJ67" s="35" t="n">
        <f aca="false">MAX(1,CJ66)</f>
        <v>1</v>
      </c>
      <c r="CK67" s="35" t="n">
        <f aca="false">MAX(1,CK66)</f>
        <v>1</v>
      </c>
      <c r="CL67" s="35" t="n">
        <f aca="false">MAX(1,CL66)</f>
        <v>1</v>
      </c>
      <c r="CM67" s="35" t="n">
        <f aca="false">MAX(1,CM66)</f>
        <v>1</v>
      </c>
      <c r="CN67" s="35" t="n">
        <f aca="false">MAX(1,CN66)</f>
        <v>1</v>
      </c>
      <c r="CO67" s="35" t="n">
        <f aca="false">MAX(1,CO66)</f>
        <v>1</v>
      </c>
      <c r="CP67" s="35" t="n">
        <f aca="false">MAX(1,CP66)</f>
        <v>1</v>
      </c>
      <c r="CQ67" s="35" t="n">
        <f aca="false">MAX(1,CQ66)</f>
        <v>1</v>
      </c>
      <c r="CR67" s="35" t="n">
        <f aca="false">MAX(1,CR66)</f>
        <v>1</v>
      </c>
      <c r="CS67" s="35" t="n">
        <f aca="false">MAX(1,CS66)</f>
        <v>1</v>
      </c>
      <c r="CT67" s="35" t="n">
        <f aca="false">MAX(1,CT66)</f>
        <v>1</v>
      </c>
      <c r="CU67" s="35" t="n">
        <f aca="false">MAX(1,CU66)</f>
        <v>1</v>
      </c>
      <c r="CV67" s="35" t="n">
        <f aca="false">MAX(1,CV66)</f>
        <v>1</v>
      </c>
      <c r="CW67" s="35" t="n">
        <f aca="false">MAX(1,CW66)</f>
        <v>1</v>
      </c>
      <c r="CX67" s="35" t="n">
        <f aca="false">MAX(1,CX66)</f>
        <v>1</v>
      </c>
      <c r="CY67" s="35" t="n">
        <f aca="false">MAX(1,CY66)</f>
        <v>1</v>
      </c>
      <c r="CZ67" s="35" t="n">
        <f aca="false">MAX(1,CZ66)</f>
        <v>1</v>
      </c>
      <c r="DA67" s="35" t="n">
        <f aca="false">MAX(1,DA66)</f>
        <v>1</v>
      </c>
      <c r="DB67" s="35" t="n">
        <f aca="false">MAX(1,DB66)</f>
        <v>1</v>
      </c>
      <c r="DC67" s="35" t="n">
        <f aca="false">MAX(1,DC66)</f>
        <v>1</v>
      </c>
      <c r="DD67" s="35" t="n">
        <f aca="false">MAX(1,DD66)</f>
        <v>1</v>
      </c>
      <c r="DE67" s="35" t="n">
        <f aca="false">MAX(1,DE66)</f>
        <v>1</v>
      </c>
      <c r="DF67" s="35" t="n">
        <f aca="false">MAX(1,DF66)</f>
        <v>1</v>
      </c>
      <c r="DG67" s="35" t="n">
        <f aca="false">MAX(1,DG66)</f>
        <v>1</v>
      </c>
      <c r="DH67" s="35" t="n">
        <f aca="false">MAX(1,DH66)</f>
        <v>1</v>
      </c>
      <c r="DI67" s="35" t="n">
        <f aca="false">MAX(1,DI66)</f>
        <v>1</v>
      </c>
      <c r="DJ67" s="35" t="n">
        <f aca="false">MAX(1,DJ66)</f>
        <v>1</v>
      </c>
      <c r="DK67" s="35" t="n">
        <f aca="false">MAX(1,DK66)</f>
        <v>1</v>
      </c>
      <c r="DL67" s="35" t="n">
        <f aca="false">MAX(1,DL66)</f>
        <v>1</v>
      </c>
      <c r="DM67" s="35" t="n">
        <f aca="false">MAX(1,DM66)</f>
        <v>1</v>
      </c>
      <c r="DN67" s="35" t="n">
        <f aca="false">MAX(1,DN66)</f>
        <v>1</v>
      </c>
      <c r="DO67" s="35" t="n">
        <f aca="false">MAX(1,DO66)</f>
        <v>1</v>
      </c>
      <c r="DP67" s="35" t="n">
        <f aca="false">MAX(1,DP66)</f>
        <v>1</v>
      </c>
      <c r="DQ67" s="35" t="n">
        <f aca="false">MAX(1,DQ66)</f>
        <v>1</v>
      </c>
      <c r="DR67" s="35" t="n">
        <f aca="false">MAX(1,DR66)</f>
        <v>1</v>
      </c>
      <c r="DS67" s="35" t="n">
        <f aca="false">MAX(1,DS66)</f>
        <v>1</v>
      </c>
      <c r="DT67" s="35" t="n">
        <f aca="false">MAX(1,DT66)</f>
        <v>1</v>
      </c>
      <c r="DU67" s="35" t="n">
        <f aca="false">MAX(1,DU66)</f>
        <v>1</v>
      </c>
      <c r="DV67" s="35" t="n">
        <f aca="false">MAX(1,DV66)</f>
        <v>1</v>
      </c>
      <c r="DW67" s="35" t="n">
        <f aca="false">MAX(1,DW66)</f>
        <v>1</v>
      </c>
      <c r="DX67" s="35" t="n">
        <f aca="false">MAX(1,DX66)</f>
        <v>1</v>
      </c>
      <c r="DY67" s="35" t="n">
        <f aca="false">MAX(1,DY66)</f>
        <v>1</v>
      </c>
      <c r="DZ67" s="35" t="n">
        <f aca="false">MAX(1,DZ66)</f>
        <v>1</v>
      </c>
      <c r="EA67" s="35" t="n">
        <f aca="false">MAX(1,EA66)</f>
        <v>1</v>
      </c>
      <c r="EB67" s="35" t="n">
        <f aca="false">MAX(1,EB66)</f>
        <v>1</v>
      </c>
      <c r="EC67" s="35" t="n">
        <f aca="false">MAX(1,EC66)</f>
        <v>1</v>
      </c>
      <c r="ED67" s="35" t="n">
        <f aca="false">MAX(1,ED66)</f>
        <v>1</v>
      </c>
      <c r="EE67" s="35" t="n">
        <f aca="false">MAX(1,EE66)</f>
        <v>1</v>
      </c>
      <c r="EF67" s="35" t="n">
        <f aca="false">MAX(1,EF66)</f>
        <v>1</v>
      </c>
      <c r="EG67" s="35" t="n">
        <f aca="false">MAX(1,EG66)</f>
        <v>1</v>
      </c>
      <c r="EH67" s="35" t="n">
        <f aca="false">MAX(1,EH66)</f>
        <v>1</v>
      </c>
      <c r="EI67" s="35" t="n">
        <f aca="false">MAX(1,EI66)</f>
        <v>1</v>
      </c>
      <c r="EJ67" s="35" t="n">
        <f aca="false">MAX(1,EJ66)</f>
        <v>1</v>
      </c>
      <c r="EK67" s="35" t="n">
        <f aca="false">MAX(1,EK66)</f>
        <v>1</v>
      </c>
      <c r="EL67" s="35" t="n">
        <f aca="false">MAX(1,EL66)</f>
        <v>1</v>
      </c>
      <c r="EM67" s="35" t="n">
        <f aca="false">MAX(1,EM66)</f>
        <v>1</v>
      </c>
      <c r="EN67" s="35" t="n">
        <f aca="false">MAX(1,EN66)</f>
        <v>1</v>
      </c>
      <c r="EO67" s="35" t="n">
        <f aca="false">MAX(1,EO66)</f>
        <v>1</v>
      </c>
      <c r="EP67" s="35" t="n">
        <f aca="false">MAX(1,EP66)</f>
        <v>1</v>
      </c>
      <c r="EQ67" s="35" t="n">
        <f aca="false">MAX(1,EQ66)</f>
        <v>1</v>
      </c>
      <c r="ER67" s="35" t="n">
        <f aca="false">MAX(1,ER66)</f>
        <v>1</v>
      </c>
      <c r="ES67" s="35" t="n">
        <f aca="false">MAX(1,ES66)</f>
        <v>1</v>
      </c>
      <c r="ET67" s="35" t="n">
        <f aca="false">MAX(1,ET66)</f>
        <v>1</v>
      </c>
      <c r="EU67" s="35" t="n">
        <f aca="false">MAX(1,EU66)</f>
        <v>1</v>
      </c>
      <c r="EV67" s="35" t="n">
        <f aca="false">MAX(1,EV66)</f>
        <v>1</v>
      </c>
      <c r="EW67" s="35" t="n">
        <f aca="false">MAX(1,EW66)</f>
        <v>1</v>
      </c>
      <c r="EX67" s="35" t="n">
        <f aca="false">MAX(1,EX66)</f>
        <v>1</v>
      </c>
      <c r="EY67" s="35" t="n">
        <f aca="false">MAX(1,EY66)</f>
        <v>1</v>
      </c>
      <c r="EZ67" s="35" t="n">
        <f aca="false">MAX(1,EZ66)</f>
        <v>1</v>
      </c>
      <c r="FA67" s="35" t="n">
        <f aca="false">MAX(1,FA66)</f>
        <v>1</v>
      </c>
      <c r="FB67" s="35" t="n">
        <f aca="false">MAX(1,FB66)</f>
        <v>1</v>
      </c>
      <c r="FC67" s="35" t="n">
        <f aca="false">MAX(1,FC66)</f>
        <v>1</v>
      </c>
      <c r="FD67" s="35" t="n">
        <f aca="false">MAX(1,FD66)</f>
        <v>1</v>
      </c>
      <c r="FE67" s="35" t="n">
        <f aca="false">MAX(1,FE66)</f>
        <v>1</v>
      </c>
      <c r="FF67" s="35" t="n">
        <f aca="false">MAX(1,FF66)</f>
        <v>1</v>
      </c>
      <c r="FG67" s="35" t="n">
        <f aca="false">MAX(1,FG66)</f>
        <v>1</v>
      </c>
      <c r="FH67" s="35" t="n">
        <f aca="false">MAX(1,FH66)</f>
        <v>1</v>
      </c>
    </row>
    <row r="68" customFormat="false" ht="15" hidden="false" customHeight="false" outlineLevel="0" collapsed="false">
      <c r="C68" s="0" t="s">
        <v>726</v>
      </c>
      <c r="D68" s="11" t="s">
        <v>321</v>
      </c>
      <c r="J68" s="25" t="n">
        <f aca="false">(J66&gt;0)*SUMPRODUCT((J50&gt;INDEX(EB_LB,J67,0))*(J50-INDEX(EB_LB,J67,0)),INDEX(EB_dR,J67,0))</f>
        <v>0</v>
      </c>
      <c r="K68" s="25" t="n">
        <f aca="false">(K66&gt;0)*SUMPRODUCT((K50&gt;INDEX(EB_LB,K67,0))*(K50-INDEX(EB_LB,K67,0)),INDEX(EB_dR,K67,0))</f>
        <v>0</v>
      </c>
      <c r="L68" s="25" t="n">
        <f aca="false">(L66&gt;0)*SUMPRODUCT((L50&gt;INDEX(EB_LB,L67,0))*(L50-INDEX(EB_LB,L67,0)),INDEX(EB_dR,L67,0))</f>
        <v>0</v>
      </c>
      <c r="M68" s="25" t="n">
        <f aca="false">(M66&gt;0)*SUMPRODUCT((M50&gt;INDEX(EB_LB,M67,0))*(M50-INDEX(EB_LB,M67,0)),INDEX(EB_dR,M67,0))</f>
        <v>0</v>
      </c>
      <c r="N68" s="25" t="n">
        <f aca="false">(N66&gt;0)*SUMPRODUCT((N50&gt;INDEX(EB_LB,N67,0))*(N50-INDEX(EB_LB,N67,0)),INDEX(EB_dR,N67,0))</f>
        <v>0</v>
      </c>
      <c r="O68" s="25" t="n">
        <f aca="false">(O66&gt;0)*SUMPRODUCT((O50&gt;INDEX(EB_LB,O67,0))*(O50-INDEX(EB_LB,O67,0)),INDEX(EB_dR,O67,0))</f>
        <v>0</v>
      </c>
      <c r="P68" s="25" t="n">
        <f aca="false">(P66&gt;0)*SUMPRODUCT((P50&gt;INDEX(EB_LB,P67,0))*(P50-INDEX(EB_LB,P67,0)),INDEX(EB_dR,P67,0))</f>
        <v>0</v>
      </c>
      <c r="Q68" s="25" t="n">
        <f aca="false">(Q66&gt;0)*SUMPRODUCT((Q50&gt;INDEX(EB_LB,Q67,0))*(Q50-INDEX(EB_LB,Q67,0)),INDEX(EB_dR,Q67,0))</f>
        <v>0</v>
      </c>
      <c r="R68" s="25" t="n">
        <f aca="false">(R66&gt;0)*SUMPRODUCT((R50&gt;INDEX(EB_LB,R67,0))*(R50-INDEX(EB_LB,R67,0)),INDEX(EB_dR,R67,0))</f>
        <v>0</v>
      </c>
      <c r="S68" s="25" t="n">
        <f aca="false">(S66&gt;0)*SUMPRODUCT((S50&gt;INDEX(EB_LB,S67,0))*(S50-INDEX(EB_LB,S67,0)),INDEX(EB_dR,S67,0))</f>
        <v>0</v>
      </c>
      <c r="T68" s="25" t="n">
        <f aca="false">(T66&gt;0)*SUMPRODUCT((T50&gt;INDEX(EB_LB,T67,0))*(T50-INDEX(EB_LB,T67,0)),INDEX(EB_dR,T67,0))</f>
        <v>0</v>
      </c>
      <c r="U68" s="25" t="n">
        <f aca="false">(U66&gt;0)*SUMPRODUCT((U50&gt;INDEX(EB_LB,U67,0))*(U50-INDEX(EB_LB,U67,0)),INDEX(EB_dR,U67,0))</f>
        <v>0</v>
      </c>
      <c r="V68" s="25" t="n">
        <f aca="false">(V66&gt;0)*SUMPRODUCT((V50&gt;INDEX(EB_LB,V67,0))*(V50-INDEX(EB_LB,V67,0)),INDEX(EB_dR,V67,0))</f>
        <v>0</v>
      </c>
      <c r="W68" s="25" t="n">
        <f aca="false">(W66&gt;0)*SUMPRODUCT((W50&gt;INDEX(EB_LB,W67,0))*(W50-INDEX(EB_LB,W67,0)),INDEX(EB_dR,W67,0))</f>
        <v>0</v>
      </c>
      <c r="X68" s="25" t="n">
        <f aca="false">(X66&gt;0)*SUMPRODUCT((X50&gt;INDEX(EB_LB,X67,0))*(X50-INDEX(EB_LB,X67,0)),INDEX(EB_dR,X67,0))</f>
        <v>0</v>
      </c>
      <c r="Y68" s="25" t="n">
        <f aca="false">(Y66&gt;0)*SUMPRODUCT((Y50&gt;INDEX(EB_LB,Y67,0))*(Y50-INDEX(EB_LB,Y67,0)),INDEX(EB_dR,Y67,0))</f>
        <v>0</v>
      </c>
      <c r="Z68" s="25" t="n">
        <f aca="false">(Z66&gt;0)*SUMPRODUCT((Z50&gt;INDEX(EB_LB,Z67,0))*(Z50-INDEX(EB_LB,Z67,0)),INDEX(EB_dR,Z67,0))</f>
        <v>0</v>
      </c>
      <c r="AA68" s="25" t="n">
        <f aca="false">(AA66&gt;0)*SUMPRODUCT((AA50&gt;INDEX(EB_LB,AA67,0))*(AA50-INDEX(EB_LB,AA67,0)),INDEX(EB_dR,AA67,0))</f>
        <v>0</v>
      </c>
      <c r="AB68" s="25" t="n">
        <f aca="false">(AB66&gt;0)*SUMPRODUCT((AB50&gt;INDEX(EB_LB,AB67,0))*(AB50-INDEX(EB_LB,AB67,0)),INDEX(EB_dR,AB67,0))</f>
        <v>0</v>
      </c>
      <c r="AC68" s="25" t="n">
        <f aca="false">(AC66&gt;0)*SUMPRODUCT((AC50&gt;INDEX(EB_LB,AC67,0))*(AC50-INDEX(EB_LB,AC67,0)),INDEX(EB_dR,AC67,0))</f>
        <v>0</v>
      </c>
      <c r="AD68" s="25" t="n">
        <f aca="false">(AD66&gt;0)*SUMPRODUCT((AD50&gt;INDEX(EB_LB,AD67,0))*(AD50-INDEX(EB_LB,AD67,0)),INDEX(EB_dR,AD67,0))</f>
        <v>0</v>
      </c>
      <c r="AE68" s="25" t="n">
        <f aca="false">(AE66&gt;0)*SUMPRODUCT((AE50&gt;INDEX(EB_LB,AE67,0))*(AE50-INDEX(EB_LB,AE67,0)),INDEX(EB_dR,AE67,0))</f>
        <v>0</v>
      </c>
      <c r="AF68" s="25" t="n">
        <f aca="false">(AF66&gt;0)*SUMPRODUCT((AF50&gt;INDEX(EB_LB,AF67,0))*(AF50-INDEX(EB_LB,AF67,0)),INDEX(EB_dR,AF67,0))</f>
        <v>0</v>
      </c>
      <c r="AG68" s="25" t="n">
        <f aca="false">(AG66&gt;0)*SUMPRODUCT((AG50&gt;INDEX(EB_LB,AG67,0))*(AG50-INDEX(EB_LB,AG67,0)),INDEX(EB_dR,AG67,0))</f>
        <v>0</v>
      </c>
      <c r="AH68" s="25" t="n">
        <f aca="false">(AH66&gt;0)*SUMPRODUCT((AH50&gt;INDEX(EB_LB,AH67,0))*(AH50-INDEX(EB_LB,AH67,0)),INDEX(EB_dR,AH67,0))</f>
        <v>0</v>
      </c>
      <c r="AI68" s="25" t="n">
        <f aca="false">(AI66&gt;0)*SUMPRODUCT((AI50&gt;INDEX(EB_LB,AI67,0))*(AI50-INDEX(EB_LB,AI67,0)),INDEX(EB_dR,AI67,0))</f>
        <v>0</v>
      </c>
      <c r="AJ68" s="25" t="n">
        <f aca="false">(AJ66&gt;0)*SUMPRODUCT((AJ50&gt;INDEX(EB_LB,AJ67,0))*(AJ50-INDEX(EB_LB,AJ67,0)),INDEX(EB_dR,AJ67,0))</f>
        <v>0</v>
      </c>
      <c r="AK68" s="25" t="n">
        <f aca="false">(AK66&gt;0)*SUMPRODUCT((AK50&gt;INDEX(EB_LB,AK67,0))*(AK50-INDEX(EB_LB,AK67,0)),INDEX(EB_dR,AK67,0))</f>
        <v>0</v>
      </c>
      <c r="AL68" s="25" t="n">
        <f aca="false">(AL66&gt;0)*SUMPRODUCT((AL50&gt;INDEX(EB_LB,AL67,0))*(AL50-INDEX(EB_LB,AL67,0)),INDEX(EB_dR,AL67,0))</f>
        <v>0</v>
      </c>
      <c r="AM68" s="25" t="n">
        <f aca="false">(AM66&gt;0)*SUMPRODUCT((AM50&gt;INDEX(EB_LB,AM67,0))*(AM50-INDEX(EB_LB,AM67,0)),INDEX(EB_dR,AM67,0))</f>
        <v>0</v>
      </c>
      <c r="AN68" s="25" t="n">
        <f aca="false">(AN66&gt;0)*SUMPRODUCT((AN50&gt;INDEX(EB_LB,AN67,0))*(AN50-INDEX(EB_LB,AN67,0)),INDEX(EB_dR,AN67,0))</f>
        <v>0</v>
      </c>
      <c r="AO68" s="25" t="n">
        <f aca="false">(AO66&gt;0)*SUMPRODUCT((AO50&gt;INDEX(EB_LB,AO67,0))*(AO50-INDEX(EB_LB,AO67,0)),INDEX(EB_dR,AO67,0))</f>
        <v>0</v>
      </c>
      <c r="AP68" s="25" t="n">
        <f aca="false">(AP66&gt;0)*SUMPRODUCT((AP50&gt;INDEX(EB_LB,AP67,0))*(AP50-INDEX(EB_LB,AP67,0)),INDEX(EB_dR,AP67,0))</f>
        <v>0</v>
      </c>
      <c r="AQ68" s="25" t="n">
        <f aca="false">(AQ66&gt;0)*SUMPRODUCT((AQ50&gt;INDEX(EB_LB,AQ67,0))*(AQ50-INDEX(EB_LB,AQ67,0)),INDEX(EB_dR,AQ67,0))</f>
        <v>0</v>
      </c>
      <c r="AR68" s="25" t="n">
        <f aca="false">(AR66&gt;0)*SUMPRODUCT((AR50&gt;INDEX(EB_LB,AR67,0))*(AR50-INDEX(EB_LB,AR67,0)),INDEX(EB_dR,AR67,0))</f>
        <v>0</v>
      </c>
      <c r="AS68" s="25" t="n">
        <f aca="false">(AS66&gt;0)*SUMPRODUCT((AS50&gt;INDEX(EB_LB,AS67,0))*(AS50-INDEX(EB_LB,AS67,0)),INDEX(EB_dR,AS67,0))</f>
        <v>0</v>
      </c>
      <c r="AT68" s="25" t="n">
        <f aca="false">(AT66&gt;0)*SUMPRODUCT((AT50&gt;INDEX(EB_LB,AT67,0))*(AT50-INDEX(EB_LB,AT67,0)),INDEX(EB_dR,AT67,0))</f>
        <v>0</v>
      </c>
      <c r="AU68" s="25" t="n">
        <f aca="false">(AU66&gt;0)*SUMPRODUCT((AU50&gt;INDEX(EB_LB,AU67,0))*(AU50-INDEX(EB_LB,AU67,0)),INDEX(EB_dR,AU67,0))</f>
        <v>0</v>
      </c>
      <c r="AV68" s="25" t="n">
        <f aca="false">(AV66&gt;0)*SUMPRODUCT((AV50&gt;INDEX(EB_LB,AV67,0))*(AV50-INDEX(EB_LB,AV67,0)),INDEX(EB_dR,AV67,0))</f>
        <v>0</v>
      </c>
      <c r="AW68" s="25" t="n">
        <f aca="false">(AW66&gt;0)*SUMPRODUCT((AW50&gt;INDEX(EB_LB,AW67,0))*(AW50-INDEX(EB_LB,AW67,0)),INDEX(EB_dR,AW67,0))</f>
        <v>0</v>
      </c>
      <c r="AX68" s="25" t="n">
        <f aca="false">(AX66&gt;0)*SUMPRODUCT((AX50&gt;INDEX(EB_LB,AX67,0))*(AX50-INDEX(EB_LB,AX67,0)),INDEX(EB_dR,AX67,0))</f>
        <v>0</v>
      </c>
      <c r="AY68" s="25" t="n">
        <f aca="false">(AY66&gt;0)*SUMPRODUCT((AY50&gt;INDEX(EB_LB,AY67,0))*(AY50-INDEX(EB_LB,AY67,0)),INDEX(EB_dR,AY67,0))</f>
        <v>0</v>
      </c>
      <c r="AZ68" s="25" t="n">
        <f aca="false">(AZ66&gt;0)*SUMPRODUCT((AZ50&gt;INDEX(EB_LB,AZ67,0))*(AZ50-INDEX(EB_LB,AZ67,0)),INDEX(EB_dR,AZ67,0))</f>
        <v>0</v>
      </c>
      <c r="BA68" s="25" t="n">
        <f aca="false">(BA66&gt;0)*SUMPRODUCT((BA50&gt;INDEX(EB_LB,BA67,0))*(BA50-INDEX(EB_LB,BA67,0)),INDEX(EB_dR,BA67,0))</f>
        <v>0</v>
      </c>
      <c r="BB68" s="25" t="n">
        <f aca="false">(BB66&gt;0)*SUMPRODUCT((BB50&gt;INDEX(EB_LB,BB67,0))*(BB50-INDEX(EB_LB,BB67,0)),INDEX(EB_dR,BB67,0))</f>
        <v>0</v>
      </c>
      <c r="BC68" s="25" t="n">
        <f aca="false">(BC66&gt;0)*SUMPRODUCT((BC50&gt;INDEX(EB_LB,BC67,0))*(BC50-INDEX(EB_LB,BC67,0)),INDEX(EB_dR,BC67,0))</f>
        <v>0</v>
      </c>
      <c r="BD68" s="25" t="n">
        <f aca="false">(BD66&gt;0)*SUMPRODUCT((BD50&gt;INDEX(EB_LB,BD67,0))*(BD50-INDEX(EB_LB,BD67,0)),INDEX(EB_dR,BD67,0))</f>
        <v>0</v>
      </c>
      <c r="BE68" s="25" t="n">
        <f aca="false">(BE66&gt;0)*SUMPRODUCT((BE50&gt;INDEX(EB_LB,BE67,0))*(BE50-INDEX(EB_LB,BE67,0)),INDEX(EB_dR,BE67,0))</f>
        <v>0</v>
      </c>
      <c r="BF68" s="25" t="n">
        <f aca="false">(BF66&gt;0)*SUMPRODUCT((BF50&gt;INDEX(EB_LB,BF67,0))*(BF50-INDEX(EB_LB,BF67,0)),INDEX(EB_dR,BF67,0))</f>
        <v>0</v>
      </c>
      <c r="BG68" s="25" t="n">
        <f aca="false">(BG66&gt;0)*SUMPRODUCT((BG50&gt;INDEX(EB_LB,BG67,0))*(BG50-INDEX(EB_LB,BG67,0)),INDEX(EB_dR,BG67,0))</f>
        <v>0</v>
      </c>
      <c r="BH68" s="25" t="n">
        <f aca="false">(BH66&gt;0)*SUMPRODUCT((BH50&gt;INDEX(EB_LB,BH67,0))*(BH50-INDEX(EB_LB,BH67,0)),INDEX(EB_dR,BH67,0))</f>
        <v>0</v>
      </c>
      <c r="BI68" s="25" t="n">
        <f aca="false">(BI66&gt;0)*SUMPRODUCT((BI50&gt;INDEX(EB_LB,BI67,0))*(BI50-INDEX(EB_LB,BI67,0)),INDEX(EB_dR,BI67,0))</f>
        <v>0</v>
      </c>
      <c r="BJ68" s="25" t="n">
        <f aca="false">(BJ66&gt;0)*SUMPRODUCT((BJ50&gt;INDEX(EB_LB,BJ67,0))*(BJ50-INDEX(EB_LB,BJ67,0)),INDEX(EB_dR,BJ67,0))</f>
        <v>0</v>
      </c>
      <c r="BK68" s="25" t="n">
        <f aca="false">(BK66&gt;0)*SUMPRODUCT((BK50&gt;INDEX(EB_LB,BK67,0))*(BK50-INDEX(EB_LB,BK67,0)),INDEX(EB_dR,BK67,0))</f>
        <v>0</v>
      </c>
      <c r="BL68" s="25" t="n">
        <f aca="false">(BL66&gt;0)*SUMPRODUCT((BL50&gt;INDEX(EB_LB,BL67,0))*(BL50-INDEX(EB_LB,BL67,0)),INDEX(EB_dR,BL67,0))</f>
        <v>0</v>
      </c>
      <c r="BM68" s="25" t="n">
        <f aca="false">(BM66&gt;0)*SUMPRODUCT((BM50&gt;INDEX(EB_LB,BM67,0))*(BM50-INDEX(EB_LB,BM67,0)),INDEX(EB_dR,BM67,0))</f>
        <v>0</v>
      </c>
      <c r="BN68" s="25" t="n">
        <f aca="false">(BN66&gt;0)*SUMPRODUCT((BN50&gt;INDEX(EB_LB,BN67,0))*(BN50-INDEX(EB_LB,BN67,0)),INDEX(EB_dR,BN67,0))</f>
        <v>0</v>
      </c>
      <c r="BO68" s="25" t="n">
        <f aca="false">(BO66&gt;0)*SUMPRODUCT((BO50&gt;INDEX(EB_LB,BO67,0))*(BO50-INDEX(EB_LB,BO67,0)),INDEX(EB_dR,BO67,0))</f>
        <v>0</v>
      </c>
      <c r="BP68" s="25" t="n">
        <f aca="false">(BP66&gt;0)*SUMPRODUCT((BP50&gt;INDEX(EB_LB,BP67,0))*(BP50-INDEX(EB_LB,BP67,0)),INDEX(EB_dR,BP67,0))</f>
        <v>0</v>
      </c>
      <c r="BQ68" s="25" t="n">
        <f aca="false">(BQ66&gt;0)*SUMPRODUCT((BQ50&gt;INDEX(EB_LB,BQ67,0))*(BQ50-INDEX(EB_LB,BQ67,0)),INDEX(EB_dR,BQ67,0))</f>
        <v>0</v>
      </c>
      <c r="BR68" s="25" t="n">
        <f aca="false">(BR66&gt;0)*SUMPRODUCT((BR50&gt;INDEX(EB_LB,BR67,0))*(BR50-INDEX(EB_LB,BR67,0)),INDEX(EB_dR,BR67,0))</f>
        <v>0</v>
      </c>
      <c r="BS68" s="25" t="n">
        <f aca="false">(BS66&gt;0)*SUMPRODUCT((BS50&gt;INDEX(EB_LB,BS67,0))*(BS50-INDEX(EB_LB,BS67,0)),INDEX(EB_dR,BS67,0))</f>
        <v>0</v>
      </c>
      <c r="BT68" s="25" t="n">
        <f aca="false">(BT66&gt;0)*SUMPRODUCT((BT50&gt;INDEX(EB_LB,BT67,0))*(BT50-INDEX(EB_LB,BT67,0)),INDEX(EB_dR,BT67,0))</f>
        <v>0</v>
      </c>
      <c r="BU68" s="25" t="n">
        <f aca="false">(BU66&gt;0)*SUMPRODUCT((BU50&gt;INDEX(EB_LB,BU67,0))*(BU50-INDEX(EB_LB,BU67,0)),INDEX(EB_dR,BU67,0))</f>
        <v>0</v>
      </c>
      <c r="BV68" s="25" t="n">
        <f aca="false">(BV66&gt;0)*SUMPRODUCT((BV50&gt;INDEX(EB_LB,BV67,0))*(BV50-INDEX(EB_LB,BV67,0)),INDEX(EB_dR,BV67,0))</f>
        <v>0</v>
      </c>
      <c r="BW68" s="25" t="n">
        <f aca="false">(BW66&gt;0)*SUMPRODUCT((BW50&gt;INDEX(EB_LB,BW67,0))*(BW50-INDEX(EB_LB,BW67,0)),INDEX(EB_dR,BW67,0))</f>
        <v>0</v>
      </c>
      <c r="BX68" s="25" t="n">
        <f aca="false">(BX66&gt;0)*SUMPRODUCT((BX50&gt;INDEX(EB_LB,BX67,0))*(BX50-INDEX(EB_LB,BX67,0)),INDEX(EB_dR,BX67,0))</f>
        <v>0</v>
      </c>
      <c r="BY68" s="25" t="n">
        <f aca="false">(BY66&gt;0)*SUMPRODUCT((BY50&gt;INDEX(EB_LB,BY67,0))*(BY50-INDEX(EB_LB,BY67,0)),INDEX(EB_dR,BY67,0))</f>
        <v>0</v>
      </c>
      <c r="BZ68" s="25" t="n">
        <f aca="false">(BZ66&gt;0)*SUMPRODUCT((BZ50&gt;INDEX(EB_LB,BZ67,0))*(BZ50-INDEX(EB_LB,BZ67,0)),INDEX(EB_dR,BZ67,0))</f>
        <v>0</v>
      </c>
      <c r="CA68" s="25" t="n">
        <f aca="false">(CA66&gt;0)*SUMPRODUCT((CA50&gt;INDEX(EB_LB,CA67,0))*(CA50-INDEX(EB_LB,CA67,0)),INDEX(EB_dR,CA67,0))</f>
        <v>0</v>
      </c>
      <c r="CB68" s="25" t="n">
        <f aca="false">(CB66&gt;0)*SUMPRODUCT((CB50&gt;INDEX(EB_LB,CB67,0))*(CB50-INDEX(EB_LB,CB67,0)),INDEX(EB_dR,CB67,0))</f>
        <v>0</v>
      </c>
      <c r="CC68" s="25" t="n">
        <f aca="false">(CC66&gt;0)*SUMPRODUCT((CC50&gt;INDEX(EB_LB,CC67,0))*(CC50-INDEX(EB_LB,CC67,0)),INDEX(EB_dR,CC67,0))</f>
        <v>0</v>
      </c>
      <c r="CD68" s="25" t="n">
        <f aca="false">(CD66&gt;0)*SUMPRODUCT((CD50&gt;INDEX(EB_LB,CD67,0))*(CD50-INDEX(EB_LB,CD67,0)),INDEX(EB_dR,CD67,0))</f>
        <v>0</v>
      </c>
      <c r="CE68" s="25" t="n">
        <f aca="false">(CE66&gt;0)*SUMPRODUCT((CE50&gt;INDEX(EB_LB,CE67,0))*(CE50-INDEX(EB_LB,CE67,0)),INDEX(EB_dR,CE67,0))</f>
        <v>0</v>
      </c>
      <c r="CF68" s="25" t="n">
        <f aca="false">(CF66&gt;0)*SUMPRODUCT((CF50&gt;INDEX(EB_LB,CF67,0))*(CF50-INDEX(EB_LB,CF67,0)),INDEX(EB_dR,CF67,0))</f>
        <v>0</v>
      </c>
      <c r="CG68" s="25" t="n">
        <f aca="false">(CG66&gt;0)*SUMPRODUCT((CG50&gt;INDEX(EB_LB,CG67,0))*(CG50-INDEX(EB_LB,CG67,0)),INDEX(EB_dR,CG67,0))</f>
        <v>0</v>
      </c>
      <c r="CH68" s="25" t="n">
        <f aca="false">(CH66&gt;0)*SUMPRODUCT((CH50&gt;INDEX(EB_LB,CH67,0))*(CH50-INDEX(EB_LB,CH67,0)),INDEX(EB_dR,CH67,0))</f>
        <v>0</v>
      </c>
      <c r="CI68" s="25" t="n">
        <f aca="false">(CI66&gt;0)*SUMPRODUCT((CI50&gt;INDEX(EB_LB,CI67,0))*(CI50-INDEX(EB_LB,CI67,0)),INDEX(EB_dR,CI67,0))</f>
        <v>0</v>
      </c>
      <c r="CJ68" s="25" t="n">
        <f aca="false">(CJ66&gt;0)*SUMPRODUCT((CJ50&gt;INDEX(EB_LB,CJ67,0))*(CJ50-INDEX(EB_LB,CJ67,0)),INDEX(EB_dR,CJ67,0))</f>
        <v>0</v>
      </c>
      <c r="CK68" s="25" t="n">
        <f aca="false">(CK66&gt;0)*SUMPRODUCT((CK50&gt;INDEX(EB_LB,CK67,0))*(CK50-INDEX(EB_LB,CK67,0)),INDEX(EB_dR,CK67,0))</f>
        <v>0</v>
      </c>
      <c r="CL68" s="25" t="n">
        <f aca="false">(CL66&gt;0)*SUMPRODUCT((CL50&gt;INDEX(EB_LB,CL67,0))*(CL50-INDEX(EB_LB,CL67,0)),INDEX(EB_dR,CL67,0))</f>
        <v>0</v>
      </c>
      <c r="CM68" s="25" t="n">
        <f aca="false">(CM66&gt;0)*SUMPRODUCT((CM50&gt;INDEX(EB_LB,CM67,0))*(CM50-INDEX(EB_LB,CM67,0)),INDEX(EB_dR,CM67,0))</f>
        <v>0</v>
      </c>
      <c r="CN68" s="25" t="n">
        <f aca="false">(CN66&gt;0)*SUMPRODUCT((CN50&gt;INDEX(EB_LB,CN67,0))*(CN50-INDEX(EB_LB,CN67,0)),INDEX(EB_dR,CN67,0))</f>
        <v>0</v>
      </c>
      <c r="CO68" s="25" t="n">
        <f aca="false">(CO66&gt;0)*SUMPRODUCT((CO50&gt;INDEX(EB_LB,CO67,0))*(CO50-INDEX(EB_LB,CO67,0)),INDEX(EB_dR,CO67,0))</f>
        <v>0</v>
      </c>
      <c r="CP68" s="25" t="n">
        <f aca="false">(CP66&gt;0)*SUMPRODUCT((CP50&gt;INDEX(EB_LB,CP67,0))*(CP50-INDEX(EB_LB,CP67,0)),INDEX(EB_dR,CP67,0))</f>
        <v>0</v>
      </c>
      <c r="CQ68" s="25" t="n">
        <f aca="false">(CQ66&gt;0)*SUMPRODUCT((CQ50&gt;INDEX(EB_LB,CQ67,0))*(CQ50-INDEX(EB_LB,CQ67,0)),INDEX(EB_dR,CQ67,0))</f>
        <v>0</v>
      </c>
      <c r="CR68" s="25" t="n">
        <f aca="false">(CR66&gt;0)*SUMPRODUCT((CR50&gt;INDEX(EB_LB,CR67,0))*(CR50-INDEX(EB_LB,CR67,0)),INDEX(EB_dR,CR67,0))</f>
        <v>0</v>
      </c>
      <c r="CS68" s="25" t="n">
        <f aca="false">(CS66&gt;0)*SUMPRODUCT((CS50&gt;INDEX(EB_LB,CS67,0))*(CS50-INDEX(EB_LB,CS67,0)),INDEX(EB_dR,CS67,0))</f>
        <v>0</v>
      </c>
      <c r="CT68" s="25" t="n">
        <f aca="false">(CT66&gt;0)*SUMPRODUCT((CT50&gt;INDEX(EB_LB,CT67,0))*(CT50-INDEX(EB_LB,CT67,0)),INDEX(EB_dR,CT67,0))</f>
        <v>0</v>
      </c>
      <c r="CU68" s="25" t="n">
        <f aca="false">(CU66&gt;0)*SUMPRODUCT((CU50&gt;INDEX(EB_LB,CU67,0))*(CU50-INDEX(EB_LB,CU67,0)),INDEX(EB_dR,CU67,0))</f>
        <v>0</v>
      </c>
      <c r="CV68" s="25" t="n">
        <f aca="false">(CV66&gt;0)*SUMPRODUCT((CV50&gt;INDEX(EB_LB,CV67,0))*(CV50-INDEX(EB_LB,CV67,0)),INDEX(EB_dR,CV67,0))</f>
        <v>0</v>
      </c>
      <c r="CW68" s="25" t="n">
        <f aca="false">(CW66&gt;0)*SUMPRODUCT((CW50&gt;INDEX(EB_LB,CW67,0))*(CW50-INDEX(EB_LB,CW67,0)),INDEX(EB_dR,CW67,0))</f>
        <v>0</v>
      </c>
      <c r="CX68" s="25" t="n">
        <f aca="false">(CX66&gt;0)*SUMPRODUCT((CX50&gt;INDEX(EB_LB,CX67,0))*(CX50-INDEX(EB_LB,CX67,0)),INDEX(EB_dR,CX67,0))</f>
        <v>0</v>
      </c>
      <c r="CY68" s="25" t="n">
        <f aca="false">(CY66&gt;0)*SUMPRODUCT((CY50&gt;INDEX(EB_LB,CY67,0))*(CY50-INDEX(EB_LB,CY67,0)),INDEX(EB_dR,CY67,0))</f>
        <v>0</v>
      </c>
      <c r="CZ68" s="25" t="n">
        <f aca="false">(CZ66&gt;0)*SUMPRODUCT((CZ50&gt;INDEX(EB_LB,CZ67,0))*(CZ50-INDEX(EB_LB,CZ67,0)),INDEX(EB_dR,CZ67,0))</f>
        <v>0</v>
      </c>
      <c r="DA68" s="25" t="n">
        <f aca="false">(DA66&gt;0)*SUMPRODUCT((DA50&gt;INDEX(EB_LB,DA67,0))*(DA50-INDEX(EB_LB,DA67,0)),INDEX(EB_dR,DA67,0))</f>
        <v>0</v>
      </c>
      <c r="DB68" s="25" t="n">
        <f aca="false">(DB66&gt;0)*SUMPRODUCT((DB50&gt;INDEX(EB_LB,DB67,0))*(DB50-INDEX(EB_LB,DB67,0)),INDEX(EB_dR,DB67,0))</f>
        <v>0</v>
      </c>
      <c r="DC68" s="25" t="n">
        <f aca="false">(DC66&gt;0)*SUMPRODUCT((DC50&gt;INDEX(EB_LB,DC67,0))*(DC50-INDEX(EB_LB,DC67,0)),INDEX(EB_dR,DC67,0))</f>
        <v>0</v>
      </c>
      <c r="DD68" s="25" t="n">
        <f aca="false">(DD66&gt;0)*SUMPRODUCT((DD50&gt;INDEX(EB_LB,DD67,0))*(DD50-INDEX(EB_LB,DD67,0)),INDEX(EB_dR,DD67,0))</f>
        <v>0</v>
      </c>
      <c r="DE68" s="25" t="n">
        <f aca="false">(DE66&gt;0)*SUMPRODUCT((DE50&gt;INDEX(EB_LB,DE67,0))*(DE50-INDEX(EB_LB,DE67,0)),INDEX(EB_dR,DE67,0))</f>
        <v>0</v>
      </c>
      <c r="DF68" s="25" t="n">
        <f aca="false">(DF66&gt;0)*SUMPRODUCT((DF50&gt;INDEX(EB_LB,DF67,0))*(DF50-INDEX(EB_LB,DF67,0)),INDEX(EB_dR,DF67,0))</f>
        <v>0</v>
      </c>
      <c r="DG68" s="25" t="n">
        <f aca="false">(DG66&gt;0)*SUMPRODUCT((DG50&gt;INDEX(EB_LB,DG67,0))*(DG50-INDEX(EB_LB,DG67,0)),INDEX(EB_dR,DG67,0))</f>
        <v>0</v>
      </c>
      <c r="DH68" s="25" t="n">
        <f aca="false">(DH66&gt;0)*SUMPRODUCT((DH50&gt;INDEX(EB_LB,DH67,0))*(DH50-INDEX(EB_LB,DH67,0)),INDEX(EB_dR,DH67,0))</f>
        <v>0</v>
      </c>
      <c r="DI68" s="25" t="n">
        <f aca="false">(DI66&gt;0)*SUMPRODUCT((DI50&gt;INDEX(EB_LB,DI67,0))*(DI50-INDEX(EB_LB,DI67,0)),INDEX(EB_dR,DI67,0))</f>
        <v>0</v>
      </c>
      <c r="DJ68" s="25" t="n">
        <f aca="false">(DJ66&gt;0)*SUMPRODUCT((DJ50&gt;INDEX(EB_LB,DJ67,0))*(DJ50-INDEX(EB_LB,DJ67,0)),INDEX(EB_dR,DJ67,0))</f>
        <v>0</v>
      </c>
      <c r="DK68" s="25" t="n">
        <f aca="false">(DK66&gt;0)*SUMPRODUCT((DK50&gt;INDEX(EB_LB,DK67,0))*(DK50-INDEX(EB_LB,DK67,0)),INDEX(EB_dR,DK67,0))</f>
        <v>0</v>
      </c>
      <c r="DL68" s="25" t="n">
        <f aca="false">(DL66&gt;0)*SUMPRODUCT((DL50&gt;INDEX(EB_LB,DL67,0))*(DL50-INDEX(EB_LB,DL67,0)),INDEX(EB_dR,DL67,0))</f>
        <v>0</v>
      </c>
      <c r="DM68" s="25" t="n">
        <f aca="false">(DM66&gt;0)*SUMPRODUCT((DM50&gt;INDEX(EB_LB,DM67,0))*(DM50-INDEX(EB_LB,DM67,0)),INDEX(EB_dR,DM67,0))</f>
        <v>0</v>
      </c>
      <c r="DN68" s="25" t="n">
        <f aca="false">(DN66&gt;0)*SUMPRODUCT((DN50&gt;INDEX(EB_LB,DN67,0))*(DN50-INDEX(EB_LB,DN67,0)),INDEX(EB_dR,DN67,0))</f>
        <v>0</v>
      </c>
      <c r="DO68" s="25" t="n">
        <f aca="false">(DO66&gt;0)*SUMPRODUCT((DO50&gt;INDEX(EB_LB,DO67,0))*(DO50-INDEX(EB_LB,DO67,0)),INDEX(EB_dR,DO67,0))</f>
        <v>0</v>
      </c>
      <c r="DP68" s="25" t="n">
        <f aca="false">(DP66&gt;0)*SUMPRODUCT((DP50&gt;INDEX(EB_LB,DP67,0))*(DP50-INDEX(EB_LB,DP67,0)),INDEX(EB_dR,DP67,0))</f>
        <v>0</v>
      </c>
      <c r="DQ68" s="25" t="n">
        <f aca="false">(DQ66&gt;0)*SUMPRODUCT((DQ50&gt;INDEX(EB_LB,DQ67,0))*(DQ50-INDEX(EB_LB,DQ67,0)),INDEX(EB_dR,DQ67,0))</f>
        <v>0</v>
      </c>
      <c r="DR68" s="25" t="n">
        <f aca="false">(DR66&gt;0)*SUMPRODUCT((DR50&gt;INDEX(EB_LB,DR67,0))*(DR50-INDEX(EB_LB,DR67,0)),INDEX(EB_dR,DR67,0))</f>
        <v>0</v>
      </c>
      <c r="DS68" s="25" t="n">
        <f aca="false">(DS66&gt;0)*SUMPRODUCT((DS50&gt;INDEX(EB_LB,DS67,0))*(DS50-INDEX(EB_LB,DS67,0)),INDEX(EB_dR,DS67,0))</f>
        <v>0</v>
      </c>
      <c r="DT68" s="25" t="n">
        <f aca="false">(DT66&gt;0)*SUMPRODUCT((DT50&gt;INDEX(EB_LB,DT67,0))*(DT50-INDEX(EB_LB,DT67,0)),INDEX(EB_dR,DT67,0))</f>
        <v>0</v>
      </c>
      <c r="DU68" s="25" t="n">
        <f aca="false">(DU66&gt;0)*SUMPRODUCT((DU50&gt;INDEX(EB_LB,DU67,0))*(DU50-INDEX(EB_LB,DU67,0)),INDEX(EB_dR,DU67,0))</f>
        <v>0</v>
      </c>
      <c r="DV68" s="25" t="n">
        <f aca="false">(DV66&gt;0)*SUMPRODUCT((DV50&gt;INDEX(EB_LB,DV67,0))*(DV50-INDEX(EB_LB,DV67,0)),INDEX(EB_dR,DV67,0))</f>
        <v>0</v>
      </c>
      <c r="DW68" s="25" t="n">
        <f aca="false">(DW66&gt;0)*SUMPRODUCT((DW50&gt;INDEX(EB_LB,DW67,0))*(DW50-INDEX(EB_LB,DW67,0)),INDEX(EB_dR,DW67,0))</f>
        <v>0</v>
      </c>
      <c r="DX68" s="25" t="n">
        <f aca="false">(DX66&gt;0)*SUMPRODUCT((DX50&gt;INDEX(EB_LB,DX67,0))*(DX50-INDEX(EB_LB,DX67,0)),INDEX(EB_dR,DX67,0))</f>
        <v>0</v>
      </c>
      <c r="DY68" s="25" t="n">
        <f aca="false">(DY66&gt;0)*SUMPRODUCT((DY50&gt;INDEX(EB_LB,DY67,0))*(DY50-INDEX(EB_LB,DY67,0)),INDEX(EB_dR,DY67,0))</f>
        <v>0</v>
      </c>
      <c r="DZ68" s="25" t="n">
        <f aca="false">(DZ66&gt;0)*SUMPRODUCT((DZ50&gt;INDEX(EB_LB,DZ67,0))*(DZ50-INDEX(EB_LB,DZ67,0)),INDEX(EB_dR,DZ67,0))</f>
        <v>0</v>
      </c>
      <c r="EA68" s="25" t="n">
        <f aca="false">(EA66&gt;0)*SUMPRODUCT((EA50&gt;INDEX(EB_LB,EA67,0))*(EA50-INDEX(EB_LB,EA67,0)),INDEX(EB_dR,EA67,0))</f>
        <v>0</v>
      </c>
      <c r="EB68" s="25" t="n">
        <f aca="false">(EB66&gt;0)*SUMPRODUCT((EB50&gt;INDEX(EB_LB,EB67,0))*(EB50-INDEX(EB_LB,EB67,0)),INDEX(EB_dR,EB67,0))</f>
        <v>0</v>
      </c>
      <c r="EC68" s="25" t="n">
        <f aca="false">(EC66&gt;0)*SUMPRODUCT((EC50&gt;INDEX(EB_LB,EC67,0))*(EC50-INDEX(EB_LB,EC67,0)),INDEX(EB_dR,EC67,0))</f>
        <v>0</v>
      </c>
      <c r="ED68" s="25" t="n">
        <f aca="false">(ED66&gt;0)*SUMPRODUCT((ED50&gt;INDEX(EB_LB,ED67,0))*(ED50-INDEX(EB_LB,ED67,0)),INDEX(EB_dR,ED67,0))</f>
        <v>0</v>
      </c>
      <c r="EE68" s="25" t="n">
        <f aca="false">(EE66&gt;0)*SUMPRODUCT((EE50&gt;INDEX(EB_LB,EE67,0))*(EE50-INDEX(EB_LB,EE67,0)),INDEX(EB_dR,EE67,0))</f>
        <v>0</v>
      </c>
      <c r="EF68" s="25" t="n">
        <f aca="false">(EF66&gt;0)*SUMPRODUCT((EF50&gt;INDEX(EB_LB,EF67,0))*(EF50-INDEX(EB_LB,EF67,0)),INDEX(EB_dR,EF67,0))</f>
        <v>0</v>
      </c>
      <c r="EG68" s="25" t="n">
        <f aca="false">(EG66&gt;0)*SUMPRODUCT((EG50&gt;INDEX(EB_LB,EG67,0))*(EG50-INDEX(EB_LB,EG67,0)),INDEX(EB_dR,EG67,0))</f>
        <v>0</v>
      </c>
      <c r="EH68" s="25" t="n">
        <f aca="false">(EH66&gt;0)*SUMPRODUCT((EH50&gt;INDEX(EB_LB,EH67,0))*(EH50-INDEX(EB_LB,EH67,0)),INDEX(EB_dR,EH67,0))</f>
        <v>0</v>
      </c>
      <c r="EI68" s="25" t="n">
        <f aca="false">(EI66&gt;0)*SUMPRODUCT((EI50&gt;INDEX(EB_LB,EI67,0))*(EI50-INDEX(EB_LB,EI67,0)),INDEX(EB_dR,EI67,0))</f>
        <v>0</v>
      </c>
      <c r="EJ68" s="25" t="n">
        <f aca="false">(EJ66&gt;0)*SUMPRODUCT((EJ50&gt;INDEX(EB_LB,EJ67,0))*(EJ50-INDEX(EB_LB,EJ67,0)),INDEX(EB_dR,EJ67,0))</f>
        <v>0</v>
      </c>
      <c r="EK68" s="25" t="n">
        <f aca="false">(EK66&gt;0)*SUMPRODUCT((EK50&gt;INDEX(EB_LB,EK67,0))*(EK50-INDEX(EB_LB,EK67,0)),INDEX(EB_dR,EK67,0))</f>
        <v>0</v>
      </c>
      <c r="EL68" s="25" t="n">
        <f aca="false">(EL66&gt;0)*SUMPRODUCT((EL50&gt;INDEX(EB_LB,EL67,0))*(EL50-INDEX(EB_LB,EL67,0)),INDEX(EB_dR,EL67,0))</f>
        <v>0</v>
      </c>
      <c r="EM68" s="25" t="n">
        <f aca="false">(EM66&gt;0)*SUMPRODUCT((EM50&gt;INDEX(EB_LB,EM67,0))*(EM50-INDEX(EB_LB,EM67,0)),INDEX(EB_dR,EM67,0))</f>
        <v>0</v>
      </c>
      <c r="EN68" s="25" t="n">
        <f aca="false">(EN66&gt;0)*SUMPRODUCT((EN50&gt;INDEX(EB_LB,EN67,0))*(EN50-INDEX(EB_LB,EN67,0)),INDEX(EB_dR,EN67,0))</f>
        <v>0</v>
      </c>
      <c r="EO68" s="25" t="n">
        <f aca="false">(EO66&gt;0)*SUMPRODUCT((EO50&gt;INDEX(EB_LB,EO67,0))*(EO50-INDEX(EB_LB,EO67,0)),INDEX(EB_dR,EO67,0))</f>
        <v>0</v>
      </c>
      <c r="EP68" s="25" t="n">
        <f aca="false">(EP66&gt;0)*SUMPRODUCT((EP50&gt;INDEX(EB_LB,EP67,0))*(EP50-INDEX(EB_LB,EP67,0)),INDEX(EB_dR,EP67,0))</f>
        <v>0</v>
      </c>
      <c r="EQ68" s="25" t="n">
        <f aca="false">(EQ66&gt;0)*SUMPRODUCT((EQ50&gt;INDEX(EB_LB,EQ67,0))*(EQ50-INDEX(EB_LB,EQ67,0)),INDEX(EB_dR,EQ67,0))</f>
        <v>0</v>
      </c>
      <c r="ER68" s="25" t="n">
        <f aca="false">(ER66&gt;0)*SUMPRODUCT((ER50&gt;INDEX(EB_LB,ER67,0))*(ER50-INDEX(EB_LB,ER67,0)),INDEX(EB_dR,ER67,0))</f>
        <v>0</v>
      </c>
      <c r="ES68" s="25" t="n">
        <f aca="false">(ES66&gt;0)*SUMPRODUCT((ES50&gt;INDEX(EB_LB,ES67,0))*(ES50-INDEX(EB_LB,ES67,0)),INDEX(EB_dR,ES67,0))</f>
        <v>0</v>
      </c>
      <c r="ET68" s="25" t="n">
        <f aca="false">(ET66&gt;0)*SUMPRODUCT((ET50&gt;INDEX(EB_LB,ET67,0))*(ET50-INDEX(EB_LB,ET67,0)),INDEX(EB_dR,ET67,0))</f>
        <v>0</v>
      </c>
      <c r="EU68" s="25" t="n">
        <f aca="false">(EU66&gt;0)*SUMPRODUCT((EU50&gt;INDEX(EB_LB,EU67,0))*(EU50-INDEX(EB_LB,EU67,0)),INDEX(EB_dR,EU67,0))</f>
        <v>0</v>
      </c>
      <c r="EV68" s="25" t="n">
        <f aca="false">(EV66&gt;0)*SUMPRODUCT((EV50&gt;INDEX(EB_LB,EV67,0))*(EV50-INDEX(EB_LB,EV67,0)),INDEX(EB_dR,EV67,0))</f>
        <v>0</v>
      </c>
      <c r="EW68" s="25" t="n">
        <f aca="false">(EW66&gt;0)*SUMPRODUCT((EW50&gt;INDEX(EB_LB,EW67,0))*(EW50-INDEX(EB_LB,EW67,0)),INDEX(EB_dR,EW67,0))</f>
        <v>0</v>
      </c>
      <c r="EX68" s="25" t="n">
        <f aca="false">(EX66&gt;0)*SUMPRODUCT((EX50&gt;INDEX(EB_LB,EX67,0))*(EX50-INDEX(EB_LB,EX67,0)),INDEX(EB_dR,EX67,0))</f>
        <v>0</v>
      </c>
      <c r="EY68" s="25" t="n">
        <f aca="false">(EY66&gt;0)*SUMPRODUCT((EY50&gt;INDEX(EB_LB,EY67,0))*(EY50-INDEX(EB_LB,EY67,0)),INDEX(EB_dR,EY67,0))</f>
        <v>0</v>
      </c>
      <c r="EZ68" s="25" t="n">
        <f aca="false">(EZ66&gt;0)*SUMPRODUCT((EZ50&gt;INDEX(EB_LB,EZ67,0))*(EZ50-INDEX(EB_LB,EZ67,0)),INDEX(EB_dR,EZ67,0))</f>
        <v>0</v>
      </c>
      <c r="FA68" s="25" t="n">
        <f aca="false">(FA66&gt;0)*SUMPRODUCT((FA50&gt;INDEX(EB_LB,FA67,0))*(FA50-INDEX(EB_LB,FA67,0)),INDEX(EB_dR,FA67,0))</f>
        <v>0</v>
      </c>
      <c r="FB68" s="25" t="n">
        <f aca="false">(FB66&gt;0)*SUMPRODUCT((FB50&gt;INDEX(EB_LB,FB67,0))*(FB50-INDEX(EB_LB,FB67,0)),INDEX(EB_dR,FB67,0))</f>
        <v>0</v>
      </c>
      <c r="FC68" s="25" t="n">
        <f aca="false">(FC66&gt;0)*SUMPRODUCT((FC50&gt;INDEX(EB_LB,FC67,0))*(FC50-INDEX(EB_LB,FC67,0)),INDEX(EB_dR,FC67,0))</f>
        <v>0</v>
      </c>
      <c r="FD68" s="25" t="n">
        <f aca="false">(FD66&gt;0)*SUMPRODUCT((FD50&gt;INDEX(EB_LB,FD67,0))*(FD50-INDEX(EB_LB,FD67,0)),INDEX(EB_dR,FD67,0))</f>
        <v>0</v>
      </c>
      <c r="FE68" s="25" t="n">
        <f aca="false">(FE66&gt;0)*SUMPRODUCT((FE50&gt;INDEX(EB_LB,FE67,0))*(FE50-INDEX(EB_LB,FE67,0)),INDEX(EB_dR,FE67,0))</f>
        <v>0</v>
      </c>
      <c r="FF68" s="25" t="n">
        <f aca="false">(FF66&gt;0)*SUMPRODUCT((FF50&gt;INDEX(EB_LB,FF67,0))*(FF50-INDEX(EB_LB,FF67,0)),INDEX(EB_dR,FF67,0))</f>
        <v>0</v>
      </c>
      <c r="FG68" s="25" t="n">
        <f aca="false">(FG66&gt;0)*SUMPRODUCT((FG50&gt;INDEX(EB_LB,FG67,0))*(FG50-INDEX(EB_LB,FG67,0)),INDEX(EB_dR,FG67,0))</f>
        <v>0</v>
      </c>
      <c r="FH68" s="25" t="n">
        <f aca="false">(FH66&gt;0)*SUMPRODUCT((FH50&gt;INDEX(EB_LB,FH67,0))*(FH50-INDEX(EB_LB,FH67,0)),INDEX(EB_dR,FH67,0))</f>
        <v>0</v>
      </c>
    </row>
    <row r="69" customFormat="false" ht="15" hidden="false" customHeight="false" outlineLevel="0" collapsed="false">
      <c r="C69" s="0" t="s">
        <v>727</v>
      </c>
      <c r="D69" s="11" t="s">
        <v>321</v>
      </c>
      <c r="J69" s="25" t="n">
        <f aca="false">(J66&gt;0)*INDEX(EB_Floor,J67)</f>
        <v>0</v>
      </c>
      <c r="K69" s="25" t="n">
        <f aca="false">(K66&gt;0)*INDEX(EB_Floor,K67)</f>
        <v>0</v>
      </c>
      <c r="L69" s="25" t="n">
        <f aca="false">(L66&gt;0)*INDEX(EB_Floor,L67)</f>
        <v>0</v>
      </c>
      <c r="M69" s="25" t="n">
        <f aca="false">(M66&gt;0)*INDEX(EB_Floor,M67)</f>
        <v>0</v>
      </c>
      <c r="N69" s="25" t="n">
        <f aca="false">(N66&gt;0)*INDEX(EB_Floor,N67)</f>
        <v>0</v>
      </c>
      <c r="O69" s="25" t="n">
        <f aca="false">(O66&gt;0)*INDEX(EB_Floor,O67)</f>
        <v>0</v>
      </c>
      <c r="P69" s="25" t="n">
        <f aca="false">(P66&gt;0)*INDEX(EB_Floor,P67)</f>
        <v>0</v>
      </c>
      <c r="Q69" s="25" t="n">
        <f aca="false">(Q66&gt;0)*INDEX(EB_Floor,Q67)</f>
        <v>0</v>
      </c>
      <c r="R69" s="25" t="n">
        <f aca="false">(R66&gt;0)*INDEX(EB_Floor,R67)</f>
        <v>0</v>
      </c>
      <c r="S69" s="25" t="n">
        <f aca="false">(S66&gt;0)*INDEX(EB_Floor,S67)</f>
        <v>0</v>
      </c>
      <c r="T69" s="25" t="n">
        <f aca="false">(T66&gt;0)*INDEX(EB_Floor,T67)</f>
        <v>0</v>
      </c>
      <c r="U69" s="25" t="n">
        <f aca="false">(U66&gt;0)*INDEX(EB_Floor,U67)</f>
        <v>0</v>
      </c>
      <c r="V69" s="25" t="n">
        <f aca="false">(V66&gt;0)*INDEX(EB_Floor,V67)</f>
        <v>0</v>
      </c>
      <c r="W69" s="25" t="n">
        <f aca="false">(W66&gt;0)*INDEX(EB_Floor,W67)</f>
        <v>0</v>
      </c>
      <c r="X69" s="25" t="n">
        <f aca="false">(X66&gt;0)*INDEX(EB_Floor,X67)</f>
        <v>0</v>
      </c>
      <c r="Y69" s="25" t="n">
        <f aca="false">(Y66&gt;0)*INDEX(EB_Floor,Y67)</f>
        <v>0</v>
      </c>
      <c r="Z69" s="25" t="n">
        <f aca="false">(Z66&gt;0)*INDEX(EB_Floor,Z67)</f>
        <v>0</v>
      </c>
      <c r="AA69" s="25" t="n">
        <f aca="false">(AA66&gt;0)*INDEX(EB_Floor,AA67)</f>
        <v>0</v>
      </c>
      <c r="AB69" s="25" t="n">
        <f aca="false">(AB66&gt;0)*INDEX(EB_Floor,AB67)</f>
        <v>0</v>
      </c>
      <c r="AC69" s="25" t="n">
        <f aca="false">(AC66&gt;0)*INDEX(EB_Floor,AC67)</f>
        <v>0</v>
      </c>
      <c r="AD69" s="25" t="n">
        <f aca="false">(AD66&gt;0)*INDEX(EB_Floor,AD67)</f>
        <v>0</v>
      </c>
      <c r="AE69" s="25" t="n">
        <f aca="false">(AE66&gt;0)*INDEX(EB_Floor,AE67)</f>
        <v>0</v>
      </c>
      <c r="AF69" s="25" t="n">
        <f aca="false">(AF66&gt;0)*INDEX(EB_Floor,AF67)</f>
        <v>0</v>
      </c>
      <c r="AG69" s="25" t="n">
        <f aca="false">(AG66&gt;0)*INDEX(EB_Floor,AG67)</f>
        <v>0</v>
      </c>
      <c r="AH69" s="25" t="n">
        <f aca="false">(AH66&gt;0)*INDEX(EB_Floor,AH67)</f>
        <v>0</v>
      </c>
      <c r="AI69" s="25" t="n">
        <f aca="false">(AI66&gt;0)*INDEX(EB_Floor,AI67)</f>
        <v>0</v>
      </c>
      <c r="AJ69" s="25" t="n">
        <f aca="false">(AJ66&gt;0)*INDEX(EB_Floor,AJ67)</f>
        <v>0</v>
      </c>
      <c r="AK69" s="25" t="n">
        <f aca="false">(AK66&gt;0)*INDEX(EB_Floor,AK67)</f>
        <v>0</v>
      </c>
      <c r="AL69" s="25" t="n">
        <f aca="false">(AL66&gt;0)*INDEX(EB_Floor,AL67)</f>
        <v>0</v>
      </c>
      <c r="AM69" s="25" t="n">
        <f aca="false">(AM66&gt;0)*INDEX(EB_Floor,AM67)</f>
        <v>0</v>
      </c>
      <c r="AN69" s="25" t="n">
        <f aca="false">(AN66&gt;0)*INDEX(EB_Floor,AN67)</f>
        <v>0</v>
      </c>
      <c r="AO69" s="25" t="n">
        <f aca="false">(AO66&gt;0)*INDEX(EB_Floor,AO67)</f>
        <v>0</v>
      </c>
      <c r="AP69" s="25" t="n">
        <f aca="false">(AP66&gt;0)*INDEX(EB_Floor,AP67)</f>
        <v>0</v>
      </c>
      <c r="AQ69" s="25" t="n">
        <f aca="false">(AQ66&gt;0)*INDEX(EB_Floor,AQ67)</f>
        <v>0</v>
      </c>
      <c r="AR69" s="25" t="n">
        <f aca="false">(AR66&gt;0)*INDEX(EB_Floor,AR67)</f>
        <v>0</v>
      </c>
      <c r="AS69" s="25" t="n">
        <f aca="false">(AS66&gt;0)*INDEX(EB_Floor,AS67)</f>
        <v>0</v>
      </c>
      <c r="AT69" s="25" t="n">
        <f aca="false">(AT66&gt;0)*INDEX(EB_Floor,AT67)</f>
        <v>0</v>
      </c>
      <c r="AU69" s="25" t="n">
        <f aca="false">(AU66&gt;0)*INDEX(EB_Floor,AU67)</f>
        <v>0</v>
      </c>
      <c r="AV69" s="25" t="n">
        <f aca="false">(AV66&gt;0)*INDEX(EB_Floor,AV67)</f>
        <v>0</v>
      </c>
      <c r="AW69" s="25" t="n">
        <f aca="false">(AW66&gt;0)*INDEX(EB_Floor,AW67)</f>
        <v>0</v>
      </c>
      <c r="AX69" s="25" t="n">
        <f aca="false">(AX66&gt;0)*INDEX(EB_Floor,AX67)</f>
        <v>0</v>
      </c>
      <c r="AY69" s="25" t="n">
        <f aca="false">(AY66&gt;0)*INDEX(EB_Floor,AY67)</f>
        <v>0</v>
      </c>
      <c r="AZ69" s="25" t="n">
        <f aca="false">(AZ66&gt;0)*INDEX(EB_Floor,AZ67)</f>
        <v>0</v>
      </c>
      <c r="BA69" s="25" t="n">
        <f aca="false">(BA66&gt;0)*INDEX(EB_Floor,BA67)</f>
        <v>0</v>
      </c>
      <c r="BB69" s="25" t="n">
        <f aca="false">(BB66&gt;0)*INDEX(EB_Floor,BB67)</f>
        <v>0</v>
      </c>
      <c r="BC69" s="25" t="n">
        <f aca="false">(BC66&gt;0)*INDEX(EB_Floor,BC67)</f>
        <v>0</v>
      </c>
      <c r="BD69" s="25" t="n">
        <f aca="false">(BD66&gt;0)*INDEX(EB_Floor,BD67)</f>
        <v>0</v>
      </c>
      <c r="BE69" s="25" t="n">
        <f aca="false">(BE66&gt;0)*INDEX(EB_Floor,BE67)</f>
        <v>0</v>
      </c>
      <c r="BF69" s="25" t="n">
        <f aca="false">(BF66&gt;0)*INDEX(EB_Floor,BF67)</f>
        <v>0</v>
      </c>
      <c r="BG69" s="25" t="n">
        <f aca="false">(BG66&gt;0)*INDEX(EB_Floor,BG67)</f>
        <v>0</v>
      </c>
      <c r="BH69" s="25" t="n">
        <f aca="false">(BH66&gt;0)*INDEX(EB_Floor,BH67)</f>
        <v>0</v>
      </c>
      <c r="BI69" s="25" t="n">
        <f aca="false">(BI66&gt;0)*INDEX(EB_Floor,BI67)</f>
        <v>0</v>
      </c>
      <c r="BJ69" s="25" t="n">
        <f aca="false">(BJ66&gt;0)*INDEX(EB_Floor,BJ67)</f>
        <v>0</v>
      </c>
      <c r="BK69" s="25" t="n">
        <f aca="false">(BK66&gt;0)*INDEX(EB_Floor,BK67)</f>
        <v>0</v>
      </c>
      <c r="BL69" s="25" t="n">
        <f aca="false">(BL66&gt;0)*INDEX(EB_Floor,BL67)</f>
        <v>0</v>
      </c>
      <c r="BM69" s="25" t="n">
        <f aca="false">(BM66&gt;0)*INDEX(EB_Floor,BM67)</f>
        <v>0</v>
      </c>
      <c r="BN69" s="25" t="n">
        <f aca="false">(BN66&gt;0)*INDEX(EB_Floor,BN67)</f>
        <v>0</v>
      </c>
      <c r="BO69" s="25" t="n">
        <f aca="false">(BO66&gt;0)*INDEX(EB_Floor,BO67)</f>
        <v>0</v>
      </c>
      <c r="BP69" s="25" t="n">
        <f aca="false">(BP66&gt;0)*INDEX(EB_Floor,BP67)</f>
        <v>0</v>
      </c>
      <c r="BQ69" s="25" t="n">
        <f aca="false">(BQ66&gt;0)*INDEX(EB_Floor,BQ67)</f>
        <v>0</v>
      </c>
      <c r="BR69" s="25" t="n">
        <f aca="false">(BR66&gt;0)*INDEX(EB_Floor,BR67)</f>
        <v>0</v>
      </c>
      <c r="BS69" s="25" t="n">
        <f aca="false">(BS66&gt;0)*INDEX(EB_Floor,BS67)</f>
        <v>0</v>
      </c>
      <c r="BT69" s="25" t="n">
        <f aca="false">(BT66&gt;0)*INDEX(EB_Floor,BT67)</f>
        <v>0</v>
      </c>
      <c r="BU69" s="25" t="n">
        <f aca="false">(BU66&gt;0)*INDEX(EB_Floor,BU67)</f>
        <v>0</v>
      </c>
      <c r="BV69" s="25" t="n">
        <f aca="false">(BV66&gt;0)*INDEX(EB_Floor,BV67)</f>
        <v>0</v>
      </c>
      <c r="BW69" s="25" t="n">
        <f aca="false">(BW66&gt;0)*INDEX(EB_Floor,BW67)</f>
        <v>0</v>
      </c>
      <c r="BX69" s="25" t="n">
        <f aca="false">(BX66&gt;0)*INDEX(EB_Floor,BX67)</f>
        <v>0</v>
      </c>
      <c r="BY69" s="25" t="n">
        <f aca="false">(BY66&gt;0)*INDEX(EB_Floor,BY67)</f>
        <v>0</v>
      </c>
      <c r="BZ69" s="25" t="n">
        <f aca="false">(BZ66&gt;0)*INDEX(EB_Floor,BZ67)</f>
        <v>0</v>
      </c>
      <c r="CA69" s="25" t="n">
        <f aca="false">(CA66&gt;0)*INDEX(EB_Floor,CA67)</f>
        <v>0</v>
      </c>
      <c r="CB69" s="25" t="n">
        <f aca="false">(CB66&gt;0)*INDEX(EB_Floor,CB67)</f>
        <v>0</v>
      </c>
      <c r="CC69" s="25" t="n">
        <f aca="false">(CC66&gt;0)*INDEX(EB_Floor,CC67)</f>
        <v>0</v>
      </c>
      <c r="CD69" s="25" t="n">
        <f aca="false">(CD66&gt;0)*INDEX(EB_Floor,CD67)</f>
        <v>0</v>
      </c>
      <c r="CE69" s="25" t="n">
        <f aca="false">(CE66&gt;0)*INDEX(EB_Floor,CE67)</f>
        <v>0</v>
      </c>
      <c r="CF69" s="25" t="n">
        <f aca="false">(CF66&gt;0)*INDEX(EB_Floor,CF67)</f>
        <v>0</v>
      </c>
      <c r="CG69" s="25" t="n">
        <f aca="false">(CG66&gt;0)*INDEX(EB_Floor,CG67)</f>
        <v>0</v>
      </c>
      <c r="CH69" s="25" t="n">
        <f aca="false">(CH66&gt;0)*INDEX(EB_Floor,CH67)</f>
        <v>0</v>
      </c>
      <c r="CI69" s="25" t="n">
        <f aca="false">(CI66&gt;0)*INDEX(EB_Floor,CI67)</f>
        <v>0</v>
      </c>
      <c r="CJ69" s="25" t="n">
        <f aca="false">(CJ66&gt;0)*INDEX(EB_Floor,CJ67)</f>
        <v>0</v>
      </c>
      <c r="CK69" s="25" t="n">
        <f aca="false">(CK66&gt;0)*INDEX(EB_Floor,CK67)</f>
        <v>0</v>
      </c>
      <c r="CL69" s="25" t="n">
        <f aca="false">(CL66&gt;0)*INDEX(EB_Floor,CL67)</f>
        <v>0</v>
      </c>
      <c r="CM69" s="25" t="n">
        <f aca="false">(CM66&gt;0)*INDEX(EB_Floor,CM67)</f>
        <v>0</v>
      </c>
      <c r="CN69" s="25" t="n">
        <f aca="false">(CN66&gt;0)*INDEX(EB_Floor,CN67)</f>
        <v>0</v>
      </c>
      <c r="CO69" s="25" t="n">
        <f aca="false">(CO66&gt;0)*INDEX(EB_Floor,CO67)</f>
        <v>0</v>
      </c>
      <c r="CP69" s="25" t="n">
        <f aca="false">(CP66&gt;0)*INDEX(EB_Floor,CP67)</f>
        <v>0</v>
      </c>
      <c r="CQ69" s="25" t="n">
        <f aca="false">(CQ66&gt;0)*INDEX(EB_Floor,CQ67)</f>
        <v>0</v>
      </c>
      <c r="CR69" s="25" t="n">
        <f aca="false">(CR66&gt;0)*INDEX(EB_Floor,CR67)</f>
        <v>0</v>
      </c>
      <c r="CS69" s="25" t="n">
        <f aca="false">(CS66&gt;0)*INDEX(EB_Floor,CS67)</f>
        <v>0</v>
      </c>
      <c r="CT69" s="25" t="n">
        <f aca="false">(CT66&gt;0)*INDEX(EB_Floor,CT67)</f>
        <v>0</v>
      </c>
      <c r="CU69" s="25" t="n">
        <f aca="false">(CU66&gt;0)*INDEX(EB_Floor,CU67)</f>
        <v>0</v>
      </c>
      <c r="CV69" s="25" t="n">
        <f aca="false">(CV66&gt;0)*INDEX(EB_Floor,CV67)</f>
        <v>0</v>
      </c>
      <c r="CW69" s="25" t="n">
        <f aca="false">(CW66&gt;0)*INDEX(EB_Floor,CW67)</f>
        <v>0</v>
      </c>
      <c r="CX69" s="25" t="n">
        <f aca="false">(CX66&gt;0)*INDEX(EB_Floor,CX67)</f>
        <v>0</v>
      </c>
      <c r="CY69" s="25" t="n">
        <f aca="false">(CY66&gt;0)*INDEX(EB_Floor,CY67)</f>
        <v>0</v>
      </c>
      <c r="CZ69" s="25" t="n">
        <f aca="false">(CZ66&gt;0)*INDEX(EB_Floor,CZ67)</f>
        <v>0</v>
      </c>
      <c r="DA69" s="25" t="n">
        <f aca="false">(DA66&gt;0)*INDEX(EB_Floor,DA67)</f>
        <v>0</v>
      </c>
      <c r="DB69" s="25" t="n">
        <f aca="false">(DB66&gt;0)*INDEX(EB_Floor,DB67)</f>
        <v>0</v>
      </c>
      <c r="DC69" s="25" t="n">
        <f aca="false">(DC66&gt;0)*INDEX(EB_Floor,DC67)</f>
        <v>0</v>
      </c>
      <c r="DD69" s="25" t="n">
        <f aca="false">(DD66&gt;0)*INDEX(EB_Floor,DD67)</f>
        <v>0</v>
      </c>
      <c r="DE69" s="25" t="n">
        <f aca="false">(DE66&gt;0)*INDEX(EB_Floor,DE67)</f>
        <v>0</v>
      </c>
      <c r="DF69" s="25" t="n">
        <f aca="false">(DF66&gt;0)*INDEX(EB_Floor,DF67)</f>
        <v>0</v>
      </c>
      <c r="DG69" s="25" t="n">
        <f aca="false">(DG66&gt;0)*INDEX(EB_Floor,DG67)</f>
        <v>0</v>
      </c>
      <c r="DH69" s="25" t="n">
        <f aca="false">(DH66&gt;0)*INDEX(EB_Floor,DH67)</f>
        <v>0</v>
      </c>
      <c r="DI69" s="25" t="n">
        <f aca="false">(DI66&gt;0)*INDEX(EB_Floor,DI67)</f>
        <v>0</v>
      </c>
      <c r="DJ69" s="25" t="n">
        <f aca="false">(DJ66&gt;0)*INDEX(EB_Floor,DJ67)</f>
        <v>0</v>
      </c>
      <c r="DK69" s="25" t="n">
        <f aca="false">(DK66&gt;0)*INDEX(EB_Floor,DK67)</f>
        <v>0</v>
      </c>
      <c r="DL69" s="25" t="n">
        <f aca="false">(DL66&gt;0)*INDEX(EB_Floor,DL67)</f>
        <v>0</v>
      </c>
      <c r="DM69" s="25" t="n">
        <f aca="false">(DM66&gt;0)*INDEX(EB_Floor,DM67)</f>
        <v>0</v>
      </c>
      <c r="DN69" s="25" t="n">
        <f aca="false">(DN66&gt;0)*INDEX(EB_Floor,DN67)</f>
        <v>0</v>
      </c>
      <c r="DO69" s="25" t="n">
        <f aca="false">(DO66&gt;0)*INDEX(EB_Floor,DO67)</f>
        <v>0</v>
      </c>
      <c r="DP69" s="25" t="n">
        <f aca="false">(DP66&gt;0)*INDEX(EB_Floor,DP67)</f>
        <v>0</v>
      </c>
      <c r="DQ69" s="25" t="n">
        <f aca="false">(DQ66&gt;0)*INDEX(EB_Floor,DQ67)</f>
        <v>0</v>
      </c>
      <c r="DR69" s="25" t="n">
        <f aca="false">(DR66&gt;0)*INDEX(EB_Floor,DR67)</f>
        <v>0</v>
      </c>
      <c r="DS69" s="25" t="n">
        <f aca="false">(DS66&gt;0)*INDEX(EB_Floor,DS67)</f>
        <v>0</v>
      </c>
      <c r="DT69" s="25" t="n">
        <f aca="false">(DT66&gt;0)*INDEX(EB_Floor,DT67)</f>
        <v>0</v>
      </c>
      <c r="DU69" s="25" t="n">
        <f aca="false">(DU66&gt;0)*INDEX(EB_Floor,DU67)</f>
        <v>0</v>
      </c>
      <c r="DV69" s="25" t="n">
        <f aca="false">(DV66&gt;0)*INDEX(EB_Floor,DV67)</f>
        <v>0</v>
      </c>
      <c r="DW69" s="25" t="n">
        <f aca="false">(DW66&gt;0)*INDEX(EB_Floor,DW67)</f>
        <v>0</v>
      </c>
      <c r="DX69" s="25" t="n">
        <f aca="false">(DX66&gt;0)*INDEX(EB_Floor,DX67)</f>
        <v>0</v>
      </c>
      <c r="DY69" s="25" t="n">
        <f aca="false">(DY66&gt;0)*INDEX(EB_Floor,DY67)</f>
        <v>0</v>
      </c>
      <c r="DZ69" s="25" t="n">
        <f aca="false">(DZ66&gt;0)*INDEX(EB_Floor,DZ67)</f>
        <v>0</v>
      </c>
      <c r="EA69" s="25" t="n">
        <f aca="false">(EA66&gt;0)*INDEX(EB_Floor,EA67)</f>
        <v>0</v>
      </c>
      <c r="EB69" s="25" t="n">
        <f aca="false">(EB66&gt;0)*INDEX(EB_Floor,EB67)</f>
        <v>0</v>
      </c>
      <c r="EC69" s="25" t="n">
        <f aca="false">(EC66&gt;0)*INDEX(EB_Floor,EC67)</f>
        <v>0</v>
      </c>
      <c r="ED69" s="25" t="n">
        <f aca="false">(ED66&gt;0)*INDEX(EB_Floor,ED67)</f>
        <v>0</v>
      </c>
      <c r="EE69" s="25" t="n">
        <f aca="false">(EE66&gt;0)*INDEX(EB_Floor,EE67)</f>
        <v>0</v>
      </c>
      <c r="EF69" s="25" t="n">
        <f aca="false">(EF66&gt;0)*INDEX(EB_Floor,EF67)</f>
        <v>0</v>
      </c>
      <c r="EG69" s="25" t="n">
        <f aca="false">(EG66&gt;0)*INDEX(EB_Floor,EG67)</f>
        <v>0</v>
      </c>
      <c r="EH69" s="25" t="n">
        <f aca="false">(EH66&gt;0)*INDEX(EB_Floor,EH67)</f>
        <v>0</v>
      </c>
      <c r="EI69" s="25" t="n">
        <f aca="false">(EI66&gt;0)*INDEX(EB_Floor,EI67)</f>
        <v>0</v>
      </c>
      <c r="EJ69" s="25" t="n">
        <f aca="false">(EJ66&gt;0)*INDEX(EB_Floor,EJ67)</f>
        <v>0</v>
      </c>
      <c r="EK69" s="25" t="n">
        <f aca="false">(EK66&gt;0)*INDEX(EB_Floor,EK67)</f>
        <v>0</v>
      </c>
      <c r="EL69" s="25" t="n">
        <f aca="false">(EL66&gt;0)*INDEX(EB_Floor,EL67)</f>
        <v>0</v>
      </c>
      <c r="EM69" s="25" t="n">
        <f aca="false">(EM66&gt;0)*INDEX(EB_Floor,EM67)</f>
        <v>0</v>
      </c>
      <c r="EN69" s="25" t="n">
        <f aca="false">(EN66&gt;0)*INDEX(EB_Floor,EN67)</f>
        <v>0</v>
      </c>
      <c r="EO69" s="25" t="n">
        <f aca="false">(EO66&gt;0)*INDEX(EB_Floor,EO67)</f>
        <v>0</v>
      </c>
      <c r="EP69" s="25" t="n">
        <f aca="false">(EP66&gt;0)*INDEX(EB_Floor,EP67)</f>
        <v>0</v>
      </c>
      <c r="EQ69" s="25" t="n">
        <f aca="false">(EQ66&gt;0)*INDEX(EB_Floor,EQ67)</f>
        <v>0</v>
      </c>
      <c r="ER69" s="25" t="n">
        <f aca="false">(ER66&gt;0)*INDEX(EB_Floor,ER67)</f>
        <v>0</v>
      </c>
      <c r="ES69" s="25" t="n">
        <f aca="false">(ES66&gt;0)*INDEX(EB_Floor,ES67)</f>
        <v>0</v>
      </c>
      <c r="ET69" s="25" t="n">
        <f aca="false">(ET66&gt;0)*INDEX(EB_Floor,ET67)</f>
        <v>0</v>
      </c>
      <c r="EU69" s="25" t="n">
        <f aca="false">(EU66&gt;0)*INDEX(EB_Floor,EU67)</f>
        <v>0</v>
      </c>
      <c r="EV69" s="25" t="n">
        <f aca="false">(EV66&gt;0)*INDEX(EB_Floor,EV67)</f>
        <v>0</v>
      </c>
      <c r="EW69" s="25" t="n">
        <f aca="false">(EW66&gt;0)*INDEX(EB_Floor,EW67)</f>
        <v>0</v>
      </c>
      <c r="EX69" s="25" t="n">
        <f aca="false">(EX66&gt;0)*INDEX(EB_Floor,EX67)</f>
        <v>0</v>
      </c>
      <c r="EY69" s="25" t="n">
        <f aca="false">(EY66&gt;0)*INDEX(EB_Floor,EY67)</f>
        <v>0</v>
      </c>
      <c r="EZ69" s="25" t="n">
        <f aca="false">(EZ66&gt;0)*INDEX(EB_Floor,EZ67)</f>
        <v>0</v>
      </c>
      <c r="FA69" s="25" t="n">
        <f aca="false">(FA66&gt;0)*INDEX(EB_Floor,FA67)</f>
        <v>0</v>
      </c>
      <c r="FB69" s="25" t="n">
        <f aca="false">(FB66&gt;0)*INDEX(EB_Floor,FB67)</f>
        <v>0</v>
      </c>
      <c r="FC69" s="25" t="n">
        <f aca="false">(FC66&gt;0)*INDEX(EB_Floor,FC67)</f>
        <v>0</v>
      </c>
      <c r="FD69" s="25" t="n">
        <f aca="false">(FD66&gt;0)*INDEX(EB_Floor,FD67)</f>
        <v>0</v>
      </c>
      <c r="FE69" s="25" t="n">
        <f aca="false">(FE66&gt;0)*INDEX(EB_Floor,FE67)</f>
        <v>0</v>
      </c>
      <c r="FF69" s="25" t="n">
        <f aca="false">(FF66&gt;0)*INDEX(EB_Floor,FF67)</f>
        <v>0</v>
      </c>
      <c r="FG69" s="25" t="n">
        <f aca="false">(FG66&gt;0)*INDEX(EB_Floor,FG67)</f>
        <v>0</v>
      </c>
      <c r="FH69" s="25" t="n">
        <f aca="false">(FH66&gt;0)*INDEX(EB_Floor,FH67)</f>
        <v>0</v>
      </c>
    </row>
    <row r="70" customFormat="false" ht="15" hidden="false" customHeight="false" outlineLevel="0" collapsed="false">
      <c r="C70" s="0" t="s">
        <v>610</v>
      </c>
      <c r="D70" s="11" t="s">
        <v>32</v>
      </c>
      <c r="J70" s="22" t="n">
        <f aca="false">IF(J66&gt;0,1,$E64)</f>
        <v>0</v>
      </c>
      <c r="K70" s="22" t="n">
        <f aca="false">IF(K66&gt;0,1,$E64)</f>
        <v>0</v>
      </c>
      <c r="L70" s="22" t="n">
        <f aca="false">IF(L66&gt;0,1,$E64)</f>
        <v>0</v>
      </c>
      <c r="M70" s="22" t="n">
        <f aca="false">IF(M66&gt;0,1,$E64)</f>
        <v>0</v>
      </c>
      <c r="N70" s="22" t="n">
        <f aca="false">IF(N66&gt;0,1,$E64)</f>
        <v>0</v>
      </c>
      <c r="O70" s="22" t="n">
        <f aca="false">IF(O66&gt;0,1,$E64)</f>
        <v>0</v>
      </c>
      <c r="P70" s="22" t="n">
        <f aca="false">IF(P66&gt;0,1,$E64)</f>
        <v>0</v>
      </c>
      <c r="Q70" s="22" t="n">
        <f aca="false">IF(Q66&gt;0,1,$E64)</f>
        <v>0</v>
      </c>
      <c r="R70" s="22" t="n">
        <f aca="false">IF(R66&gt;0,1,$E64)</f>
        <v>0</v>
      </c>
      <c r="S70" s="22" t="n">
        <f aca="false">IF(S66&gt;0,1,$E64)</f>
        <v>0</v>
      </c>
      <c r="T70" s="22" t="n">
        <f aca="false">IF(T66&gt;0,1,$E64)</f>
        <v>0</v>
      </c>
      <c r="U70" s="22" t="n">
        <f aca="false">IF(U66&gt;0,1,$E64)</f>
        <v>0</v>
      </c>
      <c r="V70" s="22" t="n">
        <f aca="false">IF(V66&gt;0,1,$E64)</f>
        <v>0</v>
      </c>
      <c r="W70" s="22" t="n">
        <f aca="false">IF(W66&gt;0,1,$E64)</f>
        <v>0</v>
      </c>
      <c r="X70" s="22" t="n">
        <f aca="false">IF(X66&gt;0,1,$E64)</f>
        <v>0</v>
      </c>
      <c r="Y70" s="22" t="n">
        <f aca="false">IF(Y66&gt;0,1,$E64)</f>
        <v>0</v>
      </c>
      <c r="Z70" s="22" t="n">
        <f aca="false">IF(Z66&gt;0,1,$E64)</f>
        <v>0</v>
      </c>
      <c r="AA70" s="22" t="n">
        <f aca="false">IF(AA66&gt;0,1,$E64)</f>
        <v>0</v>
      </c>
      <c r="AB70" s="22" t="n">
        <f aca="false">IF(AB66&gt;0,1,$E64)</f>
        <v>0</v>
      </c>
      <c r="AC70" s="22" t="n">
        <f aca="false">IF(AC66&gt;0,1,$E64)</f>
        <v>0</v>
      </c>
      <c r="AD70" s="22" t="n">
        <f aca="false">IF(AD66&gt;0,1,$E64)</f>
        <v>0</v>
      </c>
      <c r="AE70" s="22" t="n">
        <f aca="false">IF(AE66&gt;0,1,$E64)</f>
        <v>0</v>
      </c>
      <c r="AF70" s="22" t="n">
        <f aca="false">IF(AF66&gt;0,1,$E64)</f>
        <v>0</v>
      </c>
      <c r="AG70" s="22" t="n">
        <f aca="false">IF(AG66&gt;0,1,$E64)</f>
        <v>0</v>
      </c>
      <c r="AH70" s="22" t="n">
        <f aca="false">IF(AH66&gt;0,1,$E64)</f>
        <v>0</v>
      </c>
      <c r="AI70" s="22" t="n">
        <f aca="false">IF(AI66&gt;0,1,$E64)</f>
        <v>0</v>
      </c>
      <c r="AJ70" s="22" t="n">
        <f aca="false">IF(AJ66&gt;0,1,$E64)</f>
        <v>0</v>
      </c>
      <c r="AK70" s="22" t="n">
        <f aca="false">IF(AK66&gt;0,1,$E64)</f>
        <v>0</v>
      </c>
      <c r="AL70" s="22" t="n">
        <f aca="false">IF(AL66&gt;0,1,$E64)</f>
        <v>0</v>
      </c>
      <c r="AM70" s="22" t="n">
        <f aca="false">IF(AM66&gt;0,1,$E64)</f>
        <v>0</v>
      </c>
      <c r="AN70" s="22" t="n">
        <f aca="false">IF(AN66&gt;0,1,$E64)</f>
        <v>0</v>
      </c>
      <c r="AO70" s="22" t="n">
        <f aca="false">IF(AO66&gt;0,1,$E64)</f>
        <v>0</v>
      </c>
      <c r="AP70" s="22" t="n">
        <f aca="false">IF(AP66&gt;0,1,$E64)</f>
        <v>0</v>
      </c>
      <c r="AQ70" s="22" t="n">
        <f aca="false">IF(AQ66&gt;0,1,$E64)</f>
        <v>0</v>
      </c>
      <c r="AR70" s="22" t="n">
        <f aca="false">IF(AR66&gt;0,1,$E64)</f>
        <v>0</v>
      </c>
      <c r="AS70" s="22" t="n">
        <f aca="false">IF(AS66&gt;0,1,$E64)</f>
        <v>0</v>
      </c>
      <c r="AT70" s="22" t="n">
        <f aca="false">IF(AT66&gt;0,1,$E64)</f>
        <v>0</v>
      </c>
      <c r="AU70" s="22" t="n">
        <f aca="false">IF(AU66&gt;0,1,$E64)</f>
        <v>0</v>
      </c>
      <c r="AV70" s="22" t="n">
        <f aca="false">IF(AV66&gt;0,1,$E64)</f>
        <v>0</v>
      </c>
      <c r="AW70" s="22" t="n">
        <f aca="false">IF(AW66&gt;0,1,$E64)</f>
        <v>0</v>
      </c>
      <c r="AX70" s="22" t="n">
        <f aca="false">IF(AX66&gt;0,1,$E64)</f>
        <v>0</v>
      </c>
      <c r="AY70" s="22" t="n">
        <f aca="false">IF(AY66&gt;0,1,$E64)</f>
        <v>0</v>
      </c>
      <c r="AZ70" s="22" t="n">
        <f aca="false">IF(AZ66&gt;0,1,$E64)</f>
        <v>0</v>
      </c>
      <c r="BA70" s="22" t="n">
        <f aca="false">IF(BA66&gt;0,1,$E64)</f>
        <v>0</v>
      </c>
      <c r="BB70" s="22" t="n">
        <f aca="false">IF(BB66&gt;0,1,$E64)</f>
        <v>0</v>
      </c>
      <c r="BC70" s="22" t="n">
        <f aca="false">IF(BC66&gt;0,1,$E64)</f>
        <v>0</v>
      </c>
      <c r="BD70" s="22" t="n">
        <f aca="false">IF(BD66&gt;0,1,$E64)</f>
        <v>0</v>
      </c>
      <c r="BE70" s="22" t="n">
        <f aca="false">IF(BE66&gt;0,1,$E64)</f>
        <v>0</v>
      </c>
      <c r="BF70" s="22" t="n">
        <f aca="false">IF(BF66&gt;0,1,$E64)</f>
        <v>0</v>
      </c>
      <c r="BG70" s="22" t="n">
        <f aca="false">IF(BG66&gt;0,1,$E64)</f>
        <v>0</v>
      </c>
      <c r="BH70" s="22" t="n">
        <f aca="false">IF(BH66&gt;0,1,$E64)</f>
        <v>0</v>
      </c>
      <c r="BI70" s="22" t="n">
        <f aca="false">IF(BI66&gt;0,1,$E64)</f>
        <v>0</v>
      </c>
      <c r="BJ70" s="22" t="n">
        <f aca="false">IF(BJ66&gt;0,1,$E64)</f>
        <v>0</v>
      </c>
      <c r="BK70" s="22" t="n">
        <f aca="false">IF(BK66&gt;0,1,$E64)</f>
        <v>0</v>
      </c>
      <c r="BL70" s="22" t="n">
        <f aca="false">IF(BL66&gt;0,1,$E64)</f>
        <v>0</v>
      </c>
      <c r="BM70" s="22" t="n">
        <f aca="false">IF(BM66&gt;0,1,$E64)</f>
        <v>0</v>
      </c>
      <c r="BN70" s="22" t="n">
        <f aca="false">IF(BN66&gt;0,1,$E64)</f>
        <v>0</v>
      </c>
      <c r="BO70" s="22" t="n">
        <f aca="false">IF(BO66&gt;0,1,$E64)</f>
        <v>0</v>
      </c>
      <c r="BP70" s="22" t="n">
        <f aca="false">IF(BP66&gt;0,1,$E64)</f>
        <v>0</v>
      </c>
      <c r="BQ70" s="22" t="n">
        <f aca="false">IF(BQ66&gt;0,1,$E64)</f>
        <v>0</v>
      </c>
      <c r="BR70" s="22" t="n">
        <f aca="false">IF(BR66&gt;0,1,$E64)</f>
        <v>0</v>
      </c>
      <c r="BS70" s="22" t="n">
        <f aca="false">IF(BS66&gt;0,1,$E64)</f>
        <v>0</v>
      </c>
      <c r="BT70" s="22" t="n">
        <f aca="false">IF(BT66&gt;0,1,$E64)</f>
        <v>0</v>
      </c>
      <c r="BU70" s="22" t="n">
        <f aca="false">IF(BU66&gt;0,1,$E64)</f>
        <v>0</v>
      </c>
      <c r="BV70" s="22" t="n">
        <f aca="false">IF(BV66&gt;0,1,$E64)</f>
        <v>0</v>
      </c>
      <c r="BW70" s="22" t="n">
        <f aca="false">IF(BW66&gt;0,1,$E64)</f>
        <v>0</v>
      </c>
      <c r="BX70" s="22" t="n">
        <f aca="false">IF(BX66&gt;0,1,$E64)</f>
        <v>0</v>
      </c>
      <c r="BY70" s="22" t="n">
        <f aca="false">IF(BY66&gt;0,1,$E64)</f>
        <v>0</v>
      </c>
      <c r="BZ70" s="22" t="n">
        <f aca="false">IF(BZ66&gt;0,1,$E64)</f>
        <v>0</v>
      </c>
      <c r="CA70" s="22" t="n">
        <f aca="false">IF(CA66&gt;0,1,$E64)</f>
        <v>0</v>
      </c>
      <c r="CB70" s="22" t="n">
        <f aca="false">IF(CB66&gt;0,1,$E64)</f>
        <v>0</v>
      </c>
      <c r="CC70" s="22" t="n">
        <f aca="false">IF(CC66&gt;0,1,$E64)</f>
        <v>0</v>
      </c>
      <c r="CD70" s="22" t="n">
        <f aca="false">IF(CD66&gt;0,1,$E64)</f>
        <v>0</v>
      </c>
      <c r="CE70" s="22" t="n">
        <f aca="false">IF(CE66&gt;0,1,$E64)</f>
        <v>0</v>
      </c>
      <c r="CF70" s="22" t="n">
        <f aca="false">IF(CF66&gt;0,1,$E64)</f>
        <v>0</v>
      </c>
      <c r="CG70" s="22" t="n">
        <f aca="false">IF(CG66&gt;0,1,$E64)</f>
        <v>0</v>
      </c>
      <c r="CH70" s="22" t="n">
        <f aca="false">IF(CH66&gt;0,1,$E64)</f>
        <v>0</v>
      </c>
      <c r="CI70" s="22" t="n">
        <f aca="false">IF(CI66&gt;0,1,$E64)</f>
        <v>0</v>
      </c>
      <c r="CJ70" s="22" t="n">
        <f aca="false">IF(CJ66&gt;0,1,$E64)</f>
        <v>0</v>
      </c>
      <c r="CK70" s="22" t="n">
        <f aca="false">IF(CK66&gt;0,1,$E64)</f>
        <v>0</v>
      </c>
      <c r="CL70" s="22" t="n">
        <f aca="false">IF(CL66&gt;0,1,$E64)</f>
        <v>0</v>
      </c>
      <c r="CM70" s="22" t="n">
        <f aca="false">IF(CM66&gt;0,1,$E64)</f>
        <v>0</v>
      </c>
      <c r="CN70" s="22" t="n">
        <f aca="false">IF(CN66&gt;0,1,$E64)</f>
        <v>0</v>
      </c>
      <c r="CO70" s="22" t="n">
        <f aca="false">IF(CO66&gt;0,1,$E64)</f>
        <v>0</v>
      </c>
      <c r="CP70" s="22" t="n">
        <f aca="false">IF(CP66&gt;0,1,$E64)</f>
        <v>0</v>
      </c>
      <c r="CQ70" s="22" t="n">
        <f aca="false">IF(CQ66&gt;0,1,$E64)</f>
        <v>0</v>
      </c>
      <c r="CR70" s="22" t="n">
        <f aca="false">IF(CR66&gt;0,1,$E64)</f>
        <v>0</v>
      </c>
      <c r="CS70" s="22" t="n">
        <f aca="false">IF(CS66&gt;0,1,$E64)</f>
        <v>0</v>
      </c>
      <c r="CT70" s="22" t="n">
        <f aca="false">IF(CT66&gt;0,1,$E64)</f>
        <v>0</v>
      </c>
      <c r="CU70" s="22" t="n">
        <f aca="false">IF(CU66&gt;0,1,$E64)</f>
        <v>0</v>
      </c>
      <c r="CV70" s="22" t="n">
        <f aca="false">IF(CV66&gt;0,1,$E64)</f>
        <v>0</v>
      </c>
      <c r="CW70" s="22" t="n">
        <f aca="false">IF(CW66&gt;0,1,$E64)</f>
        <v>0</v>
      </c>
      <c r="CX70" s="22" t="n">
        <f aca="false">IF(CX66&gt;0,1,$E64)</f>
        <v>0</v>
      </c>
      <c r="CY70" s="22" t="n">
        <f aca="false">IF(CY66&gt;0,1,$E64)</f>
        <v>0</v>
      </c>
      <c r="CZ70" s="22" t="n">
        <f aca="false">IF(CZ66&gt;0,1,$E64)</f>
        <v>0</v>
      </c>
      <c r="DA70" s="22" t="n">
        <f aca="false">IF(DA66&gt;0,1,$E64)</f>
        <v>0</v>
      </c>
      <c r="DB70" s="22" t="n">
        <f aca="false">IF(DB66&gt;0,1,$E64)</f>
        <v>0</v>
      </c>
      <c r="DC70" s="22" t="n">
        <f aca="false">IF(DC66&gt;0,1,$E64)</f>
        <v>0</v>
      </c>
      <c r="DD70" s="22" t="n">
        <f aca="false">IF(DD66&gt;0,1,$E64)</f>
        <v>0</v>
      </c>
      <c r="DE70" s="22" t="n">
        <f aca="false">IF(DE66&gt;0,1,$E64)</f>
        <v>0</v>
      </c>
      <c r="DF70" s="22" t="n">
        <f aca="false">IF(DF66&gt;0,1,$E64)</f>
        <v>0</v>
      </c>
      <c r="DG70" s="22" t="n">
        <f aca="false">IF(DG66&gt;0,1,$E64)</f>
        <v>0</v>
      </c>
      <c r="DH70" s="22" t="n">
        <f aca="false">IF(DH66&gt;0,1,$E64)</f>
        <v>0</v>
      </c>
      <c r="DI70" s="22" t="n">
        <f aca="false">IF(DI66&gt;0,1,$E64)</f>
        <v>0</v>
      </c>
      <c r="DJ70" s="22" t="n">
        <f aca="false">IF(DJ66&gt;0,1,$E64)</f>
        <v>0</v>
      </c>
      <c r="DK70" s="22" t="n">
        <f aca="false">IF(DK66&gt;0,1,$E64)</f>
        <v>0</v>
      </c>
      <c r="DL70" s="22" t="n">
        <f aca="false">IF(DL66&gt;0,1,$E64)</f>
        <v>0</v>
      </c>
      <c r="DM70" s="22" t="n">
        <f aca="false">IF(DM66&gt;0,1,$E64)</f>
        <v>0</v>
      </c>
      <c r="DN70" s="22" t="n">
        <f aca="false">IF(DN66&gt;0,1,$E64)</f>
        <v>0</v>
      </c>
      <c r="DO70" s="22" t="n">
        <f aca="false">IF(DO66&gt;0,1,$E64)</f>
        <v>0</v>
      </c>
      <c r="DP70" s="22" t="n">
        <f aca="false">IF(DP66&gt;0,1,$E64)</f>
        <v>0</v>
      </c>
      <c r="DQ70" s="22" t="n">
        <f aca="false">IF(DQ66&gt;0,1,$E64)</f>
        <v>0</v>
      </c>
      <c r="DR70" s="22" t="n">
        <f aca="false">IF(DR66&gt;0,1,$E64)</f>
        <v>0</v>
      </c>
      <c r="DS70" s="22" t="n">
        <f aca="false">IF(DS66&gt;0,1,$E64)</f>
        <v>0</v>
      </c>
      <c r="DT70" s="22" t="n">
        <f aca="false">IF(DT66&gt;0,1,$E64)</f>
        <v>0</v>
      </c>
      <c r="DU70" s="22" t="n">
        <f aca="false">IF(DU66&gt;0,1,$E64)</f>
        <v>0</v>
      </c>
      <c r="DV70" s="22" t="n">
        <f aca="false">IF(DV66&gt;0,1,$E64)</f>
        <v>0</v>
      </c>
      <c r="DW70" s="22" t="n">
        <f aca="false">IF(DW66&gt;0,1,$E64)</f>
        <v>0</v>
      </c>
      <c r="DX70" s="22" t="n">
        <f aca="false">IF(DX66&gt;0,1,$E64)</f>
        <v>0</v>
      </c>
      <c r="DY70" s="22" t="n">
        <f aca="false">IF(DY66&gt;0,1,$E64)</f>
        <v>0</v>
      </c>
      <c r="DZ70" s="22" t="n">
        <f aca="false">IF(DZ66&gt;0,1,$E64)</f>
        <v>0</v>
      </c>
      <c r="EA70" s="22" t="n">
        <f aca="false">IF(EA66&gt;0,1,$E64)</f>
        <v>0</v>
      </c>
      <c r="EB70" s="22" t="n">
        <f aca="false">IF(EB66&gt;0,1,$E64)</f>
        <v>0</v>
      </c>
      <c r="EC70" s="22" t="n">
        <f aca="false">IF(EC66&gt;0,1,$E64)</f>
        <v>0</v>
      </c>
      <c r="ED70" s="22" t="n">
        <f aca="false">IF(ED66&gt;0,1,$E64)</f>
        <v>0</v>
      </c>
      <c r="EE70" s="22" t="n">
        <f aca="false">IF(EE66&gt;0,1,$E64)</f>
        <v>0</v>
      </c>
      <c r="EF70" s="22" t="n">
        <f aca="false">IF(EF66&gt;0,1,$E64)</f>
        <v>0</v>
      </c>
      <c r="EG70" s="22" t="n">
        <f aca="false">IF(EG66&gt;0,1,$E64)</f>
        <v>0</v>
      </c>
      <c r="EH70" s="22" t="n">
        <f aca="false">IF(EH66&gt;0,1,$E64)</f>
        <v>0</v>
      </c>
      <c r="EI70" s="22" t="n">
        <f aca="false">IF(EI66&gt;0,1,$E64)</f>
        <v>0</v>
      </c>
      <c r="EJ70" s="22" t="n">
        <f aca="false">IF(EJ66&gt;0,1,$E64)</f>
        <v>0</v>
      </c>
      <c r="EK70" s="22" t="n">
        <f aca="false">IF(EK66&gt;0,1,$E64)</f>
        <v>0</v>
      </c>
      <c r="EL70" s="22" t="n">
        <f aca="false">IF(EL66&gt;0,1,$E64)</f>
        <v>0</v>
      </c>
      <c r="EM70" s="22" t="n">
        <f aca="false">IF(EM66&gt;0,1,$E64)</f>
        <v>0</v>
      </c>
      <c r="EN70" s="22" t="n">
        <f aca="false">IF(EN66&gt;0,1,$E64)</f>
        <v>0</v>
      </c>
      <c r="EO70" s="22" t="n">
        <f aca="false">IF(EO66&gt;0,1,$E64)</f>
        <v>0</v>
      </c>
      <c r="EP70" s="22" t="n">
        <f aca="false">IF(EP66&gt;0,1,$E64)</f>
        <v>0</v>
      </c>
      <c r="EQ70" s="22" t="n">
        <f aca="false">IF(EQ66&gt;0,1,$E64)</f>
        <v>0</v>
      </c>
      <c r="ER70" s="22" t="n">
        <f aca="false">IF(ER66&gt;0,1,$E64)</f>
        <v>0</v>
      </c>
      <c r="ES70" s="22" t="n">
        <f aca="false">IF(ES66&gt;0,1,$E64)</f>
        <v>0</v>
      </c>
      <c r="ET70" s="22" t="n">
        <f aca="false">IF(ET66&gt;0,1,$E64)</f>
        <v>0</v>
      </c>
      <c r="EU70" s="22" t="n">
        <f aca="false">IF(EU66&gt;0,1,$E64)</f>
        <v>0</v>
      </c>
      <c r="EV70" s="22" t="n">
        <f aca="false">IF(EV66&gt;0,1,$E64)</f>
        <v>0</v>
      </c>
      <c r="EW70" s="22" t="n">
        <f aca="false">IF(EW66&gt;0,1,$E64)</f>
        <v>0</v>
      </c>
      <c r="EX70" s="22" t="n">
        <f aca="false">IF(EX66&gt;0,1,$E64)</f>
        <v>0</v>
      </c>
      <c r="EY70" s="22" t="n">
        <f aca="false">IF(EY66&gt;0,1,$E64)</f>
        <v>0</v>
      </c>
      <c r="EZ70" s="22" t="n">
        <f aca="false">IF(EZ66&gt;0,1,$E64)</f>
        <v>0</v>
      </c>
      <c r="FA70" s="22" t="n">
        <f aca="false">IF(FA66&gt;0,1,$E64)</f>
        <v>0</v>
      </c>
      <c r="FB70" s="22" t="n">
        <f aca="false">IF(FB66&gt;0,1,$E64)</f>
        <v>0</v>
      </c>
      <c r="FC70" s="22" t="n">
        <f aca="false">IF(FC66&gt;0,1,$E64)</f>
        <v>0</v>
      </c>
      <c r="FD70" s="22" t="n">
        <f aca="false">IF(FD66&gt;0,1,$E64)</f>
        <v>0</v>
      </c>
      <c r="FE70" s="22" t="n">
        <f aca="false">IF(FE66&gt;0,1,$E64)</f>
        <v>0</v>
      </c>
      <c r="FF70" s="22" t="n">
        <f aca="false">IF(FF66&gt;0,1,$E64)</f>
        <v>0</v>
      </c>
      <c r="FG70" s="22" t="n">
        <f aca="false">IF(FG66&gt;0,1,$E64)</f>
        <v>0</v>
      </c>
      <c r="FH70" s="22" t="n">
        <f aca="false">IF(FH66&gt;0,1,$E64)</f>
        <v>0</v>
      </c>
    </row>
    <row r="71" customFormat="false" ht="15" hidden="false" customHeight="false" outlineLevel="0" collapsed="false">
      <c r="C71" s="0" t="s">
        <v>728</v>
      </c>
      <c r="D71" s="11" t="s">
        <v>321</v>
      </c>
      <c r="J71" s="25" t="n">
        <f aca="false">MAX(J69,$F62+J70*MAX(0,J50-$F64-$F62)-J68)</f>
        <v>49.7</v>
      </c>
      <c r="K71" s="25" t="n">
        <f aca="false">MAX(K69,$F62+K70*MAX(0,K50-$F64-$F62)-K68)</f>
        <v>49.7</v>
      </c>
      <c r="L71" s="25" t="n">
        <f aca="false">MAX(L69,$F62+L70*MAX(0,L50-$F64-$F62)-L68)</f>
        <v>49.7</v>
      </c>
      <c r="M71" s="25" t="n">
        <f aca="false">MAX(M69,$F62+M70*MAX(0,M50-$F64-$F62)-M68)</f>
        <v>49.7</v>
      </c>
      <c r="N71" s="25" t="n">
        <f aca="false">MAX(N69,$F62+N70*MAX(0,N50-$F64-$F62)-N68)</f>
        <v>49.7</v>
      </c>
      <c r="O71" s="25" t="n">
        <f aca="false">MAX(O69,$F62+O70*MAX(0,O50-$F64-$F62)-O68)</f>
        <v>49.7</v>
      </c>
      <c r="P71" s="25" t="n">
        <f aca="false">MAX(P69,$F62+P70*MAX(0,P50-$F64-$F62)-P68)</f>
        <v>49.7</v>
      </c>
      <c r="Q71" s="25" t="n">
        <f aca="false">MAX(Q69,$F62+Q70*MAX(0,Q50-$F64-$F62)-Q68)</f>
        <v>49.7</v>
      </c>
      <c r="R71" s="25" t="n">
        <f aca="false">MAX(R69,$F62+R70*MAX(0,R50-$F64-$F62)-R68)</f>
        <v>49.7</v>
      </c>
      <c r="S71" s="25" t="n">
        <f aca="false">MAX(S69,$F62+S70*MAX(0,S50-$F64-$F62)-S68)</f>
        <v>49.7</v>
      </c>
      <c r="T71" s="25" t="n">
        <f aca="false">MAX(T69,$F62+T70*MAX(0,T50-$F64-$F62)-T68)</f>
        <v>49.7</v>
      </c>
      <c r="U71" s="25" t="n">
        <f aca="false">MAX(U69,$F62+U70*MAX(0,U50-$F64-$F62)-U68)</f>
        <v>49.7</v>
      </c>
      <c r="V71" s="25" t="n">
        <f aca="false">MAX(V69,$F62+V70*MAX(0,V50-$F64-$F62)-V68)</f>
        <v>49.7</v>
      </c>
      <c r="W71" s="25" t="n">
        <f aca="false">MAX(W69,$F62+W70*MAX(0,W50-$F64-$F62)-W68)</f>
        <v>49.7</v>
      </c>
      <c r="X71" s="25" t="n">
        <f aca="false">MAX(X69,$F62+X70*MAX(0,X50-$F64-$F62)-X68)</f>
        <v>49.7</v>
      </c>
      <c r="Y71" s="25" t="n">
        <f aca="false">MAX(Y69,$F62+Y70*MAX(0,Y50-$F64-$F62)-Y68)</f>
        <v>49.7</v>
      </c>
      <c r="Z71" s="25" t="n">
        <f aca="false">MAX(Z69,$F62+Z70*MAX(0,Z50-$F64-$F62)-Z68)</f>
        <v>49.7</v>
      </c>
      <c r="AA71" s="25" t="n">
        <f aca="false">MAX(AA69,$F62+AA70*MAX(0,AA50-$F64-$F62)-AA68)</f>
        <v>49.7</v>
      </c>
      <c r="AB71" s="25" t="n">
        <f aca="false">MAX(AB69,$F62+AB70*MAX(0,AB50-$F64-$F62)-AB68)</f>
        <v>49.7</v>
      </c>
      <c r="AC71" s="25" t="n">
        <f aca="false">MAX(AC69,$F62+AC70*MAX(0,AC50-$F64-$F62)-AC68)</f>
        <v>49.7</v>
      </c>
      <c r="AD71" s="25" t="n">
        <f aca="false">MAX(AD69,$F62+AD70*MAX(0,AD50-$F64-$F62)-AD68)</f>
        <v>49.7</v>
      </c>
      <c r="AE71" s="25" t="n">
        <f aca="false">MAX(AE69,$F62+AE70*MAX(0,AE50-$F64-$F62)-AE68)</f>
        <v>49.7</v>
      </c>
      <c r="AF71" s="25" t="n">
        <f aca="false">MAX(AF69,$F62+AF70*MAX(0,AF50-$F64-$F62)-AF68)</f>
        <v>49.7</v>
      </c>
      <c r="AG71" s="25" t="n">
        <f aca="false">MAX(AG69,$F62+AG70*MAX(0,AG50-$F64-$F62)-AG68)</f>
        <v>49.7</v>
      </c>
      <c r="AH71" s="25" t="n">
        <f aca="false">MAX(AH69,$F62+AH70*MAX(0,AH50-$F64-$F62)-AH68)</f>
        <v>49.7</v>
      </c>
      <c r="AI71" s="25" t="n">
        <f aca="false">MAX(AI69,$F62+AI70*MAX(0,AI50-$F64-$F62)-AI68)</f>
        <v>49.7</v>
      </c>
      <c r="AJ71" s="25" t="n">
        <f aca="false">MAX(AJ69,$F62+AJ70*MAX(0,AJ50-$F64-$F62)-AJ68)</f>
        <v>49.7</v>
      </c>
      <c r="AK71" s="25" t="n">
        <f aca="false">MAX(AK69,$F62+AK70*MAX(0,AK50-$F64-$F62)-AK68)</f>
        <v>49.7</v>
      </c>
      <c r="AL71" s="25" t="n">
        <f aca="false">MAX(AL69,$F62+AL70*MAX(0,AL50-$F64-$F62)-AL68)</f>
        <v>49.7</v>
      </c>
      <c r="AM71" s="25" t="n">
        <f aca="false">MAX(AM69,$F62+AM70*MAX(0,AM50-$F64-$F62)-AM68)</f>
        <v>49.7</v>
      </c>
      <c r="AN71" s="25" t="n">
        <f aca="false">MAX(AN69,$F62+AN70*MAX(0,AN50-$F64-$F62)-AN68)</f>
        <v>49.7</v>
      </c>
      <c r="AO71" s="25" t="n">
        <f aca="false">MAX(AO69,$F62+AO70*MAX(0,AO50-$F64-$F62)-AO68)</f>
        <v>49.7</v>
      </c>
      <c r="AP71" s="25" t="n">
        <f aca="false">MAX(AP69,$F62+AP70*MAX(0,AP50-$F64-$F62)-AP68)</f>
        <v>49.7</v>
      </c>
      <c r="AQ71" s="25" t="n">
        <f aca="false">MAX(AQ69,$F62+AQ70*MAX(0,AQ50-$F64-$F62)-AQ68)</f>
        <v>49.7</v>
      </c>
      <c r="AR71" s="25" t="n">
        <f aca="false">MAX(AR69,$F62+AR70*MAX(0,AR50-$F64-$F62)-AR68)</f>
        <v>49.7</v>
      </c>
      <c r="AS71" s="25" t="n">
        <f aca="false">MAX(AS69,$F62+AS70*MAX(0,AS50-$F64-$F62)-AS68)</f>
        <v>49.7</v>
      </c>
      <c r="AT71" s="25" t="n">
        <f aca="false">MAX(AT69,$F62+AT70*MAX(0,AT50-$F64-$F62)-AT68)</f>
        <v>49.7</v>
      </c>
      <c r="AU71" s="25" t="n">
        <f aca="false">MAX(AU69,$F62+AU70*MAX(0,AU50-$F64-$F62)-AU68)</f>
        <v>49.7</v>
      </c>
      <c r="AV71" s="25" t="n">
        <f aca="false">MAX(AV69,$F62+AV70*MAX(0,AV50-$F64-$F62)-AV68)</f>
        <v>49.7</v>
      </c>
      <c r="AW71" s="25" t="n">
        <f aca="false">MAX(AW69,$F62+AW70*MAX(0,AW50-$F64-$F62)-AW68)</f>
        <v>49.7</v>
      </c>
      <c r="AX71" s="25" t="n">
        <f aca="false">MAX(AX69,$F62+AX70*MAX(0,AX50-$F64-$F62)-AX68)</f>
        <v>49.7</v>
      </c>
      <c r="AY71" s="25" t="n">
        <f aca="false">MAX(AY69,$F62+AY70*MAX(0,AY50-$F64-$F62)-AY68)</f>
        <v>49.7</v>
      </c>
      <c r="AZ71" s="25" t="n">
        <f aca="false">MAX(AZ69,$F62+AZ70*MAX(0,AZ50-$F64-$F62)-AZ68)</f>
        <v>49.7</v>
      </c>
      <c r="BA71" s="25" t="n">
        <f aca="false">MAX(BA69,$F62+BA70*MAX(0,BA50-$F64-$F62)-BA68)</f>
        <v>49.7</v>
      </c>
      <c r="BB71" s="25" t="n">
        <f aca="false">MAX(BB69,$F62+BB70*MAX(0,BB50-$F64-$F62)-BB68)</f>
        <v>49.7</v>
      </c>
      <c r="BC71" s="25" t="n">
        <f aca="false">MAX(BC69,$F62+BC70*MAX(0,BC50-$F64-$F62)-BC68)</f>
        <v>49.7</v>
      </c>
      <c r="BD71" s="25" t="n">
        <f aca="false">MAX(BD69,$F62+BD70*MAX(0,BD50-$F64-$F62)-BD68)</f>
        <v>49.7</v>
      </c>
      <c r="BE71" s="25" t="n">
        <f aca="false">MAX(BE69,$F62+BE70*MAX(0,BE50-$F64-$F62)-BE68)</f>
        <v>49.7</v>
      </c>
      <c r="BF71" s="25" t="n">
        <f aca="false">MAX(BF69,$F62+BF70*MAX(0,BF50-$F64-$F62)-BF68)</f>
        <v>49.7</v>
      </c>
      <c r="BG71" s="25" t="n">
        <f aca="false">MAX(BG69,$F62+BG70*MAX(0,BG50-$F64-$F62)-BG68)</f>
        <v>49.7</v>
      </c>
      <c r="BH71" s="25" t="n">
        <f aca="false">MAX(BH69,$F62+BH70*MAX(0,BH50-$F64-$F62)-BH68)</f>
        <v>49.7</v>
      </c>
      <c r="BI71" s="25" t="n">
        <f aca="false">MAX(BI69,$F62+BI70*MAX(0,BI50-$F64-$F62)-BI68)</f>
        <v>49.7</v>
      </c>
      <c r="BJ71" s="25" t="n">
        <f aca="false">MAX(BJ69,$F62+BJ70*MAX(0,BJ50-$F64-$F62)-BJ68)</f>
        <v>49.7</v>
      </c>
      <c r="BK71" s="25" t="n">
        <f aca="false">MAX(BK69,$F62+BK70*MAX(0,BK50-$F64-$F62)-BK68)</f>
        <v>49.7</v>
      </c>
      <c r="BL71" s="25" t="n">
        <f aca="false">MAX(BL69,$F62+BL70*MAX(0,BL50-$F64-$F62)-BL68)</f>
        <v>49.7</v>
      </c>
      <c r="BM71" s="25" t="n">
        <f aca="false">MAX(BM69,$F62+BM70*MAX(0,BM50-$F64-$F62)-BM68)</f>
        <v>49.7</v>
      </c>
      <c r="BN71" s="25" t="n">
        <f aca="false">MAX(BN69,$F62+BN70*MAX(0,BN50-$F64-$F62)-BN68)</f>
        <v>49.7</v>
      </c>
      <c r="BO71" s="25" t="n">
        <f aca="false">MAX(BO69,$F62+BO70*MAX(0,BO50-$F64-$F62)-BO68)</f>
        <v>49.7</v>
      </c>
      <c r="BP71" s="25" t="n">
        <f aca="false">MAX(BP69,$F62+BP70*MAX(0,BP50-$F64-$F62)-BP68)</f>
        <v>49.7</v>
      </c>
      <c r="BQ71" s="25" t="n">
        <f aca="false">MAX(BQ69,$F62+BQ70*MAX(0,BQ50-$F64-$F62)-BQ68)</f>
        <v>49.7</v>
      </c>
      <c r="BR71" s="25" t="n">
        <f aca="false">MAX(BR69,$F62+BR70*MAX(0,BR50-$F64-$F62)-BR68)</f>
        <v>49.7</v>
      </c>
      <c r="BS71" s="25" t="n">
        <f aca="false">MAX(BS69,$F62+BS70*MAX(0,BS50-$F64-$F62)-BS68)</f>
        <v>49.7</v>
      </c>
      <c r="BT71" s="25" t="n">
        <f aca="false">MAX(BT69,$F62+BT70*MAX(0,BT50-$F64-$F62)-BT68)</f>
        <v>49.7</v>
      </c>
      <c r="BU71" s="25" t="n">
        <f aca="false">MAX(BU69,$F62+BU70*MAX(0,BU50-$F64-$F62)-BU68)</f>
        <v>49.7</v>
      </c>
      <c r="BV71" s="25" t="n">
        <f aca="false">MAX(BV69,$F62+BV70*MAX(0,BV50-$F64-$F62)-BV68)</f>
        <v>49.7</v>
      </c>
      <c r="BW71" s="25" t="n">
        <f aca="false">MAX(BW69,$F62+BW70*MAX(0,BW50-$F64-$F62)-BW68)</f>
        <v>49.7</v>
      </c>
      <c r="BX71" s="25" t="n">
        <f aca="false">MAX(BX69,$F62+BX70*MAX(0,BX50-$F64-$F62)-BX68)</f>
        <v>49.7</v>
      </c>
      <c r="BY71" s="25" t="n">
        <f aca="false">MAX(BY69,$F62+BY70*MAX(0,BY50-$F64-$F62)-BY68)</f>
        <v>49.7</v>
      </c>
      <c r="BZ71" s="25" t="n">
        <f aca="false">MAX(BZ69,$F62+BZ70*MAX(0,BZ50-$F64-$F62)-BZ68)</f>
        <v>49.7</v>
      </c>
      <c r="CA71" s="25" t="n">
        <f aca="false">MAX(CA69,$F62+CA70*MAX(0,CA50-$F64-$F62)-CA68)</f>
        <v>49.7</v>
      </c>
      <c r="CB71" s="25" t="n">
        <f aca="false">MAX(CB69,$F62+CB70*MAX(0,CB50-$F64-$F62)-CB68)</f>
        <v>49.7</v>
      </c>
      <c r="CC71" s="25" t="n">
        <f aca="false">MAX(CC69,$F62+CC70*MAX(0,CC50-$F64-$F62)-CC68)</f>
        <v>49.7</v>
      </c>
      <c r="CD71" s="25" t="n">
        <f aca="false">MAX(CD69,$F62+CD70*MAX(0,CD50-$F64-$F62)-CD68)</f>
        <v>49.7</v>
      </c>
      <c r="CE71" s="25" t="n">
        <f aca="false">MAX(CE69,$F62+CE70*MAX(0,CE50-$F64-$F62)-CE68)</f>
        <v>49.7</v>
      </c>
      <c r="CF71" s="25" t="n">
        <f aca="false">MAX(CF69,$F62+CF70*MAX(0,CF50-$F64-$F62)-CF68)</f>
        <v>49.7</v>
      </c>
      <c r="CG71" s="25" t="n">
        <f aca="false">MAX(CG69,$F62+CG70*MAX(0,CG50-$F64-$F62)-CG68)</f>
        <v>49.7</v>
      </c>
      <c r="CH71" s="25" t="n">
        <f aca="false">MAX(CH69,$F62+CH70*MAX(0,CH50-$F64-$F62)-CH68)</f>
        <v>49.7</v>
      </c>
      <c r="CI71" s="25" t="n">
        <f aca="false">MAX(CI69,$F62+CI70*MAX(0,CI50-$F64-$F62)-CI68)</f>
        <v>49.7</v>
      </c>
      <c r="CJ71" s="25" t="n">
        <f aca="false">MAX(CJ69,$F62+CJ70*MAX(0,CJ50-$F64-$F62)-CJ68)</f>
        <v>49.7</v>
      </c>
      <c r="CK71" s="25" t="n">
        <f aca="false">MAX(CK69,$F62+CK70*MAX(0,CK50-$F64-$F62)-CK68)</f>
        <v>49.7</v>
      </c>
      <c r="CL71" s="25" t="n">
        <f aca="false">MAX(CL69,$F62+CL70*MAX(0,CL50-$F64-$F62)-CL68)</f>
        <v>49.7</v>
      </c>
      <c r="CM71" s="25" t="n">
        <f aca="false">MAX(CM69,$F62+CM70*MAX(0,CM50-$F64-$F62)-CM68)</f>
        <v>49.7</v>
      </c>
      <c r="CN71" s="25" t="n">
        <f aca="false">MAX(CN69,$F62+CN70*MAX(0,CN50-$F64-$F62)-CN68)</f>
        <v>49.7</v>
      </c>
      <c r="CO71" s="25" t="n">
        <f aca="false">MAX(CO69,$F62+CO70*MAX(0,CO50-$F64-$F62)-CO68)</f>
        <v>49.7</v>
      </c>
      <c r="CP71" s="25" t="n">
        <f aca="false">MAX(CP69,$F62+CP70*MAX(0,CP50-$F64-$F62)-CP68)</f>
        <v>49.7</v>
      </c>
      <c r="CQ71" s="25" t="n">
        <f aca="false">MAX(CQ69,$F62+CQ70*MAX(0,CQ50-$F64-$F62)-CQ68)</f>
        <v>49.7</v>
      </c>
      <c r="CR71" s="25" t="n">
        <f aca="false">MAX(CR69,$F62+CR70*MAX(0,CR50-$F64-$F62)-CR68)</f>
        <v>49.7</v>
      </c>
      <c r="CS71" s="25" t="n">
        <f aca="false">MAX(CS69,$F62+CS70*MAX(0,CS50-$F64-$F62)-CS68)</f>
        <v>49.7</v>
      </c>
      <c r="CT71" s="25" t="n">
        <f aca="false">MAX(CT69,$F62+CT70*MAX(0,CT50-$F64-$F62)-CT68)</f>
        <v>49.7</v>
      </c>
      <c r="CU71" s="25" t="n">
        <f aca="false">MAX(CU69,$F62+CU70*MAX(0,CU50-$F64-$F62)-CU68)</f>
        <v>49.7</v>
      </c>
      <c r="CV71" s="25" t="n">
        <f aca="false">MAX(CV69,$F62+CV70*MAX(0,CV50-$F64-$F62)-CV68)</f>
        <v>49.7</v>
      </c>
      <c r="CW71" s="25" t="n">
        <f aca="false">MAX(CW69,$F62+CW70*MAX(0,CW50-$F64-$F62)-CW68)</f>
        <v>49.7</v>
      </c>
      <c r="CX71" s="25" t="n">
        <f aca="false">MAX(CX69,$F62+CX70*MAX(0,CX50-$F64-$F62)-CX68)</f>
        <v>49.7</v>
      </c>
      <c r="CY71" s="25" t="n">
        <f aca="false">MAX(CY69,$F62+CY70*MAX(0,CY50-$F64-$F62)-CY68)</f>
        <v>49.7</v>
      </c>
      <c r="CZ71" s="25" t="n">
        <f aca="false">MAX(CZ69,$F62+CZ70*MAX(0,CZ50-$F64-$F62)-CZ68)</f>
        <v>49.7</v>
      </c>
      <c r="DA71" s="25" t="n">
        <f aca="false">MAX(DA69,$F62+DA70*MAX(0,DA50-$F64-$F62)-DA68)</f>
        <v>49.7</v>
      </c>
      <c r="DB71" s="25" t="n">
        <f aca="false">MAX(DB69,$F62+DB70*MAX(0,DB50-$F64-$F62)-DB68)</f>
        <v>49.7</v>
      </c>
      <c r="DC71" s="25" t="n">
        <f aca="false">MAX(DC69,$F62+DC70*MAX(0,DC50-$F64-$F62)-DC68)</f>
        <v>49.7</v>
      </c>
      <c r="DD71" s="25" t="n">
        <f aca="false">MAX(DD69,$F62+DD70*MAX(0,DD50-$F64-$F62)-DD68)</f>
        <v>49.7</v>
      </c>
      <c r="DE71" s="25" t="n">
        <f aca="false">MAX(DE69,$F62+DE70*MAX(0,DE50-$F64-$F62)-DE68)</f>
        <v>49.7</v>
      </c>
      <c r="DF71" s="25" t="n">
        <f aca="false">MAX(DF69,$F62+DF70*MAX(0,DF50-$F64-$F62)-DF68)</f>
        <v>49.7</v>
      </c>
      <c r="DG71" s="25" t="n">
        <f aca="false">MAX(DG69,$F62+DG70*MAX(0,DG50-$F64-$F62)-DG68)</f>
        <v>49.7</v>
      </c>
      <c r="DH71" s="25" t="n">
        <f aca="false">MAX(DH69,$F62+DH70*MAX(0,DH50-$F64-$F62)-DH68)</f>
        <v>49.7</v>
      </c>
      <c r="DI71" s="25" t="n">
        <f aca="false">MAX(DI69,$F62+DI70*MAX(0,DI50-$F64-$F62)-DI68)</f>
        <v>49.7</v>
      </c>
      <c r="DJ71" s="25" t="n">
        <f aca="false">MAX(DJ69,$F62+DJ70*MAX(0,DJ50-$F64-$F62)-DJ68)</f>
        <v>49.7</v>
      </c>
      <c r="DK71" s="25" t="n">
        <f aca="false">MAX(DK69,$F62+DK70*MAX(0,DK50-$F64-$F62)-DK68)</f>
        <v>49.7</v>
      </c>
      <c r="DL71" s="25" t="n">
        <f aca="false">MAX(DL69,$F62+DL70*MAX(0,DL50-$F64-$F62)-DL68)</f>
        <v>49.7</v>
      </c>
      <c r="DM71" s="25" t="n">
        <f aca="false">MAX(DM69,$F62+DM70*MAX(0,DM50-$F64-$F62)-DM68)</f>
        <v>49.7</v>
      </c>
      <c r="DN71" s="25" t="n">
        <f aca="false">MAX(DN69,$F62+DN70*MAX(0,DN50-$F64-$F62)-DN68)</f>
        <v>49.7</v>
      </c>
      <c r="DO71" s="25" t="n">
        <f aca="false">MAX(DO69,$F62+DO70*MAX(0,DO50-$F64-$F62)-DO68)</f>
        <v>49.7</v>
      </c>
      <c r="DP71" s="25" t="n">
        <f aca="false">MAX(DP69,$F62+DP70*MAX(0,DP50-$F64-$F62)-DP68)</f>
        <v>49.7</v>
      </c>
      <c r="DQ71" s="25" t="n">
        <f aca="false">MAX(DQ69,$F62+DQ70*MAX(0,DQ50-$F64-$F62)-DQ68)</f>
        <v>49.7</v>
      </c>
      <c r="DR71" s="25" t="n">
        <f aca="false">MAX(DR69,$F62+DR70*MAX(0,DR50-$F64-$F62)-DR68)</f>
        <v>49.7</v>
      </c>
      <c r="DS71" s="25" t="n">
        <f aca="false">MAX(DS69,$F62+DS70*MAX(0,DS50-$F64-$F62)-DS68)</f>
        <v>49.7</v>
      </c>
      <c r="DT71" s="25" t="n">
        <f aca="false">MAX(DT69,$F62+DT70*MAX(0,DT50-$F64-$F62)-DT68)</f>
        <v>49.7</v>
      </c>
      <c r="DU71" s="25" t="n">
        <f aca="false">MAX(DU69,$F62+DU70*MAX(0,DU50-$F64-$F62)-DU68)</f>
        <v>49.7</v>
      </c>
      <c r="DV71" s="25" t="n">
        <f aca="false">MAX(DV69,$F62+DV70*MAX(0,DV50-$F64-$F62)-DV68)</f>
        <v>49.7</v>
      </c>
      <c r="DW71" s="25" t="n">
        <f aca="false">MAX(DW69,$F62+DW70*MAX(0,DW50-$F64-$F62)-DW68)</f>
        <v>49.7</v>
      </c>
      <c r="DX71" s="25" t="n">
        <f aca="false">MAX(DX69,$F62+DX70*MAX(0,DX50-$F64-$F62)-DX68)</f>
        <v>49.7</v>
      </c>
      <c r="DY71" s="25" t="n">
        <f aca="false">MAX(DY69,$F62+DY70*MAX(0,DY50-$F64-$F62)-DY68)</f>
        <v>49.7</v>
      </c>
      <c r="DZ71" s="25" t="n">
        <f aca="false">MAX(DZ69,$F62+DZ70*MAX(0,DZ50-$F64-$F62)-DZ68)</f>
        <v>49.7</v>
      </c>
      <c r="EA71" s="25" t="n">
        <f aca="false">MAX(EA69,$F62+EA70*MAX(0,EA50-$F64-$F62)-EA68)</f>
        <v>49.7</v>
      </c>
      <c r="EB71" s="25" t="n">
        <f aca="false">MAX(EB69,$F62+EB70*MAX(0,EB50-$F64-$F62)-EB68)</f>
        <v>49.7</v>
      </c>
      <c r="EC71" s="25" t="n">
        <f aca="false">MAX(EC69,$F62+EC70*MAX(0,EC50-$F64-$F62)-EC68)</f>
        <v>49.7</v>
      </c>
      <c r="ED71" s="25" t="n">
        <f aca="false">MAX(ED69,$F62+ED70*MAX(0,ED50-$F64-$F62)-ED68)</f>
        <v>49.7</v>
      </c>
      <c r="EE71" s="25" t="n">
        <f aca="false">MAX(EE69,$F62+EE70*MAX(0,EE50-$F64-$F62)-EE68)</f>
        <v>49.7</v>
      </c>
      <c r="EF71" s="25" t="n">
        <f aca="false">MAX(EF69,$F62+EF70*MAX(0,EF50-$F64-$F62)-EF68)</f>
        <v>49.7</v>
      </c>
      <c r="EG71" s="25" t="n">
        <f aca="false">MAX(EG69,$F62+EG70*MAX(0,EG50-$F64-$F62)-EG68)</f>
        <v>49.7</v>
      </c>
      <c r="EH71" s="25" t="n">
        <f aca="false">MAX(EH69,$F62+EH70*MAX(0,EH50-$F64-$F62)-EH68)</f>
        <v>49.7</v>
      </c>
      <c r="EI71" s="25" t="n">
        <f aca="false">MAX(EI69,$F62+EI70*MAX(0,EI50-$F64-$F62)-EI68)</f>
        <v>49.7</v>
      </c>
      <c r="EJ71" s="25" t="n">
        <f aca="false">MAX(EJ69,$F62+EJ70*MAX(0,EJ50-$F64-$F62)-EJ68)</f>
        <v>49.7</v>
      </c>
      <c r="EK71" s="25" t="n">
        <f aca="false">MAX(EK69,$F62+EK70*MAX(0,EK50-$F64-$F62)-EK68)</f>
        <v>49.7</v>
      </c>
      <c r="EL71" s="25" t="n">
        <f aca="false">MAX(EL69,$F62+EL70*MAX(0,EL50-$F64-$F62)-EL68)</f>
        <v>49.7</v>
      </c>
      <c r="EM71" s="25" t="n">
        <f aca="false">MAX(EM69,$F62+EM70*MAX(0,EM50-$F64-$F62)-EM68)</f>
        <v>49.7</v>
      </c>
      <c r="EN71" s="25" t="n">
        <f aca="false">MAX(EN69,$F62+EN70*MAX(0,EN50-$F64-$F62)-EN68)</f>
        <v>49.7</v>
      </c>
      <c r="EO71" s="25" t="n">
        <f aca="false">MAX(EO69,$F62+EO70*MAX(0,EO50-$F64-$F62)-EO68)</f>
        <v>49.7</v>
      </c>
      <c r="EP71" s="25" t="n">
        <f aca="false">MAX(EP69,$F62+EP70*MAX(0,EP50-$F64-$F62)-EP68)</f>
        <v>49.7</v>
      </c>
      <c r="EQ71" s="25" t="n">
        <f aca="false">MAX(EQ69,$F62+EQ70*MAX(0,EQ50-$F64-$F62)-EQ68)</f>
        <v>49.7</v>
      </c>
      <c r="ER71" s="25" t="n">
        <f aca="false">MAX(ER69,$F62+ER70*MAX(0,ER50-$F64-$F62)-ER68)</f>
        <v>49.7</v>
      </c>
      <c r="ES71" s="25" t="n">
        <f aca="false">MAX(ES69,$F62+ES70*MAX(0,ES50-$F64-$F62)-ES68)</f>
        <v>49.7</v>
      </c>
      <c r="ET71" s="25" t="n">
        <f aca="false">MAX(ET69,$F62+ET70*MAX(0,ET50-$F64-$F62)-ET68)</f>
        <v>49.7</v>
      </c>
      <c r="EU71" s="25" t="n">
        <f aca="false">MAX(EU69,$F62+EU70*MAX(0,EU50-$F64-$F62)-EU68)</f>
        <v>49.7</v>
      </c>
      <c r="EV71" s="25" t="n">
        <f aca="false">MAX(EV69,$F62+EV70*MAX(0,EV50-$F64-$F62)-EV68)</f>
        <v>49.7</v>
      </c>
      <c r="EW71" s="25" t="n">
        <f aca="false">MAX(EW69,$F62+EW70*MAX(0,EW50-$F64-$F62)-EW68)</f>
        <v>49.7</v>
      </c>
      <c r="EX71" s="25" t="n">
        <f aca="false">MAX(EX69,$F62+EX70*MAX(0,EX50-$F64-$F62)-EX68)</f>
        <v>49.7</v>
      </c>
      <c r="EY71" s="25" t="n">
        <f aca="false">MAX(EY69,$F62+EY70*MAX(0,EY50-$F64-$F62)-EY68)</f>
        <v>49.7</v>
      </c>
      <c r="EZ71" s="25" t="n">
        <f aca="false">MAX(EZ69,$F62+EZ70*MAX(0,EZ50-$F64-$F62)-EZ68)</f>
        <v>49.7</v>
      </c>
      <c r="FA71" s="25" t="n">
        <f aca="false">MAX(FA69,$F62+FA70*MAX(0,FA50-$F64-$F62)-FA68)</f>
        <v>49.7</v>
      </c>
      <c r="FB71" s="25" t="n">
        <f aca="false">MAX(FB69,$F62+FB70*MAX(0,FB50-$F64-$F62)-FB68)</f>
        <v>49.7</v>
      </c>
      <c r="FC71" s="25" t="n">
        <f aca="false">MAX(FC69,$F62+FC70*MAX(0,FC50-$F64-$F62)-FC68)</f>
        <v>49.7</v>
      </c>
      <c r="FD71" s="25" t="n">
        <f aca="false">MAX(FD69,$F62+FD70*MAX(0,FD50-$F64-$F62)-FD68)</f>
        <v>49.7</v>
      </c>
      <c r="FE71" s="25" t="n">
        <f aca="false">MAX(FE69,$F62+FE70*MAX(0,FE50-$F64-$F62)-FE68)</f>
        <v>49.7</v>
      </c>
      <c r="FF71" s="25" t="n">
        <f aca="false">MAX(FF69,$F62+FF70*MAX(0,FF50-$F64-$F62)-FF68)</f>
        <v>49.7</v>
      </c>
      <c r="FG71" s="25" t="n">
        <f aca="false">MAX(FG69,$F62+FG70*MAX(0,FG50-$F64-$F62)-FG68)</f>
        <v>49.7</v>
      </c>
      <c r="FH71" s="25" t="n">
        <f aca="false">MAX(FH69,$F62+FH70*MAX(0,FH50-$F64-$F62)-FH68)</f>
        <v>49.7</v>
      </c>
    </row>
    <row r="72" customFormat="false" ht="15" hidden="false" customHeight="false" outlineLevel="0" collapsed="false">
      <c r="C72" s="0" t="s">
        <v>729</v>
      </c>
      <c r="D72" s="11" t="s">
        <v>321</v>
      </c>
      <c r="J72" s="25" t="n">
        <f aca="false">J50+J65*(J71-J50)</f>
        <v>0</v>
      </c>
      <c r="K72" s="25" t="n">
        <f aca="false">K50+K65*(K71-K50)</f>
        <v>0</v>
      </c>
      <c r="L72" s="25" t="n">
        <f aca="false">L50+L65*(L71-L50)</f>
        <v>0</v>
      </c>
      <c r="M72" s="25" t="n">
        <f aca="false">M50+M65*(M71-M50)</f>
        <v>0</v>
      </c>
      <c r="N72" s="25" t="n">
        <f aca="false">N50+N65*(N71-N50)</f>
        <v>0</v>
      </c>
      <c r="O72" s="25" t="n">
        <f aca="false">O50+O65*(O71-O50)</f>
        <v>115.747142075895</v>
      </c>
      <c r="P72" s="25" t="n">
        <f aca="false">P50+P65*(P71-P50)</f>
        <v>115.747142075895</v>
      </c>
      <c r="Q72" s="25" t="n">
        <f aca="false">Q50+Q65*(Q71-Q50)</f>
        <v>115.747142075895</v>
      </c>
      <c r="R72" s="25" t="n">
        <f aca="false">R50+R65*(R71-R50)</f>
        <v>115.747142075895</v>
      </c>
      <c r="S72" s="25" t="n">
        <f aca="false">S50+S65*(S71-S50)</f>
        <v>49.7</v>
      </c>
      <c r="T72" s="25" t="n">
        <f aca="false">T50+T65*(T71-T50)</f>
        <v>49.7</v>
      </c>
      <c r="U72" s="25" t="n">
        <f aca="false">U50+U65*(U71-U50)</f>
        <v>49.7</v>
      </c>
      <c r="V72" s="25" t="n">
        <f aca="false">V50+V65*(V71-V50)</f>
        <v>49.7</v>
      </c>
      <c r="W72" s="25" t="n">
        <f aca="false">W50+W65*(W71-W50)</f>
        <v>49.7</v>
      </c>
      <c r="X72" s="25" t="n">
        <f aca="false">X50+X65*(X71-X50)</f>
        <v>49.7</v>
      </c>
      <c r="Y72" s="25" t="n">
        <f aca="false">Y50+Y65*(Y71-Y50)</f>
        <v>49.7</v>
      </c>
      <c r="Z72" s="25" t="n">
        <f aca="false">Z50+Z65*(Z71-Z50)</f>
        <v>49.7</v>
      </c>
      <c r="AA72" s="25" t="n">
        <f aca="false">AA50+AA65*(AA71-AA50)</f>
        <v>49.7</v>
      </c>
      <c r="AB72" s="25" t="n">
        <f aca="false">AB50+AB65*(AB71-AB50)</f>
        <v>49.7</v>
      </c>
      <c r="AC72" s="25" t="n">
        <f aca="false">AC50+AC65*(AC71-AC50)</f>
        <v>49.7</v>
      </c>
      <c r="AD72" s="25" t="n">
        <f aca="false">AD50+AD65*(AD71-AD50)</f>
        <v>49.7</v>
      </c>
      <c r="AE72" s="25" t="n">
        <f aca="false">AE50+AE65*(AE71-AE50)</f>
        <v>81.7743465200304</v>
      </c>
      <c r="AF72" s="25" t="n">
        <f aca="false">AF50+AF65*(AF71-AF50)</f>
        <v>81.7743465200304</v>
      </c>
      <c r="AG72" s="25" t="n">
        <f aca="false">AG50+AG65*(AG71-AG50)</f>
        <v>81.7743465200304</v>
      </c>
      <c r="AH72" s="25" t="n">
        <f aca="false">AH50+AH65*(AH71-AH50)</f>
        <v>81.7743465200304</v>
      </c>
      <c r="AI72" s="25" t="n">
        <f aca="false">AI50+AI65*(AI71-AI50)</f>
        <v>88.4377402544348</v>
      </c>
      <c r="AJ72" s="25" t="n">
        <f aca="false">AJ50+AJ65*(AJ71-AJ50)</f>
        <v>88.4377402544348</v>
      </c>
      <c r="AK72" s="25" t="n">
        <f aca="false">AK50+AK65*(AK71-AK50)</f>
        <v>88.4377402544348</v>
      </c>
      <c r="AL72" s="25" t="n">
        <f aca="false">AL50+AL65*(AL71-AL50)</f>
        <v>88.4377402544348</v>
      </c>
      <c r="AM72" s="25" t="n">
        <f aca="false">AM50+AM65*(AM71-AM50)</f>
        <v>82.8103220115117</v>
      </c>
      <c r="AN72" s="25" t="n">
        <f aca="false">AN50+AN65*(AN71-AN50)</f>
        <v>82.8103220115117</v>
      </c>
      <c r="AO72" s="25" t="n">
        <f aca="false">AO50+AO65*(AO71-AO50)</f>
        <v>82.8103220115117</v>
      </c>
      <c r="AP72" s="25" t="n">
        <f aca="false">AP50+AP65*(AP71-AP50)</f>
        <v>82.8103220115117</v>
      </c>
      <c r="AQ72" s="25" t="n">
        <f aca="false">AQ50+AQ65*(AQ71-AQ50)</f>
        <v>81.8991242812124</v>
      </c>
      <c r="AR72" s="25" t="n">
        <f aca="false">AR50+AR65*(AR71-AR50)</f>
        <v>81.8991242812124</v>
      </c>
      <c r="AS72" s="25" t="n">
        <f aca="false">AS50+AS65*(AS71-AS50)</f>
        <v>81.8991242812124</v>
      </c>
      <c r="AT72" s="25" t="n">
        <f aca="false">AT50+AT65*(AT71-AT50)</f>
        <v>81.8991242812124</v>
      </c>
      <c r="AU72" s="25" t="n">
        <f aca="false">AU50+AU65*(AU71-AU50)</f>
        <v>85.6267467754099</v>
      </c>
      <c r="AV72" s="25" t="n">
        <f aca="false">AV50+AV65*(AV71-AV50)</f>
        <v>85.6267467754099</v>
      </c>
      <c r="AW72" s="25" t="n">
        <f aca="false">AW50+AW65*(AW71-AW50)</f>
        <v>85.6267467754099</v>
      </c>
      <c r="AX72" s="25" t="n">
        <f aca="false">AX50+AX65*(AX71-AX50)</f>
        <v>85.6267467754099</v>
      </c>
      <c r="AY72" s="25" t="n">
        <f aca="false">AY50+AY65*(AY71-AY50)</f>
        <v>79.6284591163563</v>
      </c>
      <c r="AZ72" s="25" t="n">
        <f aca="false">AZ50+AZ65*(AZ71-AZ50)</f>
        <v>79.6284591163563</v>
      </c>
      <c r="BA72" s="25" t="n">
        <f aca="false">BA50+BA65*(BA71-BA50)</f>
        <v>79.6284591163563</v>
      </c>
      <c r="BB72" s="25" t="n">
        <f aca="false">BB50+BB65*(BB71-BB50)</f>
        <v>79.6284591163563</v>
      </c>
      <c r="BC72" s="25" t="n">
        <f aca="false">BC50+BC65*(BC71-BC50)</f>
        <v>76.4913337286491</v>
      </c>
      <c r="BD72" s="25" t="n">
        <f aca="false">BD50+BD65*(BD71-BD50)</f>
        <v>76.4913337286491</v>
      </c>
      <c r="BE72" s="25" t="n">
        <f aca="false">BE50+BE65*(BE71-BE50)</f>
        <v>76.4913337286491</v>
      </c>
      <c r="BF72" s="25" t="n">
        <f aca="false">BF50+BF65*(BF71-BF50)</f>
        <v>76.4913337286491</v>
      </c>
      <c r="BG72" s="25" t="n">
        <f aca="false">BG50+BG65*(BG71-BG50)</f>
        <v>77.7071944448131</v>
      </c>
      <c r="BH72" s="25" t="n">
        <f aca="false">BH50+BH65*(BH71-BH50)</f>
        <v>77.7071944448131</v>
      </c>
      <c r="BI72" s="25" t="n">
        <f aca="false">BI50+BI65*(BI71-BI50)</f>
        <v>77.7071944448131</v>
      </c>
      <c r="BJ72" s="25" t="n">
        <f aca="false">BJ50+BJ65*(BJ71-BJ50)</f>
        <v>77.7071944448131</v>
      </c>
      <c r="BK72" s="25" t="n">
        <f aca="false">BK50+BK65*(BK71-BK50)</f>
        <v>77.0914303759978</v>
      </c>
      <c r="BL72" s="25" t="n">
        <f aca="false">BL50+BL65*(BL71-BL50)</f>
        <v>77.0914303759978</v>
      </c>
      <c r="BM72" s="25" t="n">
        <f aca="false">BM50+BM65*(BM71-BM50)</f>
        <v>77.0914303759978</v>
      </c>
      <c r="BN72" s="25" t="n">
        <f aca="false">BN50+BN65*(BN71-BN50)</f>
        <v>77.0914303759978</v>
      </c>
      <c r="BO72" s="25" t="n">
        <f aca="false">BO50+BO65*(BO71-BO50)</f>
        <v>81.283626699346</v>
      </c>
      <c r="BP72" s="25" t="n">
        <f aca="false">BP50+BP65*(BP71-BP50)</f>
        <v>81.283626699346</v>
      </c>
      <c r="BQ72" s="25" t="n">
        <f aca="false">BQ50+BQ65*(BQ71-BQ50)</f>
        <v>81.283626699346</v>
      </c>
      <c r="BR72" s="25" t="n">
        <f aca="false">BR50+BR65*(BR71-BR50)</f>
        <v>81.283626699346</v>
      </c>
      <c r="BS72" s="25" t="n">
        <f aca="false">BS50+BS65*(BS71-BS50)</f>
        <v>81.770343694853</v>
      </c>
      <c r="BT72" s="25" t="n">
        <f aca="false">BT50+BT65*(BT71-BT50)</f>
        <v>81.770343694853</v>
      </c>
      <c r="BU72" s="25" t="n">
        <f aca="false">BU50+BU65*(BU71-BU50)</f>
        <v>81.770343694853</v>
      </c>
      <c r="BV72" s="25" t="n">
        <f aca="false">BV50+BV65*(BV71-BV50)</f>
        <v>81.770343694853</v>
      </c>
      <c r="BW72" s="25" t="n">
        <f aca="false">BW50+BW65*(BW71-BW50)</f>
        <v>80.9778913758736</v>
      </c>
      <c r="BX72" s="25" t="n">
        <f aca="false">BX50+BX65*(BX71-BX50)</f>
        <v>80.9778913758736</v>
      </c>
      <c r="BY72" s="25" t="n">
        <f aca="false">BY50+BY65*(BY71-BY50)</f>
        <v>80.9778913758736</v>
      </c>
      <c r="BZ72" s="25" t="n">
        <f aca="false">BZ50+BZ65*(BZ71-BZ50)</f>
        <v>80.9778913758736</v>
      </c>
      <c r="CA72" s="25" t="n">
        <f aca="false">CA50+CA65*(CA71-CA50)</f>
        <v>79.7427102491096</v>
      </c>
      <c r="CB72" s="25" t="n">
        <f aca="false">CB50+CB65*(CB71-CB50)</f>
        <v>79.7427102491096</v>
      </c>
      <c r="CC72" s="25" t="n">
        <f aca="false">CC50+CC65*(CC71-CC50)</f>
        <v>79.7427102491096</v>
      </c>
      <c r="CD72" s="25" t="n">
        <f aca="false">CD50+CD65*(CD71-CD50)</f>
        <v>79.7427102491096</v>
      </c>
      <c r="CE72" s="25" t="n">
        <f aca="false">CE50+CE65*(CE71-CE50)</f>
        <v>78.3569478811905</v>
      </c>
      <c r="CF72" s="25" t="n">
        <f aca="false">CF50+CF65*(CF71-CF50)</f>
        <v>78.3569478811905</v>
      </c>
      <c r="CG72" s="25" t="n">
        <f aca="false">CG50+CG65*(CG71-CG50)</f>
        <v>78.3569478811905</v>
      </c>
      <c r="CH72" s="25" t="n">
        <f aca="false">CH50+CH65*(CH71-CH50)</f>
        <v>78.3569478811905</v>
      </c>
      <c r="CI72" s="25" t="n">
        <f aca="false">CI50+CI65*(CI71-CI50)</f>
        <v>78.4300034669358</v>
      </c>
      <c r="CJ72" s="25" t="n">
        <f aca="false">CJ50+CJ65*(CJ71-CJ50)</f>
        <v>78.4300034669358</v>
      </c>
      <c r="CK72" s="25" t="n">
        <f aca="false">CK50+CK65*(CK71-CK50)</f>
        <v>78.4300034669358</v>
      </c>
      <c r="CL72" s="25" t="n">
        <f aca="false">CL50+CL65*(CL71-CL50)</f>
        <v>78.4300034669358</v>
      </c>
      <c r="CM72" s="25" t="n">
        <f aca="false">CM50+CM65*(CM71-CM50)</f>
        <v>82.1384764685627</v>
      </c>
      <c r="CN72" s="25" t="n">
        <f aca="false">CN50+CN65*(CN71-CN50)</f>
        <v>82.1384764685627</v>
      </c>
      <c r="CO72" s="25" t="n">
        <f aca="false">CO50+CO65*(CO71-CO50)</f>
        <v>82.1384764685627</v>
      </c>
      <c r="CP72" s="25" t="n">
        <f aca="false">CP50+CP65*(CP71-CP50)</f>
        <v>82.1384764685627</v>
      </c>
      <c r="CQ72" s="25" t="n">
        <f aca="false">CQ50+CQ65*(CQ71-CQ50)</f>
        <v>79.4139760053415</v>
      </c>
      <c r="CR72" s="25" t="n">
        <f aca="false">CR50+CR65*(CR71-CR50)</f>
        <v>79.4139760053415</v>
      </c>
      <c r="CS72" s="25" t="n">
        <f aca="false">CS50+CS65*(CS71-CS50)</f>
        <v>79.4139760053415</v>
      </c>
      <c r="CT72" s="25" t="n">
        <f aca="false">CT50+CT65*(CT71-CT50)</f>
        <v>79.4139760053415</v>
      </c>
      <c r="CU72" s="25" t="n">
        <f aca="false">CU50+CU65*(CU71-CU50)</f>
        <v>78.9982870158147</v>
      </c>
      <c r="CV72" s="25" t="n">
        <f aca="false">CV50+CV65*(CV71-CV50)</f>
        <v>78.9982870158147</v>
      </c>
      <c r="CW72" s="25" t="n">
        <f aca="false">CW50+CW65*(CW71-CW50)</f>
        <v>78.9982870158147</v>
      </c>
      <c r="CX72" s="25" t="n">
        <f aca="false">CX50+CX65*(CX71-CX50)</f>
        <v>78.9982870158147</v>
      </c>
      <c r="CY72" s="25" t="n">
        <f aca="false">CY50+CY65*(CY71-CY50)</f>
        <v>102.950401252932</v>
      </c>
      <c r="CZ72" s="25" t="n">
        <f aca="false">CZ50+CZ65*(CZ71-CZ50)</f>
        <v>102.950401252932</v>
      </c>
      <c r="DA72" s="25" t="n">
        <f aca="false">DA50+DA65*(DA71-DA50)</f>
        <v>102.950401252932</v>
      </c>
      <c r="DB72" s="25" t="n">
        <f aca="false">DB50+DB65*(DB71-DB50)</f>
        <v>102.950401252932</v>
      </c>
      <c r="DC72" s="25" t="n">
        <f aca="false">DC50+DC65*(DC71-DC50)</f>
        <v>103.331661239681</v>
      </c>
      <c r="DD72" s="25" t="n">
        <f aca="false">DD50+DD65*(DD71-DD50)</f>
        <v>103.331661239681</v>
      </c>
      <c r="DE72" s="25" t="n">
        <f aca="false">DE50+DE65*(DE71-DE50)</f>
        <v>103.331661239681</v>
      </c>
      <c r="DF72" s="25" t="n">
        <f aca="false">DF50+DF65*(DF71-DF50)</f>
        <v>103.331661239681</v>
      </c>
      <c r="DG72" s="25" t="n">
        <f aca="false">DG50+DG65*(DG71-DG50)</f>
        <v>104.058852374829</v>
      </c>
      <c r="DH72" s="25" t="n">
        <f aca="false">DH50+DH65*(DH71-DH50)</f>
        <v>104.058852374829</v>
      </c>
      <c r="DI72" s="25" t="n">
        <f aca="false">DI50+DI65*(DI71-DI50)</f>
        <v>104.058852374829</v>
      </c>
      <c r="DJ72" s="25" t="n">
        <f aca="false">DJ50+DJ65*(DJ71-DJ50)</f>
        <v>104.058852374829</v>
      </c>
      <c r="DK72" s="25" t="n">
        <f aca="false">DK50+DK65*(DK71-DK50)</f>
        <v>102.101897516361</v>
      </c>
      <c r="DL72" s="25" t="n">
        <f aca="false">DL50+DL65*(DL71-DL50)</f>
        <v>102.101897516361</v>
      </c>
      <c r="DM72" s="25" t="n">
        <f aca="false">DM50+DM65*(DM71-DM50)</f>
        <v>102.101897516361</v>
      </c>
      <c r="DN72" s="25" t="n">
        <f aca="false">DN50+DN65*(DN71-DN50)</f>
        <v>102.101897516361</v>
      </c>
      <c r="DO72" s="25" t="n">
        <f aca="false">DO50+DO65*(DO71-DO50)</f>
        <v>106.742542088169</v>
      </c>
      <c r="DP72" s="25" t="n">
        <f aca="false">DP50+DP65*(DP71-DP50)</f>
        <v>106.742542088169</v>
      </c>
      <c r="DQ72" s="25" t="n">
        <f aca="false">DQ50+DQ65*(DQ71-DQ50)</f>
        <v>106.742542088169</v>
      </c>
      <c r="DR72" s="25" t="n">
        <f aca="false">DR50+DR65*(DR71-DR50)</f>
        <v>106.742542088169</v>
      </c>
      <c r="DS72" s="25" t="n">
        <f aca="false">DS50+DS65*(DS71-DS50)</f>
        <v>106.610235385473</v>
      </c>
      <c r="DT72" s="25" t="n">
        <f aca="false">DT50+DT65*(DT71-DT50)</f>
        <v>106.610235385473</v>
      </c>
      <c r="DU72" s="25" t="n">
        <f aca="false">DU50+DU65*(DU71-DU50)</f>
        <v>106.610235385473</v>
      </c>
      <c r="DV72" s="25" t="n">
        <f aca="false">DV50+DV65*(DV71-DV50)</f>
        <v>106.610235385473</v>
      </c>
      <c r="DW72" s="25" t="n">
        <f aca="false">DW50+DW65*(DW71-DW50)</f>
        <v>107.780765170112</v>
      </c>
      <c r="DX72" s="25" t="n">
        <f aca="false">DX50+DX65*(DX71-DX50)</f>
        <v>107.780765170112</v>
      </c>
      <c r="DY72" s="25" t="n">
        <f aca="false">DY50+DY65*(DY71-DY50)</f>
        <v>107.780765170112</v>
      </c>
      <c r="DZ72" s="25" t="n">
        <f aca="false">DZ50+DZ65*(DZ71-DZ50)</f>
        <v>107.780765170112</v>
      </c>
      <c r="EA72" s="25" t="n">
        <f aca="false">EA50+EA65*(EA71-EA50)</f>
        <v>109.458239139372</v>
      </c>
      <c r="EB72" s="25" t="n">
        <f aca="false">EB50+EB65*(EB71-EB50)</f>
        <v>109.458239139372</v>
      </c>
      <c r="EC72" s="25" t="n">
        <f aca="false">EC50+EC65*(EC71-EC50)</f>
        <v>109.458239139372</v>
      </c>
      <c r="ED72" s="25" t="n">
        <f aca="false">ED50+ED65*(ED71-ED50)</f>
        <v>109.458239139372</v>
      </c>
      <c r="EE72" s="25" t="n">
        <f aca="false">EE50+EE65*(EE71-EE50)</f>
        <v>108.243290195706</v>
      </c>
      <c r="EF72" s="25" t="n">
        <f aca="false">EF50+EF65*(EF71-EF50)</f>
        <v>108.243290195706</v>
      </c>
      <c r="EG72" s="25" t="n">
        <f aca="false">EG50+EG65*(EG71-EG50)</f>
        <v>108.243290195706</v>
      </c>
      <c r="EH72" s="25" t="n">
        <f aca="false">EH50+EH65*(EH71-EH50)</f>
        <v>108.243290195706</v>
      </c>
      <c r="EI72" s="25" t="n">
        <f aca="false">EI50+EI65*(EI71-EI50)</f>
        <v>114.289501995675</v>
      </c>
      <c r="EJ72" s="25" t="n">
        <f aca="false">EJ50+EJ65*(EJ71-EJ50)</f>
        <v>114.289501995675</v>
      </c>
      <c r="EK72" s="25" t="n">
        <f aca="false">EK50+EK65*(EK71-EK50)</f>
        <v>114.289501995675</v>
      </c>
      <c r="EL72" s="25" t="n">
        <f aca="false">EL50+EL65*(EL71-EL50)</f>
        <v>114.289501995675</v>
      </c>
      <c r="EM72" s="25" t="n">
        <f aca="false">EM50+EM65*(EM71-EM50)</f>
        <v>117.013335908328</v>
      </c>
      <c r="EN72" s="25" t="n">
        <f aca="false">EN50+EN65*(EN71-EN50)</f>
        <v>117.013335908328</v>
      </c>
      <c r="EO72" s="25" t="n">
        <f aca="false">EO50+EO65*(EO71-EO50)</f>
        <v>117.013335908328</v>
      </c>
      <c r="EP72" s="25" t="n">
        <f aca="false">EP50+EP65*(EP71-EP50)</f>
        <v>117.013335908328</v>
      </c>
      <c r="EQ72" s="25" t="n">
        <f aca="false">EQ50+EQ65*(EQ71-EQ50)</f>
        <v>114.602326173042</v>
      </c>
      <c r="ER72" s="25" t="n">
        <f aca="false">ER50+ER65*(ER71-ER50)</f>
        <v>114.602326173042</v>
      </c>
      <c r="ES72" s="25" t="n">
        <f aca="false">ES50+ES65*(ES71-ES50)</f>
        <v>114.602326173042</v>
      </c>
      <c r="ET72" s="25" t="n">
        <f aca="false">ET50+ET65*(ET71-ET50)</f>
        <v>114.602326173042</v>
      </c>
      <c r="EU72" s="25" t="n">
        <f aca="false">EU50+EU65*(EU71-EU50)</f>
        <v>116.894372696503</v>
      </c>
      <c r="EV72" s="25" t="n">
        <f aca="false">EV50+EV65*(EV71-EV50)</f>
        <v>116.894372696503</v>
      </c>
      <c r="EW72" s="25" t="n">
        <f aca="false">EW50+EW65*(EW71-EW50)</f>
        <v>116.894372696503</v>
      </c>
      <c r="EX72" s="25" t="n">
        <f aca="false">EX50+EX65*(EX71-EX50)</f>
        <v>116.894372696503</v>
      </c>
      <c r="EY72" s="25" t="n">
        <f aca="false">EY50+EY65*(EY71-EY50)</f>
        <v>119.232260150433</v>
      </c>
      <c r="EZ72" s="25" t="n">
        <f aca="false">EZ50+EZ65*(EZ71-EZ50)</f>
        <v>119.232260150433</v>
      </c>
      <c r="FA72" s="25" t="n">
        <f aca="false">FA50+FA65*(FA71-FA50)</f>
        <v>119.232260150433</v>
      </c>
      <c r="FB72" s="25" t="n">
        <f aca="false">FB50+FB65*(FB71-FB50)</f>
        <v>119.232260150433</v>
      </c>
      <c r="FC72" s="25" t="n">
        <f aca="false">FC50+FC65*(FC71-FC50)</f>
        <v>121.616905353442</v>
      </c>
      <c r="FD72" s="25" t="n">
        <f aca="false">FD50+FD65*(FD71-FD50)</f>
        <v>121.616905353442</v>
      </c>
      <c r="FE72" s="25" t="n">
        <f aca="false">FE50+FE65*(FE71-FE50)</f>
        <v>121.616905353442</v>
      </c>
      <c r="FF72" s="25" t="n">
        <f aca="false">FF50+FF65*(FF71-FF50)</f>
        <v>121.616905353442</v>
      </c>
      <c r="FG72" s="25" t="n">
        <f aca="false">FG50+FG65*(FG71-FG50)</f>
        <v>124.04924346051</v>
      </c>
      <c r="FH72" s="25" t="n">
        <f aca="false">FH50+FH65*(FH71-FH50)</f>
        <v>124.04924346051</v>
      </c>
    </row>
    <row r="74" customFormat="false" ht="15" hidden="false" customHeight="false" outlineLevel="0" collapsed="false">
      <c r="A74" s="9" t="s">
        <v>14</v>
      </c>
      <c r="B74" s="9"/>
      <c r="C74" s="9" t="s">
        <v>730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</row>
    <row r="75" customFormat="false" ht="15" hidden="false" customHeight="false" outlineLevel="0" collapsed="false">
      <c r="C75" s="0" t="s">
        <v>731</v>
      </c>
      <c r="D75" s="11" t="s">
        <v>40</v>
      </c>
      <c r="E75" s="20" t="n">
        <f aca="false">SUMIF($J$7:$FH$7,YEAR($F16)+1,$J75:$FH75)</f>
        <v>79028.1663990854</v>
      </c>
      <c r="I75" s="20" t="n">
        <f aca="false">SUM(J75:FH75)</f>
        <v>2636990.69070475</v>
      </c>
      <c r="J75" s="20" t="n">
        <f aca="false">$E13*$F14*In_PV_Avail*(1-In_Degradation)^J29*J28*J$6</f>
        <v>0</v>
      </c>
      <c r="K75" s="20" t="n">
        <f aca="false">$E13*$F14*In_PV_Avail*(1-In_Degradation)^K29*K28*K$6</f>
        <v>0</v>
      </c>
      <c r="L75" s="20" t="n">
        <f aca="false">$E13*$F14*In_PV_Avail*(1-In_Degradation)^L29*L28*L$6</f>
        <v>0</v>
      </c>
      <c r="M75" s="20" t="n">
        <f aca="false">$E13*$F14*In_PV_Avail*(1-In_Degradation)^M29*M28*M$6</f>
        <v>0</v>
      </c>
      <c r="N75" s="20" t="n">
        <f aca="false">$E13*$F14*In_PV_Avail*(1-In_Degradation)^N29*N28*N$6</f>
        <v>0</v>
      </c>
      <c r="O75" s="20" t="n">
        <f aca="false">$E13*$F14*In_PV_Avail*(1-In_Degradation)^O29*O28*O$6</f>
        <v>0</v>
      </c>
      <c r="P75" s="20" t="n">
        <f aca="false">$E13*$F14*In_PV_Avail*(1-In_Degradation)^P29*P28*P$6</f>
        <v>0</v>
      </c>
      <c r="Q75" s="20" t="n">
        <f aca="false">$E13*$F14*In_PV_Avail*(1-In_Degradation)^Q29*Q28*Q$6</f>
        <v>0</v>
      </c>
      <c r="R75" s="20" t="n">
        <f aca="false">$E13*$F14*In_PV_Avail*(1-In_Degradation)^R29*R28*R$6</f>
        <v>0</v>
      </c>
      <c r="S75" s="20" t="n">
        <f aca="false">$E13*$F14*In_PV_Avail*(1-In_Degradation)^S29*S28*S$6</f>
        <v>0</v>
      </c>
      <c r="T75" s="20" t="n">
        <f aca="false">$E13*$F14*In_PV_Avail*(1-In_Degradation)^T29*T28*T$6</f>
        <v>19769.8185616438</v>
      </c>
      <c r="U75" s="20" t="n">
        <f aca="false">$E13*$F14*In_PV_Avail*(1-In_Degradation)^U29*U28*U$6</f>
        <v>19972.1032196265</v>
      </c>
      <c r="V75" s="20" t="n">
        <f aca="false">$E13*$F14*In_PV_Avail*(1-In_Degradation)^V29*V28*V$6</f>
        <v>19956.9840534103</v>
      </c>
      <c r="W75" s="20" t="n">
        <f aca="false">$E13*$F14*In_PV_Avail*(1-In_Degradation)^W29*W28*W$6</f>
        <v>19508.3572819088</v>
      </c>
      <c r="X75" s="20" t="n">
        <f aca="false">$E13*$F14*In_PV_Avail*(1-In_Degradation)^X29*X28*X$6</f>
        <v>19710.5091059589</v>
      </c>
      <c r="Y75" s="20" t="n">
        <f aca="false">$E13*$F14*In_PV_Avail*(1-In_Degradation)^Y29*Y28*Y$6</f>
        <v>19912.1869099676</v>
      </c>
      <c r="Z75" s="20" t="n">
        <f aca="false">$E13*$F14*In_PV_Avail*(1-In_Degradation)^Z29*Z28*Z$6</f>
        <v>19897.11310125</v>
      </c>
      <c r="AA75" s="20" t="n">
        <f aca="false">$E13*$F14*In_PV_Avail*(1-In_Degradation)^AA29*AA28*AA$6</f>
        <v>19449.8322100631</v>
      </c>
      <c r="AB75" s="20" t="n">
        <f aca="false">$E13*$F14*In_PV_Avail*(1-In_Degradation)^AB29*AB28*AB$6</f>
        <v>19651.377578641</v>
      </c>
      <c r="AC75" s="20" t="n">
        <f aca="false">$E13*$F14*In_PV_Avail*(1-In_Degradation)^AC29*AC28*AC$6</f>
        <v>19852.4503492377</v>
      </c>
      <c r="AD75" s="20" t="n">
        <f aca="false">$E13*$F14*In_PV_Avail*(1-In_Degradation)^AD29*AD28*AD$6</f>
        <v>19837.4217619463</v>
      </c>
      <c r="AE75" s="20" t="n">
        <f aca="false">$E13*$F14*In_PV_Avail*(1-In_Degradation)^AE29*AE28*AE$6</f>
        <v>19391.4827134329</v>
      </c>
      <c r="AF75" s="20" t="n">
        <f aca="false">$E13*$F14*In_PV_Avail*(1-In_Degradation)^AF29*AF28*AF$6</f>
        <v>19592.4234459051</v>
      </c>
      <c r="AG75" s="20" t="n">
        <f aca="false">$E13*$F14*In_PV_Avail*(1-In_Degradation)^AG29*AG28*AG$6</f>
        <v>19792.89299819</v>
      </c>
      <c r="AH75" s="20" t="n">
        <f aca="false">$E13*$F14*In_PV_Avail*(1-In_Degradation)^AH29*AH28*AH$6</f>
        <v>19777.9094966604</v>
      </c>
      <c r="AI75" s="20" t="n">
        <f aca="false">$E13*$F14*In_PV_Avail*(1-In_Degradation)^AI29*AI28*AI$6</f>
        <v>19548.1228015736</v>
      </c>
      <c r="AJ75" s="20" t="n">
        <f aca="false">$E13*$F14*In_PV_Avail*(1-In_Degradation)^AJ29*AJ28*AJ$6</f>
        <v>19533.4853844041</v>
      </c>
      <c r="AK75" s="20" t="n">
        <f aca="false">$E13*$F14*In_PV_Avail*(1-In_Degradation)^AK29*AK28*AK$6</f>
        <v>19733.351882818</v>
      </c>
      <c r="AL75" s="20" t="n">
        <f aca="false">$E13*$F14*In_PV_Avail*(1-In_Degradation)^AL29*AL28*AL$6</f>
        <v>19718.4134547597</v>
      </c>
      <c r="AM75" s="20" t="n">
        <f aca="false">$E13*$F14*In_PV_Avail*(1-In_Degradation)^AM29*AM28*AM$6</f>
        <v>19275.1496758408</v>
      </c>
      <c r="AN75" s="20" t="n">
        <f aca="false">$E13*$F14*In_PV_Avail*(1-In_Degradation)^AN29*AN28*AN$6</f>
        <v>19474.8849282509</v>
      </c>
      <c r="AO75" s="20" t="n">
        <f aca="false">$E13*$F14*In_PV_Avail*(1-In_Degradation)^AO29*AO28*AO$6</f>
        <v>19674.1518271696</v>
      </c>
      <c r="AP75" s="20" t="n">
        <f aca="false">$E13*$F14*In_PV_Avail*(1-In_Degradation)^AP29*AP28*AP$6</f>
        <v>19659.2582143954</v>
      </c>
      <c r="AQ75" s="20" t="n">
        <f aca="false">$E13*$F14*In_PV_Avail*(1-In_Degradation)^AQ29*AQ28*AQ$6</f>
        <v>19217.3242268132</v>
      </c>
      <c r="AR75" s="20" t="n">
        <f aca="false">$E13*$F14*In_PV_Avail*(1-In_Degradation)^AR29*AR28*AR$6</f>
        <v>19416.4602734662</v>
      </c>
      <c r="AS75" s="20" t="n">
        <f aca="false">$E13*$F14*In_PV_Avail*(1-In_Degradation)^AS29*AS28*AS$6</f>
        <v>19615.1293716881</v>
      </c>
      <c r="AT75" s="20" t="n">
        <f aca="false">$E13*$F14*In_PV_Avail*(1-In_Degradation)^AT29*AT28*AT$6</f>
        <v>19600.2804397522</v>
      </c>
      <c r="AU75" s="20" t="n">
        <f aca="false">$E13*$F14*In_PV_Avail*(1-In_Degradation)^AU29*AU28*AU$6</f>
        <v>19159.6722541328</v>
      </c>
      <c r="AV75" s="20" t="n">
        <f aca="false">$E13*$F14*In_PV_Avail*(1-In_Degradation)^AV29*AV28*AV$6</f>
        <v>19358.2108926458</v>
      </c>
      <c r="AW75" s="20" t="n">
        <f aca="false">$E13*$F14*In_PV_Avail*(1-In_Degradation)^AW29*AW28*AW$6</f>
        <v>19556.283983573</v>
      </c>
      <c r="AX75" s="20" t="n">
        <f aca="false">$E13*$F14*In_PV_Avail*(1-In_Degradation)^AX29*AX28*AX$6</f>
        <v>19541.479598433</v>
      </c>
      <c r="AY75" s="20" t="n">
        <f aca="false">$E13*$F14*In_PV_Avail*(1-In_Degradation)^AY29*AY28*AY$6</f>
        <v>19314.4398288967</v>
      </c>
      <c r="AZ75" s="20" t="n">
        <f aca="false">$E13*$F14*In_PV_Avail*(1-In_Degradation)^AZ29*AZ28*AZ$6</f>
        <v>19299.9773909409</v>
      </c>
      <c r="BA75" s="20" t="n">
        <f aca="false">$E13*$F14*In_PV_Avail*(1-In_Degradation)^BA29*BA28*BA$6</f>
        <v>19497.4546370485</v>
      </c>
      <c r="BB75" s="20" t="n">
        <f aca="false">$E13*$F14*In_PV_Avail*(1-In_Degradation)^BB29*BB28*BB$6</f>
        <v>19482.6947865606</v>
      </c>
      <c r="BC75" s="20" t="n">
        <f aca="false">$E13*$F14*In_PV_Avail*(1-In_Degradation)^BC29*BC28*BC$6</f>
        <v>19044.7298897179</v>
      </c>
      <c r="BD75" s="20" t="n">
        <f aca="false">$E13*$F14*In_PV_Avail*(1-In_Degradation)^BD29*BD28*BD$6</f>
        <v>19242.0774587681</v>
      </c>
      <c r="BE75" s="20" t="n">
        <f aca="false">$E13*$F14*In_PV_Avail*(1-In_Degradation)^BE29*BE28*BE$6</f>
        <v>19438.9622731374</v>
      </c>
      <c r="BF75" s="20" t="n">
        <f aca="false">$E13*$F14*In_PV_Avail*(1-In_Degradation)^BF29*BF28*BF$6</f>
        <v>19424.2467022009</v>
      </c>
      <c r="BG75" s="20" t="n">
        <f aca="false">$E13*$F14*In_PV_Avail*(1-In_Degradation)^BG29*BG28*BG$6</f>
        <v>18987.5957000487</v>
      </c>
      <c r="BH75" s="20" t="n">
        <f aca="false">$E13*$F14*In_PV_Avail*(1-In_Degradation)^BH29*BH28*BH$6</f>
        <v>19184.3512263918</v>
      </c>
      <c r="BI75" s="20" t="n">
        <f aca="false">$E13*$F14*In_PV_Avail*(1-In_Degradation)^BI29*BI28*BI$6</f>
        <v>19380.645386318</v>
      </c>
      <c r="BJ75" s="20" t="n">
        <f aca="false">$E13*$F14*In_PV_Avail*(1-In_Degradation)^BJ29*BJ28*BJ$6</f>
        <v>19365.9739620943</v>
      </c>
      <c r="BK75" s="20" t="n">
        <f aca="false">$E13*$F14*In_PV_Avail*(1-In_Degradation)^BK29*BK28*BK$6</f>
        <v>18930.6329129486</v>
      </c>
      <c r="BL75" s="20" t="n">
        <f aca="false">$E13*$F14*In_PV_Avail*(1-In_Degradation)^BL29*BL28*BL$6</f>
        <v>19126.7981727126</v>
      </c>
      <c r="BM75" s="20" t="n">
        <f aca="false">$E13*$F14*In_PV_Avail*(1-In_Degradation)^BM29*BM28*BM$6</f>
        <v>19322.503450159</v>
      </c>
      <c r="BN75" s="20" t="n">
        <f aca="false">$E13*$F14*In_PV_Avail*(1-In_Degradation)^BN29*BN28*BN$6</f>
        <v>19307.876040208</v>
      </c>
      <c r="BO75" s="20" t="n">
        <f aca="false">$E13*$F14*In_PV_Avail*(1-In_Degradation)^BO29*BO28*BO$6</f>
        <v>19083.5503588121</v>
      </c>
      <c r="BP75" s="20" t="n">
        <f aca="false">$E13*$F14*In_PV_Avail*(1-In_Degradation)^BP29*BP28*BP$6</f>
        <v>19069.2608083262</v>
      </c>
      <c r="BQ75" s="20" t="n">
        <f aca="false">$E13*$F14*In_PV_Avail*(1-In_Degradation)^BQ29*BQ28*BQ$6</f>
        <v>19264.3773638256</v>
      </c>
      <c r="BR75" s="20" t="n">
        <f aca="false">$E13*$F14*In_PV_Avail*(1-In_Degradation)^BR29*BR28*BR$6</f>
        <v>19249.7939561487</v>
      </c>
      <c r="BS75" s="20" t="n">
        <f aca="false">$E13*$F14*In_PV_Avail*(1-In_Degradation)^BS29*BS28*BS$6</f>
        <v>18817.0645972685</v>
      </c>
      <c r="BT75" s="20" t="n">
        <f aca="false">$E13*$F14*In_PV_Avail*(1-In_Degradation)^BT29*BT28*BT$6</f>
        <v>19012.0530259012</v>
      </c>
      <c r="BU75" s="20" t="n">
        <f aca="false">$E13*$F14*In_PV_Avail*(1-In_Degradation)^BU29*BU28*BU$6</f>
        <v>19206.5842317341</v>
      </c>
      <c r="BV75" s="20" t="n">
        <f aca="false">$E13*$F14*In_PV_Avail*(1-In_Degradation)^BV29*BV28*BV$6</f>
        <v>19192.0445742802</v>
      </c>
      <c r="BW75" s="20" t="n">
        <f aca="false">$E13*$F14*In_PV_Avail*(1-In_Degradation)^BW29*BW28*BW$6</f>
        <v>18760.6134034767</v>
      </c>
      <c r="BX75" s="20" t="n">
        <f aca="false">$E13*$F14*In_PV_Avail*(1-In_Degradation)^BX29*BX28*BX$6</f>
        <v>18955.0168668235</v>
      </c>
      <c r="BY75" s="20" t="n">
        <f aca="false">$E13*$F14*In_PV_Avail*(1-In_Degradation)^BY29*BY28*BY$6</f>
        <v>19148.9644790389</v>
      </c>
      <c r="BZ75" s="20" t="n">
        <f aca="false">$E13*$F14*In_PV_Avail*(1-In_Degradation)^BZ29*BZ28*BZ$6</f>
        <v>19134.4684405574</v>
      </c>
      <c r="CA75" s="20" t="n">
        <f aca="false">$E13*$F14*In_PV_Avail*(1-In_Degradation)^CA29*CA28*CA$6</f>
        <v>18704.3315632662</v>
      </c>
      <c r="CB75" s="20" t="n">
        <f aca="false">$E13*$F14*In_PV_Avail*(1-In_Degradation)^CB29*CB28*CB$6</f>
        <v>18898.1518162231</v>
      </c>
      <c r="CC75" s="20" t="n">
        <f aca="false">$E13*$F14*In_PV_Avail*(1-In_Degradation)^CC29*CC28*CC$6</f>
        <v>19091.5175856018</v>
      </c>
      <c r="CD75" s="20" t="n">
        <f aca="false">$E13*$F14*In_PV_Avail*(1-In_Degradation)^CD29*CD28*CD$6</f>
        <v>19077.0650352357</v>
      </c>
      <c r="CE75" s="20" t="n">
        <f aca="false">$E13*$F14*In_PV_Avail*(1-In_Degradation)^CE29*CE28*CE$6</f>
        <v>18855.4209971162</v>
      </c>
      <c r="CF75" s="20" t="n">
        <f aca="false">$E13*$F14*In_PV_Avail*(1-In_Degradation)^CF29*CF28*CF$6</f>
        <v>18841.3022673618</v>
      </c>
      <c r="CG75" s="20" t="n">
        <f aca="false">$E13*$F14*In_PV_Avail*(1-In_Degradation)^CG29*CG28*CG$6</f>
        <v>19034.0863525175</v>
      </c>
      <c r="CH75" s="20" t="n">
        <f aca="false">$E13*$F14*In_PV_Avail*(1-In_Degradation)^CH29*CH28*CH$6</f>
        <v>19019.6772784118</v>
      </c>
      <c r="CI75" s="20" t="n">
        <f aca="false">$E13*$F14*In_PV_Avail*(1-In_Degradation)^CI29*CI28*CI$6</f>
        <v>18592.1208706111</v>
      </c>
      <c r="CJ75" s="20" t="n">
        <f aca="false">$E13*$F14*In_PV_Avail*(1-In_Degradation)^CJ29*CJ28*CJ$6</f>
        <v>18784.7783605597</v>
      </c>
      <c r="CK75" s="20" t="n">
        <f aca="false">$E13*$F14*In_PV_Avail*(1-In_Degradation)^CK29*CK28*CK$6</f>
        <v>18976.98409346</v>
      </c>
      <c r="CL75" s="20" t="n">
        <f aca="false">$E13*$F14*In_PV_Avail*(1-In_Degradation)^CL29*CL28*CL$6</f>
        <v>18962.6182465766</v>
      </c>
      <c r="CM75" s="20" t="n">
        <f aca="false">$E13*$F14*In_PV_Avail*(1-In_Degradation)^CM29*CM28*CM$6</f>
        <v>18536.3445079992</v>
      </c>
      <c r="CN75" s="20" t="n">
        <f aca="false">$E13*$F14*In_PV_Avail*(1-In_Degradation)^CN29*CN28*CN$6</f>
        <v>18728.424025478</v>
      </c>
      <c r="CO75" s="20" t="n">
        <f aca="false">$E13*$F14*In_PV_Avail*(1-In_Degradation)^CO29*CO28*CO$6</f>
        <v>18920.0531411796</v>
      </c>
      <c r="CP75" s="20" t="n">
        <f aca="false">$E13*$F14*In_PV_Avail*(1-In_Degradation)^CP29*CP28*CP$6</f>
        <v>18905.7303918369</v>
      </c>
      <c r="CQ75" s="20" t="n">
        <f aca="false">$E13*$F14*In_PV_Avail*(1-In_Degradation)^CQ29*CQ28*CQ$6</f>
        <v>18480.7354744752</v>
      </c>
      <c r="CR75" s="20" t="n">
        <f aca="false">$E13*$F14*In_PV_Avail*(1-In_Degradation)^CR29*CR28*CR$6</f>
        <v>18672.2387534016</v>
      </c>
      <c r="CS75" s="20" t="n">
        <f aca="false">$E13*$F14*In_PV_Avail*(1-In_Degradation)^CS29*CS28*CS$6</f>
        <v>18863.292981756</v>
      </c>
      <c r="CT75" s="20" t="n">
        <f aca="false">$E13*$F14*In_PV_Avail*(1-In_Degradation)^CT29*CT28*CT$6</f>
        <v>18849.0132006614</v>
      </c>
      <c r="CU75" s="20" t="n">
        <f aca="false">$E13*$F14*In_PV_Avail*(1-In_Degradation)^CU29*CU28*CU$6</f>
        <v>18630.0187488079</v>
      </c>
      <c r="CV75" s="20" t="n">
        <f aca="false">$E13*$F14*In_PV_Avail*(1-In_Degradation)^CV29*CV28*CV$6</f>
        <v>18616.0687977528</v>
      </c>
      <c r="CW75" s="20" t="n">
        <f aca="false">$E13*$F14*In_PV_Avail*(1-In_Degradation)^CW29*CW28*CW$6</f>
        <v>18806.5482954778</v>
      </c>
      <c r="CX75" s="20" t="n">
        <f aca="false">$E13*$F14*In_PV_Avail*(1-In_Degradation)^CX29*CX28*CX$6</f>
        <v>18792.3114709177</v>
      </c>
      <c r="CY75" s="20" t="n">
        <f aca="false">$E13*$F14*In_PV_Avail*(1-In_Degradation)^CY29*CY28*CY$6</f>
        <v>18369.8661754921</v>
      </c>
      <c r="CZ75" s="20" t="n">
        <f aca="false">$E13*$F14*In_PV_Avail*(1-In_Degradation)^CZ29*CZ28*CZ$6</f>
        <v>18560.2205913595</v>
      </c>
      <c r="DA75" s="20" t="n">
        <f aca="false">$E13*$F14*In_PV_Avail*(1-In_Degradation)^DA29*DA28*DA$6</f>
        <v>18750.1286505913</v>
      </c>
      <c r="DB75" s="20" t="n">
        <f aca="false">$E13*$F14*In_PV_Avail*(1-In_Degradation)^DB29*DB28*DB$6</f>
        <v>18735.9345365049</v>
      </c>
      <c r="DC75" s="20" t="n">
        <f aca="false">$E13*$F14*In_PV_Avail*(1-In_Degradation)^DC29*DC28*DC$6</f>
        <v>18314.7565769656</v>
      </c>
      <c r="DD75" s="20" t="n">
        <f aca="false">$E13*$F14*In_PV_Avail*(1-In_Degradation)^DD29*DD28*DD$6</f>
        <v>18504.5399295855</v>
      </c>
      <c r="DE75" s="20" t="n">
        <f aca="false">$E13*$F14*In_PV_Avail*(1-In_Degradation)^DE29*DE28*DE$6</f>
        <v>18693.8782646395</v>
      </c>
      <c r="DF75" s="20" t="n">
        <f aca="false">$E13*$F14*In_PV_Avail*(1-In_Degradation)^DF29*DF28*DF$6</f>
        <v>18679.7267328954</v>
      </c>
      <c r="DG75" s="20" t="n">
        <f aca="false">$E13*$F14*In_PV_Avail*(1-In_Degradation)^DG29*DG28*DG$6</f>
        <v>18259.8123072347</v>
      </c>
      <c r="DH75" s="20" t="n">
        <f aca="false">$E13*$F14*In_PV_Avail*(1-In_Degradation)^DH29*DH28*DH$6</f>
        <v>18449.0263097967</v>
      </c>
      <c r="DI75" s="20" t="n">
        <f aca="false">$E13*$F14*In_PV_Avail*(1-In_Degradation)^DI29*DI28*DI$6</f>
        <v>18637.7966298456</v>
      </c>
      <c r="DJ75" s="20" t="n">
        <f aca="false">$E13*$F14*In_PV_Avail*(1-In_Degradation)^DJ29*DJ28*DJ$6</f>
        <v>18623.6875526967</v>
      </c>
      <c r="DK75" s="20" t="n">
        <f aca="false">$E13*$F14*In_PV_Avail*(1-In_Degradation)^DK29*DK28*DK$6</f>
        <v>18407.3110133165</v>
      </c>
      <c r="DL75" s="20" t="n">
        <f aca="false">$E13*$F14*In_PV_Avail*(1-In_Degradation)^DL29*DL28*DL$6</f>
        <v>18393.5278233393</v>
      </c>
      <c r="DM75" s="20" t="n">
        <f aca="false">$E13*$F14*In_PV_Avail*(1-In_Degradation)^DM29*DM28*DM$6</f>
        <v>18581.7302832272</v>
      </c>
      <c r="DN75" s="20" t="n">
        <f aca="false">$E13*$F14*In_PV_Avail*(1-In_Degradation)^DN29*DN28*DN$6</f>
        <v>18567.6636491002</v>
      </c>
      <c r="DO75" s="20" t="n">
        <f aca="false">$E13*$F14*In_PV_Avail*(1-In_Degradation)^DO29*DO28*DO$6</f>
        <v>18150.2683665802</v>
      </c>
      <c r="DP75" s="20" t="n">
        <f aca="false">$E13*$F14*In_PV_Avail*(1-In_Degradation)^DP29*DP28*DP$6</f>
        <v>18338.3472398693</v>
      </c>
      <c r="DQ75" s="20" t="n">
        <f aca="false">$E13*$F14*In_PV_Avail*(1-In_Degradation)^DQ29*DQ28*DQ$6</f>
        <v>18525.9850923776</v>
      </c>
      <c r="DR75" s="20" t="n">
        <f aca="false">$E13*$F14*In_PV_Avail*(1-In_Degradation)^DR29*DR28*DR$6</f>
        <v>18511.9606581529</v>
      </c>
      <c r="DS75" s="20" t="n">
        <f aca="false">$E13*$F14*In_PV_Avail*(1-In_Degradation)^DS29*DS28*DS$6</f>
        <v>18095.8175614805</v>
      </c>
      <c r="DT75" s="20" t="n">
        <f aca="false">$E13*$F14*In_PV_Avail*(1-In_Degradation)^DT29*DT28*DT$6</f>
        <v>18283.3321981497</v>
      </c>
      <c r="DU75" s="20" t="n">
        <f aca="false">$E13*$F14*In_PV_Avail*(1-In_Degradation)^DU29*DU28*DU$6</f>
        <v>18470.4071371004</v>
      </c>
      <c r="DV75" s="20" t="n">
        <f aca="false">$E13*$F14*In_PV_Avail*(1-In_Degradation)^DV29*DV28*DV$6</f>
        <v>18456.4247761785</v>
      </c>
      <c r="DW75" s="20" t="n">
        <f aca="false">$E13*$F14*In_PV_Avail*(1-In_Degradation)^DW29*DW28*DW$6</f>
        <v>18041.530108796</v>
      </c>
      <c r="DX75" s="20" t="n">
        <f aca="false">$E13*$F14*In_PV_Avail*(1-In_Degradation)^DX29*DX28*DX$6</f>
        <v>18228.4822015553</v>
      </c>
      <c r="DY75" s="20" t="n">
        <f aca="false">$E13*$F14*In_PV_Avail*(1-In_Degradation)^DY29*DY28*DY$6</f>
        <v>18414.9959156891</v>
      </c>
      <c r="DZ75" s="20" t="n">
        <f aca="false">$E13*$F14*In_PV_Avail*(1-In_Degradation)^DZ29*DZ28*DZ$6</f>
        <v>18401.0555018499</v>
      </c>
      <c r="EA75" s="20" t="n">
        <f aca="false">$E13*$F14*In_PV_Avail*(1-In_Degradation)^EA29*EA28*EA$6</f>
        <v>18187.265579786</v>
      </c>
      <c r="EB75" s="20" t="n">
        <f aca="false">$E13*$F14*In_PV_Avail*(1-In_Degradation)^EB29*EB28*EB$6</f>
        <v>18173.6471573847</v>
      </c>
      <c r="EC75" s="20" t="n">
        <f aca="false">$E13*$F14*In_PV_Avail*(1-In_Degradation)^EC29*EC28*EC$6</f>
        <v>18359.5997996948</v>
      </c>
      <c r="ED75" s="20" t="n">
        <f aca="false">$E13*$F14*In_PV_Avail*(1-In_Degradation)^ED29*ED28*ED$6</f>
        <v>18345.7013215034</v>
      </c>
      <c r="EE75" s="20" t="n">
        <f aca="false">$E13*$F14*In_PV_Avail*(1-In_Degradation)^EE29*EE28*EE$6</f>
        <v>17933.2956828172</v>
      </c>
      <c r="EF75" s="20" t="n">
        <f aca="false">$E13*$F14*In_PV_Avail*(1-In_Degradation)^EF29*EF28*EF$6</f>
        <v>18119.1262159126</v>
      </c>
      <c r="EG75" s="20" t="n">
        <f aca="false">$E13*$F14*In_PV_Avail*(1-In_Degradation)^EG29*EG28*EG$6</f>
        <v>18304.5210002957</v>
      </c>
      <c r="EH75" s="20" t="n">
        <f aca="false">$E13*$F14*In_PV_Avail*(1-In_Degradation)^EH29*EH28*EH$6</f>
        <v>18290.6642175389</v>
      </c>
      <c r="EI75" s="20" t="n">
        <f aca="false">$E13*$F14*In_PV_Avail*(1-In_Degradation)^EI29*EI28*EI$6</f>
        <v>17879.4957957688</v>
      </c>
      <c r="EJ75" s="20" t="n">
        <f aca="false">$E13*$F14*In_PV_Avail*(1-In_Degradation)^EJ29*EJ28*EJ$6</f>
        <v>18064.7688372648</v>
      </c>
      <c r="EK75" s="20" t="n">
        <f aca="false">$E13*$F14*In_PV_Avail*(1-In_Degradation)^EK29*EK28*EK$6</f>
        <v>18249.6074372949</v>
      </c>
      <c r="EL75" s="20" t="n">
        <f aca="false">$E13*$F14*In_PV_Avail*(1-In_Degradation)^EL29*EL28*EL$6</f>
        <v>18235.7922248863</v>
      </c>
      <c r="EM75" s="20" t="n">
        <f aca="false">$E13*$F14*In_PV_Avail*(1-In_Degradation)^EM29*EM28*EM$6</f>
        <v>17825.8573083815</v>
      </c>
      <c r="EN75" s="20" t="n">
        <f aca="false">$E13*$F14*In_PV_Avail*(1-In_Degradation)^EN29*EN28*EN$6</f>
        <v>18010.574530753</v>
      </c>
      <c r="EO75" s="20" t="n">
        <f aca="false">$E13*$F14*In_PV_Avail*(1-In_Degradation)^EO29*EO28*EO$6</f>
        <v>18194.858614983</v>
      </c>
      <c r="EP75" s="20" t="n">
        <f aca="false">$E13*$F14*In_PV_Avail*(1-In_Degradation)^EP29*EP28*EP$6</f>
        <v>18181.0848482116</v>
      </c>
      <c r="EQ75" s="20" t="n">
        <f aca="false">$E13*$F14*In_PV_Avail*(1-In_Degradation)^EQ29*EQ28*EQ$6</f>
        <v>17969.850622417</v>
      </c>
      <c r="ER75" s="20" t="n">
        <f aca="false">$E13*$F14*In_PV_Avail*(1-In_Degradation)^ER29*ER28*ER$6</f>
        <v>17956.3949979202</v>
      </c>
      <c r="ES75" s="20" t="n">
        <f aca="false">$E13*$F14*In_PV_Avail*(1-In_Degradation)^ES29*ES28*ES$6</f>
        <v>18140.1247175143</v>
      </c>
      <c r="ET75" s="20" t="n">
        <f aca="false">$E13*$F14*In_PV_Avail*(1-In_Degradation)^ET29*ET28*ET$6</f>
        <v>18126.3923850818</v>
      </c>
      <c r="EU75" s="20" t="n">
        <f aca="false">$E13*$F14*In_PV_Avail*(1-In_Degradation)^EU29*EU28*EU$6</f>
        <v>17718.9167428242</v>
      </c>
      <c r="EV75" s="20" t="n">
        <f aca="false">$E13*$F14*In_PV_Avail*(1-In_Degradation)^EV29*EV28*EV$6</f>
        <v>17902.5258129265</v>
      </c>
      <c r="EW75" s="20" t="n">
        <f aca="false">$E13*$F14*In_PV_Avail*(1-In_Degradation)^EW29*EW28*EW$6</f>
        <v>18085.7043433618</v>
      </c>
      <c r="EX75" s="20" t="n">
        <f aca="false">$E13*$F14*In_PV_Avail*(1-In_Degradation)^EX29*EX28*EX$6</f>
        <v>18072.0132079266</v>
      </c>
      <c r="EY75" s="20" t="n">
        <f aca="false">$E13*$F14*In_PV_Avail*(1-In_Degradation)^EY29*EY28*EY$6</f>
        <v>17665.7599925958</v>
      </c>
      <c r="EZ75" s="20" t="n">
        <f aca="false">$E13*$F14*In_PV_Avail*(1-In_Degradation)^EZ29*EZ28*EZ$6</f>
        <v>17848.8182354877</v>
      </c>
      <c r="FA75" s="20" t="n">
        <f aca="false">$E13*$F14*In_PV_Avail*(1-In_Degradation)^FA29*FA28*FA$6</f>
        <v>18031.4472303317</v>
      </c>
      <c r="FB75" s="20" t="n">
        <f aca="false">$E13*$F14*In_PV_Avail*(1-In_Degradation)^FB29*FB28*FB$6</f>
        <v>18017.7971683028</v>
      </c>
      <c r="FC75" s="20" t="n">
        <f aca="false">$E13*$F14*In_PV_Avail*(1-In_Degradation)^FC29*FC28*FC$6</f>
        <v>17612.762712618</v>
      </c>
      <c r="FD75" s="20" t="n">
        <f aca="false">$E13*$F14*In_PV_Avail*(1-In_Degradation)^FD29*FD28*FD$6</f>
        <v>0</v>
      </c>
      <c r="FE75" s="20" t="n">
        <f aca="false">$E13*$F14*In_PV_Avail*(1-In_Degradation)^FE29*FE28*FE$6</f>
        <v>0</v>
      </c>
      <c r="FF75" s="20" t="n">
        <f aca="false">$E13*$F14*In_PV_Avail*(1-In_Degradation)^FF29*FF28*FF$6</f>
        <v>0</v>
      </c>
      <c r="FG75" s="20" t="n">
        <f aca="false">$E13*$F14*In_PV_Avail*(1-In_Degradation)^FG29*FG28*FG$6</f>
        <v>0</v>
      </c>
      <c r="FH75" s="20" t="n">
        <f aca="false">$E13*$F14*In_PV_Avail*(1-In_Degradation)^FH29*FH28*FH$6</f>
        <v>0</v>
      </c>
    </row>
    <row r="76" customFormat="false" ht="15" hidden="false" customHeight="false" outlineLevel="0" collapsed="false">
      <c r="C76" s="0" t="s">
        <v>732</v>
      </c>
      <c r="D76" s="11" t="s">
        <v>40</v>
      </c>
      <c r="I76" s="20" t="n">
        <f aca="false">SUM(J76:FH76)</f>
        <v>0</v>
      </c>
      <c r="J76" s="20" t="n">
        <f aca="false">-J75*$E17</f>
        <v>-0</v>
      </c>
      <c r="K76" s="20" t="n">
        <f aca="false">-K75*$E17</f>
        <v>-0</v>
      </c>
      <c r="L76" s="20" t="n">
        <f aca="false">-L75*$E17</f>
        <v>-0</v>
      </c>
      <c r="M76" s="20" t="n">
        <f aca="false">-M75*$E17</f>
        <v>-0</v>
      </c>
      <c r="N76" s="20" t="n">
        <f aca="false">-N75*$E17</f>
        <v>-0</v>
      </c>
      <c r="O76" s="20" t="n">
        <f aca="false">-O75*$E17</f>
        <v>-0</v>
      </c>
      <c r="P76" s="20" t="n">
        <f aca="false">-P75*$E17</f>
        <v>-0</v>
      </c>
      <c r="Q76" s="20" t="n">
        <f aca="false">-Q75*$E17</f>
        <v>-0</v>
      </c>
      <c r="R76" s="20" t="n">
        <f aca="false">-R75*$E17</f>
        <v>-0</v>
      </c>
      <c r="S76" s="20" t="n">
        <f aca="false">-S75*$E17</f>
        <v>-0</v>
      </c>
      <c r="T76" s="20" t="n">
        <f aca="false">-T75*$E17</f>
        <v>-0</v>
      </c>
      <c r="U76" s="20" t="n">
        <f aca="false">-U75*$E17</f>
        <v>-0</v>
      </c>
      <c r="V76" s="20" t="n">
        <f aca="false">-V75*$E17</f>
        <v>-0</v>
      </c>
      <c r="W76" s="20" t="n">
        <f aca="false">-W75*$E17</f>
        <v>-0</v>
      </c>
      <c r="X76" s="20" t="n">
        <f aca="false">-X75*$E17</f>
        <v>-0</v>
      </c>
      <c r="Y76" s="20" t="n">
        <f aca="false">-Y75*$E17</f>
        <v>-0</v>
      </c>
      <c r="Z76" s="20" t="n">
        <f aca="false">-Z75*$E17</f>
        <v>-0</v>
      </c>
      <c r="AA76" s="20" t="n">
        <f aca="false">-AA75*$E17</f>
        <v>-0</v>
      </c>
      <c r="AB76" s="20" t="n">
        <f aca="false">-AB75*$E17</f>
        <v>-0</v>
      </c>
      <c r="AC76" s="20" t="n">
        <f aca="false">-AC75*$E17</f>
        <v>-0</v>
      </c>
      <c r="AD76" s="20" t="n">
        <f aca="false">-AD75*$E17</f>
        <v>-0</v>
      </c>
      <c r="AE76" s="20" t="n">
        <f aca="false">-AE75*$E17</f>
        <v>-0</v>
      </c>
      <c r="AF76" s="20" t="n">
        <f aca="false">-AF75*$E17</f>
        <v>-0</v>
      </c>
      <c r="AG76" s="20" t="n">
        <f aca="false">-AG75*$E17</f>
        <v>-0</v>
      </c>
      <c r="AH76" s="20" t="n">
        <f aca="false">-AH75*$E17</f>
        <v>-0</v>
      </c>
      <c r="AI76" s="20" t="n">
        <f aca="false">-AI75*$E17</f>
        <v>-0</v>
      </c>
      <c r="AJ76" s="20" t="n">
        <f aca="false">-AJ75*$E17</f>
        <v>-0</v>
      </c>
      <c r="AK76" s="20" t="n">
        <f aca="false">-AK75*$E17</f>
        <v>-0</v>
      </c>
      <c r="AL76" s="20" t="n">
        <f aca="false">-AL75*$E17</f>
        <v>-0</v>
      </c>
      <c r="AM76" s="20" t="n">
        <f aca="false">-AM75*$E17</f>
        <v>-0</v>
      </c>
      <c r="AN76" s="20" t="n">
        <f aca="false">-AN75*$E17</f>
        <v>-0</v>
      </c>
      <c r="AO76" s="20" t="n">
        <f aca="false">-AO75*$E17</f>
        <v>-0</v>
      </c>
      <c r="AP76" s="20" t="n">
        <f aca="false">-AP75*$E17</f>
        <v>-0</v>
      </c>
      <c r="AQ76" s="20" t="n">
        <f aca="false">-AQ75*$E17</f>
        <v>-0</v>
      </c>
      <c r="AR76" s="20" t="n">
        <f aca="false">-AR75*$E17</f>
        <v>-0</v>
      </c>
      <c r="AS76" s="20" t="n">
        <f aca="false">-AS75*$E17</f>
        <v>-0</v>
      </c>
      <c r="AT76" s="20" t="n">
        <f aca="false">-AT75*$E17</f>
        <v>-0</v>
      </c>
      <c r="AU76" s="20" t="n">
        <f aca="false">-AU75*$E17</f>
        <v>-0</v>
      </c>
      <c r="AV76" s="20" t="n">
        <f aca="false">-AV75*$E17</f>
        <v>-0</v>
      </c>
      <c r="AW76" s="20" t="n">
        <f aca="false">-AW75*$E17</f>
        <v>-0</v>
      </c>
      <c r="AX76" s="20" t="n">
        <f aca="false">-AX75*$E17</f>
        <v>-0</v>
      </c>
      <c r="AY76" s="20" t="n">
        <f aca="false">-AY75*$E17</f>
        <v>-0</v>
      </c>
      <c r="AZ76" s="20" t="n">
        <f aca="false">-AZ75*$E17</f>
        <v>-0</v>
      </c>
      <c r="BA76" s="20" t="n">
        <f aca="false">-BA75*$E17</f>
        <v>-0</v>
      </c>
      <c r="BB76" s="20" t="n">
        <f aca="false">-BB75*$E17</f>
        <v>-0</v>
      </c>
      <c r="BC76" s="20" t="n">
        <f aca="false">-BC75*$E17</f>
        <v>-0</v>
      </c>
      <c r="BD76" s="20" t="n">
        <f aca="false">-BD75*$E17</f>
        <v>-0</v>
      </c>
      <c r="BE76" s="20" t="n">
        <f aca="false">-BE75*$E17</f>
        <v>-0</v>
      </c>
      <c r="BF76" s="20" t="n">
        <f aca="false">-BF75*$E17</f>
        <v>-0</v>
      </c>
      <c r="BG76" s="20" t="n">
        <f aca="false">-BG75*$E17</f>
        <v>-0</v>
      </c>
      <c r="BH76" s="20" t="n">
        <f aca="false">-BH75*$E17</f>
        <v>-0</v>
      </c>
      <c r="BI76" s="20" t="n">
        <f aca="false">-BI75*$E17</f>
        <v>-0</v>
      </c>
      <c r="BJ76" s="20" t="n">
        <f aca="false">-BJ75*$E17</f>
        <v>-0</v>
      </c>
      <c r="BK76" s="20" t="n">
        <f aca="false">-BK75*$E17</f>
        <v>-0</v>
      </c>
      <c r="BL76" s="20" t="n">
        <f aca="false">-BL75*$E17</f>
        <v>-0</v>
      </c>
      <c r="BM76" s="20" t="n">
        <f aca="false">-BM75*$E17</f>
        <v>-0</v>
      </c>
      <c r="BN76" s="20" t="n">
        <f aca="false">-BN75*$E17</f>
        <v>-0</v>
      </c>
      <c r="BO76" s="20" t="n">
        <f aca="false">-BO75*$E17</f>
        <v>-0</v>
      </c>
      <c r="BP76" s="20" t="n">
        <f aca="false">-BP75*$E17</f>
        <v>-0</v>
      </c>
      <c r="BQ76" s="20" t="n">
        <f aca="false">-BQ75*$E17</f>
        <v>-0</v>
      </c>
      <c r="BR76" s="20" t="n">
        <f aca="false">-BR75*$E17</f>
        <v>-0</v>
      </c>
      <c r="BS76" s="20" t="n">
        <f aca="false">-BS75*$E17</f>
        <v>-0</v>
      </c>
      <c r="BT76" s="20" t="n">
        <f aca="false">-BT75*$E17</f>
        <v>-0</v>
      </c>
      <c r="BU76" s="20" t="n">
        <f aca="false">-BU75*$E17</f>
        <v>-0</v>
      </c>
      <c r="BV76" s="20" t="n">
        <f aca="false">-BV75*$E17</f>
        <v>-0</v>
      </c>
      <c r="BW76" s="20" t="n">
        <f aca="false">-BW75*$E17</f>
        <v>-0</v>
      </c>
      <c r="BX76" s="20" t="n">
        <f aca="false">-BX75*$E17</f>
        <v>-0</v>
      </c>
      <c r="BY76" s="20" t="n">
        <f aca="false">-BY75*$E17</f>
        <v>-0</v>
      </c>
      <c r="BZ76" s="20" t="n">
        <f aca="false">-BZ75*$E17</f>
        <v>-0</v>
      </c>
      <c r="CA76" s="20" t="n">
        <f aca="false">-CA75*$E17</f>
        <v>-0</v>
      </c>
      <c r="CB76" s="20" t="n">
        <f aca="false">-CB75*$E17</f>
        <v>-0</v>
      </c>
      <c r="CC76" s="20" t="n">
        <f aca="false">-CC75*$E17</f>
        <v>-0</v>
      </c>
      <c r="CD76" s="20" t="n">
        <f aca="false">-CD75*$E17</f>
        <v>-0</v>
      </c>
      <c r="CE76" s="20" t="n">
        <f aca="false">-CE75*$E17</f>
        <v>-0</v>
      </c>
      <c r="CF76" s="20" t="n">
        <f aca="false">-CF75*$E17</f>
        <v>-0</v>
      </c>
      <c r="CG76" s="20" t="n">
        <f aca="false">-CG75*$E17</f>
        <v>-0</v>
      </c>
      <c r="CH76" s="20" t="n">
        <f aca="false">-CH75*$E17</f>
        <v>-0</v>
      </c>
      <c r="CI76" s="20" t="n">
        <f aca="false">-CI75*$E17</f>
        <v>-0</v>
      </c>
      <c r="CJ76" s="20" t="n">
        <f aca="false">-CJ75*$E17</f>
        <v>-0</v>
      </c>
      <c r="CK76" s="20" t="n">
        <f aca="false">-CK75*$E17</f>
        <v>-0</v>
      </c>
      <c r="CL76" s="20" t="n">
        <f aca="false">-CL75*$E17</f>
        <v>-0</v>
      </c>
      <c r="CM76" s="20" t="n">
        <f aca="false">-CM75*$E17</f>
        <v>-0</v>
      </c>
      <c r="CN76" s="20" t="n">
        <f aca="false">-CN75*$E17</f>
        <v>-0</v>
      </c>
      <c r="CO76" s="20" t="n">
        <f aca="false">-CO75*$E17</f>
        <v>-0</v>
      </c>
      <c r="CP76" s="20" t="n">
        <f aca="false">-CP75*$E17</f>
        <v>-0</v>
      </c>
      <c r="CQ76" s="20" t="n">
        <f aca="false">-CQ75*$E17</f>
        <v>-0</v>
      </c>
      <c r="CR76" s="20" t="n">
        <f aca="false">-CR75*$E17</f>
        <v>-0</v>
      </c>
      <c r="CS76" s="20" t="n">
        <f aca="false">-CS75*$E17</f>
        <v>-0</v>
      </c>
      <c r="CT76" s="20" t="n">
        <f aca="false">-CT75*$E17</f>
        <v>-0</v>
      </c>
      <c r="CU76" s="20" t="n">
        <f aca="false">-CU75*$E17</f>
        <v>-0</v>
      </c>
      <c r="CV76" s="20" t="n">
        <f aca="false">-CV75*$E17</f>
        <v>-0</v>
      </c>
      <c r="CW76" s="20" t="n">
        <f aca="false">-CW75*$E17</f>
        <v>-0</v>
      </c>
      <c r="CX76" s="20" t="n">
        <f aca="false">-CX75*$E17</f>
        <v>-0</v>
      </c>
      <c r="CY76" s="20" t="n">
        <f aca="false">-CY75*$E17</f>
        <v>-0</v>
      </c>
      <c r="CZ76" s="20" t="n">
        <f aca="false">-CZ75*$E17</f>
        <v>-0</v>
      </c>
      <c r="DA76" s="20" t="n">
        <f aca="false">-DA75*$E17</f>
        <v>-0</v>
      </c>
      <c r="DB76" s="20" t="n">
        <f aca="false">-DB75*$E17</f>
        <v>-0</v>
      </c>
      <c r="DC76" s="20" t="n">
        <f aca="false">-DC75*$E17</f>
        <v>-0</v>
      </c>
      <c r="DD76" s="20" t="n">
        <f aca="false">-DD75*$E17</f>
        <v>-0</v>
      </c>
      <c r="DE76" s="20" t="n">
        <f aca="false">-DE75*$E17</f>
        <v>-0</v>
      </c>
      <c r="DF76" s="20" t="n">
        <f aca="false">-DF75*$E17</f>
        <v>-0</v>
      </c>
      <c r="DG76" s="20" t="n">
        <f aca="false">-DG75*$E17</f>
        <v>-0</v>
      </c>
      <c r="DH76" s="20" t="n">
        <f aca="false">-DH75*$E17</f>
        <v>-0</v>
      </c>
      <c r="DI76" s="20" t="n">
        <f aca="false">-DI75*$E17</f>
        <v>-0</v>
      </c>
      <c r="DJ76" s="20" t="n">
        <f aca="false">-DJ75*$E17</f>
        <v>-0</v>
      </c>
      <c r="DK76" s="20" t="n">
        <f aca="false">-DK75*$E17</f>
        <v>-0</v>
      </c>
      <c r="DL76" s="20" t="n">
        <f aca="false">-DL75*$E17</f>
        <v>-0</v>
      </c>
      <c r="DM76" s="20" t="n">
        <f aca="false">-DM75*$E17</f>
        <v>-0</v>
      </c>
      <c r="DN76" s="20" t="n">
        <f aca="false">-DN75*$E17</f>
        <v>-0</v>
      </c>
      <c r="DO76" s="20" t="n">
        <f aca="false">-DO75*$E17</f>
        <v>-0</v>
      </c>
      <c r="DP76" s="20" t="n">
        <f aca="false">-DP75*$E17</f>
        <v>-0</v>
      </c>
      <c r="DQ76" s="20" t="n">
        <f aca="false">-DQ75*$E17</f>
        <v>-0</v>
      </c>
      <c r="DR76" s="20" t="n">
        <f aca="false">-DR75*$E17</f>
        <v>-0</v>
      </c>
      <c r="DS76" s="20" t="n">
        <f aca="false">-DS75*$E17</f>
        <v>-0</v>
      </c>
      <c r="DT76" s="20" t="n">
        <f aca="false">-DT75*$E17</f>
        <v>-0</v>
      </c>
      <c r="DU76" s="20" t="n">
        <f aca="false">-DU75*$E17</f>
        <v>-0</v>
      </c>
      <c r="DV76" s="20" t="n">
        <f aca="false">-DV75*$E17</f>
        <v>-0</v>
      </c>
      <c r="DW76" s="20" t="n">
        <f aca="false">-DW75*$E17</f>
        <v>-0</v>
      </c>
      <c r="DX76" s="20" t="n">
        <f aca="false">-DX75*$E17</f>
        <v>-0</v>
      </c>
      <c r="DY76" s="20" t="n">
        <f aca="false">-DY75*$E17</f>
        <v>-0</v>
      </c>
      <c r="DZ76" s="20" t="n">
        <f aca="false">-DZ75*$E17</f>
        <v>-0</v>
      </c>
      <c r="EA76" s="20" t="n">
        <f aca="false">-EA75*$E17</f>
        <v>-0</v>
      </c>
      <c r="EB76" s="20" t="n">
        <f aca="false">-EB75*$E17</f>
        <v>-0</v>
      </c>
      <c r="EC76" s="20" t="n">
        <f aca="false">-EC75*$E17</f>
        <v>-0</v>
      </c>
      <c r="ED76" s="20" t="n">
        <f aca="false">-ED75*$E17</f>
        <v>-0</v>
      </c>
      <c r="EE76" s="20" t="n">
        <f aca="false">-EE75*$E17</f>
        <v>-0</v>
      </c>
      <c r="EF76" s="20" t="n">
        <f aca="false">-EF75*$E17</f>
        <v>-0</v>
      </c>
      <c r="EG76" s="20" t="n">
        <f aca="false">-EG75*$E17</f>
        <v>-0</v>
      </c>
      <c r="EH76" s="20" t="n">
        <f aca="false">-EH75*$E17</f>
        <v>-0</v>
      </c>
      <c r="EI76" s="20" t="n">
        <f aca="false">-EI75*$E17</f>
        <v>-0</v>
      </c>
      <c r="EJ76" s="20" t="n">
        <f aca="false">-EJ75*$E17</f>
        <v>-0</v>
      </c>
      <c r="EK76" s="20" t="n">
        <f aca="false">-EK75*$E17</f>
        <v>-0</v>
      </c>
      <c r="EL76" s="20" t="n">
        <f aca="false">-EL75*$E17</f>
        <v>-0</v>
      </c>
      <c r="EM76" s="20" t="n">
        <f aca="false">-EM75*$E17</f>
        <v>-0</v>
      </c>
      <c r="EN76" s="20" t="n">
        <f aca="false">-EN75*$E17</f>
        <v>-0</v>
      </c>
      <c r="EO76" s="20" t="n">
        <f aca="false">-EO75*$E17</f>
        <v>-0</v>
      </c>
      <c r="EP76" s="20" t="n">
        <f aca="false">-EP75*$E17</f>
        <v>-0</v>
      </c>
      <c r="EQ76" s="20" t="n">
        <f aca="false">-EQ75*$E17</f>
        <v>-0</v>
      </c>
      <c r="ER76" s="20" t="n">
        <f aca="false">-ER75*$E17</f>
        <v>-0</v>
      </c>
      <c r="ES76" s="20" t="n">
        <f aca="false">-ES75*$E17</f>
        <v>-0</v>
      </c>
      <c r="ET76" s="20" t="n">
        <f aca="false">-ET75*$E17</f>
        <v>-0</v>
      </c>
      <c r="EU76" s="20" t="n">
        <f aca="false">-EU75*$E17</f>
        <v>-0</v>
      </c>
      <c r="EV76" s="20" t="n">
        <f aca="false">-EV75*$E17</f>
        <v>-0</v>
      </c>
      <c r="EW76" s="20" t="n">
        <f aca="false">-EW75*$E17</f>
        <v>-0</v>
      </c>
      <c r="EX76" s="20" t="n">
        <f aca="false">-EX75*$E17</f>
        <v>-0</v>
      </c>
      <c r="EY76" s="20" t="n">
        <f aca="false">-EY75*$E17</f>
        <v>-0</v>
      </c>
      <c r="EZ76" s="20" t="n">
        <f aca="false">-EZ75*$E17</f>
        <v>-0</v>
      </c>
      <c r="FA76" s="20" t="n">
        <f aca="false">-FA75*$E17</f>
        <v>-0</v>
      </c>
      <c r="FB76" s="20" t="n">
        <f aca="false">-FB75*$E17</f>
        <v>-0</v>
      </c>
      <c r="FC76" s="20" t="n">
        <f aca="false">-FC75*$E17</f>
        <v>-0</v>
      </c>
      <c r="FD76" s="20" t="n">
        <f aca="false">-FD75*$E17</f>
        <v>-0</v>
      </c>
      <c r="FE76" s="20" t="n">
        <f aca="false">-FE75*$E17</f>
        <v>-0</v>
      </c>
      <c r="FF76" s="20" t="n">
        <f aca="false">-FF75*$E17</f>
        <v>-0</v>
      </c>
      <c r="FG76" s="20" t="n">
        <f aca="false">-FG75*$E17</f>
        <v>-0</v>
      </c>
      <c r="FH76" s="20" t="n">
        <f aca="false">-FH75*$E17</f>
        <v>-0</v>
      </c>
    </row>
    <row r="77" customFormat="false" ht="15" hidden="false" customHeight="false" outlineLevel="0" collapsed="false">
      <c r="C77" s="0" t="s">
        <v>733</v>
      </c>
      <c r="D77" s="11" t="s">
        <v>40</v>
      </c>
      <c r="E77" s="14" t="str">
        <f aca="false">$E47</f>
        <v>DC 4h</v>
      </c>
      <c r="J77" s="20" t="n">
        <f aca="false">INDEX(ChargeRES_Data,MATCH($E77,ChargeRES_Labels,0),MATCH(J$7,ChargeRES_Years,0))</f>
        <v>0</v>
      </c>
      <c r="K77" s="20" t="n">
        <f aca="false">INDEX(ChargeRES_Data,MATCH($E77,ChargeRES_Labels,0),MATCH(K$7,ChargeRES_Years,0))</f>
        <v>0</v>
      </c>
      <c r="L77" s="20" t="n">
        <f aca="false">INDEX(ChargeRES_Data,MATCH($E77,ChargeRES_Labels,0),MATCH(L$7,ChargeRES_Years,0))</f>
        <v>0</v>
      </c>
      <c r="M77" s="20" t="n">
        <f aca="false">INDEX(ChargeRES_Data,MATCH($E77,ChargeRES_Labels,0),MATCH(M$7,ChargeRES_Years,0))</f>
        <v>0</v>
      </c>
      <c r="N77" s="20" t="n">
        <f aca="false">INDEX(ChargeRES_Data,MATCH($E77,ChargeRES_Labels,0),MATCH(N$7,ChargeRES_Years,0))</f>
        <v>0</v>
      </c>
      <c r="O77" s="20" t="n">
        <f aca="false">INDEX(ChargeRES_Data,MATCH($E77,ChargeRES_Labels,0),MATCH(O$7,ChargeRES_Years,0))</f>
        <v>-992.69296</v>
      </c>
      <c r="P77" s="20" t="n">
        <f aca="false">INDEX(ChargeRES_Data,MATCH($E77,ChargeRES_Labels,0),MATCH(P$7,ChargeRES_Years,0))</f>
        <v>-992.69296</v>
      </c>
      <c r="Q77" s="20" t="n">
        <f aca="false">INDEX(ChargeRES_Data,MATCH($E77,ChargeRES_Labels,0),MATCH(Q$7,ChargeRES_Years,0))</f>
        <v>-992.69296</v>
      </c>
      <c r="R77" s="20" t="n">
        <f aca="false">INDEX(ChargeRES_Data,MATCH($E77,ChargeRES_Labels,0),MATCH(R$7,ChargeRES_Years,0))</f>
        <v>-992.69296</v>
      </c>
      <c r="S77" s="20" t="n">
        <f aca="false">INDEX(ChargeRES_Data,MATCH($E77,ChargeRES_Labels,0),MATCH(S$7,ChargeRES_Years,0))</f>
        <v>-1020.71599</v>
      </c>
      <c r="T77" s="20" t="n">
        <f aca="false">INDEX(ChargeRES_Data,MATCH($E77,ChargeRES_Labels,0),MATCH(T$7,ChargeRES_Years,0))</f>
        <v>-1020.71599</v>
      </c>
      <c r="U77" s="20" t="n">
        <f aca="false">INDEX(ChargeRES_Data,MATCH($E77,ChargeRES_Labels,0),MATCH(U$7,ChargeRES_Years,0))</f>
        <v>-1020.71599</v>
      </c>
      <c r="V77" s="20" t="n">
        <f aca="false">INDEX(ChargeRES_Data,MATCH($E77,ChargeRES_Labels,0),MATCH(V$7,ChargeRES_Years,0))</f>
        <v>-1020.71599</v>
      </c>
      <c r="W77" s="20" t="n">
        <f aca="false">INDEX(ChargeRES_Data,MATCH($E77,ChargeRES_Labels,0),MATCH(W$7,ChargeRES_Years,0))</f>
        <v>-1012.63813</v>
      </c>
      <c r="X77" s="20" t="n">
        <f aca="false">INDEX(ChargeRES_Data,MATCH($E77,ChargeRES_Labels,0),MATCH(X$7,ChargeRES_Years,0))</f>
        <v>-1012.63813</v>
      </c>
      <c r="Y77" s="20" t="n">
        <f aca="false">INDEX(ChargeRES_Data,MATCH($E77,ChargeRES_Labels,0),MATCH(Y$7,ChargeRES_Years,0))</f>
        <v>-1012.63813</v>
      </c>
      <c r="Z77" s="20" t="n">
        <f aca="false">INDEX(ChargeRES_Data,MATCH($E77,ChargeRES_Labels,0),MATCH(Z$7,ChargeRES_Years,0))</f>
        <v>-1012.63813</v>
      </c>
      <c r="AA77" s="20" t="n">
        <f aca="false">INDEX(ChargeRES_Data,MATCH($E77,ChargeRES_Labels,0),MATCH(AA$7,ChargeRES_Years,0))</f>
        <v>-1008.4149</v>
      </c>
      <c r="AB77" s="20" t="n">
        <f aca="false">INDEX(ChargeRES_Data,MATCH($E77,ChargeRES_Labels,0),MATCH(AB$7,ChargeRES_Years,0))</f>
        <v>-1008.4149</v>
      </c>
      <c r="AC77" s="20" t="n">
        <f aca="false">INDEX(ChargeRES_Data,MATCH($E77,ChargeRES_Labels,0),MATCH(AC$7,ChargeRES_Years,0))</f>
        <v>-1008.4149</v>
      </c>
      <c r="AD77" s="20" t="n">
        <f aca="false">INDEX(ChargeRES_Data,MATCH($E77,ChargeRES_Labels,0),MATCH(AD$7,ChargeRES_Years,0))</f>
        <v>-1008.4149</v>
      </c>
      <c r="AE77" s="20" t="n">
        <f aca="false">INDEX(ChargeRES_Data,MATCH($E77,ChargeRES_Labels,0),MATCH(AE$7,ChargeRES_Years,0))</f>
        <v>-990.22906</v>
      </c>
      <c r="AF77" s="20" t="n">
        <f aca="false">INDEX(ChargeRES_Data,MATCH($E77,ChargeRES_Labels,0),MATCH(AF$7,ChargeRES_Years,0))</f>
        <v>-990.22906</v>
      </c>
      <c r="AG77" s="20" t="n">
        <f aca="false">INDEX(ChargeRES_Data,MATCH($E77,ChargeRES_Labels,0),MATCH(AG$7,ChargeRES_Years,0))</f>
        <v>-990.22906</v>
      </c>
      <c r="AH77" s="20" t="n">
        <f aca="false">INDEX(ChargeRES_Data,MATCH($E77,ChargeRES_Labels,0),MATCH(AH$7,ChargeRES_Years,0))</f>
        <v>-990.22906</v>
      </c>
      <c r="AI77" s="20" t="n">
        <f aca="false">INDEX(ChargeRES_Data,MATCH($E77,ChargeRES_Labels,0),MATCH(AI$7,ChargeRES_Years,0))</f>
        <v>-965.72765</v>
      </c>
      <c r="AJ77" s="20" t="n">
        <f aca="false">INDEX(ChargeRES_Data,MATCH($E77,ChargeRES_Labels,0),MATCH(AJ$7,ChargeRES_Years,0))</f>
        <v>-965.72765</v>
      </c>
      <c r="AK77" s="20" t="n">
        <f aca="false">INDEX(ChargeRES_Data,MATCH($E77,ChargeRES_Labels,0),MATCH(AK$7,ChargeRES_Years,0))</f>
        <v>-965.72765</v>
      </c>
      <c r="AL77" s="20" t="n">
        <f aca="false">INDEX(ChargeRES_Data,MATCH($E77,ChargeRES_Labels,0),MATCH(AL$7,ChargeRES_Years,0))</f>
        <v>-965.72765</v>
      </c>
      <c r="AM77" s="20" t="n">
        <f aca="false">INDEX(ChargeRES_Data,MATCH($E77,ChargeRES_Labels,0),MATCH(AM$7,ChargeRES_Years,0))</f>
        <v>-971.9878</v>
      </c>
      <c r="AN77" s="20" t="n">
        <f aca="false">INDEX(ChargeRES_Data,MATCH($E77,ChargeRES_Labels,0),MATCH(AN$7,ChargeRES_Years,0))</f>
        <v>-971.9878</v>
      </c>
      <c r="AO77" s="20" t="n">
        <f aca="false">INDEX(ChargeRES_Data,MATCH($E77,ChargeRES_Labels,0),MATCH(AO$7,ChargeRES_Years,0))</f>
        <v>-971.9878</v>
      </c>
      <c r="AP77" s="20" t="n">
        <f aca="false">INDEX(ChargeRES_Data,MATCH($E77,ChargeRES_Labels,0),MATCH(AP$7,ChargeRES_Years,0))</f>
        <v>-971.9878</v>
      </c>
      <c r="AQ77" s="20" t="n">
        <f aca="false">INDEX(ChargeRES_Data,MATCH($E77,ChargeRES_Labels,0),MATCH(AQ$7,ChargeRES_Years,0))</f>
        <v>-972.86154</v>
      </c>
      <c r="AR77" s="20" t="n">
        <f aca="false">INDEX(ChargeRES_Data,MATCH($E77,ChargeRES_Labels,0),MATCH(AR$7,ChargeRES_Years,0))</f>
        <v>-972.86154</v>
      </c>
      <c r="AS77" s="20" t="n">
        <f aca="false">INDEX(ChargeRES_Data,MATCH($E77,ChargeRES_Labels,0),MATCH(AS$7,ChargeRES_Years,0))</f>
        <v>-972.86154</v>
      </c>
      <c r="AT77" s="20" t="n">
        <f aca="false">INDEX(ChargeRES_Data,MATCH($E77,ChargeRES_Labels,0),MATCH(AT$7,ChargeRES_Years,0))</f>
        <v>-972.86154</v>
      </c>
      <c r="AU77" s="20" t="n">
        <f aca="false">INDEX(ChargeRES_Data,MATCH($E77,ChargeRES_Labels,0),MATCH(AU$7,ChargeRES_Years,0))</f>
        <v>-967.99641</v>
      </c>
      <c r="AV77" s="20" t="n">
        <f aca="false">INDEX(ChargeRES_Data,MATCH($E77,ChargeRES_Labels,0),MATCH(AV$7,ChargeRES_Years,0))</f>
        <v>-967.99641</v>
      </c>
      <c r="AW77" s="20" t="n">
        <f aca="false">INDEX(ChargeRES_Data,MATCH($E77,ChargeRES_Labels,0),MATCH(AW$7,ChargeRES_Years,0))</f>
        <v>-967.99641</v>
      </c>
      <c r="AX77" s="20" t="n">
        <f aca="false">INDEX(ChargeRES_Data,MATCH($E77,ChargeRES_Labels,0),MATCH(AX$7,ChargeRES_Years,0))</f>
        <v>-967.99641</v>
      </c>
      <c r="AY77" s="20" t="n">
        <f aca="false">INDEX(ChargeRES_Data,MATCH($E77,ChargeRES_Labels,0),MATCH(AY$7,ChargeRES_Years,0))</f>
        <v>-946.54846</v>
      </c>
      <c r="AZ77" s="20" t="n">
        <f aca="false">INDEX(ChargeRES_Data,MATCH($E77,ChargeRES_Labels,0),MATCH(AZ$7,ChargeRES_Years,0))</f>
        <v>-946.54846</v>
      </c>
      <c r="BA77" s="20" t="n">
        <f aca="false">INDEX(ChargeRES_Data,MATCH($E77,ChargeRES_Labels,0),MATCH(BA$7,ChargeRES_Years,0))</f>
        <v>-946.54846</v>
      </c>
      <c r="BB77" s="20" t="n">
        <f aca="false">INDEX(ChargeRES_Data,MATCH($E77,ChargeRES_Labels,0),MATCH(BB$7,ChargeRES_Years,0))</f>
        <v>-946.54846</v>
      </c>
      <c r="BC77" s="20" t="n">
        <f aca="false">INDEX(ChargeRES_Data,MATCH($E77,ChargeRES_Labels,0),MATCH(BC$7,ChargeRES_Years,0))</f>
        <v>-903.12287</v>
      </c>
      <c r="BD77" s="20" t="n">
        <f aca="false">INDEX(ChargeRES_Data,MATCH($E77,ChargeRES_Labels,0),MATCH(BD$7,ChargeRES_Years,0))</f>
        <v>-903.12287</v>
      </c>
      <c r="BE77" s="20" t="n">
        <f aca="false">INDEX(ChargeRES_Data,MATCH($E77,ChargeRES_Labels,0),MATCH(BE$7,ChargeRES_Years,0))</f>
        <v>-903.12287</v>
      </c>
      <c r="BF77" s="20" t="n">
        <f aca="false">INDEX(ChargeRES_Data,MATCH($E77,ChargeRES_Labels,0),MATCH(BF$7,ChargeRES_Years,0))</f>
        <v>-903.12287</v>
      </c>
      <c r="BG77" s="20" t="n">
        <f aca="false">INDEX(ChargeRES_Data,MATCH($E77,ChargeRES_Labels,0),MATCH(BG$7,ChargeRES_Years,0))</f>
        <v>-915.28429</v>
      </c>
      <c r="BH77" s="20" t="n">
        <f aca="false">INDEX(ChargeRES_Data,MATCH($E77,ChargeRES_Labels,0),MATCH(BH$7,ChargeRES_Years,0))</f>
        <v>-915.28429</v>
      </c>
      <c r="BI77" s="20" t="n">
        <f aca="false">INDEX(ChargeRES_Data,MATCH($E77,ChargeRES_Labels,0),MATCH(BI$7,ChargeRES_Years,0))</f>
        <v>-915.28429</v>
      </c>
      <c r="BJ77" s="20" t="n">
        <f aca="false">INDEX(ChargeRES_Data,MATCH($E77,ChargeRES_Labels,0),MATCH(BJ$7,ChargeRES_Years,0))</f>
        <v>-915.28429</v>
      </c>
      <c r="BK77" s="20" t="n">
        <f aca="false">INDEX(ChargeRES_Data,MATCH($E77,ChargeRES_Labels,0),MATCH(BK$7,ChargeRES_Years,0))</f>
        <v>-884.89008</v>
      </c>
      <c r="BL77" s="20" t="n">
        <f aca="false">INDEX(ChargeRES_Data,MATCH($E77,ChargeRES_Labels,0),MATCH(BL$7,ChargeRES_Years,0))</f>
        <v>-884.89008</v>
      </c>
      <c r="BM77" s="20" t="n">
        <f aca="false">INDEX(ChargeRES_Data,MATCH($E77,ChargeRES_Labels,0),MATCH(BM$7,ChargeRES_Years,0))</f>
        <v>-884.89008</v>
      </c>
      <c r="BN77" s="20" t="n">
        <f aca="false">INDEX(ChargeRES_Data,MATCH($E77,ChargeRES_Labels,0),MATCH(BN$7,ChargeRES_Years,0))</f>
        <v>-884.89008</v>
      </c>
      <c r="BO77" s="20" t="n">
        <f aca="false">INDEX(ChargeRES_Data,MATCH($E77,ChargeRES_Labels,0),MATCH(BO$7,ChargeRES_Years,0))</f>
        <v>-884.94627</v>
      </c>
      <c r="BP77" s="20" t="n">
        <f aca="false">INDEX(ChargeRES_Data,MATCH($E77,ChargeRES_Labels,0),MATCH(BP$7,ChargeRES_Years,0))</f>
        <v>-884.94627</v>
      </c>
      <c r="BQ77" s="20" t="n">
        <f aca="false">INDEX(ChargeRES_Data,MATCH($E77,ChargeRES_Labels,0),MATCH(BQ$7,ChargeRES_Years,0))</f>
        <v>-884.94627</v>
      </c>
      <c r="BR77" s="20" t="n">
        <f aca="false">INDEX(ChargeRES_Data,MATCH($E77,ChargeRES_Labels,0),MATCH(BR$7,ChargeRES_Years,0))</f>
        <v>-884.94627</v>
      </c>
      <c r="BS77" s="20" t="n">
        <f aca="false">INDEX(ChargeRES_Data,MATCH($E77,ChargeRES_Labels,0),MATCH(BS$7,ChargeRES_Years,0))</f>
        <v>-864.12541</v>
      </c>
      <c r="BT77" s="20" t="n">
        <f aca="false">INDEX(ChargeRES_Data,MATCH($E77,ChargeRES_Labels,0),MATCH(BT$7,ChargeRES_Years,0))</f>
        <v>-864.12541</v>
      </c>
      <c r="BU77" s="20" t="n">
        <f aca="false">INDEX(ChargeRES_Data,MATCH($E77,ChargeRES_Labels,0),MATCH(BU$7,ChargeRES_Years,0))</f>
        <v>-864.12541</v>
      </c>
      <c r="BV77" s="20" t="n">
        <f aca="false">INDEX(ChargeRES_Data,MATCH($E77,ChargeRES_Labels,0),MATCH(BV$7,ChargeRES_Years,0))</f>
        <v>-864.12541</v>
      </c>
      <c r="BW77" s="20" t="n">
        <f aca="false">INDEX(ChargeRES_Data,MATCH($E77,ChargeRES_Labels,0),MATCH(BW$7,ChargeRES_Years,0))</f>
        <v>-842.22332</v>
      </c>
      <c r="BX77" s="20" t="n">
        <f aca="false">INDEX(ChargeRES_Data,MATCH($E77,ChargeRES_Labels,0),MATCH(BX$7,ChargeRES_Years,0))</f>
        <v>-842.22332</v>
      </c>
      <c r="BY77" s="20" t="n">
        <f aca="false">INDEX(ChargeRES_Data,MATCH($E77,ChargeRES_Labels,0),MATCH(BY$7,ChargeRES_Years,0))</f>
        <v>-842.22332</v>
      </c>
      <c r="BZ77" s="20" t="n">
        <f aca="false">INDEX(ChargeRES_Data,MATCH($E77,ChargeRES_Labels,0),MATCH(BZ$7,ChargeRES_Years,0))</f>
        <v>-842.22332</v>
      </c>
      <c r="CA77" s="20" t="n">
        <f aca="false">INDEX(ChargeRES_Data,MATCH($E77,ChargeRES_Labels,0),MATCH(CA$7,ChargeRES_Years,0))</f>
        <v>-840.9919</v>
      </c>
      <c r="CB77" s="20" t="n">
        <f aca="false">INDEX(ChargeRES_Data,MATCH($E77,ChargeRES_Labels,0),MATCH(CB$7,ChargeRES_Years,0))</f>
        <v>-840.9919</v>
      </c>
      <c r="CC77" s="20" t="n">
        <f aca="false">INDEX(ChargeRES_Data,MATCH($E77,ChargeRES_Labels,0),MATCH(CC$7,ChargeRES_Years,0))</f>
        <v>-840.9919</v>
      </c>
      <c r="CD77" s="20" t="n">
        <f aca="false">INDEX(ChargeRES_Data,MATCH($E77,ChargeRES_Labels,0),MATCH(CD$7,ChargeRES_Years,0))</f>
        <v>-840.9919</v>
      </c>
      <c r="CE77" s="20" t="n">
        <f aca="false">INDEX(ChargeRES_Data,MATCH($E77,ChargeRES_Labels,0),MATCH(CE$7,ChargeRES_Years,0))</f>
        <v>-817.1254</v>
      </c>
      <c r="CF77" s="20" t="n">
        <f aca="false">INDEX(ChargeRES_Data,MATCH($E77,ChargeRES_Labels,0),MATCH(CF$7,ChargeRES_Years,0))</f>
        <v>-817.1254</v>
      </c>
      <c r="CG77" s="20" t="n">
        <f aca="false">INDEX(ChargeRES_Data,MATCH($E77,ChargeRES_Labels,0),MATCH(CG$7,ChargeRES_Years,0))</f>
        <v>-817.1254</v>
      </c>
      <c r="CH77" s="20" t="n">
        <f aca="false">INDEX(ChargeRES_Data,MATCH($E77,ChargeRES_Labels,0),MATCH(CH$7,ChargeRES_Years,0))</f>
        <v>-817.1254</v>
      </c>
      <c r="CI77" s="20" t="n">
        <f aca="false">INDEX(ChargeRES_Data,MATCH($E77,ChargeRES_Labels,0),MATCH(CI$7,ChargeRES_Years,0))</f>
        <v>-792.76727</v>
      </c>
      <c r="CJ77" s="20" t="n">
        <f aca="false">INDEX(ChargeRES_Data,MATCH($E77,ChargeRES_Labels,0),MATCH(CJ$7,ChargeRES_Years,0))</f>
        <v>-792.76727</v>
      </c>
      <c r="CK77" s="20" t="n">
        <f aca="false">INDEX(ChargeRES_Data,MATCH($E77,ChargeRES_Labels,0),MATCH(CK$7,ChargeRES_Years,0))</f>
        <v>-792.76727</v>
      </c>
      <c r="CL77" s="20" t="n">
        <f aca="false">INDEX(ChargeRES_Data,MATCH($E77,ChargeRES_Labels,0),MATCH(CL$7,ChargeRES_Years,0))</f>
        <v>-792.76727</v>
      </c>
      <c r="CM77" s="20" t="n">
        <f aca="false">INDEX(ChargeRES_Data,MATCH($E77,ChargeRES_Labels,0),MATCH(CM$7,ChargeRES_Years,0))</f>
        <v>-779.27492</v>
      </c>
      <c r="CN77" s="20" t="n">
        <f aca="false">INDEX(ChargeRES_Data,MATCH($E77,ChargeRES_Labels,0),MATCH(CN$7,ChargeRES_Years,0))</f>
        <v>-779.27492</v>
      </c>
      <c r="CO77" s="20" t="n">
        <f aca="false">INDEX(ChargeRES_Data,MATCH($E77,ChargeRES_Labels,0),MATCH(CO$7,ChargeRES_Years,0))</f>
        <v>-779.27492</v>
      </c>
      <c r="CP77" s="20" t="n">
        <f aca="false">INDEX(ChargeRES_Data,MATCH($E77,ChargeRES_Labels,0),MATCH(CP$7,ChargeRES_Years,0))</f>
        <v>-779.27492</v>
      </c>
      <c r="CQ77" s="20" t="n">
        <f aca="false">INDEX(ChargeRES_Data,MATCH($E77,ChargeRES_Labels,0),MATCH(CQ$7,ChargeRES_Years,0))</f>
        <v>-745.06588</v>
      </c>
      <c r="CR77" s="20" t="n">
        <f aca="false">INDEX(ChargeRES_Data,MATCH($E77,ChargeRES_Labels,0),MATCH(CR$7,ChargeRES_Years,0))</f>
        <v>-745.06588</v>
      </c>
      <c r="CS77" s="20" t="n">
        <f aca="false">INDEX(ChargeRES_Data,MATCH($E77,ChargeRES_Labels,0),MATCH(CS$7,ChargeRES_Years,0))</f>
        <v>-745.06588</v>
      </c>
      <c r="CT77" s="20" t="n">
        <f aca="false">INDEX(ChargeRES_Data,MATCH($E77,ChargeRES_Labels,0),MATCH(CT$7,ChargeRES_Years,0))</f>
        <v>-745.06588</v>
      </c>
      <c r="CU77" s="20" t="n">
        <f aca="false">INDEX(ChargeRES_Data,MATCH($E77,ChargeRES_Labels,0),MATCH(CU$7,ChargeRES_Years,0))</f>
        <v>-713.83809</v>
      </c>
      <c r="CV77" s="20" t="n">
        <f aca="false">INDEX(ChargeRES_Data,MATCH($E77,ChargeRES_Labels,0),MATCH(CV$7,ChargeRES_Years,0))</f>
        <v>-713.83809</v>
      </c>
      <c r="CW77" s="20" t="n">
        <f aca="false">INDEX(ChargeRES_Data,MATCH($E77,ChargeRES_Labels,0),MATCH(CW$7,ChargeRES_Years,0))</f>
        <v>-713.83809</v>
      </c>
      <c r="CX77" s="20" t="n">
        <f aca="false">INDEX(ChargeRES_Data,MATCH($E77,ChargeRES_Labels,0),MATCH(CX$7,ChargeRES_Years,0))</f>
        <v>-713.83809</v>
      </c>
      <c r="CY77" s="20" t="n">
        <f aca="false">INDEX(ChargeRES_Data,MATCH($E77,ChargeRES_Labels,0),MATCH(CY$7,ChargeRES_Years,0))</f>
        <v>-1040.09275</v>
      </c>
      <c r="CZ77" s="20" t="n">
        <f aca="false">INDEX(ChargeRES_Data,MATCH($E77,ChargeRES_Labels,0),MATCH(CZ$7,ChargeRES_Years,0))</f>
        <v>-1040.09275</v>
      </c>
      <c r="DA77" s="20" t="n">
        <f aca="false">INDEX(ChargeRES_Data,MATCH($E77,ChargeRES_Labels,0),MATCH(DA$7,ChargeRES_Years,0))</f>
        <v>-1040.09275</v>
      </c>
      <c r="DB77" s="20" t="n">
        <f aca="false">INDEX(ChargeRES_Data,MATCH($E77,ChargeRES_Labels,0),MATCH(DB$7,ChargeRES_Years,0))</f>
        <v>-1040.09275</v>
      </c>
      <c r="DC77" s="20" t="n">
        <f aca="false">INDEX(ChargeRES_Data,MATCH($E77,ChargeRES_Labels,0),MATCH(DC$7,ChargeRES_Years,0))</f>
        <v>-993.65772</v>
      </c>
      <c r="DD77" s="20" t="n">
        <f aca="false">INDEX(ChargeRES_Data,MATCH($E77,ChargeRES_Labels,0),MATCH(DD$7,ChargeRES_Years,0))</f>
        <v>-993.65772</v>
      </c>
      <c r="DE77" s="20" t="n">
        <f aca="false">INDEX(ChargeRES_Data,MATCH($E77,ChargeRES_Labels,0),MATCH(DE$7,ChargeRES_Years,0))</f>
        <v>-993.65772</v>
      </c>
      <c r="DF77" s="20" t="n">
        <f aca="false">INDEX(ChargeRES_Data,MATCH($E77,ChargeRES_Labels,0),MATCH(DF$7,ChargeRES_Years,0))</f>
        <v>-993.65772</v>
      </c>
      <c r="DG77" s="20" t="n">
        <f aca="false">INDEX(ChargeRES_Data,MATCH($E77,ChargeRES_Labels,0),MATCH(DG$7,ChargeRES_Years,0))</f>
        <v>-961.99609</v>
      </c>
      <c r="DH77" s="20" t="n">
        <f aca="false">INDEX(ChargeRES_Data,MATCH($E77,ChargeRES_Labels,0),MATCH(DH$7,ChargeRES_Years,0))</f>
        <v>-961.99609</v>
      </c>
      <c r="DI77" s="20" t="n">
        <f aca="false">INDEX(ChargeRES_Data,MATCH($E77,ChargeRES_Labels,0),MATCH(DI$7,ChargeRES_Years,0))</f>
        <v>-961.99609</v>
      </c>
      <c r="DJ77" s="20" t="n">
        <f aca="false">INDEX(ChargeRES_Data,MATCH($E77,ChargeRES_Labels,0),MATCH(DJ$7,ChargeRES_Years,0))</f>
        <v>-961.99609</v>
      </c>
      <c r="DK77" s="20" t="n">
        <f aca="false">INDEX(ChargeRES_Data,MATCH($E77,ChargeRES_Labels,0),MATCH(DK$7,ChargeRES_Years,0))</f>
        <v>-930.5436</v>
      </c>
      <c r="DL77" s="20" t="n">
        <f aca="false">INDEX(ChargeRES_Data,MATCH($E77,ChargeRES_Labels,0),MATCH(DL$7,ChargeRES_Years,0))</f>
        <v>-930.5436</v>
      </c>
      <c r="DM77" s="20" t="n">
        <f aca="false">INDEX(ChargeRES_Data,MATCH($E77,ChargeRES_Labels,0),MATCH(DM$7,ChargeRES_Years,0))</f>
        <v>-930.5436</v>
      </c>
      <c r="DN77" s="20" t="n">
        <f aca="false">INDEX(ChargeRES_Data,MATCH($E77,ChargeRES_Labels,0),MATCH(DN$7,ChargeRES_Years,0))</f>
        <v>-930.5436</v>
      </c>
      <c r="DO77" s="20" t="n">
        <f aca="false">INDEX(ChargeRES_Data,MATCH($E77,ChargeRES_Labels,0),MATCH(DO$7,ChargeRES_Years,0))</f>
        <v>-926.40611</v>
      </c>
      <c r="DP77" s="20" t="n">
        <f aca="false">INDEX(ChargeRES_Data,MATCH($E77,ChargeRES_Labels,0),MATCH(DP$7,ChargeRES_Years,0))</f>
        <v>-926.40611</v>
      </c>
      <c r="DQ77" s="20" t="n">
        <f aca="false">INDEX(ChargeRES_Data,MATCH($E77,ChargeRES_Labels,0),MATCH(DQ$7,ChargeRES_Years,0))</f>
        <v>-926.40611</v>
      </c>
      <c r="DR77" s="20" t="n">
        <f aca="false">INDEX(ChargeRES_Data,MATCH($E77,ChargeRES_Labels,0),MATCH(DR$7,ChargeRES_Years,0))</f>
        <v>-926.40611</v>
      </c>
      <c r="DS77" s="20" t="n">
        <f aca="false">INDEX(ChargeRES_Data,MATCH($E77,ChargeRES_Labels,0),MATCH(DS$7,ChargeRES_Years,0))</f>
        <v>-914.09784</v>
      </c>
      <c r="DT77" s="20" t="n">
        <f aca="false">INDEX(ChargeRES_Data,MATCH($E77,ChargeRES_Labels,0),MATCH(DT$7,ChargeRES_Years,0))</f>
        <v>-914.09784</v>
      </c>
      <c r="DU77" s="20" t="n">
        <f aca="false">INDEX(ChargeRES_Data,MATCH($E77,ChargeRES_Labels,0),MATCH(DU$7,ChargeRES_Years,0))</f>
        <v>-914.09784</v>
      </c>
      <c r="DV77" s="20" t="n">
        <f aca="false">INDEX(ChargeRES_Data,MATCH($E77,ChargeRES_Labels,0),MATCH(DV$7,ChargeRES_Years,0))</f>
        <v>-914.09784</v>
      </c>
      <c r="DW77" s="20" t="n">
        <f aca="false">INDEX(ChargeRES_Data,MATCH($E77,ChargeRES_Labels,0),MATCH(DW$7,ChargeRES_Years,0))</f>
        <v>-891.80399</v>
      </c>
      <c r="DX77" s="20" t="n">
        <f aca="false">INDEX(ChargeRES_Data,MATCH($E77,ChargeRES_Labels,0),MATCH(DX$7,ChargeRES_Years,0))</f>
        <v>-891.80399</v>
      </c>
      <c r="DY77" s="20" t="n">
        <f aca="false">INDEX(ChargeRES_Data,MATCH($E77,ChargeRES_Labels,0),MATCH(DY$7,ChargeRES_Years,0))</f>
        <v>-891.80399</v>
      </c>
      <c r="DZ77" s="20" t="n">
        <f aca="false">INDEX(ChargeRES_Data,MATCH($E77,ChargeRES_Labels,0),MATCH(DZ$7,ChargeRES_Years,0))</f>
        <v>-891.80399</v>
      </c>
      <c r="EA77" s="20" t="n">
        <f aca="false">INDEX(ChargeRES_Data,MATCH($E77,ChargeRES_Labels,0),MATCH(EA$7,ChargeRES_Years,0))</f>
        <v>-870.13693</v>
      </c>
      <c r="EB77" s="20" t="n">
        <f aca="false">INDEX(ChargeRES_Data,MATCH($E77,ChargeRES_Labels,0),MATCH(EB$7,ChargeRES_Years,0))</f>
        <v>-870.13693</v>
      </c>
      <c r="EC77" s="20" t="n">
        <f aca="false">INDEX(ChargeRES_Data,MATCH($E77,ChargeRES_Labels,0),MATCH(EC$7,ChargeRES_Years,0))</f>
        <v>-870.13693</v>
      </c>
      <c r="ED77" s="20" t="n">
        <f aca="false">INDEX(ChargeRES_Data,MATCH($E77,ChargeRES_Labels,0),MATCH(ED$7,ChargeRES_Years,0))</f>
        <v>-870.13693</v>
      </c>
      <c r="EE77" s="20" t="n">
        <f aca="false">INDEX(ChargeRES_Data,MATCH($E77,ChargeRES_Labels,0),MATCH(EE$7,ChargeRES_Years,0))</f>
        <v>-864.3226</v>
      </c>
      <c r="EF77" s="20" t="n">
        <f aca="false">INDEX(ChargeRES_Data,MATCH($E77,ChargeRES_Labels,0),MATCH(EF$7,ChargeRES_Years,0))</f>
        <v>-864.3226</v>
      </c>
      <c r="EG77" s="20" t="n">
        <f aca="false">INDEX(ChargeRES_Data,MATCH($E77,ChargeRES_Labels,0),MATCH(EG$7,ChargeRES_Years,0))</f>
        <v>-864.3226</v>
      </c>
      <c r="EH77" s="20" t="n">
        <f aca="false">INDEX(ChargeRES_Data,MATCH($E77,ChargeRES_Labels,0),MATCH(EH$7,ChargeRES_Years,0))</f>
        <v>-864.3226</v>
      </c>
      <c r="EI77" s="20" t="n">
        <f aca="false">INDEX(ChargeRES_Data,MATCH($E77,ChargeRES_Labels,0),MATCH(EI$7,ChargeRES_Years,0))</f>
        <v>-866.71026</v>
      </c>
      <c r="EJ77" s="20" t="n">
        <f aca="false">INDEX(ChargeRES_Data,MATCH($E77,ChargeRES_Labels,0),MATCH(EJ$7,ChargeRES_Years,0))</f>
        <v>-866.71026</v>
      </c>
      <c r="EK77" s="20" t="n">
        <f aca="false">INDEX(ChargeRES_Data,MATCH($E77,ChargeRES_Labels,0),MATCH(EK$7,ChargeRES_Years,0))</f>
        <v>-866.71026</v>
      </c>
      <c r="EL77" s="20" t="n">
        <f aca="false">INDEX(ChargeRES_Data,MATCH($E77,ChargeRES_Labels,0),MATCH(EL$7,ChargeRES_Years,0))</f>
        <v>-866.71026</v>
      </c>
      <c r="EM77" s="20" t="n">
        <f aca="false">INDEX(ChargeRES_Data,MATCH($E77,ChargeRES_Labels,0),MATCH(EM$7,ChargeRES_Years,0))</f>
        <v>-855.4343</v>
      </c>
      <c r="EN77" s="20" t="n">
        <f aca="false">INDEX(ChargeRES_Data,MATCH($E77,ChargeRES_Labels,0),MATCH(EN$7,ChargeRES_Years,0))</f>
        <v>-855.4343</v>
      </c>
      <c r="EO77" s="20" t="n">
        <f aca="false">INDEX(ChargeRES_Data,MATCH($E77,ChargeRES_Labels,0),MATCH(EO$7,ChargeRES_Years,0))</f>
        <v>-855.4343</v>
      </c>
      <c r="EP77" s="20" t="n">
        <f aca="false">INDEX(ChargeRES_Data,MATCH($E77,ChargeRES_Labels,0),MATCH(EP$7,ChargeRES_Years,0))</f>
        <v>-855.4343</v>
      </c>
      <c r="EQ77" s="20" t="n">
        <f aca="false">INDEX(ChargeRES_Data,MATCH($E77,ChargeRES_Labels,0),MATCH(EQ$7,ChargeRES_Years,0))</f>
        <v>-841.29448</v>
      </c>
      <c r="ER77" s="20" t="n">
        <f aca="false">INDEX(ChargeRES_Data,MATCH($E77,ChargeRES_Labels,0),MATCH(ER$7,ChargeRES_Years,0))</f>
        <v>-841.29448</v>
      </c>
      <c r="ES77" s="20" t="n">
        <f aca="false">INDEX(ChargeRES_Data,MATCH($E77,ChargeRES_Labels,0),MATCH(ES$7,ChargeRES_Years,0))</f>
        <v>-841.29448</v>
      </c>
      <c r="ET77" s="20" t="n">
        <f aca="false">INDEX(ChargeRES_Data,MATCH($E77,ChargeRES_Labels,0),MATCH(ET$7,ChargeRES_Years,0))</f>
        <v>-841.29448</v>
      </c>
      <c r="EU77" s="20" t="n">
        <f aca="false">INDEX(ChargeRES_Data,MATCH($E77,ChargeRES_Labels,0),MATCH(EU$7,ChargeRES_Years,0))</f>
        <v>-841.29448</v>
      </c>
      <c r="EV77" s="20" t="n">
        <f aca="false">INDEX(ChargeRES_Data,MATCH($E77,ChargeRES_Labels,0),MATCH(EV$7,ChargeRES_Years,0))</f>
        <v>-841.29448</v>
      </c>
      <c r="EW77" s="20" t="n">
        <f aca="false">INDEX(ChargeRES_Data,MATCH($E77,ChargeRES_Labels,0),MATCH(EW$7,ChargeRES_Years,0))</f>
        <v>-841.29448</v>
      </c>
      <c r="EX77" s="20" t="n">
        <f aca="false">INDEX(ChargeRES_Data,MATCH($E77,ChargeRES_Labels,0),MATCH(EX$7,ChargeRES_Years,0))</f>
        <v>-841.29448</v>
      </c>
      <c r="EY77" s="20" t="n">
        <f aca="false">INDEX(ChargeRES_Data,MATCH($E77,ChargeRES_Labels,0),MATCH(EY$7,ChargeRES_Years,0))</f>
        <v>-841.29448</v>
      </c>
      <c r="EZ77" s="20" t="n">
        <f aca="false">INDEX(ChargeRES_Data,MATCH($E77,ChargeRES_Labels,0),MATCH(EZ$7,ChargeRES_Years,0))</f>
        <v>-841.29448</v>
      </c>
      <c r="FA77" s="20" t="n">
        <f aca="false">INDEX(ChargeRES_Data,MATCH($E77,ChargeRES_Labels,0),MATCH(FA$7,ChargeRES_Years,0))</f>
        <v>-841.29448</v>
      </c>
      <c r="FB77" s="20" t="n">
        <f aca="false">INDEX(ChargeRES_Data,MATCH($E77,ChargeRES_Labels,0),MATCH(FB$7,ChargeRES_Years,0))</f>
        <v>-841.29448</v>
      </c>
      <c r="FC77" s="20" t="n">
        <f aca="false">INDEX(ChargeRES_Data,MATCH($E77,ChargeRES_Labels,0),MATCH(FC$7,ChargeRES_Years,0))</f>
        <v>-841.29448</v>
      </c>
      <c r="FD77" s="20" t="n">
        <f aca="false">INDEX(ChargeRES_Data,MATCH($E77,ChargeRES_Labels,0),MATCH(FD$7,ChargeRES_Years,0))</f>
        <v>-841.29448</v>
      </c>
      <c r="FE77" s="20" t="n">
        <f aca="false">INDEX(ChargeRES_Data,MATCH($E77,ChargeRES_Labels,0),MATCH(FE$7,ChargeRES_Years,0))</f>
        <v>-841.29448</v>
      </c>
      <c r="FF77" s="20" t="n">
        <f aca="false">INDEX(ChargeRES_Data,MATCH($E77,ChargeRES_Labels,0),MATCH(FF$7,ChargeRES_Years,0))</f>
        <v>-841.29448</v>
      </c>
      <c r="FG77" s="20" t="n">
        <f aca="false">INDEX(ChargeRES_Data,MATCH($E77,ChargeRES_Labels,0),MATCH(FG$7,ChargeRES_Years,0))</f>
        <v>-841.29448</v>
      </c>
      <c r="FH77" s="20" t="n">
        <f aca="false">INDEX(ChargeRES_Data,MATCH($E77,ChargeRES_Labels,0),MATCH(FH$7,ChargeRES_Years,0))</f>
        <v>-841.29448</v>
      </c>
    </row>
    <row r="78" customFormat="false" ht="15" hidden="false" customHeight="false" outlineLevel="0" collapsed="false">
      <c r="C78" s="0" t="s">
        <v>734</v>
      </c>
      <c r="D78" s="11" t="s">
        <v>40</v>
      </c>
      <c r="E78" s="14" t="str">
        <f aca="false">$E47</f>
        <v>DC 4h</v>
      </c>
      <c r="J78" s="20" t="n">
        <f aca="false">INDEX(ChargeGrid_Data,MATCH($E78,ChargeGrid_Labels,0),MATCH(J$7,ChargeGrid_Years,0))</f>
        <v>0</v>
      </c>
      <c r="K78" s="20" t="n">
        <f aca="false">INDEX(ChargeGrid_Data,MATCH($E78,ChargeGrid_Labels,0),MATCH(K$7,ChargeGrid_Years,0))</f>
        <v>0</v>
      </c>
      <c r="L78" s="20" t="n">
        <f aca="false">INDEX(ChargeGrid_Data,MATCH($E78,ChargeGrid_Labels,0),MATCH(L$7,ChargeGrid_Years,0))</f>
        <v>0</v>
      </c>
      <c r="M78" s="20" t="n">
        <f aca="false">INDEX(ChargeGrid_Data,MATCH($E78,ChargeGrid_Labels,0),MATCH(M$7,ChargeGrid_Years,0))</f>
        <v>0</v>
      </c>
      <c r="N78" s="20" t="n">
        <f aca="false">INDEX(ChargeGrid_Data,MATCH($E78,ChargeGrid_Labels,0),MATCH(N$7,ChargeGrid_Years,0))</f>
        <v>0</v>
      </c>
      <c r="O78" s="20" t="n">
        <f aca="false">INDEX(ChargeGrid_Data,MATCH($E78,ChargeGrid_Labels,0),MATCH(O$7,ChargeGrid_Years,0))</f>
        <v>-751.2864</v>
      </c>
      <c r="P78" s="20" t="n">
        <f aca="false">INDEX(ChargeGrid_Data,MATCH($E78,ChargeGrid_Labels,0),MATCH(P$7,ChargeGrid_Years,0))</f>
        <v>-751.2864</v>
      </c>
      <c r="Q78" s="20" t="n">
        <f aca="false">INDEX(ChargeGrid_Data,MATCH($E78,ChargeGrid_Labels,0),MATCH(Q$7,ChargeGrid_Years,0))</f>
        <v>-751.2864</v>
      </c>
      <c r="R78" s="20" t="n">
        <f aca="false">INDEX(ChargeGrid_Data,MATCH($E78,ChargeGrid_Labels,0),MATCH(R$7,ChargeGrid_Years,0))</f>
        <v>-751.2864</v>
      </c>
      <c r="S78" s="20" t="n">
        <f aca="false">INDEX(ChargeGrid_Data,MATCH($E78,ChargeGrid_Labels,0),MATCH(S$7,ChargeGrid_Years,0))</f>
        <v>-663.46514</v>
      </c>
      <c r="T78" s="20" t="n">
        <f aca="false">INDEX(ChargeGrid_Data,MATCH($E78,ChargeGrid_Labels,0),MATCH(T$7,ChargeGrid_Years,0))</f>
        <v>-663.46514</v>
      </c>
      <c r="U78" s="20" t="n">
        <f aca="false">INDEX(ChargeGrid_Data,MATCH($E78,ChargeGrid_Labels,0),MATCH(U$7,ChargeGrid_Years,0))</f>
        <v>-663.46514</v>
      </c>
      <c r="V78" s="20" t="n">
        <f aca="false">INDEX(ChargeGrid_Data,MATCH($E78,ChargeGrid_Labels,0),MATCH(V$7,ChargeGrid_Years,0))</f>
        <v>-663.46514</v>
      </c>
      <c r="W78" s="20" t="n">
        <f aca="false">INDEX(ChargeGrid_Data,MATCH($E78,ChargeGrid_Labels,0),MATCH(W$7,ChargeGrid_Years,0))</f>
        <v>-620.42262</v>
      </c>
      <c r="X78" s="20" t="n">
        <f aca="false">INDEX(ChargeGrid_Data,MATCH($E78,ChargeGrid_Labels,0),MATCH(X$7,ChargeGrid_Years,0))</f>
        <v>-620.42262</v>
      </c>
      <c r="Y78" s="20" t="n">
        <f aca="false">INDEX(ChargeGrid_Data,MATCH($E78,ChargeGrid_Labels,0),MATCH(Y$7,ChargeGrid_Years,0))</f>
        <v>-620.42262</v>
      </c>
      <c r="Z78" s="20" t="n">
        <f aca="false">INDEX(ChargeGrid_Data,MATCH($E78,ChargeGrid_Labels,0),MATCH(Z$7,ChargeGrid_Years,0))</f>
        <v>-620.42262</v>
      </c>
      <c r="AA78" s="20" t="n">
        <f aca="false">INDEX(ChargeGrid_Data,MATCH($E78,ChargeGrid_Labels,0),MATCH(AA$7,ChargeGrid_Years,0))</f>
        <v>-590.15109</v>
      </c>
      <c r="AB78" s="20" t="n">
        <f aca="false">INDEX(ChargeGrid_Data,MATCH($E78,ChargeGrid_Labels,0),MATCH(AB$7,ChargeGrid_Years,0))</f>
        <v>-590.15109</v>
      </c>
      <c r="AC78" s="20" t="n">
        <f aca="false">INDEX(ChargeGrid_Data,MATCH($E78,ChargeGrid_Labels,0),MATCH(AC$7,ChargeGrid_Years,0))</f>
        <v>-590.15109</v>
      </c>
      <c r="AD78" s="20" t="n">
        <f aca="false">INDEX(ChargeGrid_Data,MATCH($E78,ChargeGrid_Labels,0),MATCH(AD$7,ChargeGrid_Years,0))</f>
        <v>-590.15109</v>
      </c>
      <c r="AE78" s="20" t="n">
        <f aca="false">INDEX(ChargeGrid_Data,MATCH($E78,ChargeGrid_Labels,0),MATCH(AE$7,ChargeGrid_Years,0))</f>
        <v>-581.20382</v>
      </c>
      <c r="AF78" s="20" t="n">
        <f aca="false">INDEX(ChargeGrid_Data,MATCH($E78,ChargeGrid_Labels,0),MATCH(AF$7,ChargeGrid_Years,0))</f>
        <v>-581.20382</v>
      </c>
      <c r="AG78" s="20" t="n">
        <f aca="false">INDEX(ChargeGrid_Data,MATCH($E78,ChargeGrid_Labels,0),MATCH(AG$7,ChargeGrid_Years,0))</f>
        <v>-581.20382</v>
      </c>
      <c r="AH78" s="20" t="n">
        <f aca="false">INDEX(ChargeGrid_Data,MATCH($E78,ChargeGrid_Labels,0),MATCH(AH$7,ChargeGrid_Years,0))</f>
        <v>-581.20382</v>
      </c>
      <c r="AI78" s="20" t="n">
        <f aca="false">INDEX(ChargeGrid_Data,MATCH($E78,ChargeGrid_Labels,0),MATCH(AI$7,ChargeGrid_Years,0))</f>
        <v>-575.76335</v>
      </c>
      <c r="AJ78" s="20" t="n">
        <f aca="false">INDEX(ChargeGrid_Data,MATCH($E78,ChargeGrid_Labels,0),MATCH(AJ$7,ChargeGrid_Years,0))</f>
        <v>-575.76335</v>
      </c>
      <c r="AK78" s="20" t="n">
        <f aca="false">INDEX(ChargeGrid_Data,MATCH($E78,ChargeGrid_Labels,0),MATCH(AK$7,ChargeGrid_Years,0))</f>
        <v>-575.76335</v>
      </c>
      <c r="AL78" s="20" t="n">
        <f aca="false">INDEX(ChargeGrid_Data,MATCH($E78,ChargeGrid_Labels,0),MATCH(AL$7,ChargeGrid_Years,0))</f>
        <v>-575.76335</v>
      </c>
      <c r="AM78" s="20" t="n">
        <f aca="false">INDEX(ChargeGrid_Data,MATCH($E78,ChargeGrid_Labels,0),MATCH(AM$7,ChargeGrid_Years,0))</f>
        <v>-541.56006</v>
      </c>
      <c r="AN78" s="20" t="n">
        <f aca="false">INDEX(ChargeGrid_Data,MATCH($E78,ChargeGrid_Labels,0),MATCH(AN$7,ChargeGrid_Years,0))</f>
        <v>-541.56006</v>
      </c>
      <c r="AO78" s="20" t="n">
        <f aca="false">INDEX(ChargeGrid_Data,MATCH($E78,ChargeGrid_Labels,0),MATCH(AO$7,ChargeGrid_Years,0))</f>
        <v>-541.56006</v>
      </c>
      <c r="AP78" s="20" t="n">
        <f aca="false">INDEX(ChargeGrid_Data,MATCH($E78,ChargeGrid_Labels,0),MATCH(AP$7,ChargeGrid_Years,0))</f>
        <v>-541.56006</v>
      </c>
      <c r="AQ78" s="20" t="n">
        <f aca="false">INDEX(ChargeGrid_Data,MATCH($E78,ChargeGrid_Labels,0),MATCH(AQ$7,ChargeGrid_Years,0))</f>
        <v>-528.87975</v>
      </c>
      <c r="AR78" s="20" t="n">
        <f aca="false">INDEX(ChargeGrid_Data,MATCH($E78,ChargeGrid_Labels,0),MATCH(AR$7,ChargeGrid_Years,0))</f>
        <v>-528.87975</v>
      </c>
      <c r="AS78" s="20" t="n">
        <f aca="false">INDEX(ChargeGrid_Data,MATCH($E78,ChargeGrid_Labels,0),MATCH(AS$7,ChargeGrid_Years,0))</f>
        <v>-528.87975</v>
      </c>
      <c r="AT78" s="20" t="n">
        <f aca="false">INDEX(ChargeGrid_Data,MATCH($E78,ChargeGrid_Labels,0),MATCH(AT$7,ChargeGrid_Years,0))</f>
        <v>-528.87975</v>
      </c>
      <c r="AU78" s="20" t="n">
        <f aca="false">INDEX(ChargeGrid_Data,MATCH($E78,ChargeGrid_Labels,0),MATCH(AU$7,ChargeGrid_Years,0))</f>
        <v>-511.53463</v>
      </c>
      <c r="AV78" s="20" t="n">
        <f aca="false">INDEX(ChargeGrid_Data,MATCH($E78,ChargeGrid_Labels,0),MATCH(AV$7,ChargeGrid_Years,0))</f>
        <v>-511.53463</v>
      </c>
      <c r="AW78" s="20" t="n">
        <f aca="false">INDEX(ChargeGrid_Data,MATCH($E78,ChargeGrid_Labels,0),MATCH(AW$7,ChargeGrid_Years,0))</f>
        <v>-511.53463</v>
      </c>
      <c r="AX78" s="20" t="n">
        <f aca="false">INDEX(ChargeGrid_Data,MATCH($E78,ChargeGrid_Labels,0),MATCH(AX$7,ChargeGrid_Years,0))</f>
        <v>-511.53463</v>
      </c>
      <c r="AY78" s="20" t="n">
        <f aca="false">INDEX(ChargeGrid_Data,MATCH($E78,ChargeGrid_Labels,0),MATCH(AY$7,ChargeGrid_Years,0))</f>
        <v>-508.93701</v>
      </c>
      <c r="AZ78" s="20" t="n">
        <f aca="false">INDEX(ChargeGrid_Data,MATCH($E78,ChargeGrid_Labels,0),MATCH(AZ$7,ChargeGrid_Years,0))</f>
        <v>-508.93701</v>
      </c>
      <c r="BA78" s="20" t="n">
        <f aca="false">INDEX(ChargeGrid_Data,MATCH($E78,ChargeGrid_Labels,0),MATCH(BA$7,ChargeGrid_Years,0))</f>
        <v>-508.93701</v>
      </c>
      <c r="BB78" s="20" t="n">
        <f aca="false">INDEX(ChargeGrid_Data,MATCH($E78,ChargeGrid_Labels,0),MATCH(BB$7,ChargeGrid_Years,0))</f>
        <v>-508.93701</v>
      </c>
      <c r="BC78" s="20" t="n">
        <f aca="false">INDEX(ChargeGrid_Data,MATCH($E78,ChargeGrid_Labels,0),MATCH(BC$7,ChargeGrid_Years,0))</f>
        <v>-526.89342</v>
      </c>
      <c r="BD78" s="20" t="n">
        <f aca="false">INDEX(ChargeGrid_Data,MATCH($E78,ChargeGrid_Labels,0),MATCH(BD$7,ChargeGrid_Years,0))</f>
        <v>-526.89342</v>
      </c>
      <c r="BE78" s="20" t="n">
        <f aca="false">INDEX(ChargeGrid_Data,MATCH($E78,ChargeGrid_Labels,0),MATCH(BE$7,ChargeGrid_Years,0))</f>
        <v>-526.89342</v>
      </c>
      <c r="BF78" s="20" t="n">
        <f aca="false">INDEX(ChargeGrid_Data,MATCH($E78,ChargeGrid_Labels,0),MATCH(BF$7,ChargeGrid_Years,0))</f>
        <v>-526.89342</v>
      </c>
      <c r="BG78" s="20" t="n">
        <f aca="false">INDEX(ChargeGrid_Data,MATCH($E78,ChargeGrid_Labels,0),MATCH(BG$7,ChargeGrid_Years,0))</f>
        <v>-498.38111</v>
      </c>
      <c r="BH78" s="20" t="n">
        <f aca="false">INDEX(ChargeGrid_Data,MATCH($E78,ChargeGrid_Labels,0),MATCH(BH$7,ChargeGrid_Years,0))</f>
        <v>-498.38111</v>
      </c>
      <c r="BI78" s="20" t="n">
        <f aca="false">INDEX(ChargeGrid_Data,MATCH($E78,ChargeGrid_Labels,0),MATCH(BI$7,ChargeGrid_Years,0))</f>
        <v>-498.38111</v>
      </c>
      <c r="BJ78" s="20" t="n">
        <f aca="false">INDEX(ChargeGrid_Data,MATCH($E78,ChargeGrid_Labels,0),MATCH(BJ$7,ChargeGrid_Years,0))</f>
        <v>-498.38111</v>
      </c>
      <c r="BK78" s="20" t="n">
        <f aca="false">INDEX(ChargeGrid_Data,MATCH($E78,ChargeGrid_Labels,0),MATCH(BK$7,ChargeGrid_Years,0))</f>
        <v>-514.22704</v>
      </c>
      <c r="BL78" s="20" t="n">
        <f aca="false">INDEX(ChargeGrid_Data,MATCH($E78,ChargeGrid_Labels,0),MATCH(BL$7,ChargeGrid_Years,0))</f>
        <v>-514.22704</v>
      </c>
      <c r="BM78" s="20" t="n">
        <f aca="false">INDEX(ChargeGrid_Data,MATCH($E78,ChargeGrid_Labels,0),MATCH(BM$7,ChargeGrid_Years,0))</f>
        <v>-514.22704</v>
      </c>
      <c r="BN78" s="20" t="n">
        <f aca="false">INDEX(ChargeGrid_Data,MATCH($E78,ChargeGrid_Labels,0),MATCH(BN$7,ChargeGrid_Years,0))</f>
        <v>-514.22704</v>
      </c>
      <c r="BO78" s="20" t="n">
        <f aca="false">INDEX(ChargeGrid_Data,MATCH($E78,ChargeGrid_Labels,0),MATCH(BO$7,ChargeGrid_Years,0))</f>
        <v>-503.78846</v>
      </c>
      <c r="BP78" s="20" t="n">
        <f aca="false">INDEX(ChargeGrid_Data,MATCH($E78,ChargeGrid_Labels,0),MATCH(BP$7,ChargeGrid_Years,0))</f>
        <v>-503.78846</v>
      </c>
      <c r="BQ78" s="20" t="n">
        <f aca="false">INDEX(ChargeGrid_Data,MATCH($E78,ChargeGrid_Labels,0),MATCH(BQ$7,ChargeGrid_Years,0))</f>
        <v>-503.78846</v>
      </c>
      <c r="BR78" s="20" t="n">
        <f aca="false">INDEX(ChargeGrid_Data,MATCH($E78,ChargeGrid_Labels,0),MATCH(BR$7,ChargeGrid_Years,0))</f>
        <v>-503.78846</v>
      </c>
      <c r="BS78" s="20" t="n">
        <f aca="false">INDEX(ChargeGrid_Data,MATCH($E78,ChargeGrid_Labels,0),MATCH(BS$7,ChargeGrid_Years,0))</f>
        <v>-488.23638</v>
      </c>
      <c r="BT78" s="20" t="n">
        <f aca="false">INDEX(ChargeGrid_Data,MATCH($E78,ChargeGrid_Labels,0),MATCH(BT$7,ChargeGrid_Years,0))</f>
        <v>-488.23638</v>
      </c>
      <c r="BU78" s="20" t="n">
        <f aca="false">INDEX(ChargeGrid_Data,MATCH($E78,ChargeGrid_Labels,0),MATCH(BU$7,ChargeGrid_Years,0))</f>
        <v>-488.23638</v>
      </c>
      <c r="BV78" s="20" t="n">
        <f aca="false">INDEX(ChargeGrid_Data,MATCH($E78,ChargeGrid_Labels,0),MATCH(BV$7,ChargeGrid_Years,0))</f>
        <v>-488.23638</v>
      </c>
      <c r="BW78" s="20" t="n">
        <f aca="false">INDEX(ChargeGrid_Data,MATCH($E78,ChargeGrid_Labels,0),MATCH(BW$7,ChargeGrid_Years,0))</f>
        <v>-508.20078</v>
      </c>
      <c r="BX78" s="20" t="n">
        <f aca="false">INDEX(ChargeGrid_Data,MATCH($E78,ChargeGrid_Labels,0),MATCH(BX$7,ChargeGrid_Years,0))</f>
        <v>-508.20078</v>
      </c>
      <c r="BY78" s="20" t="n">
        <f aca="false">INDEX(ChargeGrid_Data,MATCH($E78,ChargeGrid_Labels,0),MATCH(BY$7,ChargeGrid_Years,0))</f>
        <v>-508.20078</v>
      </c>
      <c r="BZ78" s="20" t="n">
        <f aca="false">INDEX(ChargeGrid_Data,MATCH($E78,ChargeGrid_Labels,0),MATCH(BZ$7,ChargeGrid_Years,0))</f>
        <v>-508.20078</v>
      </c>
      <c r="CA78" s="20" t="n">
        <f aca="false">INDEX(ChargeGrid_Data,MATCH($E78,ChargeGrid_Labels,0),MATCH(CA$7,ChargeGrid_Years,0))</f>
        <v>-499.94889</v>
      </c>
      <c r="CB78" s="20" t="n">
        <f aca="false">INDEX(ChargeGrid_Data,MATCH($E78,ChargeGrid_Labels,0),MATCH(CB$7,ChargeGrid_Years,0))</f>
        <v>-499.94889</v>
      </c>
      <c r="CC78" s="20" t="n">
        <f aca="false">INDEX(ChargeGrid_Data,MATCH($E78,ChargeGrid_Labels,0),MATCH(CC$7,ChargeGrid_Years,0))</f>
        <v>-499.94889</v>
      </c>
      <c r="CD78" s="20" t="n">
        <f aca="false">INDEX(ChargeGrid_Data,MATCH($E78,ChargeGrid_Labels,0),MATCH(CD$7,ChargeGrid_Years,0))</f>
        <v>-499.94889</v>
      </c>
      <c r="CE78" s="20" t="n">
        <f aca="false">INDEX(ChargeGrid_Data,MATCH($E78,ChargeGrid_Labels,0),MATCH(CE$7,ChargeGrid_Years,0))</f>
        <v>-500.04075</v>
      </c>
      <c r="CF78" s="20" t="n">
        <f aca="false">INDEX(ChargeGrid_Data,MATCH($E78,ChargeGrid_Labels,0),MATCH(CF$7,ChargeGrid_Years,0))</f>
        <v>-500.04075</v>
      </c>
      <c r="CG78" s="20" t="n">
        <f aca="false">INDEX(ChargeGrid_Data,MATCH($E78,ChargeGrid_Labels,0),MATCH(CG$7,ChargeGrid_Years,0))</f>
        <v>-500.04075</v>
      </c>
      <c r="CH78" s="20" t="n">
        <f aca="false">INDEX(ChargeGrid_Data,MATCH($E78,ChargeGrid_Labels,0),MATCH(CH$7,ChargeGrid_Years,0))</f>
        <v>-500.04075</v>
      </c>
      <c r="CI78" s="20" t="n">
        <f aca="false">INDEX(ChargeGrid_Data,MATCH($E78,ChargeGrid_Labels,0),MATCH(CI$7,ChargeGrid_Years,0))</f>
        <v>-503.09869</v>
      </c>
      <c r="CJ78" s="20" t="n">
        <f aca="false">INDEX(ChargeGrid_Data,MATCH($E78,ChargeGrid_Labels,0),MATCH(CJ$7,ChargeGrid_Years,0))</f>
        <v>-503.09869</v>
      </c>
      <c r="CK78" s="20" t="n">
        <f aca="false">INDEX(ChargeGrid_Data,MATCH($E78,ChargeGrid_Labels,0),MATCH(CK$7,ChargeGrid_Years,0))</f>
        <v>-503.09869</v>
      </c>
      <c r="CL78" s="20" t="n">
        <f aca="false">INDEX(ChargeGrid_Data,MATCH($E78,ChargeGrid_Labels,0),MATCH(CL$7,ChargeGrid_Years,0))</f>
        <v>-503.09869</v>
      </c>
      <c r="CM78" s="20" t="n">
        <f aca="false">INDEX(ChargeGrid_Data,MATCH($E78,ChargeGrid_Labels,0),MATCH(CM$7,ChargeGrid_Years,0))</f>
        <v>-497.34921</v>
      </c>
      <c r="CN78" s="20" t="n">
        <f aca="false">INDEX(ChargeGrid_Data,MATCH($E78,ChargeGrid_Labels,0),MATCH(CN$7,ChargeGrid_Years,0))</f>
        <v>-497.34921</v>
      </c>
      <c r="CO78" s="20" t="n">
        <f aca="false">INDEX(ChargeGrid_Data,MATCH($E78,ChargeGrid_Labels,0),MATCH(CO$7,ChargeGrid_Years,0))</f>
        <v>-497.34921</v>
      </c>
      <c r="CP78" s="20" t="n">
        <f aca="false">INDEX(ChargeGrid_Data,MATCH($E78,ChargeGrid_Labels,0),MATCH(CP$7,ChargeGrid_Years,0))</f>
        <v>-497.34921</v>
      </c>
      <c r="CQ78" s="20" t="n">
        <f aca="false">INDEX(ChargeGrid_Data,MATCH($E78,ChargeGrid_Labels,0),MATCH(CQ$7,ChargeGrid_Years,0))</f>
        <v>-514.43421</v>
      </c>
      <c r="CR78" s="20" t="n">
        <f aca="false">INDEX(ChargeGrid_Data,MATCH($E78,ChargeGrid_Labels,0),MATCH(CR$7,ChargeGrid_Years,0))</f>
        <v>-514.43421</v>
      </c>
      <c r="CS78" s="20" t="n">
        <f aca="false">INDEX(ChargeGrid_Data,MATCH($E78,ChargeGrid_Labels,0),MATCH(CS$7,ChargeGrid_Years,0))</f>
        <v>-514.43421</v>
      </c>
      <c r="CT78" s="20" t="n">
        <f aca="false">INDEX(ChargeGrid_Data,MATCH($E78,ChargeGrid_Labels,0),MATCH(CT$7,ChargeGrid_Years,0))</f>
        <v>-514.43421</v>
      </c>
      <c r="CU78" s="20" t="n">
        <f aca="false">INDEX(ChargeGrid_Data,MATCH($E78,ChargeGrid_Labels,0),MATCH(CU$7,ChargeGrid_Years,0))</f>
        <v>-548.94787</v>
      </c>
      <c r="CV78" s="20" t="n">
        <f aca="false">INDEX(ChargeGrid_Data,MATCH($E78,ChargeGrid_Labels,0),MATCH(CV$7,ChargeGrid_Years,0))</f>
        <v>-548.94787</v>
      </c>
      <c r="CW78" s="20" t="n">
        <f aca="false">INDEX(ChargeGrid_Data,MATCH($E78,ChargeGrid_Labels,0),MATCH(CW$7,ChargeGrid_Years,0))</f>
        <v>-548.94787</v>
      </c>
      <c r="CX78" s="20" t="n">
        <f aca="false">INDEX(ChargeGrid_Data,MATCH($E78,ChargeGrid_Labels,0),MATCH(CX$7,ChargeGrid_Years,0))</f>
        <v>-548.94787</v>
      </c>
      <c r="CY78" s="20" t="n">
        <f aca="false">INDEX(ChargeGrid_Data,MATCH($E78,ChargeGrid_Labels,0),MATCH(CY$7,ChargeGrid_Years,0))</f>
        <v>-707.19545</v>
      </c>
      <c r="CZ78" s="20" t="n">
        <f aca="false">INDEX(ChargeGrid_Data,MATCH($E78,ChargeGrid_Labels,0),MATCH(CZ$7,ChargeGrid_Years,0))</f>
        <v>-707.19545</v>
      </c>
      <c r="DA78" s="20" t="n">
        <f aca="false">INDEX(ChargeGrid_Data,MATCH($E78,ChargeGrid_Labels,0),MATCH(DA$7,ChargeGrid_Years,0))</f>
        <v>-707.19545</v>
      </c>
      <c r="DB78" s="20" t="n">
        <f aca="false">INDEX(ChargeGrid_Data,MATCH($E78,ChargeGrid_Labels,0),MATCH(DB$7,ChargeGrid_Years,0))</f>
        <v>-707.19545</v>
      </c>
      <c r="DC78" s="20" t="n">
        <f aca="false">INDEX(ChargeGrid_Data,MATCH($E78,ChargeGrid_Labels,0),MATCH(DC$7,ChargeGrid_Years,0))</f>
        <v>-688.10432</v>
      </c>
      <c r="DD78" s="20" t="n">
        <f aca="false">INDEX(ChargeGrid_Data,MATCH($E78,ChargeGrid_Labels,0),MATCH(DD$7,ChargeGrid_Years,0))</f>
        <v>-688.10432</v>
      </c>
      <c r="DE78" s="20" t="n">
        <f aca="false">INDEX(ChargeGrid_Data,MATCH($E78,ChargeGrid_Labels,0),MATCH(DE$7,ChargeGrid_Years,0))</f>
        <v>-688.10432</v>
      </c>
      <c r="DF78" s="20" t="n">
        <f aca="false">INDEX(ChargeGrid_Data,MATCH($E78,ChargeGrid_Labels,0),MATCH(DF$7,ChargeGrid_Years,0))</f>
        <v>-688.10432</v>
      </c>
      <c r="DG78" s="20" t="n">
        <f aca="false">INDEX(ChargeGrid_Data,MATCH($E78,ChargeGrid_Labels,0),MATCH(DG$7,ChargeGrid_Years,0))</f>
        <v>-668.95651</v>
      </c>
      <c r="DH78" s="20" t="n">
        <f aca="false">INDEX(ChargeGrid_Data,MATCH($E78,ChargeGrid_Labels,0),MATCH(DH$7,ChargeGrid_Years,0))</f>
        <v>-668.95651</v>
      </c>
      <c r="DI78" s="20" t="n">
        <f aca="false">INDEX(ChargeGrid_Data,MATCH($E78,ChargeGrid_Labels,0),MATCH(DI$7,ChargeGrid_Years,0))</f>
        <v>-668.95651</v>
      </c>
      <c r="DJ78" s="20" t="n">
        <f aca="false">INDEX(ChargeGrid_Data,MATCH($E78,ChargeGrid_Labels,0),MATCH(DJ$7,ChargeGrid_Years,0))</f>
        <v>-668.95651</v>
      </c>
      <c r="DK78" s="20" t="n">
        <f aca="false">INDEX(ChargeGrid_Data,MATCH($E78,ChargeGrid_Labels,0),MATCH(DK$7,ChargeGrid_Years,0))</f>
        <v>-681.69469</v>
      </c>
      <c r="DL78" s="20" t="n">
        <f aca="false">INDEX(ChargeGrid_Data,MATCH($E78,ChargeGrid_Labels,0),MATCH(DL$7,ChargeGrid_Years,0))</f>
        <v>-681.69469</v>
      </c>
      <c r="DM78" s="20" t="n">
        <f aca="false">INDEX(ChargeGrid_Data,MATCH($E78,ChargeGrid_Labels,0),MATCH(DM$7,ChargeGrid_Years,0))</f>
        <v>-681.69469</v>
      </c>
      <c r="DN78" s="20" t="n">
        <f aca="false">INDEX(ChargeGrid_Data,MATCH($E78,ChargeGrid_Labels,0),MATCH(DN$7,ChargeGrid_Years,0))</f>
        <v>-681.69469</v>
      </c>
      <c r="DO78" s="20" t="n">
        <f aca="false">INDEX(ChargeGrid_Data,MATCH($E78,ChargeGrid_Labels,0),MATCH(DO$7,ChargeGrid_Years,0))</f>
        <v>-644.57209</v>
      </c>
      <c r="DP78" s="20" t="n">
        <f aca="false">INDEX(ChargeGrid_Data,MATCH($E78,ChargeGrid_Labels,0),MATCH(DP$7,ChargeGrid_Years,0))</f>
        <v>-644.57209</v>
      </c>
      <c r="DQ78" s="20" t="n">
        <f aca="false">INDEX(ChargeGrid_Data,MATCH($E78,ChargeGrid_Labels,0),MATCH(DQ$7,ChargeGrid_Years,0))</f>
        <v>-644.57209</v>
      </c>
      <c r="DR78" s="20" t="n">
        <f aca="false">INDEX(ChargeGrid_Data,MATCH($E78,ChargeGrid_Labels,0),MATCH(DR$7,ChargeGrid_Years,0))</f>
        <v>-644.57209</v>
      </c>
      <c r="DS78" s="20" t="n">
        <f aca="false">INDEX(ChargeGrid_Data,MATCH($E78,ChargeGrid_Labels,0),MATCH(DS$7,ChargeGrid_Years,0))</f>
        <v>-635.13038</v>
      </c>
      <c r="DT78" s="20" t="n">
        <f aca="false">INDEX(ChargeGrid_Data,MATCH($E78,ChargeGrid_Labels,0),MATCH(DT$7,ChargeGrid_Years,0))</f>
        <v>-635.13038</v>
      </c>
      <c r="DU78" s="20" t="n">
        <f aca="false">INDEX(ChargeGrid_Data,MATCH($E78,ChargeGrid_Labels,0),MATCH(DU$7,ChargeGrid_Years,0))</f>
        <v>-635.13038</v>
      </c>
      <c r="DV78" s="20" t="n">
        <f aca="false">INDEX(ChargeGrid_Data,MATCH($E78,ChargeGrid_Labels,0),MATCH(DV$7,ChargeGrid_Years,0))</f>
        <v>-635.13038</v>
      </c>
      <c r="DW78" s="20" t="n">
        <f aca="false">INDEX(ChargeGrid_Data,MATCH($E78,ChargeGrid_Labels,0),MATCH(DW$7,ChargeGrid_Years,0))</f>
        <v>-635.28835</v>
      </c>
      <c r="DX78" s="20" t="n">
        <f aca="false">INDEX(ChargeGrid_Data,MATCH($E78,ChargeGrid_Labels,0),MATCH(DX$7,ChargeGrid_Years,0))</f>
        <v>-635.28835</v>
      </c>
      <c r="DY78" s="20" t="n">
        <f aca="false">INDEX(ChargeGrid_Data,MATCH($E78,ChargeGrid_Labels,0),MATCH(DY$7,ChargeGrid_Years,0))</f>
        <v>-635.28835</v>
      </c>
      <c r="DZ78" s="20" t="n">
        <f aca="false">INDEX(ChargeGrid_Data,MATCH($E78,ChargeGrid_Labels,0),MATCH(DZ$7,ChargeGrid_Years,0))</f>
        <v>-635.28835</v>
      </c>
      <c r="EA78" s="20" t="n">
        <f aca="false">INDEX(ChargeGrid_Data,MATCH($E78,ChargeGrid_Labels,0),MATCH(EA$7,ChargeGrid_Years,0))</f>
        <v>-632.34774</v>
      </c>
      <c r="EB78" s="20" t="n">
        <f aca="false">INDEX(ChargeGrid_Data,MATCH($E78,ChargeGrid_Labels,0),MATCH(EB$7,ChargeGrid_Years,0))</f>
        <v>-632.34774</v>
      </c>
      <c r="EC78" s="20" t="n">
        <f aca="false">INDEX(ChargeGrid_Data,MATCH($E78,ChargeGrid_Labels,0),MATCH(EC$7,ChargeGrid_Years,0))</f>
        <v>-632.34774</v>
      </c>
      <c r="ED78" s="20" t="n">
        <f aca="false">INDEX(ChargeGrid_Data,MATCH($E78,ChargeGrid_Labels,0),MATCH(ED$7,ChargeGrid_Years,0))</f>
        <v>-632.34774</v>
      </c>
      <c r="EE78" s="20" t="n">
        <f aca="false">INDEX(ChargeGrid_Data,MATCH($E78,ChargeGrid_Labels,0),MATCH(EE$7,ChargeGrid_Years,0))</f>
        <v>-615.02274</v>
      </c>
      <c r="EF78" s="20" t="n">
        <f aca="false">INDEX(ChargeGrid_Data,MATCH($E78,ChargeGrid_Labels,0),MATCH(EF$7,ChargeGrid_Years,0))</f>
        <v>-615.02274</v>
      </c>
      <c r="EG78" s="20" t="n">
        <f aca="false">INDEX(ChargeGrid_Data,MATCH($E78,ChargeGrid_Labels,0),MATCH(EG$7,ChargeGrid_Years,0))</f>
        <v>-615.02274</v>
      </c>
      <c r="EH78" s="20" t="n">
        <f aca="false">INDEX(ChargeGrid_Data,MATCH($E78,ChargeGrid_Labels,0),MATCH(EH$7,ChargeGrid_Years,0))</f>
        <v>-615.02274</v>
      </c>
      <c r="EI78" s="20" t="n">
        <f aca="false">INDEX(ChargeGrid_Data,MATCH($E78,ChargeGrid_Labels,0),MATCH(EI$7,ChargeGrid_Years,0))</f>
        <v>-586.07772</v>
      </c>
      <c r="EJ78" s="20" t="n">
        <f aca="false">INDEX(ChargeGrid_Data,MATCH($E78,ChargeGrid_Labels,0),MATCH(EJ$7,ChargeGrid_Years,0))</f>
        <v>-586.07772</v>
      </c>
      <c r="EK78" s="20" t="n">
        <f aca="false">INDEX(ChargeGrid_Data,MATCH($E78,ChargeGrid_Labels,0),MATCH(EK$7,ChargeGrid_Years,0))</f>
        <v>-586.07772</v>
      </c>
      <c r="EL78" s="20" t="n">
        <f aca="false">INDEX(ChargeGrid_Data,MATCH($E78,ChargeGrid_Labels,0),MATCH(EL$7,ChargeGrid_Years,0))</f>
        <v>-586.07772</v>
      </c>
      <c r="EM78" s="20" t="n">
        <f aca="false">INDEX(ChargeGrid_Data,MATCH($E78,ChargeGrid_Labels,0),MATCH(EM$7,ChargeGrid_Years,0))</f>
        <v>-576.86721</v>
      </c>
      <c r="EN78" s="20" t="n">
        <f aca="false">INDEX(ChargeGrid_Data,MATCH($E78,ChargeGrid_Labels,0),MATCH(EN$7,ChargeGrid_Years,0))</f>
        <v>-576.86721</v>
      </c>
      <c r="EO78" s="20" t="n">
        <f aca="false">INDEX(ChargeGrid_Data,MATCH($E78,ChargeGrid_Labels,0),MATCH(EO$7,ChargeGrid_Years,0))</f>
        <v>-576.86721</v>
      </c>
      <c r="EP78" s="20" t="n">
        <f aca="false">INDEX(ChargeGrid_Data,MATCH($E78,ChargeGrid_Labels,0),MATCH(EP$7,ChargeGrid_Years,0))</f>
        <v>-576.86721</v>
      </c>
      <c r="EQ78" s="20" t="n">
        <f aca="false">INDEX(ChargeGrid_Data,MATCH($E78,ChargeGrid_Labels,0),MATCH(EQ$7,ChargeGrid_Years,0))</f>
        <v>-579.51105</v>
      </c>
      <c r="ER78" s="20" t="n">
        <f aca="false">INDEX(ChargeGrid_Data,MATCH($E78,ChargeGrid_Labels,0),MATCH(ER$7,ChargeGrid_Years,0))</f>
        <v>-579.51105</v>
      </c>
      <c r="ES78" s="20" t="n">
        <f aca="false">INDEX(ChargeGrid_Data,MATCH($E78,ChargeGrid_Labels,0),MATCH(ES$7,ChargeGrid_Years,0))</f>
        <v>-579.51105</v>
      </c>
      <c r="ET78" s="20" t="n">
        <f aca="false">INDEX(ChargeGrid_Data,MATCH($E78,ChargeGrid_Labels,0),MATCH(ET$7,ChargeGrid_Years,0))</f>
        <v>-579.51105</v>
      </c>
      <c r="EU78" s="20" t="n">
        <f aca="false">INDEX(ChargeGrid_Data,MATCH($E78,ChargeGrid_Labels,0),MATCH(EU$7,ChargeGrid_Years,0))</f>
        <v>-579.51105</v>
      </c>
      <c r="EV78" s="20" t="n">
        <f aca="false">INDEX(ChargeGrid_Data,MATCH($E78,ChargeGrid_Labels,0),MATCH(EV$7,ChargeGrid_Years,0))</f>
        <v>-579.51105</v>
      </c>
      <c r="EW78" s="20" t="n">
        <f aca="false">INDEX(ChargeGrid_Data,MATCH($E78,ChargeGrid_Labels,0),MATCH(EW$7,ChargeGrid_Years,0))</f>
        <v>-579.51105</v>
      </c>
      <c r="EX78" s="20" t="n">
        <f aca="false">INDEX(ChargeGrid_Data,MATCH($E78,ChargeGrid_Labels,0),MATCH(EX$7,ChargeGrid_Years,0))</f>
        <v>-579.51105</v>
      </c>
      <c r="EY78" s="20" t="n">
        <f aca="false">INDEX(ChargeGrid_Data,MATCH($E78,ChargeGrid_Labels,0),MATCH(EY$7,ChargeGrid_Years,0))</f>
        <v>-579.51105</v>
      </c>
      <c r="EZ78" s="20" t="n">
        <f aca="false">INDEX(ChargeGrid_Data,MATCH($E78,ChargeGrid_Labels,0),MATCH(EZ$7,ChargeGrid_Years,0))</f>
        <v>-579.51105</v>
      </c>
      <c r="FA78" s="20" t="n">
        <f aca="false">INDEX(ChargeGrid_Data,MATCH($E78,ChargeGrid_Labels,0),MATCH(FA$7,ChargeGrid_Years,0))</f>
        <v>-579.51105</v>
      </c>
      <c r="FB78" s="20" t="n">
        <f aca="false">INDEX(ChargeGrid_Data,MATCH($E78,ChargeGrid_Labels,0),MATCH(FB$7,ChargeGrid_Years,0))</f>
        <v>-579.51105</v>
      </c>
      <c r="FC78" s="20" t="n">
        <f aca="false">INDEX(ChargeGrid_Data,MATCH($E78,ChargeGrid_Labels,0),MATCH(FC$7,ChargeGrid_Years,0))</f>
        <v>-579.51105</v>
      </c>
      <c r="FD78" s="20" t="n">
        <f aca="false">INDEX(ChargeGrid_Data,MATCH($E78,ChargeGrid_Labels,0),MATCH(FD$7,ChargeGrid_Years,0))</f>
        <v>-579.51105</v>
      </c>
      <c r="FE78" s="20" t="n">
        <f aca="false">INDEX(ChargeGrid_Data,MATCH($E78,ChargeGrid_Labels,0),MATCH(FE$7,ChargeGrid_Years,0))</f>
        <v>-579.51105</v>
      </c>
      <c r="FF78" s="20" t="n">
        <f aca="false">INDEX(ChargeGrid_Data,MATCH($E78,ChargeGrid_Labels,0),MATCH(FF$7,ChargeGrid_Years,0))</f>
        <v>-579.51105</v>
      </c>
      <c r="FG78" s="20" t="n">
        <f aca="false">INDEX(ChargeGrid_Data,MATCH($E78,ChargeGrid_Labels,0),MATCH(FG$7,ChargeGrid_Years,0))</f>
        <v>-579.51105</v>
      </c>
      <c r="FH78" s="20" t="n">
        <f aca="false">INDEX(ChargeGrid_Data,MATCH($E78,ChargeGrid_Labels,0),MATCH(FH$7,ChargeGrid_Years,0))</f>
        <v>-579.51105</v>
      </c>
    </row>
    <row r="79" customFormat="false" ht="15" hidden="false" customHeight="false" outlineLevel="0" collapsed="false">
      <c r="C79" s="0" t="s">
        <v>735</v>
      </c>
      <c r="D79" s="11" t="s">
        <v>40</v>
      </c>
      <c r="E79" s="14" t="str">
        <f aca="false">$E47</f>
        <v>DC 4h</v>
      </c>
      <c r="J79" s="20" t="n">
        <f aca="false">INDEX(Discharge_Data,MATCH($E79,Discharge_Labels,0),MATCH(J$7,Discharge_Years,0))</f>
        <v>0</v>
      </c>
      <c r="K79" s="20" t="n">
        <f aca="false">INDEX(Discharge_Data,MATCH($E79,Discharge_Labels,0),MATCH(K$7,Discharge_Years,0))</f>
        <v>0</v>
      </c>
      <c r="L79" s="20" t="n">
        <f aca="false">INDEX(Discharge_Data,MATCH($E79,Discharge_Labels,0),MATCH(L$7,Discharge_Years,0))</f>
        <v>0</v>
      </c>
      <c r="M79" s="20" t="n">
        <f aca="false">INDEX(Discharge_Data,MATCH($E79,Discharge_Labels,0),MATCH(M$7,Discharge_Years,0))</f>
        <v>0</v>
      </c>
      <c r="N79" s="20" t="n">
        <f aca="false">INDEX(Discharge_Data,MATCH($E79,Discharge_Labels,0),MATCH(N$7,Discharge_Years,0))</f>
        <v>0</v>
      </c>
      <c r="O79" s="20" t="n">
        <f aca="false">INDEX(Discharge_Data,MATCH($E79,Discharge_Labels,0),MATCH(O$7,Discharge_Years,0))</f>
        <v>1434.78479</v>
      </c>
      <c r="P79" s="20" t="n">
        <f aca="false">INDEX(Discharge_Data,MATCH($E79,Discharge_Labels,0),MATCH(P$7,Discharge_Years,0))</f>
        <v>1434.78479</v>
      </c>
      <c r="Q79" s="20" t="n">
        <f aca="false">INDEX(Discharge_Data,MATCH($E79,Discharge_Labels,0),MATCH(Q$7,Discharge_Years,0))</f>
        <v>1434.78479</v>
      </c>
      <c r="R79" s="20" t="n">
        <f aca="false">INDEX(Discharge_Data,MATCH($E79,Discharge_Labels,0),MATCH(R$7,Discharge_Years,0))</f>
        <v>1434.78479</v>
      </c>
      <c r="S79" s="20" t="n">
        <f aca="false">INDEX(Discharge_Data,MATCH($E79,Discharge_Labels,0),MATCH(S$7,Discharge_Years,0))</f>
        <v>1384.80033</v>
      </c>
      <c r="T79" s="20" t="n">
        <f aca="false">INDEX(Discharge_Data,MATCH($E79,Discharge_Labels,0),MATCH(T$7,Discharge_Years,0))</f>
        <v>1384.80033</v>
      </c>
      <c r="U79" s="20" t="n">
        <f aca="false">INDEX(Discharge_Data,MATCH($E79,Discharge_Labels,0),MATCH(U$7,Discharge_Years,0))</f>
        <v>1384.80033</v>
      </c>
      <c r="V79" s="20" t="n">
        <f aca="false">INDEX(Discharge_Data,MATCH($E79,Discharge_Labels,0),MATCH(V$7,Discharge_Years,0))</f>
        <v>1384.80033</v>
      </c>
      <c r="W79" s="20" t="n">
        <f aca="false">INDEX(Discharge_Data,MATCH($E79,Discharge_Labels,0),MATCH(W$7,Discharge_Years,0))</f>
        <v>1340.55608</v>
      </c>
      <c r="X79" s="20" t="n">
        <f aca="false">INDEX(Discharge_Data,MATCH($E79,Discharge_Labels,0),MATCH(X$7,Discharge_Years,0))</f>
        <v>1340.55608</v>
      </c>
      <c r="Y79" s="20" t="n">
        <f aca="false">INDEX(Discharge_Data,MATCH($E79,Discharge_Labels,0),MATCH(Y$7,Discharge_Years,0))</f>
        <v>1340.55608</v>
      </c>
      <c r="Z79" s="20" t="n">
        <f aca="false">INDEX(Discharge_Data,MATCH($E79,Discharge_Labels,0),MATCH(Z$7,Discharge_Years,0))</f>
        <v>1340.55608</v>
      </c>
      <c r="AA79" s="20" t="n">
        <f aca="false">INDEX(Discharge_Data,MATCH($E79,Discharge_Labels,0),MATCH(AA$7,Discharge_Years,0))</f>
        <v>1312.77664</v>
      </c>
      <c r="AB79" s="20" t="n">
        <f aca="false">INDEX(Discharge_Data,MATCH($E79,Discharge_Labels,0),MATCH(AB$7,Discharge_Years,0))</f>
        <v>1312.77664</v>
      </c>
      <c r="AC79" s="20" t="n">
        <f aca="false">INDEX(Discharge_Data,MATCH($E79,Discharge_Labels,0),MATCH(AC$7,Discharge_Years,0))</f>
        <v>1312.77664</v>
      </c>
      <c r="AD79" s="20" t="n">
        <f aca="false">INDEX(Discharge_Data,MATCH($E79,Discharge_Labels,0),MATCH(AD$7,Discharge_Years,0))</f>
        <v>1312.77664</v>
      </c>
      <c r="AE79" s="20" t="n">
        <f aca="false">INDEX(Discharge_Data,MATCH($E79,Discharge_Labels,0),MATCH(AE$7,Discharge_Years,0))</f>
        <v>1288.58149</v>
      </c>
      <c r="AF79" s="20" t="n">
        <f aca="false">INDEX(Discharge_Data,MATCH($E79,Discharge_Labels,0),MATCH(AF$7,Discharge_Years,0))</f>
        <v>1288.58149</v>
      </c>
      <c r="AG79" s="20" t="n">
        <f aca="false">INDEX(Discharge_Data,MATCH($E79,Discharge_Labels,0),MATCH(AG$7,Discharge_Years,0))</f>
        <v>1288.58149</v>
      </c>
      <c r="AH79" s="20" t="n">
        <f aca="false">INDEX(Discharge_Data,MATCH($E79,Discharge_Labels,0),MATCH(AH$7,Discharge_Years,0))</f>
        <v>1288.58149</v>
      </c>
      <c r="AI79" s="20" t="n">
        <f aca="false">INDEX(Discharge_Data,MATCH($E79,Discharge_Labels,0),MATCH(AI$7,Discharge_Years,0))</f>
        <v>1262.31184</v>
      </c>
      <c r="AJ79" s="20" t="n">
        <f aca="false">INDEX(Discharge_Data,MATCH($E79,Discharge_Labels,0),MATCH(AJ$7,Discharge_Years,0))</f>
        <v>1262.31184</v>
      </c>
      <c r="AK79" s="20" t="n">
        <f aca="false">INDEX(Discharge_Data,MATCH($E79,Discharge_Labels,0),MATCH(AK$7,Discharge_Years,0))</f>
        <v>1262.31184</v>
      </c>
      <c r="AL79" s="20" t="n">
        <f aca="false">INDEX(Discharge_Data,MATCH($E79,Discharge_Labels,0),MATCH(AL$7,Discharge_Years,0))</f>
        <v>1262.31184</v>
      </c>
      <c r="AM79" s="20" t="n">
        <f aca="false">INDEX(Discharge_Data,MATCH($E79,Discharge_Labels,0),MATCH(AM$7,Discharge_Years,0))</f>
        <v>1237.82234</v>
      </c>
      <c r="AN79" s="20" t="n">
        <f aca="false">INDEX(Discharge_Data,MATCH($E79,Discharge_Labels,0),MATCH(AN$7,Discharge_Years,0))</f>
        <v>1237.82234</v>
      </c>
      <c r="AO79" s="20" t="n">
        <f aca="false">INDEX(Discharge_Data,MATCH($E79,Discharge_Labels,0),MATCH(AO$7,Discharge_Years,0))</f>
        <v>1237.82234</v>
      </c>
      <c r="AP79" s="20" t="n">
        <f aca="false">INDEX(Discharge_Data,MATCH($E79,Discharge_Labels,0),MATCH(AP$7,Discharge_Years,0))</f>
        <v>1237.82234</v>
      </c>
      <c r="AQ79" s="20" t="n">
        <f aca="false">INDEX(Discharge_Data,MATCH($E79,Discharge_Labels,0),MATCH(AQ$7,Discharge_Years,0))</f>
        <v>1225.82421</v>
      </c>
      <c r="AR79" s="20" t="n">
        <f aca="false">INDEX(Discharge_Data,MATCH($E79,Discharge_Labels,0),MATCH(AR$7,Discharge_Years,0))</f>
        <v>1225.82421</v>
      </c>
      <c r="AS79" s="20" t="n">
        <f aca="false">INDEX(Discharge_Data,MATCH($E79,Discharge_Labels,0),MATCH(AS$7,Discharge_Years,0))</f>
        <v>1225.82421</v>
      </c>
      <c r="AT79" s="20" t="n">
        <f aca="false">INDEX(Discharge_Data,MATCH($E79,Discharge_Labels,0),MATCH(AT$7,Discharge_Years,0))</f>
        <v>1225.82421</v>
      </c>
      <c r="AU79" s="20" t="n">
        <f aca="false">INDEX(Discharge_Data,MATCH($E79,Discharge_Labels,0),MATCH(AU$7,Discharge_Years,0))</f>
        <v>1206.30208</v>
      </c>
      <c r="AV79" s="20" t="n">
        <f aca="false">INDEX(Discharge_Data,MATCH($E79,Discharge_Labels,0),MATCH(AV$7,Discharge_Years,0))</f>
        <v>1206.30208</v>
      </c>
      <c r="AW79" s="20" t="n">
        <f aca="false">INDEX(Discharge_Data,MATCH($E79,Discharge_Labels,0),MATCH(AW$7,Discharge_Years,0))</f>
        <v>1206.30208</v>
      </c>
      <c r="AX79" s="20" t="n">
        <f aca="false">INDEX(Discharge_Data,MATCH($E79,Discharge_Labels,0),MATCH(AX$7,Discharge_Years,0))</f>
        <v>1206.30208</v>
      </c>
      <c r="AY79" s="20" t="n">
        <f aca="false">INDEX(Discharge_Data,MATCH($E79,Discharge_Labels,0),MATCH(AY$7,Discharge_Years,0))</f>
        <v>1185.80301</v>
      </c>
      <c r="AZ79" s="20" t="n">
        <f aca="false">INDEX(Discharge_Data,MATCH($E79,Discharge_Labels,0),MATCH(AZ$7,Discharge_Years,0))</f>
        <v>1185.80301</v>
      </c>
      <c r="BA79" s="20" t="n">
        <f aca="false">INDEX(Discharge_Data,MATCH($E79,Discharge_Labels,0),MATCH(BA$7,Discharge_Years,0))</f>
        <v>1185.80301</v>
      </c>
      <c r="BB79" s="20" t="n">
        <f aca="false">INDEX(Discharge_Data,MATCH($E79,Discharge_Labels,0),MATCH(BB$7,Discharge_Years,0))</f>
        <v>1185.80301</v>
      </c>
      <c r="BC79" s="20" t="n">
        <f aca="false">INDEX(Discharge_Data,MATCH($E79,Discharge_Labels,0),MATCH(BC$7,Discharge_Years,0))</f>
        <v>1161.95549</v>
      </c>
      <c r="BD79" s="20" t="n">
        <f aca="false">INDEX(Discharge_Data,MATCH($E79,Discharge_Labels,0),MATCH(BD$7,Discharge_Years,0))</f>
        <v>1161.95549</v>
      </c>
      <c r="BE79" s="20" t="n">
        <f aca="false">INDEX(Discharge_Data,MATCH($E79,Discharge_Labels,0),MATCH(BE$7,Discharge_Years,0))</f>
        <v>1161.95549</v>
      </c>
      <c r="BF79" s="20" t="n">
        <f aca="false">INDEX(Discharge_Data,MATCH($E79,Discharge_Labels,0),MATCH(BF$7,Discharge_Years,0))</f>
        <v>1161.95549</v>
      </c>
      <c r="BG79" s="20" t="n">
        <f aca="false">INDEX(Discharge_Data,MATCH($E79,Discharge_Labels,0),MATCH(BG$7,Discharge_Years,0))</f>
        <v>1147.45978</v>
      </c>
      <c r="BH79" s="20" t="n">
        <f aca="false">INDEX(Discharge_Data,MATCH($E79,Discharge_Labels,0),MATCH(BH$7,Discharge_Years,0))</f>
        <v>1147.45978</v>
      </c>
      <c r="BI79" s="20" t="n">
        <f aca="false">INDEX(Discharge_Data,MATCH($E79,Discharge_Labels,0),MATCH(BI$7,Discharge_Years,0))</f>
        <v>1147.45978</v>
      </c>
      <c r="BJ79" s="20" t="n">
        <f aca="false">INDEX(Discharge_Data,MATCH($E79,Discharge_Labels,0),MATCH(BJ$7,Discharge_Years,0))</f>
        <v>1147.45978</v>
      </c>
      <c r="BK79" s="20" t="n">
        <f aca="false">INDEX(Discharge_Data,MATCH($E79,Discharge_Labels,0),MATCH(BK$7,Discharge_Years,0))</f>
        <v>1133.40002</v>
      </c>
      <c r="BL79" s="20" t="n">
        <f aca="false">INDEX(Discharge_Data,MATCH($E79,Discharge_Labels,0),MATCH(BL$7,Discharge_Years,0))</f>
        <v>1133.40002</v>
      </c>
      <c r="BM79" s="20" t="n">
        <f aca="false">INDEX(Discharge_Data,MATCH($E79,Discharge_Labels,0),MATCH(BM$7,Discharge_Years,0))</f>
        <v>1133.40002</v>
      </c>
      <c r="BN79" s="20" t="n">
        <f aca="false">INDEX(Discharge_Data,MATCH($E79,Discharge_Labels,0),MATCH(BN$7,Discharge_Years,0))</f>
        <v>1133.40002</v>
      </c>
      <c r="BO79" s="20" t="n">
        <f aca="false">INDEX(Discharge_Data,MATCH($E79,Discharge_Labels,0),MATCH(BO$7,Discharge_Years,0))</f>
        <v>1123.9041</v>
      </c>
      <c r="BP79" s="20" t="n">
        <f aca="false">INDEX(Discharge_Data,MATCH($E79,Discharge_Labels,0),MATCH(BP$7,Discharge_Years,0))</f>
        <v>1123.9041</v>
      </c>
      <c r="BQ79" s="20" t="n">
        <f aca="false">INDEX(Discharge_Data,MATCH($E79,Discharge_Labels,0),MATCH(BQ$7,Discharge_Years,0))</f>
        <v>1123.9041</v>
      </c>
      <c r="BR79" s="20" t="n">
        <f aca="false">INDEX(Discharge_Data,MATCH($E79,Discharge_Labels,0),MATCH(BR$7,Discharge_Years,0))</f>
        <v>1123.9041</v>
      </c>
      <c r="BS79" s="20" t="n">
        <f aca="false">INDEX(Discharge_Data,MATCH($E79,Discharge_Labels,0),MATCH(BS$7,Discharge_Years,0))</f>
        <v>1092.38912</v>
      </c>
      <c r="BT79" s="20" t="n">
        <f aca="false">INDEX(Discharge_Data,MATCH($E79,Discharge_Labels,0),MATCH(BT$7,Discharge_Years,0))</f>
        <v>1092.38912</v>
      </c>
      <c r="BU79" s="20" t="n">
        <f aca="false">INDEX(Discharge_Data,MATCH($E79,Discharge_Labels,0),MATCH(BU$7,Discharge_Years,0))</f>
        <v>1092.38912</v>
      </c>
      <c r="BV79" s="20" t="n">
        <f aca="false">INDEX(Discharge_Data,MATCH($E79,Discharge_Labels,0),MATCH(BV$7,Discharge_Years,0))</f>
        <v>1092.38912</v>
      </c>
      <c r="BW79" s="20" t="n">
        <f aca="false">INDEX(Discharge_Data,MATCH($E79,Discharge_Labels,0),MATCH(BW$7,Discharge_Years,0))</f>
        <v>1086.89211</v>
      </c>
      <c r="BX79" s="20" t="n">
        <f aca="false">INDEX(Discharge_Data,MATCH($E79,Discharge_Labels,0),MATCH(BX$7,Discharge_Years,0))</f>
        <v>1086.89211</v>
      </c>
      <c r="BY79" s="20" t="n">
        <f aca="false">INDEX(Discharge_Data,MATCH($E79,Discharge_Labels,0),MATCH(BY$7,Discharge_Years,0))</f>
        <v>1086.89211</v>
      </c>
      <c r="BZ79" s="20" t="n">
        <f aca="false">INDEX(Discharge_Data,MATCH($E79,Discharge_Labels,0),MATCH(BZ$7,Discharge_Years,0))</f>
        <v>1086.89211</v>
      </c>
      <c r="CA79" s="20" t="n">
        <f aca="false">INDEX(Discharge_Data,MATCH($E79,Discharge_Labels,0),MATCH(CA$7,Discharge_Years,0))</f>
        <v>1078.26699</v>
      </c>
      <c r="CB79" s="20" t="n">
        <f aca="false">INDEX(Discharge_Data,MATCH($E79,Discharge_Labels,0),MATCH(CB$7,Discharge_Years,0))</f>
        <v>1078.26699</v>
      </c>
      <c r="CC79" s="20" t="n">
        <f aca="false">INDEX(Discharge_Data,MATCH($E79,Discharge_Labels,0),MATCH(CC$7,Discharge_Years,0))</f>
        <v>1078.26699</v>
      </c>
      <c r="CD79" s="20" t="n">
        <f aca="false">INDEX(Discharge_Data,MATCH($E79,Discharge_Labels,0),MATCH(CD$7,Discharge_Years,0))</f>
        <v>1078.26699</v>
      </c>
      <c r="CE79" s="20" t="n">
        <f aca="false">INDEX(Discharge_Data,MATCH($E79,Discharge_Labels,0),MATCH(CE$7,Discharge_Years,0))</f>
        <v>1057.45224</v>
      </c>
      <c r="CF79" s="20" t="n">
        <f aca="false">INDEX(Discharge_Data,MATCH($E79,Discharge_Labels,0),MATCH(CF$7,Discharge_Years,0))</f>
        <v>1057.45224</v>
      </c>
      <c r="CG79" s="20" t="n">
        <f aca="false">INDEX(Discharge_Data,MATCH($E79,Discharge_Labels,0),MATCH(CG$7,Discharge_Years,0))</f>
        <v>1057.45224</v>
      </c>
      <c r="CH79" s="20" t="n">
        <f aca="false">INDEX(Discharge_Data,MATCH($E79,Discharge_Labels,0),MATCH(CH$7,Discharge_Years,0))</f>
        <v>1057.45224</v>
      </c>
      <c r="CI79" s="20" t="n">
        <f aca="false">INDEX(Discharge_Data,MATCH($E79,Discharge_Labels,0),MATCH(CI$7,Discharge_Years,0))</f>
        <v>1037.64581</v>
      </c>
      <c r="CJ79" s="20" t="n">
        <f aca="false">INDEX(Discharge_Data,MATCH($E79,Discharge_Labels,0),MATCH(CJ$7,Discharge_Years,0))</f>
        <v>1037.64581</v>
      </c>
      <c r="CK79" s="20" t="n">
        <f aca="false">INDEX(Discharge_Data,MATCH($E79,Discharge_Labels,0),MATCH(CK$7,Discharge_Years,0))</f>
        <v>1037.64581</v>
      </c>
      <c r="CL79" s="20" t="n">
        <f aca="false">INDEX(Discharge_Data,MATCH($E79,Discharge_Labels,0),MATCH(CL$7,Discharge_Years,0))</f>
        <v>1037.64581</v>
      </c>
      <c r="CM79" s="20" t="n">
        <f aca="false">INDEX(Discharge_Data,MATCH($E79,Discharge_Labels,0),MATCH(CM$7,Discharge_Years,0))</f>
        <v>1022.42413</v>
      </c>
      <c r="CN79" s="20" t="n">
        <f aca="false">INDEX(Discharge_Data,MATCH($E79,Discharge_Labels,0),MATCH(CN$7,Discharge_Years,0))</f>
        <v>1022.42413</v>
      </c>
      <c r="CO79" s="20" t="n">
        <f aca="false">INDEX(Discharge_Data,MATCH($E79,Discharge_Labels,0),MATCH(CO$7,Discharge_Years,0))</f>
        <v>1022.42413</v>
      </c>
      <c r="CP79" s="20" t="n">
        <f aca="false">INDEX(Discharge_Data,MATCH($E79,Discharge_Labels,0),MATCH(CP$7,Discharge_Years,0))</f>
        <v>1022.42413</v>
      </c>
      <c r="CQ79" s="20" t="n">
        <f aca="false">INDEX(Discharge_Data,MATCH($E79,Discharge_Labels,0),MATCH(CQ$7,Discharge_Years,0))</f>
        <v>1005.03355</v>
      </c>
      <c r="CR79" s="20" t="n">
        <f aca="false">INDEX(Discharge_Data,MATCH($E79,Discharge_Labels,0),MATCH(CR$7,Discharge_Years,0))</f>
        <v>1005.03355</v>
      </c>
      <c r="CS79" s="20" t="n">
        <f aca="false">INDEX(Discharge_Data,MATCH($E79,Discharge_Labels,0),MATCH(CS$7,Discharge_Years,0))</f>
        <v>1005.03355</v>
      </c>
      <c r="CT79" s="20" t="n">
        <f aca="false">INDEX(Discharge_Data,MATCH($E79,Discharge_Labels,0),MATCH(CT$7,Discharge_Years,0))</f>
        <v>1005.03355</v>
      </c>
      <c r="CU79" s="20" t="n">
        <f aca="false">INDEX(Discharge_Data,MATCH($E79,Discharge_Labels,0),MATCH(CU$7,Discharge_Years,0))</f>
        <v>1005.28497</v>
      </c>
      <c r="CV79" s="20" t="n">
        <f aca="false">INDEX(Discharge_Data,MATCH($E79,Discharge_Labels,0),MATCH(CV$7,Discharge_Years,0))</f>
        <v>1005.28497</v>
      </c>
      <c r="CW79" s="20" t="n">
        <f aca="false">INDEX(Discharge_Data,MATCH($E79,Discharge_Labels,0),MATCH(CW$7,Discharge_Years,0))</f>
        <v>1005.28497</v>
      </c>
      <c r="CX79" s="20" t="n">
        <f aca="false">INDEX(Discharge_Data,MATCH($E79,Discharge_Labels,0),MATCH(CX$7,Discharge_Years,0))</f>
        <v>1005.28497</v>
      </c>
      <c r="CY79" s="20" t="n">
        <f aca="false">INDEX(Discharge_Data,MATCH($E79,Discharge_Labels,0),MATCH(CY$7,Discharge_Years,0))</f>
        <v>1438.86736</v>
      </c>
      <c r="CZ79" s="20" t="n">
        <f aca="false">INDEX(Discharge_Data,MATCH($E79,Discharge_Labels,0),MATCH(CZ$7,Discharge_Years,0))</f>
        <v>1438.86736</v>
      </c>
      <c r="DA79" s="20" t="n">
        <f aca="false">INDEX(Discharge_Data,MATCH($E79,Discharge_Labels,0),MATCH(DA$7,Discharge_Years,0))</f>
        <v>1438.86736</v>
      </c>
      <c r="DB79" s="20" t="n">
        <f aca="false">INDEX(Discharge_Data,MATCH($E79,Discharge_Labels,0),MATCH(DB$7,Discharge_Years,0))</f>
        <v>1438.86736</v>
      </c>
      <c r="DC79" s="20" t="n">
        <f aca="false">INDEX(Discharge_Data,MATCH($E79,Discharge_Labels,0),MATCH(DC$7,Discharge_Years,0))</f>
        <v>1383.03214</v>
      </c>
      <c r="DD79" s="20" t="n">
        <f aca="false">INDEX(Discharge_Data,MATCH($E79,Discharge_Labels,0),MATCH(DD$7,Discharge_Years,0))</f>
        <v>1383.03214</v>
      </c>
      <c r="DE79" s="20" t="n">
        <f aca="false">INDEX(Discharge_Data,MATCH($E79,Discharge_Labels,0),MATCH(DE$7,Discharge_Years,0))</f>
        <v>1383.03214</v>
      </c>
      <c r="DF79" s="20" t="n">
        <f aca="false">INDEX(Discharge_Data,MATCH($E79,Discharge_Labels,0),MATCH(DF$7,Discharge_Years,0))</f>
        <v>1383.03214</v>
      </c>
      <c r="DG79" s="20" t="n">
        <f aca="false">INDEX(Discharge_Data,MATCH($E79,Discharge_Labels,0),MATCH(DG$7,Discharge_Years,0))</f>
        <v>1339.1729</v>
      </c>
      <c r="DH79" s="20" t="n">
        <f aca="false">INDEX(Discharge_Data,MATCH($E79,Discharge_Labels,0),MATCH(DH$7,Discharge_Years,0))</f>
        <v>1339.1729</v>
      </c>
      <c r="DI79" s="20" t="n">
        <f aca="false">INDEX(Discharge_Data,MATCH($E79,Discharge_Labels,0),MATCH(DI$7,Discharge_Years,0))</f>
        <v>1339.1729</v>
      </c>
      <c r="DJ79" s="20" t="n">
        <f aca="false">INDEX(Discharge_Data,MATCH($E79,Discharge_Labels,0),MATCH(DJ$7,Discharge_Years,0))</f>
        <v>1339.1729</v>
      </c>
      <c r="DK79" s="20" t="n">
        <f aca="false">INDEX(Discharge_Data,MATCH($E79,Discharge_Labels,0),MATCH(DK$7,Discharge_Years,0))</f>
        <v>1321.0198</v>
      </c>
      <c r="DL79" s="20" t="n">
        <f aca="false">INDEX(Discharge_Data,MATCH($E79,Discharge_Labels,0),MATCH(DL$7,Discharge_Years,0))</f>
        <v>1321.0198</v>
      </c>
      <c r="DM79" s="20" t="n">
        <f aca="false">INDEX(Discharge_Data,MATCH($E79,Discharge_Labels,0),MATCH(DM$7,Discharge_Years,0))</f>
        <v>1321.0198</v>
      </c>
      <c r="DN79" s="20" t="n">
        <f aca="false">INDEX(Discharge_Data,MATCH($E79,Discharge_Labels,0),MATCH(DN$7,Discharge_Years,0))</f>
        <v>1321.0198</v>
      </c>
      <c r="DO79" s="20" t="n">
        <f aca="false">INDEX(Discharge_Data,MATCH($E79,Discharge_Labels,0),MATCH(DO$7,Discharge_Years,0))</f>
        <v>1286.6306</v>
      </c>
      <c r="DP79" s="20" t="n">
        <f aca="false">INDEX(Discharge_Data,MATCH($E79,Discharge_Labels,0),MATCH(DP$7,Discharge_Years,0))</f>
        <v>1286.6306</v>
      </c>
      <c r="DQ79" s="20" t="n">
        <f aca="false">INDEX(Discharge_Data,MATCH($E79,Discharge_Labels,0),MATCH(DQ$7,Discharge_Years,0))</f>
        <v>1286.6306</v>
      </c>
      <c r="DR79" s="20" t="n">
        <f aca="false">INDEX(Discharge_Data,MATCH($E79,Discharge_Labels,0),MATCH(DR$7,Discharge_Years,0))</f>
        <v>1286.6306</v>
      </c>
      <c r="DS79" s="20" t="n">
        <f aca="false">INDEX(Discharge_Data,MATCH($E79,Discharge_Labels,0),MATCH(DS$7,Discharge_Years,0))</f>
        <v>1266.27295</v>
      </c>
      <c r="DT79" s="20" t="n">
        <f aca="false">INDEX(Discharge_Data,MATCH($E79,Discharge_Labels,0),MATCH(DT$7,Discharge_Years,0))</f>
        <v>1266.27295</v>
      </c>
      <c r="DU79" s="20" t="n">
        <f aca="false">INDEX(Discharge_Data,MATCH($E79,Discharge_Labels,0),MATCH(DU$7,Discharge_Years,0))</f>
        <v>1266.27295</v>
      </c>
      <c r="DV79" s="20" t="n">
        <f aca="false">INDEX(Discharge_Data,MATCH($E79,Discharge_Labels,0),MATCH(DV$7,Discharge_Years,0))</f>
        <v>1266.27295</v>
      </c>
      <c r="DW79" s="20" t="n">
        <f aca="false">INDEX(Discharge_Data,MATCH($E79,Discharge_Labels,0),MATCH(DW$7,Discharge_Years,0))</f>
        <v>1246.28182</v>
      </c>
      <c r="DX79" s="20" t="n">
        <f aca="false">INDEX(Discharge_Data,MATCH($E79,Discharge_Labels,0),MATCH(DX$7,Discharge_Years,0))</f>
        <v>1246.28182</v>
      </c>
      <c r="DY79" s="20" t="n">
        <f aca="false">INDEX(Discharge_Data,MATCH($E79,Discharge_Labels,0),MATCH(DY$7,Discharge_Years,0))</f>
        <v>1246.28182</v>
      </c>
      <c r="DZ79" s="20" t="n">
        <f aca="false">INDEX(Discharge_Data,MATCH($E79,Discharge_Labels,0),MATCH(DZ$7,Discharge_Years,0))</f>
        <v>1246.28182</v>
      </c>
      <c r="EA79" s="20" t="n">
        <f aca="false">INDEX(Discharge_Data,MATCH($E79,Discharge_Labels,0),MATCH(EA$7,Discharge_Years,0))</f>
        <v>1224.91212</v>
      </c>
      <c r="EB79" s="20" t="n">
        <f aca="false">INDEX(Discharge_Data,MATCH($E79,Discharge_Labels,0),MATCH(EB$7,Discharge_Years,0))</f>
        <v>1224.91212</v>
      </c>
      <c r="EC79" s="20" t="n">
        <f aca="false">INDEX(Discharge_Data,MATCH($E79,Discharge_Labels,0),MATCH(EC$7,Discharge_Years,0))</f>
        <v>1224.91212</v>
      </c>
      <c r="ED79" s="20" t="n">
        <f aca="false">INDEX(Discharge_Data,MATCH($E79,Discharge_Labels,0),MATCH(ED$7,Discharge_Years,0))</f>
        <v>1224.91212</v>
      </c>
      <c r="EE79" s="20" t="n">
        <f aca="false">INDEX(Discharge_Data,MATCH($E79,Discharge_Labels,0),MATCH(EE$7,Discharge_Years,0))</f>
        <v>1203.40419</v>
      </c>
      <c r="EF79" s="20" t="n">
        <f aca="false">INDEX(Discharge_Data,MATCH($E79,Discharge_Labels,0),MATCH(EF$7,Discharge_Years,0))</f>
        <v>1203.40419</v>
      </c>
      <c r="EG79" s="20" t="n">
        <f aca="false">INDEX(Discharge_Data,MATCH($E79,Discharge_Labels,0),MATCH(EG$7,Discharge_Years,0))</f>
        <v>1203.40419</v>
      </c>
      <c r="EH79" s="20" t="n">
        <f aca="false">INDEX(Discharge_Data,MATCH($E79,Discharge_Labels,0),MATCH(EH$7,Discharge_Years,0))</f>
        <v>1203.40419</v>
      </c>
      <c r="EI79" s="20" t="n">
        <f aca="false">INDEX(Discharge_Data,MATCH($E79,Discharge_Labels,0),MATCH(EI$7,Discharge_Years,0))</f>
        <v>1180.65732</v>
      </c>
      <c r="EJ79" s="20" t="n">
        <f aca="false">INDEX(Discharge_Data,MATCH($E79,Discharge_Labels,0),MATCH(EJ$7,Discharge_Years,0))</f>
        <v>1180.65732</v>
      </c>
      <c r="EK79" s="20" t="n">
        <f aca="false">INDEX(Discharge_Data,MATCH($E79,Discharge_Labels,0),MATCH(EK$7,Discharge_Years,0))</f>
        <v>1180.65732</v>
      </c>
      <c r="EL79" s="20" t="n">
        <f aca="false">INDEX(Discharge_Data,MATCH($E79,Discharge_Labels,0),MATCH(EL$7,Discharge_Years,0))</f>
        <v>1180.65732</v>
      </c>
      <c r="EM79" s="20" t="n">
        <f aca="false">INDEX(Discharge_Data,MATCH($E79,Discharge_Labels,0),MATCH(EM$7,Discharge_Years,0))</f>
        <v>1163.48953</v>
      </c>
      <c r="EN79" s="20" t="n">
        <f aca="false">INDEX(Discharge_Data,MATCH($E79,Discharge_Labels,0),MATCH(EN$7,Discharge_Years,0))</f>
        <v>1163.48953</v>
      </c>
      <c r="EO79" s="20" t="n">
        <f aca="false">INDEX(Discharge_Data,MATCH($E79,Discharge_Labels,0),MATCH(EO$7,Discharge_Years,0))</f>
        <v>1163.48953</v>
      </c>
      <c r="EP79" s="20" t="n">
        <f aca="false">INDEX(Discharge_Data,MATCH($E79,Discharge_Labels,0),MATCH(EP$7,Discharge_Years,0))</f>
        <v>1163.48953</v>
      </c>
      <c r="EQ79" s="20" t="n">
        <f aca="false">INDEX(Discharge_Data,MATCH($E79,Discharge_Labels,0),MATCH(EQ$7,Discharge_Years,0))</f>
        <v>1151.96742</v>
      </c>
      <c r="ER79" s="20" t="n">
        <f aca="false">INDEX(Discharge_Data,MATCH($E79,Discharge_Labels,0),MATCH(ER$7,Discharge_Years,0))</f>
        <v>1151.96742</v>
      </c>
      <c r="ES79" s="20" t="n">
        <f aca="false">INDEX(Discharge_Data,MATCH($E79,Discharge_Labels,0),MATCH(ES$7,Discharge_Years,0))</f>
        <v>1151.96742</v>
      </c>
      <c r="ET79" s="20" t="n">
        <f aca="false">INDEX(Discharge_Data,MATCH($E79,Discharge_Labels,0),MATCH(ET$7,Discharge_Years,0))</f>
        <v>1151.96742</v>
      </c>
      <c r="EU79" s="20" t="n">
        <f aca="false">INDEX(Discharge_Data,MATCH($E79,Discharge_Labels,0),MATCH(EU$7,Discharge_Years,0))</f>
        <v>1151.96742</v>
      </c>
      <c r="EV79" s="20" t="n">
        <f aca="false">INDEX(Discharge_Data,MATCH($E79,Discharge_Labels,0),MATCH(EV$7,Discharge_Years,0))</f>
        <v>1151.96742</v>
      </c>
      <c r="EW79" s="20" t="n">
        <f aca="false">INDEX(Discharge_Data,MATCH($E79,Discharge_Labels,0),MATCH(EW$7,Discharge_Years,0))</f>
        <v>1151.96742</v>
      </c>
      <c r="EX79" s="20" t="n">
        <f aca="false">INDEX(Discharge_Data,MATCH($E79,Discharge_Labels,0),MATCH(EX$7,Discharge_Years,0))</f>
        <v>1151.96742</v>
      </c>
      <c r="EY79" s="20" t="n">
        <f aca="false">INDEX(Discharge_Data,MATCH($E79,Discharge_Labels,0),MATCH(EY$7,Discharge_Years,0))</f>
        <v>1151.96742</v>
      </c>
      <c r="EZ79" s="20" t="n">
        <f aca="false">INDEX(Discharge_Data,MATCH($E79,Discharge_Labels,0),MATCH(EZ$7,Discharge_Years,0))</f>
        <v>1151.96742</v>
      </c>
      <c r="FA79" s="20" t="n">
        <f aca="false">INDEX(Discharge_Data,MATCH($E79,Discharge_Labels,0),MATCH(FA$7,Discharge_Years,0))</f>
        <v>1151.96742</v>
      </c>
      <c r="FB79" s="20" t="n">
        <f aca="false">INDEX(Discharge_Data,MATCH($E79,Discharge_Labels,0),MATCH(FB$7,Discharge_Years,0))</f>
        <v>1151.96742</v>
      </c>
      <c r="FC79" s="20" t="n">
        <f aca="false">INDEX(Discharge_Data,MATCH($E79,Discharge_Labels,0),MATCH(FC$7,Discharge_Years,0))</f>
        <v>1151.96742</v>
      </c>
      <c r="FD79" s="20" t="n">
        <f aca="false">INDEX(Discharge_Data,MATCH($E79,Discharge_Labels,0),MATCH(FD$7,Discharge_Years,0))</f>
        <v>1151.96742</v>
      </c>
      <c r="FE79" s="20" t="n">
        <f aca="false">INDEX(Discharge_Data,MATCH($E79,Discharge_Labels,0),MATCH(FE$7,Discharge_Years,0))</f>
        <v>1151.96742</v>
      </c>
      <c r="FF79" s="20" t="n">
        <f aca="false">INDEX(Discharge_Data,MATCH($E79,Discharge_Labels,0),MATCH(FF$7,Discharge_Years,0))</f>
        <v>1151.96742</v>
      </c>
      <c r="FG79" s="20" t="n">
        <f aca="false">INDEX(Discharge_Data,MATCH($E79,Discharge_Labels,0),MATCH(FG$7,Discharge_Years,0))</f>
        <v>1151.96742</v>
      </c>
      <c r="FH79" s="20" t="n">
        <f aca="false">INDEX(Discharge_Data,MATCH($E79,Discharge_Labels,0),MATCH(FH$7,Discharge_Years,0))</f>
        <v>1151.96742</v>
      </c>
    </row>
    <row r="80" customFormat="false" ht="15" hidden="false" customHeight="false" outlineLevel="0" collapsed="false">
      <c r="C80" s="0" t="s">
        <v>736</v>
      </c>
      <c r="D80" s="11" t="s">
        <v>40</v>
      </c>
      <c r="I80" s="20" t="n">
        <f aca="false">SUM(J80:FH80)</f>
        <v>1572735.83404521</v>
      </c>
      <c r="J80" s="20" t="n">
        <f aca="false">MIN(J75+J76,-J77*$E18*J28*J$6*J52)</f>
        <v>-0</v>
      </c>
      <c r="K80" s="20" t="n">
        <f aca="false">MIN(K75+K76,-K77*$E18*K28*K$6*K52)</f>
        <v>-0</v>
      </c>
      <c r="L80" s="20" t="n">
        <f aca="false">MIN(L75+L76,-L77*$E18*L28*L$6*L52)</f>
        <v>-0</v>
      </c>
      <c r="M80" s="20" t="n">
        <f aca="false">MIN(M75+M76,-M77*$E18*M28*M$6*M52)</f>
        <v>-0</v>
      </c>
      <c r="N80" s="20" t="n">
        <f aca="false">MIN(N75+N76,-N77*$E18*N28*N$6*N52)</f>
        <v>-0</v>
      </c>
      <c r="O80" s="20" t="n">
        <f aca="false">MIN(O75+O76,-O77*$E18*O28*O$6*O52)</f>
        <v>0</v>
      </c>
      <c r="P80" s="20" t="n">
        <f aca="false">MIN(P75+P76,-P77*$E18*P28*P$6*P52)</f>
        <v>0</v>
      </c>
      <c r="Q80" s="20" t="n">
        <f aca="false">MIN(Q75+Q76,-Q77*$E18*Q28*Q$6*Q52)</f>
        <v>0</v>
      </c>
      <c r="R80" s="20" t="n">
        <f aca="false">MIN(R75+R76,-R77*$E18*R28*R$6*R52)</f>
        <v>0</v>
      </c>
      <c r="S80" s="20" t="n">
        <f aca="false">MIN(S75+S76,-S77*$E18*S28*S$6*S52)</f>
        <v>0</v>
      </c>
      <c r="T80" s="20" t="n">
        <f aca="false">MIN(T75+T76,-T77*$E18*T28*T$6*T52)</f>
        <v>12723.9938479452</v>
      </c>
      <c r="U80" s="20" t="n">
        <f aca="false">MIN(U75+U76,-U77*$E18*U28*U$6*U52)</f>
        <v>12863.8179561644</v>
      </c>
      <c r="V80" s="20" t="n">
        <f aca="false">MIN(V75+V76,-V77*$E18*V28*V$6*V52)</f>
        <v>12863.8179561644</v>
      </c>
      <c r="W80" s="20" t="n">
        <f aca="false">MIN(W75+W76,-W77*$E18*W28*W$6*W52)</f>
        <v>12484.5796849315</v>
      </c>
      <c r="X80" s="20" t="n">
        <f aca="false">MIN(X75+X76,-X77*$E18*X28*X$6*X52)</f>
        <v>12623.2972369863</v>
      </c>
      <c r="Y80" s="20" t="n">
        <f aca="false">MIN(Y75+Y76,-Y77*$E18*Y28*Y$6*Y52)</f>
        <v>12762.0147890411</v>
      </c>
      <c r="Z80" s="20" t="n">
        <f aca="false">MIN(Z75+Z76,-Z77*$E18*Z28*Z$6*Z52)</f>
        <v>12762.0147890411</v>
      </c>
      <c r="AA80" s="20" t="n">
        <f aca="false">MIN(AA75+AA76,-AA77*$E18*AA28*AA$6*AA52)</f>
        <v>12432.5124657534</v>
      </c>
      <c r="AB80" s="20" t="n">
        <f aca="false">MIN(AB75+AB76,-AB77*$E18*AB28*AB$6*AB52)</f>
        <v>12570.6514931507</v>
      </c>
      <c r="AC80" s="20" t="n">
        <f aca="false">MIN(AC75+AC76,-AC77*$E18*AC28*AC$6*AC52)</f>
        <v>12708.7905205479</v>
      </c>
      <c r="AD80" s="20" t="n">
        <f aca="false">MIN(AD75+AD76,-AD77*$E18*AD28*AD$6*AD52)</f>
        <v>12708.7905205479</v>
      </c>
      <c r="AE80" s="20" t="n">
        <f aca="false">MIN(AE75+AE76,-AE77*$E18*AE28*AE$6*AE52)</f>
        <v>12208.3034794521</v>
      </c>
      <c r="AF80" s="20" t="n">
        <f aca="false">MIN(AF75+AF76,-AF77*$E18*AF28*AF$6*AF52)</f>
        <v>12343.9512958904</v>
      </c>
      <c r="AG80" s="20" t="n">
        <f aca="false">MIN(AG75+AG76,-AG77*$E18*AG28*AG$6*AG52)</f>
        <v>12479.5991123288</v>
      </c>
      <c r="AH80" s="20" t="n">
        <f aca="false">MIN(AH75+AH76,-AH77*$E18*AH28*AH$6*AH52)</f>
        <v>12479.5991123288</v>
      </c>
      <c r="AI80" s="20" t="n">
        <f aca="false">MIN(AI75+AI76,-AI77*$E18*AI28*AI$6*AI52)</f>
        <v>12038.522760274</v>
      </c>
      <c r="AJ80" s="20" t="n">
        <f aca="false">MIN(AJ75+AJ76,-AJ77*$E18*AJ28*AJ$6*AJ52)</f>
        <v>12038.522760274</v>
      </c>
      <c r="AK80" s="20" t="n">
        <f aca="false">MIN(AK75+AK76,-AK77*$E18*AK28*AK$6*AK52)</f>
        <v>12170.8142191781</v>
      </c>
      <c r="AL80" s="20" t="n">
        <f aca="false">MIN(AL75+AL76,-AL77*$E18*AL28*AL$6*AL52)</f>
        <v>12170.8142191781</v>
      </c>
      <c r="AM80" s="20" t="n">
        <f aca="false">MIN(AM75+AM76,-AM77*$E18*AM28*AM$6*AM52)</f>
        <v>11983.4112328767</v>
      </c>
      <c r="AN80" s="20" t="n">
        <f aca="false">MIN(AN75+AN76,-AN77*$E18*AN28*AN$6*AN52)</f>
        <v>12116.5602465753</v>
      </c>
      <c r="AO80" s="20" t="n">
        <f aca="false">MIN(AO75+AO76,-AO77*$E18*AO28*AO$6*AO52)</f>
        <v>12249.709260274</v>
      </c>
      <c r="AP80" s="20" t="n">
        <f aca="false">MIN(AP75+AP76,-AP77*$E18*AP28*AP$6*AP52)</f>
        <v>12249.709260274</v>
      </c>
      <c r="AQ80" s="20" t="n">
        <f aca="false">MIN(AQ75+AQ76,-AQ77*$E18*AQ28*AQ$6*AQ52)</f>
        <v>11994.183369863</v>
      </c>
      <c r="AR80" s="20" t="n">
        <f aca="false">MIN(AR75+AR76,-AR77*$E18*AR28*AR$6*AR52)</f>
        <v>12127.4520739726</v>
      </c>
      <c r="AS80" s="20" t="n">
        <f aca="false">MIN(AS75+AS76,-AS77*$E18*AS28*AS$6*AS52)</f>
        <v>12260.7207780822</v>
      </c>
      <c r="AT80" s="20" t="n">
        <f aca="false">MIN(AT75+AT76,-AT77*$E18*AT28*AT$6*AT52)</f>
        <v>12260.7207780822</v>
      </c>
      <c r="AU80" s="20" t="n">
        <f aca="false">MIN(AU75+AU76,-AU77*$E18*AU28*AU$6*AU52)</f>
        <v>11934.2023150685</v>
      </c>
      <c r="AV80" s="20" t="n">
        <f aca="false">MIN(AV75+AV76,-AV77*$E18*AV28*AV$6*AV52)</f>
        <v>12066.8045630137</v>
      </c>
      <c r="AW80" s="20" t="n">
        <f aca="false">MIN(AW75+AW76,-AW77*$E18*AW28*AW$6*AW52)</f>
        <v>12199.4068109589</v>
      </c>
      <c r="AX80" s="20" t="n">
        <f aca="false">MIN(AX75+AX76,-AX77*$E18*AX28*AX$6*AX52)</f>
        <v>12199.4068109589</v>
      </c>
      <c r="AY80" s="20" t="n">
        <f aca="false">MIN(AY75+AY76,-AY77*$E18*AY28*AY$6*AY52)</f>
        <v>11799.4397068493</v>
      </c>
      <c r="AZ80" s="20" t="n">
        <f aca="false">MIN(AZ75+AZ76,-AZ77*$E18*AZ28*AZ$6*AZ52)</f>
        <v>11799.4397068493</v>
      </c>
      <c r="BA80" s="20" t="n">
        <f aca="false">MIN(BA75+BA76,-BA77*$E18*BA28*BA$6*BA52)</f>
        <v>11929.1038794521</v>
      </c>
      <c r="BB80" s="20" t="n">
        <f aca="false">MIN(BB75+BB76,-BB77*$E18*BB28*BB$6*BB52)</f>
        <v>11929.1038794521</v>
      </c>
      <c r="BC80" s="20" t="n">
        <f aca="false">MIN(BC75+BC76,-BC77*$E18*BC28*BC$6*BC52)</f>
        <v>11134.3915479452</v>
      </c>
      <c r="BD80" s="20" t="n">
        <f aca="false">MIN(BD75+BD76,-BD77*$E18*BD28*BD$6*BD52)</f>
        <v>11258.107009589</v>
      </c>
      <c r="BE80" s="20" t="n">
        <f aca="false">MIN(BE75+BE76,-BE77*$E18*BE28*BE$6*BE52)</f>
        <v>11381.8224712329</v>
      </c>
      <c r="BF80" s="20" t="n">
        <f aca="false">MIN(BF75+BF76,-BF77*$E18*BF28*BF$6*BF52)</f>
        <v>11381.8224712329</v>
      </c>
      <c r="BG80" s="20" t="n">
        <f aca="false">MIN(BG75+BG76,-BG77*$E18*BG28*BG$6*BG52)</f>
        <v>11284.3268630137</v>
      </c>
      <c r="BH80" s="20" t="n">
        <f aca="false">MIN(BH75+BH76,-BH77*$E18*BH28*BH$6*BH52)</f>
        <v>11409.7082726027</v>
      </c>
      <c r="BI80" s="20" t="n">
        <f aca="false">MIN(BI75+BI76,-BI77*$E18*BI28*BI$6*BI52)</f>
        <v>11535.0896821918</v>
      </c>
      <c r="BJ80" s="20" t="n">
        <f aca="false">MIN(BJ75+BJ76,-BJ77*$E18*BJ28*BJ$6*BJ52)</f>
        <v>11535.0896821918</v>
      </c>
      <c r="BK80" s="20" t="n">
        <f aca="false">MIN(BK75+BK76,-BK77*$E18*BK28*BK$6*BK52)</f>
        <v>10909.6037260274</v>
      </c>
      <c r="BL80" s="20" t="n">
        <f aca="false">MIN(BL75+BL76,-BL77*$E18*BL28*BL$6*BL52)</f>
        <v>11030.8215452055</v>
      </c>
      <c r="BM80" s="20" t="n">
        <f aca="false">MIN(BM75+BM76,-BM77*$E18*BM28*BM$6*BM52)</f>
        <v>11152.0393643836</v>
      </c>
      <c r="BN80" s="20" t="n">
        <f aca="false">MIN(BN75+BN76,-BN77*$E18*BN28*BN$6*BN52)</f>
        <v>11152.0393643836</v>
      </c>
      <c r="BO80" s="20" t="n">
        <f aca="false">MIN(BO75+BO76,-BO77*$E18*BO28*BO$6*BO52)</f>
        <v>11031.5219958904</v>
      </c>
      <c r="BP80" s="20" t="n">
        <f aca="false">MIN(BP75+BP76,-BP77*$E18*BP28*BP$6*BP52)</f>
        <v>11031.5219958904</v>
      </c>
      <c r="BQ80" s="20" t="n">
        <f aca="false">MIN(BQ75+BQ76,-BQ77*$E18*BQ28*BQ$6*BQ52)</f>
        <v>11152.7475123288</v>
      </c>
      <c r="BR80" s="20" t="n">
        <f aca="false">MIN(BR75+BR76,-BR77*$E18*BR28*BR$6*BR52)</f>
        <v>11152.7475123288</v>
      </c>
      <c r="BS80" s="20" t="n">
        <f aca="false">MIN(BS75+BS76,-BS77*$E18*BS28*BS$6*BS52)</f>
        <v>10653.6009452055</v>
      </c>
      <c r="BT80" s="20" t="n">
        <f aca="false">MIN(BT75+BT76,-BT77*$E18*BT28*BT$6*BT52)</f>
        <v>10771.9742890411</v>
      </c>
      <c r="BU80" s="20" t="n">
        <f aca="false">MIN(BU75+BU76,-BU77*$E18*BU28*BU$6*BU52)</f>
        <v>10890.3476328767</v>
      </c>
      <c r="BV80" s="20" t="n">
        <f aca="false">MIN(BV75+BV76,-BV77*$E18*BV28*BV$6*BV52)</f>
        <v>10890.3476328767</v>
      </c>
      <c r="BW80" s="20" t="n">
        <f aca="false">MIN(BW75+BW76,-BW77*$E18*BW28*BW$6*BW52)</f>
        <v>10383.5751780822</v>
      </c>
      <c r="BX80" s="20" t="n">
        <f aca="false">MIN(BX75+BX76,-BX77*$E18*BX28*BX$6*BX52)</f>
        <v>10498.9482356164</v>
      </c>
      <c r="BY80" s="20" t="n">
        <f aca="false">MIN(BY75+BY76,-BY77*$E18*BY28*BY$6*BY52)</f>
        <v>10614.3212931507</v>
      </c>
      <c r="BZ80" s="20" t="n">
        <f aca="false">MIN(BZ75+BZ76,-BZ77*$E18*BZ28*BZ$6*BZ52)</f>
        <v>10614.3212931507</v>
      </c>
      <c r="CA80" s="20" t="n">
        <f aca="false">MIN(CA75+CA76,-CA77*$E18*CA28*CA$6*CA52)</f>
        <v>10368.3932876712</v>
      </c>
      <c r="CB80" s="20" t="n">
        <f aca="false">MIN(CB75+CB76,-CB77*$E18*CB28*CB$6*CB52)</f>
        <v>10483.5976575342</v>
      </c>
      <c r="CC80" s="20" t="n">
        <f aca="false">MIN(CC75+CC76,-CC77*$E18*CC28*CC$6*CC52)</f>
        <v>10598.8020273973</v>
      </c>
      <c r="CD80" s="20" t="n">
        <f aca="false">MIN(CD75+CD76,-CD77*$E18*CD28*CD$6*CD52)</f>
        <v>10598.8020273973</v>
      </c>
      <c r="CE80" s="20" t="n">
        <f aca="false">MIN(CE75+CE76,-CE77*$E18*CE28*CE$6*CE52)</f>
        <v>10186.0837534247</v>
      </c>
      <c r="CF80" s="20" t="n">
        <f aca="false">MIN(CF75+CF76,-CF77*$E18*CF28*CF$6*CF52)</f>
        <v>10186.0837534247</v>
      </c>
      <c r="CG80" s="20" t="n">
        <f aca="false">MIN(CG75+CG76,-CG77*$E18*CG28*CG$6*CG52)</f>
        <v>10298.018739726</v>
      </c>
      <c r="CH80" s="20" t="n">
        <f aca="false">MIN(CH75+CH76,-CH77*$E18*CH28*CH$6*CH52)</f>
        <v>10298.018739726</v>
      </c>
      <c r="CI80" s="20" t="n">
        <f aca="false">MIN(CI75+CI76,-CI77*$E18*CI28*CI$6*CI52)</f>
        <v>9773.84305479452</v>
      </c>
      <c r="CJ80" s="20" t="n">
        <f aca="false">MIN(CJ75+CJ76,-CJ77*$E18*CJ28*CJ$6*CJ52)</f>
        <v>9882.4413109589</v>
      </c>
      <c r="CK80" s="20" t="n">
        <f aca="false">MIN(CK75+CK76,-CK77*$E18*CK28*CK$6*CK52)</f>
        <v>9991.03956712329</v>
      </c>
      <c r="CL80" s="20" t="n">
        <f aca="false">MIN(CL75+CL76,-CL77*$E18*CL28*CL$6*CL52)</f>
        <v>9991.03956712329</v>
      </c>
      <c r="CM80" s="20" t="n">
        <f aca="false">MIN(CM75+CM76,-CM77*$E18*CM28*CM$6*CM52)</f>
        <v>9607.49901369863</v>
      </c>
      <c r="CN80" s="20" t="n">
        <f aca="false">MIN(CN75+CN76,-CN77*$E18*CN28*CN$6*CN52)</f>
        <v>9714.24900273973</v>
      </c>
      <c r="CO80" s="20" t="n">
        <f aca="false">MIN(CO75+CO76,-CO77*$E18*CO28*CO$6*CO52)</f>
        <v>9820.99899178082</v>
      </c>
      <c r="CP80" s="20" t="n">
        <f aca="false">MIN(CP75+CP76,-CP77*$E18*CP28*CP$6*CP52)</f>
        <v>9820.99899178082</v>
      </c>
      <c r="CQ80" s="20" t="n">
        <f aca="false">MIN(CQ75+CQ76,-CQ77*$E18*CQ28*CQ$6*CQ52)</f>
        <v>9185.7437260274</v>
      </c>
      <c r="CR80" s="20" t="n">
        <f aca="false">MIN(CR75+CR76,-CR77*$E18*CR28*CR$6*CR52)</f>
        <v>9287.80754520548</v>
      </c>
      <c r="CS80" s="20" t="n">
        <f aca="false">MIN(CS75+CS76,-CS77*$E18*CS28*CS$6*CS52)</f>
        <v>9389.87136438356</v>
      </c>
      <c r="CT80" s="20" t="n">
        <f aca="false">MIN(CT75+CT76,-CT77*$E18*CT28*CT$6*CT52)</f>
        <v>9389.87136438356</v>
      </c>
      <c r="CU80" s="20" t="n">
        <f aca="false">MIN(CU75+CU76,-CU77*$E18*CU28*CU$6*CU52)</f>
        <v>8898.52961506849</v>
      </c>
      <c r="CV80" s="20" t="n">
        <f aca="false">MIN(CV75+CV76,-CV77*$E18*CV28*CV$6*CV52)</f>
        <v>8898.52961506849</v>
      </c>
      <c r="CW80" s="20" t="n">
        <f aca="false">MIN(CW75+CW76,-CW77*$E18*CW28*CW$6*CW52)</f>
        <v>8996.31565479452</v>
      </c>
      <c r="CX80" s="20" t="n">
        <f aca="false">MIN(CX75+CX76,-CX77*$E18*CX28*CX$6*CX52)</f>
        <v>8996.31565479452</v>
      </c>
      <c r="CY80" s="20" t="n">
        <f aca="false">MIN(CY75+CY76,-CY77*$E18*CY28*CY$6*CY52)</f>
        <v>12823.0613013699</v>
      </c>
      <c r="CZ80" s="20" t="n">
        <f aca="false">MIN(CZ75+CZ76,-CZ77*$E18*CZ28*CZ$6*CZ52)</f>
        <v>12965.539760274</v>
      </c>
      <c r="DA80" s="20" t="n">
        <f aca="false">MIN(DA75+DA76,-DA77*$E18*DA28*DA$6*DA52)</f>
        <v>13108.0182191781</v>
      </c>
      <c r="DB80" s="20" t="n">
        <f aca="false">MIN(DB75+DB76,-DB77*$E18*DB28*DB$6*DB52)</f>
        <v>13108.0182191781</v>
      </c>
      <c r="DC80" s="20" t="n">
        <f aca="false">MIN(DC75+DC76,-DC77*$E18*DC28*DC$6*DC52)</f>
        <v>12250.574630137</v>
      </c>
      <c r="DD80" s="20" t="n">
        <f aca="false">MIN(DD75+DD76,-DD77*$E18*DD28*DD$6*DD52)</f>
        <v>12386.6921260274</v>
      </c>
      <c r="DE80" s="20" t="n">
        <f aca="false">MIN(DE75+DE76,-DE77*$E18*DE28*DE$6*DE52)</f>
        <v>12522.8096219178</v>
      </c>
      <c r="DF80" s="20" t="n">
        <f aca="false">MIN(DF75+DF76,-DF77*$E18*DF28*DF$6*DF52)</f>
        <v>12522.8096219178</v>
      </c>
      <c r="DG80" s="20" t="n">
        <f aca="false">MIN(DG75+DG76,-DG77*$E18*DG28*DG$6*DG52)</f>
        <v>11860.2257671233</v>
      </c>
      <c r="DH80" s="20" t="n">
        <f aca="false">MIN(DH75+DH76,-DH77*$E18*DH28*DH$6*DH52)</f>
        <v>11992.0060534247</v>
      </c>
      <c r="DI80" s="20" t="n">
        <f aca="false">MIN(DI75+DI76,-DI77*$E18*DI28*DI$6*DI52)</f>
        <v>12123.786339726</v>
      </c>
      <c r="DJ80" s="20" t="n">
        <f aca="false">MIN(DJ75+DJ76,-DJ77*$E18*DJ28*DJ$6*DJ52)</f>
        <v>12123.786339726</v>
      </c>
      <c r="DK80" s="20" t="n">
        <f aca="false">MIN(DK75+DK76,-DK77*$E18*DK28*DK$6*DK52)</f>
        <v>11599.9270684932</v>
      </c>
      <c r="DL80" s="20" t="n">
        <f aca="false">MIN(DL75+DL76,-DL77*$E18*DL28*DL$6*DL52)</f>
        <v>11599.9270684932</v>
      </c>
      <c r="DM80" s="20" t="n">
        <f aca="false">MIN(DM75+DM76,-DM77*$E18*DM28*DM$6*DM52)</f>
        <v>11727.3987945205</v>
      </c>
      <c r="DN80" s="20" t="n">
        <f aca="false">MIN(DN75+DN76,-DN77*$E18*DN28*DN$6*DN52)</f>
        <v>11727.3987945205</v>
      </c>
      <c r="DO80" s="20" t="n">
        <f aca="false">MIN(DO75+DO76,-DO77*$E18*DO28*DO$6*DO52)</f>
        <v>11421.4451917808</v>
      </c>
      <c r="DP80" s="20" t="n">
        <f aca="false">MIN(DP75+DP76,-DP77*$E18*DP28*DP$6*DP52)</f>
        <v>11548.3501383562</v>
      </c>
      <c r="DQ80" s="20" t="n">
        <f aca="false">MIN(DQ75+DQ76,-DQ77*$E18*DQ28*DQ$6*DQ52)</f>
        <v>11675.2550849315</v>
      </c>
      <c r="DR80" s="20" t="n">
        <f aca="false">MIN(DR75+DR76,-DR77*$E18*DR28*DR$6*DR52)</f>
        <v>11675.2550849315</v>
      </c>
      <c r="DS80" s="20" t="n">
        <f aca="false">MIN(DS75+DS76,-DS77*$E18*DS28*DS$6*DS52)</f>
        <v>11269.6993972603</v>
      </c>
      <c r="DT80" s="20" t="n">
        <f aca="false">MIN(DT75+DT76,-DT77*$E18*DT28*DT$6*DT52)</f>
        <v>11394.9182794521</v>
      </c>
      <c r="DU80" s="20" t="n">
        <f aca="false">MIN(DU75+DU76,-DU77*$E18*DU28*DU$6*DU52)</f>
        <v>11520.1371616438</v>
      </c>
      <c r="DV80" s="20" t="n">
        <f aca="false">MIN(DV75+DV76,-DV77*$E18*DV28*DV$6*DV52)</f>
        <v>11520.1371616438</v>
      </c>
      <c r="DW80" s="20" t="n">
        <f aca="false">MIN(DW75+DW76,-DW77*$E18*DW28*DW$6*DW52)</f>
        <v>10994.8437123288</v>
      </c>
      <c r="DX80" s="20" t="n">
        <f aca="false">MIN(DX75+DX76,-DX77*$E18*DX28*DX$6*DX52)</f>
        <v>11117.0086424658</v>
      </c>
      <c r="DY80" s="20" t="n">
        <f aca="false">MIN(DY75+DY76,-DY77*$E18*DY28*DY$6*DY52)</f>
        <v>11239.1735726027</v>
      </c>
      <c r="DZ80" s="20" t="n">
        <f aca="false">MIN(DZ75+DZ76,-DZ77*$E18*DZ28*DZ$6*DZ52)</f>
        <v>11239.1735726027</v>
      </c>
      <c r="EA80" s="20" t="n">
        <f aca="false">MIN(EA75+EA76,-EA77*$E18*EA28*EA$6*EA52)</f>
        <v>10846.9124150685</v>
      </c>
      <c r="EB80" s="20" t="n">
        <f aca="false">MIN(EB75+EB76,-EB77*$E18*EB28*EB$6*EB52)</f>
        <v>10846.9124150685</v>
      </c>
      <c r="EC80" s="20" t="n">
        <f aca="false">MIN(EC75+EC76,-EC77*$E18*EC28*EC$6*EC52)</f>
        <v>10966.1092547945</v>
      </c>
      <c r="ED80" s="20" t="n">
        <f aca="false">MIN(ED75+ED76,-ED77*$E18*ED28*ED$6*ED52)</f>
        <v>10966.1092547945</v>
      </c>
      <c r="EE80" s="20" t="n">
        <f aca="false">MIN(EE75+EE76,-EE77*$E18*EE28*EE$6*EE52)</f>
        <v>10656.0320547945</v>
      </c>
      <c r="EF80" s="20" t="n">
        <f aca="false">MIN(EF75+EF76,-EF77*$E18*EF28*EF$6*EF52)</f>
        <v>10774.4324109589</v>
      </c>
      <c r="EG80" s="20" t="n">
        <f aca="false">MIN(EG75+EG76,-EG77*$E18*EG28*EG$6*EG52)</f>
        <v>10892.8327671233</v>
      </c>
      <c r="EH80" s="20" t="n">
        <f aca="false">MIN(EH75+EH76,-EH77*$E18*EH28*EH$6*EH52)</f>
        <v>10892.8327671233</v>
      </c>
      <c r="EI80" s="20" t="n">
        <f aca="false">MIN(EI75+EI76,-EI77*$E18*EI28*EI$6*EI52)</f>
        <v>10685.4689589041</v>
      </c>
      <c r="EJ80" s="20" t="n">
        <f aca="false">MIN(EJ75+EJ76,-EJ77*$E18*EJ28*EJ$6*EJ52)</f>
        <v>10804.1963917808</v>
      </c>
      <c r="EK80" s="20" t="n">
        <f aca="false">MIN(EK75+EK76,-EK77*$E18*EK28*EK$6*EK52)</f>
        <v>10922.9238246575</v>
      </c>
      <c r="EL80" s="20" t="n">
        <f aca="false">MIN(EL75+EL76,-EL77*$E18*EL28*EL$6*EL52)</f>
        <v>10922.9238246575</v>
      </c>
      <c r="EM80" s="20" t="n">
        <f aca="false">MIN(EM75+EM76,-EM77*$E18*EM28*EM$6*EM52)</f>
        <v>10546.4502739726</v>
      </c>
      <c r="EN80" s="20" t="n">
        <f aca="false">MIN(EN75+EN76,-EN77*$E18*EN28*EN$6*EN52)</f>
        <v>10663.6330547945</v>
      </c>
      <c r="EO80" s="20" t="n">
        <f aca="false">MIN(EO75+EO76,-EO77*$E18*EO28*EO$6*EO52)</f>
        <v>10780.8158356164</v>
      </c>
      <c r="EP80" s="20" t="n">
        <f aca="false">MIN(EP75+EP76,-EP77*$E18*EP28*EP$6*EP52)</f>
        <v>10780.8158356164</v>
      </c>
      <c r="EQ80" s="20" t="n">
        <f aca="false">MIN(EQ75+EQ76,-EQ77*$E18*EQ28*EQ$6*EQ52)</f>
        <v>10487.3695452055</v>
      </c>
      <c r="ER80" s="20" t="n">
        <f aca="false">MIN(ER75+ER76,-ER77*$E18*ER28*ER$6*ER52)</f>
        <v>10487.3695452055</v>
      </c>
      <c r="ES80" s="20" t="n">
        <f aca="false">MIN(ES75+ES76,-ES77*$E18*ES28*ES$6*ES52)</f>
        <v>10602.6153643836</v>
      </c>
      <c r="ET80" s="20" t="n">
        <f aca="false">MIN(ET75+ET76,-ET77*$E18*ET28*ET$6*ET52)</f>
        <v>10602.6153643836</v>
      </c>
      <c r="EU80" s="20" t="n">
        <f aca="false">MIN(EU75+EU76,-EU77*$E18*EU28*EU$6*EU52)</f>
        <v>10372.1237260274</v>
      </c>
      <c r="EV80" s="20" t="n">
        <f aca="false">MIN(EV75+EV76,-EV77*$E18*EV28*EV$6*EV52)</f>
        <v>10487.3695452055</v>
      </c>
      <c r="EW80" s="20" t="n">
        <f aca="false">MIN(EW75+EW76,-EW77*$E18*EW28*EW$6*EW52)</f>
        <v>10602.6153643836</v>
      </c>
      <c r="EX80" s="20" t="n">
        <f aca="false">MIN(EX75+EX76,-EX77*$E18*EX28*EX$6*EX52)</f>
        <v>10602.6153643836</v>
      </c>
      <c r="EY80" s="20" t="n">
        <f aca="false">MIN(EY75+EY76,-EY77*$E18*EY28*EY$6*EY52)</f>
        <v>10372.1237260274</v>
      </c>
      <c r="EZ80" s="20" t="n">
        <f aca="false">MIN(EZ75+EZ76,-EZ77*$E18*EZ28*EZ$6*EZ52)</f>
        <v>10487.3695452055</v>
      </c>
      <c r="FA80" s="20" t="n">
        <f aca="false">MIN(FA75+FA76,-FA77*$E18*FA28*FA$6*FA52)</f>
        <v>10602.6153643836</v>
      </c>
      <c r="FB80" s="20" t="n">
        <f aca="false">MIN(FB75+FB76,-FB77*$E18*FB28*FB$6*FB52)</f>
        <v>10602.6153643836</v>
      </c>
      <c r="FC80" s="20" t="n">
        <f aca="false">MIN(FC75+FC76,-FC77*$E18*FC28*FC$6*FC52)</f>
        <v>10372.1237260274</v>
      </c>
      <c r="FD80" s="20" t="n">
        <f aca="false">MIN(FD75+FD76,-FD77*$E18*FD28*FD$6*FD52)</f>
        <v>0</v>
      </c>
      <c r="FE80" s="20" t="n">
        <f aca="false">MIN(FE75+FE76,-FE77*$E18*FE28*FE$6*FE52)</f>
        <v>0</v>
      </c>
      <c r="FF80" s="20" t="n">
        <f aca="false">MIN(FF75+FF76,-FF77*$E18*FF28*FF$6*FF52)</f>
        <v>0</v>
      </c>
      <c r="FG80" s="20" t="n">
        <f aca="false">MIN(FG75+FG76,-FG77*$E18*FG28*FG$6*FG52)</f>
        <v>0</v>
      </c>
      <c r="FH80" s="20" t="n">
        <f aca="false">MIN(FH75+FH76,-FH77*$E18*FH28*FH$6*FH52)</f>
        <v>0</v>
      </c>
    </row>
    <row r="81" customFormat="false" ht="15" hidden="false" customHeight="false" outlineLevel="0" collapsed="false">
      <c r="C81" s="0" t="s">
        <v>737</v>
      </c>
      <c r="D81" s="11" t="s">
        <v>40</v>
      </c>
      <c r="I81" s="20" t="n">
        <f aca="false">SUM(J81:FH81)</f>
        <v>1064254.85665954</v>
      </c>
      <c r="J81" s="20" t="n">
        <f aca="false">J75+J76-J80</f>
        <v>0</v>
      </c>
      <c r="K81" s="20" t="n">
        <f aca="false">K75+K76-K80</f>
        <v>0</v>
      </c>
      <c r="L81" s="20" t="n">
        <f aca="false">L75+L76-L80</f>
        <v>0</v>
      </c>
      <c r="M81" s="20" t="n">
        <f aca="false">M75+M76-M80</f>
        <v>0</v>
      </c>
      <c r="N81" s="20" t="n">
        <f aca="false">N75+N76-N80</f>
        <v>0</v>
      </c>
      <c r="O81" s="20" t="n">
        <f aca="false">O75+O76-O80</f>
        <v>0</v>
      </c>
      <c r="P81" s="20" t="n">
        <f aca="false">P75+P76-P80</f>
        <v>0</v>
      </c>
      <c r="Q81" s="20" t="n">
        <f aca="false">Q75+Q76-Q80</f>
        <v>0</v>
      </c>
      <c r="R81" s="20" t="n">
        <f aca="false">R75+R76-R80</f>
        <v>0</v>
      </c>
      <c r="S81" s="20" t="n">
        <f aca="false">S75+S76-S80</f>
        <v>0</v>
      </c>
      <c r="T81" s="20" t="n">
        <f aca="false">T75+T76-T80</f>
        <v>7045.82471369863</v>
      </c>
      <c r="U81" s="20" t="n">
        <f aca="false">U75+U76-U80</f>
        <v>7108.28526346213</v>
      </c>
      <c r="V81" s="20" t="n">
        <f aca="false">V75+V76-V80</f>
        <v>7093.16609724588</v>
      </c>
      <c r="W81" s="20" t="n">
        <f aca="false">W75+W76-W80</f>
        <v>7023.7775969773</v>
      </c>
      <c r="X81" s="20" t="n">
        <f aca="false">X75+X76-X80</f>
        <v>7087.2118689726</v>
      </c>
      <c r="Y81" s="20" t="n">
        <f aca="false">Y75+Y76-Y80</f>
        <v>7150.17212092654</v>
      </c>
      <c r="Z81" s="20" t="n">
        <f aca="false">Z75+Z76-Z80</f>
        <v>7135.09831220894</v>
      </c>
      <c r="AA81" s="20" t="n">
        <f aca="false">AA75+AA76-AA80</f>
        <v>7017.31974430965</v>
      </c>
      <c r="AB81" s="20" t="n">
        <f aca="false">AB75+AB76-AB80</f>
        <v>7080.72608549034</v>
      </c>
      <c r="AC81" s="20" t="n">
        <f aca="false">AC75+AC76-AC80</f>
        <v>7143.65982868978</v>
      </c>
      <c r="AD81" s="20" t="n">
        <f aca="false">AD75+AD76-AD80</f>
        <v>7128.63124139834</v>
      </c>
      <c r="AE81" s="20" t="n">
        <f aca="false">AE75+AE76-AE80</f>
        <v>7183.17923398084</v>
      </c>
      <c r="AF81" s="20" t="n">
        <f aca="false">AF75+AF76-AF80</f>
        <v>7248.47215001469</v>
      </c>
      <c r="AG81" s="20" t="n">
        <f aca="false">AG75+AG76-AG80</f>
        <v>7313.29388586125</v>
      </c>
      <c r="AH81" s="20" t="n">
        <f aca="false">AH75+AH76-AH80</f>
        <v>7298.31038433168</v>
      </c>
      <c r="AI81" s="20" t="n">
        <f aca="false">AI75+AI76-AI80</f>
        <v>7509.60004129965</v>
      </c>
      <c r="AJ81" s="20" t="n">
        <f aca="false">AJ75+AJ76-AJ80</f>
        <v>7494.96262413017</v>
      </c>
      <c r="AK81" s="20" t="n">
        <f aca="false">AK75+AK76-AK80</f>
        <v>7562.53766363996</v>
      </c>
      <c r="AL81" s="20" t="n">
        <f aca="false">AL75+AL76-AL80</f>
        <v>7547.59923558162</v>
      </c>
      <c r="AM81" s="20" t="n">
        <f aca="false">AM75+AM76-AM80</f>
        <v>7291.73844296405</v>
      </c>
      <c r="AN81" s="20" t="n">
        <f aca="false">AN75+AN76-AN80</f>
        <v>7358.32468167559</v>
      </c>
      <c r="AO81" s="20" t="n">
        <f aca="false">AO75+AO76-AO80</f>
        <v>7424.44256689561</v>
      </c>
      <c r="AP81" s="20" t="n">
        <f aca="false">AP75+AP76-AP80</f>
        <v>7409.54895412145</v>
      </c>
      <c r="AQ81" s="20" t="n">
        <f aca="false">AQ75+AQ76-AQ80</f>
        <v>7223.14085695023</v>
      </c>
      <c r="AR81" s="20" t="n">
        <f aca="false">AR75+AR76-AR80</f>
        <v>7289.00819949358</v>
      </c>
      <c r="AS81" s="20" t="n">
        <f aca="false">AS75+AS76-AS80</f>
        <v>7354.40859360588</v>
      </c>
      <c r="AT81" s="20" t="n">
        <f aca="false">AT75+AT76-AT80</f>
        <v>7339.55966167005</v>
      </c>
      <c r="AU81" s="20" t="n">
        <f aca="false">AU75+AU76-AU80</f>
        <v>7225.46993906431</v>
      </c>
      <c r="AV81" s="20" t="n">
        <f aca="false">AV75+AV76-AV80</f>
        <v>7291.40632963208</v>
      </c>
      <c r="AW81" s="20" t="n">
        <f aca="false">AW75+AW76-AW80</f>
        <v>7356.8771726141</v>
      </c>
      <c r="AX81" s="20" t="n">
        <f aca="false">AX75+AX76-AX80</f>
        <v>7342.07278747408</v>
      </c>
      <c r="AY81" s="20" t="n">
        <f aca="false">AY75+AY76-AY80</f>
        <v>7515.00012204743</v>
      </c>
      <c r="AZ81" s="20" t="n">
        <f aca="false">AZ75+AZ76-AZ80</f>
        <v>7500.53768409161</v>
      </c>
      <c r="BA81" s="20" t="n">
        <f aca="false">BA75+BA76-BA80</f>
        <v>7568.35075759645</v>
      </c>
      <c r="BB81" s="20" t="n">
        <f aca="false">BB75+BB76-BB80</f>
        <v>7553.59090710852</v>
      </c>
      <c r="BC81" s="20" t="n">
        <f aca="false">BC75+BC76-BC80</f>
        <v>7910.33834177268</v>
      </c>
      <c r="BD81" s="20" t="n">
        <f aca="false">BD75+BD76-BD80</f>
        <v>7983.97044917906</v>
      </c>
      <c r="BE81" s="20" t="n">
        <f aca="false">BE75+BE76-BE80</f>
        <v>8057.13980190448</v>
      </c>
      <c r="BF81" s="20" t="n">
        <f aca="false">BF75+BF76-BF80</f>
        <v>8042.42423096801</v>
      </c>
      <c r="BG81" s="20" t="n">
        <f aca="false">BG75+BG76-BG80</f>
        <v>7703.26883703503</v>
      </c>
      <c r="BH81" s="20" t="n">
        <f aca="false">BH75+BH76-BH80</f>
        <v>7774.64295378906</v>
      </c>
      <c r="BI81" s="20" t="n">
        <f aca="false">BI75+BI76-BI80</f>
        <v>7845.55570412617</v>
      </c>
      <c r="BJ81" s="20" t="n">
        <f aca="false">BJ75+BJ76-BJ80</f>
        <v>7830.8842799025</v>
      </c>
      <c r="BK81" s="20" t="n">
        <f aca="false">BK75+BK76-BK80</f>
        <v>8021.02918692119</v>
      </c>
      <c r="BL81" s="20" t="n">
        <f aca="false">BL75+BL76-BL80</f>
        <v>8095.97662750715</v>
      </c>
      <c r="BM81" s="20" t="n">
        <f aca="false">BM75+BM76-BM80</f>
        <v>8170.46408577542</v>
      </c>
      <c r="BN81" s="20" t="n">
        <f aca="false">BN75+BN76-BN80</f>
        <v>8155.83667582444</v>
      </c>
      <c r="BO81" s="20" t="n">
        <f aca="false">BO75+BO76-BO80</f>
        <v>8052.02836292166</v>
      </c>
      <c r="BP81" s="20" t="n">
        <f aca="false">BP75+BP76-BP80</f>
        <v>8037.73881243581</v>
      </c>
      <c r="BQ81" s="20" t="n">
        <f aca="false">BQ75+BQ76-BQ80</f>
        <v>8111.62985149678</v>
      </c>
      <c r="BR81" s="20" t="n">
        <f aca="false">BR75+BR76-BR80</f>
        <v>8097.04644381992</v>
      </c>
      <c r="BS81" s="20" t="n">
        <f aca="false">BS75+BS76-BS80</f>
        <v>8163.46365206298</v>
      </c>
      <c r="BT81" s="20" t="n">
        <f aca="false">BT75+BT76-BT80</f>
        <v>8240.07873686014</v>
      </c>
      <c r="BU81" s="20" t="n">
        <f aca="false">BU75+BU76-BU80</f>
        <v>8316.23659885736</v>
      </c>
      <c r="BV81" s="20" t="n">
        <f aca="false">BV75+BV76-BV80</f>
        <v>8301.69694140353</v>
      </c>
      <c r="BW81" s="20" t="n">
        <f aca="false">BW75+BW76-BW80</f>
        <v>8377.03822539446</v>
      </c>
      <c r="BX81" s="20" t="n">
        <f aca="false">BX75+BX76-BX80</f>
        <v>8456.0686312071</v>
      </c>
      <c r="BY81" s="20" t="n">
        <f aca="false">BY75+BY76-BY80</f>
        <v>8534.64318588818</v>
      </c>
      <c r="BZ81" s="20" t="n">
        <f aca="false">BZ75+BZ76-BZ80</f>
        <v>8520.14714740672</v>
      </c>
      <c r="CA81" s="20" t="n">
        <f aca="false">CA75+CA76-CA80</f>
        <v>8335.93827559499</v>
      </c>
      <c r="CB81" s="20" t="n">
        <f aca="false">CB75+CB76-CB80</f>
        <v>8414.55415868882</v>
      </c>
      <c r="CC81" s="20" t="n">
        <f aca="false">CC75+CC76-CC80</f>
        <v>8492.71555820449</v>
      </c>
      <c r="CD81" s="20" t="n">
        <f aca="false">CD75+CD76-CD80</f>
        <v>8478.26300783847</v>
      </c>
      <c r="CE81" s="20" t="n">
        <f aca="false">CE75+CE76-CE80</f>
        <v>8669.3372436915</v>
      </c>
      <c r="CF81" s="20" t="n">
        <f aca="false">CF75+CF76-CF80</f>
        <v>8655.21851393712</v>
      </c>
      <c r="CG81" s="20" t="n">
        <f aca="false">CG75+CG76-CG80</f>
        <v>8736.06761279149</v>
      </c>
      <c r="CH81" s="20" t="n">
        <f aca="false">CH75+CH76-CH80</f>
        <v>8721.6585386858</v>
      </c>
      <c r="CI81" s="20" t="n">
        <f aca="false">CI75+CI76-CI80</f>
        <v>8818.27781581653</v>
      </c>
      <c r="CJ81" s="20" t="n">
        <f aca="false">CJ75+CJ76-CJ80</f>
        <v>8902.33704960079</v>
      </c>
      <c r="CK81" s="20" t="n">
        <f aca="false">CK75+CK76-CK80</f>
        <v>8985.94452633668</v>
      </c>
      <c r="CL81" s="20" t="n">
        <f aca="false">CL75+CL76-CL80</f>
        <v>8971.5786794533</v>
      </c>
      <c r="CM81" s="20" t="n">
        <f aca="false">CM75+CM76-CM80</f>
        <v>8928.84549430059</v>
      </c>
      <c r="CN81" s="20" t="n">
        <f aca="false">CN75+CN76-CN80</f>
        <v>9014.17502273829</v>
      </c>
      <c r="CO81" s="20" t="n">
        <f aca="false">CO75+CO76-CO80</f>
        <v>9099.05414939876</v>
      </c>
      <c r="CP81" s="20" t="n">
        <f aca="false">CP75+CP76-CP80</f>
        <v>9084.73140005604</v>
      </c>
      <c r="CQ81" s="20" t="n">
        <f aca="false">CQ75+CQ76-CQ80</f>
        <v>9294.99174844782</v>
      </c>
      <c r="CR81" s="20" t="n">
        <f aca="false">CR75+CR76-CR80</f>
        <v>9384.4312081961</v>
      </c>
      <c r="CS81" s="20" t="n">
        <f aca="false">CS75+CS76-CS80</f>
        <v>9473.42161737248</v>
      </c>
      <c r="CT81" s="20" t="n">
        <f aca="false">CT75+CT76-CT80</f>
        <v>9459.14183627779</v>
      </c>
      <c r="CU81" s="20" t="n">
        <f aca="false">CU75+CU76-CU80</f>
        <v>9731.48913373943</v>
      </c>
      <c r="CV81" s="20" t="n">
        <f aca="false">CV75+CV76-CV80</f>
        <v>9717.53918268431</v>
      </c>
      <c r="CW81" s="20" t="n">
        <f aca="false">CW75+CW76-CW80</f>
        <v>9810.23264068323</v>
      </c>
      <c r="CX81" s="20" t="n">
        <f aca="false">CX75+CX76-CX80</f>
        <v>9795.99581612318</v>
      </c>
      <c r="CY81" s="20" t="n">
        <f aca="false">CY75+CY76-CY80</f>
        <v>5546.80487412219</v>
      </c>
      <c r="CZ81" s="20" t="n">
        <f aca="false">CZ75+CZ76-CZ80</f>
        <v>5594.68083108557</v>
      </c>
      <c r="DA81" s="20" t="n">
        <f aca="false">DA75+DA76-DA80</f>
        <v>5642.11043141324</v>
      </c>
      <c r="DB81" s="20" t="n">
        <f aca="false">DB75+DB76-DB80</f>
        <v>5627.91631732686</v>
      </c>
      <c r="DC81" s="20" t="n">
        <f aca="false">DC75+DC76-DC80</f>
        <v>6064.1819468286</v>
      </c>
      <c r="DD81" s="20" t="n">
        <f aca="false">DD75+DD76-DD80</f>
        <v>6117.84780355807</v>
      </c>
      <c r="DE81" s="20" t="n">
        <f aca="false">DE75+DE76-DE80</f>
        <v>6171.06864272174</v>
      </c>
      <c r="DF81" s="20" t="n">
        <f aca="false">DF75+DF76-DF80</f>
        <v>6156.91711097762</v>
      </c>
      <c r="DG81" s="20" t="n">
        <f aca="false">DG75+DG76-DG80</f>
        <v>6399.5865401114</v>
      </c>
      <c r="DH81" s="20" t="n">
        <f aca="false">DH75+DH76-DH80</f>
        <v>6457.02025637205</v>
      </c>
      <c r="DI81" s="20" t="n">
        <f aca="false">DI75+DI76-DI80</f>
        <v>6514.0102901196</v>
      </c>
      <c r="DJ81" s="20" t="n">
        <f aca="false">DJ75+DJ76-DJ80</f>
        <v>6499.90121297071</v>
      </c>
      <c r="DK81" s="20" t="n">
        <f aca="false">DK75+DK76-DK80</f>
        <v>6807.38394482331</v>
      </c>
      <c r="DL81" s="20" t="n">
        <f aca="false">DL75+DL76-DL80</f>
        <v>6793.60075484619</v>
      </c>
      <c r="DM81" s="20" t="n">
        <f aca="false">DM75+DM76-DM80</f>
        <v>6854.3314887067</v>
      </c>
      <c r="DN81" s="20" t="n">
        <f aca="false">DN75+DN76-DN80</f>
        <v>6840.26485457968</v>
      </c>
      <c r="DO81" s="20" t="n">
        <f aca="false">DO75+DO76-DO80</f>
        <v>6728.82317479938</v>
      </c>
      <c r="DP81" s="20" t="n">
        <f aca="false">DP75+DP76-DP80</f>
        <v>6789.99710151315</v>
      </c>
      <c r="DQ81" s="20" t="n">
        <f aca="false">DQ75+DQ76-DQ80</f>
        <v>6850.73000744605</v>
      </c>
      <c r="DR81" s="20" t="n">
        <f aca="false">DR75+DR76-DR80</f>
        <v>6836.70557322141</v>
      </c>
      <c r="DS81" s="20" t="n">
        <f aca="false">DS75+DS76-DS80</f>
        <v>6826.11816422019</v>
      </c>
      <c r="DT81" s="20" t="n">
        <f aca="false">DT75+DT76-DT80</f>
        <v>6888.41391869766</v>
      </c>
      <c r="DU81" s="20" t="n">
        <f aca="false">DU75+DU76-DU80</f>
        <v>6950.2699754566</v>
      </c>
      <c r="DV81" s="20" t="n">
        <f aca="false">DV75+DV76-DV80</f>
        <v>6936.28761453463</v>
      </c>
      <c r="DW81" s="20" t="n">
        <f aca="false">DW75+DW76-DW80</f>
        <v>7046.68639646725</v>
      </c>
      <c r="DX81" s="20" t="n">
        <f aca="false">DX75+DX76-DX80</f>
        <v>7111.47355908951</v>
      </c>
      <c r="DY81" s="20" t="n">
        <f aca="false">DY75+DY76-DY80</f>
        <v>7175.82234308639</v>
      </c>
      <c r="DZ81" s="20" t="n">
        <f aca="false">DZ75+DZ76-DZ80</f>
        <v>7161.88192924719</v>
      </c>
      <c r="EA81" s="20" t="n">
        <f aca="false">EA75+EA76-EA80</f>
        <v>7340.35316471747</v>
      </c>
      <c r="EB81" s="20" t="n">
        <f aca="false">EB75+EB76-EB80</f>
        <v>7326.73474231622</v>
      </c>
      <c r="EC81" s="20" t="n">
        <f aca="false">EC75+EC76-EC80</f>
        <v>7393.49054490031</v>
      </c>
      <c r="ED81" s="20" t="n">
        <f aca="false">ED75+ED76-ED80</f>
        <v>7379.59206670886</v>
      </c>
      <c r="EE81" s="20" t="n">
        <f aca="false">EE75+EE76-EE80</f>
        <v>7277.26362802271</v>
      </c>
      <c r="EF81" s="20" t="n">
        <f aca="false">EF75+EF76-EF80</f>
        <v>7344.69380495365</v>
      </c>
      <c r="EG81" s="20" t="n">
        <f aca="false">EG75+EG76-EG80</f>
        <v>7411.68823317246</v>
      </c>
      <c r="EH81" s="20" t="n">
        <f aca="false">EH75+EH76-EH80</f>
        <v>7397.83145041559</v>
      </c>
      <c r="EI81" s="20" t="n">
        <f aca="false">EI75+EI76-EI80</f>
        <v>7194.02683686467</v>
      </c>
      <c r="EJ81" s="20" t="n">
        <f aca="false">EJ75+EJ76-EJ80</f>
        <v>7260.57244548399</v>
      </c>
      <c r="EK81" s="20" t="n">
        <f aca="false">EK75+EK76-EK80</f>
        <v>7326.68361263732</v>
      </c>
      <c r="EL81" s="20" t="n">
        <f aca="false">EL75+EL76-EL80</f>
        <v>7312.86840022872</v>
      </c>
      <c r="EM81" s="20" t="n">
        <f aca="false">EM75+EM76-EM80</f>
        <v>7279.40703440887</v>
      </c>
      <c r="EN81" s="20" t="n">
        <f aca="false">EN75+EN76-EN80</f>
        <v>7346.9414759585</v>
      </c>
      <c r="EO81" s="20" t="n">
        <f aca="false">EO75+EO76-EO80</f>
        <v>7414.04277936654</v>
      </c>
      <c r="EP81" s="20" t="n">
        <f aca="false">EP75+EP76-EP80</f>
        <v>7400.26901259516</v>
      </c>
      <c r="EQ81" s="20" t="n">
        <f aca="false">EQ75+EQ76-EQ80</f>
        <v>7482.48107721147</v>
      </c>
      <c r="ER81" s="20" t="n">
        <f aca="false">ER75+ER76-ER80</f>
        <v>7469.02545271476</v>
      </c>
      <c r="ES81" s="20" t="n">
        <f aca="false">ES75+ES76-ES80</f>
        <v>7537.50935313073</v>
      </c>
      <c r="ET81" s="20" t="n">
        <f aca="false">ET75+ET76-ET80</f>
        <v>7523.77702069826</v>
      </c>
      <c r="EU81" s="20" t="n">
        <f aca="false">EU75+EU76-EU80</f>
        <v>7346.79301679684</v>
      </c>
      <c r="EV81" s="20" t="n">
        <f aca="false">EV75+EV76-EV80</f>
        <v>7415.156267721</v>
      </c>
      <c r="EW81" s="20" t="n">
        <f aca="false">EW75+EW76-EW80</f>
        <v>7483.08897897819</v>
      </c>
      <c r="EX81" s="20" t="n">
        <f aca="false">EX75+EX76-EX80</f>
        <v>7469.39784354301</v>
      </c>
      <c r="EY81" s="20" t="n">
        <f aca="false">EY75+EY76-EY80</f>
        <v>7293.63626656836</v>
      </c>
      <c r="EZ81" s="20" t="n">
        <f aca="false">EZ75+EZ76-EZ80</f>
        <v>7361.44869028222</v>
      </c>
      <c r="FA81" s="20" t="n">
        <f aca="false">FA75+FA76-FA80</f>
        <v>7428.8318659481</v>
      </c>
      <c r="FB81" s="20" t="n">
        <f aca="false">FB75+FB76-FB80</f>
        <v>7415.18180391924</v>
      </c>
      <c r="FC81" s="20" t="n">
        <f aca="false">FC75+FC76-FC80</f>
        <v>7240.63898659058</v>
      </c>
      <c r="FD81" s="20" t="n">
        <f aca="false">FD75+FD76-FD80</f>
        <v>0</v>
      </c>
      <c r="FE81" s="20" t="n">
        <f aca="false">FE75+FE76-FE80</f>
        <v>0</v>
      </c>
      <c r="FF81" s="20" t="n">
        <f aca="false">FF75+FF76-FF80</f>
        <v>0</v>
      </c>
      <c r="FG81" s="20" t="n">
        <f aca="false">FG75+FG76-FG80</f>
        <v>0</v>
      </c>
      <c r="FH81" s="20" t="n">
        <f aca="false">FH75+FH76-FH80</f>
        <v>0</v>
      </c>
    </row>
    <row r="82" customFormat="false" ht="15" hidden="false" customHeight="false" outlineLevel="0" collapsed="false">
      <c r="C82" s="0" t="s">
        <v>738</v>
      </c>
      <c r="D82" s="11" t="s">
        <v>40</v>
      </c>
      <c r="I82" s="20" t="n">
        <f aca="false">SUM(J82:FH82)</f>
        <v>1352552.81727888</v>
      </c>
      <c r="J82" s="20" t="n">
        <f aca="false">J79*$E18*J28*J$6*J52*(J48+(1-J48)*$E49)</f>
        <v>0</v>
      </c>
      <c r="K82" s="20" t="n">
        <f aca="false">K79*$E18*K28*K$6*K52*(K48+(1-K48)*$E49)</f>
        <v>0</v>
      </c>
      <c r="L82" s="20" t="n">
        <f aca="false">L79*$E18*L28*L$6*L52*(L48+(1-L48)*$E49)</f>
        <v>0</v>
      </c>
      <c r="M82" s="20" t="n">
        <f aca="false">M79*$E18*M28*M$6*M52*(M48+(1-M48)*$E49)</f>
        <v>0</v>
      </c>
      <c r="N82" s="20" t="n">
        <f aca="false">N79*$E18*N28*N$6*N52*(N48+(1-N48)*$E49)</f>
        <v>0</v>
      </c>
      <c r="O82" s="20" t="n">
        <f aca="false">O79*$E18*O28*O$6*O52*(O48+(1-O48)*$E49)</f>
        <v>0</v>
      </c>
      <c r="P82" s="20" t="n">
        <f aca="false">P79*$E18*P28*P$6*P52*(P48+(1-P48)*$E49)</f>
        <v>0</v>
      </c>
      <c r="Q82" s="20" t="n">
        <f aca="false">Q79*$E18*Q28*Q$6*Q52*(Q48+(1-Q48)*$E49)</f>
        <v>0</v>
      </c>
      <c r="R82" s="20" t="n">
        <f aca="false">R79*$E18*R28*R$6*R52*(R48+(1-R48)*$E49)</f>
        <v>0</v>
      </c>
      <c r="S82" s="20" t="n">
        <f aca="false">S79*$E18*S28*S$6*S52*(S48+(1-S48)*$E49)</f>
        <v>0</v>
      </c>
      <c r="T82" s="20" t="n">
        <f aca="false">T79*$E18*T28*T$6*T52*(T48+(1-T48)*$E49)</f>
        <v>10942.6347092329</v>
      </c>
      <c r="U82" s="20" t="n">
        <f aca="false">U79*$E18*U28*U$6*U52*(U48+(1-U48)*$E49)</f>
        <v>11062.8834423014</v>
      </c>
      <c r="V82" s="20" t="n">
        <f aca="false">V79*$E18*V28*V$6*V52*(V48+(1-V48)*$E49)</f>
        <v>11062.8834423014</v>
      </c>
      <c r="W82" s="20" t="n">
        <f aca="false">W79*$E18*W28*W$6*W52*(W48+(1-W48)*$E49)</f>
        <v>10736.7385290411</v>
      </c>
      <c r="X82" s="20" t="n">
        <f aca="false">X79*$E18*X28*X$6*X52*(X48+(1-X48)*$E49)</f>
        <v>10856.0356238082</v>
      </c>
      <c r="Y82" s="20" t="n">
        <f aca="false">Y79*$E18*Y28*Y$6*Y52*(Y48+(1-Y48)*$E49)</f>
        <v>10975.3327185753</v>
      </c>
      <c r="Z82" s="20" t="n">
        <f aca="false">Z79*$E18*Z28*Z$6*Z52*(Z48+(1-Z48)*$E49)</f>
        <v>10975.3327185753</v>
      </c>
      <c r="AA82" s="20" t="n">
        <f aca="false">AA79*$E18*AA28*AA$6*AA52*(AA48+(1-AA48)*$E49)</f>
        <v>10691.9607205479</v>
      </c>
      <c r="AB82" s="20" t="n">
        <f aca="false">AB79*$E18*AB28*AB$6*AB52*(AB48+(1-AB48)*$E49)</f>
        <v>10810.7602841096</v>
      </c>
      <c r="AC82" s="20" t="n">
        <f aca="false">AC79*$E18*AC28*AC$6*AC52*(AC48+(1-AC48)*$E49)</f>
        <v>10929.5598476712</v>
      </c>
      <c r="AD82" s="20" t="n">
        <f aca="false">AD79*$E18*AD28*AD$6*AD52*(AD48+(1-AD48)*$E49)</f>
        <v>10929.5598476712</v>
      </c>
      <c r="AE82" s="20" t="n">
        <f aca="false">AE79*$E18*AE28*AE$6*AE52*(AE48+(1-AE48)*$E49)</f>
        <v>10499.1409923288</v>
      </c>
      <c r="AF82" s="20" t="n">
        <f aca="false">AF79*$E18*AF28*AF$6*AF52*(AF48+(1-AF48)*$E49)</f>
        <v>10615.7981144658</v>
      </c>
      <c r="AG82" s="20" t="n">
        <f aca="false">AG79*$E18*AG28*AG$6*AG52*(AG48+(1-AG48)*$E49)</f>
        <v>10732.4552366027</v>
      </c>
      <c r="AH82" s="20" t="n">
        <f aca="false">AH79*$E18*AH28*AH$6*AH52*(AH48+(1-AH48)*$E49)</f>
        <v>10732.4552366027</v>
      </c>
      <c r="AI82" s="20" t="n">
        <f aca="false">AI79*$E18*AI28*AI$6*AI52*(AI48+(1-AI48)*$E49)</f>
        <v>10353.1295738356</v>
      </c>
      <c r="AJ82" s="20" t="n">
        <f aca="false">AJ79*$E18*AJ28*AJ$6*AJ52*(AJ48+(1-AJ48)*$E49)</f>
        <v>10353.1295738356</v>
      </c>
      <c r="AK82" s="20" t="n">
        <f aca="false">AK79*$E18*AK28*AK$6*AK52*(AK48+(1-AK48)*$E49)</f>
        <v>10466.9002284932</v>
      </c>
      <c r="AL82" s="20" t="n">
        <f aca="false">AL79*$E18*AL28*AL$6*AL52*(AL48+(1-AL48)*$E49)</f>
        <v>10466.9002284932</v>
      </c>
      <c r="AM82" s="20" t="n">
        <f aca="false">AM79*$E18*AM28*AM$6*AM52*(AM48+(1-AM48)*$E49)</f>
        <v>10305.733660274</v>
      </c>
      <c r="AN82" s="20" t="n">
        <f aca="false">AN79*$E18*AN28*AN$6*AN52*(AN48+(1-AN48)*$E49)</f>
        <v>10420.2418120548</v>
      </c>
      <c r="AO82" s="20" t="n">
        <f aca="false">AO79*$E18*AO28*AO$6*AO52*(AO48+(1-AO48)*$E49)</f>
        <v>10534.7499638356</v>
      </c>
      <c r="AP82" s="20" t="n">
        <f aca="false">AP79*$E18*AP28*AP$6*AP52*(AP48+(1-AP48)*$E49)</f>
        <v>10534.7499638356</v>
      </c>
      <c r="AQ82" s="20" t="n">
        <f aca="false">AQ79*$E18*AQ28*AQ$6*AQ52*(AQ48+(1-AQ48)*$E49)</f>
        <v>10314.9976980822</v>
      </c>
      <c r="AR82" s="20" t="n">
        <f aca="false">AR79*$E18*AR28*AR$6*AR52*(AR48+(1-AR48)*$E49)</f>
        <v>10429.6087836164</v>
      </c>
      <c r="AS82" s="20" t="n">
        <f aca="false">AS79*$E18*AS28*AS$6*AS52*(AS48+(1-AS48)*$E49)</f>
        <v>10544.2198691507</v>
      </c>
      <c r="AT82" s="20" t="n">
        <f aca="false">AT79*$E18*AT28*AT$6*AT52*(AT48+(1-AT48)*$E49)</f>
        <v>10544.2198691507</v>
      </c>
      <c r="AU82" s="20" t="n">
        <f aca="false">AU79*$E18*AU28*AU$6*AU52*(AU48+(1-AU48)*$E49)</f>
        <v>10263.4139909589</v>
      </c>
      <c r="AV82" s="20" t="n">
        <f aca="false">AV79*$E18*AV28*AV$6*AV52*(AV48+(1-AV48)*$E49)</f>
        <v>10377.4519241918</v>
      </c>
      <c r="AW82" s="20" t="n">
        <f aca="false">AW79*$E18*AW28*AW$6*AW52*(AW48+(1-AW48)*$E49)</f>
        <v>10491.4898574247</v>
      </c>
      <c r="AX82" s="20" t="n">
        <f aca="false">AX79*$E18*AX28*AX$6*AX52*(AX48+(1-AX48)*$E49)</f>
        <v>10491.4898574247</v>
      </c>
      <c r="AY82" s="20" t="n">
        <f aca="false">AY79*$E18*AY28*AY$6*AY52*(AY48+(1-AY48)*$E49)</f>
        <v>10147.5181478904</v>
      </c>
      <c r="AZ82" s="20" t="n">
        <f aca="false">AZ79*$E18*AZ28*AZ$6*AZ52*(AZ48+(1-AZ48)*$E49)</f>
        <v>10147.5181478904</v>
      </c>
      <c r="BA82" s="20" t="n">
        <f aca="false">BA79*$E18*BA28*BA$6*BA52*(BA48+(1-BA48)*$E49)</f>
        <v>10259.0293363288</v>
      </c>
      <c r="BB82" s="20" t="n">
        <f aca="false">BB79*$E18*BB28*BB$6*BB52*(BB48+(1-BB48)*$E49)</f>
        <v>10259.0293363288</v>
      </c>
      <c r="BC82" s="20" t="n">
        <f aca="false">BC79*$E18*BC28*BC$6*BC52*(BC48+(1-BC48)*$E49)</f>
        <v>9575.57673123288</v>
      </c>
      <c r="BD82" s="20" t="n">
        <f aca="false">BD79*$E18*BD28*BD$6*BD52*(BD48+(1-BD48)*$E49)</f>
        <v>9681.97202824658</v>
      </c>
      <c r="BE82" s="20" t="n">
        <f aca="false">BE79*$E18*BE28*BE$6*BE52*(BE48+(1-BE48)*$E49)</f>
        <v>9788.36732526027</v>
      </c>
      <c r="BF82" s="20" t="n">
        <f aca="false">BF79*$E18*BF28*BF$6*BF52*(BF48+(1-BF48)*$E49)</f>
        <v>9788.36732526027</v>
      </c>
      <c r="BG82" s="20" t="n">
        <f aca="false">BG79*$E18*BG28*BG$6*BG52*(BG48+(1-BG48)*$E49)</f>
        <v>9704.52110219178</v>
      </c>
      <c r="BH82" s="20" t="n">
        <f aca="false">BH79*$E18*BH28*BH$6*BH52*(BH48+(1-BH48)*$E49)</f>
        <v>9812.34911443836</v>
      </c>
      <c r="BI82" s="20" t="n">
        <f aca="false">BI79*$E18*BI28*BI$6*BI52*(BI48+(1-BI48)*$E49)</f>
        <v>9920.17712668493</v>
      </c>
      <c r="BJ82" s="20" t="n">
        <f aca="false">BJ79*$E18*BJ28*BJ$6*BJ52*(BJ48+(1-BJ48)*$E49)</f>
        <v>9920.17712668493</v>
      </c>
      <c r="BK82" s="20" t="n">
        <f aca="false">BK79*$E18*BK28*BK$6*BK52*(BK48+(1-BK48)*$E49)</f>
        <v>9382.25920438356</v>
      </c>
      <c r="BL82" s="20" t="n">
        <f aca="false">BL79*$E18*BL28*BL$6*BL52*(BL48+(1-BL48)*$E49)</f>
        <v>9486.50652887671</v>
      </c>
      <c r="BM82" s="20" t="n">
        <f aca="false">BM79*$E18*BM28*BM$6*BM52*(BM48+(1-BM48)*$E49)</f>
        <v>9590.75385336986</v>
      </c>
      <c r="BN82" s="20" t="n">
        <f aca="false">BN79*$E18*BN28*BN$6*BN52*(BN48+(1-BN48)*$E49)</f>
        <v>9590.75385336986</v>
      </c>
      <c r="BO82" s="20" t="n">
        <f aca="false">BO79*$E18*BO28*BO$6*BO52*(BO48+(1-BO48)*$E49)</f>
        <v>9487.10891646575</v>
      </c>
      <c r="BP82" s="20" t="n">
        <f aca="false">BP79*$E18*BP28*BP$6*BP52*(BP48+(1-BP48)*$E49)</f>
        <v>9487.10891646575</v>
      </c>
      <c r="BQ82" s="20" t="n">
        <f aca="false">BQ79*$E18*BQ28*BQ$6*BQ52*(BQ48+(1-BQ48)*$E49)</f>
        <v>9591.36286060274</v>
      </c>
      <c r="BR82" s="20" t="n">
        <f aca="false">BR79*$E18*BR28*BR$6*BR52*(BR48+(1-BR48)*$E49)</f>
        <v>9591.36286060274</v>
      </c>
      <c r="BS82" s="20" t="n">
        <f aca="false">BS79*$E18*BS28*BS$6*BS52*(BS48+(1-BS48)*$E49)</f>
        <v>9162.09681287671</v>
      </c>
      <c r="BT82" s="20" t="n">
        <f aca="false">BT79*$E18*BT28*BT$6*BT52*(BT48+(1-BT48)*$E49)</f>
        <v>9263.89788857534</v>
      </c>
      <c r="BU82" s="20" t="n">
        <f aca="false">BU79*$E18*BU28*BU$6*BU52*(BU48+(1-BU48)*$E49)</f>
        <v>9365.69896427397</v>
      </c>
      <c r="BV82" s="20" t="n">
        <f aca="false">BV79*$E18*BV28*BV$6*BV52*(BV48+(1-BV48)*$E49)</f>
        <v>9365.69896427397</v>
      </c>
      <c r="BW82" s="20" t="n">
        <f aca="false">BW79*$E18*BW28*BW$6*BW52*(BW48+(1-BW48)*$E49)</f>
        <v>8929.87465315068</v>
      </c>
      <c r="BX82" s="20" t="n">
        <f aca="false">BX79*$E18*BX28*BX$6*BX52*(BX48+(1-BX48)*$E49)</f>
        <v>9029.09548263014</v>
      </c>
      <c r="BY82" s="20" t="n">
        <f aca="false">BY79*$E18*BY28*BY$6*BY52*(BY48+(1-BY48)*$E49)</f>
        <v>9128.31631210959</v>
      </c>
      <c r="BZ82" s="20" t="n">
        <f aca="false">BZ79*$E18*BZ28*BZ$6*BZ52*(BZ48+(1-BZ48)*$E49)</f>
        <v>9128.31631210959</v>
      </c>
      <c r="CA82" s="20" t="n">
        <f aca="false">CA79*$E18*CA28*CA$6*CA52*(CA48+(1-CA48)*$E49)</f>
        <v>8916.81822739726</v>
      </c>
      <c r="CB82" s="20" t="n">
        <f aca="false">CB79*$E18*CB28*CB$6*CB52*(CB48+(1-CB48)*$E49)</f>
        <v>9015.89398547945</v>
      </c>
      <c r="CC82" s="20" t="n">
        <f aca="false">CC79*$E18*CC28*CC$6*CC52*(CC48+(1-CC48)*$E49)</f>
        <v>9114.96974356164</v>
      </c>
      <c r="CD82" s="20" t="n">
        <f aca="false">CD79*$E18*CD28*CD$6*CD52*(CD48+(1-CD48)*$E49)</f>
        <v>9114.96974356164</v>
      </c>
      <c r="CE82" s="20" t="n">
        <f aca="false">CE79*$E18*CE28*CE$6*CE52*(CE48+(1-CE48)*$E49)</f>
        <v>8760.03202794521</v>
      </c>
      <c r="CF82" s="20" t="n">
        <f aca="false">CF79*$E18*CF28*CF$6*CF52*(CF48+(1-CF48)*$E49)</f>
        <v>8760.03202794521</v>
      </c>
      <c r="CG82" s="20" t="n">
        <f aca="false">CG79*$E18*CG28*CG$6*CG52*(CG48+(1-CG48)*$E49)</f>
        <v>8856.29611616438</v>
      </c>
      <c r="CH82" s="20" t="n">
        <f aca="false">CH79*$E18*CH28*CH$6*CH52*(CH48+(1-CH48)*$E49)</f>
        <v>8856.29611616438</v>
      </c>
      <c r="CI82" s="20" t="n">
        <f aca="false">CI79*$E18*CI28*CI$6*CI52*(CI48+(1-CI48)*$E49)</f>
        <v>8405.50502712329</v>
      </c>
      <c r="CJ82" s="20" t="n">
        <f aca="false">CJ79*$E18*CJ28*CJ$6*CJ52*(CJ48+(1-CJ48)*$E49)</f>
        <v>8498.89952742466</v>
      </c>
      <c r="CK82" s="20" t="n">
        <f aca="false">CK79*$E18*CK28*CK$6*CK52*(CK48+(1-CK48)*$E49)</f>
        <v>8592.29402772603</v>
      </c>
      <c r="CL82" s="20" t="n">
        <f aca="false">CL79*$E18*CL28*CL$6*CL52*(CL48+(1-CL48)*$E49)</f>
        <v>8592.29402772603</v>
      </c>
      <c r="CM82" s="20" t="n">
        <f aca="false">CM79*$E18*CM28*CM$6*CM52*(CM48+(1-CM48)*$E49)</f>
        <v>8262.44915178082</v>
      </c>
      <c r="CN82" s="20" t="n">
        <f aca="false">CN79*$E18*CN28*CN$6*CN52*(CN48+(1-CN48)*$E49)</f>
        <v>8354.25414235616</v>
      </c>
      <c r="CO82" s="20" t="n">
        <f aca="false">CO79*$E18*CO28*CO$6*CO52*(CO48+(1-CO48)*$E49)</f>
        <v>8446.05913293151</v>
      </c>
      <c r="CP82" s="20" t="n">
        <f aca="false">CP79*$E18*CP28*CP$6*CP52*(CP48+(1-CP48)*$E49)</f>
        <v>8446.05913293151</v>
      </c>
      <c r="CQ82" s="20" t="n">
        <f aca="false">CQ79*$E18*CQ28*CQ$6*CQ52*(CQ48+(1-CQ48)*$E49)</f>
        <v>7899.73960438356</v>
      </c>
      <c r="CR82" s="20" t="n">
        <f aca="false">CR79*$E18*CR28*CR$6*CR52*(CR48+(1-CR48)*$E49)</f>
        <v>7987.51448887671</v>
      </c>
      <c r="CS82" s="20" t="n">
        <f aca="false">CS79*$E18*CS28*CS$6*CS52*(CS48+(1-CS48)*$E49)</f>
        <v>8075.28937336986</v>
      </c>
      <c r="CT82" s="20" t="n">
        <f aca="false">CT79*$E18*CT28*CT$6*CT52*(CT48+(1-CT48)*$E49)</f>
        <v>8075.28937336986</v>
      </c>
      <c r="CU82" s="20" t="n">
        <f aca="false">CU79*$E18*CU28*CU$6*CU52*(CU48+(1-CU48)*$E49)</f>
        <v>7652.7354689589</v>
      </c>
      <c r="CV82" s="20" t="n">
        <f aca="false">CV79*$E18*CV28*CV$6*CV52*(CV48+(1-CV48)*$E49)</f>
        <v>7652.7354689589</v>
      </c>
      <c r="CW82" s="20" t="n">
        <f aca="false">CW79*$E18*CW28*CW$6*CW52*(CW48+(1-CW48)*$E49)</f>
        <v>7736.83146312329</v>
      </c>
      <c r="CX82" s="20" t="n">
        <f aca="false">CX79*$E18*CX28*CX$6*CX52*(CX48+(1-CX48)*$E49)</f>
        <v>7736.83146312329</v>
      </c>
      <c r="CY82" s="20" t="n">
        <f aca="false">CY79*$E18*CY28*CY$6*CY52*(CY48+(1-CY48)*$E49)</f>
        <v>11027.8327191781</v>
      </c>
      <c r="CZ82" s="20" t="n">
        <f aca="false">CZ79*$E18*CZ28*CZ$6*CZ52*(CZ48+(1-CZ48)*$E49)</f>
        <v>11150.3641938356</v>
      </c>
      <c r="DA82" s="20" t="n">
        <f aca="false">DA79*$E18*DA28*DA$6*DA52*(DA48+(1-DA48)*$E49)</f>
        <v>11272.8956684932</v>
      </c>
      <c r="DB82" s="20" t="n">
        <f aca="false">DB79*$E18*DB28*DB$6*DB52*(DB48+(1-DB48)*$E49)</f>
        <v>11272.8956684932</v>
      </c>
      <c r="DC82" s="20" t="n">
        <f aca="false">DC79*$E18*DC28*DC$6*DC52*(DC48+(1-DC48)*$E49)</f>
        <v>10535.4941819178</v>
      </c>
      <c r="DD82" s="20" t="n">
        <f aca="false">DD79*$E18*DD28*DD$6*DD52*(DD48+(1-DD48)*$E49)</f>
        <v>10652.5552283836</v>
      </c>
      <c r="DE82" s="20" t="n">
        <f aca="false">DE79*$E18*DE28*DE$6*DE52*(DE48+(1-DE48)*$E49)</f>
        <v>10769.6162748493</v>
      </c>
      <c r="DF82" s="20" t="n">
        <f aca="false">DF79*$E18*DF28*DF$6*DF52*(DF48+(1-DF48)*$E49)</f>
        <v>10769.6162748493</v>
      </c>
      <c r="DG82" s="20" t="n">
        <f aca="false">DG79*$E18*DG28*DG$6*DG52*(DG48+(1-DG48)*$E49)</f>
        <v>10199.794159726</v>
      </c>
      <c r="DH82" s="20" t="n">
        <f aca="false">DH79*$E18*DH28*DH$6*DH52*(DH48+(1-DH48)*$E49)</f>
        <v>10313.1252059452</v>
      </c>
      <c r="DI82" s="20" t="n">
        <f aca="false">DI79*$E18*DI28*DI$6*DI52*(DI48+(1-DI48)*$E49)</f>
        <v>10426.4562521644</v>
      </c>
      <c r="DJ82" s="20" t="n">
        <f aca="false">DJ79*$E18*DJ28*DJ$6*DJ52*(DJ48+(1-DJ48)*$E49)</f>
        <v>10426.4562521644</v>
      </c>
      <c r="DK82" s="20" t="n">
        <f aca="false">DK79*$E18*DK28*DK$6*DK52*(DK48+(1-DK48)*$E49)</f>
        <v>9975.93727890411</v>
      </c>
      <c r="DL82" s="20" t="n">
        <f aca="false">DL79*$E18*DL28*DL$6*DL52*(DL48+(1-DL48)*$E49)</f>
        <v>9975.93727890411</v>
      </c>
      <c r="DM82" s="20" t="n">
        <f aca="false">DM79*$E18*DM28*DM$6*DM52*(DM48+(1-DM48)*$E49)</f>
        <v>10085.5629632877</v>
      </c>
      <c r="DN82" s="20" t="n">
        <f aca="false">DN79*$E18*DN28*DN$6*DN52*(DN48+(1-DN48)*$E49)</f>
        <v>10085.5629632877</v>
      </c>
      <c r="DO82" s="20" t="n">
        <f aca="false">DO79*$E18*DO28*DO$6*DO52*(DO48+(1-DO48)*$E49)</f>
        <v>9822.44286493151</v>
      </c>
      <c r="DP82" s="20" t="n">
        <f aca="false">DP79*$E18*DP28*DP$6*DP52*(DP48+(1-DP48)*$E49)</f>
        <v>9931.5811189863</v>
      </c>
      <c r="DQ82" s="20" t="n">
        <f aca="false">DQ79*$E18*DQ28*DQ$6*DQ52*(DQ48+(1-DQ48)*$E49)</f>
        <v>10040.7193730411</v>
      </c>
      <c r="DR82" s="20" t="n">
        <f aca="false">DR79*$E18*DR28*DR$6*DR52*(DR48+(1-DR48)*$E49)</f>
        <v>10040.7193730411</v>
      </c>
      <c r="DS82" s="20" t="n">
        <f aca="false">DS79*$E18*DS28*DS$6*DS52*(DS48+(1-DS48)*$E49)</f>
        <v>9691.94148164384</v>
      </c>
      <c r="DT82" s="20" t="n">
        <f aca="false">DT79*$E18*DT28*DT$6*DT52*(DT48+(1-DT48)*$E49)</f>
        <v>9799.62972032877</v>
      </c>
      <c r="DU82" s="20" t="n">
        <f aca="false">DU79*$E18*DU28*DU$6*DU52*(DU48+(1-DU48)*$E49)</f>
        <v>9907.3179590137</v>
      </c>
      <c r="DV82" s="20" t="n">
        <f aca="false">DV79*$E18*DV28*DV$6*DV52*(DV48+(1-DV48)*$E49)</f>
        <v>9907.3179590137</v>
      </c>
      <c r="DW82" s="20" t="n">
        <f aca="false">DW79*$E18*DW28*DW$6*DW52*(DW48+(1-DW48)*$E49)</f>
        <v>9455.56559260274</v>
      </c>
      <c r="DX82" s="20" t="n">
        <f aca="false">DX79*$E18*DX28*DX$6*DX52*(DX48+(1-DX48)*$E49)</f>
        <v>9560.62743252055</v>
      </c>
      <c r="DY82" s="20" t="n">
        <f aca="false">DY79*$E18*DY28*DY$6*DY52*(DY48+(1-DY48)*$E49)</f>
        <v>9665.68927243835</v>
      </c>
      <c r="DZ82" s="20" t="n">
        <f aca="false">DZ79*$E18*DZ28*DZ$6*DZ52*(DZ48+(1-DZ48)*$E49)</f>
        <v>9665.68927243835</v>
      </c>
      <c r="EA82" s="20" t="n">
        <f aca="false">EA79*$E18*EA28*EA$6*EA52*(EA48+(1-EA48)*$E49)</f>
        <v>9328.3446769589</v>
      </c>
      <c r="EB82" s="20" t="n">
        <f aca="false">EB79*$E18*EB28*EB$6*EB52*(EB48+(1-EB48)*$E49)</f>
        <v>9328.3446769589</v>
      </c>
      <c r="EC82" s="20" t="n">
        <f aca="false">EC79*$E18*EC28*EC$6*EC52*(EC48+(1-EC48)*$E49)</f>
        <v>9430.85395912329</v>
      </c>
      <c r="ED82" s="20" t="n">
        <f aca="false">ED79*$E18*ED28*ED$6*ED52*(ED48+(1-ED48)*$E49)</f>
        <v>9430.85395912329</v>
      </c>
      <c r="EE82" s="20" t="n">
        <f aca="false">EE79*$E18*EE28*EE$6*EE52*(EE48+(1-EE48)*$E49)</f>
        <v>9164.18756712329</v>
      </c>
      <c r="EF82" s="20" t="n">
        <f aca="false">EF79*$E18*EF28*EF$6*EF52*(EF48+(1-EF48)*$E49)</f>
        <v>9266.01187342466</v>
      </c>
      <c r="EG82" s="20" t="n">
        <f aca="false">EG79*$E18*EG28*EG$6*EG52*(EG48+(1-EG48)*$E49)</f>
        <v>9367.83617972603</v>
      </c>
      <c r="EH82" s="20" t="n">
        <f aca="false">EH79*$E18*EH28*EH$6*EH52*(EH48+(1-EH48)*$E49)</f>
        <v>9367.83617972603</v>
      </c>
      <c r="EI82" s="20" t="n">
        <f aca="false">EI79*$E18*EI28*EI$6*EI52*(EI48+(1-EI48)*$E49)</f>
        <v>9189.50330465753</v>
      </c>
      <c r="EJ82" s="20" t="n">
        <f aca="false">EJ79*$E18*EJ28*EJ$6*EJ52*(EJ48+(1-EJ48)*$E49)</f>
        <v>9291.60889693151</v>
      </c>
      <c r="EK82" s="20" t="n">
        <f aca="false">EK79*$E18*EK28*EK$6*EK52*(EK48+(1-EK48)*$E49)</f>
        <v>9393.71448920548</v>
      </c>
      <c r="EL82" s="20" t="n">
        <f aca="false">EL79*$E18*EL28*EL$6*EL52*(EL48+(1-EL48)*$E49)</f>
        <v>9393.71448920548</v>
      </c>
      <c r="EM82" s="20" t="n">
        <f aca="false">EM79*$E18*EM28*EM$6*EM52*(EM48+(1-EM48)*$E49)</f>
        <v>9069.94723561644</v>
      </c>
      <c r="EN82" s="20" t="n">
        <f aca="false">EN79*$E18*EN28*EN$6*EN52*(EN48+(1-EN48)*$E49)</f>
        <v>9170.72442712329</v>
      </c>
      <c r="EO82" s="20" t="n">
        <f aca="false">EO79*$E18*EO28*EO$6*EO52*(EO48+(1-EO48)*$E49)</f>
        <v>9271.50161863014</v>
      </c>
      <c r="EP82" s="20" t="n">
        <f aca="false">EP79*$E18*EP28*EP$6*EP52*(EP48+(1-EP48)*$E49)</f>
        <v>9271.50161863014</v>
      </c>
      <c r="EQ82" s="20" t="n">
        <f aca="false">EQ79*$E18*EQ28*EQ$6*EQ52*(EQ48+(1-EQ48)*$E49)</f>
        <v>9019.13780887671</v>
      </c>
      <c r="ER82" s="20" t="n">
        <f aca="false">ER79*$E18*ER28*ER$6*ER52*(ER48+(1-ER48)*$E49)</f>
        <v>9019.13780887671</v>
      </c>
      <c r="ES82" s="20" t="n">
        <f aca="false">ES79*$E18*ES28*ES$6*ES52*(ES48+(1-ES48)*$E49)</f>
        <v>9118.24921336987</v>
      </c>
      <c r="ET82" s="20" t="n">
        <f aca="false">ET79*$E18*ET28*ET$6*ET52*(ET48+(1-ET48)*$E49)</f>
        <v>9118.24921336987</v>
      </c>
      <c r="EU82" s="20" t="n">
        <f aca="false">EU79*$E18*EU28*EU$6*EU52*(EU48+(1-EU48)*$E49)</f>
        <v>8920.02640438356</v>
      </c>
      <c r="EV82" s="20" t="n">
        <f aca="false">EV79*$E18*EV28*EV$6*EV52*(EV48+(1-EV48)*$E49)</f>
        <v>9019.13780887671</v>
      </c>
      <c r="EW82" s="20" t="n">
        <f aca="false">EW79*$E18*EW28*EW$6*EW52*(EW48+(1-EW48)*$E49)</f>
        <v>9118.24921336987</v>
      </c>
      <c r="EX82" s="20" t="n">
        <f aca="false">EX79*$E18*EX28*EX$6*EX52*(EX48+(1-EX48)*$E49)</f>
        <v>9118.24921336987</v>
      </c>
      <c r="EY82" s="20" t="n">
        <f aca="false">EY79*$E18*EY28*EY$6*EY52*(EY48+(1-EY48)*$E49)</f>
        <v>8920.02640438356</v>
      </c>
      <c r="EZ82" s="20" t="n">
        <f aca="false">EZ79*$E18*EZ28*EZ$6*EZ52*(EZ48+(1-EZ48)*$E49)</f>
        <v>9019.13780887671</v>
      </c>
      <c r="FA82" s="20" t="n">
        <f aca="false">FA79*$E18*FA28*FA$6*FA52*(FA48+(1-FA48)*$E49)</f>
        <v>9118.24921336987</v>
      </c>
      <c r="FB82" s="20" t="n">
        <f aca="false">FB79*$E18*FB28*FB$6*FB52*(FB48+(1-FB48)*$E49)</f>
        <v>9118.24921336987</v>
      </c>
      <c r="FC82" s="20" t="n">
        <f aca="false">FC79*$E18*FC28*FC$6*FC52*(FC48+(1-FC48)*$E49)</f>
        <v>8920.02640438356</v>
      </c>
      <c r="FD82" s="20" t="n">
        <f aca="false">FD79*$E18*FD28*FD$6*FD52*(FD48+(1-FD48)*$E49)</f>
        <v>0</v>
      </c>
      <c r="FE82" s="20" t="n">
        <f aca="false">FE79*$E18*FE28*FE$6*FE52*(FE48+(1-FE48)*$E49)</f>
        <v>0</v>
      </c>
      <c r="FF82" s="20" t="n">
        <f aca="false">FF79*$E18*FF28*FF$6*FF52*(FF48+(1-FF48)*$E49)</f>
        <v>0</v>
      </c>
      <c r="FG82" s="20" t="n">
        <f aca="false">FG79*$E18*FG28*FG$6*FG52*(FG48+(1-FG48)*$E49)</f>
        <v>0</v>
      </c>
      <c r="FH82" s="20" t="n">
        <f aca="false">FH79*$E18*FH28*FH$6*FH52*(FH48+(1-FH48)*$E49)</f>
        <v>0</v>
      </c>
    </row>
    <row r="83" customFormat="false" ht="15" hidden="false" customHeight="false" outlineLevel="0" collapsed="false">
      <c r="C83" s="0" t="s">
        <v>739</v>
      </c>
      <c r="D83" s="11" t="s">
        <v>40</v>
      </c>
      <c r="I83" s="20" t="n">
        <f aca="false">SUM(J83:FH83)</f>
        <v>0</v>
      </c>
      <c r="J83" s="20" t="n">
        <f aca="false">-J78*$E18*J28*J$6*J52*$E49</f>
        <v>-0</v>
      </c>
      <c r="K83" s="20" t="n">
        <f aca="false">-K78*$E18*K28*K$6*K52*$E49</f>
        <v>-0</v>
      </c>
      <c r="L83" s="20" t="n">
        <f aca="false">-L78*$E18*L28*L$6*L52*$E49</f>
        <v>-0</v>
      </c>
      <c r="M83" s="20" t="n">
        <f aca="false">-M78*$E18*M28*M$6*M52*$E49</f>
        <v>-0</v>
      </c>
      <c r="N83" s="20" t="n">
        <f aca="false">-N78*$E18*N28*N$6*N52*$E49</f>
        <v>-0</v>
      </c>
      <c r="O83" s="20" t="n">
        <f aca="false">-O78*$E18*O28*O$6*O52*$E49</f>
        <v>0</v>
      </c>
      <c r="P83" s="20" t="n">
        <f aca="false">-P78*$E18*P28*P$6*P52*$E49</f>
        <v>0</v>
      </c>
      <c r="Q83" s="20" t="n">
        <f aca="false">-Q78*$E18*Q28*Q$6*Q52*$E49</f>
        <v>0</v>
      </c>
      <c r="R83" s="20" t="n">
        <f aca="false">-R78*$E18*R28*R$6*R52*$E49</f>
        <v>0</v>
      </c>
      <c r="S83" s="20" t="n">
        <f aca="false">-S78*$E18*S28*S$6*S52*$E49</f>
        <v>0</v>
      </c>
      <c r="T83" s="20" t="n">
        <f aca="false">-T78*$E18*T28*T$6*T52*$E49</f>
        <v>0</v>
      </c>
      <c r="U83" s="20" t="n">
        <f aca="false">-U78*$E18*U28*U$6*U52*$E49</f>
        <v>0</v>
      </c>
      <c r="V83" s="20" t="n">
        <f aca="false">-V78*$E18*V28*V$6*V52*$E49</f>
        <v>0</v>
      </c>
      <c r="W83" s="20" t="n">
        <f aca="false">-W78*$E18*W28*W$6*W52*$E49</f>
        <v>0</v>
      </c>
      <c r="X83" s="20" t="n">
        <f aca="false">-X78*$E18*X28*X$6*X52*$E49</f>
        <v>0</v>
      </c>
      <c r="Y83" s="20" t="n">
        <f aca="false">-Y78*$E18*Y28*Y$6*Y52*$E49</f>
        <v>0</v>
      </c>
      <c r="Z83" s="20" t="n">
        <f aca="false">-Z78*$E18*Z28*Z$6*Z52*$E49</f>
        <v>0</v>
      </c>
      <c r="AA83" s="20" t="n">
        <f aca="false">-AA78*$E18*AA28*AA$6*AA52*$E49</f>
        <v>0</v>
      </c>
      <c r="AB83" s="20" t="n">
        <f aca="false">-AB78*$E18*AB28*AB$6*AB52*$E49</f>
        <v>0</v>
      </c>
      <c r="AC83" s="20" t="n">
        <f aca="false">-AC78*$E18*AC28*AC$6*AC52*$E49</f>
        <v>0</v>
      </c>
      <c r="AD83" s="20" t="n">
        <f aca="false">-AD78*$E18*AD28*AD$6*AD52*$E49</f>
        <v>0</v>
      </c>
      <c r="AE83" s="20" t="n">
        <f aca="false">-AE78*$E18*AE28*AE$6*AE52*$E49</f>
        <v>0</v>
      </c>
      <c r="AF83" s="20" t="n">
        <f aca="false">-AF78*$E18*AF28*AF$6*AF52*$E49</f>
        <v>0</v>
      </c>
      <c r="AG83" s="20" t="n">
        <f aca="false">-AG78*$E18*AG28*AG$6*AG52*$E49</f>
        <v>0</v>
      </c>
      <c r="AH83" s="20" t="n">
        <f aca="false">-AH78*$E18*AH28*AH$6*AH52*$E49</f>
        <v>0</v>
      </c>
      <c r="AI83" s="20" t="n">
        <f aca="false">-AI78*$E18*AI28*AI$6*AI52*$E49</f>
        <v>0</v>
      </c>
      <c r="AJ83" s="20" t="n">
        <f aca="false">-AJ78*$E18*AJ28*AJ$6*AJ52*$E49</f>
        <v>0</v>
      </c>
      <c r="AK83" s="20" t="n">
        <f aca="false">-AK78*$E18*AK28*AK$6*AK52*$E49</f>
        <v>0</v>
      </c>
      <c r="AL83" s="20" t="n">
        <f aca="false">-AL78*$E18*AL28*AL$6*AL52*$E49</f>
        <v>0</v>
      </c>
      <c r="AM83" s="20" t="n">
        <f aca="false">-AM78*$E18*AM28*AM$6*AM52*$E49</f>
        <v>0</v>
      </c>
      <c r="AN83" s="20" t="n">
        <f aca="false">-AN78*$E18*AN28*AN$6*AN52*$E49</f>
        <v>0</v>
      </c>
      <c r="AO83" s="20" t="n">
        <f aca="false">-AO78*$E18*AO28*AO$6*AO52*$E49</f>
        <v>0</v>
      </c>
      <c r="AP83" s="20" t="n">
        <f aca="false">-AP78*$E18*AP28*AP$6*AP52*$E49</f>
        <v>0</v>
      </c>
      <c r="AQ83" s="20" t="n">
        <f aca="false">-AQ78*$E18*AQ28*AQ$6*AQ52*$E49</f>
        <v>0</v>
      </c>
      <c r="AR83" s="20" t="n">
        <f aca="false">-AR78*$E18*AR28*AR$6*AR52*$E49</f>
        <v>0</v>
      </c>
      <c r="AS83" s="20" t="n">
        <f aca="false">-AS78*$E18*AS28*AS$6*AS52*$E49</f>
        <v>0</v>
      </c>
      <c r="AT83" s="20" t="n">
        <f aca="false">-AT78*$E18*AT28*AT$6*AT52*$E49</f>
        <v>0</v>
      </c>
      <c r="AU83" s="20" t="n">
        <f aca="false">-AU78*$E18*AU28*AU$6*AU52*$E49</f>
        <v>0</v>
      </c>
      <c r="AV83" s="20" t="n">
        <f aca="false">-AV78*$E18*AV28*AV$6*AV52*$E49</f>
        <v>0</v>
      </c>
      <c r="AW83" s="20" t="n">
        <f aca="false">-AW78*$E18*AW28*AW$6*AW52*$E49</f>
        <v>0</v>
      </c>
      <c r="AX83" s="20" t="n">
        <f aca="false">-AX78*$E18*AX28*AX$6*AX52*$E49</f>
        <v>0</v>
      </c>
      <c r="AY83" s="20" t="n">
        <f aca="false">-AY78*$E18*AY28*AY$6*AY52*$E49</f>
        <v>0</v>
      </c>
      <c r="AZ83" s="20" t="n">
        <f aca="false">-AZ78*$E18*AZ28*AZ$6*AZ52*$E49</f>
        <v>0</v>
      </c>
      <c r="BA83" s="20" t="n">
        <f aca="false">-BA78*$E18*BA28*BA$6*BA52*$E49</f>
        <v>0</v>
      </c>
      <c r="BB83" s="20" t="n">
        <f aca="false">-BB78*$E18*BB28*BB$6*BB52*$E49</f>
        <v>0</v>
      </c>
      <c r="BC83" s="20" t="n">
        <f aca="false">-BC78*$E18*BC28*BC$6*BC52*$E49</f>
        <v>0</v>
      </c>
      <c r="BD83" s="20" t="n">
        <f aca="false">-BD78*$E18*BD28*BD$6*BD52*$E49</f>
        <v>0</v>
      </c>
      <c r="BE83" s="20" t="n">
        <f aca="false">-BE78*$E18*BE28*BE$6*BE52*$E49</f>
        <v>0</v>
      </c>
      <c r="BF83" s="20" t="n">
        <f aca="false">-BF78*$E18*BF28*BF$6*BF52*$E49</f>
        <v>0</v>
      </c>
      <c r="BG83" s="20" t="n">
        <f aca="false">-BG78*$E18*BG28*BG$6*BG52*$E49</f>
        <v>0</v>
      </c>
      <c r="BH83" s="20" t="n">
        <f aca="false">-BH78*$E18*BH28*BH$6*BH52*$E49</f>
        <v>0</v>
      </c>
      <c r="BI83" s="20" t="n">
        <f aca="false">-BI78*$E18*BI28*BI$6*BI52*$E49</f>
        <v>0</v>
      </c>
      <c r="BJ83" s="20" t="n">
        <f aca="false">-BJ78*$E18*BJ28*BJ$6*BJ52*$E49</f>
        <v>0</v>
      </c>
      <c r="BK83" s="20" t="n">
        <f aca="false">-BK78*$E18*BK28*BK$6*BK52*$E49</f>
        <v>0</v>
      </c>
      <c r="BL83" s="20" t="n">
        <f aca="false">-BL78*$E18*BL28*BL$6*BL52*$E49</f>
        <v>0</v>
      </c>
      <c r="BM83" s="20" t="n">
        <f aca="false">-BM78*$E18*BM28*BM$6*BM52*$E49</f>
        <v>0</v>
      </c>
      <c r="BN83" s="20" t="n">
        <f aca="false">-BN78*$E18*BN28*BN$6*BN52*$E49</f>
        <v>0</v>
      </c>
      <c r="BO83" s="20" t="n">
        <f aca="false">-BO78*$E18*BO28*BO$6*BO52*$E49</f>
        <v>0</v>
      </c>
      <c r="BP83" s="20" t="n">
        <f aca="false">-BP78*$E18*BP28*BP$6*BP52*$E49</f>
        <v>0</v>
      </c>
      <c r="BQ83" s="20" t="n">
        <f aca="false">-BQ78*$E18*BQ28*BQ$6*BQ52*$E49</f>
        <v>0</v>
      </c>
      <c r="BR83" s="20" t="n">
        <f aca="false">-BR78*$E18*BR28*BR$6*BR52*$E49</f>
        <v>0</v>
      </c>
      <c r="BS83" s="20" t="n">
        <f aca="false">-BS78*$E18*BS28*BS$6*BS52*$E49</f>
        <v>0</v>
      </c>
      <c r="BT83" s="20" t="n">
        <f aca="false">-BT78*$E18*BT28*BT$6*BT52*$E49</f>
        <v>0</v>
      </c>
      <c r="BU83" s="20" t="n">
        <f aca="false">-BU78*$E18*BU28*BU$6*BU52*$E49</f>
        <v>0</v>
      </c>
      <c r="BV83" s="20" t="n">
        <f aca="false">-BV78*$E18*BV28*BV$6*BV52*$E49</f>
        <v>0</v>
      </c>
      <c r="BW83" s="20" t="n">
        <f aca="false">-BW78*$E18*BW28*BW$6*BW52*$E49</f>
        <v>0</v>
      </c>
      <c r="BX83" s="20" t="n">
        <f aca="false">-BX78*$E18*BX28*BX$6*BX52*$E49</f>
        <v>0</v>
      </c>
      <c r="BY83" s="20" t="n">
        <f aca="false">-BY78*$E18*BY28*BY$6*BY52*$E49</f>
        <v>0</v>
      </c>
      <c r="BZ83" s="20" t="n">
        <f aca="false">-BZ78*$E18*BZ28*BZ$6*BZ52*$E49</f>
        <v>0</v>
      </c>
      <c r="CA83" s="20" t="n">
        <f aca="false">-CA78*$E18*CA28*CA$6*CA52*$E49</f>
        <v>0</v>
      </c>
      <c r="CB83" s="20" t="n">
        <f aca="false">-CB78*$E18*CB28*CB$6*CB52*$E49</f>
        <v>0</v>
      </c>
      <c r="CC83" s="20" t="n">
        <f aca="false">-CC78*$E18*CC28*CC$6*CC52*$E49</f>
        <v>0</v>
      </c>
      <c r="CD83" s="20" t="n">
        <f aca="false">-CD78*$E18*CD28*CD$6*CD52*$E49</f>
        <v>0</v>
      </c>
      <c r="CE83" s="20" t="n">
        <f aca="false">-CE78*$E18*CE28*CE$6*CE52*$E49</f>
        <v>0</v>
      </c>
      <c r="CF83" s="20" t="n">
        <f aca="false">-CF78*$E18*CF28*CF$6*CF52*$E49</f>
        <v>0</v>
      </c>
      <c r="CG83" s="20" t="n">
        <f aca="false">-CG78*$E18*CG28*CG$6*CG52*$E49</f>
        <v>0</v>
      </c>
      <c r="CH83" s="20" t="n">
        <f aca="false">-CH78*$E18*CH28*CH$6*CH52*$E49</f>
        <v>0</v>
      </c>
      <c r="CI83" s="20" t="n">
        <f aca="false">-CI78*$E18*CI28*CI$6*CI52*$E49</f>
        <v>0</v>
      </c>
      <c r="CJ83" s="20" t="n">
        <f aca="false">-CJ78*$E18*CJ28*CJ$6*CJ52*$E49</f>
        <v>0</v>
      </c>
      <c r="CK83" s="20" t="n">
        <f aca="false">-CK78*$E18*CK28*CK$6*CK52*$E49</f>
        <v>0</v>
      </c>
      <c r="CL83" s="20" t="n">
        <f aca="false">-CL78*$E18*CL28*CL$6*CL52*$E49</f>
        <v>0</v>
      </c>
      <c r="CM83" s="20" t="n">
        <f aca="false">-CM78*$E18*CM28*CM$6*CM52*$E49</f>
        <v>0</v>
      </c>
      <c r="CN83" s="20" t="n">
        <f aca="false">-CN78*$E18*CN28*CN$6*CN52*$E49</f>
        <v>0</v>
      </c>
      <c r="CO83" s="20" t="n">
        <f aca="false">-CO78*$E18*CO28*CO$6*CO52*$E49</f>
        <v>0</v>
      </c>
      <c r="CP83" s="20" t="n">
        <f aca="false">-CP78*$E18*CP28*CP$6*CP52*$E49</f>
        <v>0</v>
      </c>
      <c r="CQ83" s="20" t="n">
        <f aca="false">-CQ78*$E18*CQ28*CQ$6*CQ52*$E49</f>
        <v>0</v>
      </c>
      <c r="CR83" s="20" t="n">
        <f aca="false">-CR78*$E18*CR28*CR$6*CR52*$E49</f>
        <v>0</v>
      </c>
      <c r="CS83" s="20" t="n">
        <f aca="false">-CS78*$E18*CS28*CS$6*CS52*$E49</f>
        <v>0</v>
      </c>
      <c r="CT83" s="20" t="n">
        <f aca="false">-CT78*$E18*CT28*CT$6*CT52*$E49</f>
        <v>0</v>
      </c>
      <c r="CU83" s="20" t="n">
        <f aca="false">-CU78*$E18*CU28*CU$6*CU52*$E49</f>
        <v>0</v>
      </c>
      <c r="CV83" s="20" t="n">
        <f aca="false">-CV78*$E18*CV28*CV$6*CV52*$E49</f>
        <v>0</v>
      </c>
      <c r="CW83" s="20" t="n">
        <f aca="false">-CW78*$E18*CW28*CW$6*CW52*$E49</f>
        <v>0</v>
      </c>
      <c r="CX83" s="20" t="n">
        <f aca="false">-CX78*$E18*CX28*CX$6*CX52*$E49</f>
        <v>0</v>
      </c>
      <c r="CY83" s="20" t="n">
        <f aca="false">-CY78*$E18*CY28*CY$6*CY52*$E49</f>
        <v>0</v>
      </c>
      <c r="CZ83" s="20" t="n">
        <f aca="false">-CZ78*$E18*CZ28*CZ$6*CZ52*$E49</f>
        <v>0</v>
      </c>
      <c r="DA83" s="20" t="n">
        <f aca="false">-DA78*$E18*DA28*DA$6*DA52*$E49</f>
        <v>0</v>
      </c>
      <c r="DB83" s="20" t="n">
        <f aca="false">-DB78*$E18*DB28*DB$6*DB52*$E49</f>
        <v>0</v>
      </c>
      <c r="DC83" s="20" t="n">
        <f aca="false">-DC78*$E18*DC28*DC$6*DC52*$E49</f>
        <v>0</v>
      </c>
      <c r="DD83" s="20" t="n">
        <f aca="false">-DD78*$E18*DD28*DD$6*DD52*$E49</f>
        <v>0</v>
      </c>
      <c r="DE83" s="20" t="n">
        <f aca="false">-DE78*$E18*DE28*DE$6*DE52*$E49</f>
        <v>0</v>
      </c>
      <c r="DF83" s="20" t="n">
        <f aca="false">-DF78*$E18*DF28*DF$6*DF52*$E49</f>
        <v>0</v>
      </c>
      <c r="DG83" s="20" t="n">
        <f aca="false">-DG78*$E18*DG28*DG$6*DG52*$E49</f>
        <v>0</v>
      </c>
      <c r="DH83" s="20" t="n">
        <f aca="false">-DH78*$E18*DH28*DH$6*DH52*$E49</f>
        <v>0</v>
      </c>
      <c r="DI83" s="20" t="n">
        <f aca="false">-DI78*$E18*DI28*DI$6*DI52*$E49</f>
        <v>0</v>
      </c>
      <c r="DJ83" s="20" t="n">
        <f aca="false">-DJ78*$E18*DJ28*DJ$6*DJ52*$E49</f>
        <v>0</v>
      </c>
      <c r="DK83" s="20" t="n">
        <f aca="false">-DK78*$E18*DK28*DK$6*DK52*$E49</f>
        <v>0</v>
      </c>
      <c r="DL83" s="20" t="n">
        <f aca="false">-DL78*$E18*DL28*DL$6*DL52*$E49</f>
        <v>0</v>
      </c>
      <c r="DM83" s="20" t="n">
        <f aca="false">-DM78*$E18*DM28*DM$6*DM52*$E49</f>
        <v>0</v>
      </c>
      <c r="DN83" s="20" t="n">
        <f aca="false">-DN78*$E18*DN28*DN$6*DN52*$E49</f>
        <v>0</v>
      </c>
      <c r="DO83" s="20" t="n">
        <f aca="false">-DO78*$E18*DO28*DO$6*DO52*$E49</f>
        <v>0</v>
      </c>
      <c r="DP83" s="20" t="n">
        <f aca="false">-DP78*$E18*DP28*DP$6*DP52*$E49</f>
        <v>0</v>
      </c>
      <c r="DQ83" s="20" t="n">
        <f aca="false">-DQ78*$E18*DQ28*DQ$6*DQ52*$E49</f>
        <v>0</v>
      </c>
      <c r="DR83" s="20" t="n">
        <f aca="false">-DR78*$E18*DR28*DR$6*DR52*$E49</f>
        <v>0</v>
      </c>
      <c r="DS83" s="20" t="n">
        <f aca="false">-DS78*$E18*DS28*DS$6*DS52*$E49</f>
        <v>0</v>
      </c>
      <c r="DT83" s="20" t="n">
        <f aca="false">-DT78*$E18*DT28*DT$6*DT52*$E49</f>
        <v>0</v>
      </c>
      <c r="DU83" s="20" t="n">
        <f aca="false">-DU78*$E18*DU28*DU$6*DU52*$E49</f>
        <v>0</v>
      </c>
      <c r="DV83" s="20" t="n">
        <f aca="false">-DV78*$E18*DV28*DV$6*DV52*$E49</f>
        <v>0</v>
      </c>
      <c r="DW83" s="20" t="n">
        <f aca="false">-DW78*$E18*DW28*DW$6*DW52*$E49</f>
        <v>0</v>
      </c>
      <c r="DX83" s="20" t="n">
        <f aca="false">-DX78*$E18*DX28*DX$6*DX52*$E49</f>
        <v>0</v>
      </c>
      <c r="DY83" s="20" t="n">
        <f aca="false">-DY78*$E18*DY28*DY$6*DY52*$E49</f>
        <v>0</v>
      </c>
      <c r="DZ83" s="20" t="n">
        <f aca="false">-DZ78*$E18*DZ28*DZ$6*DZ52*$E49</f>
        <v>0</v>
      </c>
      <c r="EA83" s="20" t="n">
        <f aca="false">-EA78*$E18*EA28*EA$6*EA52*$E49</f>
        <v>0</v>
      </c>
      <c r="EB83" s="20" t="n">
        <f aca="false">-EB78*$E18*EB28*EB$6*EB52*$E49</f>
        <v>0</v>
      </c>
      <c r="EC83" s="20" t="n">
        <f aca="false">-EC78*$E18*EC28*EC$6*EC52*$E49</f>
        <v>0</v>
      </c>
      <c r="ED83" s="20" t="n">
        <f aca="false">-ED78*$E18*ED28*ED$6*ED52*$E49</f>
        <v>0</v>
      </c>
      <c r="EE83" s="20" t="n">
        <f aca="false">-EE78*$E18*EE28*EE$6*EE52*$E49</f>
        <v>0</v>
      </c>
      <c r="EF83" s="20" t="n">
        <f aca="false">-EF78*$E18*EF28*EF$6*EF52*$E49</f>
        <v>0</v>
      </c>
      <c r="EG83" s="20" t="n">
        <f aca="false">-EG78*$E18*EG28*EG$6*EG52*$E49</f>
        <v>0</v>
      </c>
      <c r="EH83" s="20" t="n">
        <f aca="false">-EH78*$E18*EH28*EH$6*EH52*$E49</f>
        <v>0</v>
      </c>
      <c r="EI83" s="20" t="n">
        <f aca="false">-EI78*$E18*EI28*EI$6*EI52*$E49</f>
        <v>0</v>
      </c>
      <c r="EJ83" s="20" t="n">
        <f aca="false">-EJ78*$E18*EJ28*EJ$6*EJ52*$E49</f>
        <v>0</v>
      </c>
      <c r="EK83" s="20" t="n">
        <f aca="false">-EK78*$E18*EK28*EK$6*EK52*$E49</f>
        <v>0</v>
      </c>
      <c r="EL83" s="20" t="n">
        <f aca="false">-EL78*$E18*EL28*EL$6*EL52*$E49</f>
        <v>0</v>
      </c>
      <c r="EM83" s="20" t="n">
        <f aca="false">-EM78*$E18*EM28*EM$6*EM52*$E49</f>
        <v>0</v>
      </c>
      <c r="EN83" s="20" t="n">
        <f aca="false">-EN78*$E18*EN28*EN$6*EN52*$E49</f>
        <v>0</v>
      </c>
      <c r="EO83" s="20" t="n">
        <f aca="false">-EO78*$E18*EO28*EO$6*EO52*$E49</f>
        <v>0</v>
      </c>
      <c r="EP83" s="20" t="n">
        <f aca="false">-EP78*$E18*EP28*EP$6*EP52*$E49</f>
        <v>0</v>
      </c>
      <c r="EQ83" s="20" t="n">
        <f aca="false">-EQ78*$E18*EQ28*EQ$6*EQ52*$E49</f>
        <v>0</v>
      </c>
      <c r="ER83" s="20" t="n">
        <f aca="false">-ER78*$E18*ER28*ER$6*ER52*$E49</f>
        <v>0</v>
      </c>
      <c r="ES83" s="20" t="n">
        <f aca="false">-ES78*$E18*ES28*ES$6*ES52*$E49</f>
        <v>0</v>
      </c>
      <c r="ET83" s="20" t="n">
        <f aca="false">-ET78*$E18*ET28*ET$6*ET52*$E49</f>
        <v>0</v>
      </c>
      <c r="EU83" s="20" t="n">
        <f aca="false">-EU78*$E18*EU28*EU$6*EU52*$E49</f>
        <v>0</v>
      </c>
      <c r="EV83" s="20" t="n">
        <f aca="false">-EV78*$E18*EV28*EV$6*EV52*$E49</f>
        <v>0</v>
      </c>
      <c r="EW83" s="20" t="n">
        <f aca="false">-EW78*$E18*EW28*EW$6*EW52*$E49</f>
        <v>0</v>
      </c>
      <c r="EX83" s="20" t="n">
        <f aca="false">-EX78*$E18*EX28*EX$6*EX52*$E49</f>
        <v>0</v>
      </c>
      <c r="EY83" s="20" t="n">
        <f aca="false">-EY78*$E18*EY28*EY$6*EY52*$E49</f>
        <v>0</v>
      </c>
      <c r="EZ83" s="20" t="n">
        <f aca="false">-EZ78*$E18*EZ28*EZ$6*EZ52*$E49</f>
        <v>0</v>
      </c>
      <c r="FA83" s="20" t="n">
        <f aca="false">-FA78*$E18*FA28*FA$6*FA52*$E49</f>
        <v>0</v>
      </c>
      <c r="FB83" s="20" t="n">
        <f aca="false">-FB78*$E18*FB28*FB$6*FB52*$E49</f>
        <v>0</v>
      </c>
      <c r="FC83" s="20" t="n">
        <f aca="false">-FC78*$E18*FC28*FC$6*FC52*$E49</f>
        <v>0</v>
      </c>
      <c r="FD83" s="20" t="n">
        <f aca="false">-FD78*$E18*FD28*FD$6*FD52*$E49</f>
        <v>0</v>
      </c>
      <c r="FE83" s="20" t="n">
        <f aca="false">-FE78*$E18*FE28*FE$6*FE52*$E49</f>
        <v>0</v>
      </c>
      <c r="FF83" s="20" t="n">
        <f aca="false">-FF78*$E18*FF28*FF$6*FF52*$E49</f>
        <v>0</v>
      </c>
      <c r="FG83" s="20" t="n">
        <f aca="false">-FG78*$E18*FG28*FG$6*FG52*$E49</f>
        <v>0</v>
      </c>
      <c r="FH83" s="20" t="n">
        <f aca="false">-FH78*$E18*FH28*FH$6*FH52*$E49</f>
        <v>0</v>
      </c>
    </row>
    <row r="84" customFormat="false" ht="15" hidden="false" customHeight="false" outlineLevel="0" collapsed="false">
      <c r="C84" s="0" t="s">
        <v>740</v>
      </c>
      <c r="D84" s="11" t="s">
        <v>40</v>
      </c>
      <c r="E84" s="20" t="n">
        <f aca="false">SUMIF($J$7:$FH$7,YEAR($F16)+1,$J84:$FH84)</f>
        <v>71939.6994890854</v>
      </c>
      <c r="I84" s="20" t="n">
        <f aca="false">SUM(J84:FH84)</f>
        <v>2416807.67393842</v>
      </c>
      <c r="J84" s="20" t="n">
        <f aca="false">J81+J82</f>
        <v>0</v>
      </c>
      <c r="K84" s="20" t="n">
        <f aca="false">K81+K82</f>
        <v>0</v>
      </c>
      <c r="L84" s="20" t="n">
        <f aca="false">L81+L82</f>
        <v>0</v>
      </c>
      <c r="M84" s="20" t="n">
        <f aca="false">M81+M82</f>
        <v>0</v>
      </c>
      <c r="N84" s="20" t="n">
        <f aca="false">N81+N82</f>
        <v>0</v>
      </c>
      <c r="O84" s="20" t="n">
        <f aca="false">O81+O82</f>
        <v>0</v>
      </c>
      <c r="P84" s="20" t="n">
        <f aca="false">P81+P82</f>
        <v>0</v>
      </c>
      <c r="Q84" s="20" t="n">
        <f aca="false">Q81+Q82</f>
        <v>0</v>
      </c>
      <c r="R84" s="20" t="n">
        <f aca="false">R81+R82</f>
        <v>0</v>
      </c>
      <c r="S84" s="20" t="n">
        <f aca="false">S81+S82</f>
        <v>0</v>
      </c>
      <c r="T84" s="20" t="n">
        <f aca="false">T81+T82</f>
        <v>17988.4594229315</v>
      </c>
      <c r="U84" s="20" t="n">
        <f aca="false">U81+U82</f>
        <v>18171.1687057635</v>
      </c>
      <c r="V84" s="20" t="n">
        <f aca="false">V81+V82</f>
        <v>18156.0495395473</v>
      </c>
      <c r="W84" s="20" t="n">
        <f aca="false">W81+W82</f>
        <v>17760.5161260184</v>
      </c>
      <c r="X84" s="20" t="n">
        <f aca="false">X81+X82</f>
        <v>17943.2474927808</v>
      </c>
      <c r="Y84" s="20" t="n">
        <f aca="false">Y81+Y82</f>
        <v>18125.5048395019</v>
      </c>
      <c r="Z84" s="20" t="n">
        <f aca="false">Z81+Z82</f>
        <v>18110.4310307843</v>
      </c>
      <c r="AA84" s="20" t="n">
        <f aca="false">AA81+AA82</f>
        <v>17709.2804648576</v>
      </c>
      <c r="AB84" s="20" t="n">
        <f aca="false">AB81+AB82</f>
        <v>17891.4863695999</v>
      </c>
      <c r="AC84" s="20" t="n">
        <f aca="false">AC81+AC82</f>
        <v>18073.219676361</v>
      </c>
      <c r="AD84" s="20" t="n">
        <f aca="false">AD81+AD82</f>
        <v>18058.1910890696</v>
      </c>
      <c r="AE84" s="20" t="n">
        <f aca="false">AE81+AE82</f>
        <v>17682.3202263096</v>
      </c>
      <c r="AF84" s="20" t="n">
        <f aca="false">AF81+AF82</f>
        <v>17864.2702644805</v>
      </c>
      <c r="AG84" s="20" t="n">
        <f aca="false">AG81+AG82</f>
        <v>18045.749122464</v>
      </c>
      <c r="AH84" s="20" t="n">
        <f aca="false">AH81+AH82</f>
        <v>18030.7656209344</v>
      </c>
      <c r="AI84" s="20" t="n">
        <f aca="false">AI81+AI82</f>
        <v>17862.7296151353</v>
      </c>
      <c r="AJ84" s="20" t="n">
        <f aca="false">AJ81+AJ82</f>
        <v>17848.0921979658</v>
      </c>
      <c r="AK84" s="20" t="n">
        <f aca="false">AK81+AK82</f>
        <v>18029.4378921331</v>
      </c>
      <c r="AL84" s="20" t="n">
        <f aca="false">AL81+AL82</f>
        <v>18014.4994640748</v>
      </c>
      <c r="AM84" s="20" t="n">
        <f aca="false">AM81+AM82</f>
        <v>17597.472103238</v>
      </c>
      <c r="AN84" s="20" t="n">
        <f aca="false">AN81+AN82</f>
        <v>17778.5664937304</v>
      </c>
      <c r="AO84" s="20" t="n">
        <f aca="false">AO81+AO82</f>
        <v>17959.1925307312</v>
      </c>
      <c r="AP84" s="20" t="n">
        <f aca="false">AP81+AP82</f>
        <v>17944.2989179571</v>
      </c>
      <c r="AQ84" s="20" t="n">
        <f aca="false">AQ81+AQ82</f>
        <v>17538.1385550324</v>
      </c>
      <c r="AR84" s="20" t="n">
        <f aca="false">AR81+AR82</f>
        <v>17718.61698311</v>
      </c>
      <c r="AS84" s="20" t="n">
        <f aca="false">AS81+AS82</f>
        <v>17898.6284627566</v>
      </c>
      <c r="AT84" s="20" t="n">
        <f aca="false">AT81+AT82</f>
        <v>17883.7795308207</v>
      </c>
      <c r="AU84" s="20" t="n">
        <f aca="false">AU81+AU82</f>
        <v>17488.8839300232</v>
      </c>
      <c r="AV84" s="20" t="n">
        <f aca="false">AV81+AV82</f>
        <v>17668.8582538239</v>
      </c>
      <c r="AW84" s="20" t="n">
        <f aca="false">AW81+AW82</f>
        <v>17848.3670300388</v>
      </c>
      <c r="AX84" s="20" t="n">
        <f aca="false">AX81+AX82</f>
        <v>17833.5626448987</v>
      </c>
      <c r="AY84" s="20" t="n">
        <f aca="false">AY81+AY82</f>
        <v>17662.5182699378</v>
      </c>
      <c r="AZ84" s="20" t="n">
        <f aca="false">AZ81+AZ82</f>
        <v>17648.055831982</v>
      </c>
      <c r="BA84" s="20" t="n">
        <f aca="false">BA81+BA82</f>
        <v>17827.3800939252</v>
      </c>
      <c r="BB84" s="20" t="n">
        <f aca="false">BB81+BB82</f>
        <v>17812.6202434373</v>
      </c>
      <c r="BC84" s="20" t="n">
        <f aca="false">BC81+BC82</f>
        <v>17485.9150730056</v>
      </c>
      <c r="BD84" s="20" t="n">
        <f aca="false">BD81+BD82</f>
        <v>17665.9424774256</v>
      </c>
      <c r="BE84" s="20" t="n">
        <f aca="false">BE81+BE82</f>
        <v>17845.5071271648</v>
      </c>
      <c r="BF84" s="20" t="n">
        <f aca="false">BF81+BF82</f>
        <v>17830.7915562283</v>
      </c>
      <c r="BG84" s="20" t="n">
        <f aca="false">BG81+BG82</f>
        <v>17407.7899392268</v>
      </c>
      <c r="BH84" s="20" t="n">
        <f aca="false">BH81+BH82</f>
        <v>17586.9920682274</v>
      </c>
      <c r="BI84" s="20" t="n">
        <f aca="false">BI81+BI82</f>
        <v>17765.7328308111</v>
      </c>
      <c r="BJ84" s="20" t="n">
        <f aca="false">BJ81+BJ82</f>
        <v>17751.0614065874</v>
      </c>
      <c r="BK84" s="20" t="n">
        <f aca="false">BK81+BK82</f>
        <v>17403.2883913047</v>
      </c>
      <c r="BL84" s="20" t="n">
        <f aca="false">BL81+BL82</f>
        <v>17582.4831563839</v>
      </c>
      <c r="BM84" s="20" t="n">
        <f aca="false">BM81+BM82</f>
        <v>17761.2179391453</v>
      </c>
      <c r="BN84" s="20" t="n">
        <f aca="false">BN81+BN82</f>
        <v>17746.5905291943</v>
      </c>
      <c r="BO84" s="20" t="n">
        <f aca="false">BO81+BO82</f>
        <v>17539.1372793874</v>
      </c>
      <c r="BP84" s="20" t="n">
        <f aca="false">BP81+BP82</f>
        <v>17524.8477289016</v>
      </c>
      <c r="BQ84" s="20" t="n">
        <f aca="false">BQ81+BQ82</f>
        <v>17702.9927120995</v>
      </c>
      <c r="BR84" s="20" t="n">
        <f aca="false">BR81+BR82</f>
        <v>17688.4093044227</v>
      </c>
      <c r="BS84" s="20" t="n">
        <f aca="false">BS81+BS82</f>
        <v>17325.5604649397</v>
      </c>
      <c r="BT84" s="20" t="n">
        <f aca="false">BT81+BT82</f>
        <v>17503.9766254355</v>
      </c>
      <c r="BU84" s="20" t="n">
        <f aca="false">BU81+BU82</f>
        <v>17681.9355631313</v>
      </c>
      <c r="BV84" s="20" t="n">
        <f aca="false">BV81+BV82</f>
        <v>17667.3959056775</v>
      </c>
      <c r="BW84" s="20" t="n">
        <f aca="false">BW81+BW82</f>
        <v>17306.9128785451</v>
      </c>
      <c r="BX84" s="20" t="n">
        <f aca="false">BX81+BX82</f>
        <v>17485.1641138372</v>
      </c>
      <c r="BY84" s="20" t="n">
        <f aca="false">BY81+BY82</f>
        <v>17662.9594979978</v>
      </c>
      <c r="BZ84" s="20" t="n">
        <f aca="false">BZ81+BZ82</f>
        <v>17648.4634595163</v>
      </c>
      <c r="CA84" s="20" t="n">
        <f aca="false">CA81+CA82</f>
        <v>17252.7565029922</v>
      </c>
      <c r="CB84" s="20" t="n">
        <f aca="false">CB81+CB82</f>
        <v>17430.4481441683</v>
      </c>
      <c r="CC84" s="20" t="n">
        <f aca="false">CC81+CC82</f>
        <v>17607.6853017661</v>
      </c>
      <c r="CD84" s="20" t="n">
        <f aca="false">CD81+CD82</f>
        <v>17593.2327514001</v>
      </c>
      <c r="CE84" s="20" t="n">
        <f aca="false">CE81+CE82</f>
        <v>17429.3692716367</v>
      </c>
      <c r="CF84" s="20" t="n">
        <f aca="false">CF81+CF82</f>
        <v>17415.2505418823</v>
      </c>
      <c r="CG84" s="20" t="n">
        <f aca="false">CG81+CG82</f>
        <v>17592.3637289559</v>
      </c>
      <c r="CH84" s="20" t="n">
        <f aca="false">CH81+CH82</f>
        <v>17577.9546548502</v>
      </c>
      <c r="CI84" s="20" t="n">
        <f aca="false">CI81+CI82</f>
        <v>17223.7828429398</v>
      </c>
      <c r="CJ84" s="20" t="n">
        <f aca="false">CJ81+CJ82</f>
        <v>17401.2365770254</v>
      </c>
      <c r="CK84" s="20" t="n">
        <f aca="false">CK81+CK82</f>
        <v>17578.2385540627</v>
      </c>
      <c r="CL84" s="20" t="n">
        <f aca="false">CL81+CL82</f>
        <v>17563.8727071793</v>
      </c>
      <c r="CM84" s="20" t="n">
        <f aca="false">CM81+CM82</f>
        <v>17191.2946460814</v>
      </c>
      <c r="CN84" s="20" t="n">
        <f aca="false">CN81+CN82</f>
        <v>17368.4291650945</v>
      </c>
      <c r="CO84" s="20" t="n">
        <f aca="false">CO81+CO82</f>
        <v>17545.1132823303</v>
      </c>
      <c r="CP84" s="20" t="n">
        <f aca="false">CP81+CP82</f>
        <v>17530.7905329875</v>
      </c>
      <c r="CQ84" s="20" t="n">
        <f aca="false">CQ81+CQ82</f>
        <v>17194.7313528314</v>
      </c>
      <c r="CR84" s="20" t="n">
        <f aca="false">CR81+CR82</f>
        <v>17371.9456970728</v>
      </c>
      <c r="CS84" s="20" t="n">
        <f aca="false">CS81+CS82</f>
        <v>17548.7109907423</v>
      </c>
      <c r="CT84" s="20" t="n">
        <f aca="false">CT81+CT82</f>
        <v>17534.4312096477</v>
      </c>
      <c r="CU84" s="20" t="n">
        <f aca="false">CU81+CU82</f>
        <v>17384.2246026983</v>
      </c>
      <c r="CV84" s="20" t="n">
        <f aca="false">CV81+CV82</f>
        <v>17370.2746516432</v>
      </c>
      <c r="CW84" s="20" t="n">
        <f aca="false">CW81+CW82</f>
        <v>17547.0641038065</v>
      </c>
      <c r="CX84" s="20" t="n">
        <f aca="false">CX81+CX82</f>
        <v>17532.8272792465</v>
      </c>
      <c r="CY84" s="20" t="n">
        <f aca="false">CY81+CY82</f>
        <v>16574.6375933003</v>
      </c>
      <c r="CZ84" s="20" t="n">
        <f aca="false">CZ81+CZ82</f>
        <v>16745.0450249212</v>
      </c>
      <c r="DA84" s="20" t="n">
        <f aca="false">DA81+DA82</f>
        <v>16915.0060999064</v>
      </c>
      <c r="DB84" s="20" t="n">
        <f aca="false">DB81+DB82</f>
        <v>16900.81198582</v>
      </c>
      <c r="DC84" s="20" t="n">
        <f aca="false">DC81+DC82</f>
        <v>16599.6761287464</v>
      </c>
      <c r="DD84" s="20" t="n">
        <f aca="false">DD81+DD82</f>
        <v>16770.4030319416</v>
      </c>
      <c r="DE84" s="20" t="n">
        <f aca="false">DE81+DE82</f>
        <v>16940.6849175711</v>
      </c>
      <c r="DF84" s="20" t="n">
        <f aca="false">DF81+DF82</f>
        <v>16926.5333858269</v>
      </c>
      <c r="DG84" s="20" t="n">
        <f aca="false">DG81+DG82</f>
        <v>16599.3806998374</v>
      </c>
      <c r="DH84" s="20" t="n">
        <f aca="false">DH81+DH82</f>
        <v>16770.1454623173</v>
      </c>
      <c r="DI84" s="20" t="n">
        <f aca="false">DI81+DI82</f>
        <v>16940.466542284</v>
      </c>
      <c r="DJ84" s="20" t="n">
        <f aca="false">DJ81+DJ82</f>
        <v>16926.3574651351</v>
      </c>
      <c r="DK84" s="20" t="n">
        <f aca="false">DK81+DK82</f>
        <v>16783.3212237274</v>
      </c>
      <c r="DL84" s="20" t="n">
        <f aca="false">DL81+DL82</f>
        <v>16769.5380337503</v>
      </c>
      <c r="DM84" s="20" t="n">
        <f aca="false">DM81+DM82</f>
        <v>16939.8944519944</v>
      </c>
      <c r="DN84" s="20" t="n">
        <f aca="false">DN81+DN82</f>
        <v>16925.8278178674</v>
      </c>
      <c r="DO84" s="20" t="n">
        <f aca="false">DO81+DO82</f>
        <v>16551.2660397309</v>
      </c>
      <c r="DP84" s="20" t="n">
        <f aca="false">DP81+DP82</f>
        <v>16721.5782204995</v>
      </c>
      <c r="DQ84" s="20" t="n">
        <f aca="false">DQ81+DQ82</f>
        <v>16891.4493804872</v>
      </c>
      <c r="DR84" s="20" t="n">
        <f aca="false">DR81+DR82</f>
        <v>16877.4249462625</v>
      </c>
      <c r="DS84" s="20" t="n">
        <f aca="false">DS81+DS82</f>
        <v>16518.059645864</v>
      </c>
      <c r="DT84" s="20" t="n">
        <f aca="false">DT81+DT82</f>
        <v>16688.0436390264</v>
      </c>
      <c r="DU84" s="20" t="n">
        <f aca="false">DU81+DU82</f>
        <v>16857.5879344703</v>
      </c>
      <c r="DV84" s="20" t="n">
        <f aca="false">DV81+DV82</f>
        <v>16843.6055735483</v>
      </c>
      <c r="DW84" s="20" t="n">
        <f aca="false">DW81+DW82</f>
        <v>16502.25198907</v>
      </c>
      <c r="DX84" s="20" t="n">
        <f aca="false">DX81+DX82</f>
        <v>16672.1009916101</v>
      </c>
      <c r="DY84" s="20" t="n">
        <f aca="false">DY81+DY82</f>
        <v>16841.5116155247</v>
      </c>
      <c r="DZ84" s="20" t="n">
        <f aca="false">DZ81+DZ82</f>
        <v>16827.5712016855</v>
      </c>
      <c r="EA84" s="20" t="n">
        <f aca="false">EA81+EA82</f>
        <v>16668.6978416764</v>
      </c>
      <c r="EB84" s="20" t="n">
        <f aca="false">EB81+EB82</f>
        <v>16655.0794192751</v>
      </c>
      <c r="EC84" s="20" t="n">
        <f aca="false">EC81+EC82</f>
        <v>16824.3445040236</v>
      </c>
      <c r="ED84" s="20" t="n">
        <f aca="false">ED81+ED82</f>
        <v>16810.4460258322</v>
      </c>
      <c r="EE84" s="20" t="n">
        <f aca="false">EE81+EE82</f>
        <v>16441.451195146</v>
      </c>
      <c r="EF84" s="20" t="n">
        <f aca="false">EF81+EF82</f>
        <v>16610.7056783783</v>
      </c>
      <c r="EG84" s="20" t="n">
        <f aca="false">EG81+EG82</f>
        <v>16779.5244128985</v>
      </c>
      <c r="EH84" s="20" t="n">
        <f aca="false">EH81+EH82</f>
        <v>16765.6676301416</v>
      </c>
      <c r="EI84" s="20" t="n">
        <f aca="false">EI81+EI82</f>
        <v>16383.5301415222</v>
      </c>
      <c r="EJ84" s="20" t="n">
        <f aca="false">EJ81+EJ82</f>
        <v>16552.1813424155</v>
      </c>
      <c r="EK84" s="20" t="n">
        <f aca="false">EK81+EK82</f>
        <v>16720.3981018428</v>
      </c>
      <c r="EL84" s="20" t="n">
        <f aca="false">EL81+EL82</f>
        <v>16706.5828894342</v>
      </c>
      <c r="EM84" s="20" t="n">
        <f aca="false">EM81+EM82</f>
        <v>16349.3542700253</v>
      </c>
      <c r="EN84" s="20" t="n">
        <f aca="false">EN81+EN82</f>
        <v>16517.6659030818</v>
      </c>
      <c r="EO84" s="20" t="n">
        <f aca="false">EO81+EO82</f>
        <v>16685.5443979967</v>
      </c>
      <c r="EP84" s="20" t="n">
        <f aca="false">EP81+EP82</f>
        <v>16671.7706312253</v>
      </c>
      <c r="EQ84" s="20" t="n">
        <f aca="false">EQ81+EQ82</f>
        <v>16501.6188860882</v>
      </c>
      <c r="ER84" s="20" t="n">
        <f aca="false">ER81+ER82</f>
        <v>16488.1632615915</v>
      </c>
      <c r="ES84" s="20" t="n">
        <f aca="false">ES81+ES82</f>
        <v>16655.7585665006</v>
      </c>
      <c r="ET84" s="20" t="n">
        <f aca="false">ET81+ET82</f>
        <v>16642.0262340681</v>
      </c>
      <c r="EU84" s="20" t="n">
        <f aca="false">EU81+EU82</f>
        <v>16266.8194211804</v>
      </c>
      <c r="EV84" s="20" t="n">
        <f aca="false">EV81+EV82</f>
        <v>16434.2940765977</v>
      </c>
      <c r="EW84" s="20" t="n">
        <f aca="false">EW81+EW82</f>
        <v>16601.3381923481</v>
      </c>
      <c r="EX84" s="20" t="n">
        <f aca="false">EX81+EX82</f>
        <v>16587.6470569129</v>
      </c>
      <c r="EY84" s="20" t="n">
        <f aca="false">EY81+EY82</f>
        <v>16213.6626709519</v>
      </c>
      <c r="EZ84" s="20" t="n">
        <f aca="false">EZ81+EZ82</f>
        <v>16380.5864991589</v>
      </c>
      <c r="FA84" s="20" t="n">
        <f aca="false">FA81+FA82</f>
        <v>16547.081079318</v>
      </c>
      <c r="FB84" s="20" t="n">
        <f aca="false">FB81+FB82</f>
        <v>16533.4310172891</v>
      </c>
      <c r="FC84" s="20" t="n">
        <f aca="false">FC81+FC82</f>
        <v>16160.6653909741</v>
      </c>
      <c r="FD84" s="20" t="n">
        <f aca="false">FD81+FD82</f>
        <v>0</v>
      </c>
      <c r="FE84" s="20" t="n">
        <f aca="false">FE81+FE82</f>
        <v>0</v>
      </c>
      <c r="FF84" s="20" t="n">
        <f aca="false">FF81+FF82</f>
        <v>0</v>
      </c>
      <c r="FG84" s="20" t="n">
        <f aca="false">FG81+FG82</f>
        <v>0</v>
      </c>
      <c r="FH84" s="20" t="n">
        <f aca="false">FH81+FH82</f>
        <v>0</v>
      </c>
    </row>
    <row r="86" customFormat="false" ht="15" hidden="false" customHeight="false" outlineLevel="0" collapsed="false">
      <c r="A86" s="9" t="s">
        <v>14</v>
      </c>
      <c r="B86" s="9"/>
      <c r="C86" s="9" t="s">
        <v>741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</row>
    <row r="87" customFormat="false" ht="15" hidden="false" customHeight="false" outlineLevel="0" collapsed="false">
      <c r="C87" s="0" t="s">
        <v>742</v>
      </c>
      <c r="D87" s="11" t="s">
        <v>359</v>
      </c>
      <c r="E87" s="20" t="n">
        <f aca="false">SUMIF($J$7:$FH$7,YEAR($F16)+1,$J87:$FH87)</f>
        <v>3222.18499936414</v>
      </c>
      <c r="I87" s="20" t="n">
        <f aca="false">SUM(J87:FH87)</f>
        <v>156655.48133444</v>
      </c>
      <c r="J87" s="20" t="n">
        <f aca="false">(J81*J61+J80*J45)/Thousand</f>
        <v>0</v>
      </c>
      <c r="K87" s="20" t="n">
        <f aca="false">(K81*K61+K80*K45)/Thousand</f>
        <v>0</v>
      </c>
      <c r="L87" s="20" t="n">
        <f aca="false">(L81*L61+L80*L45)/Thousand</f>
        <v>0</v>
      </c>
      <c r="M87" s="20" t="n">
        <f aca="false">(M81*M61+M80*M45)/Thousand</f>
        <v>0</v>
      </c>
      <c r="N87" s="20" t="n">
        <f aca="false">(N81*N61+N80*N45)/Thousand</f>
        <v>0</v>
      </c>
      <c r="O87" s="20" t="n">
        <f aca="false">(O81*O61+O80*O45)/Thousand</f>
        <v>0</v>
      </c>
      <c r="P87" s="20" t="n">
        <f aca="false">(P81*P61+P80*P45)/Thousand</f>
        <v>0</v>
      </c>
      <c r="Q87" s="20" t="n">
        <f aca="false">(Q81*Q61+Q80*Q45)/Thousand</f>
        <v>0</v>
      </c>
      <c r="R87" s="20" t="n">
        <f aca="false">(R81*R61+R80*R45)/Thousand</f>
        <v>0</v>
      </c>
      <c r="S87" s="20" t="n">
        <f aca="false">(S81*S61+S80*S45)/Thousand</f>
        <v>0</v>
      </c>
      <c r="T87" s="20" t="n">
        <f aca="false">(T81*T61+T80*T45)/Thousand</f>
        <v>797.221180078748</v>
      </c>
      <c r="U87" s="20" t="n">
        <f aca="false">(U81*U61+U80*U45)/Thousand</f>
        <v>805.323942831676</v>
      </c>
      <c r="V87" s="20" t="n">
        <f aca="false">(V81*V61+V80*V45)/Thousand</f>
        <v>804.65930428481</v>
      </c>
      <c r="W87" s="20" t="n">
        <f aca="false">(W81*W61+W80*W45)/Thousand</f>
        <v>795.476735157728</v>
      </c>
      <c r="X87" s="20" t="n">
        <f aca="false">(X81*X61+X80*X45)/Thousand</f>
        <v>803.673210999026</v>
      </c>
      <c r="Y87" s="20" t="n">
        <f aca="false">(Y81*Y61+Y80*Y45)/Thousand</f>
        <v>811.848848919306</v>
      </c>
      <c r="Z87" s="20" t="n">
        <f aca="false">(Z81*Z61+Z80*Z45)/Thousand</f>
        <v>811.18620428808</v>
      </c>
      <c r="AA87" s="20" t="n">
        <f aca="false">(AA81*AA61+AA80*AA45)/Thousand</f>
        <v>717.620063859123</v>
      </c>
      <c r="AB87" s="20" t="n">
        <f aca="false">(AB81*AB61+AB80*AB45)/Thousand</f>
        <v>724.953392038529</v>
      </c>
      <c r="AC87" s="20" t="n">
        <f aca="false">(AC81*AC61+AC80*AC45)/Thousand</f>
        <v>732.265944810679</v>
      </c>
      <c r="AD87" s="20" t="n">
        <f aca="false">(AD81*AD61+AD80*AD45)/Thousand</f>
        <v>731.605288113347</v>
      </c>
      <c r="AE87" s="20" t="n">
        <f aca="false">(AE81*AE61+AE80*AE45)/Thousand</f>
        <v>1106.01423863933</v>
      </c>
      <c r="AF87" s="20" t="n">
        <f aca="false">(AF81*AF61+AF80*AF45)/Thousand</f>
        <v>1116.94765702938</v>
      </c>
      <c r="AG87" s="20" t="n">
        <f aca="false">(AG81*AG61+AG80*AG45)/Thousand</f>
        <v>1127.83708525548</v>
      </c>
      <c r="AH87" s="20" t="n">
        <f aca="false">(AH81*AH61+AH80*AH45)/Thousand</f>
        <v>1126.43820069592</v>
      </c>
      <c r="AI87" s="20" t="n">
        <f aca="false">(AI81*AI61+AI80*AI45)/Thousand</f>
        <v>1045.31957766566</v>
      </c>
      <c r="AJ87" s="20" t="n">
        <f aca="false">(AJ81*AJ61+AJ80*AJ45)/Thousand</f>
        <v>1044.02212114478</v>
      </c>
      <c r="AK87" s="20" t="n">
        <f aca="false">(AK81*AK61+AK80*AK45)/Thousand</f>
        <v>1054.18415961905</v>
      </c>
      <c r="AL87" s="20" t="n">
        <f aca="false">(AL81*AL61+AL80*AL45)/Thousand</f>
        <v>1052.86002157806</v>
      </c>
      <c r="AM87" s="20" t="n">
        <f aca="false">(AM81*AM61+AM80*AM45)/Thousand</f>
        <v>1076.90299781095</v>
      </c>
      <c r="AN87" s="20" t="n">
        <f aca="false">(AN81*AN61+AN80*AN45)/Thousand</f>
        <v>1087.58136379525</v>
      </c>
      <c r="AO87" s="20" t="n">
        <f aca="false">(AO81*AO61+AO80*AO45)/Thousand</f>
        <v>1098.21795938528</v>
      </c>
      <c r="AP87" s="20" t="n">
        <f aca="false">(AP81*AP61+AP80*AP45)/Thousand</f>
        <v>1096.88966336733</v>
      </c>
      <c r="AQ87" s="20" t="n">
        <f aca="false">(AQ81*AQ61+AQ80*AQ45)/Thousand</f>
        <v>999.146081165519</v>
      </c>
      <c r="AR87" s="20" t="n">
        <f aca="false">(AR81*AR61+AR80*AR45)/Thousand</f>
        <v>1009.02366345643</v>
      </c>
      <c r="AS87" s="20" t="n">
        <f aca="false">(AS81*AS61+AS80*AS45)/Thousand</f>
        <v>1018.86152561107</v>
      </c>
      <c r="AT87" s="20" t="n">
        <f aca="false">(AT81*AT61+AT80*AT45)/Thousand</f>
        <v>1017.59842767411</v>
      </c>
      <c r="AU87" s="20" t="n">
        <f aca="false">(AU81*AU61+AU80*AU45)/Thousand</f>
        <v>999.484170274847</v>
      </c>
      <c r="AV87" s="20" t="n">
        <f aca="false">(AV81*AV61+AV80*AV45)/Thousand</f>
        <v>1009.37402460692</v>
      </c>
      <c r="AW87" s="20" t="n">
        <f aca="false">(AW81*AW61+AW80*AW45)/Thousand</f>
        <v>1019.22443513062</v>
      </c>
      <c r="AX87" s="20" t="n">
        <f aca="false">(AX81*AX61+AX80*AX45)/Thousand</f>
        <v>1017.97012440443</v>
      </c>
      <c r="AY87" s="20" t="n">
        <f aca="false">(AY81*AY61+AY80*AY45)/Thousand</f>
        <v>1026.6706422649</v>
      </c>
      <c r="AZ87" s="20" t="n">
        <f aca="false">(AZ81*AZ61+AZ80*AZ45)/Thousand</f>
        <v>1025.44268100655</v>
      </c>
      <c r="BA87" s="20" t="n">
        <f aca="false">(BA81*BA61+BA80*BA45)/Thousand</f>
        <v>1035.47075614659</v>
      </c>
      <c r="BB87" s="20" t="n">
        <f aca="false">(BB81*BB61+BB80*BB45)/Thousand</f>
        <v>1034.21754250214</v>
      </c>
      <c r="BC87" s="20" t="n">
        <f aca="false">(BC81*BC61+BC80*BC45)/Thousand</f>
        <v>1104.92759952839</v>
      </c>
      <c r="BD87" s="20" t="n">
        <f aca="false">(BD81*BD61+BD80*BD45)/Thousand</f>
        <v>1115.93030972492</v>
      </c>
      <c r="BE87" s="20" t="n">
        <f aca="false">(BE81*BE61+BE80*BE45)/Thousand</f>
        <v>1126.89167007115</v>
      </c>
      <c r="BF87" s="20" t="n">
        <f aca="false">(BF81*BF61+BF80*BF45)/Thousand</f>
        <v>1125.57674732589</v>
      </c>
      <c r="BG87" s="20" t="n">
        <f aca="false">(BG81*BG61+BG80*BG45)/Thousand</f>
        <v>1127.04724280984</v>
      </c>
      <c r="BH87" s="20" t="n">
        <f aca="false">(BH81*BH61+BH80*BH45)/Thousand</f>
        <v>1138.2852099806</v>
      </c>
      <c r="BI87" s="20" t="n">
        <f aca="false">(BI81*BI61+BI80*BI45)/Thousand</f>
        <v>1149.48148602948</v>
      </c>
      <c r="BJ87" s="20" t="n">
        <f aca="false">(BJ81*BJ61+BJ80*BJ45)/Thousand</f>
        <v>1148.15571086937</v>
      </c>
      <c r="BK87" s="20" t="n">
        <f aca="false">(BK81*BK61+BK80*BK45)/Thousand</f>
        <v>1125.47337547842</v>
      </c>
      <c r="BL87" s="20" t="n">
        <f aca="false">(BL81*BL61+BL80*BL45)/Thousand</f>
        <v>1136.70360448108</v>
      </c>
      <c r="BM87" s="20" t="n">
        <f aca="false">(BM81*BM61+BM80*BM45)/Thousand</f>
        <v>1147.89245872501</v>
      </c>
      <c r="BN87" s="20" t="n">
        <f aca="false">(BN81*BN61+BN80*BN45)/Thousand</f>
        <v>1146.57674389382</v>
      </c>
      <c r="BO87" s="20" t="n">
        <f aca="false">(BO81*BO61+BO80*BO45)/Thousand</f>
        <v>1112.5557147278</v>
      </c>
      <c r="BP87" s="20" t="n">
        <f aca="false">(BP81*BP61+BP80*BP45)/Thousand</f>
        <v>1111.29957392045</v>
      </c>
      <c r="BQ87" s="20" t="n">
        <f aca="false">(BQ81*BQ61+BQ80*BQ45)/Thousand</f>
        <v>1122.24266351824</v>
      </c>
      <c r="BR87" s="20" t="n">
        <f aca="false">(BR81*BR61+BR80*BR45)/Thousand</f>
        <v>1120.96069082699</v>
      </c>
      <c r="BS87" s="20" t="n">
        <f aca="false">(BS81*BS61+BS80*BS45)/Thousand</f>
        <v>1068.31222015068</v>
      </c>
      <c r="BT87" s="20" t="n">
        <f aca="false">(BT81*BT61+BT80*BT45)/Thousand</f>
        <v>1078.97183818947</v>
      </c>
      <c r="BU87" s="20" t="n">
        <f aca="false">(BU81*BU61+BU80*BU45)/Thousand</f>
        <v>1089.59217491648</v>
      </c>
      <c r="BV87" s="20" t="n">
        <f aca="false">(BV81*BV61+BV80*BV45)/Thousand</f>
        <v>1088.34303157136</v>
      </c>
      <c r="BW87" s="20" t="n">
        <f aca="false">(BW81*BW61+BW80*BW45)/Thousand</f>
        <v>1087.76913042908</v>
      </c>
      <c r="BX87" s="20" t="n">
        <f aca="false">(BX81*BX61+BX80*BX45)/Thousand</f>
        <v>1098.62174489386</v>
      </c>
      <c r="BY87" s="20" t="n">
        <f aca="false">(BY81*BY61+BY80*BY45)/Thousand</f>
        <v>1109.43432548355</v>
      </c>
      <c r="BZ87" s="20" t="n">
        <f aca="false">(BZ81*BZ61+BZ80*BZ45)/Thousand</f>
        <v>1108.16125067139</v>
      </c>
      <c r="CA87" s="20" t="n">
        <f aca="false">(CA81*CA61+CA80*CA45)/Thousand</f>
        <v>1100.99500299686</v>
      </c>
      <c r="CB87" s="20" t="n">
        <f aca="false">(CB81*CB61+CB80*CB45)/Thousand</f>
        <v>1111.98156189159</v>
      </c>
      <c r="CC87" s="20" t="n">
        <f aca="false">(CC81*CC61+CC80*CC45)/Thousand</f>
        <v>1122.92766474605</v>
      </c>
      <c r="CD87" s="20" t="n">
        <f aca="false">(CD81*CD61+CD80*CD45)/Thousand</f>
        <v>1121.64116510604</v>
      </c>
      <c r="CE87" s="20" t="n">
        <f aca="false">(CE81*CE61+CE80*CE45)/Thousand</f>
        <v>1107.32095603633</v>
      </c>
      <c r="CF87" s="20" t="n">
        <f aca="false">(CF81*CF61+CF80*CF45)/Thousand</f>
        <v>1106.0649170891</v>
      </c>
      <c r="CG87" s="20" t="n">
        <f aca="false">(CG81*CG61+CG80*CG45)/Thousand</f>
        <v>1116.95058588778</v>
      </c>
      <c r="CH87" s="20" t="n">
        <f aca="false">(CH81*CH61+CH80*CH45)/Thousand</f>
        <v>1115.66871715135</v>
      </c>
      <c r="CI87" s="20" t="n">
        <f aca="false">(CI81*CI61+CI80*CI45)/Thousand</f>
        <v>1160.6995357516</v>
      </c>
      <c r="CJ87" s="20" t="n">
        <f aca="false">(CJ81*CJ61+CJ80*CJ45)/Thousand</f>
        <v>1172.30042680721</v>
      </c>
      <c r="CK87" s="20" t="n">
        <f aca="false">(CK81*CK61+CK80*CK45)/Thousand</f>
        <v>1183.85927009973</v>
      </c>
      <c r="CL87" s="20" t="n">
        <f aca="false">(CL81*CL61+CL80*CL45)/Thousand</f>
        <v>1182.52215377051</v>
      </c>
      <c r="CM87" s="20" t="n">
        <f aca="false">(CM81*CM61+CM80*CM45)/Thousand</f>
        <v>1201.57838727718</v>
      </c>
      <c r="CN87" s="20" t="n">
        <f aca="false">(CN81*CN61+CN80*CN45)/Thousand</f>
        <v>1213.61569379575</v>
      </c>
      <c r="CO87" s="20" t="n">
        <f aca="false">(CO81*CO61+CO80*CO45)/Thousand</f>
        <v>1225.61037513583</v>
      </c>
      <c r="CP87" s="20" t="n">
        <f aca="false">(CP81*CP61+CP80*CP45)/Thousand</f>
        <v>1224.25489703132</v>
      </c>
      <c r="CQ87" s="20" t="n">
        <f aca="false">(CQ81*CQ61+CQ80*CQ45)/Thousand</f>
        <v>1213.77584356332</v>
      </c>
      <c r="CR87" s="20" t="n">
        <f aca="false">(CR81*CR61+CR80*CR45)/Thousand</f>
        <v>1225.93409257242</v>
      </c>
      <c r="CS87" s="20" t="n">
        <f aca="false">(CS81*CS61+CS80*CS45)/Thousand</f>
        <v>1238.04924312608</v>
      </c>
      <c r="CT87" s="20" t="n">
        <f aca="false">(CT81*CT61+CT80*CT45)/Thousand</f>
        <v>1236.67871484332</v>
      </c>
      <c r="CU87" s="20" t="n">
        <f aca="false">(CU81*CU61+CU80*CU45)/Thousand</f>
        <v>1175.69136360533</v>
      </c>
      <c r="CV87" s="20" t="n">
        <f aca="false">(CV81*CV61+CV80*CV45)/Thousand</f>
        <v>1174.38688229437</v>
      </c>
      <c r="CW87" s="20" t="n">
        <f aca="false">(CW81*CW61+CW80*CW45)/Thousand</f>
        <v>1185.9744038938</v>
      </c>
      <c r="CX87" s="20" t="n">
        <f aca="false">(CX81*CX61+CX80*CX45)/Thousand</f>
        <v>1184.64309660156</v>
      </c>
      <c r="CY87" s="20" t="n">
        <f aca="false">(CY81*CY61+CY80*CY45)/Thousand</f>
        <v>1096.35822038709</v>
      </c>
      <c r="CZ87" s="20" t="n">
        <f aca="false">(CZ81*CZ61+CZ80*CZ45)/Thousand</f>
        <v>1106.97142595763</v>
      </c>
      <c r="DA87" s="20" t="n">
        <f aca="false">(DA81*DA61+DA80*DA45)/Thousand</f>
        <v>1117.53373198731</v>
      </c>
      <c r="DB87" s="20" t="n">
        <f aca="false">(DB81*DB61+DB80*DB45)/Thousand</f>
        <v>1115.91512965851</v>
      </c>
      <c r="DC87" s="20" t="n">
        <f aca="false">(DC81*DC61+DC80*DC45)/Thousand</f>
        <v>1100.0300021995</v>
      </c>
      <c r="DD87" s="20" t="n">
        <f aca="false">(DD81*DD61+DD80*DD45)/Thousand</f>
        <v>1110.7190902654</v>
      </c>
      <c r="DE87" s="20" t="n">
        <f aca="false">(DE81*DE61+DE80*DE45)/Thousand</f>
        <v>1121.35841729641</v>
      </c>
      <c r="DF87" s="20" t="n">
        <f aca="false">(DF81*DF61+DF80*DF45)/Thousand</f>
        <v>1119.7760193886</v>
      </c>
      <c r="DG87" s="20" t="n">
        <f aca="false">(DG81*DG61+DG80*DG45)/Thousand</f>
        <v>1117.83097869102</v>
      </c>
      <c r="DH87" s="20" t="n">
        <f aca="false">(DH81*DH61+DH80*DH45)/Thousand</f>
        <v>1128.72650099212</v>
      </c>
      <c r="DI87" s="20" t="n">
        <f aca="false">(DI81*DI61+DI80*DI45)/Thousand</f>
        <v>1139.57254280837</v>
      </c>
      <c r="DJ87" s="20" t="n">
        <f aca="false">(DJ81*DJ61+DJ80*DJ45)/Thousand</f>
        <v>1137.99906637502</v>
      </c>
      <c r="DK87" s="20" t="n">
        <f aca="false">(DK81*DK61+DK80*DK45)/Thousand</f>
        <v>1124.59996751457</v>
      </c>
      <c r="DL87" s="20" t="n">
        <f aca="false">(DL81*DL61+DL80*DL45)/Thousand</f>
        <v>1123.07938805187</v>
      </c>
      <c r="DM87" s="20" t="n">
        <f aca="false">(DM81*DM61+DM80*DM45)/Thousand</f>
        <v>1133.88478176661</v>
      </c>
      <c r="DN87" s="20" t="n">
        <f aca="false">(DN81*DN61+DN80*DN45)/Thousand</f>
        <v>1132.33293237628</v>
      </c>
      <c r="DO87" s="20" t="n">
        <f aca="false">(DO81*DO61+DO80*DO45)/Thousand</f>
        <v>1134.07773724508</v>
      </c>
      <c r="DP87" s="20" t="n">
        <f aca="false">(DP81*DP61+DP80*DP45)/Thousand</f>
        <v>1145.17399132261</v>
      </c>
      <c r="DQ87" s="20" t="n">
        <f aca="false">(DQ81*DQ61+DQ80*DQ45)/Thousand</f>
        <v>1156.22142080255</v>
      </c>
      <c r="DR87" s="20" t="n">
        <f aca="false">(DR81*DR61+DR80*DR45)/Thousand</f>
        <v>1154.66880154493</v>
      </c>
      <c r="DS87" s="20" t="n">
        <f aca="false">(DS81*DS61+DS80*DS45)/Thousand</f>
        <v>1136.51893394126</v>
      </c>
      <c r="DT87" s="20" t="n">
        <f aca="false">(DT81*DT61+DT80*DT45)/Thousand</f>
        <v>1147.64866459264</v>
      </c>
      <c r="DU87" s="20" t="n">
        <f aca="false">(DU81*DU61+DU80*DU45)/Thousand</f>
        <v>1158.72977677428</v>
      </c>
      <c r="DV87" s="20" t="n">
        <f aca="false">(DV81*DV61+DV80*DV45)/Thousand</f>
        <v>1157.18371236982</v>
      </c>
      <c r="DW87" s="20" t="n">
        <f aca="false">(DW81*DW61+DW80*DW45)/Thousand</f>
        <v>1148.0629709023</v>
      </c>
      <c r="DX87" s="20" t="n">
        <f aca="false">(DX81*DX61+DX80*DX45)/Thousand</f>
        <v>1159.32151239312</v>
      </c>
      <c r="DY87" s="20" t="n">
        <f aca="false">(DY81*DY61+DY80*DY45)/Thousand</f>
        <v>1170.53145305929</v>
      </c>
      <c r="DZ87" s="20" t="n">
        <f aca="false">(DZ81*DZ61+DZ80*DZ45)/Thousand</f>
        <v>1168.98594976746</v>
      </c>
      <c r="EA87" s="20" t="n">
        <f aca="false">(EA81*EA61+EA80*EA45)/Thousand</f>
        <v>1158.58069725409</v>
      </c>
      <c r="EB87" s="20" t="n">
        <f aca="false">(EB81*EB61+EB80*EB45)/Thousand</f>
        <v>1157.0936810426</v>
      </c>
      <c r="EC87" s="20" t="n">
        <f aca="false">(EC81*EC61+EC80*EC45)/Thousand</f>
        <v>1168.30676486697</v>
      </c>
      <c r="ED87" s="20" t="n">
        <f aca="false">(ED81*ED61+ED80*ED45)/Thousand</f>
        <v>1166.78916893869</v>
      </c>
      <c r="EE87" s="20" t="n">
        <f aca="false">(EE81*EE61+EE80*EE45)/Thousand</f>
        <v>1175.42419381414</v>
      </c>
      <c r="EF87" s="20" t="n">
        <f aca="false">(EF81*EF61+EF80*EF45)/Thousand</f>
        <v>1186.99303326079</v>
      </c>
      <c r="EG87" s="20" t="n">
        <f aca="false">(EG81*EG61+EG80*EG45)/Thousand</f>
        <v>1198.51347581057</v>
      </c>
      <c r="EH87" s="20" t="n">
        <f aca="false">(EH81*EH61+EH80*EH45)/Thousand</f>
        <v>1196.97445741038</v>
      </c>
      <c r="EI87" s="20" t="n">
        <f aca="false">(EI81*EI61+EI80*EI45)/Thousand</f>
        <v>1200.80008635324</v>
      </c>
      <c r="EJ87" s="20" t="n">
        <f aca="false">(EJ81*EJ61+EJ80*EJ45)/Thousand</f>
        <v>1212.65040621535</v>
      </c>
      <c r="EK87" s="20" t="n">
        <f aca="false">(EK81*EK61+EK80*EK45)/Thousand</f>
        <v>1224.45231380105</v>
      </c>
      <c r="EL87" s="20" t="n">
        <f aca="false">(EL81*EL61+EL80*EL45)/Thousand</f>
        <v>1222.91280633194</v>
      </c>
      <c r="EM87" s="20" t="n">
        <f aca="false">(EM81*EM61+EM80*EM45)/Thousand</f>
        <v>1253.29272411408</v>
      </c>
      <c r="EN87" s="20" t="n">
        <f aca="false">(EN81*EN61+EN80*EN45)/Thousand</f>
        <v>1265.70331839342</v>
      </c>
      <c r="EO87" s="20" t="n">
        <f aca="false">(EO81*EO61+EO80*EO45)/Thousand</f>
        <v>1278.06475478881</v>
      </c>
      <c r="EP87" s="20" t="n">
        <f aca="false">(EP81*EP61+EP80*EP45)/Thousand</f>
        <v>1276.50153704485</v>
      </c>
      <c r="EQ87" s="20" t="n">
        <f aca="false">(EQ81*EQ61+EQ80*EQ45)/Thousand</f>
        <v>1274.62053987906</v>
      </c>
      <c r="ER87" s="20" t="n">
        <f aca="false">(ER81*ER61+ER80*ER45)/Thousand</f>
        <v>1273.09633823171</v>
      </c>
      <c r="ES87" s="20" t="n">
        <f aca="false">(ES81*ES61+ES80*ES45)/Thousand</f>
        <v>1285.54661061368</v>
      </c>
      <c r="ET87" s="20" t="n">
        <f aca="false">(ET81*ET61+ET80*ET45)/Thousand</f>
        <v>1283.99106455035</v>
      </c>
      <c r="EU87" s="20" t="n">
        <f aca="false">(EU81*EU61+EU80*EU45)/Thousand</f>
        <v>1279.64879019652</v>
      </c>
      <c r="EV87" s="20" t="n">
        <f aca="false">(EV81*EV61+EV80*EV45)/Thousand</f>
        <v>1292.33412797919</v>
      </c>
      <c r="EW87" s="20" t="n">
        <f aca="false">(EW81*EW61+EW80*EW45)/Thousand</f>
        <v>1304.96972047836</v>
      </c>
      <c r="EX87" s="20" t="n">
        <f aca="false">(EX81*EX61+EX80*EX45)/Thousand</f>
        <v>1303.38782346472</v>
      </c>
      <c r="EY87" s="20" t="n">
        <f aca="false">(EY81*EY61+EY80*EY45)/Thousand</f>
        <v>1298.97710848273</v>
      </c>
      <c r="EZ87" s="20" t="n">
        <f aca="false">(EZ81*EZ61+EZ80*EZ45)/Thousand</f>
        <v>1311.85123664054</v>
      </c>
      <c r="FA87" s="20" t="n">
        <f aca="false">(FA81*FA61+FA80*FA45)/Thousand</f>
        <v>1324.67477682977</v>
      </c>
      <c r="FB87" s="20" t="n">
        <f aca="false">(FB81*FB61+FB80*FB45)/Thousand</f>
        <v>1323.06608248071</v>
      </c>
      <c r="FC87" s="20" t="n">
        <f aca="false">(FC81*FC61+FC80*FC45)/Thousand</f>
        <v>1318.5858698363</v>
      </c>
      <c r="FD87" s="20" t="n">
        <f aca="false">(FD81*FD61+FD80*FD45)/Thousand</f>
        <v>0</v>
      </c>
      <c r="FE87" s="20" t="n">
        <f aca="false">(FE81*FE61+FE80*FE45)/Thousand</f>
        <v>0</v>
      </c>
      <c r="FF87" s="20" t="n">
        <f aca="false">(FF81*FF61+FF80*FF45)/Thousand</f>
        <v>0</v>
      </c>
      <c r="FG87" s="20" t="n">
        <f aca="false">(FG81*FG61+FG80*FG45)/Thousand</f>
        <v>0</v>
      </c>
      <c r="FH87" s="20" t="n">
        <f aca="false">(FH81*FH61+FH80*FH45)/Thousand</f>
        <v>0</v>
      </c>
    </row>
    <row r="88" customFormat="false" ht="15" hidden="false" customHeight="false" outlineLevel="0" collapsed="false">
      <c r="C88" s="0" t="s">
        <v>743</v>
      </c>
      <c r="D88" s="11" t="s">
        <v>359</v>
      </c>
      <c r="I88" s="20" t="n">
        <f aca="false">SUM(J88:FH88)</f>
        <v>6994.18832756494</v>
      </c>
      <c r="J88" s="20" t="n">
        <f aca="false">(J75+J76)*J46/Thousand</f>
        <v>0</v>
      </c>
      <c r="K88" s="20" t="n">
        <f aca="false">(K75+K76)*K46/Thousand</f>
        <v>0</v>
      </c>
      <c r="L88" s="20" t="n">
        <f aca="false">(L75+L76)*L46/Thousand</f>
        <v>0</v>
      </c>
      <c r="M88" s="20" t="n">
        <f aca="false">(M75+M76)*M46/Thousand</f>
        <v>0</v>
      </c>
      <c r="N88" s="20" t="n">
        <f aca="false">(N75+N76)*N46/Thousand</f>
        <v>0</v>
      </c>
      <c r="O88" s="20" t="n">
        <f aca="false">(O75+O76)*O46/Thousand</f>
        <v>0</v>
      </c>
      <c r="P88" s="20" t="n">
        <f aca="false">(P75+P76)*P46/Thousand</f>
        <v>0</v>
      </c>
      <c r="Q88" s="20" t="n">
        <f aca="false">(Q75+Q76)*Q46/Thousand</f>
        <v>0</v>
      </c>
      <c r="R88" s="20" t="n">
        <f aca="false">(R75+R76)*R46/Thousand</f>
        <v>0</v>
      </c>
      <c r="S88" s="20" t="n">
        <f aca="false">(S75+S76)*S46/Thousand</f>
        <v>0</v>
      </c>
      <c r="T88" s="20" t="n">
        <f aca="false">(T75+T76)*T46/Thousand</f>
        <v>36.7201693915735</v>
      </c>
      <c r="U88" s="20" t="n">
        <f aca="false">(U75+U76)*U46/Thousand</f>
        <v>37.0958899316118</v>
      </c>
      <c r="V88" s="20" t="n">
        <f aca="false">(V75+V76)*V46/Thousand</f>
        <v>37.0678078152894</v>
      </c>
      <c r="W88" s="20" t="n">
        <f aca="false">(W75+W76)*W46/Thousand</f>
        <v>36.974101768794</v>
      </c>
      <c r="X88" s="20" t="n">
        <f aca="false">(X75+X76)*X46/Thousand</f>
        <v>37.3572392112329</v>
      </c>
      <c r="Y88" s="20" t="n">
        <f aca="false">(Y75+Y76)*Y46/Thousand</f>
        <v>37.7394782456206</v>
      </c>
      <c r="Z88" s="20" t="n">
        <f aca="false">(Z75+Z76)*Z46/Thousand</f>
        <v>37.7109089237902</v>
      </c>
      <c r="AA88" s="20" t="n">
        <f aca="false">(AA75+AA76)*AA46/Thousand</f>
        <v>37.6170014729111</v>
      </c>
      <c r="AB88" s="20" t="n">
        <f aca="false">(AB75+AB76)*AB46/Thousand</f>
        <v>38.006800847259</v>
      </c>
      <c r="AC88" s="20" t="n">
        <f aca="false">(AC75+AC76)*AC46/Thousand</f>
        <v>38.3956861921817</v>
      </c>
      <c r="AD88" s="20" t="n">
        <f aca="false">(AD75+AD76)*AD46/Thousand</f>
        <v>38.3666201116021</v>
      </c>
      <c r="AE88" s="20" t="n">
        <f aca="false">(AE75+AE76)*AE46/Thousand</f>
        <v>38.2542178677186</v>
      </c>
      <c r="AF88" s="20" t="n">
        <f aca="false">(AF75+AF76)*AF46/Thousand</f>
        <v>38.6506202817107</v>
      </c>
      <c r="AG88" s="20" t="n">
        <f aca="false">(AG75+AG76)*AG46/Thousand</f>
        <v>39.0460931829984</v>
      </c>
      <c r="AH88" s="20" t="n">
        <f aca="false">(AH75+AH76)*AH46/Thousand</f>
        <v>39.0165347350754</v>
      </c>
      <c r="AI88" s="20" t="n">
        <f aca="false">(AI75+AI76)*AI46/Thousand</f>
        <v>39.3345078979142</v>
      </c>
      <c r="AJ88" s="20" t="n">
        <f aca="false">(AJ75+AJ76)*AJ46/Thousand</f>
        <v>39.3050546554161</v>
      </c>
      <c r="AK88" s="20" t="n">
        <f aca="false">(AK75+AK76)*AK46/Thousand</f>
        <v>39.7072237250598</v>
      </c>
      <c r="AL88" s="20" t="n">
        <f aca="false">(AL75+AL76)*AL46/Thousand</f>
        <v>39.6771647919127</v>
      </c>
      <c r="AM88" s="20" t="n">
        <f aca="false">(AM75+AM76)*AM46/Thousand</f>
        <v>39.5609243619104</v>
      </c>
      <c r="AN88" s="20" t="n">
        <f aca="false">(AN75+AN76)*AN46/Thousand</f>
        <v>39.9708672856175</v>
      </c>
      <c r="AO88" s="20" t="n">
        <f aca="false">(AO75+AO76)*AO46/Thousand</f>
        <v>40.3798489458654</v>
      </c>
      <c r="AP88" s="20" t="n">
        <f aca="false">(AP75+AP76)*AP46/Thousand</f>
        <v>40.3492808258589</v>
      </c>
      <c r="AQ88" s="20" t="n">
        <f aca="false">(AQ75+AQ76)*AQ46/Thousand</f>
        <v>40.2311079440043</v>
      </c>
      <c r="AR88" s="20" t="n">
        <f aca="false">(AR75+AR76)*AR46/Thousand</f>
        <v>40.6479955238713</v>
      </c>
      <c r="AS88" s="20" t="n">
        <f aca="false">(AS75+AS76)*AS46/Thousand</f>
        <v>41.0639055559533</v>
      </c>
      <c r="AT88" s="20" t="n">
        <f aca="false">(AT75+AT76)*AT46/Thousand</f>
        <v>41.0328195953631</v>
      </c>
      <c r="AU88" s="20" t="n">
        <f aca="false">(AU75+AU76)*AU46/Thousand</f>
        <v>40.9126061478625</v>
      </c>
      <c r="AV88" s="20" t="n">
        <f aca="false">(AV75+AV76)*AV46/Thousand</f>
        <v>41.3365556296112</v>
      </c>
      <c r="AW88" s="20" t="n">
        <f aca="false">(AW75+AW76)*AW46/Thousand</f>
        <v>41.7595110043226</v>
      </c>
      <c r="AX88" s="20" t="n">
        <f aca="false">(AX75+AX76)*AX46/Thousand</f>
        <v>41.7278984605139</v>
      </c>
      <c r="AY88" s="20" t="n">
        <f aca="false">(AY75+AY76)*AY46/Thousand</f>
        <v>42.0679508704074</v>
      </c>
      <c r="AZ88" s="20" t="n">
        <f aca="false">(AZ75+AZ76)*AZ46/Thousand</f>
        <v>42.0364508561806</v>
      </c>
      <c r="BA88" s="20" t="n">
        <f aca="false">(BA75+BA76)*BA46/Thousand</f>
        <v>42.4665675544059</v>
      </c>
      <c r="BB88" s="20" t="n">
        <f aca="false">(BB75+BB76)*BB46/Thousand</f>
        <v>42.4344197587318</v>
      </c>
      <c r="BC88" s="20" t="n">
        <f aca="false">(BC75+BC76)*BC46/Thousand</f>
        <v>42.3101147281353</v>
      </c>
      <c r="BD88" s="20" t="n">
        <f aca="false">(BD75+BD76)*BD46/Thousand</f>
        <v>42.7485456397935</v>
      </c>
      <c r="BE88" s="20" t="n">
        <f aca="false">(BE75+BE76)*BE46/Thousand</f>
        <v>43.1859484873229</v>
      </c>
      <c r="BF88" s="20" t="n">
        <f aca="false">(BF75+BF76)*BF46/Thousand</f>
        <v>43.1532561100501</v>
      </c>
      <c r="BG88" s="20" t="n">
        <f aca="false">(BG75+BG76)*BG46/Thousand</f>
        <v>43.0268507298933</v>
      </c>
      <c r="BH88" s="20" t="n">
        <f aca="false">(BH75+BH76)*BH46/Thousand</f>
        <v>43.4727086887408</v>
      </c>
      <c r="BI88" s="20" t="n">
        <f aca="false">(BI75+BI76)*BI46/Thousand</f>
        <v>43.9175211679885</v>
      </c>
      <c r="BJ88" s="20" t="n">
        <f aca="false">(BJ75+BJ76)*BJ46/Thousand</f>
        <v>43.8842749797907</v>
      </c>
      <c r="BK88" s="20" t="n">
        <f aca="false">(BK75+BK76)*BK46/Thousand</f>
        <v>43.7557348572678</v>
      </c>
      <c r="BL88" s="20" t="n">
        <f aca="false">(BL75+BL76)*BL46/Thousand</f>
        <v>44.2091457460591</v>
      </c>
      <c r="BM88" s="20" t="n">
        <f aca="false">(BM75+BM76)*BM46/Thousand</f>
        <v>44.6614934446009</v>
      </c>
      <c r="BN88" s="20" t="n">
        <f aca="false">(BN75+BN76)*BN46/Thousand</f>
        <v>44.6276840588076</v>
      </c>
      <c r="BO88" s="20" t="n">
        <f aca="false">(BO75+BO76)*BO46/Thousand</f>
        <v>44.9913783259353</v>
      </c>
      <c r="BP88" s="20" t="n">
        <f aca="false">(BP75+BP76)*BP46/Thousand</f>
        <v>44.9576892817099</v>
      </c>
      <c r="BQ88" s="20" t="n">
        <f aca="false">(BQ75+BQ76)*BQ46/Thousand</f>
        <v>45.4176960729551</v>
      </c>
      <c r="BR88" s="20" t="n">
        <f aca="false">(BR75+BR76)*BR46/Thousand</f>
        <v>45.3833142310161</v>
      </c>
      <c r="BS88" s="20" t="n">
        <f aca="false">(BS75+BS76)*BS46/Thousand</f>
        <v>45.2503737244105</v>
      </c>
      <c r="BT88" s="20" t="n">
        <f aca="false">(BT75+BT76)*BT46/Thousand</f>
        <v>45.7192725381421</v>
      </c>
      <c r="BU88" s="20" t="n">
        <f aca="false">(BU75+BU76)*BU46/Thousand</f>
        <v>46.187071844431</v>
      </c>
      <c r="BV88" s="20" t="n">
        <f aca="false">(BV75+BV76)*BV46/Thousand</f>
        <v>46.1521075740896</v>
      </c>
      <c r="BW88" s="20" t="n">
        <f aca="false">(BW75+BW76)*BW46/Thousand</f>
        <v>46.0169189950308</v>
      </c>
      <c r="BX88" s="20" t="n">
        <f aca="false">(BX75+BX76)*BX46/Thousand</f>
        <v>46.4937609954917</v>
      </c>
      <c r="BY88" s="20" t="n">
        <f aca="false">(BY75+BY76)*BY46/Thousand</f>
        <v>46.9694848627582</v>
      </c>
      <c r="BZ88" s="20" t="n">
        <f aca="false">(BZ75+BZ76)*BZ46/Thousand</f>
        <v>46.933928294633</v>
      </c>
      <c r="CA88" s="20" t="n">
        <f aca="false">(CA75+CA76)*CA46/Thousand</f>
        <v>46.7964279272133</v>
      </c>
      <c r="CB88" s="20" t="n">
        <f aca="false">(CB75+CB76)*CB46/Thousand</f>
        <v>47.2813474480019</v>
      </c>
      <c r="CC88" s="20" t="n">
        <f aca="false">(CC75+CC76)*CC46/Thousand</f>
        <v>47.7651298948492</v>
      </c>
      <c r="CD88" s="20" t="n">
        <f aca="false">(CD75+CD76)*CD46/Thousand</f>
        <v>47.7289710121176</v>
      </c>
      <c r="CE88" s="20" t="n">
        <f aca="false">(CE75+CE76)*CE46/Thousand</f>
        <v>48.1179219148016</v>
      </c>
      <c r="CF88" s="20" t="n">
        <f aca="false">(CF75+CF76)*CF46/Thousand</f>
        <v>48.0818917494735</v>
      </c>
      <c r="CG88" s="20" t="n">
        <f aca="false">(CG75+CG76)*CG46/Thousand</f>
        <v>48.5738653605299</v>
      </c>
      <c r="CH88" s="20" t="n">
        <f aca="false">(CH75+CH76)*CH46/Thousand</f>
        <v>48.5370942535476</v>
      </c>
      <c r="CI88" s="20" t="n">
        <f aca="false">(CI75+CI76)*CI46/Thousand</f>
        <v>48.3949141357529</v>
      </c>
      <c r="CJ88" s="20" t="n">
        <f aca="false">(CJ75+CJ76)*CJ46/Thousand</f>
        <v>48.8963976807751</v>
      </c>
      <c r="CK88" s="20" t="n">
        <f aca="false">(CK75+CK76)*CK46/Thousand</f>
        <v>49.3967053113484</v>
      </c>
      <c r="CL88" s="20" t="n">
        <f aca="false">(CL75+CL76)*CL46/Thousand</f>
        <v>49.3593113028194</v>
      </c>
      <c r="CM88" s="20" t="n">
        <f aca="false">(CM75+CM76)*CM46/Thousand</f>
        <v>49.2147453906905</v>
      </c>
      <c r="CN88" s="20" t="n">
        <f aca="false">(CN75+CN76)*CN46/Thousand</f>
        <v>49.7247242888172</v>
      </c>
      <c r="CO88" s="20" t="n">
        <f aca="false">(CO75+CO76)*CO46/Thousand</f>
        <v>50.233507351984</v>
      </c>
      <c r="CP88" s="20" t="n">
        <f aca="false">(CP75+CP76)*CP46/Thousand</f>
        <v>50.1954798724077</v>
      </c>
      <c r="CQ88" s="20" t="n">
        <f aca="false">(CQ75+CQ76)*CQ46/Thousand</f>
        <v>50.0484328283969</v>
      </c>
      <c r="CR88" s="20" t="n">
        <f aca="false">(CR75+CR76)*CR46/Thousand</f>
        <v>50.567050661816</v>
      </c>
      <c r="CS88" s="20" t="n">
        <f aca="false">(CS75+CS76)*CS46/Thousand</f>
        <v>51.0844524030826</v>
      </c>
      <c r="CT88" s="20" t="n">
        <f aca="false">(CT75+CT76)*CT46/Thousand</f>
        <v>51.0457807459989</v>
      </c>
      <c r="CU88" s="20" t="n">
        <f aca="false">(CU75+CU76)*CU46/Thousand</f>
        <v>51.4617613373931</v>
      </c>
      <c r="CV88" s="20" t="n">
        <f aca="false">(CV75+CV76)*CV46/Thousand</f>
        <v>51.4232273422562</v>
      </c>
      <c r="CW88" s="20" t="n">
        <f aca="false">(CW75+CW76)*CW46/Thousand</f>
        <v>51.9493894778802</v>
      </c>
      <c r="CX88" s="20" t="n">
        <f aca="false">(CX75+CX76)*CX46/Thousand</f>
        <v>51.9100630511282</v>
      </c>
      <c r="CY88" s="20" t="n">
        <f aca="false">(CY75+CY76)*CY46/Thousand</f>
        <v>51.7579980728915</v>
      </c>
      <c r="CZ88" s="20" t="n">
        <f aca="false">(CZ75+CZ76)*CZ46/Thousand</f>
        <v>52.2943309669645</v>
      </c>
      <c r="DA88" s="20" t="n">
        <f aca="false">(DA75+DA76)*DA46/Thousand</f>
        <v>52.8294062293449</v>
      </c>
      <c r="DB88" s="20" t="n">
        <f aca="false">(DB75+DB76)*DB46/Thousand</f>
        <v>52.789413617395</v>
      </c>
      <c r="DC88" s="20" t="n">
        <f aca="false">(DC75+DC76)*DC46/Thousand</f>
        <v>52.6347926626088</v>
      </c>
      <c r="DD88" s="20" t="n">
        <f aca="false">(DD75+DD76)*DD46/Thousand</f>
        <v>53.1802111820406</v>
      </c>
      <c r="DE88" s="20" t="n">
        <f aca="false">(DE75+DE76)*DE46/Thousand</f>
        <v>53.7243507651563</v>
      </c>
      <c r="DF88" s="20" t="n">
        <f aca="false">(DF75+DF76)*DF46/Thousand</f>
        <v>53.6836806674632</v>
      </c>
      <c r="DG88" s="20" t="n">
        <f aca="false">(DG75+DG76)*DG46/Thousand</f>
        <v>53.5264394712755</v>
      </c>
      <c r="DH88" s="20" t="n">
        <f aca="false">(DH75+DH76)*DH46/Thousand</f>
        <v>54.0810975194987</v>
      </c>
      <c r="DI88" s="20" t="n">
        <f aca="false">(DI75+DI76)*DI46/Thousand</f>
        <v>54.6344549658986</v>
      </c>
      <c r="DJ88" s="20" t="n">
        <f aca="false">(DJ75+DJ76)*DJ46/Thousand</f>
        <v>54.5930959063804</v>
      </c>
      <c r="DK88" s="20" t="n">
        <f aca="false">(DK75+DK76)*DK46/Thousand</f>
        <v>55.0379749755101</v>
      </c>
      <c r="DL88" s="20" t="n">
        <f aca="false">(DL75+DL76)*DL46/Thousand</f>
        <v>54.9967631513335</v>
      </c>
      <c r="DM88" s="20" t="n">
        <f aca="false">(DM75+DM76)*DM46/Thousand</f>
        <v>55.5594896826637</v>
      </c>
      <c r="DN88" s="20" t="n">
        <f aca="false">(DN75+DN76)*DN46/Thousand</f>
        <v>55.5174303587075</v>
      </c>
      <c r="DO88" s="20" t="n">
        <f aca="false">(DO75+DO76)*DO46/Thousand</f>
        <v>55.3547882908723</v>
      </c>
      <c r="DP88" s="20" t="n">
        <f aca="false">(DP75+DP76)*DP46/Thousand</f>
        <v>55.9283922730633</v>
      </c>
      <c r="DQ88" s="20" t="n">
        <f aca="false">(DQ75+DQ76)*DQ46/Thousand</f>
        <v>56.5006512276511</v>
      </c>
      <c r="DR88" s="20" t="n">
        <f aca="false">(DR75+DR76)*DR46/Thousand</f>
        <v>56.4578794310184</v>
      </c>
      <c r="DS88" s="20" t="n">
        <f aca="false">(DS75+DS76)*DS46/Thousand</f>
        <v>56.2925009379342</v>
      </c>
      <c r="DT88" s="20" t="n">
        <f aca="false">(DT75+DT76)*DT46/Thousand</f>
        <v>56.8758217978355</v>
      </c>
      <c r="DU88" s="20" t="n">
        <f aca="false">(DU75+DU76)*DU46/Thousand</f>
        <v>57.4577748453045</v>
      </c>
      <c r="DV88" s="20" t="n">
        <f aca="false">(DV75+DV76)*DV46/Thousand</f>
        <v>57.4142784924793</v>
      </c>
      <c r="DW88" s="20" t="n">
        <f aca="false">(DW75+DW76)*DW46/Thousand</f>
        <v>57.2460952723692</v>
      </c>
      <c r="DX88" s="20" t="n">
        <f aca="false">(DX75+DX76)*DX46/Thousand</f>
        <v>57.8392975810939</v>
      </c>
      <c r="DY88" s="20" t="n">
        <f aca="false">(DY75+DY76)*DY46/Thousand</f>
        <v>58.4311089066591</v>
      </c>
      <c r="DZ88" s="20" t="n">
        <f aca="false">(DZ75+DZ76)*DZ46/Thousand</f>
        <v>58.386875726105</v>
      </c>
      <c r="EA88" s="20" t="n">
        <f aca="false">(EA75+EA76)*EA46/Thousand</f>
        <v>58.8627167568493</v>
      </c>
      <c r="EB88" s="20" t="n">
        <f aca="false">(EB75+EB76)*EB46/Thousand</f>
        <v>58.8186410085207</v>
      </c>
      <c r="EC88" s="20" t="n">
        <f aca="false">(EC75+EC76)*EC46/Thousand</f>
        <v>59.4204729698164</v>
      </c>
      <c r="ED88" s="20" t="n">
        <f aca="false">(ED75+ED76)*ED46/Thousand</f>
        <v>59.3754908265939</v>
      </c>
      <c r="EE88" s="20" t="n">
        <f aca="false">(EE75+EE76)*EE46/Thousand</f>
        <v>59.2015526244535</v>
      </c>
      <c r="EF88" s="20" t="n">
        <f aca="false">(EF75+EF76)*EF46/Thousand</f>
        <v>59.8150180063249</v>
      </c>
      <c r="EG88" s="20" t="n">
        <f aca="false">(EG75+EG76)*EG46/Thousand</f>
        <v>60.4270448907351</v>
      </c>
      <c r="EH88" s="20" t="n">
        <f aca="false">(EH75+EH76)*EH46/Thousand</f>
        <v>60.3813007582512</v>
      </c>
      <c r="EI88" s="20" t="n">
        <f aca="false">(EI75+EI76)*EI46/Thousand</f>
        <v>60.2044237969999</v>
      </c>
      <c r="EJ88" s="20" t="n">
        <f aca="false">(EJ75+EJ76)*EJ46/Thousand</f>
        <v>60.8282812500175</v>
      </c>
      <c r="EK88" s="20" t="n">
        <f aca="false">(EK75+EK76)*EK46/Thousand</f>
        <v>61.4506758375028</v>
      </c>
      <c r="EL88" s="20" t="n">
        <f aca="false">(EL75+EL76)*EL46/Thousand</f>
        <v>61.4041568018324</v>
      </c>
      <c r="EM88" s="20" t="n">
        <f aca="false">(EM75+EM76)*EM46/Thousand</f>
        <v>61.2242973425062</v>
      </c>
      <c r="EN88" s="20" t="n">
        <f aca="false">(EN75+EN76)*EN46/Thousand</f>
        <v>61.8587230506846</v>
      </c>
      <c r="EO88" s="20" t="n">
        <f aca="false">(EO75+EO76)*EO46/Thousand</f>
        <v>62.491661112131</v>
      </c>
      <c r="EP88" s="20" t="n">
        <f aca="false">(EP75+EP76)*EP46/Thousand</f>
        <v>62.4443540358009</v>
      </c>
      <c r="EQ88" s="20" t="n">
        <f aca="false">(EQ75+EQ76)*EQ46/Thousand</f>
        <v>62.953220620144</v>
      </c>
      <c r="ER88" s="20" t="n">
        <f aca="false">(ER75+ER76)*ER46/Thousand</f>
        <v>62.906081947969</v>
      </c>
      <c r="ES88" s="20" t="n">
        <f aca="false">(ES75+ES76)*ES46/Thousand</f>
        <v>63.5497365790016</v>
      </c>
      <c r="ET88" s="20" t="n">
        <f aca="false">(ET75+ET76)*ET46/Thousand</f>
        <v>63.5016285244932</v>
      </c>
      <c r="EU88" s="20" t="n">
        <f aca="false">(EU75+EU76)*EU46/Thousand</f>
        <v>63.3156143734914</v>
      </c>
      <c r="EV88" s="20" t="n">
        <f aca="false">(EV75+EV76)*EV46/Thousand</f>
        <v>63.9717109761676</v>
      </c>
      <c r="EW88" s="20" t="n">
        <f aca="false">(EW75+EW76)*EW46/Thousand</f>
        <v>64.6262691166499</v>
      </c>
      <c r="EX88" s="20" t="n">
        <f aca="false">(EX75+EX76)*EX46/Thousand</f>
        <v>64.5773461116981</v>
      </c>
      <c r="EY88" s="20" t="n">
        <f aca="false">(EY75+EY76)*EY46/Thousand</f>
        <v>64.3881808809784</v>
      </c>
      <c r="EZ88" s="20" t="n">
        <f aca="false">(EZ75+EZ76)*EZ46/Thousand</f>
        <v>65.0553917601039</v>
      </c>
      <c r="FA88" s="20" t="n">
        <f aca="false">(FA75+FA76)*FA46/Thousand</f>
        <v>65.7210381154859</v>
      </c>
      <c r="FB88" s="20" t="n">
        <f aca="false">(FB75+FB76)*FB46/Thousand</f>
        <v>65.6712863548303</v>
      </c>
      <c r="FC88" s="20" t="n">
        <f aca="false">(FC75+FC76)*FC46/Thousand</f>
        <v>65.4789166651022</v>
      </c>
      <c r="FD88" s="20" t="n">
        <f aca="false">(FD75+FD76)*FD46/Thousand</f>
        <v>0</v>
      </c>
      <c r="FE88" s="20" t="n">
        <f aca="false">(FE75+FE76)*FE46/Thousand</f>
        <v>0</v>
      </c>
      <c r="FF88" s="20" t="n">
        <f aca="false">(FF75+FF76)*FF46/Thousand</f>
        <v>0</v>
      </c>
      <c r="FG88" s="20" t="n">
        <f aca="false">(FG75+FG76)*FG46/Thousand</f>
        <v>0</v>
      </c>
      <c r="FH88" s="20" t="n">
        <f aca="false">(FH75+FH76)*FH46/Thousand</f>
        <v>0</v>
      </c>
    </row>
    <row r="89" customFormat="false" ht="15" hidden="false" customHeight="false" outlineLevel="0" collapsed="false">
      <c r="C89" s="0" t="s">
        <v>744</v>
      </c>
      <c r="D89" s="11" t="s">
        <v>359</v>
      </c>
      <c r="E89" s="20" t="n">
        <f aca="false">SUMIF($J$7:$FH$7,YEAR($F16)+1,$J89:$FH89)</f>
        <v>2485</v>
      </c>
      <c r="I89" s="20" t="n">
        <f aca="false">SUM(J89:FH89)</f>
        <v>157736.471672412</v>
      </c>
      <c r="J89" s="20" t="n">
        <f aca="false">J72*$E18*J28*J$6*J52</f>
        <v>0</v>
      </c>
      <c r="K89" s="20" t="n">
        <f aca="false">K72*$E18*K28*K$6*K52</f>
        <v>0</v>
      </c>
      <c r="L89" s="20" t="n">
        <f aca="false">L72*$E18*L28*L$6*L52</f>
        <v>0</v>
      </c>
      <c r="M89" s="20" t="n">
        <f aca="false">M72*$E18*M28*M$6*M52</f>
        <v>0</v>
      </c>
      <c r="N89" s="20" t="n">
        <f aca="false">N72*$E18*N28*N$6*N52</f>
        <v>0</v>
      </c>
      <c r="O89" s="20" t="n">
        <f aca="false">O72*$E18*O28*O$6*O52</f>
        <v>0</v>
      </c>
      <c r="P89" s="20" t="n">
        <f aca="false">P72*$E18*P28*P$6*P52</f>
        <v>0</v>
      </c>
      <c r="Q89" s="20" t="n">
        <f aca="false">Q72*$E18*Q28*Q$6*Q52</f>
        <v>0</v>
      </c>
      <c r="R89" s="20" t="n">
        <f aca="false">R72*$E18*R28*R$6*R52</f>
        <v>0</v>
      </c>
      <c r="S89" s="20" t="n">
        <f aca="false">S72*$E18*S28*S$6*S52</f>
        <v>0</v>
      </c>
      <c r="T89" s="20" t="n">
        <f aca="false">T72*$E18*T28*T$6*T52</f>
        <v>619.547945205479</v>
      </c>
      <c r="U89" s="20" t="n">
        <f aca="false">U72*$E18*U28*U$6*U52</f>
        <v>626.356164383562</v>
      </c>
      <c r="V89" s="20" t="n">
        <f aca="false">V72*$E18*V28*V$6*V52</f>
        <v>626.356164383562</v>
      </c>
      <c r="W89" s="20" t="n">
        <f aca="false">W72*$E18*W28*W$6*W52</f>
        <v>612.739726027397</v>
      </c>
      <c r="X89" s="20" t="n">
        <f aca="false">X72*$E18*X28*X$6*X52</f>
        <v>619.547945205479</v>
      </c>
      <c r="Y89" s="20" t="n">
        <f aca="false">Y72*$E18*Y28*Y$6*Y52</f>
        <v>626.356164383562</v>
      </c>
      <c r="Z89" s="20" t="n">
        <f aca="false">Z72*$E18*Z28*Z$6*Z52</f>
        <v>626.356164383562</v>
      </c>
      <c r="AA89" s="20" t="n">
        <f aca="false">AA72*$E18*AA28*AA$6*AA52</f>
        <v>612.739726027397</v>
      </c>
      <c r="AB89" s="20" t="n">
        <f aca="false">AB72*$E18*AB28*AB$6*AB52</f>
        <v>619.547945205479</v>
      </c>
      <c r="AC89" s="20" t="n">
        <f aca="false">AC72*$E18*AC28*AC$6*AC52</f>
        <v>626.356164383562</v>
      </c>
      <c r="AD89" s="20" t="n">
        <f aca="false">AD72*$E18*AD28*AD$6*AD52</f>
        <v>626.356164383562</v>
      </c>
      <c r="AE89" s="20" t="n">
        <f aca="false">AE72*$E18*AE28*AE$6*AE52</f>
        <v>1008.17687490448</v>
      </c>
      <c r="AF89" s="20" t="n">
        <f aca="false">AF72*$E18*AF28*AF$6*AF52</f>
        <v>1019.3788401812</v>
      </c>
      <c r="AG89" s="20" t="n">
        <f aca="false">AG72*$E18*AG28*AG$6*AG52</f>
        <v>1030.58080545792</v>
      </c>
      <c r="AH89" s="20" t="n">
        <f aca="false">AH72*$E18*AH28*AH$6*AH52</f>
        <v>1030.58080545792</v>
      </c>
      <c r="AI89" s="20" t="n">
        <f aca="false">AI72*$E18*AI28*AI$6*AI52</f>
        <v>1102.44306344569</v>
      </c>
      <c r="AJ89" s="20" t="n">
        <f aca="false">AJ72*$E18*AJ28*AJ$6*AJ52</f>
        <v>1102.44306344569</v>
      </c>
      <c r="AK89" s="20" t="n">
        <f aca="false">AK72*$E18*AK28*AK$6*AK52</f>
        <v>1114.55782238466</v>
      </c>
      <c r="AL89" s="20" t="n">
        <f aca="false">AL72*$E18*AL28*AL$6*AL52</f>
        <v>1114.55782238466</v>
      </c>
      <c r="AM89" s="20" t="n">
        <f aca="false">AM72*$E18*AM28*AM$6*AM52</f>
        <v>1020.94917548439</v>
      </c>
      <c r="AN89" s="20" t="n">
        <f aca="false">AN72*$E18*AN28*AN$6*AN52</f>
        <v>1032.293055212</v>
      </c>
      <c r="AO89" s="20" t="n">
        <f aca="false">AO72*$E18*AO28*AO$6*AO52</f>
        <v>1043.6369349396</v>
      </c>
      <c r="AP89" s="20" t="n">
        <f aca="false">AP72*$E18*AP28*AP$6*AP52</f>
        <v>1043.6369349396</v>
      </c>
      <c r="AQ89" s="20" t="n">
        <f aca="false">AQ72*$E18*AQ28*AQ$6*AQ52</f>
        <v>1009.71523086426</v>
      </c>
      <c r="AR89" s="20" t="n">
        <f aca="false">AR72*$E18*AR28*AR$6*AR52</f>
        <v>1020.93428898498</v>
      </c>
      <c r="AS89" s="20" t="n">
        <f aca="false">AS72*$E18*AS28*AS$6*AS52</f>
        <v>1032.15334710569</v>
      </c>
      <c r="AT89" s="20" t="n">
        <f aca="false">AT72*$E18*AT28*AT$6*AT52</f>
        <v>1032.15334710569</v>
      </c>
      <c r="AU89" s="20" t="n">
        <f aca="false">AU72*$E18*AU28*AU$6*AU52</f>
        <v>1055.67222051875</v>
      </c>
      <c r="AV89" s="20" t="n">
        <f aca="false">AV72*$E18*AV28*AV$6*AV52</f>
        <v>1067.40191185785</v>
      </c>
      <c r="AW89" s="20" t="n">
        <f aca="false">AW72*$E18*AW28*AW$6*AW52</f>
        <v>1079.13160319695</v>
      </c>
      <c r="AX89" s="20" t="n">
        <f aca="false">AX72*$E18*AX28*AX$6*AX52</f>
        <v>1079.13160319695</v>
      </c>
      <c r="AY89" s="20" t="n">
        <f aca="false">AY72*$E18*AY28*AY$6*AY52</f>
        <v>992.628736929921</v>
      </c>
      <c r="AZ89" s="20" t="n">
        <f aca="false">AZ72*$E18*AZ28*AZ$6*AZ52</f>
        <v>992.628736929921</v>
      </c>
      <c r="BA89" s="20" t="n">
        <f aca="false">BA72*$E18*BA28*BA$6*BA52</f>
        <v>1003.53674502805</v>
      </c>
      <c r="BB89" s="20" t="n">
        <f aca="false">BB72*$E18*BB28*BB$6*BB52</f>
        <v>1003.53674502805</v>
      </c>
      <c r="BC89" s="20" t="n">
        <f aca="false">BC72*$E18*BC28*BC$6*BC52</f>
        <v>943.043840490194</v>
      </c>
      <c r="BD89" s="20" t="n">
        <f aca="false">BD72*$E18*BD28*BD$6*BD52</f>
        <v>953.52210538453</v>
      </c>
      <c r="BE89" s="20" t="n">
        <f aca="false">BE72*$E18*BE28*BE$6*BE52</f>
        <v>964.000370278865</v>
      </c>
      <c r="BF89" s="20" t="n">
        <f aca="false">BF72*$E18*BF28*BF$6*BF52</f>
        <v>964.000370278865</v>
      </c>
      <c r="BG89" s="20" t="n">
        <f aca="false">BG72*$E18*BG28*BG$6*BG52</f>
        <v>958.033904114134</v>
      </c>
      <c r="BH89" s="20" t="n">
        <f aca="false">BH72*$E18*BH28*BH$6*BH52</f>
        <v>968.678725270958</v>
      </c>
      <c r="BI89" s="20" t="n">
        <f aca="false">BI72*$E18*BI28*BI$6*BI52</f>
        <v>979.323546427782</v>
      </c>
      <c r="BJ89" s="20" t="n">
        <f aca="false">BJ72*$E18*BJ28*BJ$6*BJ52</f>
        <v>979.323546427782</v>
      </c>
      <c r="BK89" s="20" t="n">
        <f aca="false">BK72*$E18*BK28*BK$6*BK52</f>
        <v>950.442292306822</v>
      </c>
      <c r="BL89" s="20" t="n">
        <f aca="false">BL72*$E18*BL28*BL$6*BL52</f>
        <v>961.002762221342</v>
      </c>
      <c r="BM89" s="20" t="n">
        <f aca="false">BM72*$E18*BM28*BM$6*BM52</f>
        <v>971.563232135862</v>
      </c>
      <c r="BN89" s="20" t="n">
        <f aca="false">BN72*$E18*BN28*BN$6*BN52</f>
        <v>971.563232135862</v>
      </c>
      <c r="BO89" s="20" t="n">
        <f aca="false">BO72*$E18*BO28*BO$6*BO52</f>
        <v>1013.26164789596</v>
      </c>
      <c r="BP89" s="20" t="n">
        <f aca="false">BP72*$E18*BP28*BP$6*BP52</f>
        <v>1013.26164789596</v>
      </c>
      <c r="BQ89" s="20" t="n">
        <f aca="false">BQ72*$E18*BQ28*BQ$6*BQ52</f>
        <v>1024.39639127943</v>
      </c>
      <c r="BR89" s="20" t="n">
        <f aca="false">BR72*$E18*BR28*BR$6*BR52</f>
        <v>1024.39639127943</v>
      </c>
      <c r="BS89" s="20" t="n">
        <f aca="false">BS72*$E18*BS28*BS$6*BS52</f>
        <v>1008.12752500504</v>
      </c>
      <c r="BT89" s="20" t="n">
        <f aca="false">BT72*$E18*BT28*BT$6*BT52</f>
        <v>1019.32894194954</v>
      </c>
      <c r="BU89" s="20" t="n">
        <f aca="false">BU72*$E18*BU28*BU$6*BU52</f>
        <v>1030.53035889404</v>
      </c>
      <c r="BV89" s="20" t="n">
        <f aca="false">BV72*$E18*BV28*BV$6*BV52</f>
        <v>1030.53035889404</v>
      </c>
      <c r="BW89" s="20" t="n">
        <f aca="false">BW72*$E18*BW28*BW$6*BW52</f>
        <v>998.35756490803</v>
      </c>
      <c r="BX89" s="20" t="n">
        <f aca="false">BX72*$E18*BX28*BX$6*BX52</f>
        <v>1009.45042674034</v>
      </c>
      <c r="BY89" s="20" t="n">
        <f aca="false">BY72*$E18*BY28*BY$6*BY52</f>
        <v>1020.54328857265</v>
      </c>
      <c r="BZ89" s="20" t="n">
        <f aca="false">BZ72*$E18*BZ28*BZ$6*BZ52</f>
        <v>1020.54328857265</v>
      </c>
      <c r="CA89" s="20" t="n">
        <f aca="false">CA72*$E18*CA28*CA$6*CA52</f>
        <v>983.129304441078</v>
      </c>
      <c r="CB89" s="20" t="n">
        <f aca="false">CB72*$E18*CB28*CB$6*CB52</f>
        <v>994.052963379312</v>
      </c>
      <c r="CC89" s="20" t="n">
        <f aca="false">CC72*$E18*CC28*CC$6*CC52</f>
        <v>1004.97662231755</v>
      </c>
      <c r="CD89" s="20" t="n">
        <f aca="false">CD72*$E18*CD28*CD$6*CD52</f>
        <v>1004.97662231755</v>
      </c>
      <c r="CE89" s="20" t="n">
        <f aca="false">CE72*$E18*CE28*CE$6*CE52</f>
        <v>976.778391395662</v>
      </c>
      <c r="CF89" s="20" t="n">
        <f aca="false">CF72*$E18*CF28*CF$6*CF52</f>
        <v>976.778391395662</v>
      </c>
      <c r="CG89" s="20" t="n">
        <f aca="false">CG72*$E18*CG28*CG$6*CG52</f>
        <v>987.512219872537</v>
      </c>
      <c r="CH89" s="20" t="n">
        <f aca="false">CH72*$E18*CH28*CH$6*CH52</f>
        <v>987.512219872537</v>
      </c>
      <c r="CI89" s="20" t="n">
        <f aca="false">CI72*$E18*CI28*CI$6*CI52</f>
        <v>966.945248222496</v>
      </c>
      <c r="CJ89" s="20" t="n">
        <f aca="false">CJ72*$E18*CJ28*CJ$6*CJ52</f>
        <v>977.689084313857</v>
      </c>
      <c r="CK89" s="20" t="n">
        <f aca="false">CK72*$E18*CK28*CK$6*CK52</f>
        <v>988.432920405218</v>
      </c>
      <c r="CL89" s="20" t="n">
        <f aca="false">CL72*$E18*CL28*CL$6*CL52</f>
        <v>988.432920405218</v>
      </c>
      <c r="CM89" s="20" t="n">
        <f aca="false">CM72*$E18*CM28*CM$6*CM52</f>
        <v>1012.66614824255</v>
      </c>
      <c r="CN89" s="20" t="n">
        <f aca="false">CN72*$E18*CN28*CN$6*CN52</f>
        <v>1023.91799433414</v>
      </c>
      <c r="CO89" s="20" t="n">
        <f aca="false">CO72*$E18*CO28*CO$6*CO52</f>
        <v>1035.16984042572</v>
      </c>
      <c r="CP89" s="20" t="n">
        <f aca="false">CP72*$E18*CP28*CP$6*CP52</f>
        <v>1035.16984042572</v>
      </c>
      <c r="CQ89" s="20" t="n">
        <f aca="false">CQ72*$E18*CQ28*CQ$6*CQ52</f>
        <v>979.076416504211</v>
      </c>
      <c r="CR89" s="20" t="n">
        <f aca="false">CR72*$E18*CR28*CR$6*CR52</f>
        <v>989.955043354257</v>
      </c>
      <c r="CS89" s="20" t="n">
        <f aca="false">CS72*$E18*CS28*CS$6*CS52</f>
        <v>1000.8336702043</v>
      </c>
      <c r="CT89" s="20" t="n">
        <f aca="false">CT72*$E18*CT28*CT$6*CT52</f>
        <v>1000.8336702043</v>
      </c>
      <c r="CU89" s="20" t="n">
        <f aca="false">CU72*$E18*CU28*CU$6*CU52</f>
        <v>984.773166909471</v>
      </c>
      <c r="CV89" s="20" t="n">
        <f aca="false">CV72*$E18*CV28*CV$6*CV52</f>
        <v>984.773166909471</v>
      </c>
      <c r="CW89" s="20" t="n">
        <f aca="false">CW72*$E18*CW28*CW$6*CW52</f>
        <v>995.594850062322</v>
      </c>
      <c r="CX89" s="20" t="n">
        <f aca="false">CX72*$E18*CX28*CX$6*CX52</f>
        <v>995.594850062322</v>
      </c>
      <c r="CY89" s="20" t="n">
        <f aca="false">CY72*$E18*CY28*CY$6*CY52</f>
        <v>1269.25152229642</v>
      </c>
      <c r="CZ89" s="20" t="n">
        <f aca="false">CZ72*$E18*CZ28*CZ$6*CZ52</f>
        <v>1283.35431698861</v>
      </c>
      <c r="DA89" s="20" t="n">
        <f aca="false">DA72*$E18*DA28*DA$6*DA52</f>
        <v>1297.45711168079</v>
      </c>
      <c r="DB89" s="20" t="n">
        <f aca="false">DB72*$E18*DB28*DB$6*DB52</f>
        <v>1297.45711168079</v>
      </c>
      <c r="DC89" s="20" t="n">
        <f aca="false">DC72*$E18*DC28*DC$6*DC52</f>
        <v>1273.95198788648</v>
      </c>
      <c r="DD89" s="20" t="n">
        <f aca="false">DD72*$E18*DD28*DD$6*DD52</f>
        <v>1288.10700997411</v>
      </c>
      <c r="DE89" s="20" t="n">
        <f aca="false">DE72*$E18*DE28*DE$6*DE52</f>
        <v>1302.26203206173</v>
      </c>
      <c r="DF89" s="20" t="n">
        <f aca="false">DF72*$E18*DF28*DF$6*DF52</f>
        <v>1302.26203206173</v>
      </c>
      <c r="DG89" s="20" t="n">
        <f aca="false">DG72*$E18*DG28*DG$6*DG52</f>
        <v>1282.91735804584</v>
      </c>
      <c r="DH89" s="20" t="n">
        <f aca="false">DH72*$E18*DH28*DH$6*DH52</f>
        <v>1297.17199535746</v>
      </c>
      <c r="DI89" s="20" t="n">
        <f aca="false">DI72*$E18*DI28*DI$6*DI52</f>
        <v>1311.42663266908</v>
      </c>
      <c r="DJ89" s="20" t="n">
        <f aca="false">DJ72*$E18*DJ28*DJ$6*DJ52</f>
        <v>1311.42663266908</v>
      </c>
      <c r="DK89" s="20" t="n">
        <f aca="false">DK72*$E18*DK28*DK$6*DK52</f>
        <v>1272.77707862861</v>
      </c>
      <c r="DL89" s="20" t="n">
        <f aca="false">DL72*$E18*DL28*DL$6*DL52</f>
        <v>1272.77707862861</v>
      </c>
      <c r="DM89" s="20" t="n">
        <f aca="false">DM72*$E18*DM28*DM$6*DM52</f>
        <v>1286.76363993222</v>
      </c>
      <c r="DN89" s="20" t="n">
        <f aca="false">DN72*$E18*DN28*DN$6*DN52</f>
        <v>1286.76363993222</v>
      </c>
      <c r="DO89" s="20" t="n">
        <f aca="false">DO72*$E18*DO28*DO$6*DO52</f>
        <v>1316.00394355276</v>
      </c>
      <c r="DP89" s="20" t="n">
        <f aca="false">DP72*$E18*DP28*DP$6*DP52</f>
        <v>1330.62620959224</v>
      </c>
      <c r="DQ89" s="20" t="n">
        <f aca="false">DQ72*$E18*DQ28*DQ$6*DQ52</f>
        <v>1345.24847563171</v>
      </c>
      <c r="DR89" s="20" t="n">
        <f aca="false">DR72*$E18*DR28*DR$6*DR52</f>
        <v>1345.24847563171</v>
      </c>
      <c r="DS89" s="20" t="n">
        <f aca="false">DS72*$E18*DS28*DS$6*DS52</f>
        <v>1314.37276502638</v>
      </c>
      <c r="DT89" s="20" t="n">
        <f aca="false">DT72*$E18*DT28*DT$6*DT52</f>
        <v>1328.97690686001</v>
      </c>
      <c r="DU89" s="20" t="n">
        <f aca="false">DU72*$E18*DU28*DU$6*DU52</f>
        <v>1343.58104869364</v>
      </c>
      <c r="DV89" s="20" t="n">
        <f aca="false">DV72*$E18*DV28*DV$6*DV52</f>
        <v>1343.58104869364</v>
      </c>
      <c r="DW89" s="20" t="n">
        <f aca="false">DW72*$E18*DW28*DW$6*DW52</f>
        <v>1328.80395415206</v>
      </c>
      <c r="DX89" s="20" t="n">
        <f aca="false">DX72*$E18*DX28*DX$6*DX52</f>
        <v>1343.56844253153</v>
      </c>
      <c r="DY89" s="20" t="n">
        <f aca="false">DY72*$E18*DY28*DY$6*DY52</f>
        <v>1358.332930911</v>
      </c>
      <c r="DZ89" s="20" t="n">
        <f aca="false">DZ72*$E18*DZ28*DZ$6*DZ52</f>
        <v>1358.332930911</v>
      </c>
      <c r="EA89" s="20" t="n">
        <f aca="false">EA72*$E18*EA28*EA$6*EA52</f>
        <v>1364.47941940861</v>
      </c>
      <c r="EB89" s="20" t="n">
        <f aca="false">EB72*$E18*EB28*EB$6*EB52</f>
        <v>1364.47941940861</v>
      </c>
      <c r="EC89" s="20" t="n">
        <f aca="false">EC72*$E18*EC28*EC$6*EC52</f>
        <v>1379.47369874277</v>
      </c>
      <c r="ED89" s="20" t="n">
        <f aca="false">ED72*$E18*ED28*ED$6*ED52</f>
        <v>1379.47369874277</v>
      </c>
      <c r="EE89" s="20" t="n">
        <f aca="false">EE72*$E18*EE28*EE$6*EE52</f>
        <v>1334.50631748131</v>
      </c>
      <c r="EF89" s="20" t="n">
        <f aca="false">EF72*$E18*EF28*EF$6*EF52</f>
        <v>1349.33416545333</v>
      </c>
      <c r="EG89" s="20" t="n">
        <f aca="false">EG72*$E18*EG28*EG$6*EG52</f>
        <v>1364.16201342534</v>
      </c>
      <c r="EH89" s="20" t="n">
        <f aca="false">EH72*$E18*EH28*EH$6*EH52</f>
        <v>1364.16201342534</v>
      </c>
      <c r="EI89" s="20" t="n">
        <f aca="false">EI72*$E18*EI28*EI$6*EI52</f>
        <v>1409.04865474119</v>
      </c>
      <c r="EJ89" s="20" t="n">
        <f aca="false">EJ72*$E18*EJ28*EJ$6*EJ52</f>
        <v>1424.70475090499</v>
      </c>
      <c r="EK89" s="20" t="n">
        <f aca="false">EK72*$E18*EK28*EK$6*EK52</f>
        <v>1440.36084706878</v>
      </c>
      <c r="EL89" s="20" t="n">
        <f aca="false">EL72*$E18*EL28*EL$6*EL52</f>
        <v>1440.36084706878</v>
      </c>
      <c r="EM89" s="20" t="n">
        <f aca="false">EM72*$E18*EM28*EM$6*EM52</f>
        <v>1442.63016873281</v>
      </c>
      <c r="EN89" s="20" t="n">
        <f aca="false">EN72*$E18*EN28*EN$6*EN52</f>
        <v>1458.65939282984</v>
      </c>
      <c r="EO89" s="20" t="n">
        <f aca="false">EO72*$E18*EO28*EO$6*EO52</f>
        <v>1474.68861692687</v>
      </c>
      <c r="EP89" s="20" t="n">
        <f aca="false">EP72*$E18*EP28*EP$6*EP52</f>
        <v>1474.68861692687</v>
      </c>
      <c r="EQ89" s="20" t="n">
        <f aca="false">EQ72*$E18*EQ28*EQ$6*EQ52</f>
        <v>1428.60433996532</v>
      </c>
      <c r="ER89" s="20" t="n">
        <f aca="false">ER72*$E18*ER28*ER$6*ER52</f>
        <v>1428.60433996532</v>
      </c>
      <c r="ES89" s="20" t="n">
        <f aca="false">ES72*$E18*ES28*ES$6*ES52</f>
        <v>1444.30328875615</v>
      </c>
      <c r="ET89" s="20" t="n">
        <f aca="false">ET72*$E18*ET28*ET$6*ET52</f>
        <v>1444.30328875615</v>
      </c>
      <c r="EU89" s="20" t="n">
        <f aca="false">EU72*$E18*EU28*EU$6*EU52</f>
        <v>1441.16349899798</v>
      </c>
      <c r="EV89" s="20" t="n">
        <f aca="false">EV72*$E18*EV28*EV$6*EV52</f>
        <v>1457.17642676462</v>
      </c>
      <c r="EW89" s="20" t="n">
        <f aca="false">EW72*$E18*EW28*EW$6*EW52</f>
        <v>1473.18935453127</v>
      </c>
      <c r="EX89" s="20" t="n">
        <f aca="false">EX72*$E18*EX28*EX$6*EX52</f>
        <v>1473.18935453127</v>
      </c>
      <c r="EY89" s="20" t="n">
        <f aca="false">EY72*$E18*EY28*EY$6*EY52</f>
        <v>1469.98676897794</v>
      </c>
      <c r="EZ89" s="20" t="n">
        <f aca="false">EZ72*$E18*EZ28*EZ$6*EZ52</f>
        <v>1486.31995529992</v>
      </c>
      <c r="FA89" s="20" t="n">
        <f aca="false">FA72*$E18*FA28*FA$6*FA52</f>
        <v>1502.65314162189</v>
      </c>
      <c r="FB89" s="20" t="n">
        <f aca="false">FB72*$E18*FB28*FB$6*FB52</f>
        <v>1502.65314162189</v>
      </c>
      <c r="FC89" s="20" t="n">
        <f aca="false">FC72*$E18*FC28*FC$6*FC52</f>
        <v>1499.3865043575</v>
      </c>
      <c r="FD89" s="20" t="n">
        <f aca="false">FD72*$E18*FD28*FD$6*FD52</f>
        <v>0</v>
      </c>
      <c r="FE89" s="20" t="n">
        <f aca="false">FE72*$E18*FE28*FE$6*FE52</f>
        <v>0</v>
      </c>
      <c r="FF89" s="20" t="n">
        <f aca="false">FF72*$E18*FF28*FF$6*FF52</f>
        <v>0</v>
      </c>
      <c r="FG89" s="20" t="n">
        <f aca="false">FG72*$E18*FG28*FG$6*FG52</f>
        <v>0</v>
      </c>
      <c r="FH89" s="20" t="n">
        <f aca="false">FH72*$E18*FH28*FH$6*FH52</f>
        <v>0</v>
      </c>
    </row>
    <row r="90" customFormat="false" ht="15" hidden="false" customHeight="false" outlineLevel="0" collapsed="false">
      <c r="C90" s="27" t="s">
        <v>745</v>
      </c>
      <c r="D90" s="11" t="s">
        <v>359</v>
      </c>
      <c r="E90" s="62" t="n">
        <f aca="false">SUMIF($J$7:$FH$7,YEAR($F16)+1,$J90:$FH90)</f>
        <v>5856.96672751358</v>
      </c>
      <c r="I90" s="62" t="n">
        <f aca="false">SUM(J90:FH90)</f>
        <v>321386.141334416</v>
      </c>
      <c r="J90" s="62" t="n">
        <f aca="false">J87+J88+J89</f>
        <v>0</v>
      </c>
      <c r="K90" s="62" t="n">
        <f aca="false">K87+K88+K89</f>
        <v>0</v>
      </c>
      <c r="L90" s="62" t="n">
        <f aca="false">L87+L88+L89</f>
        <v>0</v>
      </c>
      <c r="M90" s="62" t="n">
        <f aca="false">M87+M88+M89</f>
        <v>0</v>
      </c>
      <c r="N90" s="62" t="n">
        <f aca="false">N87+N88+N89</f>
        <v>0</v>
      </c>
      <c r="O90" s="62" t="n">
        <f aca="false">O87+O88+O89</f>
        <v>0</v>
      </c>
      <c r="P90" s="62" t="n">
        <f aca="false">P87+P88+P89</f>
        <v>0</v>
      </c>
      <c r="Q90" s="62" t="n">
        <f aca="false">Q87+Q88+Q89</f>
        <v>0</v>
      </c>
      <c r="R90" s="62" t="n">
        <f aca="false">R87+R88+R89</f>
        <v>0</v>
      </c>
      <c r="S90" s="62" t="n">
        <f aca="false">S87+S88+S89</f>
        <v>0</v>
      </c>
      <c r="T90" s="62" t="n">
        <f aca="false">T87+T88+T89</f>
        <v>1453.4892946758</v>
      </c>
      <c r="U90" s="62" t="n">
        <f aca="false">U87+U88+U89</f>
        <v>1468.77599714685</v>
      </c>
      <c r="V90" s="62" t="n">
        <f aca="false">V87+V88+V89</f>
        <v>1468.08327648366</v>
      </c>
      <c r="W90" s="62" t="n">
        <f aca="false">W87+W88+W89</f>
        <v>1445.19056295392</v>
      </c>
      <c r="X90" s="62" t="n">
        <f aca="false">X87+X88+X89</f>
        <v>1460.57839541574</v>
      </c>
      <c r="Y90" s="62" t="n">
        <f aca="false">Y87+Y88+Y89</f>
        <v>1475.94449154849</v>
      </c>
      <c r="Z90" s="62" t="n">
        <f aca="false">Z87+Z88+Z89</f>
        <v>1475.25327759543</v>
      </c>
      <c r="AA90" s="62" t="n">
        <f aca="false">AA87+AA88+AA89</f>
        <v>1367.97679135943</v>
      </c>
      <c r="AB90" s="62" t="n">
        <f aca="false">AB87+AB88+AB89</f>
        <v>1382.50813809127</v>
      </c>
      <c r="AC90" s="62" t="n">
        <f aca="false">AC87+AC88+AC89</f>
        <v>1397.01779538642</v>
      </c>
      <c r="AD90" s="62" t="n">
        <f aca="false">AD87+AD88+AD89</f>
        <v>1396.32807260851</v>
      </c>
      <c r="AE90" s="62" t="n">
        <f aca="false">AE87+AE88+AE89</f>
        <v>2152.44533141153</v>
      </c>
      <c r="AF90" s="62" t="n">
        <f aca="false">AF87+AF88+AF89</f>
        <v>2174.97711749229</v>
      </c>
      <c r="AG90" s="62" t="n">
        <f aca="false">AG87+AG88+AG89</f>
        <v>2197.4639838964</v>
      </c>
      <c r="AH90" s="62" t="n">
        <f aca="false">AH87+AH88+AH89</f>
        <v>2196.03554088891</v>
      </c>
      <c r="AI90" s="62" t="n">
        <f aca="false">AI87+AI88+AI89</f>
        <v>2187.09714900927</v>
      </c>
      <c r="AJ90" s="62" t="n">
        <f aca="false">AJ87+AJ88+AJ89</f>
        <v>2185.77023924589</v>
      </c>
      <c r="AK90" s="62" t="n">
        <f aca="false">AK87+AK88+AK89</f>
        <v>2208.44920572877</v>
      </c>
      <c r="AL90" s="62" t="n">
        <f aca="false">AL87+AL88+AL89</f>
        <v>2207.09500875463</v>
      </c>
      <c r="AM90" s="62" t="n">
        <f aca="false">AM87+AM88+AM89</f>
        <v>2137.41309765725</v>
      </c>
      <c r="AN90" s="62" t="n">
        <f aca="false">AN87+AN88+AN89</f>
        <v>2159.84528629286</v>
      </c>
      <c r="AO90" s="62" t="n">
        <f aca="false">AO87+AO88+AO89</f>
        <v>2182.23474327074</v>
      </c>
      <c r="AP90" s="62" t="n">
        <f aca="false">AP87+AP88+AP89</f>
        <v>2180.87587913279</v>
      </c>
      <c r="AQ90" s="62" t="n">
        <f aca="false">AQ87+AQ88+AQ89</f>
        <v>2049.09241997378</v>
      </c>
      <c r="AR90" s="62" t="n">
        <f aca="false">AR87+AR88+AR89</f>
        <v>2070.60594796528</v>
      </c>
      <c r="AS90" s="62" t="n">
        <f aca="false">AS87+AS88+AS89</f>
        <v>2092.07877827272</v>
      </c>
      <c r="AT90" s="62" t="n">
        <f aca="false">AT87+AT88+AT89</f>
        <v>2090.78459437516</v>
      </c>
      <c r="AU90" s="62" t="n">
        <f aca="false">AU87+AU88+AU89</f>
        <v>2096.06899694146</v>
      </c>
      <c r="AV90" s="62" t="n">
        <f aca="false">AV87+AV88+AV89</f>
        <v>2118.11249209438</v>
      </c>
      <c r="AW90" s="62" t="n">
        <f aca="false">AW87+AW88+AW89</f>
        <v>2140.11554933189</v>
      </c>
      <c r="AX90" s="62" t="n">
        <f aca="false">AX87+AX88+AX89</f>
        <v>2138.82962606189</v>
      </c>
      <c r="AY90" s="62" t="n">
        <f aca="false">AY87+AY88+AY89</f>
        <v>2061.36733006523</v>
      </c>
      <c r="AZ90" s="62" t="n">
        <f aca="false">AZ87+AZ88+AZ89</f>
        <v>2060.10786879265</v>
      </c>
      <c r="BA90" s="62" t="n">
        <f aca="false">BA87+BA88+BA89</f>
        <v>2081.47406872905</v>
      </c>
      <c r="BB90" s="62" t="n">
        <f aca="false">BB87+BB88+BB89</f>
        <v>2080.18870728892</v>
      </c>
      <c r="BC90" s="62" t="n">
        <f aca="false">BC87+BC88+BC89</f>
        <v>2090.28155474672</v>
      </c>
      <c r="BD90" s="62" t="n">
        <f aca="false">BD87+BD88+BD89</f>
        <v>2112.20096074925</v>
      </c>
      <c r="BE90" s="62" t="n">
        <f aca="false">BE87+BE88+BE89</f>
        <v>2134.07798883733</v>
      </c>
      <c r="BF90" s="62" t="n">
        <f aca="false">BF87+BF88+BF89</f>
        <v>2132.73037371481</v>
      </c>
      <c r="BG90" s="62" t="n">
        <f aca="false">BG87+BG88+BG89</f>
        <v>2128.10799765387</v>
      </c>
      <c r="BH90" s="62" t="n">
        <f aca="false">BH87+BH88+BH89</f>
        <v>2150.43664394029</v>
      </c>
      <c r="BI90" s="62" t="n">
        <f aca="false">BI87+BI88+BI89</f>
        <v>2172.72255362525</v>
      </c>
      <c r="BJ90" s="62" t="n">
        <f aca="false">BJ87+BJ88+BJ89</f>
        <v>2171.36353227694</v>
      </c>
      <c r="BK90" s="62" t="n">
        <f aca="false">BK87+BK88+BK89</f>
        <v>2119.67140264251</v>
      </c>
      <c r="BL90" s="62" t="n">
        <f aca="false">BL87+BL88+BL89</f>
        <v>2141.91551244848</v>
      </c>
      <c r="BM90" s="62" t="n">
        <f aca="false">BM87+BM88+BM89</f>
        <v>2164.11718430548</v>
      </c>
      <c r="BN90" s="62" t="n">
        <f aca="false">BN87+BN88+BN89</f>
        <v>2162.76766008849</v>
      </c>
      <c r="BO90" s="62" t="n">
        <f aca="false">BO87+BO88+BO89</f>
        <v>2170.80874094969</v>
      </c>
      <c r="BP90" s="62" t="n">
        <f aca="false">BP87+BP88+BP89</f>
        <v>2169.51891109812</v>
      </c>
      <c r="BQ90" s="62" t="n">
        <f aca="false">BQ87+BQ88+BQ89</f>
        <v>2192.05675087062</v>
      </c>
      <c r="BR90" s="62" t="n">
        <f aca="false">BR87+BR88+BR89</f>
        <v>2190.74039633743</v>
      </c>
      <c r="BS90" s="62" t="n">
        <f aca="false">BS87+BS88+BS89</f>
        <v>2121.69011888013</v>
      </c>
      <c r="BT90" s="62" t="n">
        <f aca="false">BT87+BT88+BT89</f>
        <v>2144.02005267715</v>
      </c>
      <c r="BU90" s="62" t="n">
        <f aca="false">BU87+BU88+BU89</f>
        <v>2166.30960565495</v>
      </c>
      <c r="BV90" s="62" t="n">
        <f aca="false">BV87+BV88+BV89</f>
        <v>2165.02549803949</v>
      </c>
      <c r="BW90" s="62" t="n">
        <f aca="false">BW87+BW88+BW89</f>
        <v>2132.14361433214</v>
      </c>
      <c r="BX90" s="62" t="n">
        <f aca="false">BX87+BX88+BX89</f>
        <v>2154.56593262969</v>
      </c>
      <c r="BY90" s="62" t="n">
        <f aca="false">BY87+BY88+BY89</f>
        <v>2176.94709891897</v>
      </c>
      <c r="BZ90" s="62" t="n">
        <f aca="false">BZ87+BZ88+BZ89</f>
        <v>2175.63846753867</v>
      </c>
      <c r="CA90" s="62" t="n">
        <f aca="false">CA87+CA88+CA89</f>
        <v>2130.92073536515</v>
      </c>
      <c r="CB90" s="62" t="n">
        <f aca="false">CB87+CB88+CB89</f>
        <v>2153.3158727189</v>
      </c>
      <c r="CC90" s="62" t="n">
        <f aca="false">CC87+CC88+CC89</f>
        <v>2175.66941695844</v>
      </c>
      <c r="CD90" s="62" t="n">
        <f aca="false">CD87+CD88+CD89</f>
        <v>2174.3467584357</v>
      </c>
      <c r="CE90" s="62" t="n">
        <f aca="false">CE87+CE88+CE89</f>
        <v>2132.21726934679</v>
      </c>
      <c r="CF90" s="62" t="n">
        <f aca="false">CF87+CF88+CF89</f>
        <v>2130.92520023423</v>
      </c>
      <c r="CG90" s="62" t="n">
        <f aca="false">CG87+CG88+CG89</f>
        <v>2153.03667112085</v>
      </c>
      <c r="CH90" s="62" t="n">
        <f aca="false">CH87+CH88+CH89</f>
        <v>2151.71803127743</v>
      </c>
      <c r="CI90" s="62" t="n">
        <f aca="false">CI87+CI88+CI89</f>
        <v>2176.03969810985</v>
      </c>
      <c r="CJ90" s="62" t="n">
        <f aca="false">CJ87+CJ88+CJ89</f>
        <v>2198.88590880184</v>
      </c>
      <c r="CK90" s="62" t="n">
        <f aca="false">CK87+CK88+CK89</f>
        <v>2221.6888958163</v>
      </c>
      <c r="CL90" s="62" t="n">
        <f aca="false">CL87+CL88+CL89</f>
        <v>2220.31438547854</v>
      </c>
      <c r="CM90" s="62" t="n">
        <f aca="false">CM87+CM88+CM89</f>
        <v>2263.45928091042</v>
      </c>
      <c r="CN90" s="62" t="n">
        <f aca="false">CN87+CN88+CN89</f>
        <v>2287.2584124187</v>
      </c>
      <c r="CO90" s="62" t="n">
        <f aca="false">CO87+CO88+CO89</f>
        <v>2311.01372291353</v>
      </c>
      <c r="CP90" s="62" t="n">
        <f aca="false">CP87+CP88+CP89</f>
        <v>2309.62021732945</v>
      </c>
      <c r="CQ90" s="62" t="n">
        <f aca="false">CQ87+CQ88+CQ89</f>
        <v>2242.90069289593</v>
      </c>
      <c r="CR90" s="62" t="n">
        <f aca="false">CR87+CR88+CR89</f>
        <v>2266.45618658849</v>
      </c>
      <c r="CS90" s="62" t="n">
        <f aca="false">CS87+CS88+CS89</f>
        <v>2289.96736573347</v>
      </c>
      <c r="CT90" s="62" t="n">
        <f aca="false">CT87+CT88+CT89</f>
        <v>2288.55816579363</v>
      </c>
      <c r="CU90" s="62" t="n">
        <f aca="false">CU87+CU88+CU89</f>
        <v>2211.92629185219</v>
      </c>
      <c r="CV90" s="62" t="n">
        <f aca="false">CV87+CV88+CV89</f>
        <v>2210.58327654609</v>
      </c>
      <c r="CW90" s="62" t="n">
        <f aca="false">CW87+CW88+CW89</f>
        <v>2233.518643434</v>
      </c>
      <c r="CX90" s="62" t="n">
        <f aca="false">CX87+CX88+CX89</f>
        <v>2232.14800971501</v>
      </c>
      <c r="CY90" s="62" t="n">
        <f aca="false">CY87+CY88+CY89</f>
        <v>2417.3677407564</v>
      </c>
      <c r="CZ90" s="62" t="n">
        <f aca="false">CZ87+CZ88+CZ89</f>
        <v>2442.62007391321</v>
      </c>
      <c r="DA90" s="62" t="n">
        <f aca="false">DA87+DA88+DA89</f>
        <v>2467.82024989745</v>
      </c>
      <c r="DB90" s="62" t="n">
        <f aca="false">DB87+DB88+DB89</f>
        <v>2466.16165495669</v>
      </c>
      <c r="DC90" s="62" t="n">
        <f aca="false">DC87+DC88+DC89</f>
        <v>2426.61678274859</v>
      </c>
      <c r="DD90" s="62" t="n">
        <f aca="false">DD87+DD88+DD89</f>
        <v>2452.00631142155</v>
      </c>
      <c r="DE90" s="62" t="n">
        <f aca="false">DE87+DE88+DE89</f>
        <v>2477.3448001233</v>
      </c>
      <c r="DF90" s="62" t="n">
        <f aca="false">DF87+DF88+DF89</f>
        <v>2475.7217321178</v>
      </c>
      <c r="DG90" s="62" t="n">
        <f aca="false">DG87+DG88+DG89</f>
        <v>2454.27477620813</v>
      </c>
      <c r="DH90" s="62" t="n">
        <f aca="false">DH87+DH88+DH89</f>
        <v>2479.97959386908</v>
      </c>
      <c r="DI90" s="62" t="n">
        <f aca="false">DI87+DI88+DI89</f>
        <v>2505.63363044335</v>
      </c>
      <c r="DJ90" s="62" t="n">
        <f aca="false">DJ87+DJ88+DJ89</f>
        <v>2504.01879495047</v>
      </c>
      <c r="DK90" s="62" t="n">
        <f aca="false">DK87+DK88+DK89</f>
        <v>2452.41502111869</v>
      </c>
      <c r="DL90" s="62" t="n">
        <f aca="false">DL87+DL88+DL89</f>
        <v>2450.85322983182</v>
      </c>
      <c r="DM90" s="62" t="n">
        <f aca="false">DM87+DM88+DM89</f>
        <v>2476.20791138149</v>
      </c>
      <c r="DN90" s="62" t="n">
        <f aca="false">DN87+DN88+DN89</f>
        <v>2474.61400266721</v>
      </c>
      <c r="DO90" s="62" t="n">
        <f aca="false">DO87+DO88+DO89</f>
        <v>2505.43646908872</v>
      </c>
      <c r="DP90" s="62" t="n">
        <f aca="false">DP87+DP88+DP89</f>
        <v>2531.72859318791</v>
      </c>
      <c r="DQ90" s="62" t="n">
        <f aca="false">DQ87+DQ88+DQ89</f>
        <v>2557.97054766191</v>
      </c>
      <c r="DR90" s="62" t="n">
        <f aca="false">DR87+DR88+DR89</f>
        <v>2556.37515660766</v>
      </c>
      <c r="DS90" s="62" t="n">
        <f aca="false">DS87+DS88+DS89</f>
        <v>2507.18419990558</v>
      </c>
      <c r="DT90" s="62" t="n">
        <f aca="false">DT87+DT88+DT89</f>
        <v>2533.50139325049</v>
      </c>
      <c r="DU90" s="62" t="n">
        <f aca="false">DU87+DU88+DU89</f>
        <v>2559.76860031322</v>
      </c>
      <c r="DV90" s="62" t="n">
        <f aca="false">DV87+DV88+DV89</f>
        <v>2558.17903955593</v>
      </c>
      <c r="DW90" s="62" t="n">
        <f aca="false">DW87+DW88+DW89</f>
        <v>2534.11302032673</v>
      </c>
      <c r="DX90" s="62" t="n">
        <f aca="false">DX87+DX88+DX89</f>
        <v>2560.72925250574</v>
      </c>
      <c r="DY90" s="62" t="n">
        <f aca="false">DY87+DY88+DY89</f>
        <v>2587.29549287694</v>
      </c>
      <c r="DZ90" s="62" t="n">
        <f aca="false">DZ87+DZ88+DZ89</f>
        <v>2585.70575640456</v>
      </c>
      <c r="EA90" s="62" t="n">
        <f aca="false">EA87+EA88+EA89</f>
        <v>2581.92283341955</v>
      </c>
      <c r="EB90" s="62" t="n">
        <f aca="false">EB87+EB88+EB89</f>
        <v>2580.39174145973</v>
      </c>
      <c r="EC90" s="62" t="n">
        <f aca="false">EC87+EC88+EC89</f>
        <v>2607.20093657956</v>
      </c>
      <c r="ED90" s="62" t="n">
        <f aca="false">ED87+ED88+ED89</f>
        <v>2605.63835850806</v>
      </c>
      <c r="EE90" s="62" t="n">
        <f aca="false">EE87+EE88+EE89</f>
        <v>2569.13206391991</v>
      </c>
      <c r="EF90" s="62" t="n">
        <f aca="false">EF87+EF88+EF89</f>
        <v>2596.14221672044</v>
      </c>
      <c r="EG90" s="62" t="n">
        <f aca="false">EG87+EG88+EG89</f>
        <v>2623.10253412665</v>
      </c>
      <c r="EH90" s="62" t="n">
        <f aca="false">EH87+EH88+EH89</f>
        <v>2621.51777159397</v>
      </c>
      <c r="EI90" s="62" t="n">
        <f aca="false">EI87+EI88+EI89</f>
        <v>2670.05316489143</v>
      </c>
      <c r="EJ90" s="62" t="n">
        <f aca="false">EJ87+EJ88+EJ89</f>
        <v>2698.18343837035</v>
      </c>
      <c r="EK90" s="62" t="n">
        <f aca="false">EK87+EK88+EK89</f>
        <v>2726.26383670733</v>
      </c>
      <c r="EL90" s="62" t="n">
        <f aca="false">EL87+EL88+EL89</f>
        <v>2724.67781020255</v>
      </c>
      <c r="EM90" s="62" t="n">
        <f aca="false">EM87+EM88+EM89</f>
        <v>2757.1471901894</v>
      </c>
      <c r="EN90" s="62" t="n">
        <f aca="false">EN87+EN88+EN89</f>
        <v>2786.22143427395</v>
      </c>
      <c r="EO90" s="62" t="n">
        <f aca="false">EO87+EO88+EO89</f>
        <v>2815.24503282782</v>
      </c>
      <c r="EP90" s="62" t="n">
        <f aca="false">EP87+EP88+EP89</f>
        <v>2813.63450800752</v>
      </c>
      <c r="EQ90" s="62" t="n">
        <f aca="false">EQ87+EQ88+EQ89</f>
        <v>2766.17810046452</v>
      </c>
      <c r="ER90" s="62" t="n">
        <f aca="false">ER87+ER88+ER89</f>
        <v>2764.606760145</v>
      </c>
      <c r="ES90" s="62" t="n">
        <f aca="false">ES87+ES88+ES89</f>
        <v>2793.39963594883</v>
      </c>
      <c r="ET90" s="62" t="n">
        <f aca="false">ET87+ET88+ET89</f>
        <v>2791.79598183099</v>
      </c>
      <c r="EU90" s="62" t="n">
        <f aca="false">EU87+EU88+EU89</f>
        <v>2784.127903568</v>
      </c>
      <c r="EV90" s="62" t="n">
        <f aca="false">EV87+EV88+EV89</f>
        <v>2813.48226571998</v>
      </c>
      <c r="EW90" s="62" t="n">
        <f aca="false">EW87+EW88+EW89</f>
        <v>2842.78534412628</v>
      </c>
      <c r="EX90" s="62" t="n">
        <f aca="false">EX87+EX88+EX89</f>
        <v>2841.15452410769</v>
      </c>
      <c r="EY90" s="62" t="n">
        <f aca="false">EY87+EY88+EY89</f>
        <v>2833.35205834165</v>
      </c>
      <c r="EZ90" s="62" t="n">
        <f aca="false">EZ87+EZ88+EZ89</f>
        <v>2863.22658370056</v>
      </c>
      <c r="FA90" s="62" t="n">
        <f aca="false">FA87+FA88+FA89</f>
        <v>2893.04895656715</v>
      </c>
      <c r="FB90" s="62" t="n">
        <f aca="false">FB87+FB88+FB89</f>
        <v>2891.39051045744</v>
      </c>
      <c r="FC90" s="62" t="n">
        <f aca="false">FC87+FC88+FC89</f>
        <v>2883.4512908589</v>
      </c>
      <c r="FD90" s="62" t="n">
        <f aca="false">FD87+FD88+FD89</f>
        <v>0</v>
      </c>
      <c r="FE90" s="62" t="n">
        <f aca="false">FE87+FE88+FE89</f>
        <v>0</v>
      </c>
      <c r="FF90" s="62" t="n">
        <f aca="false">FF87+FF88+FF89</f>
        <v>0</v>
      </c>
      <c r="FG90" s="62" t="n">
        <f aca="false">FG87+FG88+FG89</f>
        <v>0</v>
      </c>
      <c r="FH90" s="62" t="n">
        <f aca="false">FH87+FH88+FH89</f>
        <v>0</v>
      </c>
    </row>
    <row r="91" customFormat="false" ht="15" hidden="false" customHeight="false" outlineLevel="0" collapsed="false">
      <c r="C91" s="0" t="s">
        <v>746</v>
      </c>
      <c r="D91" s="11" t="s">
        <v>359</v>
      </c>
      <c r="I91" s="20" t="n">
        <f aca="false">SUM(J91:FH91)</f>
        <v>10271.7501254864</v>
      </c>
      <c r="J91" s="20" t="n">
        <f aca="false">J59*$F56*J81*J61/Thousand+J65*$F62*$E18*J28*J$6*J52</f>
        <v>0</v>
      </c>
      <c r="K91" s="20" t="n">
        <f aca="false">K59*$F56*K81*K61/Thousand+K65*$F62*$E18*K28*K$6*K52</f>
        <v>0</v>
      </c>
      <c r="L91" s="20" t="n">
        <f aca="false">L59*$F56*L81*L61/Thousand+L65*$F62*$E18*L28*L$6*L52</f>
        <v>0</v>
      </c>
      <c r="M91" s="20" t="n">
        <f aca="false">M59*$F56*M81*M61/Thousand+M65*$F62*$E18*M28*M$6*M52</f>
        <v>0</v>
      </c>
      <c r="N91" s="20" t="n">
        <f aca="false">N59*$F56*N81*N61/Thousand+N65*$F62*$E18*N28*N$6*N52</f>
        <v>0</v>
      </c>
      <c r="O91" s="20" t="n">
        <f aca="false">O59*$F56*O81*O61/Thousand+O65*$F62*$E18*O28*O$6*O52</f>
        <v>0</v>
      </c>
      <c r="P91" s="20" t="n">
        <f aca="false">P59*$F56*P81*P61/Thousand+P65*$F62*$E18*P28*P$6*P52</f>
        <v>0</v>
      </c>
      <c r="Q91" s="20" t="n">
        <f aca="false">Q59*$F56*Q81*Q61/Thousand+Q65*$F62*$E18*Q28*Q$6*Q52</f>
        <v>0</v>
      </c>
      <c r="R91" s="20" t="n">
        <f aca="false">R59*$F56*R81*R61/Thousand+R65*$F62*$E18*R28*R$6*R52</f>
        <v>0</v>
      </c>
      <c r="S91" s="20" t="n">
        <f aca="false">S59*$F56*S81*S61/Thousand+S65*$F62*$E18*S28*S$6*S52</f>
        <v>0</v>
      </c>
      <c r="T91" s="20" t="n">
        <f aca="false">T59*$F56*T81*T61/Thousand+T65*$F62*$E18*T28*T$6*T52</f>
        <v>929.282399619671</v>
      </c>
      <c r="U91" s="20" t="n">
        <f aca="false">U59*$F56*U81*U61/Thousand+U65*$F62*$E18*U28*U$6*U52</f>
        <v>938.836384565357</v>
      </c>
      <c r="V91" s="20" t="n">
        <f aca="false">V59*$F56*V81*V61/Thousand+V65*$F62*$E18*V28*V$6*V52</f>
        <v>938.171746018491</v>
      </c>
      <c r="W91" s="20" t="n">
        <f aca="false">W59*$F56*W81*W61/Thousand+W65*$F62*$E18*W28*W$6*W52</f>
        <v>921.504989190519</v>
      </c>
      <c r="X91" s="20" t="n">
        <f aca="false">X59*$F56*X81*X61/Thousand+X65*$F62*$E18*X28*X$6*X52</f>
        <v>931.101778965515</v>
      </c>
      <c r="Y91" s="20" t="n">
        <f aca="false">Y59*$F56*Y81*Y61/Thousand+Y65*$F62*$E18*Y28*Y$6*Y52</f>
        <v>940.677730819492</v>
      </c>
      <c r="Z91" s="20" t="n">
        <f aca="false">Z59*$F56*Z81*Z61/Thousand+Z65*$F62*$E18*Z28*Z$6*Z52</f>
        <v>940.015086188267</v>
      </c>
      <c r="AA91" s="20" t="n">
        <f aca="false">AA59*$F56*AA81*AA61/Thousand+AA65*$F62*$E18*AA28*AA$6*AA52</f>
        <v>921.22110198725</v>
      </c>
      <c r="AB91" s="20" t="n">
        <f aca="false">AB59*$F56*AB81*AB61/Thousand+AB65*$F62*$E18*AB28*AB$6*AB52</f>
        <v>930.816663923635</v>
      </c>
      <c r="AC91" s="20" t="n">
        <f aca="false">AC59*$F56*AC81*AC61/Thousand+AC65*$F62*$E18*AC28*AC$6*AC52</f>
        <v>940.391450452764</v>
      </c>
      <c r="AD91" s="20" t="n">
        <f aca="false">AD59*$F56*AD81*AD61/Thousand+AD65*$F62*$E18*AD28*AD$6*AD52</f>
        <v>939.730793755433</v>
      </c>
      <c r="AE91" s="20" t="n">
        <f aca="false">AE59*$F56*AE81*AE61/Thousand+AE65*$F62*$E18*AE28*AE$6*AE52</f>
        <v>0</v>
      </c>
      <c r="AF91" s="20" t="n">
        <f aca="false">AF59*$F56*AF81*AF61/Thousand+AF65*$F62*$E18*AF28*AF$6*AF52</f>
        <v>0</v>
      </c>
      <c r="AG91" s="20" t="n">
        <f aca="false">AG59*$F56*AG81*AG61/Thousand+AG65*$F62*$E18*AG28*AG$6*AG52</f>
        <v>0</v>
      </c>
      <c r="AH91" s="20" t="n">
        <f aca="false">AH59*$F56*AH81*AH61/Thousand+AH65*$F62*$E18*AH28*AH$6*AH52</f>
        <v>0</v>
      </c>
      <c r="AI91" s="20" t="n">
        <f aca="false">AI59*$F56*AI81*AI61/Thousand+AI65*$F62*$E18*AI28*AI$6*AI52</f>
        <v>0</v>
      </c>
      <c r="AJ91" s="20" t="n">
        <f aca="false">AJ59*$F56*AJ81*AJ61/Thousand+AJ65*$F62*$E18*AJ28*AJ$6*AJ52</f>
        <v>0</v>
      </c>
      <c r="AK91" s="20" t="n">
        <f aca="false">AK59*$F56*AK81*AK61/Thousand+AK65*$F62*$E18*AK28*AK$6*AK52</f>
        <v>0</v>
      </c>
      <c r="AL91" s="20" t="n">
        <f aca="false">AL59*$F56*AL81*AL61/Thousand+AL65*$F62*$E18*AL28*AL$6*AL52</f>
        <v>0</v>
      </c>
      <c r="AM91" s="20" t="n">
        <f aca="false">AM59*$F56*AM81*AM61/Thousand+AM65*$F62*$E18*AM28*AM$6*AM52</f>
        <v>0</v>
      </c>
      <c r="AN91" s="20" t="n">
        <f aca="false">AN59*$F56*AN81*AN61/Thousand+AN65*$F62*$E18*AN28*AN$6*AN52</f>
        <v>0</v>
      </c>
      <c r="AO91" s="20" t="n">
        <f aca="false">AO59*$F56*AO81*AO61/Thousand+AO65*$F62*$E18*AO28*AO$6*AO52</f>
        <v>0</v>
      </c>
      <c r="AP91" s="20" t="n">
        <f aca="false">AP59*$F56*AP81*AP61/Thousand+AP65*$F62*$E18*AP28*AP$6*AP52</f>
        <v>0</v>
      </c>
      <c r="AQ91" s="20" t="n">
        <f aca="false">AQ59*$F56*AQ81*AQ61/Thousand+AQ65*$F62*$E18*AQ28*AQ$6*AQ52</f>
        <v>0</v>
      </c>
      <c r="AR91" s="20" t="n">
        <f aca="false">AR59*$F56*AR81*AR61/Thousand+AR65*$F62*$E18*AR28*AR$6*AR52</f>
        <v>0</v>
      </c>
      <c r="AS91" s="20" t="n">
        <f aca="false">AS59*$F56*AS81*AS61/Thousand+AS65*$F62*$E18*AS28*AS$6*AS52</f>
        <v>0</v>
      </c>
      <c r="AT91" s="20" t="n">
        <f aca="false">AT59*$F56*AT81*AT61/Thousand+AT65*$F62*$E18*AT28*AT$6*AT52</f>
        <v>0</v>
      </c>
      <c r="AU91" s="20" t="n">
        <f aca="false">AU59*$F56*AU81*AU61/Thousand+AU65*$F62*$E18*AU28*AU$6*AU52</f>
        <v>0</v>
      </c>
      <c r="AV91" s="20" t="n">
        <f aca="false">AV59*$F56*AV81*AV61/Thousand+AV65*$F62*$E18*AV28*AV$6*AV52</f>
        <v>0</v>
      </c>
      <c r="AW91" s="20" t="n">
        <f aca="false">AW59*$F56*AW81*AW61/Thousand+AW65*$F62*$E18*AW28*AW$6*AW52</f>
        <v>0</v>
      </c>
      <c r="AX91" s="20" t="n">
        <f aca="false">AX59*$F56*AX81*AX61/Thousand+AX65*$F62*$E18*AX28*AX$6*AX52</f>
        <v>0</v>
      </c>
      <c r="AY91" s="20" t="n">
        <f aca="false">AY59*$F56*AY81*AY61/Thousand+AY65*$F62*$E18*AY28*AY$6*AY52</f>
        <v>0</v>
      </c>
      <c r="AZ91" s="20" t="n">
        <f aca="false">AZ59*$F56*AZ81*AZ61/Thousand+AZ65*$F62*$E18*AZ28*AZ$6*AZ52</f>
        <v>0</v>
      </c>
      <c r="BA91" s="20" t="n">
        <f aca="false">BA59*$F56*BA81*BA61/Thousand+BA65*$F62*$E18*BA28*BA$6*BA52</f>
        <v>0</v>
      </c>
      <c r="BB91" s="20" t="n">
        <f aca="false">BB59*$F56*BB81*BB61/Thousand+BB65*$F62*$E18*BB28*BB$6*BB52</f>
        <v>0</v>
      </c>
      <c r="BC91" s="20" t="n">
        <f aca="false">BC59*$F56*BC81*BC61/Thousand+BC65*$F62*$E18*BC28*BC$6*BC52</f>
        <v>0</v>
      </c>
      <c r="BD91" s="20" t="n">
        <f aca="false">BD59*$F56*BD81*BD61/Thousand+BD65*$F62*$E18*BD28*BD$6*BD52</f>
        <v>0</v>
      </c>
      <c r="BE91" s="20" t="n">
        <f aca="false">BE59*$F56*BE81*BE61/Thousand+BE65*$F62*$E18*BE28*BE$6*BE52</f>
        <v>0</v>
      </c>
      <c r="BF91" s="20" t="n">
        <f aca="false">BF59*$F56*BF81*BF61/Thousand+BF65*$F62*$E18*BF28*BF$6*BF52</f>
        <v>0</v>
      </c>
      <c r="BG91" s="20" t="n">
        <f aca="false">BG59*$F56*BG81*BG61/Thousand+BG65*$F62*$E18*BG28*BG$6*BG52</f>
        <v>0</v>
      </c>
      <c r="BH91" s="20" t="n">
        <f aca="false">BH59*$F56*BH81*BH61/Thousand+BH65*$F62*$E18*BH28*BH$6*BH52</f>
        <v>0</v>
      </c>
      <c r="BI91" s="20" t="n">
        <f aca="false">BI59*$F56*BI81*BI61/Thousand+BI65*$F62*$E18*BI28*BI$6*BI52</f>
        <v>0</v>
      </c>
      <c r="BJ91" s="20" t="n">
        <f aca="false">BJ59*$F56*BJ81*BJ61/Thousand+BJ65*$F62*$E18*BJ28*BJ$6*BJ52</f>
        <v>0</v>
      </c>
      <c r="BK91" s="20" t="n">
        <f aca="false">BK59*$F56*BK81*BK61/Thousand+BK65*$F62*$E18*BK28*BK$6*BK52</f>
        <v>0</v>
      </c>
      <c r="BL91" s="20" t="n">
        <f aca="false">BL59*$F56*BL81*BL61/Thousand+BL65*$F62*$E18*BL28*BL$6*BL52</f>
        <v>0</v>
      </c>
      <c r="BM91" s="20" t="n">
        <f aca="false">BM59*$F56*BM81*BM61/Thousand+BM65*$F62*$E18*BM28*BM$6*BM52</f>
        <v>0</v>
      </c>
      <c r="BN91" s="20" t="n">
        <f aca="false">BN59*$F56*BN81*BN61/Thousand+BN65*$F62*$E18*BN28*BN$6*BN52</f>
        <v>0</v>
      </c>
      <c r="BO91" s="20" t="n">
        <f aca="false">BO59*$F56*BO81*BO61/Thousand+BO65*$F62*$E18*BO28*BO$6*BO52</f>
        <v>0</v>
      </c>
      <c r="BP91" s="20" t="n">
        <f aca="false">BP59*$F56*BP81*BP61/Thousand+BP65*$F62*$E18*BP28*BP$6*BP52</f>
        <v>0</v>
      </c>
      <c r="BQ91" s="20" t="n">
        <f aca="false">BQ59*$F56*BQ81*BQ61/Thousand+BQ65*$F62*$E18*BQ28*BQ$6*BQ52</f>
        <v>0</v>
      </c>
      <c r="BR91" s="20" t="n">
        <f aca="false">BR59*$F56*BR81*BR61/Thousand+BR65*$F62*$E18*BR28*BR$6*BR52</f>
        <v>0</v>
      </c>
      <c r="BS91" s="20" t="n">
        <f aca="false">BS59*$F56*BS81*BS61/Thousand+BS65*$F62*$E18*BS28*BS$6*BS52</f>
        <v>0</v>
      </c>
      <c r="BT91" s="20" t="n">
        <f aca="false">BT59*$F56*BT81*BT61/Thousand+BT65*$F62*$E18*BT28*BT$6*BT52</f>
        <v>0</v>
      </c>
      <c r="BU91" s="20" t="n">
        <f aca="false">BU59*$F56*BU81*BU61/Thousand+BU65*$F62*$E18*BU28*BU$6*BU52</f>
        <v>0</v>
      </c>
      <c r="BV91" s="20" t="n">
        <f aca="false">BV59*$F56*BV81*BV61/Thousand+BV65*$F62*$E18*BV28*BV$6*BV52</f>
        <v>0</v>
      </c>
      <c r="BW91" s="20" t="n">
        <f aca="false">BW59*$F56*BW81*BW61/Thousand+BW65*$F62*$E18*BW28*BW$6*BW52</f>
        <v>0</v>
      </c>
      <c r="BX91" s="20" t="n">
        <f aca="false">BX59*$F56*BX81*BX61/Thousand+BX65*$F62*$E18*BX28*BX$6*BX52</f>
        <v>0</v>
      </c>
      <c r="BY91" s="20" t="n">
        <f aca="false">BY59*$F56*BY81*BY61/Thousand+BY65*$F62*$E18*BY28*BY$6*BY52</f>
        <v>0</v>
      </c>
      <c r="BZ91" s="20" t="n">
        <f aca="false">BZ59*$F56*BZ81*BZ61/Thousand+BZ65*$F62*$E18*BZ28*BZ$6*BZ52</f>
        <v>0</v>
      </c>
      <c r="CA91" s="20" t="n">
        <f aca="false">CA59*$F56*CA81*CA61/Thousand+CA65*$F62*$E18*CA28*CA$6*CA52</f>
        <v>0</v>
      </c>
      <c r="CB91" s="20" t="n">
        <f aca="false">CB59*$F56*CB81*CB61/Thousand+CB65*$F62*$E18*CB28*CB$6*CB52</f>
        <v>0</v>
      </c>
      <c r="CC91" s="20" t="n">
        <f aca="false">CC59*$F56*CC81*CC61/Thousand+CC65*$F62*$E18*CC28*CC$6*CC52</f>
        <v>0</v>
      </c>
      <c r="CD91" s="20" t="n">
        <f aca="false">CD59*$F56*CD81*CD61/Thousand+CD65*$F62*$E18*CD28*CD$6*CD52</f>
        <v>0</v>
      </c>
      <c r="CE91" s="20" t="n">
        <f aca="false">CE59*$F56*CE81*CE61/Thousand+CE65*$F62*$E18*CE28*CE$6*CE52</f>
        <v>0</v>
      </c>
      <c r="CF91" s="20" t="n">
        <f aca="false">CF59*$F56*CF81*CF61/Thousand+CF65*$F62*$E18*CF28*CF$6*CF52</f>
        <v>0</v>
      </c>
      <c r="CG91" s="20" t="n">
        <f aca="false">CG59*$F56*CG81*CG61/Thousand+CG65*$F62*$E18*CG28*CG$6*CG52</f>
        <v>0</v>
      </c>
      <c r="CH91" s="20" t="n">
        <f aca="false">CH59*$F56*CH81*CH61/Thousand+CH65*$F62*$E18*CH28*CH$6*CH52</f>
        <v>0</v>
      </c>
      <c r="CI91" s="20" t="n">
        <f aca="false">CI59*$F56*CI81*CI61/Thousand+CI65*$F62*$E18*CI28*CI$6*CI52</f>
        <v>0</v>
      </c>
      <c r="CJ91" s="20" t="n">
        <f aca="false">CJ59*$F56*CJ81*CJ61/Thousand+CJ65*$F62*$E18*CJ28*CJ$6*CJ52</f>
        <v>0</v>
      </c>
      <c r="CK91" s="20" t="n">
        <f aca="false">CK59*$F56*CK81*CK61/Thousand+CK65*$F62*$E18*CK28*CK$6*CK52</f>
        <v>0</v>
      </c>
      <c r="CL91" s="20" t="n">
        <f aca="false">CL59*$F56*CL81*CL61/Thousand+CL65*$F62*$E18*CL28*CL$6*CL52</f>
        <v>0</v>
      </c>
      <c r="CM91" s="20" t="n">
        <f aca="false">CM59*$F56*CM81*CM61/Thousand+CM65*$F62*$E18*CM28*CM$6*CM52</f>
        <v>0</v>
      </c>
      <c r="CN91" s="20" t="n">
        <f aca="false">CN59*$F56*CN81*CN61/Thousand+CN65*$F62*$E18*CN28*CN$6*CN52</f>
        <v>0</v>
      </c>
      <c r="CO91" s="20" t="n">
        <f aca="false">CO59*$F56*CO81*CO61/Thousand+CO65*$F62*$E18*CO28*CO$6*CO52</f>
        <v>0</v>
      </c>
      <c r="CP91" s="20" t="n">
        <f aca="false">CP59*$F56*CP81*CP61/Thousand+CP65*$F62*$E18*CP28*CP$6*CP52</f>
        <v>0</v>
      </c>
      <c r="CQ91" s="20" t="n">
        <f aca="false">CQ59*$F56*CQ81*CQ61/Thousand+CQ65*$F62*$E18*CQ28*CQ$6*CQ52</f>
        <v>0</v>
      </c>
      <c r="CR91" s="20" t="n">
        <f aca="false">CR59*$F56*CR81*CR61/Thousand+CR65*$F62*$E18*CR28*CR$6*CR52</f>
        <v>0</v>
      </c>
      <c r="CS91" s="20" t="n">
        <f aca="false">CS59*$F56*CS81*CS61/Thousand+CS65*$F62*$E18*CS28*CS$6*CS52</f>
        <v>0</v>
      </c>
      <c r="CT91" s="20" t="n">
        <f aca="false">CT59*$F56*CT81*CT61/Thousand+CT65*$F62*$E18*CT28*CT$6*CT52</f>
        <v>0</v>
      </c>
      <c r="CU91" s="20" t="n">
        <f aca="false">CU59*$F56*CU81*CU61/Thousand+CU65*$F62*$E18*CU28*CU$6*CU52</f>
        <v>0</v>
      </c>
      <c r="CV91" s="20" t="n">
        <f aca="false">CV59*$F56*CV81*CV61/Thousand+CV65*$F62*$E18*CV28*CV$6*CV52</f>
        <v>0</v>
      </c>
      <c r="CW91" s="20" t="n">
        <f aca="false">CW59*$F56*CW81*CW61/Thousand+CW65*$F62*$E18*CW28*CW$6*CW52</f>
        <v>0</v>
      </c>
      <c r="CX91" s="20" t="n">
        <f aca="false">CX59*$F56*CX81*CX61/Thousand+CX65*$F62*$E18*CX28*CX$6*CX52</f>
        <v>0</v>
      </c>
      <c r="CY91" s="20" t="n">
        <f aca="false">CY59*$F56*CY81*CY61/Thousand+CY65*$F62*$E18*CY28*CY$6*CY52</f>
        <v>0</v>
      </c>
      <c r="CZ91" s="20" t="n">
        <f aca="false">CZ59*$F56*CZ81*CZ61/Thousand+CZ65*$F62*$E18*CZ28*CZ$6*CZ52</f>
        <v>0</v>
      </c>
      <c r="DA91" s="20" t="n">
        <f aca="false">DA59*$F56*DA81*DA61/Thousand+DA65*$F62*$E18*DA28*DA$6*DA52</f>
        <v>0</v>
      </c>
      <c r="DB91" s="20" t="n">
        <f aca="false">DB59*$F56*DB81*DB61/Thousand+DB65*$F62*$E18*DB28*DB$6*DB52</f>
        <v>0</v>
      </c>
      <c r="DC91" s="20" t="n">
        <f aca="false">DC59*$F56*DC81*DC61/Thousand+DC65*$F62*$E18*DC28*DC$6*DC52</f>
        <v>0</v>
      </c>
      <c r="DD91" s="20" t="n">
        <f aca="false">DD59*$F56*DD81*DD61/Thousand+DD65*$F62*$E18*DD28*DD$6*DD52</f>
        <v>0</v>
      </c>
      <c r="DE91" s="20" t="n">
        <f aca="false">DE59*$F56*DE81*DE61/Thousand+DE65*$F62*$E18*DE28*DE$6*DE52</f>
        <v>0</v>
      </c>
      <c r="DF91" s="20" t="n">
        <f aca="false">DF59*$F56*DF81*DF61/Thousand+DF65*$F62*$E18*DF28*DF$6*DF52</f>
        <v>0</v>
      </c>
      <c r="DG91" s="20" t="n">
        <f aca="false">DG59*$F56*DG81*DG61/Thousand+DG65*$F62*$E18*DG28*DG$6*DG52</f>
        <v>0</v>
      </c>
      <c r="DH91" s="20" t="n">
        <f aca="false">DH59*$F56*DH81*DH61/Thousand+DH65*$F62*$E18*DH28*DH$6*DH52</f>
        <v>0</v>
      </c>
      <c r="DI91" s="20" t="n">
        <f aca="false">DI59*$F56*DI81*DI61/Thousand+DI65*$F62*$E18*DI28*DI$6*DI52</f>
        <v>0</v>
      </c>
      <c r="DJ91" s="20" t="n">
        <f aca="false">DJ59*$F56*DJ81*DJ61/Thousand+DJ65*$F62*$E18*DJ28*DJ$6*DJ52</f>
        <v>0</v>
      </c>
      <c r="DK91" s="20" t="n">
        <f aca="false">DK59*$F56*DK81*DK61/Thousand+DK65*$F62*$E18*DK28*DK$6*DK52</f>
        <v>0</v>
      </c>
      <c r="DL91" s="20" t="n">
        <f aca="false">DL59*$F56*DL81*DL61/Thousand+DL65*$F62*$E18*DL28*DL$6*DL52</f>
        <v>0</v>
      </c>
      <c r="DM91" s="20" t="n">
        <f aca="false">DM59*$F56*DM81*DM61/Thousand+DM65*$F62*$E18*DM28*DM$6*DM52</f>
        <v>0</v>
      </c>
      <c r="DN91" s="20" t="n">
        <f aca="false">DN59*$F56*DN81*DN61/Thousand+DN65*$F62*$E18*DN28*DN$6*DN52</f>
        <v>0</v>
      </c>
      <c r="DO91" s="20" t="n">
        <f aca="false">DO59*$F56*DO81*DO61/Thousand+DO65*$F62*$E18*DO28*DO$6*DO52</f>
        <v>0</v>
      </c>
      <c r="DP91" s="20" t="n">
        <f aca="false">DP59*$F56*DP81*DP61/Thousand+DP65*$F62*$E18*DP28*DP$6*DP52</f>
        <v>0</v>
      </c>
      <c r="DQ91" s="20" t="n">
        <f aca="false">DQ59*$F56*DQ81*DQ61/Thousand+DQ65*$F62*$E18*DQ28*DQ$6*DQ52</f>
        <v>0</v>
      </c>
      <c r="DR91" s="20" t="n">
        <f aca="false">DR59*$F56*DR81*DR61/Thousand+DR65*$F62*$E18*DR28*DR$6*DR52</f>
        <v>0</v>
      </c>
      <c r="DS91" s="20" t="n">
        <f aca="false">DS59*$F56*DS81*DS61/Thousand+DS65*$F62*$E18*DS28*DS$6*DS52</f>
        <v>0</v>
      </c>
      <c r="DT91" s="20" t="n">
        <f aca="false">DT59*$F56*DT81*DT61/Thousand+DT65*$F62*$E18*DT28*DT$6*DT52</f>
        <v>0</v>
      </c>
      <c r="DU91" s="20" t="n">
        <f aca="false">DU59*$F56*DU81*DU61/Thousand+DU65*$F62*$E18*DU28*DU$6*DU52</f>
        <v>0</v>
      </c>
      <c r="DV91" s="20" t="n">
        <f aca="false">DV59*$F56*DV81*DV61/Thousand+DV65*$F62*$E18*DV28*DV$6*DV52</f>
        <v>0</v>
      </c>
      <c r="DW91" s="20" t="n">
        <f aca="false">DW59*$F56*DW81*DW61/Thousand+DW65*$F62*$E18*DW28*DW$6*DW52</f>
        <v>0</v>
      </c>
      <c r="DX91" s="20" t="n">
        <f aca="false">DX59*$F56*DX81*DX61/Thousand+DX65*$F62*$E18*DX28*DX$6*DX52</f>
        <v>0</v>
      </c>
      <c r="DY91" s="20" t="n">
        <f aca="false">DY59*$F56*DY81*DY61/Thousand+DY65*$F62*$E18*DY28*DY$6*DY52</f>
        <v>0</v>
      </c>
      <c r="DZ91" s="20" t="n">
        <f aca="false">DZ59*$F56*DZ81*DZ61/Thousand+DZ65*$F62*$E18*DZ28*DZ$6*DZ52</f>
        <v>0</v>
      </c>
      <c r="EA91" s="20" t="n">
        <f aca="false">EA59*$F56*EA81*EA61/Thousand+EA65*$F62*$E18*EA28*EA$6*EA52</f>
        <v>0</v>
      </c>
      <c r="EB91" s="20" t="n">
        <f aca="false">EB59*$F56*EB81*EB61/Thousand+EB65*$F62*$E18*EB28*EB$6*EB52</f>
        <v>0</v>
      </c>
      <c r="EC91" s="20" t="n">
        <f aca="false">EC59*$F56*EC81*EC61/Thousand+EC65*$F62*$E18*EC28*EC$6*EC52</f>
        <v>0</v>
      </c>
      <c r="ED91" s="20" t="n">
        <f aca="false">ED59*$F56*ED81*ED61/Thousand+ED65*$F62*$E18*ED28*ED$6*ED52</f>
        <v>0</v>
      </c>
      <c r="EE91" s="20" t="n">
        <f aca="false">EE59*$F56*EE81*EE61/Thousand+EE65*$F62*$E18*EE28*EE$6*EE52</f>
        <v>0</v>
      </c>
      <c r="EF91" s="20" t="n">
        <f aca="false">EF59*$F56*EF81*EF61/Thousand+EF65*$F62*$E18*EF28*EF$6*EF52</f>
        <v>0</v>
      </c>
      <c r="EG91" s="20" t="n">
        <f aca="false">EG59*$F56*EG81*EG61/Thousand+EG65*$F62*$E18*EG28*EG$6*EG52</f>
        <v>0</v>
      </c>
      <c r="EH91" s="20" t="n">
        <f aca="false">EH59*$F56*EH81*EH61/Thousand+EH65*$F62*$E18*EH28*EH$6*EH52</f>
        <v>0</v>
      </c>
      <c r="EI91" s="20" t="n">
        <f aca="false">EI59*$F56*EI81*EI61/Thousand+EI65*$F62*$E18*EI28*EI$6*EI52</f>
        <v>0</v>
      </c>
      <c r="EJ91" s="20" t="n">
        <f aca="false">EJ59*$F56*EJ81*EJ61/Thousand+EJ65*$F62*$E18*EJ28*EJ$6*EJ52</f>
        <v>0</v>
      </c>
      <c r="EK91" s="20" t="n">
        <f aca="false">EK59*$F56*EK81*EK61/Thousand+EK65*$F62*$E18*EK28*EK$6*EK52</f>
        <v>0</v>
      </c>
      <c r="EL91" s="20" t="n">
        <f aca="false">EL59*$F56*EL81*EL61/Thousand+EL65*$F62*$E18*EL28*EL$6*EL52</f>
        <v>0</v>
      </c>
      <c r="EM91" s="20" t="n">
        <f aca="false">EM59*$F56*EM81*EM61/Thousand+EM65*$F62*$E18*EM28*EM$6*EM52</f>
        <v>0</v>
      </c>
      <c r="EN91" s="20" t="n">
        <f aca="false">EN59*$F56*EN81*EN61/Thousand+EN65*$F62*$E18*EN28*EN$6*EN52</f>
        <v>0</v>
      </c>
      <c r="EO91" s="20" t="n">
        <f aca="false">EO59*$F56*EO81*EO61/Thousand+EO65*$F62*$E18*EO28*EO$6*EO52</f>
        <v>0</v>
      </c>
      <c r="EP91" s="20" t="n">
        <f aca="false">EP59*$F56*EP81*EP61/Thousand+EP65*$F62*$E18*EP28*EP$6*EP52</f>
        <v>0</v>
      </c>
      <c r="EQ91" s="20" t="n">
        <f aca="false">EQ59*$F56*EQ81*EQ61/Thousand+EQ65*$F62*$E18*EQ28*EQ$6*EQ52</f>
        <v>0</v>
      </c>
      <c r="ER91" s="20" t="n">
        <f aca="false">ER59*$F56*ER81*ER61/Thousand+ER65*$F62*$E18*ER28*ER$6*ER52</f>
        <v>0</v>
      </c>
      <c r="ES91" s="20" t="n">
        <f aca="false">ES59*$F56*ES81*ES61/Thousand+ES65*$F62*$E18*ES28*ES$6*ES52</f>
        <v>0</v>
      </c>
      <c r="ET91" s="20" t="n">
        <f aca="false">ET59*$F56*ET81*ET61/Thousand+ET65*$F62*$E18*ET28*ET$6*ET52</f>
        <v>0</v>
      </c>
      <c r="EU91" s="20" t="n">
        <f aca="false">EU59*$F56*EU81*EU61/Thousand+EU65*$F62*$E18*EU28*EU$6*EU52</f>
        <v>0</v>
      </c>
      <c r="EV91" s="20" t="n">
        <f aca="false">EV59*$F56*EV81*EV61/Thousand+EV65*$F62*$E18*EV28*EV$6*EV52</f>
        <v>0</v>
      </c>
      <c r="EW91" s="20" t="n">
        <f aca="false">EW59*$F56*EW81*EW61/Thousand+EW65*$F62*$E18*EW28*EW$6*EW52</f>
        <v>0</v>
      </c>
      <c r="EX91" s="20" t="n">
        <f aca="false">EX59*$F56*EX81*EX61/Thousand+EX65*$F62*$E18*EX28*EX$6*EX52</f>
        <v>0</v>
      </c>
      <c r="EY91" s="20" t="n">
        <f aca="false">EY59*$F56*EY81*EY61/Thousand+EY65*$F62*$E18*EY28*EY$6*EY52</f>
        <v>0</v>
      </c>
      <c r="EZ91" s="20" t="n">
        <f aca="false">EZ59*$F56*EZ81*EZ61/Thousand+EZ65*$F62*$E18*EZ28*EZ$6*EZ52</f>
        <v>0</v>
      </c>
      <c r="FA91" s="20" t="n">
        <f aca="false">FA59*$F56*FA81*FA61/Thousand+FA65*$F62*$E18*FA28*FA$6*FA52</f>
        <v>0</v>
      </c>
      <c r="FB91" s="20" t="n">
        <f aca="false">FB59*$F56*FB81*FB61/Thousand+FB65*$F62*$E18*FB28*FB$6*FB52</f>
        <v>0</v>
      </c>
      <c r="FC91" s="20" t="n">
        <f aca="false">FC59*$F56*FC81*FC61/Thousand+FC65*$F62*$E18*FC28*FC$6*FC52</f>
        <v>0</v>
      </c>
      <c r="FD91" s="20" t="n">
        <f aca="false">FD59*$F56*FD81*FD61/Thousand+FD65*$F62*$E18*FD28*FD$6*FD52</f>
        <v>0</v>
      </c>
      <c r="FE91" s="20" t="n">
        <f aca="false">FE59*$F56*FE81*FE61/Thousand+FE65*$F62*$E18*FE28*FE$6*FE52</f>
        <v>0</v>
      </c>
      <c r="FF91" s="20" t="n">
        <f aca="false">FF59*$F56*FF81*FF61/Thousand+FF65*$F62*$E18*FF28*FF$6*FF52</f>
        <v>0</v>
      </c>
      <c r="FG91" s="20" t="n">
        <f aca="false">FG59*$F56*FG81*FG61/Thousand+FG65*$F62*$E18*FG28*FG$6*FG52</f>
        <v>0</v>
      </c>
      <c r="FH91" s="20" t="n">
        <f aca="false">FH59*$F56*FH81*FH61/Thousand+FH65*$F62*$E18*FH28*FH$6*FH52</f>
        <v>0</v>
      </c>
    </row>
    <row r="92" customFormat="false" ht="15" hidden="false" customHeight="false" outlineLevel="0" collapsed="false">
      <c r="C92" s="0" t="s">
        <v>747</v>
      </c>
      <c r="D92" s="11" t="s">
        <v>359</v>
      </c>
      <c r="I92" s="20" t="n">
        <f aca="false">SUM(J92:FH92)</f>
        <v>-67151.4080151549</v>
      </c>
      <c r="J92" s="20" t="n">
        <f aca="false">-(In_OM+In_Cable_OM)*$E13*J41*(1+In_Opex_Adj)*J28*J$6</f>
        <v>-0</v>
      </c>
      <c r="K92" s="20" t="n">
        <f aca="false">-(In_OM+In_Cable_OM)*$E13*K41*(1+In_Opex_Adj)*K28*K$6</f>
        <v>-0</v>
      </c>
      <c r="L92" s="20" t="n">
        <f aca="false">-(In_OM+In_Cable_OM)*$E13*L41*(1+In_Opex_Adj)*L28*L$6</f>
        <v>-0</v>
      </c>
      <c r="M92" s="20" t="n">
        <f aca="false">-(In_OM+In_Cable_OM)*$E13*M41*(1+In_Opex_Adj)*M28*M$6</f>
        <v>-0</v>
      </c>
      <c r="N92" s="20" t="n">
        <f aca="false">-(In_OM+In_Cable_OM)*$E13*N41*(1+In_Opex_Adj)*N28*N$6</f>
        <v>-0</v>
      </c>
      <c r="O92" s="20" t="n">
        <f aca="false">-(In_OM+In_Cable_OM)*$E13*O41*(1+In_Opex_Adj)*O28*O$6</f>
        <v>-0</v>
      </c>
      <c r="P92" s="20" t="n">
        <f aca="false">-(In_OM+In_Cable_OM)*$E13*P41*(1+In_Opex_Adj)*P28*P$6</f>
        <v>-0</v>
      </c>
      <c r="Q92" s="20" t="n">
        <f aca="false">-(In_OM+In_Cable_OM)*$E13*Q41*(1+In_Opex_Adj)*Q28*Q$6</f>
        <v>-0</v>
      </c>
      <c r="R92" s="20" t="n">
        <f aca="false">-(In_OM+In_Cable_OM)*$E13*R41*(1+In_Opex_Adj)*R28*R$6</f>
        <v>-0</v>
      </c>
      <c r="S92" s="20" t="n">
        <f aca="false">-(In_OM+In_Cable_OM)*$E13*S41*(1+In_Opex_Adj)*S28*S$6</f>
        <v>-0</v>
      </c>
      <c r="T92" s="20" t="n">
        <f aca="false">-(In_OM+In_Cable_OM)*$E13*T41*(1+In_Opex_Adj)*T28*T$6</f>
        <v>-332.746547443397</v>
      </c>
      <c r="U92" s="20" t="n">
        <f aca="false">-(In_OM+In_Cable_OM)*$E13*U41*(1+In_Opex_Adj)*U28*U$6</f>
        <v>-336.403102909808</v>
      </c>
      <c r="V92" s="20" t="n">
        <f aca="false">-(In_OM+In_Cable_OM)*$E13*V41*(1+In_Opex_Adj)*V28*V$6</f>
        <v>-336.403102909808</v>
      </c>
      <c r="W92" s="20" t="n">
        <f aca="false">-(In_OM+In_Cable_OM)*$E13*W41*(1+In_Opex_Adj)*W28*W$6</f>
        <v>-335.806898912877</v>
      </c>
      <c r="X92" s="20" t="n">
        <f aca="false">-(In_OM+In_Cable_OM)*$E13*X41*(1+In_Opex_Adj)*X28*X$6</f>
        <v>-339.538086678575</v>
      </c>
      <c r="Y92" s="20" t="n">
        <f aca="false">-(In_OM+In_Cable_OM)*$E13*Y41*(1+In_Opex_Adj)*Y28*Y$6</f>
        <v>-343.269274444274</v>
      </c>
      <c r="Z92" s="20" t="n">
        <f aca="false">-(In_OM+In_Cable_OM)*$E13*Z41*(1+In_Opex_Adj)*Z28*Z$6</f>
        <v>-343.269274444274</v>
      </c>
      <c r="AA92" s="20" t="n">
        <f aca="false">-(In_OM+In_Cable_OM)*$E13*AA41*(1+In_Opex_Adj)*AA28*AA$6</f>
        <v>-342.673876612603</v>
      </c>
      <c r="AB92" s="20" t="n">
        <f aca="false">-(In_OM+In_Cable_OM)*$E13*AB41*(1+In_Opex_Adj)*AB28*AB$6</f>
        <v>-346.481364130521</v>
      </c>
      <c r="AC92" s="20" t="n">
        <f aca="false">-(In_OM+In_Cable_OM)*$E13*AC41*(1+In_Opex_Adj)*AC28*AC$6</f>
        <v>-350.288851648438</v>
      </c>
      <c r="AD92" s="20" t="n">
        <f aca="false">-(In_OM+In_Cable_OM)*$E13*AD41*(1+In_Opex_Adj)*AD28*AD$6</f>
        <v>-350.288851648438</v>
      </c>
      <c r="AE92" s="20" t="n">
        <f aca="false">-(In_OM+In_Cable_OM)*$E13*AE41*(1+In_Opex_Adj)*AE28*AE$6</f>
        <v>-349.527211515616</v>
      </c>
      <c r="AF92" s="20" t="n">
        <f aca="false">-(In_OM+In_Cable_OM)*$E13*AF41*(1+In_Opex_Adj)*AF28*AF$6</f>
        <v>-353.410847199123</v>
      </c>
      <c r="AG92" s="20" t="n">
        <f aca="false">-(In_OM+In_Cable_OM)*$E13*AG41*(1+In_Opex_Adj)*AG28*AG$6</f>
        <v>-357.29448288263</v>
      </c>
      <c r="AH92" s="20" t="n">
        <f aca="false">-(In_OM+In_Cable_OM)*$E13*AH41*(1+In_Opex_Adj)*AH28*AH$6</f>
        <v>-357.29448288263</v>
      </c>
      <c r="AI92" s="20" t="n">
        <f aca="false">-(In_OM+In_Cable_OM)*$E13*AI41*(1+In_Opex_Adj)*AI28*AI$6</f>
        <v>-360.479214627288</v>
      </c>
      <c r="AJ92" s="20" t="n">
        <f aca="false">-(In_OM+In_Cable_OM)*$E13*AJ41*(1+In_Opex_Adj)*AJ28*AJ$6</f>
        <v>-360.479214627288</v>
      </c>
      <c r="AK92" s="20" t="n">
        <f aca="false">-(In_OM+In_Cable_OM)*$E13*AK41*(1+In_Opex_Adj)*AK28*AK$6</f>
        <v>-364.440524678137</v>
      </c>
      <c r="AL92" s="20" t="n">
        <f aca="false">-(In_OM+In_Cable_OM)*$E13*AL41*(1+In_Opex_Adj)*AL28*AL$6</f>
        <v>-364.440524678137</v>
      </c>
      <c r="AM92" s="20" t="n">
        <f aca="false">-(In_OM+In_Cable_OM)*$E13*AM41*(1+In_Opex_Adj)*AM28*AM$6</f>
        <v>-363.64812624</v>
      </c>
      <c r="AN92" s="20" t="n">
        <f aca="false">-(In_OM+In_Cable_OM)*$E13*AN41*(1+In_Opex_Adj)*AN28*AN$6</f>
        <v>-367.688660976</v>
      </c>
      <c r="AO92" s="20" t="n">
        <f aca="false">-(In_OM+In_Cable_OM)*$E13*AO41*(1+In_Opex_Adj)*AO28*AO$6</f>
        <v>-371.729195712</v>
      </c>
      <c r="AP92" s="20" t="n">
        <f aca="false">-(In_OM+In_Cable_OM)*$E13*AP41*(1+In_Opex_Adj)*AP28*AP$6</f>
        <v>-371.729195712</v>
      </c>
      <c r="AQ92" s="20" t="n">
        <f aca="false">-(In_OM+In_Cable_OM)*$E13*AQ41*(1+In_Opex_Adj)*AQ28*AQ$6</f>
        <v>-370.92128720548</v>
      </c>
      <c r="AR92" s="20" t="n">
        <f aca="false">-(In_OM+In_Cable_OM)*$E13*AR41*(1+In_Opex_Adj)*AR28*AR$6</f>
        <v>-375.042634841096</v>
      </c>
      <c r="AS92" s="20" t="n">
        <f aca="false">-(In_OM+In_Cable_OM)*$E13*AS41*(1+In_Opex_Adj)*AS28*AS$6</f>
        <v>-379.163982476712</v>
      </c>
      <c r="AT92" s="20" t="n">
        <f aca="false">-(In_OM+In_Cable_OM)*$E13*AT41*(1+In_Opex_Adj)*AT28*AT$6</f>
        <v>-379.163982476712</v>
      </c>
      <c r="AU92" s="20" t="n">
        <f aca="false">-(In_OM+In_Cable_OM)*$E13*AU41*(1+In_Opex_Adj)*AU28*AU$6</f>
        <v>-378.339557917808</v>
      </c>
      <c r="AV92" s="20" t="n">
        <f aca="false">-(In_OM+In_Cable_OM)*$E13*AV41*(1+In_Opex_Adj)*AV28*AV$6</f>
        <v>-382.543330783562</v>
      </c>
      <c r="AW92" s="20" t="n">
        <f aca="false">-(In_OM+In_Cable_OM)*$E13*AW41*(1+In_Opex_Adj)*AW28*AW$6</f>
        <v>-386.747103649315</v>
      </c>
      <c r="AX92" s="20" t="n">
        <f aca="false">-(In_OM+In_Cable_OM)*$E13*AX41*(1+In_Opex_Adj)*AX28*AX$6</f>
        <v>-386.747103649315</v>
      </c>
      <c r="AY92" s="20" t="n">
        <f aca="false">-(In_OM+In_Cable_OM)*$E13*AY41*(1+In_Opex_Adj)*AY28*AY$6</f>
        <v>-390.194197399233</v>
      </c>
      <c r="AZ92" s="20" t="n">
        <f aca="false">-(In_OM+In_Cable_OM)*$E13*AZ41*(1+In_Opex_Adj)*AZ28*AZ$6</f>
        <v>-390.194197399233</v>
      </c>
      <c r="BA92" s="20" t="n">
        <f aca="false">-(In_OM+In_Cable_OM)*$E13*BA41*(1+In_Opex_Adj)*BA28*BA$6</f>
        <v>-394.482045722301</v>
      </c>
      <c r="BB92" s="20" t="n">
        <f aca="false">-(In_OM+In_Cable_OM)*$E13*BB41*(1+In_Opex_Adj)*BB28*BB$6</f>
        <v>-394.482045722301</v>
      </c>
      <c r="BC92" s="20" t="n">
        <f aca="false">-(In_OM+In_Cable_OM)*$E13*BC41*(1+In_Opex_Adj)*BC28*BC$6</f>
        <v>-393.624451252603</v>
      </c>
      <c r="BD92" s="20" t="n">
        <f aca="false">-(In_OM+In_Cable_OM)*$E13*BD41*(1+In_Opex_Adj)*BD28*BD$6</f>
        <v>-397.998056266521</v>
      </c>
      <c r="BE92" s="20" t="n">
        <f aca="false">-(In_OM+In_Cable_OM)*$E13*BE41*(1+In_Opex_Adj)*BE28*BE$6</f>
        <v>-402.371661280438</v>
      </c>
      <c r="BF92" s="20" t="n">
        <f aca="false">-(In_OM+In_Cable_OM)*$E13*BF41*(1+In_Opex_Adj)*BF28*BF$6</f>
        <v>-402.371661280438</v>
      </c>
      <c r="BG92" s="20" t="n">
        <f aca="false">-(In_OM+In_Cable_OM)*$E13*BG41*(1+In_Opex_Adj)*BG28*BG$6</f>
        <v>-401.49696508274</v>
      </c>
      <c r="BH92" s="20" t="n">
        <f aca="false">-(In_OM+In_Cable_OM)*$E13*BH41*(1+In_Opex_Adj)*BH28*BH$6</f>
        <v>-405.958042472548</v>
      </c>
      <c r="BI92" s="20" t="n">
        <f aca="false">-(In_OM+In_Cable_OM)*$E13*BI41*(1+In_Opex_Adj)*BI28*BI$6</f>
        <v>-410.419119862356</v>
      </c>
      <c r="BJ92" s="20" t="n">
        <f aca="false">-(In_OM+In_Cable_OM)*$E13*BJ41*(1+In_Opex_Adj)*BJ28*BJ$6</f>
        <v>-410.419119862356</v>
      </c>
      <c r="BK92" s="20" t="n">
        <f aca="false">-(In_OM+In_Cable_OM)*$E13*BK41*(1+In_Opex_Adj)*BK28*BK$6</f>
        <v>-409.526991202192</v>
      </c>
      <c r="BL92" s="20" t="n">
        <f aca="false">-(In_OM+In_Cable_OM)*$E13*BL41*(1+In_Opex_Adj)*BL28*BL$6</f>
        <v>-414.077291104438</v>
      </c>
      <c r="BM92" s="20" t="n">
        <f aca="false">-(In_OM+In_Cable_OM)*$E13*BM41*(1+In_Opex_Adj)*BM28*BM$6</f>
        <v>-418.627591006685</v>
      </c>
      <c r="BN92" s="20" t="n">
        <f aca="false">-(In_OM+In_Cable_OM)*$E13*BN41*(1+In_Opex_Adj)*BN28*BN$6</f>
        <v>-418.627591006685</v>
      </c>
      <c r="BO92" s="20" t="n">
        <f aca="false">-(In_OM+In_Cable_OM)*$E13*BO41*(1+In_Opex_Adj)*BO28*BO$6</f>
        <v>-422.358937249315</v>
      </c>
      <c r="BP92" s="20" t="n">
        <f aca="false">-(In_OM+In_Cable_OM)*$E13*BP41*(1+In_Opex_Adj)*BP28*BP$6</f>
        <v>-422.358937249315</v>
      </c>
      <c r="BQ92" s="20" t="n">
        <f aca="false">-(In_OM+In_Cable_OM)*$E13*BQ41*(1+In_Opex_Adj)*BQ28*BQ$6</f>
        <v>-427.000244252055</v>
      </c>
      <c r="BR92" s="20" t="n">
        <f aca="false">-(In_OM+In_Cable_OM)*$E13*BR41*(1+In_Opex_Adj)*BR28*BR$6</f>
        <v>-427.000244252055</v>
      </c>
      <c r="BS92" s="20" t="n">
        <f aca="false">-(In_OM+In_Cable_OM)*$E13*BS41*(1+In_Opex_Adj)*BS28*BS$6</f>
        <v>-426.071982851507</v>
      </c>
      <c r="BT92" s="20" t="n">
        <f aca="false">-(In_OM+In_Cable_OM)*$E13*BT41*(1+In_Opex_Adj)*BT28*BT$6</f>
        <v>-430.806115994301</v>
      </c>
      <c r="BU92" s="20" t="n">
        <f aca="false">-(In_OM+In_Cable_OM)*$E13*BU41*(1+In_Opex_Adj)*BU28*BU$6</f>
        <v>-435.540249137096</v>
      </c>
      <c r="BV92" s="20" t="n">
        <f aca="false">-(In_OM+In_Cable_OM)*$E13*BV41*(1+In_Opex_Adj)*BV28*BV$6</f>
        <v>-435.540249137096</v>
      </c>
      <c r="BW92" s="20" t="n">
        <f aca="false">-(In_OM+In_Cable_OM)*$E13*BW41*(1+In_Opex_Adj)*BW28*BW$6</f>
        <v>-434.593459716164</v>
      </c>
      <c r="BX92" s="20" t="n">
        <f aca="false">-(In_OM+In_Cable_OM)*$E13*BX41*(1+In_Opex_Adj)*BX28*BX$6</f>
        <v>-439.422275935233</v>
      </c>
      <c r="BY92" s="20" t="n">
        <f aca="false">-(In_OM+In_Cable_OM)*$E13*BY41*(1+In_Opex_Adj)*BY28*BY$6</f>
        <v>-444.251092154301</v>
      </c>
      <c r="BZ92" s="20" t="n">
        <f aca="false">-(In_OM+In_Cable_OM)*$E13*BZ41*(1+In_Opex_Adj)*BZ28*BZ$6</f>
        <v>-444.251092154301</v>
      </c>
      <c r="CA92" s="20" t="n">
        <f aca="false">-(In_OM+In_Cable_OM)*$E13*CA41*(1+In_Opex_Adj)*CA28*CA$6</f>
        <v>-443.285161476164</v>
      </c>
      <c r="CB92" s="20" t="n">
        <f aca="false">-(In_OM+In_Cable_OM)*$E13*CB41*(1+In_Opex_Adj)*CB28*CB$6</f>
        <v>-448.210552159233</v>
      </c>
      <c r="CC92" s="20" t="n">
        <f aca="false">-(In_OM+In_Cable_OM)*$E13*CC41*(1+In_Opex_Adj)*CC28*CC$6</f>
        <v>-453.135942842301</v>
      </c>
      <c r="CD92" s="20" t="n">
        <f aca="false">-(In_OM+In_Cable_OM)*$E13*CD41*(1+In_Opex_Adj)*CD28*CD$6</f>
        <v>-453.135942842301</v>
      </c>
      <c r="CE92" s="20" t="n">
        <f aca="false">-(In_OM+In_Cable_OM)*$E13*CE41*(1+In_Opex_Adj)*CE28*CE$6</f>
        <v>-457.174706770849</v>
      </c>
      <c r="CF92" s="20" t="n">
        <f aca="false">-(In_OM+In_Cable_OM)*$E13*CF41*(1+In_Opex_Adj)*CF28*CF$6</f>
        <v>-457.174706770849</v>
      </c>
      <c r="CG92" s="20" t="n">
        <f aca="false">-(In_OM+In_Cable_OM)*$E13*CG41*(1+In_Opex_Adj)*CG28*CG$6</f>
        <v>-462.198604647452</v>
      </c>
      <c r="CH92" s="20" t="n">
        <f aca="false">-(In_OM+In_Cable_OM)*$E13*CH41*(1+In_Opex_Adj)*CH28*CH$6</f>
        <v>-462.198604647452</v>
      </c>
      <c r="CI92" s="20" t="n">
        <f aca="false">-(In_OM+In_Cable_OM)*$E13*CI41*(1+In_Opex_Adj)*CI28*CI$6</f>
        <v>-461.193812669589</v>
      </c>
      <c r="CJ92" s="20" t="n">
        <f aca="false">-(In_OM+In_Cable_OM)*$E13*CJ41*(1+In_Opex_Adj)*CJ28*CJ$6</f>
        <v>-466.318188365918</v>
      </c>
      <c r="CK92" s="20" t="n">
        <f aca="false">-(In_OM+In_Cable_OM)*$E13*CK41*(1+In_Opex_Adj)*CK28*CK$6</f>
        <v>-471.442564062247</v>
      </c>
      <c r="CL92" s="20" t="n">
        <f aca="false">-(In_OM+In_Cable_OM)*$E13*CL41*(1+In_Opex_Adj)*CL28*CL$6</f>
        <v>-471.442564062247</v>
      </c>
      <c r="CM92" s="20" t="n">
        <f aca="false">-(In_OM+In_Cable_OM)*$E13*CM41*(1+In_Opex_Adj)*CM28*CM$6</f>
        <v>-470.417893564932</v>
      </c>
      <c r="CN92" s="20" t="n">
        <f aca="false">-(In_OM+In_Cable_OM)*$E13*CN41*(1+In_Opex_Adj)*CN28*CN$6</f>
        <v>-475.644759048986</v>
      </c>
      <c r="CO92" s="20" t="n">
        <f aca="false">-(In_OM+In_Cable_OM)*$E13*CO41*(1+In_Opex_Adj)*CO28*CO$6</f>
        <v>-480.871624533041</v>
      </c>
      <c r="CP92" s="20" t="n">
        <f aca="false">-(In_OM+In_Cable_OM)*$E13*CP41*(1+In_Opex_Adj)*CP28*CP$6</f>
        <v>-480.871624533041</v>
      </c>
      <c r="CQ92" s="20" t="n">
        <f aca="false">-(In_OM+In_Cable_OM)*$E13*CQ41*(1+In_Opex_Adj)*CQ28*CQ$6</f>
        <v>-479.82615221589</v>
      </c>
      <c r="CR92" s="20" t="n">
        <f aca="false">-(In_OM+In_Cable_OM)*$E13*CR41*(1+In_Opex_Adj)*CR28*CR$6</f>
        <v>-485.157553907178</v>
      </c>
      <c r="CS92" s="20" t="n">
        <f aca="false">-(In_OM+In_Cable_OM)*$E13*CS41*(1+In_Opex_Adj)*CS28*CS$6</f>
        <v>-490.488955598466</v>
      </c>
      <c r="CT92" s="20" t="n">
        <f aca="false">-(In_OM+In_Cable_OM)*$E13*CT41*(1+In_Opex_Adj)*CT28*CT$6</f>
        <v>-490.488955598466</v>
      </c>
      <c r="CU92" s="20" t="n">
        <f aca="false">-(In_OM+In_Cable_OM)*$E13*CU41*(1+In_Opex_Adj)*CU28*CU$6</f>
        <v>-494.860648553753</v>
      </c>
      <c r="CV92" s="20" t="n">
        <f aca="false">-(In_OM+In_Cable_OM)*$E13*CV41*(1+In_Opex_Adj)*CV28*CV$6</f>
        <v>-494.860648553753</v>
      </c>
      <c r="CW92" s="20" t="n">
        <f aca="false">-(In_OM+In_Cable_OM)*$E13*CW41*(1+In_Opex_Adj)*CW28*CW$6</f>
        <v>-500.29867765874</v>
      </c>
      <c r="CX92" s="20" t="n">
        <f aca="false">-(In_OM+In_Cable_OM)*$E13*CX41*(1+In_Opex_Adj)*CX28*CX$6</f>
        <v>-500.29867765874</v>
      </c>
      <c r="CY92" s="20" t="n">
        <f aca="false">-(In_OM+In_Cable_OM)*$E13*CY41*(1+In_Opex_Adj)*CY28*CY$6</f>
        <v>-499.211016026301</v>
      </c>
      <c r="CZ92" s="20" t="n">
        <f aca="false">-(In_OM+In_Cable_OM)*$E13*CZ41*(1+In_Opex_Adj)*CZ28*CZ$6</f>
        <v>-504.75780509326</v>
      </c>
      <c r="DA92" s="20" t="n">
        <f aca="false">-(In_OM+In_Cable_OM)*$E13*DA41*(1+In_Opex_Adj)*DA28*DA$6</f>
        <v>-510.304594160219</v>
      </c>
      <c r="DB92" s="20" t="n">
        <f aca="false">-(In_OM+In_Cable_OM)*$E13*DB41*(1+In_Opex_Adj)*DB28*DB$6</f>
        <v>-510.304594160219</v>
      </c>
      <c r="DC92" s="20" t="n">
        <f aca="false">-(In_OM+In_Cable_OM)*$E13*DC41*(1+In_Opex_Adj)*DC28*DC$6</f>
        <v>-509.195372774794</v>
      </c>
      <c r="DD92" s="20" t="n">
        <f aca="false">-(In_OM+In_Cable_OM)*$E13*DD41*(1+In_Opex_Adj)*DD28*DD$6</f>
        <v>-514.853099138959</v>
      </c>
      <c r="DE92" s="20" t="n">
        <f aca="false">-(In_OM+In_Cable_OM)*$E13*DE41*(1+In_Opex_Adj)*DE28*DE$6</f>
        <v>-520.510825503123</v>
      </c>
      <c r="DF92" s="20" t="n">
        <f aca="false">-(In_OM+In_Cable_OM)*$E13*DF41*(1+In_Opex_Adj)*DF28*DF$6</f>
        <v>-520.510825503123</v>
      </c>
      <c r="DG92" s="20" t="n">
        <f aca="false">-(In_OM+In_Cable_OM)*$E13*DG41*(1+In_Opex_Adj)*DG28*DG$6</f>
        <v>-519.379410456986</v>
      </c>
      <c r="DH92" s="20" t="n">
        <f aca="false">-(In_OM+In_Cable_OM)*$E13*DH41*(1+In_Opex_Adj)*DH28*DH$6</f>
        <v>-525.150292795397</v>
      </c>
      <c r="DI92" s="20" t="n">
        <f aca="false">-(In_OM+In_Cable_OM)*$E13*DI41*(1+In_Opex_Adj)*DI28*DI$6</f>
        <v>-530.921175133808</v>
      </c>
      <c r="DJ92" s="20" t="n">
        <f aca="false">-(In_OM+In_Cable_OM)*$E13*DJ41*(1+In_Opex_Adj)*DJ28*DJ$6</f>
        <v>-530.921175133808</v>
      </c>
      <c r="DK92" s="20" t="n">
        <f aca="false">-(In_OM+In_Cable_OM)*$E13*DK41*(1+In_Opex_Adj)*DK28*DK$6</f>
        <v>-535.653148167123</v>
      </c>
      <c r="DL92" s="20" t="n">
        <f aca="false">-(In_OM+In_Cable_OM)*$E13*DL41*(1+In_Opex_Adj)*DL28*DL$6</f>
        <v>-535.653148167123</v>
      </c>
      <c r="DM92" s="20" t="n">
        <f aca="false">-(In_OM+In_Cable_OM)*$E13*DM41*(1+In_Opex_Adj)*DM28*DM$6</f>
        <v>-541.53944649863</v>
      </c>
      <c r="DN92" s="20" t="n">
        <f aca="false">-(In_OM+In_Cable_OM)*$E13*DN41*(1+In_Opex_Adj)*DN28*DN$6</f>
        <v>-541.53944649863</v>
      </c>
      <c r="DO92" s="20" t="n">
        <f aca="false">-(In_OM+In_Cable_OM)*$E13*DO41*(1+In_Opex_Adj)*DO28*DO$6</f>
        <v>-540.362031800548</v>
      </c>
      <c r="DP92" s="20" t="n">
        <f aca="false">-(In_OM+In_Cable_OM)*$E13*DP41*(1+In_Opex_Adj)*DP28*DP$6</f>
        <v>-546.36605437611</v>
      </c>
      <c r="DQ92" s="20" t="n">
        <f aca="false">-(In_OM+In_Cable_OM)*$E13*DQ41*(1+In_Opex_Adj)*DQ28*DQ$6</f>
        <v>-552.370076951671</v>
      </c>
      <c r="DR92" s="20" t="n">
        <f aca="false">-(In_OM+In_Cable_OM)*$E13*DR41*(1+In_Opex_Adj)*DR28*DR$6</f>
        <v>-552.370076951671</v>
      </c>
      <c r="DS92" s="20" t="n">
        <f aca="false">-(In_OM+In_Cable_OM)*$E13*DS41*(1+In_Opex_Adj)*DS28*DS$6</f>
        <v>-551.169297241644</v>
      </c>
      <c r="DT92" s="20" t="n">
        <f aca="false">-(In_OM+In_Cable_OM)*$E13*DT41*(1+In_Opex_Adj)*DT28*DT$6</f>
        <v>-557.293400544329</v>
      </c>
      <c r="DU92" s="20" t="n">
        <f aca="false">-(In_OM+In_Cable_OM)*$E13*DU41*(1+In_Opex_Adj)*DU28*DU$6</f>
        <v>-563.417503847014</v>
      </c>
      <c r="DV92" s="20" t="n">
        <f aca="false">-(In_OM+In_Cable_OM)*$E13*DV41*(1+In_Opex_Adj)*DV28*DV$6</f>
        <v>-563.417503847014</v>
      </c>
      <c r="DW92" s="20" t="n">
        <f aca="false">-(In_OM+In_Cable_OM)*$E13*DW41*(1+In_Opex_Adj)*DW28*DW$6</f>
        <v>-562.192676985206</v>
      </c>
      <c r="DX92" s="20" t="n">
        <f aca="false">-(In_OM+In_Cable_OM)*$E13*DX41*(1+In_Opex_Adj)*DX28*DX$6</f>
        <v>-568.439262285041</v>
      </c>
      <c r="DY92" s="20" t="n">
        <f aca="false">-(In_OM+In_Cable_OM)*$E13*DY41*(1+In_Opex_Adj)*DY28*DY$6</f>
        <v>-574.685847584877</v>
      </c>
      <c r="DZ92" s="20" t="n">
        <f aca="false">-(In_OM+In_Cable_OM)*$E13*DZ41*(1+In_Opex_Adj)*DZ28*DZ$6</f>
        <v>-574.685847584877</v>
      </c>
      <c r="EA92" s="20" t="n">
        <f aca="false">-(In_OM+In_Cable_OM)*$E13*EA41*(1+In_Opex_Adj)*EA28*EA$6</f>
        <v>-579.808342228932</v>
      </c>
      <c r="EB92" s="20" t="n">
        <f aca="false">-(In_OM+In_Cable_OM)*$E13*EB41*(1+In_Opex_Adj)*EB28*EB$6</f>
        <v>-579.808342228932</v>
      </c>
      <c r="EC92" s="20" t="n">
        <f aca="false">-(In_OM+In_Cable_OM)*$E13*EC41*(1+In_Opex_Adj)*EC28*EC$6</f>
        <v>-586.179862473206</v>
      </c>
      <c r="ED92" s="20" t="n">
        <f aca="false">-(In_OM+In_Cable_OM)*$E13*ED41*(1+In_Opex_Adj)*ED28*ED$6</f>
        <v>-586.179862473206</v>
      </c>
      <c r="EE92" s="20" t="n">
        <f aca="false">-(In_OM+In_Cable_OM)*$E13*EE41*(1+In_Opex_Adj)*EE28*EE$6</f>
        <v>-584.90545300274</v>
      </c>
      <c r="EF92" s="20" t="n">
        <f aca="false">-(In_OM+In_Cable_OM)*$E13*EF41*(1+In_Opex_Adj)*EF28*EF$6</f>
        <v>-591.404402480548</v>
      </c>
      <c r="EG92" s="20" t="n">
        <f aca="false">-(In_OM+In_Cable_OM)*$E13*EG41*(1+In_Opex_Adj)*EG28*EG$6</f>
        <v>-597.903351958356</v>
      </c>
      <c r="EH92" s="20" t="n">
        <f aca="false">-(In_OM+In_Cable_OM)*$E13*EH41*(1+In_Opex_Adj)*EH28*EH$6</f>
        <v>-597.903351958356</v>
      </c>
      <c r="EI92" s="20" t="n">
        <f aca="false">-(In_OM+In_Cable_OM)*$E13*EI41*(1+In_Opex_Adj)*EI28*EI$6</f>
        <v>-596.603531056438</v>
      </c>
      <c r="EJ92" s="20" t="n">
        <f aca="false">-(In_OM+In_Cable_OM)*$E13*EJ41*(1+In_Opex_Adj)*EJ28*EJ$6</f>
        <v>-603.232459179288</v>
      </c>
      <c r="EK92" s="20" t="n">
        <f aca="false">-(In_OM+In_Cable_OM)*$E13*EK41*(1+In_Opex_Adj)*EK28*EK$6</f>
        <v>-609.861387302137</v>
      </c>
      <c r="EL92" s="20" t="n">
        <f aca="false">-(In_OM+In_Cable_OM)*$E13*EL41*(1+In_Opex_Adj)*EL28*EL$6</f>
        <v>-609.861387302137</v>
      </c>
      <c r="EM92" s="20" t="n">
        <f aca="false">-(In_OM+In_Cable_OM)*$E13*EM41*(1+In_Opex_Adj)*EM28*EM$6</f>
        <v>-608.535707099178</v>
      </c>
      <c r="EN92" s="20" t="n">
        <f aca="false">-(In_OM+In_Cable_OM)*$E13*EN41*(1+In_Opex_Adj)*EN28*EN$6</f>
        <v>-615.297214955836</v>
      </c>
      <c r="EO92" s="20" t="n">
        <f aca="false">-(In_OM+In_Cable_OM)*$E13*EO41*(1+In_Opex_Adj)*EO28*EO$6</f>
        <v>-622.058722812493</v>
      </c>
      <c r="EP92" s="20" t="n">
        <f aca="false">-(In_OM+In_Cable_OM)*$E13*EP41*(1+In_Opex_Adj)*EP28*EP$6</f>
        <v>-622.058722812493</v>
      </c>
      <c r="EQ92" s="20" t="n">
        <f aca="false">-(In_OM+In_Cable_OM)*$E13*EQ41*(1+In_Opex_Adj)*EQ28*EQ$6</f>
        <v>-627.603058932164</v>
      </c>
      <c r="ER92" s="20" t="n">
        <f aca="false">-(In_OM+In_Cable_OM)*$E13*ER41*(1+In_Opex_Adj)*ER28*ER$6</f>
        <v>-627.603058932164</v>
      </c>
      <c r="ES92" s="20" t="n">
        <f aca="false">-(In_OM+In_Cable_OM)*$E13*ES41*(1+In_Opex_Adj)*ES28*ES$6</f>
        <v>-634.499795843507</v>
      </c>
      <c r="ET92" s="20" t="n">
        <f aca="false">-(In_OM+In_Cable_OM)*$E13*ET41*(1+In_Opex_Adj)*ET28*ET$6</f>
        <v>-634.499795843507</v>
      </c>
      <c r="EU92" s="20" t="n">
        <f aca="false">-(In_OM+In_Cable_OM)*$E13*EU41*(1+In_Opex_Adj)*EU28*EU$6</f>
        <v>-633.120448461238</v>
      </c>
      <c r="EV92" s="20" t="n">
        <f aca="false">-(In_OM+In_Cable_OM)*$E13*EV41*(1+In_Opex_Adj)*EV28*EV$6</f>
        <v>-640.155120110808</v>
      </c>
      <c r="EW92" s="20" t="n">
        <f aca="false">-(In_OM+In_Cable_OM)*$E13*EW41*(1+In_Opex_Adj)*EW28*EW$6</f>
        <v>-647.189791760377</v>
      </c>
      <c r="EX92" s="20" t="n">
        <f aca="false">-(In_OM+In_Cable_OM)*$E13*EX41*(1+In_Opex_Adj)*EX28*EX$6</f>
        <v>-647.189791760377</v>
      </c>
      <c r="EY92" s="20" t="n">
        <f aca="false">-(In_OM+In_Cable_OM)*$E13*EY41*(1+In_Opex_Adj)*EY28*EY$6</f>
        <v>-645.782857430463</v>
      </c>
      <c r="EZ92" s="20" t="n">
        <f aca="false">-(In_OM+In_Cable_OM)*$E13*EZ41*(1+In_Opex_Adj)*EZ28*EZ$6</f>
        <v>-652.958222513024</v>
      </c>
      <c r="FA92" s="20" t="n">
        <f aca="false">-(In_OM+In_Cable_OM)*$E13*FA41*(1+In_Opex_Adj)*FA28*FA$6</f>
        <v>-660.133587595585</v>
      </c>
      <c r="FB92" s="20" t="n">
        <f aca="false">-(In_OM+In_Cable_OM)*$E13*FB41*(1+In_Opex_Adj)*FB28*FB$6</f>
        <v>-660.133587595585</v>
      </c>
      <c r="FC92" s="20" t="n">
        <f aca="false">-(In_OM+In_Cable_OM)*$E13*FC41*(1+In_Opex_Adj)*FC28*FC$6</f>
        <v>-658.698514579072</v>
      </c>
      <c r="FD92" s="20" t="n">
        <f aca="false">-(In_OM+In_Cable_OM)*$E13*FD41*(1+In_Opex_Adj)*FD28*FD$6</f>
        <v>-0</v>
      </c>
      <c r="FE92" s="20" t="n">
        <f aca="false">-(In_OM+In_Cable_OM)*$E13*FE41*(1+In_Opex_Adj)*FE28*FE$6</f>
        <v>-0</v>
      </c>
      <c r="FF92" s="20" t="n">
        <f aca="false">-(In_OM+In_Cable_OM)*$E13*FF41*(1+In_Opex_Adj)*FF28*FF$6</f>
        <v>-0</v>
      </c>
      <c r="FG92" s="20" t="n">
        <f aca="false">-(In_OM+In_Cable_OM)*$E13*FG41*(1+In_Opex_Adj)*FG28*FG$6</f>
        <v>-0</v>
      </c>
      <c r="FH92" s="20" t="n">
        <f aca="false">-(In_OM+In_Cable_OM)*$E13*FH41*(1+In_Opex_Adj)*FH28*FH$6</f>
        <v>-0</v>
      </c>
    </row>
    <row r="93" customFormat="false" ht="15" hidden="false" customHeight="false" outlineLevel="0" collapsed="false">
      <c r="C93" s="0" t="s">
        <v>748</v>
      </c>
      <c r="D93" s="11" t="s">
        <v>359</v>
      </c>
      <c r="I93" s="20" t="n">
        <f aca="false">SUM(J93:FH93)</f>
        <v>-19983.3952216141</v>
      </c>
      <c r="J93" s="20" t="n">
        <f aca="false">-In_Balancing*(J75+J76)/Thousand*J41*(1+In_Opex_Adj)</f>
        <v>-0</v>
      </c>
      <c r="K93" s="20" t="n">
        <f aca="false">-In_Balancing*(K75+K76)/Thousand*K41*(1+In_Opex_Adj)</f>
        <v>-0</v>
      </c>
      <c r="L93" s="20" t="n">
        <f aca="false">-In_Balancing*(L75+L76)/Thousand*L41*(1+In_Opex_Adj)</f>
        <v>-0</v>
      </c>
      <c r="M93" s="20" t="n">
        <f aca="false">-In_Balancing*(M75+M76)/Thousand*M41*(1+In_Opex_Adj)</f>
        <v>-0</v>
      </c>
      <c r="N93" s="20" t="n">
        <f aca="false">-In_Balancing*(N75+N76)/Thousand*N41*(1+In_Opex_Adj)</f>
        <v>-0</v>
      </c>
      <c r="O93" s="20" t="n">
        <f aca="false">-In_Balancing*(O75+O76)/Thousand*O41*(1+In_Opex_Adj)</f>
        <v>-0</v>
      </c>
      <c r="P93" s="20" t="n">
        <f aca="false">-In_Balancing*(P75+P76)/Thousand*P41*(1+In_Opex_Adj)</f>
        <v>-0</v>
      </c>
      <c r="Q93" s="20" t="n">
        <f aca="false">-In_Balancing*(Q75+Q76)/Thousand*Q41*(1+In_Opex_Adj)</f>
        <v>-0</v>
      </c>
      <c r="R93" s="20" t="n">
        <f aca="false">-In_Balancing*(R75+R76)/Thousand*R41*(1+In_Opex_Adj)</f>
        <v>-0</v>
      </c>
      <c r="S93" s="20" t="n">
        <f aca="false">-In_Balancing*(S75+S76)/Thousand*S41*(1+In_Opex_Adj)</f>
        <v>-0</v>
      </c>
      <c r="T93" s="20" t="n">
        <f aca="false">-In_Balancing*(T75+T76)/Thousand*T41*(1+In_Opex_Adj)</f>
        <v>-104.91476969021</v>
      </c>
      <c r="U93" s="20" t="n">
        <f aca="false">-In_Balancing*(U75+U76)/Thousand*U41*(1+In_Opex_Adj)</f>
        <v>-105.988256947462</v>
      </c>
      <c r="V93" s="20" t="n">
        <f aca="false">-In_Balancing*(V75+V76)/Thousand*V41*(1+In_Opex_Adj)</f>
        <v>-105.908022329398</v>
      </c>
      <c r="W93" s="20" t="n">
        <f aca="false">-In_Balancing*(W75+W76)/Thousand*W41*(1+In_Opex_Adj)</f>
        <v>-105.640290767983</v>
      </c>
      <c r="X93" s="20" t="n">
        <f aca="false">-In_Balancing*(X75+X76)/Thousand*X41*(1+In_Opex_Adj)</f>
        <v>-106.734969174951</v>
      </c>
      <c r="Y93" s="20" t="n">
        <f aca="false">-In_Balancing*(Y75+Y76)/Thousand*Y41*(1+In_Opex_Adj)</f>
        <v>-107.827080701773</v>
      </c>
      <c r="Z93" s="20" t="n">
        <f aca="false">-In_Balancing*(Z75+Z76)/Thousand*Z41*(1+In_Opex_Adj)</f>
        <v>-107.745454067972</v>
      </c>
      <c r="AA93" s="20" t="n">
        <f aca="false">-In_Balancing*(AA75+AA76)/Thousand*AA41*(1+In_Opex_Adj)</f>
        <v>-107.47714706546</v>
      </c>
      <c r="AB93" s="20" t="n">
        <f aca="false">-In_Balancing*(AB75+AB76)/Thousand*AB41*(1+In_Opex_Adj)</f>
        <v>-108.590859563597</v>
      </c>
      <c r="AC93" s="20" t="n">
        <f aca="false">-In_Balancing*(AC75+AC76)/Thousand*AC41*(1+In_Opex_Adj)</f>
        <v>-109.701960549091</v>
      </c>
      <c r="AD93" s="20" t="n">
        <f aca="false">-In_Balancing*(AD75+AD76)/Thousand*AD41*(1+In_Opex_Adj)</f>
        <v>-109.618914604577</v>
      </c>
      <c r="AE93" s="20" t="n">
        <f aca="false">-In_Balancing*(AE75+AE76)/Thousand*AE41*(1+In_Opex_Adj)</f>
        <v>-109.297765336339</v>
      </c>
      <c r="AF93" s="20" t="n">
        <f aca="false">-In_Balancing*(AF75+AF76)/Thousand*AF41*(1+In_Opex_Adj)</f>
        <v>-110.430343662031</v>
      </c>
      <c r="AG93" s="20" t="n">
        <f aca="false">-In_Balancing*(AG75+AG76)/Thousand*AG41*(1+In_Opex_Adj)</f>
        <v>-111.560266237138</v>
      </c>
      <c r="AH93" s="20" t="n">
        <f aca="false">-In_Balancing*(AH75+AH76)/Thousand*AH41*(1+In_Opex_Adj)</f>
        <v>-111.475813528787</v>
      </c>
      <c r="AI93" s="20" t="n">
        <f aca="false">-In_Balancing*(AI75+AI76)/Thousand*AI41*(1+In_Opex_Adj)</f>
        <v>-112.384308279755</v>
      </c>
      <c r="AJ93" s="20" t="n">
        <f aca="false">-In_Balancing*(AJ75+AJ76)/Thousand*AJ41*(1+In_Opex_Adj)</f>
        <v>-112.300156158332</v>
      </c>
      <c r="AK93" s="20" t="n">
        <f aca="false">-In_Balancing*(AK75+AK76)/Thousand*AK41*(1+In_Opex_Adj)</f>
        <v>-113.449210643028</v>
      </c>
      <c r="AL93" s="20" t="n">
        <f aca="false">-In_Balancing*(AL75+AL76)/Thousand*AL41*(1+In_Opex_Adj)</f>
        <v>-113.363327976894</v>
      </c>
      <c r="AM93" s="20" t="n">
        <f aca="false">-In_Balancing*(AM75+AM76)/Thousand*AM41*(1+In_Opex_Adj)</f>
        <v>-113.031212462601</v>
      </c>
      <c r="AN93" s="20" t="n">
        <f aca="false">-In_Balancing*(AN75+AN76)/Thousand*AN41*(1+In_Opex_Adj)</f>
        <v>-114.202477958907</v>
      </c>
      <c r="AO93" s="20" t="n">
        <f aca="false">-In_Balancing*(AO75+AO76)/Thousand*AO41*(1+In_Opex_Adj)</f>
        <v>-115.370996988187</v>
      </c>
      <c r="AP93" s="20" t="n">
        <f aca="false">-In_Balancing*(AP75+AP76)/Thousand*AP41*(1+In_Opex_Adj)</f>
        <v>-115.283659502454</v>
      </c>
      <c r="AQ93" s="20" t="n">
        <f aca="false">-In_Balancing*(AQ75+AQ76)/Thousand*AQ41*(1+In_Opex_Adj)</f>
        <v>-114.946022697155</v>
      </c>
      <c r="AR93" s="20" t="n">
        <f aca="false">-In_Balancing*(AR75+AR76)/Thousand*AR41*(1+In_Opex_Adj)</f>
        <v>-116.137130068204</v>
      </c>
      <c r="AS93" s="20" t="n">
        <f aca="false">-In_Balancing*(AS75+AS76)/Thousand*AS41*(1+In_Opex_Adj)</f>
        <v>-117.325444445581</v>
      </c>
      <c r="AT93" s="20" t="n">
        <f aca="false">-In_Balancing*(AT75+AT76)/Thousand*AT41*(1+In_Opex_Adj)</f>
        <v>-117.236627415323</v>
      </c>
      <c r="AU93" s="20" t="n">
        <f aca="false">-In_Balancing*(AU75+AU76)/Thousand*AU41*(1+In_Opex_Adj)</f>
        <v>-116.893160422464</v>
      </c>
      <c r="AV93" s="20" t="n">
        <f aca="false">-In_Balancing*(AV75+AV76)/Thousand*AV41*(1+In_Opex_Adj)</f>
        <v>-118.104444656032</v>
      </c>
      <c r="AW93" s="20" t="n">
        <f aca="false">-In_Balancing*(AW75+AW76)/Thousand*AW41*(1+In_Opex_Adj)</f>
        <v>-119.312888583779</v>
      </c>
      <c r="AX93" s="20" t="n">
        <f aca="false">-In_Balancing*(AX75+AX76)/Thousand*AX41*(1+In_Opex_Adj)</f>
        <v>-119.22256703004</v>
      </c>
      <c r="AY93" s="20" t="n">
        <f aca="false">-In_Balancing*(AY75+AY76)/Thousand*AY41*(1+In_Opex_Adj)</f>
        <v>-120.194145344021</v>
      </c>
      <c r="AZ93" s="20" t="n">
        <f aca="false">-In_Balancing*(AZ75+AZ76)/Thousand*AZ41*(1+In_Opex_Adj)</f>
        <v>-120.104145303373</v>
      </c>
      <c r="BA93" s="20" t="n">
        <f aca="false">-In_Balancing*(BA75+BA76)/Thousand*BA41*(1+In_Opex_Adj)</f>
        <v>-121.333050155446</v>
      </c>
      <c r="BB93" s="20" t="n">
        <f aca="false">-In_Balancing*(BB75+BB76)/Thousand*BB41*(1+In_Opex_Adj)</f>
        <v>-121.241199310662</v>
      </c>
      <c r="BC93" s="20" t="n">
        <f aca="false">-In_Balancing*(BC75+BC76)/Thousand*BC41*(1+In_Opex_Adj)</f>
        <v>-120.886042080387</v>
      </c>
      <c r="BD93" s="20" t="n">
        <f aca="false">-In_Balancing*(BD75+BD76)/Thousand*BD41*(1+In_Opex_Adj)</f>
        <v>-122.138701827981</v>
      </c>
      <c r="BE93" s="20" t="n">
        <f aca="false">-In_Balancing*(BE75+BE76)/Thousand*BE41*(1+In_Opex_Adj)</f>
        <v>-123.388424249494</v>
      </c>
      <c r="BF93" s="20" t="n">
        <f aca="false">-In_Balancing*(BF75+BF76)/Thousand*BF41*(1+In_Opex_Adj)</f>
        <v>-123.295017457286</v>
      </c>
      <c r="BG93" s="20" t="n">
        <f aca="false">-In_Balancing*(BG75+BG76)/Thousand*BG41*(1+In_Opex_Adj)</f>
        <v>-122.933859228266</v>
      </c>
      <c r="BH93" s="20" t="n">
        <f aca="false">-In_Balancing*(BH75+BH76)/Thousand*BH41*(1+In_Opex_Adj)</f>
        <v>-124.207739110688</v>
      </c>
      <c r="BI93" s="20" t="n">
        <f aca="false">-In_Balancing*(BI75+BI76)/Thousand*BI41*(1+In_Opex_Adj)</f>
        <v>-125.478631908539</v>
      </c>
      <c r="BJ93" s="20" t="n">
        <f aca="false">-In_Balancing*(BJ75+BJ76)/Thousand*BJ41*(1+In_Opex_Adj)</f>
        <v>-125.383642799402</v>
      </c>
      <c r="BK93" s="20" t="n">
        <f aca="false">-In_Balancing*(BK75+BK76)/Thousand*BK41*(1+In_Opex_Adj)</f>
        <v>-125.016385306479</v>
      </c>
      <c r="BL93" s="20" t="n">
        <f aca="false">-In_Balancing*(BL75+BL76)/Thousand*BL41*(1+In_Opex_Adj)</f>
        <v>-126.31184498874</v>
      </c>
      <c r="BM93" s="20" t="n">
        <f aca="false">-In_Balancing*(BM75+BM76)/Thousand*BM41*(1+In_Opex_Adj)</f>
        <v>-127.604266984574</v>
      </c>
      <c r="BN93" s="20" t="n">
        <f aca="false">-In_Balancing*(BN75+BN76)/Thousand*BN41*(1+In_Opex_Adj)</f>
        <v>-127.50766873945</v>
      </c>
      <c r="BO93" s="20" t="n">
        <f aca="false">-In_Balancing*(BO75+BO76)/Thousand*BO41*(1+In_Opex_Adj)</f>
        <v>-128.546795216958</v>
      </c>
      <c r="BP93" s="20" t="n">
        <f aca="false">-In_Balancing*(BP75+BP76)/Thousand*BP41*(1+In_Opex_Adj)</f>
        <v>-128.450540804885</v>
      </c>
      <c r="BQ93" s="20" t="n">
        <f aca="false">-In_Balancing*(BQ75+BQ76)/Thousand*BQ41*(1+In_Opex_Adj)</f>
        <v>-129.764845922729</v>
      </c>
      <c r="BR93" s="20" t="n">
        <f aca="false">-In_Balancing*(BR75+BR76)/Thousand*BR41*(1+In_Opex_Adj)</f>
        <v>-129.666612088618</v>
      </c>
      <c r="BS93" s="20" t="n">
        <f aca="false">-In_Balancing*(BS75+BS76)/Thousand*BS41*(1+In_Opex_Adj)</f>
        <v>-129.286782069744</v>
      </c>
      <c r="BT93" s="20" t="n">
        <f aca="false">-In_Balancing*(BT75+BT76)/Thousand*BT41*(1+In_Opex_Adj)</f>
        <v>-130.62649296612</v>
      </c>
      <c r="BU93" s="20" t="n">
        <f aca="false">-In_Balancing*(BU75+BU76)/Thousand*BU41*(1+In_Opex_Adj)</f>
        <v>-131.96306241266</v>
      </c>
      <c r="BV93" s="20" t="n">
        <f aca="false">-In_Balancing*(BV75+BV76)/Thousand*BV41*(1+In_Opex_Adj)</f>
        <v>-131.863164497399</v>
      </c>
      <c r="BW93" s="20" t="n">
        <f aca="false">-In_Balancing*(BW75+BW76)/Thousand*BW41*(1+In_Opex_Adj)</f>
        <v>-131.476911414374</v>
      </c>
      <c r="BX93" s="20" t="n">
        <f aca="false">-In_Balancing*(BX75+BX76)/Thousand*BX41*(1+In_Opex_Adj)</f>
        <v>-132.839317129976</v>
      </c>
      <c r="BY93" s="20" t="n">
        <f aca="false">-In_Balancing*(BY75+BY76)/Thousand*BY41*(1+In_Opex_Adj)</f>
        <v>-134.198528179309</v>
      </c>
      <c r="BZ93" s="20" t="n">
        <f aca="false">-In_Balancing*(BZ75+BZ76)/Thousand*BZ41*(1+In_Opex_Adj)</f>
        <v>-134.096937984666</v>
      </c>
      <c r="CA93" s="20" t="n">
        <f aca="false">-In_Balancing*(CA75+CA76)/Thousand*CA41*(1+In_Opex_Adj)</f>
        <v>-133.704079792038</v>
      </c>
      <c r="CB93" s="20" t="n">
        <f aca="false">-In_Balancing*(CB75+CB76)/Thousand*CB41*(1+In_Opex_Adj)</f>
        <v>-135.089564137148</v>
      </c>
      <c r="CC93" s="20" t="n">
        <f aca="false">-In_Balancing*(CC75+CC76)/Thousand*CC41*(1+In_Opex_Adj)</f>
        <v>-136.471799699569</v>
      </c>
      <c r="CD93" s="20" t="n">
        <f aca="false">-In_Balancing*(CD75+CD76)/Thousand*CD41*(1+In_Opex_Adj)</f>
        <v>-136.36848860605</v>
      </c>
      <c r="CE93" s="20" t="n">
        <f aca="false">-In_Balancing*(CE75+CE76)/Thousand*CE41*(1+In_Opex_Adj)</f>
        <v>-137.479776899433</v>
      </c>
      <c r="CF93" s="20" t="n">
        <f aca="false">-In_Balancing*(CF75+CF76)/Thousand*CF41*(1+In_Opex_Adj)</f>
        <v>-137.376833569924</v>
      </c>
      <c r="CG93" s="20" t="n">
        <f aca="false">-In_Balancing*(CG75+CG76)/Thousand*CG41*(1+In_Opex_Adj)</f>
        <v>-138.782472458657</v>
      </c>
      <c r="CH93" s="20" t="n">
        <f aca="false">-In_Balancing*(CH75+CH76)/Thousand*CH41*(1+In_Opex_Adj)</f>
        <v>-138.677412152993</v>
      </c>
      <c r="CI93" s="20" t="n">
        <f aca="false">-In_Balancing*(CI75+CI76)/Thousand*CI41*(1+In_Opex_Adj)</f>
        <v>-138.271183245008</v>
      </c>
      <c r="CJ93" s="20" t="n">
        <f aca="false">-In_Balancing*(CJ75+CJ76)/Thousand*CJ41*(1+In_Opex_Adj)</f>
        <v>-139.703993373643</v>
      </c>
      <c r="CK93" s="20" t="n">
        <f aca="false">-In_Balancing*(CK75+CK76)/Thousand*CK41*(1+In_Opex_Adj)</f>
        <v>-141.13344374671</v>
      </c>
      <c r="CL93" s="20" t="n">
        <f aca="false">-In_Balancing*(CL75+CL76)/Thousand*CL41*(1+In_Opex_Adj)</f>
        <v>-141.026603722341</v>
      </c>
      <c r="CM93" s="20" t="n">
        <f aca="false">-In_Balancing*(CM75+CM76)/Thousand*CM41*(1+In_Opex_Adj)</f>
        <v>-140.613558259116</v>
      </c>
      <c r="CN93" s="20" t="n">
        <f aca="false">-In_Balancing*(CN75+CN76)/Thousand*CN41*(1+In_Opex_Adj)</f>
        <v>-142.070640825192</v>
      </c>
      <c r="CO93" s="20" t="n">
        <f aca="false">-In_Balancing*(CO75+CO76)/Thousand*CO41*(1+In_Opex_Adj)</f>
        <v>-143.524306719954</v>
      </c>
      <c r="CP93" s="20" t="n">
        <f aca="false">-In_Balancing*(CP75+CP76)/Thousand*CP41*(1+In_Opex_Adj)</f>
        <v>-143.415656778308</v>
      </c>
      <c r="CQ93" s="20" t="n">
        <f aca="false">-In_Balancing*(CQ75+CQ76)/Thousand*CQ41*(1+In_Opex_Adj)</f>
        <v>-142.995522366848</v>
      </c>
      <c r="CR93" s="20" t="n">
        <f aca="false">-In_Balancing*(CR75+CR76)/Thousand*CR41*(1+In_Opex_Adj)</f>
        <v>-144.477287605189</v>
      </c>
      <c r="CS93" s="20" t="n">
        <f aca="false">-In_Balancing*(CS75+CS76)/Thousand*CS41*(1+In_Opex_Adj)</f>
        <v>-145.955578294522</v>
      </c>
      <c r="CT93" s="20" t="n">
        <f aca="false">-In_Balancing*(CT75+CT76)/Thousand*CT41*(1+In_Opex_Adj)</f>
        <v>-145.845087845711</v>
      </c>
      <c r="CU93" s="20" t="n">
        <f aca="false">-In_Balancing*(CU75+CU76)/Thousand*CU41*(1+In_Opex_Adj)</f>
        <v>-147.033603821123</v>
      </c>
      <c r="CV93" s="20" t="n">
        <f aca="false">-In_Balancing*(CV75+CV76)/Thousand*CV41*(1+In_Opex_Adj)</f>
        <v>-146.92350669216</v>
      </c>
      <c r="CW93" s="20" t="n">
        <f aca="false">-In_Balancing*(CW75+CW76)/Thousand*CW41*(1+In_Opex_Adj)</f>
        <v>-148.426827079658</v>
      </c>
      <c r="CX93" s="20" t="n">
        <f aca="false">-In_Balancing*(CX75+CX76)/Thousand*CX41*(1+In_Opex_Adj)</f>
        <v>-148.314465860366</v>
      </c>
      <c r="CY93" s="20" t="n">
        <f aca="false">-In_Balancing*(CY75+CY76)/Thousand*CY41*(1+In_Opex_Adj)</f>
        <v>-147.879994493976</v>
      </c>
      <c r="CZ93" s="20" t="n">
        <f aca="false">-In_Balancing*(CZ75+CZ76)/Thousand*CZ41*(1+In_Opex_Adj)</f>
        <v>-149.412374191327</v>
      </c>
      <c r="DA93" s="20" t="n">
        <f aca="false">-In_Balancing*(DA75+DA76)/Thousand*DA41*(1+In_Opex_Adj)</f>
        <v>-150.941160655271</v>
      </c>
      <c r="DB93" s="20" t="n">
        <f aca="false">-In_Balancing*(DB75+DB76)/Thousand*DB41*(1+In_Opex_Adj)</f>
        <v>-150.8268960497</v>
      </c>
      <c r="DC93" s="20" t="n">
        <f aca="false">-In_Balancing*(DC75+DC76)/Thousand*DC41*(1+In_Opex_Adj)</f>
        <v>-150.385121893168</v>
      </c>
      <c r="DD93" s="20" t="n">
        <f aca="false">-In_Balancing*(DD75+DD76)/Thousand*DD41*(1+In_Opex_Adj)</f>
        <v>-151.943460520116</v>
      </c>
      <c r="DE93" s="20" t="n">
        <f aca="false">-In_Balancing*(DE75+DE76)/Thousand*DE41*(1+In_Opex_Adj)</f>
        <v>-153.498145043304</v>
      </c>
      <c r="DF93" s="20" t="n">
        <f aca="false">-In_Balancing*(DF75+DF76)/Thousand*DF41*(1+In_Opex_Adj)</f>
        <v>-153.381944764181</v>
      </c>
      <c r="DG93" s="20" t="n">
        <f aca="false">-In_Balancing*(DG75+DG76)/Thousand*DG41*(1+In_Opex_Adj)</f>
        <v>-152.932684203644</v>
      </c>
      <c r="DH93" s="20" t="n">
        <f aca="false">-In_Balancing*(DH75+DH76)/Thousand*DH41*(1+In_Opex_Adj)</f>
        <v>-154.517421484282</v>
      </c>
      <c r="DI93" s="20" t="n">
        <f aca="false">-In_Balancing*(DI75+DI76)/Thousand*DI41*(1+In_Opex_Adj)</f>
        <v>-156.09844275971</v>
      </c>
      <c r="DJ93" s="20" t="n">
        <f aca="false">-In_Balancing*(DJ75+DJ76)/Thousand*DJ41*(1+In_Opex_Adj)</f>
        <v>-155.98027401823</v>
      </c>
      <c r="DK93" s="20" t="n">
        <f aca="false">-In_Balancing*(DK75+DK76)/Thousand*DK41*(1+In_Opex_Adj)</f>
        <v>-157.251357072886</v>
      </c>
      <c r="DL93" s="20" t="n">
        <f aca="false">-In_Balancing*(DL75+DL76)/Thousand*DL41*(1+In_Opex_Adj)</f>
        <v>-157.13360900381</v>
      </c>
      <c r="DM93" s="20" t="n">
        <f aca="false">-In_Balancing*(DM75+DM76)/Thousand*DM41*(1+In_Opex_Adj)</f>
        <v>-158.741399093325</v>
      </c>
      <c r="DN93" s="20" t="n">
        <f aca="false">-In_Balancing*(DN75+DN76)/Thousand*DN41*(1+In_Opex_Adj)</f>
        <v>-158.621229596307</v>
      </c>
      <c r="DO93" s="20" t="n">
        <f aca="false">-In_Balancing*(DO75+DO76)/Thousand*DO41*(1+In_Opex_Adj)</f>
        <v>-158.156537973921</v>
      </c>
      <c r="DP93" s="20" t="n">
        <f aca="false">-In_Balancing*(DP75+DP76)/Thousand*DP41*(1+In_Opex_Adj)</f>
        <v>-159.795406494467</v>
      </c>
      <c r="DQ93" s="20" t="n">
        <f aca="false">-In_Balancing*(DQ75+DQ76)/Thousand*DQ41*(1+In_Opex_Adj)</f>
        <v>-161.430432079003</v>
      </c>
      <c r="DR93" s="20" t="n">
        <f aca="false">-In_Balancing*(DR75+DR76)/Thousand*DR41*(1+In_Opex_Adj)</f>
        <v>-161.308226945767</v>
      </c>
      <c r="DS93" s="20" t="n">
        <f aca="false">-In_Balancing*(DS75+DS76)/Thousand*DS41*(1+In_Opex_Adj)</f>
        <v>-160.835716965526</v>
      </c>
      <c r="DT93" s="20" t="n">
        <f aca="false">-In_Balancing*(DT75+DT76)/Thousand*DT41*(1+In_Opex_Adj)</f>
        <v>-162.502347993816</v>
      </c>
      <c r="DU93" s="20" t="n">
        <f aca="false">-In_Balancing*(DU75+DU76)/Thousand*DU41*(1+In_Opex_Adj)</f>
        <v>-164.165070986584</v>
      </c>
      <c r="DV93" s="20" t="n">
        <f aca="false">-In_Balancing*(DV75+DV76)/Thousand*DV41*(1+In_Opex_Adj)</f>
        <v>-164.040795692798</v>
      </c>
      <c r="DW93" s="20" t="n">
        <f aca="false">-In_Balancing*(DW75+DW76)/Thousand*DW41*(1+In_Opex_Adj)</f>
        <v>-163.560272206769</v>
      </c>
      <c r="DX93" s="20" t="n">
        <f aca="false">-In_Balancing*(DX75+DX76)/Thousand*DX41*(1+In_Opex_Adj)</f>
        <v>-165.255135945983</v>
      </c>
      <c r="DY93" s="20" t="n">
        <f aca="false">-In_Balancing*(DY75+DY76)/Thousand*DY41*(1+In_Opex_Adj)</f>
        <v>-166.946025447597</v>
      </c>
      <c r="DZ93" s="20" t="n">
        <f aca="false">-In_Balancing*(DZ75+DZ76)/Thousand*DZ41*(1+In_Opex_Adj)</f>
        <v>-166.819644931729</v>
      </c>
      <c r="EA93" s="20" t="n">
        <f aca="false">-In_Balancing*(EA75+EA76)/Thousand*EA41*(1+In_Opex_Adj)</f>
        <v>-168.179190733855</v>
      </c>
      <c r="EB93" s="20" t="n">
        <f aca="false">-In_Balancing*(EB75+EB76)/Thousand*EB41*(1+In_Opex_Adj)</f>
        <v>-168.053260024345</v>
      </c>
      <c r="EC93" s="20" t="n">
        <f aca="false">-In_Balancing*(EC75+EC76)/Thousand*EC41*(1+In_Opex_Adj)</f>
        <v>-169.772779913761</v>
      </c>
      <c r="ED93" s="20" t="n">
        <f aca="false">-In_Balancing*(ED75+ED76)/Thousand*ED41*(1+In_Opex_Adj)</f>
        <v>-169.644259504554</v>
      </c>
      <c r="EE93" s="20" t="n">
        <f aca="false">-In_Balancing*(EE75+EE76)/Thousand*EE41*(1+In_Opex_Adj)</f>
        <v>-169.147293212724</v>
      </c>
      <c r="EF93" s="20" t="n">
        <f aca="false">-In_Balancing*(EF75+EF76)/Thousand*EF41*(1+In_Opex_Adj)</f>
        <v>-170.900051446643</v>
      </c>
      <c r="EG93" s="20" t="n">
        <f aca="false">-In_Balancing*(EG75+EG76)/Thousand*EG41*(1+In_Opex_Adj)</f>
        <v>-172.648699687815</v>
      </c>
      <c r="EH93" s="20" t="n">
        <f aca="false">-In_Balancing*(EH75+EH76)/Thousand*EH41*(1+In_Opex_Adj)</f>
        <v>-172.518002166432</v>
      </c>
      <c r="EI93" s="20" t="n">
        <f aca="false">-In_Balancing*(EI75+EI76)/Thousand*EI41*(1+In_Opex_Adj)</f>
        <v>-172.01263942</v>
      </c>
      <c r="EJ93" s="20" t="n">
        <f aca="false">-In_Balancing*(EJ75+EJ76)/Thousand*EJ41*(1+In_Opex_Adj)</f>
        <v>-173.795089285764</v>
      </c>
      <c r="EK93" s="20" t="n">
        <f aca="false">-In_Balancing*(EK75+EK76)/Thousand*EK41*(1+In_Opex_Adj)</f>
        <v>-175.573359535722</v>
      </c>
      <c r="EL93" s="20" t="n">
        <f aca="false">-In_Balancing*(EL75+EL76)/Thousand*EL41*(1+In_Opex_Adj)</f>
        <v>-175.440448005235</v>
      </c>
      <c r="EM93" s="20" t="n">
        <f aca="false">-In_Balancing*(EM75+EM76)/Thousand*EM41*(1+In_Opex_Adj)</f>
        <v>-174.926563835732</v>
      </c>
      <c r="EN93" s="20" t="n">
        <f aca="false">-In_Balancing*(EN75+EN76)/Thousand*EN41*(1+In_Opex_Adj)</f>
        <v>-176.739208716242</v>
      </c>
      <c r="EO93" s="20" t="n">
        <f aca="false">-In_Balancing*(EO75+EO76)/Thousand*EO41*(1+In_Opex_Adj)</f>
        <v>-178.547603177517</v>
      </c>
      <c r="EP93" s="20" t="n">
        <f aca="false">-In_Balancing*(EP75+EP76)/Thousand*EP41*(1+In_Opex_Adj)</f>
        <v>-178.412440102288</v>
      </c>
      <c r="EQ93" s="20" t="n">
        <f aca="false">-In_Balancing*(EQ75+EQ76)/Thousand*EQ41*(1+In_Opex_Adj)</f>
        <v>-179.866344628983</v>
      </c>
      <c r="ER93" s="20" t="n">
        <f aca="false">-In_Balancing*(ER75+ER76)/Thousand*ER41*(1+In_Opex_Adj)</f>
        <v>-179.731662708483</v>
      </c>
      <c r="ES93" s="20" t="n">
        <f aca="false">-In_Balancing*(ES75+ES76)/Thousand*ES41*(1+In_Opex_Adj)</f>
        <v>-181.570675940005</v>
      </c>
      <c r="ET93" s="20" t="n">
        <f aca="false">-In_Balancing*(ET75+ET76)/Thousand*ET41*(1+In_Opex_Adj)</f>
        <v>-181.433224355695</v>
      </c>
      <c r="EU93" s="20" t="n">
        <f aca="false">-In_Balancing*(EU75+EU76)/Thousand*EU41*(1+In_Opex_Adj)</f>
        <v>-180.901755352833</v>
      </c>
      <c r="EV93" s="20" t="n">
        <f aca="false">-In_Balancing*(EV75+EV76)/Thousand*EV41*(1+In_Opex_Adj)</f>
        <v>-182.776317074765</v>
      </c>
      <c r="EW93" s="20" t="n">
        <f aca="false">-In_Balancing*(EW75+EW76)/Thousand*EW41*(1+In_Opex_Adj)</f>
        <v>-184.646483190428</v>
      </c>
      <c r="EX93" s="20" t="n">
        <f aca="false">-In_Balancing*(EX75+EX76)/Thousand*EX41*(1+In_Opex_Adj)</f>
        <v>-184.50670317628</v>
      </c>
      <c r="EY93" s="20" t="n">
        <f aca="false">-In_Balancing*(EY75+EY76)/Thousand*EY41*(1+In_Opex_Adj)</f>
        <v>-183.96623108851</v>
      </c>
      <c r="EZ93" s="20" t="n">
        <f aca="false">-In_Balancing*(EZ75+EZ76)/Thousand*EZ41*(1+In_Opex_Adj)</f>
        <v>-185.872547886011</v>
      </c>
      <c r="FA93" s="20" t="n">
        <f aca="false">-In_Balancing*(FA75+FA76)/Thousand*FA41*(1+In_Opex_Adj)</f>
        <v>-187.774394615674</v>
      </c>
      <c r="FB93" s="20" t="n">
        <f aca="false">-In_Balancing*(FB75+FB76)/Thousand*FB41*(1+In_Opex_Adj)</f>
        <v>-187.632246728087</v>
      </c>
      <c r="FC93" s="20" t="n">
        <f aca="false">-In_Balancing*(FC75+FC76)/Thousand*FC41*(1+In_Opex_Adj)</f>
        <v>-187.082619043149</v>
      </c>
      <c r="FD93" s="20" t="n">
        <f aca="false">-In_Balancing*(FD75+FD76)/Thousand*FD41*(1+In_Opex_Adj)</f>
        <v>-0</v>
      </c>
      <c r="FE93" s="20" t="n">
        <f aca="false">-In_Balancing*(FE75+FE76)/Thousand*FE41*(1+In_Opex_Adj)</f>
        <v>-0</v>
      </c>
      <c r="FF93" s="20" t="n">
        <f aca="false">-In_Balancing*(FF75+FF76)/Thousand*FF41*(1+In_Opex_Adj)</f>
        <v>-0</v>
      </c>
      <c r="FG93" s="20" t="n">
        <f aca="false">-In_Balancing*(FG75+FG76)/Thousand*FG41*(1+In_Opex_Adj)</f>
        <v>-0</v>
      </c>
      <c r="FH93" s="20" t="n">
        <f aca="false">-In_Balancing*(FH75+FH76)/Thousand*FH41*(1+In_Opex_Adj)</f>
        <v>-0</v>
      </c>
    </row>
    <row r="94" customFormat="false" ht="15" hidden="false" customHeight="false" outlineLevel="0" collapsed="false">
      <c r="C94" s="0" t="s">
        <v>749</v>
      </c>
      <c r="D94" s="11" t="s">
        <v>359</v>
      </c>
      <c r="I94" s="20" t="n">
        <f aca="false">SUM(J94:FH94)</f>
        <v>-5126.5508552461</v>
      </c>
      <c r="J94" s="20" t="n">
        <f aca="false">-In_Lease*J41*(1+In_Opex_Adj)*J28*J$6</f>
        <v>-0</v>
      </c>
      <c r="K94" s="20" t="n">
        <f aca="false">-In_Lease*K41*(1+In_Opex_Adj)*K28*K$6</f>
        <v>-0</v>
      </c>
      <c r="L94" s="20" t="n">
        <f aca="false">-In_Lease*L41*(1+In_Opex_Adj)*L28*L$6</f>
        <v>-0</v>
      </c>
      <c r="M94" s="20" t="n">
        <f aca="false">-In_Lease*M41*(1+In_Opex_Adj)*M28*M$6</f>
        <v>-0</v>
      </c>
      <c r="N94" s="20" t="n">
        <f aca="false">-In_Lease*N41*(1+In_Opex_Adj)*N28*N$6</f>
        <v>-0</v>
      </c>
      <c r="O94" s="20" t="n">
        <f aca="false">-In_Lease*O41*(1+In_Opex_Adj)*O28*O$6</f>
        <v>-0</v>
      </c>
      <c r="P94" s="20" t="n">
        <f aca="false">-In_Lease*P41*(1+In_Opex_Adj)*P28*P$6</f>
        <v>-0</v>
      </c>
      <c r="Q94" s="20" t="n">
        <f aca="false">-In_Lease*Q41*(1+In_Opex_Adj)*Q28*Q$6</f>
        <v>-0</v>
      </c>
      <c r="R94" s="20" t="n">
        <f aca="false">-In_Lease*R41*(1+In_Opex_Adj)*R28*R$6</f>
        <v>-0</v>
      </c>
      <c r="S94" s="20" t="n">
        <f aca="false">-In_Lease*S41*(1+In_Opex_Adj)*S28*S$6</f>
        <v>-0</v>
      </c>
      <c r="T94" s="20" t="n">
        <f aca="false">-In_Lease*T41*(1+In_Opex_Adj)*T28*T$6</f>
        <v>-25.4029237479452</v>
      </c>
      <c r="U94" s="20" t="n">
        <f aca="false">-In_Lease*U41*(1+In_Opex_Adj)*U28*U$6</f>
        <v>-25.6820767561644</v>
      </c>
      <c r="V94" s="20" t="n">
        <f aca="false">-In_Lease*V41*(1+In_Opex_Adj)*V28*V$6</f>
        <v>-25.6820767561644</v>
      </c>
      <c r="W94" s="20" t="n">
        <f aca="false">-In_Lease*W41*(1+In_Opex_Adj)*W28*W$6</f>
        <v>-25.6365606575342</v>
      </c>
      <c r="X94" s="20" t="n">
        <f aca="false">-In_Lease*X41*(1+In_Opex_Adj)*X28*X$6</f>
        <v>-25.9214113315069</v>
      </c>
      <c r="Y94" s="20" t="n">
        <f aca="false">-In_Lease*Y41*(1+In_Opex_Adj)*Y28*Y$6</f>
        <v>-26.2062620054795</v>
      </c>
      <c r="Z94" s="20" t="n">
        <f aca="false">-In_Lease*Z41*(1+In_Opex_Adj)*Z28*Z$6</f>
        <v>-26.2062620054795</v>
      </c>
      <c r="AA94" s="20" t="n">
        <f aca="false">-In_Lease*AA41*(1+In_Opex_Adj)*AA28*AA$6</f>
        <v>-26.1608074520548</v>
      </c>
      <c r="AB94" s="20" t="n">
        <f aca="false">-In_Lease*AB41*(1+In_Opex_Adj)*AB28*AB$6</f>
        <v>-26.451483090411</v>
      </c>
      <c r="AC94" s="20" t="n">
        <f aca="false">-In_Lease*AC41*(1+In_Opex_Adj)*AC28*AC$6</f>
        <v>-26.7421587287671</v>
      </c>
      <c r="AD94" s="20" t="n">
        <f aca="false">-In_Lease*AD41*(1+In_Opex_Adj)*AD28*AD$6</f>
        <v>-26.7421587287671</v>
      </c>
      <c r="AE94" s="20" t="n">
        <f aca="false">-In_Lease*AE41*(1+In_Opex_Adj)*AE28*AE$6</f>
        <v>-26.6840127123288</v>
      </c>
      <c r="AF94" s="20" t="n">
        <f aca="false">-In_Lease*AF41*(1+In_Opex_Adj)*AF28*AF$6</f>
        <v>-26.9805017424658</v>
      </c>
      <c r="AG94" s="20" t="n">
        <f aca="false">-In_Lease*AG41*(1+In_Opex_Adj)*AG28*AG$6</f>
        <v>-27.2769907726027</v>
      </c>
      <c r="AH94" s="20" t="n">
        <f aca="false">-In_Lease*AH41*(1+In_Opex_Adj)*AH28*AH$6</f>
        <v>-27.2769907726027</v>
      </c>
      <c r="AI94" s="20" t="n">
        <f aca="false">-In_Lease*AI41*(1+In_Opex_Adj)*AI28*AI$6</f>
        <v>-27.5201232657534</v>
      </c>
      <c r="AJ94" s="20" t="n">
        <f aca="false">-In_Lease*AJ41*(1+In_Opex_Adj)*AJ28*AJ$6</f>
        <v>-27.5201232657534</v>
      </c>
      <c r="AK94" s="20" t="n">
        <f aca="false">-In_Lease*AK41*(1+In_Opex_Adj)*AK28*AK$6</f>
        <v>-27.8225422027397</v>
      </c>
      <c r="AL94" s="20" t="n">
        <f aca="false">-In_Lease*AL41*(1+In_Opex_Adj)*AL28*AL$6</f>
        <v>-27.8225422027397</v>
      </c>
      <c r="AM94" s="20" t="n">
        <f aca="false">-In_Lease*AM41*(1+In_Opex_Adj)*AM28*AM$6</f>
        <v>-27.762048</v>
      </c>
      <c r="AN94" s="20" t="n">
        <f aca="false">-In_Lease*AN41*(1+In_Opex_Adj)*AN28*AN$6</f>
        <v>-28.0705152</v>
      </c>
      <c r="AO94" s="20" t="n">
        <f aca="false">-In_Lease*AO41*(1+In_Opex_Adj)*AO28*AO$6</f>
        <v>-28.3789824</v>
      </c>
      <c r="AP94" s="20" t="n">
        <f aca="false">-In_Lease*AP41*(1+In_Opex_Adj)*AP28*AP$6</f>
        <v>-28.3789824</v>
      </c>
      <c r="AQ94" s="20" t="n">
        <f aca="false">-In_Lease*AQ41*(1+In_Opex_Adj)*AQ28*AQ$6</f>
        <v>-28.317304109589</v>
      </c>
      <c r="AR94" s="20" t="n">
        <f aca="false">-In_Lease*AR41*(1+In_Opex_Adj)*AR28*AR$6</f>
        <v>-28.6319408219178</v>
      </c>
      <c r="AS94" s="20" t="n">
        <f aca="false">-In_Lease*AS41*(1+In_Opex_Adj)*AS28*AS$6</f>
        <v>-28.9465775342466</v>
      </c>
      <c r="AT94" s="20" t="n">
        <f aca="false">-In_Lease*AT41*(1+In_Opex_Adj)*AT28*AT$6</f>
        <v>-28.9465775342466</v>
      </c>
      <c r="AU94" s="20" t="n">
        <f aca="false">-In_Lease*AU41*(1+In_Opex_Adj)*AU28*AU$6</f>
        <v>-28.8836383561644</v>
      </c>
      <c r="AV94" s="20" t="n">
        <f aca="false">-In_Lease*AV41*(1+In_Opex_Adj)*AV28*AV$6</f>
        <v>-29.2045676712329</v>
      </c>
      <c r="AW94" s="20" t="n">
        <f aca="false">-In_Lease*AW41*(1+In_Opex_Adj)*AW28*AW$6</f>
        <v>-29.5254969863014</v>
      </c>
      <c r="AX94" s="20" t="n">
        <f aca="false">-In_Lease*AX41*(1+In_Opex_Adj)*AX28*AX$6</f>
        <v>-29.5254969863014</v>
      </c>
      <c r="AY94" s="20" t="n">
        <f aca="false">-In_Lease*AY41*(1+In_Opex_Adj)*AY28*AY$6</f>
        <v>-29.7886590246575</v>
      </c>
      <c r="AZ94" s="20" t="n">
        <f aca="false">-In_Lease*AZ41*(1+In_Opex_Adj)*AZ28*AZ$6</f>
        <v>-29.7886590246575</v>
      </c>
      <c r="BA94" s="20" t="n">
        <f aca="false">-In_Lease*BA41*(1+In_Opex_Adj)*BA28*BA$6</f>
        <v>-30.1160069260274</v>
      </c>
      <c r="BB94" s="20" t="n">
        <f aca="false">-In_Lease*BB41*(1+In_Opex_Adj)*BB28*BB$6</f>
        <v>-30.1160069260274</v>
      </c>
      <c r="BC94" s="20" t="n">
        <f aca="false">-In_Lease*BC41*(1+In_Opex_Adj)*BC28*BC$6</f>
        <v>-30.0505354520548</v>
      </c>
      <c r="BD94" s="20" t="n">
        <f aca="false">-In_Lease*BD41*(1+In_Opex_Adj)*BD28*BD$6</f>
        <v>-30.384430290411</v>
      </c>
      <c r="BE94" s="20" t="n">
        <f aca="false">-In_Lease*BE41*(1+In_Opex_Adj)*BE28*BE$6</f>
        <v>-30.7183251287671</v>
      </c>
      <c r="BF94" s="20" t="n">
        <f aca="false">-In_Lease*BF41*(1+In_Opex_Adj)*BF28*BF$6</f>
        <v>-30.7183251287671</v>
      </c>
      <c r="BG94" s="20" t="n">
        <f aca="false">-In_Lease*BG41*(1+In_Opex_Adj)*BG28*BG$6</f>
        <v>-30.6515480547945</v>
      </c>
      <c r="BH94" s="20" t="n">
        <f aca="false">-In_Lease*BH41*(1+In_Opex_Adj)*BH28*BH$6</f>
        <v>-30.9921208109589</v>
      </c>
      <c r="BI94" s="20" t="n">
        <f aca="false">-In_Lease*BI41*(1+In_Opex_Adj)*BI28*BI$6</f>
        <v>-31.3326935671233</v>
      </c>
      <c r="BJ94" s="20" t="n">
        <f aca="false">-In_Lease*BJ41*(1+In_Opex_Adj)*BJ28*BJ$6</f>
        <v>-31.3326935671233</v>
      </c>
      <c r="BK94" s="20" t="n">
        <f aca="false">-In_Lease*BK41*(1+In_Opex_Adj)*BK28*BK$6</f>
        <v>-31.2645856438356</v>
      </c>
      <c r="BL94" s="20" t="n">
        <f aca="false">-In_Lease*BL41*(1+In_Opex_Adj)*BL28*BL$6</f>
        <v>-31.6119699287671</v>
      </c>
      <c r="BM94" s="20" t="n">
        <f aca="false">-In_Lease*BM41*(1+In_Opex_Adj)*BM28*BM$6</f>
        <v>-31.9593542136986</v>
      </c>
      <c r="BN94" s="20" t="n">
        <f aca="false">-In_Lease*BN41*(1+In_Opex_Adj)*BN28*BN$6</f>
        <v>-31.9593542136986</v>
      </c>
      <c r="BO94" s="20" t="n">
        <f aca="false">-In_Lease*BO41*(1+In_Opex_Adj)*BO28*BO$6</f>
        <v>-32.2442169863014</v>
      </c>
      <c r="BP94" s="20" t="n">
        <f aca="false">-In_Lease*BP41*(1+In_Opex_Adj)*BP28*BP$6</f>
        <v>-32.2442169863014</v>
      </c>
      <c r="BQ94" s="20" t="n">
        <f aca="false">-In_Lease*BQ41*(1+In_Opex_Adj)*BQ28*BQ$6</f>
        <v>-32.5985490410959</v>
      </c>
      <c r="BR94" s="20" t="n">
        <f aca="false">-In_Lease*BR41*(1+In_Opex_Adj)*BR28*BR$6</f>
        <v>-32.5985490410959</v>
      </c>
      <c r="BS94" s="20" t="n">
        <f aca="false">-In_Lease*BS41*(1+In_Opex_Adj)*BS28*BS$6</f>
        <v>-32.527682630137</v>
      </c>
      <c r="BT94" s="20" t="n">
        <f aca="false">-In_Lease*BT41*(1+In_Opex_Adj)*BT28*BT$6</f>
        <v>-32.8891013260274</v>
      </c>
      <c r="BU94" s="20" t="n">
        <f aca="false">-In_Lease*BU41*(1+In_Opex_Adj)*BU28*BU$6</f>
        <v>-33.2505200219178</v>
      </c>
      <c r="BV94" s="20" t="n">
        <f aca="false">-In_Lease*BV41*(1+In_Opex_Adj)*BV28*BV$6</f>
        <v>-33.2505200219178</v>
      </c>
      <c r="BW94" s="20" t="n">
        <f aca="false">-In_Lease*BW41*(1+In_Opex_Adj)*BW28*BW$6</f>
        <v>-33.1782391232877</v>
      </c>
      <c r="BX94" s="20" t="n">
        <f aca="false">-In_Lease*BX41*(1+In_Opex_Adj)*BX28*BX$6</f>
        <v>-33.5468862246575</v>
      </c>
      <c r="BY94" s="20" t="n">
        <f aca="false">-In_Lease*BY41*(1+In_Opex_Adj)*BY28*BY$6</f>
        <v>-33.9155333260274</v>
      </c>
      <c r="BZ94" s="20" t="n">
        <f aca="false">-In_Lease*BZ41*(1+In_Opex_Adj)*BZ28*BZ$6</f>
        <v>-33.9155333260274</v>
      </c>
      <c r="CA94" s="20" t="n">
        <f aca="false">-In_Lease*CA41*(1+In_Opex_Adj)*CA28*CA$6</f>
        <v>-33.8417911232877</v>
      </c>
      <c r="CB94" s="20" t="n">
        <f aca="false">-In_Lease*CB41*(1+In_Opex_Adj)*CB28*CB$6</f>
        <v>-34.2178110246575</v>
      </c>
      <c r="CC94" s="20" t="n">
        <f aca="false">-In_Lease*CC41*(1+In_Opex_Adj)*CC28*CC$6</f>
        <v>-34.5938309260274</v>
      </c>
      <c r="CD94" s="20" t="n">
        <f aca="false">-In_Lease*CD41*(1+In_Opex_Adj)*CD28*CD$6</f>
        <v>-34.5938309260274</v>
      </c>
      <c r="CE94" s="20" t="n">
        <f aca="false">-In_Lease*CE41*(1+In_Opex_Adj)*CE28*CE$6</f>
        <v>-34.9021629369863</v>
      </c>
      <c r="CF94" s="20" t="n">
        <f aca="false">-In_Lease*CF41*(1+In_Opex_Adj)*CF28*CF$6</f>
        <v>-34.9021629369863</v>
      </c>
      <c r="CG94" s="20" t="n">
        <f aca="false">-In_Lease*CG41*(1+In_Opex_Adj)*CG28*CG$6</f>
        <v>-35.2857031890411</v>
      </c>
      <c r="CH94" s="20" t="n">
        <f aca="false">-In_Lease*CH41*(1+In_Opex_Adj)*CH28*CH$6</f>
        <v>-35.2857031890411</v>
      </c>
      <c r="CI94" s="20" t="n">
        <f aca="false">-In_Lease*CI41*(1+In_Opex_Adj)*CI28*CI$6</f>
        <v>-35.2089941917808</v>
      </c>
      <c r="CJ94" s="20" t="n">
        <f aca="false">-In_Lease*CJ41*(1+In_Opex_Adj)*CJ28*CJ$6</f>
        <v>-35.6002052383562</v>
      </c>
      <c r="CK94" s="20" t="n">
        <f aca="false">-In_Lease*CK41*(1+In_Opex_Adj)*CK28*CK$6</f>
        <v>-35.9914162849315</v>
      </c>
      <c r="CL94" s="20" t="n">
        <f aca="false">-In_Lease*CL41*(1+In_Opex_Adj)*CL28*CL$6</f>
        <v>-35.9914162849315</v>
      </c>
      <c r="CM94" s="20" t="n">
        <f aca="false">-In_Lease*CM41*(1+In_Opex_Adj)*CM28*CM$6</f>
        <v>-35.9131896986301</v>
      </c>
      <c r="CN94" s="20" t="n">
        <f aca="false">-In_Lease*CN41*(1+In_Opex_Adj)*CN28*CN$6</f>
        <v>-36.312225139726</v>
      </c>
      <c r="CO94" s="20" t="n">
        <f aca="false">-In_Lease*CO41*(1+In_Opex_Adj)*CO28*CO$6</f>
        <v>-36.7112605808219</v>
      </c>
      <c r="CP94" s="20" t="n">
        <f aca="false">-In_Lease*CP41*(1+In_Opex_Adj)*CP28*CP$6</f>
        <v>-36.7112605808219</v>
      </c>
      <c r="CQ94" s="20" t="n">
        <f aca="false">-In_Lease*CQ41*(1+In_Opex_Adj)*CQ28*CQ$6</f>
        <v>-36.6314459178082</v>
      </c>
      <c r="CR94" s="20" t="n">
        <f aca="false">-In_Lease*CR41*(1+In_Opex_Adj)*CR28*CR$6</f>
        <v>-37.0384619835616</v>
      </c>
      <c r="CS94" s="20" t="n">
        <f aca="false">-In_Lease*CS41*(1+In_Opex_Adj)*CS28*CS$6</f>
        <v>-37.4454780493151</v>
      </c>
      <c r="CT94" s="20" t="n">
        <f aca="false">-In_Lease*CT41*(1+In_Opex_Adj)*CT28*CT$6</f>
        <v>-37.4454780493151</v>
      </c>
      <c r="CU94" s="20" t="n">
        <f aca="false">-In_Lease*CU41*(1+In_Opex_Adj)*CU28*CU$6</f>
        <v>-37.7792269150685</v>
      </c>
      <c r="CV94" s="20" t="n">
        <f aca="false">-In_Lease*CV41*(1+In_Opex_Adj)*CV28*CV$6</f>
        <v>-37.7792269150685</v>
      </c>
      <c r="CW94" s="20" t="n">
        <f aca="false">-In_Lease*CW41*(1+In_Opex_Adj)*CW28*CW$6</f>
        <v>-38.1943832547945</v>
      </c>
      <c r="CX94" s="20" t="n">
        <f aca="false">-In_Lease*CX41*(1+In_Opex_Adj)*CX28*CX$6</f>
        <v>-38.1943832547945</v>
      </c>
      <c r="CY94" s="20" t="n">
        <f aca="false">-In_Lease*CY41*(1+In_Opex_Adj)*CY28*CY$6</f>
        <v>-38.1113477260274</v>
      </c>
      <c r="CZ94" s="20" t="n">
        <f aca="false">-In_Lease*CZ41*(1+In_Opex_Adj)*CZ28*CZ$6</f>
        <v>-38.5348071452055</v>
      </c>
      <c r="DA94" s="20" t="n">
        <f aca="false">-In_Lease*DA41*(1+In_Opex_Adj)*DA28*DA$6</f>
        <v>-38.9582665643836</v>
      </c>
      <c r="DB94" s="20" t="n">
        <f aca="false">-In_Lease*DB41*(1+In_Opex_Adj)*DB28*DB$6</f>
        <v>-38.9582665643836</v>
      </c>
      <c r="DC94" s="20" t="n">
        <f aca="false">-In_Lease*DC41*(1+In_Opex_Adj)*DC28*DC$6</f>
        <v>-38.8735850958904</v>
      </c>
      <c r="DD94" s="20" t="n">
        <f aca="false">-In_Lease*DD41*(1+In_Opex_Adj)*DD28*DD$6</f>
        <v>-39.3055138191781</v>
      </c>
      <c r="DE94" s="20" t="n">
        <f aca="false">-In_Lease*DE41*(1+In_Opex_Adj)*DE28*DE$6</f>
        <v>-39.7374425424658</v>
      </c>
      <c r="DF94" s="20" t="n">
        <f aca="false">-In_Lease*DF41*(1+In_Opex_Adj)*DF28*DF$6</f>
        <v>-39.7374425424658</v>
      </c>
      <c r="DG94" s="20" t="n">
        <f aca="false">-In_Lease*DG41*(1+In_Opex_Adj)*DG28*DG$6</f>
        <v>-39.651066739726</v>
      </c>
      <c r="DH94" s="20" t="n">
        <f aca="false">-In_Lease*DH41*(1+In_Opex_Adj)*DH28*DH$6</f>
        <v>-40.0916341479452</v>
      </c>
      <c r="DI94" s="20" t="n">
        <f aca="false">-In_Lease*DI41*(1+In_Opex_Adj)*DI28*DI$6</f>
        <v>-40.5322015561644</v>
      </c>
      <c r="DJ94" s="20" t="n">
        <f aca="false">-In_Lease*DJ41*(1+In_Opex_Adj)*DJ28*DJ$6</f>
        <v>-40.5322015561644</v>
      </c>
      <c r="DK94" s="20" t="n">
        <f aca="false">-In_Lease*DK41*(1+In_Opex_Adj)*DK28*DK$6</f>
        <v>-40.8934553424658</v>
      </c>
      <c r="DL94" s="20" t="n">
        <f aca="false">-In_Lease*DL41*(1+In_Opex_Adj)*DL28*DL$6</f>
        <v>-40.8934553424658</v>
      </c>
      <c r="DM94" s="20" t="n">
        <f aca="false">-In_Lease*DM41*(1+In_Opex_Adj)*DM28*DM$6</f>
        <v>-41.3428339726027</v>
      </c>
      <c r="DN94" s="20" t="n">
        <f aca="false">-In_Lease*DN41*(1+In_Opex_Adj)*DN28*DN$6</f>
        <v>-41.3428339726027</v>
      </c>
      <c r="DO94" s="20" t="n">
        <f aca="false">-In_Lease*DO41*(1+In_Opex_Adj)*DO28*DO$6</f>
        <v>-41.2529464109589</v>
      </c>
      <c r="DP94" s="20" t="n">
        <f aca="false">-In_Lease*DP41*(1+In_Opex_Adj)*DP28*DP$6</f>
        <v>-41.7113124821918</v>
      </c>
      <c r="DQ94" s="20" t="n">
        <f aca="false">-In_Lease*DQ41*(1+In_Opex_Adj)*DQ28*DQ$6</f>
        <v>-42.1696785534247</v>
      </c>
      <c r="DR94" s="20" t="n">
        <f aca="false">-In_Lease*DR41*(1+In_Opex_Adj)*DR28*DR$6</f>
        <v>-42.1696785534247</v>
      </c>
      <c r="DS94" s="20" t="n">
        <f aca="false">-In_Lease*DS41*(1+In_Opex_Adj)*DS28*DS$6</f>
        <v>-42.0780072328767</v>
      </c>
      <c r="DT94" s="20" t="n">
        <f aca="false">-In_Lease*DT41*(1+In_Opex_Adj)*DT28*DT$6</f>
        <v>-42.5455406465754</v>
      </c>
      <c r="DU94" s="20" t="n">
        <f aca="false">-In_Lease*DU41*(1+In_Opex_Adj)*DU28*DU$6</f>
        <v>-43.013074060274</v>
      </c>
      <c r="DV94" s="20" t="n">
        <f aca="false">-In_Lease*DV41*(1+In_Opex_Adj)*DV28*DV$6</f>
        <v>-43.013074060274</v>
      </c>
      <c r="DW94" s="20" t="n">
        <f aca="false">-In_Lease*DW41*(1+In_Opex_Adj)*DW28*DW$6</f>
        <v>-42.9195669041096</v>
      </c>
      <c r="DX94" s="20" t="n">
        <f aca="false">-In_Lease*DX41*(1+In_Opex_Adj)*DX28*DX$6</f>
        <v>-43.3964509808219</v>
      </c>
      <c r="DY94" s="20" t="n">
        <f aca="false">-In_Lease*DY41*(1+In_Opex_Adj)*DY28*DY$6</f>
        <v>-43.8733350575343</v>
      </c>
      <c r="DZ94" s="20" t="n">
        <f aca="false">-In_Lease*DZ41*(1+In_Opex_Adj)*DZ28*DZ$6</f>
        <v>-43.8733350575343</v>
      </c>
      <c r="EA94" s="20" t="n">
        <f aca="false">-In_Lease*EA41*(1+In_Opex_Adj)*EA28*EA$6</f>
        <v>-44.2644024986301</v>
      </c>
      <c r="EB94" s="20" t="n">
        <f aca="false">-In_Lease*EB41*(1+In_Opex_Adj)*EB28*EB$6</f>
        <v>-44.2644024986301</v>
      </c>
      <c r="EC94" s="20" t="n">
        <f aca="false">-In_Lease*EC41*(1+In_Opex_Adj)*EC28*EC$6</f>
        <v>-44.7508245041096</v>
      </c>
      <c r="ED94" s="20" t="n">
        <f aca="false">-In_Lease*ED41*(1+In_Opex_Adj)*ED28*ED$6</f>
        <v>-44.7508245041096</v>
      </c>
      <c r="EE94" s="20" t="n">
        <f aca="false">-In_Lease*EE41*(1+In_Opex_Adj)*EE28*EE$6</f>
        <v>-44.6535320547945</v>
      </c>
      <c r="EF94" s="20" t="n">
        <f aca="false">-In_Lease*EF41*(1+In_Opex_Adj)*EF28*EF$6</f>
        <v>-45.1496824109589</v>
      </c>
      <c r="EG94" s="20" t="n">
        <f aca="false">-In_Lease*EG41*(1+In_Opex_Adj)*EG28*EG$6</f>
        <v>-45.6458327671233</v>
      </c>
      <c r="EH94" s="20" t="n">
        <f aca="false">-In_Lease*EH41*(1+In_Opex_Adj)*EH28*EH$6</f>
        <v>-45.6458327671233</v>
      </c>
      <c r="EI94" s="20" t="n">
        <f aca="false">-In_Lease*EI41*(1+In_Opex_Adj)*EI28*EI$6</f>
        <v>-45.5466003287671</v>
      </c>
      <c r="EJ94" s="20" t="n">
        <f aca="false">-In_Lease*EJ41*(1+In_Opex_Adj)*EJ28*EJ$6</f>
        <v>-46.0526736657534</v>
      </c>
      <c r="EK94" s="20" t="n">
        <f aca="false">-In_Lease*EK41*(1+In_Opex_Adj)*EK28*EK$6</f>
        <v>-46.5587470027397</v>
      </c>
      <c r="EL94" s="20" t="n">
        <f aca="false">-In_Lease*EL41*(1+In_Opex_Adj)*EL28*EL$6</f>
        <v>-46.5587470027397</v>
      </c>
      <c r="EM94" s="20" t="n">
        <f aca="false">-In_Lease*EM41*(1+In_Opex_Adj)*EM28*EM$6</f>
        <v>-46.4575403835616</v>
      </c>
      <c r="EN94" s="20" t="n">
        <f aca="false">-In_Lease*EN41*(1+In_Opex_Adj)*EN28*EN$6</f>
        <v>-46.9737352767123</v>
      </c>
      <c r="EO94" s="20" t="n">
        <f aca="false">-In_Lease*EO41*(1+In_Opex_Adj)*EO28*EO$6</f>
        <v>-47.489930169863</v>
      </c>
      <c r="EP94" s="20" t="n">
        <f aca="false">-In_Lease*EP41*(1+In_Opex_Adj)*EP28*EP$6</f>
        <v>-47.489930169863</v>
      </c>
      <c r="EQ94" s="20" t="n">
        <f aca="false">-In_Lease*EQ41*(1+In_Opex_Adj)*EQ28*EQ$6</f>
        <v>-47.9132023232877</v>
      </c>
      <c r="ER94" s="20" t="n">
        <f aca="false">-In_Lease*ER41*(1+In_Opex_Adj)*ER28*ER$6</f>
        <v>-47.9132023232877</v>
      </c>
      <c r="ES94" s="20" t="n">
        <f aca="false">-In_Lease*ES41*(1+In_Opex_Adj)*ES28*ES$6</f>
        <v>-48.439721030137</v>
      </c>
      <c r="ET94" s="20" t="n">
        <f aca="false">-In_Lease*ET41*(1+In_Opex_Adj)*ET28*ET$6</f>
        <v>-48.439721030137</v>
      </c>
      <c r="EU94" s="20" t="n">
        <f aca="false">-In_Lease*EU41*(1+In_Opex_Adj)*EU28*EU$6</f>
        <v>-48.3344172887671</v>
      </c>
      <c r="EV94" s="20" t="n">
        <f aca="false">-In_Lease*EV41*(1+In_Opex_Adj)*EV28*EV$6</f>
        <v>-48.8714663697534</v>
      </c>
      <c r="EW94" s="20" t="n">
        <f aca="false">-In_Lease*EW41*(1+In_Opex_Adj)*EW28*EW$6</f>
        <v>-49.4085154507397</v>
      </c>
      <c r="EX94" s="20" t="n">
        <f aca="false">-In_Lease*EX41*(1+In_Opex_Adj)*EX28*EX$6</f>
        <v>-49.4085154507397</v>
      </c>
      <c r="EY94" s="20" t="n">
        <f aca="false">-In_Lease*EY41*(1+In_Opex_Adj)*EY28*EY$6</f>
        <v>-49.3011056345425</v>
      </c>
      <c r="EZ94" s="20" t="n">
        <f aca="false">-In_Lease*EZ41*(1+In_Opex_Adj)*EZ28*EZ$6</f>
        <v>-49.8488956971485</v>
      </c>
      <c r="FA94" s="20" t="n">
        <f aca="false">-In_Lease*FA41*(1+In_Opex_Adj)*FA28*FA$6</f>
        <v>-50.3966857597545</v>
      </c>
      <c r="FB94" s="20" t="n">
        <f aca="false">-In_Lease*FB41*(1+In_Opex_Adj)*FB28*FB$6</f>
        <v>-50.3966857597545</v>
      </c>
      <c r="FC94" s="20" t="n">
        <f aca="false">-In_Lease*FC41*(1+In_Opex_Adj)*FC28*FC$6</f>
        <v>-50.2871277472333</v>
      </c>
      <c r="FD94" s="20" t="n">
        <f aca="false">-In_Lease*FD41*(1+In_Opex_Adj)*FD28*FD$6</f>
        <v>-0</v>
      </c>
      <c r="FE94" s="20" t="n">
        <f aca="false">-In_Lease*FE41*(1+In_Opex_Adj)*FE28*FE$6</f>
        <v>-0</v>
      </c>
      <c r="FF94" s="20" t="n">
        <f aca="false">-In_Lease*FF41*(1+In_Opex_Adj)*FF28*FF$6</f>
        <v>-0</v>
      </c>
      <c r="FG94" s="20" t="n">
        <f aca="false">-In_Lease*FG41*(1+In_Opex_Adj)*FG28*FG$6</f>
        <v>-0</v>
      </c>
      <c r="FH94" s="20" t="n">
        <f aca="false">-In_Lease*FH41*(1+In_Opex_Adj)*FH28*FH$6</f>
        <v>-0</v>
      </c>
    </row>
    <row r="95" customFormat="false" ht="15" hidden="false" customHeight="false" outlineLevel="0" collapsed="false">
      <c r="C95" s="0" t="s">
        <v>333</v>
      </c>
      <c r="D95" s="11" t="s">
        <v>359</v>
      </c>
      <c r="I95" s="20" t="n">
        <f aca="false">SUM(J95:FH95)</f>
        <v>-82238.4199695729</v>
      </c>
      <c r="J95" s="20" t="n">
        <f aca="false">-In_BESS_Opex*$E18*J41*(1+In_Opex_Adj)*J28*J$6*J52</f>
        <v>-0</v>
      </c>
      <c r="K95" s="20" t="n">
        <f aca="false">-In_BESS_Opex*$E18*K41*(1+In_Opex_Adj)*K28*K$6*K52</f>
        <v>-0</v>
      </c>
      <c r="L95" s="20" t="n">
        <f aca="false">-In_BESS_Opex*$E18*L41*(1+In_Opex_Adj)*L28*L$6*L52</f>
        <v>-0</v>
      </c>
      <c r="M95" s="20" t="n">
        <f aca="false">-In_BESS_Opex*$E18*M41*(1+In_Opex_Adj)*M28*M$6*M52</f>
        <v>-0</v>
      </c>
      <c r="N95" s="20" t="n">
        <f aca="false">-In_BESS_Opex*$E18*N41*(1+In_Opex_Adj)*N28*N$6*N52</f>
        <v>-0</v>
      </c>
      <c r="O95" s="20" t="n">
        <f aca="false">-In_BESS_Opex*$E18*O41*(1+In_Opex_Adj)*O28*O$6*O52</f>
        <v>-0</v>
      </c>
      <c r="P95" s="20" t="n">
        <f aca="false">-In_BESS_Opex*$E18*P41*(1+In_Opex_Adj)*P28*P$6*P52</f>
        <v>-0</v>
      </c>
      <c r="Q95" s="20" t="n">
        <f aca="false">-In_BESS_Opex*$E18*Q41*(1+In_Opex_Adj)*Q28*Q$6*Q52</f>
        <v>-0</v>
      </c>
      <c r="R95" s="20" t="n">
        <f aca="false">-In_BESS_Opex*$E18*R41*(1+In_Opex_Adj)*R28*R$6*R52</f>
        <v>-0</v>
      </c>
      <c r="S95" s="20" t="n">
        <f aca="false">-In_BESS_Opex*$E18*S41*(1+In_Opex_Adj)*S28*S$6*S52</f>
        <v>-0</v>
      </c>
      <c r="T95" s="20" t="n">
        <f aca="false">-In_BESS_Opex*$E18*T41*(1+In_Opex_Adj)*T28*T$6*T52</f>
        <v>-407.505235123288</v>
      </c>
      <c r="U95" s="20" t="n">
        <f aca="false">-In_BESS_Opex*$E18*U41*(1+In_Opex_Adj)*U28*U$6*U52</f>
        <v>-411.983314630137</v>
      </c>
      <c r="V95" s="20" t="n">
        <f aca="false">-In_BESS_Opex*$E18*V41*(1+In_Opex_Adj)*V28*V$6*V52</f>
        <v>-411.983314630137</v>
      </c>
      <c r="W95" s="20" t="n">
        <f aca="false">-In_BESS_Opex*$E18*W41*(1+In_Opex_Adj)*W28*W$6*W52</f>
        <v>-411.253160547945</v>
      </c>
      <c r="X95" s="20" t="n">
        <f aca="false">-In_BESS_Opex*$E18*X41*(1+In_Opex_Adj)*X28*X$6*X52</f>
        <v>-415.822640109589</v>
      </c>
      <c r="Y95" s="20" t="n">
        <f aca="false">-In_BESS_Opex*$E18*Y41*(1+In_Opex_Adj)*Y28*Y$6*Y52</f>
        <v>-420.392119671233</v>
      </c>
      <c r="Z95" s="20" t="n">
        <f aca="false">-In_BESS_Opex*$E18*Z41*(1+In_Opex_Adj)*Z28*Z$6*Z52</f>
        <v>-420.392119671233</v>
      </c>
      <c r="AA95" s="20" t="n">
        <f aca="false">-In_BESS_Opex*$E18*AA41*(1+In_Opex_Adj)*AA28*AA$6*AA52</f>
        <v>-419.662952876712</v>
      </c>
      <c r="AB95" s="20" t="n">
        <f aca="false">-In_BESS_Opex*$E18*AB41*(1+In_Opex_Adj)*AB28*AB$6*AB52</f>
        <v>-424.325874575343</v>
      </c>
      <c r="AC95" s="20" t="n">
        <f aca="false">-In_BESS_Opex*$E18*AC41*(1+In_Opex_Adj)*AC28*AC$6*AC52</f>
        <v>-428.988796273973</v>
      </c>
      <c r="AD95" s="20" t="n">
        <f aca="false">-In_BESS_Opex*$E18*AD41*(1+In_Opex_Adj)*AD28*AD$6*AD52</f>
        <v>-428.988796273973</v>
      </c>
      <c r="AE95" s="20" t="n">
        <f aca="false">-In_BESS_Opex*$E18*AE41*(1+In_Opex_Adj)*AE28*AE$6*AE52</f>
        <v>-428.056037260274</v>
      </c>
      <c r="AF95" s="20" t="n">
        <f aca="false">-In_BESS_Opex*$E18*AF41*(1+In_Opex_Adj)*AF28*AF$6*AF52</f>
        <v>-432.812215452055</v>
      </c>
      <c r="AG95" s="20" t="n">
        <f aca="false">-In_BESS_Opex*$E18*AG41*(1+In_Opex_Adj)*AG28*AG$6*AG52</f>
        <v>-437.568393643836</v>
      </c>
      <c r="AH95" s="20" t="n">
        <f aca="false">-In_BESS_Opex*$E18*AH41*(1+In_Opex_Adj)*AH28*AH$6*AH52</f>
        <v>-437.568393643836</v>
      </c>
      <c r="AI95" s="20" t="n">
        <f aca="false">-In_BESS_Opex*$E18*AI41*(1+In_Opex_Adj)*AI28*AI$6*AI52</f>
        <v>-441.468644054795</v>
      </c>
      <c r="AJ95" s="20" t="n">
        <f aca="false">-In_BESS_Opex*$E18*AJ41*(1+In_Opex_Adj)*AJ28*AJ$6*AJ52</f>
        <v>-441.468644054795</v>
      </c>
      <c r="AK95" s="20" t="n">
        <f aca="false">-In_BESS_Opex*$E18*AK41*(1+In_Opex_Adj)*AK28*AK$6*AK52</f>
        <v>-446.319947835616</v>
      </c>
      <c r="AL95" s="20" t="n">
        <f aca="false">-In_BESS_Opex*$E18*AL41*(1+In_Opex_Adj)*AL28*AL$6*AL52</f>
        <v>-446.319947835616</v>
      </c>
      <c r="AM95" s="20" t="n">
        <f aca="false">-In_BESS_Opex*$E18*AM41*(1+In_Opex_Adj)*AM28*AM$6*AM52</f>
        <v>-445.34952</v>
      </c>
      <c r="AN95" s="20" t="n">
        <f aca="false">-In_BESS_Opex*$E18*AN41*(1+In_Opex_Adj)*AN28*AN$6*AN52</f>
        <v>-450.297848</v>
      </c>
      <c r="AO95" s="20" t="n">
        <f aca="false">-In_BESS_Opex*$E18*AO41*(1+In_Opex_Adj)*AO28*AO$6*AO52</f>
        <v>-455.246176</v>
      </c>
      <c r="AP95" s="20" t="n">
        <f aca="false">-In_BESS_Opex*$E18*AP41*(1+In_Opex_Adj)*AP28*AP$6*AP52</f>
        <v>-455.246176</v>
      </c>
      <c r="AQ95" s="20" t="n">
        <f aca="false">-In_BESS_Opex*$E18*AQ41*(1+In_Opex_Adj)*AQ28*AQ$6*AQ52</f>
        <v>-454.256753424658</v>
      </c>
      <c r="AR95" s="20" t="n">
        <f aca="false">-In_BESS_Opex*$E18*AR41*(1+In_Opex_Adj)*AR28*AR$6*AR52</f>
        <v>-459.304050684932</v>
      </c>
      <c r="AS95" s="20" t="n">
        <f aca="false">-In_BESS_Opex*$E18*AS41*(1+In_Opex_Adj)*AS28*AS$6*AS52</f>
        <v>-464.351347945206</v>
      </c>
      <c r="AT95" s="20" t="n">
        <f aca="false">-In_BESS_Opex*$E18*AT41*(1+In_Opex_Adj)*AT28*AT$6*AT52</f>
        <v>-464.351347945206</v>
      </c>
      <c r="AU95" s="20" t="n">
        <f aca="false">-In_BESS_Opex*$E18*AU41*(1+In_Opex_Adj)*AU28*AU$6*AU52</f>
        <v>-463.341698630137</v>
      </c>
      <c r="AV95" s="20" t="n">
        <f aca="false">-In_BESS_Opex*$E18*AV41*(1+In_Opex_Adj)*AV28*AV$6*AV52</f>
        <v>-468.489939726027</v>
      </c>
      <c r="AW95" s="20" t="n">
        <f aca="false">-In_BESS_Opex*$E18*AW41*(1+In_Opex_Adj)*AW28*AW$6*AW52</f>
        <v>-473.638180821918</v>
      </c>
      <c r="AX95" s="20" t="n">
        <f aca="false">-In_BESS_Opex*$E18*AX41*(1+In_Opex_Adj)*AX28*AX$6*AX52</f>
        <v>-473.638180821918</v>
      </c>
      <c r="AY95" s="20" t="n">
        <f aca="false">-In_BESS_Opex*$E18*AY41*(1+In_Opex_Adj)*AY28*AY$6*AY52</f>
        <v>-477.859738520548</v>
      </c>
      <c r="AZ95" s="20" t="n">
        <f aca="false">-In_BESS_Opex*$E18*AZ41*(1+In_Opex_Adj)*AZ28*AZ$6*AZ52</f>
        <v>-477.859738520548</v>
      </c>
      <c r="BA95" s="20" t="n">
        <f aca="false">-In_BESS_Opex*$E18*BA41*(1+In_Opex_Adj)*BA28*BA$6*BA52</f>
        <v>-483.110944438356</v>
      </c>
      <c r="BB95" s="20" t="n">
        <f aca="false">-In_BESS_Opex*$E18*BB41*(1+In_Opex_Adj)*BB28*BB$6*BB52</f>
        <v>-483.110944438356</v>
      </c>
      <c r="BC95" s="20" t="n">
        <f aca="false">-In_BESS_Opex*$E18*BC41*(1+In_Opex_Adj)*BC28*BC$6*BC52</f>
        <v>-482.060672876712</v>
      </c>
      <c r="BD95" s="20" t="n">
        <f aca="false">-In_BESS_Opex*$E18*BD41*(1+In_Opex_Adj)*BD28*BD$6*BD52</f>
        <v>-487.416902575342</v>
      </c>
      <c r="BE95" s="20" t="n">
        <f aca="false">-In_BESS_Opex*$E18*BE41*(1+In_Opex_Adj)*BE28*BE$6*BE52</f>
        <v>-492.773132273973</v>
      </c>
      <c r="BF95" s="20" t="n">
        <f aca="false">-In_BESS_Opex*$E18*BF41*(1+In_Opex_Adj)*BF28*BF$6*BF52</f>
        <v>-492.773132273973</v>
      </c>
      <c r="BG95" s="20" t="n">
        <f aca="false">-In_BESS_Opex*$E18*BG41*(1+In_Opex_Adj)*BG28*BG$6*BG52</f>
        <v>-491.701916712329</v>
      </c>
      <c r="BH95" s="20" t="n">
        <f aca="false">-In_BESS_Opex*$E18*BH41*(1+In_Opex_Adj)*BH28*BH$6*BH52</f>
        <v>-497.165271342466</v>
      </c>
      <c r="BI95" s="20" t="n">
        <f aca="false">-In_BESS_Opex*$E18*BI41*(1+In_Opex_Adj)*BI28*BI$6*BI52</f>
        <v>-502.628625972603</v>
      </c>
      <c r="BJ95" s="20" t="n">
        <f aca="false">-In_BESS_Opex*$E18*BJ41*(1+In_Opex_Adj)*BJ28*BJ$6*BJ52</f>
        <v>-502.628625972603</v>
      </c>
      <c r="BK95" s="20" t="n">
        <f aca="false">-In_BESS_Opex*$E18*BK41*(1+In_Opex_Adj)*BK28*BK$6*BK52</f>
        <v>-501.536061369863</v>
      </c>
      <c r="BL95" s="20" t="n">
        <f aca="false">-In_BESS_Opex*$E18*BL41*(1+In_Opex_Adj)*BL28*BL$6*BL52</f>
        <v>-507.108684273973</v>
      </c>
      <c r="BM95" s="20" t="n">
        <f aca="false">-In_BESS_Opex*$E18*BM41*(1+In_Opex_Adj)*BM28*BM$6*BM52</f>
        <v>-512.681307178082</v>
      </c>
      <c r="BN95" s="20" t="n">
        <f aca="false">-In_BESS_Opex*$E18*BN41*(1+In_Opex_Adj)*BN28*BN$6*BN52</f>
        <v>-512.681307178082</v>
      </c>
      <c r="BO95" s="20" t="n">
        <f aca="false">-In_BESS_Opex*$E18*BO41*(1+In_Opex_Adj)*BO28*BO$6*BO52</f>
        <v>-517.250980821918</v>
      </c>
      <c r="BP95" s="20" t="n">
        <f aca="false">-In_BESS_Opex*$E18*BP41*(1+In_Opex_Adj)*BP28*BP$6*BP52</f>
        <v>-517.250980821918</v>
      </c>
      <c r="BQ95" s="20" t="n">
        <f aca="false">-In_BESS_Opex*$E18*BQ41*(1+In_Opex_Adj)*BQ28*BQ$6*BQ52</f>
        <v>-522.935057534247</v>
      </c>
      <c r="BR95" s="20" t="n">
        <f aca="false">-In_BESS_Opex*$E18*BR41*(1+In_Opex_Adj)*BR28*BR$6*BR52</f>
        <v>-522.935057534247</v>
      </c>
      <c r="BS95" s="20" t="n">
        <f aca="false">-In_BESS_Opex*$E18*BS41*(1+In_Opex_Adj)*BS28*BS$6*BS52</f>
        <v>-521.798242191781</v>
      </c>
      <c r="BT95" s="20" t="n">
        <f aca="false">-In_BESS_Opex*$E18*BT41*(1+In_Opex_Adj)*BT28*BT$6*BT52</f>
        <v>-527.596000438356</v>
      </c>
      <c r="BU95" s="20" t="n">
        <f aca="false">-In_BESS_Opex*$E18*BU41*(1+In_Opex_Adj)*BU28*BU$6*BU52</f>
        <v>-533.393758684932</v>
      </c>
      <c r="BV95" s="20" t="n">
        <f aca="false">-In_BESS_Opex*$E18*BV41*(1+In_Opex_Adj)*BV28*BV$6*BV52</f>
        <v>-533.393758684932</v>
      </c>
      <c r="BW95" s="20" t="n">
        <f aca="false">-In_BESS_Opex*$E18*BW41*(1+In_Opex_Adj)*BW28*BW$6*BW52</f>
        <v>-532.23425260274</v>
      </c>
      <c r="BX95" s="20" t="n">
        <f aca="false">-In_BESS_Opex*$E18*BX41*(1+In_Opex_Adj)*BX28*BX$6*BX52</f>
        <v>-538.147966520548</v>
      </c>
      <c r="BY95" s="20" t="n">
        <f aca="false">-In_BESS_Opex*$E18*BY41*(1+In_Opex_Adj)*BY28*BY$6*BY52</f>
        <v>-544.061680438356</v>
      </c>
      <c r="BZ95" s="20" t="n">
        <f aca="false">-In_BESS_Opex*$E18*BZ41*(1+In_Opex_Adj)*BZ28*BZ$6*BZ52</f>
        <v>-544.061680438356</v>
      </c>
      <c r="CA95" s="20" t="n">
        <f aca="false">-In_BESS_Opex*$E18*CA41*(1+In_Opex_Adj)*CA28*CA$6*CA52</f>
        <v>-542.87873260274</v>
      </c>
      <c r="CB95" s="20" t="n">
        <f aca="false">-In_BESS_Opex*$E18*CB41*(1+In_Opex_Adj)*CB28*CB$6*CB52</f>
        <v>-548.910718520548</v>
      </c>
      <c r="CC95" s="20" t="n">
        <f aca="false">-In_BESS_Opex*$E18*CC41*(1+In_Opex_Adj)*CC28*CC$6*CC52</f>
        <v>-554.942704438356</v>
      </c>
      <c r="CD95" s="20" t="n">
        <f aca="false">-In_BESS_Opex*$E18*CD41*(1+In_Opex_Adj)*CD28*CD$6*CD52</f>
        <v>-554.942704438356</v>
      </c>
      <c r="CE95" s="20" t="n">
        <f aca="false">-In_BESS_Opex*$E18*CE41*(1+In_Opex_Adj)*CE28*CE$6*CE52</f>
        <v>-559.888863780822</v>
      </c>
      <c r="CF95" s="20" t="n">
        <f aca="false">-In_BESS_Opex*$E18*CF41*(1+In_Opex_Adj)*CF28*CF$6*CF52</f>
        <v>-559.888863780822</v>
      </c>
      <c r="CG95" s="20" t="n">
        <f aca="false">-In_BESS_Opex*$E18*CG41*(1+In_Opex_Adj)*CG28*CG$6*CG52</f>
        <v>-566.041488657534</v>
      </c>
      <c r="CH95" s="20" t="n">
        <f aca="false">-In_BESS_Opex*$E18*CH41*(1+In_Opex_Adj)*CH28*CH$6*CH52</f>
        <v>-566.041488657534</v>
      </c>
      <c r="CI95" s="20" t="n">
        <f aca="false">-In_BESS_Opex*$E18*CI41*(1+In_Opex_Adj)*CI28*CI$6*CI52</f>
        <v>-564.810948493151</v>
      </c>
      <c r="CJ95" s="20" t="n">
        <f aca="false">-In_BESS_Opex*$E18*CJ41*(1+In_Opex_Adj)*CJ28*CJ$6*CJ52</f>
        <v>-571.08662569863</v>
      </c>
      <c r="CK95" s="20" t="n">
        <f aca="false">-In_BESS_Opex*$E18*CK41*(1+In_Opex_Adj)*CK28*CK$6*CK52</f>
        <v>-577.36230290411</v>
      </c>
      <c r="CL95" s="20" t="n">
        <f aca="false">-In_BESS_Opex*$E18*CL41*(1+In_Opex_Adj)*CL28*CL$6*CL52</f>
        <v>-577.36230290411</v>
      </c>
      <c r="CM95" s="20" t="n">
        <f aca="false">-In_BESS_Opex*$E18*CM41*(1+In_Opex_Adj)*CM28*CM$6*CM52</f>
        <v>-576.107418082192</v>
      </c>
      <c r="CN95" s="20" t="n">
        <f aca="false">-In_BESS_Opex*$E18*CN41*(1+In_Opex_Adj)*CN28*CN$6*CN52</f>
        <v>-582.508611616438</v>
      </c>
      <c r="CO95" s="20" t="n">
        <f aca="false">-In_BESS_Opex*$E18*CO41*(1+In_Opex_Adj)*CO28*CO$6*CO52</f>
        <v>-588.909805150685</v>
      </c>
      <c r="CP95" s="20" t="n">
        <f aca="false">-In_BESS_Opex*$E18*CP41*(1+In_Opex_Adj)*CP28*CP$6*CP52</f>
        <v>-588.909805150685</v>
      </c>
      <c r="CQ95" s="20" t="n">
        <f aca="false">-In_BESS_Opex*$E18*CQ41*(1+In_Opex_Adj)*CQ28*CQ$6*CQ52</f>
        <v>-587.629444931507</v>
      </c>
      <c r="CR95" s="20" t="n">
        <f aca="false">-In_BESS_Opex*$E18*CR41*(1+In_Opex_Adj)*CR28*CR$6*CR52</f>
        <v>-594.158660986301</v>
      </c>
      <c r="CS95" s="20" t="n">
        <f aca="false">-In_BESS_Opex*$E18*CS41*(1+In_Opex_Adj)*CS28*CS$6*CS52</f>
        <v>-600.687877041096</v>
      </c>
      <c r="CT95" s="20" t="n">
        <f aca="false">-In_BESS_Opex*$E18*CT41*(1+In_Opex_Adj)*CT28*CT$6*CT52</f>
        <v>-600.687877041096</v>
      </c>
      <c r="CU95" s="20" t="n">
        <f aca="false">-In_BESS_Opex*$E18*CU41*(1+In_Opex_Adj)*CU28*CU$6*CU52</f>
        <v>-606.041765095891</v>
      </c>
      <c r="CV95" s="20" t="n">
        <f aca="false">-In_BESS_Opex*$E18*CV41*(1+In_Opex_Adj)*CV28*CV$6*CV52</f>
        <v>-606.041765095891</v>
      </c>
      <c r="CW95" s="20" t="n">
        <f aca="false">-In_BESS_Opex*$E18*CW41*(1+In_Opex_Adj)*CW28*CW$6*CW52</f>
        <v>-612.701564712329</v>
      </c>
      <c r="CX95" s="20" t="n">
        <f aca="false">-In_BESS_Opex*$E18*CX41*(1+In_Opex_Adj)*CX28*CX$6*CX52</f>
        <v>-612.701564712329</v>
      </c>
      <c r="CY95" s="20" t="n">
        <f aca="false">-In_BESS_Opex*$E18*CY41*(1+In_Opex_Adj)*CY28*CY$6*CY52</f>
        <v>-611.369536438356</v>
      </c>
      <c r="CZ95" s="20" t="n">
        <f aca="false">-In_BESS_Opex*$E18*CZ41*(1+In_Opex_Adj)*CZ28*CZ$6*CZ52</f>
        <v>-618.162531287671</v>
      </c>
      <c r="DA95" s="20" t="n">
        <f aca="false">-In_BESS_Opex*$E18*DA41*(1+In_Opex_Adj)*DA28*DA$6*DA52</f>
        <v>-624.955526136986</v>
      </c>
      <c r="DB95" s="20" t="n">
        <f aca="false">-In_BESS_Opex*$E18*DB41*(1+In_Opex_Adj)*DB28*DB$6*DB52</f>
        <v>-624.955526136986</v>
      </c>
      <c r="DC95" s="20" t="n">
        <f aca="false">-In_BESS_Opex*$E18*DC41*(1+In_Opex_Adj)*DC28*DC$6*DC52</f>
        <v>-623.597094246575</v>
      </c>
      <c r="DD95" s="20" t="n">
        <f aca="false">-In_BESS_Opex*$E18*DD41*(1+In_Opex_Adj)*DD28*DD$6*DD52</f>
        <v>-630.525950849315</v>
      </c>
      <c r="DE95" s="20" t="n">
        <f aca="false">-In_BESS_Opex*$E18*DE41*(1+In_Opex_Adj)*DE28*DE$6*DE52</f>
        <v>-637.454807452055</v>
      </c>
      <c r="DF95" s="20" t="n">
        <f aca="false">-In_BESS_Opex*$E18*DF41*(1+In_Opex_Adj)*DF28*DF$6*DF52</f>
        <v>-637.454807452055</v>
      </c>
      <c r="DG95" s="20" t="n">
        <f aca="false">-In_BESS_Opex*$E18*DG41*(1+In_Opex_Adj)*DG28*DG$6*DG52</f>
        <v>-636.069195616438</v>
      </c>
      <c r="DH95" s="20" t="n">
        <f aca="false">-In_BESS_Opex*$E18*DH41*(1+In_Opex_Adj)*DH28*DH$6*DH52</f>
        <v>-643.136631123288</v>
      </c>
      <c r="DI95" s="20" t="n">
        <f aca="false">-In_BESS_Opex*$E18*DI41*(1+In_Opex_Adj)*DI28*DI$6*DI52</f>
        <v>-650.204066630137</v>
      </c>
      <c r="DJ95" s="20" t="n">
        <f aca="false">-In_BESS_Opex*$E18*DJ41*(1+In_Opex_Adj)*DJ28*DJ$6*DJ52</f>
        <v>-650.204066630137</v>
      </c>
      <c r="DK95" s="20" t="n">
        <f aca="false">-In_BESS_Opex*$E18*DK41*(1+In_Opex_Adj)*DK28*DK$6*DK52</f>
        <v>-655.999179452055</v>
      </c>
      <c r="DL95" s="20" t="n">
        <f aca="false">-In_BESS_Opex*$E18*DL41*(1+In_Opex_Adj)*DL28*DL$6*DL52</f>
        <v>-655.999179452055</v>
      </c>
      <c r="DM95" s="20" t="n">
        <f aca="false">-In_BESS_Opex*$E18*DM41*(1+In_Opex_Adj)*DM28*DM$6*DM52</f>
        <v>-663.207961643836</v>
      </c>
      <c r="DN95" s="20" t="n">
        <f aca="false">-In_BESS_Opex*$E18*DN41*(1+In_Opex_Adj)*DN28*DN$6*DN52</f>
        <v>-663.207961643836</v>
      </c>
      <c r="DO95" s="20" t="n">
        <f aca="false">-In_BESS_Opex*$E18*DO41*(1+In_Opex_Adj)*DO28*DO$6*DO52</f>
        <v>-661.766015342466</v>
      </c>
      <c r="DP95" s="20" t="n">
        <f aca="false">-In_BESS_Opex*$E18*DP41*(1+In_Opex_Adj)*DP28*DP$6*DP52</f>
        <v>-669.118971068493</v>
      </c>
      <c r="DQ95" s="20" t="n">
        <f aca="false">-In_BESS_Opex*$E18*DQ41*(1+In_Opex_Adj)*DQ28*DQ$6*DQ52</f>
        <v>-676.471926794521</v>
      </c>
      <c r="DR95" s="20" t="n">
        <f aca="false">-In_BESS_Opex*$E18*DR41*(1+In_Opex_Adj)*DR28*DR$6*DR52</f>
        <v>-676.471926794521</v>
      </c>
      <c r="DS95" s="20" t="n">
        <f aca="false">-In_BESS_Opex*$E18*DS41*(1+In_Opex_Adj)*DS28*DS$6*DS52</f>
        <v>-675.001366027397</v>
      </c>
      <c r="DT95" s="20" t="n">
        <f aca="false">-In_BESS_Opex*$E18*DT41*(1+In_Opex_Adj)*DT28*DT$6*DT52</f>
        <v>-682.501381205479</v>
      </c>
      <c r="DU95" s="20" t="n">
        <f aca="false">-In_BESS_Opex*$E18*DU41*(1+In_Opex_Adj)*DU28*DU$6*DU52</f>
        <v>-690.001396383562</v>
      </c>
      <c r="DV95" s="20" t="n">
        <f aca="false">-In_BESS_Opex*$E18*DV41*(1+In_Opex_Adj)*DV28*DV$6*DV52</f>
        <v>-690.001396383562</v>
      </c>
      <c r="DW95" s="20" t="n">
        <f aca="false">-In_BESS_Opex*$E18*DW41*(1+In_Opex_Adj)*DW28*DW$6*DW52</f>
        <v>-688.501385753425</v>
      </c>
      <c r="DX95" s="20" t="n">
        <f aca="false">-In_BESS_Opex*$E18*DX41*(1+In_Opex_Adj)*DX28*DX$6*DX52</f>
        <v>-696.151401150685</v>
      </c>
      <c r="DY95" s="20" t="n">
        <f aca="false">-In_BESS_Opex*$E18*DY41*(1+In_Opex_Adj)*DY28*DY$6*DY52</f>
        <v>-703.801416547945</v>
      </c>
      <c r="DZ95" s="20" t="n">
        <f aca="false">-In_BESS_Opex*$E18*DZ41*(1+In_Opex_Adj)*DZ28*DZ$6*DZ52</f>
        <v>-703.801416547945</v>
      </c>
      <c r="EA95" s="20" t="n">
        <f aca="false">-In_BESS_Opex*$E18*EA41*(1+In_Opex_Adj)*EA28*EA$6*EA52</f>
        <v>-710.074790082192</v>
      </c>
      <c r="EB95" s="20" t="n">
        <f aca="false">-In_BESS_Opex*$E18*EB41*(1+In_Opex_Adj)*EB28*EB$6*EB52</f>
        <v>-710.074790082192</v>
      </c>
      <c r="EC95" s="20" t="n">
        <f aca="false">-In_BESS_Opex*$E18*EC41*(1+In_Opex_Adj)*EC28*EC$6*EC52</f>
        <v>-717.877809753425</v>
      </c>
      <c r="ED95" s="20" t="n">
        <f aca="false">-In_BESS_Opex*$E18*ED41*(1+In_Opex_Adj)*ED28*ED$6*ED52</f>
        <v>-717.877809753425</v>
      </c>
      <c r="EE95" s="20" t="n">
        <f aca="false">-In_BESS_Opex*$E18*EE41*(1+In_Opex_Adj)*EE28*EE$6*EE52</f>
        <v>-716.317076712329</v>
      </c>
      <c r="EF95" s="20" t="n">
        <f aca="false">-In_BESS_Opex*$E18*EF41*(1+In_Opex_Adj)*EF28*EF$6*EF52</f>
        <v>-724.276155342466</v>
      </c>
      <c r="EG95" s="20" t="n">
        <f aca="false">-In_BESS_Opex*$E18*EG41*(1+In_Opex_Adj)*EG28*EG$6*EG52</f>
        <v>-732.235233972603</v>
      </c>
      <c r="EH95" s="20" t="n">
        <f aca="false">-In_BESS_Opex*$E18*EH41*(1+In_Opex_Adj)*EH28*EH$6*EH52</f>
        <v>-732.235233972603</v>
      </c>
      <c r="EI95" s="20" t="n">
        <f aca="false">-In_BESS_Opex*$E18*EI41*(1+In_Opex_Adj)*EI28*EI$6*EI52</f>
        <v>-730.643380273973</v>
      </c>
      <c r="EJ95" s="20" t="n">
        <f aca="false">-In_BESS_Opex*$E18*EJ41*(1+In_Opex_Adj)*EJ28*EJ$6*EJ52</f>
        <v>-738.761640054795</v>
      </c>
      <c r="EK95" s="20" t="n">
        <f aca="false">-In_BESS_Opex*$E18*EK41*(1+In_Opex_Adj)*EK28*EK$6*EK52</f>
        <v>-746.879899835617</v>
      </c>
      <c r="EL95" s="20" t="n">
        <f aca="false">-In_BESS_Opex*$E18*EL41*(1+In_Opex_Adj)*EL28*EL$6*EL52</f>
        <v>-746.879899835617</v>
      </c>
      <c r="EM95" s="20" t="n">
        <f aca="false">-In_BESS_Opex*$E18*EM41*(1+In_Opex_Adj)*EM28*EM$6*EM52</f>
        <v>-745.256376986301</v>
      </c>
      <c r="EN95" s="20" t="n">
        <f aca="false">-In_BESS_Opex*$E18*EN41*(1+In_Opex_Adj)*EN28*EN$6*EN52</f>
        <v>-753.53700339726</v>
      </c>
      <c r="EO95" s="20" t="n">
        <f aca="false">-In_BESS_Opex*$E18*EO41*(1+In_Opex_Adj)*EO28*EO$6*EO52</f>
        <v>-761.817629808219</v>
      </c>
      <c r="EP95" s="20" t="n">
        <f aca="false">-In_BESS_Opex*$E18*EP41*(1+In_Opex_Adj)*EP28*EP$6*EP52</f>
        <v>-761.817629808219</v>
      </c>
      <c r="EQ95" s="20" t="n">
        <f aca="false">-In_BESS_Opex*$E18*EQ41*(1+In_Opex_Adj)*EQ28*EQ$6*EQ52</f>
        <v>-768.60762060274</v>
      </c>
      <c r="ER95" s="20" t="n">
        <f aca="false">-In_BESS_Opex*$E18*ER41*(1+In_Opex_Adj)*ER28*ER$6*ER52</f>
        <v>-768.60762060274</v>
      </c>
      <c r="ES95" s="20" t="n">
        <f aca="false">-In_BESS_Opex*$E18*ES41*(1+In_Opex_Adj)*ES28*ES$6*ES52</f>
        <v>-777.053858191781</v>
      </c>
      <c r="ET95" s="20" t="n">
        <f aca="false">-In_BESS_Opex*$E18*ET41*(1+In_Opex_Adj)*ET28*ET$6*ET52</f>
        <v>-777.053858191781</v>
      </c>
      <c r="EU95" s="20" t="n">
        <f aca="false">-In_BESS_Opex*$E18*EU41*(1+In_Opex_Adj)*EU28*EU$6*EU52</f>
        <v>-775.364610673973</v>
      </c>
      <c r="EV95" s="20" t="n">
        <f aca="false">-In_BESS_Opex*$E18*EV41*(1+In_Opex_Adj)*EV28*EV$6*EV52</f>
        <v>-783.979773014795</v>
      </c>
      <c r="EW95" s="20" t="n">
        <f aca="false">-In_BESS_Opex*$E18*EW41*(1+In_Opex_Adj)*EW28*EW$6*EW52</f>
        <v>-792.594935355617</v>
      </c>
      <c r="EX95" s="20" t="n">
        <f aca="false">-In_BESS_Opex*$E18*EX41*(1+In_Opex_Adj)*EX28*EX$6*EX52</f>
        <v>-792.594935355617</v>
      </c>
      <c r="EY95" s="20" t="n">
        <f aca="false">-In_BESS_Opex*$E18*EY41*(1+In_Opex_Adj)*EY28*EY$6*EY52</f>
        <v>-790.871902887452</v>
      </c>
      <c r="EZ95" s="20" t="n">
        <f aca="false">-In_BESS_Opex*$E18*EZ41*(1+In_Opex_Adj)*EZ28*EZ$6*EZ52</f>
        <v>-799.65936847509</v>
      </c>
      <c r="FA95" s="20" t="n">
        <f aca="false">-In_BESS_Opex*$E18*FA41*(1+In_Opex_Adj)*FA28*FA$6*FA52</f>
        <v>-808.446834062729</v>
      </c>
      <c r="FB95" s="20" t="n">
        <f aca="false">-In_BESS_Opex*$E18*FB41*(1+In_Opex_Adj)*FB28*FB$6*FB52</f>
        <v>-808.446834062729</v>
      </c>
      <c r="FC95" s="20" t="n">
        <f aca="false">-In_BESS_Opex*$E18*FC41*(1+In_Opex_Adj)*FC28*FC$6*FC52</f>
        <v>-806.689340945201</v>
      </c>
      <c r="FD95" s="20" t="n">
        <f aca="false">-In_BESS_Opex*$E18*FD41*(1+In_Opex_Adj)*FD28*FD$6*FD52</f>
        <v>-0</v>
      </c>
      <c r="FE95" s="20" t="n">
        <f aca="false">-In_BESS_Opex*$E18*FE41*(1+In_Opex_Adj)*FE28*FE$6*FE52</f>
        <v>-0</v>
      </c>
      <c r="FF95" s="20" t="n">
        <f aca="false">-In_BESS_Opex*$E18*FF41*(1+In_Opex_Adj)*FF28*FF$6*FF52</f>
        <v>-0</v>
      </c>
      <c r="FG95" s="20" t="n">
        <f aca="false">-In_BESS_Opex*$E18*FG41*(1+In_Opex_Adj)*FG28*FG$6*FG52</f>
        <v>-0</v>
      </c>
      <c r="FH95" s="20" t="n">
        <f aca="false">-In_BESS_Opex*$E18*FH41*(1+In_Opex_Adj)*FH28*FH$6*FH52</f>
        <v>-0</v>
      </c>
    </row>
    <row r="96" customFormat="false" ht="15" hidden="false" customHeight="false" outlineLevel="0" collapsed="false">
      <c r="C96" s="0" t="s">
        <v>750</v>
      </c>
      <c r="D96" s="11" t="s">
        <v>359</v>
      </c>
      <c r="I96" s="20" t="n">
        <f aca="false">SUM(J96:FH96)</f>
        <v>0</v>
      </c>
      <c r="J96" s="20" t="n">
        <f aca="false">-In_RTM*J87-INDEX(OPV_Cost,$E56)*J59*J$6</f>
        <v>-0</v>
      </c>
      <c r="K96" s="20" t="n">
        <f aca="false">-In_RTM*K87-INDEX(OPV_Cost,$E56)*K59*K$6</f>
        <v>-0</v>
      </c>
      <c r="L96" s="20" t="n">
        <f aca="false">-In_RTM*L87-INDEX(OPV_Cost,$E56)*L59*L$6</f>
        <v>-0</v>
      </c>
      <c r="M96" s="20" t="n">
        <f aca="false">-In_RTM*M87-INDEX(OPV_Cost,$E56)*M59*M$6</f>
        <v>-0</v>
      </c>
      <c r="N96" s="20" t="n">
        <f aca="false">-In_RTM*N87-INDEX(OPV_Cost,$E56)*N59*N$6</f>
        <v>-0</v>
      </c>
      <c r="O96" s="20" t="n">
        <f aca="false">-In_RTM*O87-INDEX(OPV_Cost,$E56)*O59*O$6</f>
        <v>-0</v>
      </c>
      <c r="P96" s="20" t="n">
        <f aca="false">-In_RTM*P87-INDEX(OPV_Cost,$E56)*P59*P$6</f>
        <v>-0</v>
      </c>
      <c r="Q96" s="20" t="n">
        <f aca="false">-In_RTM*Q87-INDEX(OPV_Cost,$E56)*Q59*Q$6</f>
        <v>-0</v>
      </c>
      <c r="R96" s="20" t="n">
        <f aca="false">-In_RTM*R87-INDEX(OPV_Cost,$E56)*R59*R$6</f>
        <v>-0</v>
      </c>
      <c r="S96" s="20" t="n">
        <f aca="false">-In_RTM*S87-INDEX(OPV_Cost,$E56)*S59*S$6</f>
        <v>-0</v>
      </c>
      <c r="T96" s="20" t="n">
        <f aca="false">-In_RTM*T87-INDEX(OPV_Cost,$E56)*T59*T$6</f>
        <v>-0</v>
      </c>
      <c r="U96" s="20" t="n">
        <f aca="false">-In_RTM*U87-INDEX(OPV_Cost,$E56)*U59*U$6</f>
        <v>-0</v>
      </c>
      <c r="V96" s="20" t="n">
        <f aca="false">-In_RTM*V87-INDEX(OPV_Cost,$E56)*V59*V$6</f>
        <v>-0</v>
      </c>
      <c r="W96" s="20" t="n">
        <f aca="false">-In_RTM*W87-INDEX(OPV_Cost,$E56)*W59*W$6</f>
        <v>-0</v>
      </c>
      <c r="X96" s="20" t="n">
        <f aca="false">-In_RTM*X87-INDEX(OPV_Cost,$E56)*X59*X$6</f>
        <v>-0</v>
      </c>
      <c r="Y96" s="20" t="n">
        <f aca="false">-In_RTM*Y87-INDEX(OPV_Cost,$E56)*Y59*Y$6</f>
        <v>-0</v>
      </c>
      <c r="Z96" s="20" t="n">
        <f aca="false">-In_RTM*Z87-INDEX(OPV_Cost,$E56)*Z59*Z$6</f>
        <v>-0</v>
      </c>
      <c r="AA96" s="20" t="n">
        <f aca="false">-In_RTM*AA87-INDEX(OPV_Cost,$E56)*AA59*AA$6</f>
        <v>-0</v>
      </c>
      <c r="AB96" s="20" t="n">
        <f aca="false">-In_RTM*AB87-INDEX(OPV_Cost,$E56)*AB59*AB$6</f>
        <v>-0</v>
      </c>
      <c r="AC96" s="20" t="n">
        <f aca="false">-In_RTM*AC87-INDEX(OPV_Cost,$E56)*AC59*AC$6</f>
        <v>-0</v>
      </c>
      <c r="AD96" s="20" t="n">
        <f aca="false">-In_RTM*AD87-INDEX(OPV_Cost,$E56)*AD59*AD$6</f>
        <v>-0</v>
      </c>
      <c r="AE96" s="20" t="n">
        <f aca="false">-In_RTM*AE87-INDEX(OPV_Cost,$E56)*AE59*AE$6</f>
        <v>-0</v>
      </c>
      <c r="AF96" s="20" t="n">
        <f aca="false">-In_RTM*AF87-INDEX(OPV_Cost,$E56)*AF59*AF$6</f>
        <v>-0</v>
      </c>
      <c r="AG96" s="20" t="n">
        <f aca="false">-In_RTM*AG87-INDEX(OPV_Cost,$E56)*AG59*AG$6</f>
        <v>-0</v>
      </c>
      <c r="AH96" s="20" t="n">
        <f aca="false">-In_RTM*AH87-INDEX(OPV_Cost,$E56)*AH59*AH$6</f>
        <v>-0</v>
      </c>
      <c r="AI96" s="20" t="n">
        <f aca="false">-In_RTM*AI87-INDEX(OPV_Cost,$E56)*AI59*AI$6</f>
        <v>-0</v>
      </c>
      <c r="AJ96" s="20" t="n">
        <f aca="false">-In_RTM*AJ87-INDEX(OPV_Cost,$E56)*AJ59*AJ$6</f>
        <v>-0</v>
      </c>
      <c r="AK96" s="20" t="n">
        <f aca="false">-In_RTM*AK87-INDEX(OPV_Cost,$E56)*AK59*AK$6</f>
        <v>-0</v>
      </c>
      <c r="AL96" s="20" t="n">
        <f aca="false">-In_RTM*AL87-INDEX(OPV_Cost,$E56)*AL59*AL$6</f>
        <v>-0</v>
      </c>
      <c r="AM96" s="20" t="n">
        <f aca="false">-In_RTM*AM87-INDEX(OPV_Cost,$E56)*AM59*AM$6</f>
        <v>-0</v>
      </c>
      <c r="AN96" s="20" t="n">
        <f aca="false">-In_RTM*AN87-INDEX(OPV_Cost,$E56)*AN59*AN$6</f>
        <v>-0</v>
      </c>
      <c r="AO96" s="20" t="n">
        <f aca="false">-In_RTM*AO87-INDEX(OPV_Cost,$E56)*AO59*AO$6</f>
        <v>-0</v>
      </c>
      <c r="AP96" s="20" t="n">
        <f aca="false">-In_RTM*AP87-INDEX(OPV_Cost,$E56)*AP59*AP$6</f>
        <v>-0</v>
      </c>
      <c r="AQ96" s="20" t="n">
        <f aca="false">-In_RTM*AQ87-INDEX(OPV_Cost,$E56)*AQ59*AQ$6</f>
        <v>-0</v>
      </c>
      <c r="AR96" s="20" t="n">
        <f aca="false">-In_RTM*AR87-INDEX(OPV_Cost,$E56)*AR59*AR$6</f>
        <v>-0</v>
      </c>
      <c r="AS96" s="20" t="n">
        <f aca="false">-In_RTM*AS87-INDEX(OPV_Cost,$E56)*AS59*AS$6</f>
        <v>-0</v>
      </c>
      <c r="AT96" s="20" t="n">
        <f aca="false">-In_RTM*AT87-INDEX(OPV_Cost,$E56)*AT59*AT$6</f>
        <v>-0</v>
      </c>
      <c r="AU96" s="20" t="n">
        <f aca="false">-In_RTM*AU87-INDEX(OPV_Cost,$E56)*AU59*AU$6</f>
        <v>-0</v>
      </c>
      <c r="AV96" s="20" t="n">
        <f aca="false">-In_RTM*AV87-INDEX(OPV_Cost,$E56)*AV59*AV$6</f>
        <v>-0</v>
      </c>
      <c r="AW96" s="20" t="n">
        <f aca="false">-In_RTM*AW87-INDEX(OPV_Cost,$E56)*AW59*AW$6</f>
        <v>-0</v>
      </c>
      <c r="AX96" s="20" t="n">
        <f aca="false">-In_RTM*AX87-INDEX(OPV_Cost,$E56)*AX59*AX$6</f>
        <v>-0</v>
      </c>
      <c r="AY96" s="20" t="n">
        <f aca="false">-In_RTM*AY87-INDEX(OPV_Cost,$E56)*AY59*AY$6</f>
        <v>-0</v>
      </c>
      <c r="AZ96" s="20" t="n">
        <f aca="false">-In_RTM*AZ87-INDEX(OPV_Cost,$E56)*AZ59*AZ$6</f>
        <v>-0</v>
      </c>
      <c r="BA96" s="20" t="n">
        <f aca="false">-In_RTM*BA87-INDEX(OPV_Cost,$E56)*BA59*BA$6</f>
        <v>-0</v>
      </c>
      <c r="BB96" s="20" t="n">
        <f aca="false">-In_RTM*BB87-INDEX(OPV_Cost,$E56)*BB59*BB$6</f>
        <v>-0</v>
      </c>
      <c r="BC96" s="20" t="n">
        <f aca="false">-In_RTM*BC87-INDEX(OPV_Cost,$E56)*BC59*BC$6</f>
        <v>-0</v>
      </c>
      <c r="BD96" s="20" t="n">
        <f aca="false">-In_RTM*BD87-INDEX(OPV_Cost,$E56)*BD59*BD$6</f>
        <v>-0</v>
      </c>
      <c r="BE96" s="20" t="n">
        <f aca="false">-In_RTM*BE87-INDEX(OPV_Cost,$E56)*BE59*BE$6</f>
        <v>-0</v>
      </c>
      <c r="BF96" s="20" t="n">
        <f aca="false">-In_RTM*BF87-INDEX(OPV_Cost,$E56)*BF59*BF$6</f>
        <v>-0</v>
      </c>
      <c r="BG96" s="20" t="n">
        <f aca="false">-In_RTM*BG87-INDEX(OPV_Cost,$E56)*BG59*BG$6</f>
        <v>-0</v>
      </c>
      <c r="BH96" s="20" t="n">
        <f aca="false">-In_RTM*BH87-INDEX(OPV_Cost,$E56)*BH59*BH$6</f>
        <v>-0</v>
      </c>
      <c r="BI96" s="20" t="n">
        <f aca="false">-In_RTM*BI87-INDEX(OPV_Cost,$E56)*BI59*BI$6</f>
        <v>-0</v>
      </c>
      <c r="BJ96" s="20" t="n">
        <f aca="false">-In_RTM*BJ87-INDEX(OPV_Cost,$E56)*BJ59*BJ$6</f>
        <v>-0</v>
      </c>
      <c r="BK96" s="20" t="n">
        <f aca="false">-In_RTM*BK87-INDEX(OPV_Cost,$E56)*BK59*BK$6</f>
        <v>-0</v>
      </c>
      <c r="BL96" s="20" t="n">
        <f aca="false">-In_RTM*BL87-INDEX(OPV_Cost,$E56)*BL59*BL$6</f>
        <v>-0</v>
      </c>
      <c r="BM96" s="20" t="n">
        <f aca="false">-In_RTM*BM87-INDEX(OPV_Cost,$E56)*BM59*BM$6</f>
        <v>-0</v>
      </c>
      <c r="BN96" s="20" t="n">
        <f aca="false">-In_RTM*BN87-INDEX(OPV_Cost,$E56)*BN59*BN$6</f>
        <v>-0</v>
      </c>
      <c r="BO96" s="20" t="n">
        <f aca="false">-In_RTM*BO87-INDEX(OPV_Cost,$E56)*BO59*BO$6</f>
        <v>-0</v>
      </c>
      <c r="BP96" s="20" t="n">
        <f aca="false">-In_RTM*BP87-INDEX(OPV_Cost,$E56)*BP59*BP$6</f>
        <v>-0</v>
      </c>
      <c r="BQ96" s="20" t="n">
        <f aca="false">-In_RTM*BQ87-INDEX(OPV_Cost,$E56)*BQ59*BQ$6</f>
        <v>-0</v>
      </c>
      <c r="BR96" s="20" t="n">
        <f aca="false">-In_RTM*BR87-INDEX(OPV_Cost,$E56)*BR59*BR$6</f>
        <v>-0</v>
      </c>
      <c r="BS96" s="20" t="n">
        <f aca="false">-In_RTM*BS87-INDEX(OPV_Cost,$E56)*BS59*BS$6</f>
        <v>-0</v>
      </c>
      <c r="BT96" s="20" t="n">
        <f aca="false">-In_RTM*BT87-INDEX(OPV_Cost,$E56)*BT59*BT$6</f>
        <v>-0</v>
      </c>
      <c r="BU96" s="20" t="n">
        <f aca="false">-In_RTM*BU87-INDEX(OPV_Cost,$E56)*BU59*BU$6</f>
        <v>-0</v>
      </c>
      <c r="BV96" s="20" t="n">
        <f aca="false">-In_RTM*BV87-INDEX(OPV_Cost,$E56)*BV59*BV$6</f>
        <v>-0</v>
      </c>
      <c r="BW96" s="20" t="n">
        <f aca="false">-In_RTM*BW87-INDEX(OPV_Cost,$E56)*BW59*BW$6</f>
        <v>-0</v>
      </c>
      <c r="BX96" s="20" t="n">
        <f aca="false">-In_RTM*BX87-INDEX(OPV_Cost,$E56)*BX59*BX$6</f>
        <v>-0</v>
      </c>
      <c r="BY96" s="20" t="n">
        <f aca="false">-In_RTM*BY87-INDEX(OPV_Cost,$E56)*BY59*BY$6</f>
        <v>-0</v>
      </c>
      <c r="BZ96" s="20" t="n">
        <f aca="false">-In_RTM*BZ87-INDEX(OPV_Cost,$E56)*BZ59*BZ$6</f>
        <v>-0</v>
      </c>
      <c r="CA96" s="20" t="n">
        <f aca="false">-In_RTM*CA87-INDEX(OPV_Cost,$E56)*CA59*CA$6</f>
        <v>-0</v>
      </c>
      <c r="CB96" s="20" t="n">
        <f aca="false">-In_RTM*CB87-INDEX(OPV_Cost,$E56)*CB59*CB$6</f>
        <v>-0</v>
      </c>
      <c r="CC96" s="20" t="n">
        <f aca="false">-In_RTM*CC87-INDEX(OPV_Cost,$E56)*CC59*CC$6</f>
        <v>-0</v>
      </c>
      <c r="CD96" s="20" t="n">
        <f aca="false">-In_RTM*CD87-INDEX(OPV_Cost,$E56)*CD59*CD$6</f>
        <v>-0</v>
      </c>
      <c r="CE96" s="20" t="n">
        <f aca="false">-In_RTM*CE87-INDEX(OPV_Cost,$E56)*CE59*CE$6</f>
        <v>-0</v>
      </c>
      <c r="CF96" s="20" t="n">
        <f aca="false">-In_RTM*CF87-INDEX(OPV_Cost,$E56)*CF59*CF$6</f>
        <v>-0</v>
      </c>
      <c r="CG96" s="20" t="n">
        <f aca="false">-In_RTM*CG87-INDEX(OPV_Cost,$E56)*CG59*CG$6</f>
        <v>-0</v>
      </c>
      <c r="CH96" s="20" t="n">
        <f aca="false">-In_RTM*CH87-INDEX(OPV_Cost,$E56)*CH59*CH$6</f>
        <v>-0</v>
      </c>
      <c r="CI96" s="20" t="n">
        <f aca="false">-In_RTM*CI87-INDEX(OPV_Cost,$E56)*CI59*CI$6</f>
        <v>-0</v>
      </c>
      <c r="CJ96" s="20" t="n">
        <f aca="false">-In_RTM*CJ87-INDEX(OPV_Cost,$E56)*CJ59*CJ$6</f>
        <v>-0</v>
      </c>
      <c r="CK96" s="20" t="n">
        <f aca="false">-In_RTM*CK87-INDEX(OPV_Cost,$E56)*CK59*CK$6</f>
        <v>-0</v>
      </c>
      <c r="CL96" s="20" t="n">
        <f aca="false">-In_RTM*CL87-INDEX(OPV_Cost,$E56)*CL59*CL$6</f>
        <v>-0</v>
      </c>
      <c r="CM96" s="20" t="n">
        <f aca="false">-In_RTM*CM87-INDEX(OPV_Cost,$E56)*CM59*CM$6</f>
        <v>-0</v>
      </c>
      <c r="CN96" s="20" t="n">
        <f aca="false">-In_RTM*CN87-INDEX(OPV_Cost,$E56)*CN59*CN$6</f>
        <v>-0</v>
      </c>
      <c r="CO96" s="20" t="n">
        <f aca="false">-In_RTM*CO87-INDEX(OPV_Cost,$E56)*CO59*CO$6</f>
        <v>-0</v>
      </c>
      <c r="CP96" s="20" t="n">
        <f aca="false">-In_RTM*CP87-INDEX(OPV_Cost,$E56)*CP59*CP$6</f>
        <v>-0</v>
      </c>
      <c r="CQ96" s="20" t="n">
        <f aca="false">-In_RTM*CQ87-INDEX(OPV_Cost,$E56)*CQ59*CQ$6</f>
        <v>-0</v>
      </c>
      <c r="CR96" s="20" t="n">
        <f aca="false">-In_RTM*CR87-INDEX(OPV_Cost,$E56)*CR59*CR$6</f>
        <v>-0</v>
      </c>
      <c r="CS96" s="20" t="n">
        <f aca="false">-In_RTM*CS87-INDEX(OPV_Cost,$E56)*CS59*CS$6</f>
        <v>-0</v>
      </c>
      <c r="CT96" s="20" t="n">
        <f aca="false">-In_RTM*CT87-INDEX(OPV_Cost,$E56)*CT59*CT$6</f>
        <v>-0</v>
      </c>
      <c r="CU96" s="20" t="n">
        <f aca="false">-In_RTM*CU87-INDEX(OPV_Cost,$E56)*CU59*CU$6</f>
        <v>-0</v>
      </c>
      <c r="CV96" s="20" t="n">
        <f aca="false">-In_RTM*CV87-INDEX(OPV_Cost,$E56)*CV59*CV$6</f>
        <v>-0</v>
      </c>
      <c r="CW96" s="20" t="n">
        <f aca="false">-In_RTM*CW87-INDEX(OPV_Cost,$E56)*CW59*CW$6</f>
        <v>-0</v>
      </c>
      <c r="CX96" s="20" t="n">
        <f aca="false">-In_RTM*CX87-INDEX(OPV_Cost,$E56)*CX59*CX$6</f>
        <v>-0</v>
      </c>
      <c r="CY96" s="20" t="n">
        <f aca="false">-In_RTM*CY87-INDEX(OPV_Cost,$E56)*CY59*CY$6</f>
        <v>-0</v>
      </c>
      <c r="CZ96" s="20" t="n">
        <f aca="false">-In_RTM*CZ87-INDEX(OPV_Cost,$E56)*CZ59*CZ$6</f>
        <v>-0</v>
      </c>
      <c r="DA96" s="20" t="n">
        <f aca="false">-In_RTM*DA87-INDEX(OPV_Cost,$E56)*DA59*DA$6</f>
        <v>-0</v>
      </c>
      <c r="DB96" s="20" t="n">
        <f aca="false">-In_RTM*DB87-INDEX(OPV_Cost,$E56)*DB59*DB$6</f>
        <v>-0</v>
      </c>
      <c r="DC96" s="20" t="n">
        <f aca="false">-In_RTM*DC87-INDEX(OPV_Cost,$E56)*DC59*DC$6</f>
        <v>-0</v>
      </c>
      <c r="DD96" s="20" t="n">
        <f aca="false">-In_RTM*DD87-INDEX(OPV_Cost,$E56)*DD59*DD$6</f>
        <v>-0</v>
      </c>
      <c r="DE96" s="20" t="n">
        <f aca="false">-In_RTM*DE87-INDEX(OPV_Cost,$E56)*DE59*DE$6</f>
        <v>-0</v>
      </c>
      <c r="DF96" s="20" t="n">
        <f aca="false">-In_RTM*DF87-INDEX(OPV_Cost,$E56)*DF59*DF$6</f>
        <v>-0</v>
      </c>
      <c r="DG96" s="20" t="n">
        <f aca="false">-In_RTM*DG87-INDEX(OPV_Cost,$E56)*DG59*DG$6</f>
        <v>-0</v>
      </c>
      <c r="DH96" s="20" t="n">
        <f aca="false">-In_RTM*DH87-INDEX(OPV_Cost,$E56)*DH59*DH$6</f>
        <v>-0</v>
      </c>
      <c r="DI96" s="20" t="n">
        <f aca="false">-In_RTM*DI87-INDEX(OPV_Cost,$E56)*DI59*DI$6</f>
        <v>-0</v>
      </c>
      <c r="DJ96" s="20" t="n">
        <f aca="false">-In_RTM*DJ87-INDEX(OPV_Cost,$E56)*DJ59*DJ$6</f>
        <v>-0</v>
      </c>
      <c r="DK96" s="20" t="n">
        <f aca="false">-In_RTM*DK87-INDEX(OPV_Cost,$E56)*DK59*DK$6</f>
        <v>-0</v>
      </c>
      <c r="DL96" s="20" t="n">
        <f aca="false">-In_RTM*DL87-INDEX(OPV_Cost,$E56)*DL59*DL$6</f>
        <v>-0</v>
      </c>
      <c r="DM96" s="20" t="n">
        <f aca="false">-In_RTM*DM87-INDEX(OPV_Cost,$E56)*DM59*DM$6</f>
        <v>-0</v>
      </c>
      <c r="DN96" s="20" t="n">
        <f aca="false">-In_RTM*DN87-INDEX(OPV_Cost,$E56)*DN59*DN$6</f>
        <v>-0</v>
      </c>
      <c r="DO96" s="20" t="n">
        <f aca="false">-In_RTM*DO87-INDEX(OPV_Cost,$E56)*DO59*DO$6</f>
        <v>-0</v>
      </c>
      <c r="DP96" s="20" t="n">
        <f aca="false">-In_RTM*DP87-INDEX(OPV_Cost,$E56)*DP59*DP$6</f>
        <v>-0</v>
      </c>
      <c r="DQ96" s="20" t="n">
        <f aca="false">-In_RTM*DQ87-INDEX(OPV_Cost,$E56)*DQ59*DQ$6</f>
        <v>-0</v>
      </c>
      <c r="DR96" s="20" t="n">
        <f aca="false">-In_RTM*DR87-INDEX(OPV_Cost,$E56)*DR59*DR$6</f>
        <v>-0</v>
      </c>
      <c r="DS96" s="20" t="n">
        <f aca="false">-In_RTM*DS87-INDEX(OPV_Cost,$E56)*DS59*DS$6</f>
        <v>-0</v>
      </c>
      <c r="DT96" s="20" t="n">
        <f aca="false">-In_RTM*DT87-INDEX(OPV_Cost,$E56)*DT59*DT$6</f>
        <v>-0</v>
      </c>
      <c r="DU96" s="20" t="n">
        <f aca="false">-In_RTM*DU87-INDEX(OPV_Cost,$E56)*DU59*DU$6</f>
        <v>-0</v>
      </c>
      <c r="DV96" s="20" t="n">
        <f aca="false">-In_RTM*DV87-INDEX(OPV_Cost,$E56)*DV59*DV$6</f>
        <v>-0</v>
      </c>
      <c r="DW96" s="20" t="n">
        <f aca="false">-In_RTM*DW87-INDEX(OPV_Cost,$E56)*DW59*DW$6</f>
        <v>-0</v>
      </c>
      <c r="DX96" s="20" t="n">
        <f aca="false">-In_RTM*DX87-INDEX(OPV_Cost,$E56)*DX59*DX$6</f>
        <v>-0</v>
      </c>
      <c r="DY96" s="20" t="n">
        <f aca="false">-In_RTM*DY87-INDEX(OPV_Cost,$E56)*DY59*DY$6</f>
        <v>-0</v>
      </c>
      <c r="DZ96" s="20" t="n">
        <f aca="false">-In_RTM*DZ87-INDEX(OPV_Cost,$E56)*DZ59*DZ$6</f>
        <v>-0</v>
      </c>
      <c r="EA96" s="20" t="n">
        <f aca="false">-In_RTM*EA87-INDEX(OPV_Cost,$E56)*EA59*EA$6</f>
        <v>-0</v>
      </c>
      <c r="EB96" s="20" t="n">
        <f aca="false">-In_RTM*EB87-INDEX(OPV_Cost,$E56)*EB59*EB$6</f>
        <v>-0</v>
      </c>
      <c r="EC96" s="20" t="n">
        <f aca="false">-In_RTM*EC87-INDEX(OPV_Cost,$E56)*EC59*EC$6</f>
        <v>-0</v>
      </c>
      <c r="ED96" s="20" t="n">
        <f aca="false">-In_RTM*ED87-INDEX(OPV_Cost,$E56)*ED59*ED$6</f>
        <v>-0</v>
      </c>
      <c r="EE96" s="20" t="n">
        <f aca="false">-In_RTM*EE87-INDEX(OPV_Cost,$E56)*EE59*EE$6</f>
        <v>-0</v>
      </c>
      <c r="EF96" s="20" t="n">
        <f aca="false">-In_RTM*EF87-INDEX(OPV_Cost,$E56)*EF59*EF$6</f>
        <v>-0</v>
      </c>
      <c r="EG96" s="20" t="n">
        <f aca="false">-In_RTM*EG87-INDEX(OPV_Cost,$E56)*EG59*EG$6</f>
        <v>-0</v>
      </c>
      <c r="EH96" s="20" t="n">
        <f aca="false">-In_RTM*EH87-INDEX(OPV_Cost,$E56)*EH59*EH$6</f>
        <v>-0</v>
      </c>
      <c r="EI96" s="20" t="n">
        <f aca="false">-In_RTM*EI87-INDEX(OPV_Cost,$E56)*EI59*EI$6</f>
        <v>-0</v>
      </c>
      <c r="EJ96" s="20" t="n">
        <f aca="false">-In_RTM*EJ87-INDEX(OPV_Cost,$E56)*EJ59*EJ$6</f>
        <v>-0</v>
      </c>
      <c r="EK96" s="20" t="n">
        <f aca="false">-In_RTM*EK87-INDEX(OPV_Cost,$E56)*EK59*EK$6</f>
        <v>-0</v>
      </c>
      <c r="EL96" s="20" t="n">
        <f aca="false">-In_RTM*EL87-INDEX(OPV_Cost,$E56)*EL59*EL$6</f>
        <v>-0</v>
      </c>
      <c r="EM96" s="20" t="n">
        <f aca="false">-In_RTM*EM87-INDEX(OPV_Cost,$E56)*EM59*EM$6</f>
        <v>-0</v>
      </c>
      <c r="EN96" s="20" t="n">
        <f aca="false">-In_RTM*EN87-INDEX(OPV_Cost,$E56)*EN59*EN$6</f>
        <v>-0</v>
      </c>
      <c r="EO96" s="20" t="n">
        <f aca="false">-In_RTM*EO87-INDEX(OPV_Cost,$E56)*EO59*EO$6</f>
        <v>-0</v>
      </c>
      <c r="EP96" s="20" t="n">
        <f aca="false">-In_RTM*EP87-INDEX(OPV_Cost,$E56)*EP59*EP$6</f>
        <v>-0</v>
      </c>
      <c r="EQ96" s="20" t="n">
        <f aca="false">-In_RTM*EQ87-INDEX(OPV_Cost,$E56)*EQ59*EQ$6</f>
        <v>-0</v>
      </c>
      <c r="ER96" s="20" t="n">
        <f aca="false">-In_RTM*ER87-INDEX(OPV_Cost,$E56)*ER59*ER$6</f>
        <v>-0</v>
      </c>
      <c r="ES96" s="20" t="n">
        <f aca="false">-In_RTM*ES87-INDEX(OPV_Cost,$E56)*ES59*ES$6</f>
        <v>-0</v>
      </c>
      <c r="ET96" s="20" t="n">
        <f aca="false">-In_RTM*ET87-INDEX(OPV_Cost,$E56)*ET59*ET$6</f>
        <v>-0</v>
      </c>
      <c r="EU96" s="20" t="n">
        <f aca="false">-In_RTM*EU87-INDEX(OPV_Cost,$E56)*EU59*EU$6</f>
        <v>-0</v>
      </c>
      <c r="EV96" s="20" t="n">
        <f aca="false">-In_RTM*EV87-INDEX(OPV_Cost,$E56)*EV59*EV$6</f>
        <v>-0</v>
      </c>
      <c r="EW96" s="20" t="n">
        <f aca="false">-In_RTM*EW87-INDEX(OPV_Cost,$E56)*EW59*EW$6</f>
        <v>-0</v>
      </c>
      <c r="EX96" s="20" t="n">
        <f aca="false">-In_RTM*EX87-INDEX(OPV_Cost,$E56)*EX59*EX$6</f>
        <v>-0</v>
      </c>
      <c r="EY96" s="20" t="n">
        <f aca="false">-In_RTM*EY87-INDEX(OPV_Cost,$E56)*EY59*EY$6</f>
        <v>-0</v>
      </c>
      <c r="EZ96" s="20" t="n">
        <f aca="false">-In_RTM*EZ87-INDEX(OPV_Cost,$E56)*EZ59*EZ$6</f>
        <v>-0</v>
      </c>
      <c r="FA96" s="20" t="n">
        <f aca="false">-In_RTM*FA87-INDEX(OPV_Cost,$E56)*FA59*FA$6</f>
        <v>-0</v>
      </c>
      <c r="FB96" s="20" t="n">
        <f aca="false">-In_RTM*FB87-INDEX(OPV_Cost,$E56)*FB59*FB$6</f>
        <v>-0</v>
      </c>
      <c r="FC96" s="20" t="n">
        <f aca="false">-In_RTM*FC87-INDEX(OPV_Cost,$E56)*FC59*FC$6</f>
        <v>-0</v>
      </c>
      <c r="FD96" s="20" t="n">
        <f aca="false">-In_RTM*FD87-INDEX(OPV_Cost,$E56)*FD59*FD$6</f>
        <v>-0</v>
      </c>
      <c r="FE96" s="20" t="n">
        <f aca="false">-In_RTM*FE87-INDEX(OPV_Cost,$E56)*FE59*FE$6</f>
        <v>-0</v>
      </c>
      <c r="FF96" s="20" t="n">
        <f aca="false">-In_RTM*FF87-INDEX(OPV_Cost,$E56)*FF59*FF$6</f>
        <v>-0</v>
      </c>
      <c r="FG96" s="20" t="n">
        <f aca="false">-In_RTM*FG87-INDEX(OPV_Cost,$E56)*FG59*FG$6</f>
        <v>-0</v>
      </c>
      <c r="FH96" s="20" t="n">
        <f aca="false">-In_RTM*FH87-INDEX(OPV_Cost,$E56)*FH59*FH$6</f>
        <v>-0</v>
      </c>
    </row>
    <row r="97" customFormat="false" ht="15" hidden="false" customHeight="false" outlineLevel="0" collapsed="false">
      <c r="C97" s="0" t="s">
        <v>751</v>
      </c>
      <c r="D97" s="11" t="s">
        <v>359</v>
      </c>
      <c r="I97" s="20" t="n">
        <f aca="false">SUM(J97:FH97)</f>
        <v>-7391.88125069158</v>
      </c>
      <c r="J97" s="20" t="n">
        <f aca="false">-J90*(In_HIPA+In_Innovation)</f>
        <v>-0</v>
      </c>
      <c r="K97" s="20" t="n">
        <f aca="false">-K90*(In_HIPA+In_Innovation)</f>
        <v>-0</v>
      </c>
      <c r="L97" s="20" t="n">
        <f aca="false">-L90*(In_HIPA+In_Innovation)</f>
        <v>-0</v>
      </c>
      <c r="M97" s="20" t="n">
        <f aca="false">-M90*(In_HIPA+In_Innovation)</f>
        <v>-0</v>
      </c>
      <c r="N97" s="20" t="n">
        <f aca="false">-N90*(In_HIPA+In_Innovation)</f>
        <v>-0</v>
      </c>
      <c r="O97" s="20" t="n">
        <f aca="false">-O90*(In_HIPA+In_Innovation)</f>
        <v>-0</v>
      </c>
      <c r="P97" s="20" t="n">
        <f aca="false">-P90*(In_HIPA+In_Innovation)</f>
        <v>-0</v>
      </c>
      <c r="Q97" s="20" t="n">
        <f aca="false">-Q90*(In_HIPA+In_Innovation)</f>
        <v>-0</v>
      </c>
      <c r="R97" s="20" t="n">
        <f aca="false">-R90*(In_HIPA+In_Innovation)</f>
        <v>-0</v>
      </c>
      <c r="S97" s="20" t="n">
        <f aca="false">-S90*(In_HIPA+In_Innovation)</f>
        <v>-0</v>
      </c>
      <c r="T97" s="20" t="n">
        <f aca="false">-T90*(In_HIPA+In_Innovation)</f>
        <v>-33.4302537775434</v>
      </c>
      <c r="U97" s="20" t="n">
        <f aca="false">-U90*(In_HIPA+In_Innovation)</f>
        <v>-33.7818479343775</v>
      </c>
      <c r="V97" s="20" t="n">
        <f aca="false">-V90*(In_HIPA+In_Innovation)</f>
        <v>-33.7659153591242</v>
      </c>
      <c r="W97" s="20" t="n">
        <f aca="false">-W90*(In_HIPA+In_Innovation)</f>
        <v>-33.2393829479402</v>
      </c>
      <c r="X97" s="20" t="n">
        <f aca="false">-X90*(In_HIPA+In_Innovation)</f>
        <v>-33.593303094562</v>
      </c>
      <c r="Y97" s="20" t="n">
        <f aca="false">-Y90*(In_HIPA+In_Innovation)</f>
        <v>-33.9467233056152</v>
      </c>
      <c r="Z97" s="20" t="n">
        <f aca="false">-Z90*(In_HIPA+In_Innovation)</f>
        <v>-33.9308253846949</v>
      </c>
      <c r="AA97" s="20" t="n">
        <f aca="false">-AA90*(In_HIPA+In_Innovation)</f>
        <v>-31.4634662012669</v>
      </c>
      <c r="AB97" s="20" t="n">
        <f aca="false">-AB90*(In_HIPA+In_Innovation)</f>
        <v>-31.7976871760991</v>
      </c>
      <c r="AC97" s="20" t="n">
        <f aca="false">-AC90*(In_HIPA+In_Innovation)</f>
        <v>-32.1314092938877</v>
      </c>
      <c r="AD97" s="20" t="n">
        <f aca="false">-AD90*(In_HIPA+In_Innovation)</f>
        <v>-32.1155456699958</v>
      </c>
      <c r="AE97" s="20" t="n">
        <f aca="false">-AE90*(In_HIPA+In_Innovation)</f>
        <v>-49.5062426224653</v>
      </c>
      <c r="AF97" s="20" t="n">
        <f aca="false">-AF90*(In_HIPA+In_Innovation)</f>
        <v>-50.0244737023227</v>
      </c>
      <c r="AG97" s="20" t="n">
        <f aca="false">-AG90*(In_HIPA+In_Innovation)</f>
        <v>-50.5416716296171</v>
      </c>
      <c r="AH97" s="20" t="n">
        <f aca="false">-AH90*(In_HIPA+In_Innovation)</f>
        <v>-50.5088174404449</v>
      </c>
      <c r="AI97" s="20" t="n">
        <f aca="false">-AI90*(In_HIPA+In_Innovation)</f>
        <v>-50.3032344272132</v>
      </c>
      <c r="AJ97" s="20" t="n">
        <f aca="false">-AJ90*(In_HIPA+In_Innovation)</f>
        <v>-50.2727155026555</v>
      </c>
      <c r="AK97" s="20" t="n">
        <f aca="false">-AK90*(In_HIPA+In_Innovation)</f>
        <v>-50.7943317317616</v>
      </c>
      <c r="AL97" s="20" t="n">
        <f aca="false">-AL90*(In_HIPA+In_Innovation)</f>
        <v>-50.7631852013564</v>
      </c>
      <c r="AM97" s="20" t="n">
        <f aca="false">-AM90*(In_HIPA+In_Innovation)</f>
        <v>-49.1605012461167</v>
      </c>
      <c r="AN97" s="20" t="n">
        <f aca="false">-AN90*(In_HIPA+In_Innovation)</f>
        <v>-49.6764415847358</v>
      </c>
      <c r="AO97" s="20" t="n">
        <f aca="false">-AO90*(In_HIPA+In_Innovation)</f>
        <v>-50.1913990952271</v>
      </c>
      <c r="AP97" s="20" t="n">
        <f aca="false">-AP90*(In_HIPA+In_Innovation)</f>
        <v>-50.1601452200542</v>
      </c>
      <c r="AQ97" s="20" t="n">
        <f aca="false">-AQ90*(In_HIPA+In_Innovation)</f>
        <v>-47.1291256593971</v>
      </c>
      <c r="AR97" s="20" t="n">
        <f aca="false">-AR90*(In_HIPA+In_Innovation)</f>
        <v>-47.6239368032014</v>
      </c>
      <c r="AS97" s="20" t="n">
        <f aca="false">-AS90*(In_HIPA+In_Innovation)</f>
        <v>-48.1178119002725</v>
      </c>
      <c r="AT97" s="20" t="n">
        <f aca="false">-AT90*(In_HIPA+In_Innovation)</f>
        <v>-48.0880456706287</v>
      </c>
      <c r="AU97" s="20" t="n">
        <f aca="false">-AU90*(In_HIPA+In_Innovation)</f>
        <v>-48.2095869296536</v>
      </c>
      <c r="AV97" s="20" t="n">
        <f aca="false">-AV90*(In_HIPA+In_Innovation)</f>
        <v>-48.7165873181707</v>
      </c>
      <c r="AW97" s="20" t="n">
        <f aca="false">-AW90*(In_HIPA+In_Innovation)</f>
        <v>-49.2226576346336</v>
      </c>
      <c r="AX97" s="20" t="n">
        <f aca="false">-AX90*(In_HIPA+In_Innovation)</f>
        <v>-49.1930813994236</v>
      </c>
      <c r="AY97" s="20" t="n">
        <f aca="false">-AY90*(In_HIPA+In_Innovation)</f>
        <v>-47.4114485915004</v>
      </c>
      <c r="AZ97" s="20" t="n">
        <f aca="false">-AZ90*(In_HIPA+In_Innovation)</f>
        <v>-47.3824809822311</v>
      </c>
      <c r="BA97" s="20" t="n">
        <f aca="false">-BA90*(In_HIPA+In_Innovation)</f>
        <v>-47.873903580768</v>
      </c>
      <c r="BB97" s="20" t="n">
        <f aca="false">-BB90*(In_HIPA+In_Innovation)</f>
        <v>-47.8443402676452</v>
      </c>
      <c r="BC97" s="20" t="n">
        <f aca="false">-BC90*(In_HIPA+In_Innovation)</f>
        <v>-48.0764757591746</v>
      </c>
      <c r="BD97" s="20" t="n">
        <f aca="false">-BD90*(In_HIPA+In_Innovation)</f>
        <v>-48.5806220972327</v>
      </c>
      <c r="BE97" s="20" t="n">
        <f aca="false">-BE90*(In_HIPA+In_Innovation)</f>
        <v>-49.0837937432587</v>
      </c>
      <c r="BF97" s="20" t="n">
        <f aca="false">-BF90*(In_HIPA+In_Innovation)</f>
        <v>-49.0527985954406</v>
      </c>
      <c r="BG97" s="20" t="n">
        <f aca="false">-BG90*(In_HIPA+In_Innovation)</f>
        <v>-48.946483946039</v>
      </c>
      <c r="BH97" s="20" t="n">
        <f aca="false">-BH90*(In_HIPA+In_Innovation)</f>
        <v>-49.4600428106268</v>
      </c>
      <c r="BI97" s="20" t="n">
        <f aca="false">-BI90*(In_HIPA+In_Innovation)</f>
        <v>-49.9726187333808</v>
      </c>
      <c r="BJ97" s="20" t="n">
        <f aca="false">-BJ90*(In_HIPA+In_Innovation)</f>
        <v>-49.9413612423697</v>
      </c>
      <c r="BK97" s="20" t="n">
        <f aca="false">-BK90*(In_HIPA+In_Innovation)</f>
        <v>-48.7524422607776</v>
      </c>
      <c r="BL97" s="20" t="n">
        <f aca="false">-BL90*(In_HIPA+In_Innovation)</f>
        <v>-49.264056786315</v>
      </c>
      <c r="BM97" s="20" t="n">
        <f aca="false">-BM90*(In_HIPA+In_Innovation)</f>
        <v>-49.7746952390259</v>
      </c>
      <c r="BN97" s="20" t="n">
        <f aca="false">-BN90*(In_HIPA+In_Innovation)</f>
        <v>-49.7436561820353</v>
      </c>
      <c r="BO97" s="20" t="n">
        <f aca="false">-BO90*(In_HIPA+In_Innovation)</f>
        <v>-49.9286010418429</v>
      </c>
      <c r="BP97" s="20" t="n">
        <f aca="false">-BP90*(In_HIPA+In_Innovation)</f>
        <v>-49.8989349552567</v>
      </c>
      <c r="BQ97" s="20" t="n">
        <f aca="false">-BQ90*(In_HIPA+In_Innovation)</f>
        <v>-50.4173052700243</v>
      </c>
      <c r="BR97" s="20" t="n">
        <f aca="false">-BR90*(In_HIPA+In_Innovation)</f>
        <v>-50.3870291157609</v>
      </c>
      <c r="BS97" s="20" t="n">
        <f aca="false">-BS90*(In_HIPA+In_Innovation)</f>
        <v>-48.7988727342429</v>
      </c>
      <c r="BT97" s="20" t="n">
        <f aca="false">-BT90*(In_HIPA+In_Innovation)</f>
        <v>-49.3124612115745</v>
      </c>
      <c r="BU97" s="20" t="n">
        <f aca="false">-BU90*(In_HIPA+In_Innovation)</f>
        <v>-49.8251209300638</v>
      </c>
      <c r="BV97" s="20" t="n">
        <f aca="false">-BV90*(In_HIPA+In_Innovation)</f>
        <v>-49.7955864549082</v>
      </c>
      <c r="BW97" s="20" t="n">
        <f aca="false">-BW90*(In_HIPA+In_Innovation)</f>
        <v>-49.0393031296393</v>
      </c>
      <c r="BX97" s="20" t="n">
        <f aca="false">-BX90*(In_HIPA+In_Innovation)</f>
        <v>-49.5550164504829</v>
      </c>
      <c r="BY97" s="20" t="n">
        <f aca="false">-BY90*(In_HIPA+In_Innovation)</f>
        <v>-50.0697832751362</v>
      </c>
      <c r="BZ97" s="20" t="n">
        <f aca="false">-BZ90*(In_HIPA+In_Innovation)</f>
        <v>-50.0396847533895</v>
      </c>
      <c r="CA97" s="20" t="n">
        <f aca="false">-CA90*(In_HIPA+In_Innovation)</f>
        <v>-49.0111769133984</v>
      </c>
      <c r="CB97" s="20" t="n">
        <f aca="false">-CB90*(In_HIPA+In_Innovation)</f>
        <v>-49.5262650725348</v>
      </c>
      <c r="CC97" s="20" t="n">
        <f aca="false">-CC90*(In_HIPA+In_Innovation)</f>
        <v>-50.0403965900442</v>
      </c>
      <c r="CD97" s="20" t="n">
        <f aca="false">-CD90*(In_HIPA+In_Innovation)</f>
        <v>-50.0099754440211</v>
      </c>
      <c r="CE97" s="20" t="n">
        <f aca="false">-CE90*(In_HIPA+In_Innovation)</f>
        <v>-49.0409971949763</v>
      </c>
      <c r="CF97" s="20" t="n">
        <f aca="false">-CF90*(In_HIPA+In_Innovation)</f>
        <v>-49.0112796053873</v>
      </c>
      <c r="CG97" s="20" t="n">
        <f aca="false">-CG90*(In_HIPA+In_Innovation)</f>
        <v>-49.5198434357795</v>
      </c>
      <c r="CH97" s="20" t="n">
        <f aca="false">-CH90*(In_HIPA+In_Innovation)</f>
        <v>-49.4895147193809</v>
      </c>
      <c r="CI97" s="20" t="n">
        <f aca="false">-CI90*(In_HIPA+In_Innovation)</f>
        <v>-50.0489130565266</v>
      </c>
      <c r="CJ97" s="20" t="n">
        <f aca="false">-CJ90*(In_HIPA+In_Innovation)</f>
        <v>-50.5743759024423</v>
      </c>
      <c r="CK97" s="20" t="n">
        <f aca="false">-CK90*(In_HIPA+In_Innovation)</f>
        <v>-51.0988446037748</v>
      </c>
      <c r="CL97" s="20" t="n">
        <f aca="false">-CL90*(In_HIPA+In_Innovation)</f>
        <v>-51.0672308660065</v>
      </c>
      <c r="CM97" s="20" t="n">
        <f aca="false">-CM90*(In_HIPA+In_Innovation)</f>
        <v>-52.0595634609397</v>
      </c>
      <c r="CN97" s="20" t="n">
        <f aca="false">-CN90*(In_HIPA+In_Innovation)</f>
        <v>-52.6069434856302</v>
      </c>
      <c r="CO97" s="20" t="n">
        <f aca="false">-CO90*(In_HIPA+In_Innovation)</f>
        <v>-53.1533156270112</v>
      </c>
      <c r="CP97" s="20" t="n">
        <f aca="false">-CP90*(In_HIPA+In_Innovation)</f>
        <v>-53.1212649985774</v>
      </c>
      <c r="CQ97" s="20" t="n">
        <f aca="false">-CQ90*(In_HIPA+In_Innovation)</f>
        <v>-51.5867159366063</v>
      </c>
      <c r="CR97" s="20" t="n">
        <f aca="false">-CR90*(In_HIPA+In_Innovation)</f>
        <v>-52.1284922915353</v>
      </c>
      <c r="CS97" s="20" t="n">
        <f aca="false">-CS90*(In_HIPA+In_Innovation)</f>
        <v>-52.6692494118698</v>
      </c>
      <c r="CT97" s="20" t="n">
        <f aca="false">-CT90*(In_HIPA+In_Innovation)</f>
        <v>-52.6368378132534</v>
      </c>
      <c r="CU97" s="20" t="n">
        <f aca="false">-CU90*(In_HIPA+In_Innovation)</f>
        <v>-50.8743047126005</v>
      </c>
      <c r="CV97" s="20" t="n">
        <f aca="false">-CV90*(In_HIPA+In_Innovation)</f>
        <v>-50.8434153605601</v>
      </c>
      <c r="CW97" s="20" t="n">
        <f aca="false">-CW90*(In_HIPA+In_Innovation)</f>
        <v>-51.3709287989819</v>
      </c>
      <c r="CX97" s="20" t="n">
        <f aca="false">-CX90*(In_HIPA+In_Innovation)</f>
        <v>-51.3394042234451</v>
      </c>
      <c r="CY97" s="20" t="n">
        <f aca="false">-CY90*(In_HIPA+In_Innovation)</f>
        <v>-55.5994580373972</v>
      </c>
      <c r="CZ97" s="20" t="n">
        <f aca="false">-CZ90*(In_HIPA+In_Innovation)</f>
        <v>-56.1802617000038</v>
      </c>
      <c r="DA97" s="20" t="n">
        <f aca="false">-DA90*(In_HIPA+In_Innovation)</f>
        <v>-56.7598657476413</v>
      </c>
      <c r="DB97" s="20" t="n">
        <f aca="false">-DB90*(In_HIPA+In_Innovation)</f>
        <v>-56.7217180640039</v>
      </c>
      <c r="DC97" s="20" t="n">
        <f aca="false">-DC90*(In_HIPA+In_Innovation)</f>
        <v>-55.8121860032175</v>
      </c>
      <c r="DD97" s="20" t="n">
        <f aca="false">-DD90*(In_HIPA+In_Innovation)</f>
        <v>-56.3961451626957</v>
      </c>
      <c r="DE97" s="20" t="n">
        <f aca="false">-DE90*(In_HIPA+In_Innovation)</f>
        <v>-56.9789304028359</v>
      </c>
      <c r="DF97" s="20" t="n">
        <f aca="false">-DF90*(In_HIPA+In_Innovation)</f>
        <v>-56.9415998387094</v>
      </c>
      <c r="DG97" s="20" t="n">
        <f aca="false">-DG90*(In_HIPA+In_Innovation)</f>
        <v>-56.4483198527869</v>
      </c>
      <c r="DH97" s="20" t="n">
        <f aca="false">-DH90*(In_HIPA+In_Innovation)</f>
        <v>-57.0395306589888</v>
      </c>
      <c r="DI97" s="20" t="n">
        <f aca="false">-DI90*(In_HIPA+In_Innovation)</f>
        <v>-57.629573500197</v>
      </c>
      <c r="DJ97" s="20" t="n">
        <f aca="false">-DJ90*(In_HIPA+In_Innovation)</f>
        <v>-57.5924322838609</v>
      </c>
      <c r="DK97" s="20" t="n">
        <f aca="false">-DK90*(In_HIPA+In_Innovation)</f>
        <v>-56.4055454857298</v>
      </c>
      <c r="DL97" s="20" t="n">
        <f aca="false">-DL90*(In_HIPA+In_Innovation)</f>
        <v>-56.3696242861318</v>
      </c>
      <c r="DM97" s="20" t="n">
        <f aca="false">-DM90*(In_HIPA+In_Innovation)</f>
        <v>-56.9527819617743</v>
      </c>
      <c r="DN97" s="20" t="n">
        <f aca="false">-DN90*(In_HIPA+In_Innovation)</f>
        <v>-56.9161220613458</v>
      </c>
      <c r="DO97" s="20" t="n">
        <f aca="false">-DO90*(In_HIPA+In_Innovation)</f>
        <v>-57.6250387890406</v>
      </c>
      <c r="DP97" s="20" t="n">
        <f aca="false">-DP90*(In_HIPA+In_Innovation)</f>
        <v>-58.2297576433219</v>
      </c>
      <c r="DQ97" s="20" t="n">
        <f aca="false">-DQ90*(In_HIPA+In_Innovation)</f>
        <v>-58.833322596224</v>
      </c>
      <c r="DR97" s="20" t="n">
        <f aca="false">-DR90*(In_HIPA+In_Innovation)</f>
        <v>-58.7966286019761</v>
      </c>
      <c r="DS97" s="20" t="n">
        <f aca="false">-DS90*(In_HIPA+In_Innovation)</f>
        <v>-57.6652365978284</v>
      </c>
      <c r="DT97" s="20" t="n">
        <f aca="false">-DT90*(In_HIPA+In_Innovation)</f>
        <v>-58.2705320447612</v>
      </c>
      <c r="DU97" s="20" t="n">
        <f aca="false">-DU90*(In_HIPA+In_Innovation)</f>
        <v>-58.8746778072041</v>
      </c>
      <c r="DV97" s="20" t="n">
        <f aca="false">-DV90*(In_HIPA+In_Innovation)</f>
        <v>-58.8381179097864</v>
      </c>
      <c r="DW97" s="20" t="n">
        <f aca="false">-DW90*(In_HIPA+In_Innovation)</f>
        <v>-58.2845994675148</v>
      </c>
      <c r="DX97" s="20" t="n">
        <f aca="false">-DX90*(In_HIPA+In_Innovation)</f>
        <v>-58.8967728076321</v>
      </c>
      <c r="DY97" s="20" t="n">
        <f aca="false">-DY90*(In_HIPA+In_Innovation)</f>
        <v>-59.5077963361696</v>
      </c>
      <c r="DZ97" s="20" t="n">
        <f aca="false">-DZ90*(In_HIPA+In_Innovation)</f>
        <v>-59.4712323973049</v>
      </c>
      <c r="EA97" s="20" t="n">
        <f aca="false">-EA90*(In_HIPA+In_Innovation)</f>
        <v>-59.3842251686497</v>
      </c>
      <c r="EB97" s="20" t="n">
        <f aca="false">-EB90*(In_HIPA+In_Innovation)</f>
        <v>-59.3490100535738</v>
      </c>
      <c r="EC97" s="20" t="n">
        <f aca="false">-EC90*(In_HIPA+In_Innovation)</f>
        <v>-59.9656215413298</v>
      </c>
      <c r="ED97" s="20" t="n">
        <f aca="false">-ED90*(In_HIPA+In_Innovation)</f>
        <v>-59.9296822456853</v>
      </c>
      <c r="EE97" s="20" t="n">
        <f aca="false">-EE90*(In_HIPA+In_Innovation)</f>
        <v>-59.0900374701579</v>
      </c>
      <c r="EF97" s="20" t="n">
        <f aca="false">-EF90*(In_HIPA+In_Innovation)</f>
        <v>-59.7112709845701</v>
      </c>
      <c r="EG97" s="20" t="n">
        <f aca="false">-EG90*(In_HIPA+In_Innovation)</f>
        <v>-60.3313582849129</v>
      </c>
      <c r="EH97" s="20" t="n">
        <f aca="false">-EH90*(In_HIPA+In_Innovation)</f>
        <v>-60.2949087466612</v>
      </c>
      <c r="EI97" s="20" t="n">
        <f aca="false">-EI90*(In_HIPA+In_Innovation)</f>
        <v>-61.4112227925029</v>
      </c>
      <c r="EJ97" s="20" t="n">
        <f aca="false">-EJ90*(In_HIPA+In_Innovation)</f>
        <v>-62.058219082518</v>
      </c>
      <c r="EK97" s="20" t="n">
        <f aca="false">-EK90*(In_HIPA+In_Innovation)</f>
        <v>-62.7040682442685</v>
      </c>
      <c r="EL97" s="20" t="n">
        <f aca="false">-EL90*(In_HIPA+In_Innovation)</f>
        <v>-62.6675896346586</v>
      </c>
      <c r="EM97" s="20" t="n">
        <f aca="false">-EM90*(In_HIPA+In_Innovation)</f>
        <v>-63.4143853743561</v>
      </c>
      <c r="EN97" s="20" t="n">
        <f aca="false">-EN90*(In_HIPA+In_Innovation)</f>
        <v>-64.0830929883008</v>
      </c>
      <c r="EO97" s="20" t="n">
        <f aca="false">-EO90*(In_HIPA+In_Innovation)</f>
        <v>-64.7506357550398</v>
      </c>
      <c r="EP97" s="20" t="n">
        <f aca="false">-EP90*(In_HIPA+In_Innovation)</f>
        <v>-64.713593684173</v>
      </c>
      <c r="EQ97" s="20" t="n">
        <f aca="false">-EQ90*(In_HIPA+In_Innovation)</f>
        <v>-63.622096310684</v>
      </c>
      <c r="ER97" s="20" t="n">
        <f aca="false">-ER90*(In_HIPA+In_Innovation)</f>
        <v>-63.5859554833349</v>
      </c>
      <c r="ES97" s="20" t="n">
        <f aca="false">-ES90*(In_HIPA+In_Innovation)</f>
        <v>-64.2481916268231</v>
      </c>
      <c r="ET97" s="20" t="n">
        <f aca="false">-ET90*(In_HIPA+In_Innovation)</f>
        <v>-64.2113075821128</v>
      </c>
      <c r="EU97" s="20" t="n">
        <f aca="false">-EU90*(In_HIPA+In_Innovation)</f>
        <v>-64.0349417820639</v>
      </c>
      <c r="EV97" s="20" t="n">
        <f aca="false">-EV90*(In_HIPA+In_Innovation)</f>
        <v>-64.7100921115595</v>
      </c>
      <c r="EW97" s="20" t="n">
        <f aca="false">-EW90*(In_HIPA+In_Innovation)</f>
        <v>-65.3840629149045</v>
      </c>
      <c r="EX97" s="20" t="n">
        <f aca="false">-EX90*(In_HIPA+In_Innovation)</f>
        <v>-65.3465540544768</v>
      </c>
      <c r="EY97" s="20" t="n">
        <f aca="false">-EY90*(In_HIPA+In_Innovation)</f>
        <v>-65.1670973418578</v>
      </c>
      <c r="EZ97" s="20" t="n">
        <f aca="false">-EZ90*(In_HIPA+In_Innovation)</f>
        <v>-65.8542114251129</v>
      </c>
      <c r="FA97" s="20" t="n">
        <f aca="false">-FA90*(In_HIPA+In_Innovation)</f>
        <v>-66.5401260010444</v>
      </c>
      <c r="FB97" s="20" t="n">
        <f aca="false">-FB90*(In_HIPA+In_Innovation)</f>
        <v>-66.5019817405211</v>
      </c>
      <c r="FC97" s="20" t="n">
        <f aca="false">-FC90*(In_HIPA+In_Innovation)</f>
        <v>-66.3193796897548</v>
      </c>
      <c r="FD97" s="20" t="n">
        <f aca="false">-FD90*(In_HIPA+In_Innovation)</f>
        <v>-0</v>
      </c>
      <c r="FE97" s="20" t="n">
        <f aca="false">-FE90*(In_HIPA+In_Innovation)</f>
        <v>-0</v>
      </c>
      <c r="FF97" s="20" t="n">
        <f aca="false">-FF90*(In_HIPA+In_Innovation)</f>
        <v>-0</v>
      </c>
      <c r="FG97" s="20" t="n">
        <f aca="false">-FG90*(In_HIPA+In_Innovation)</f>
        <v>-0</v>
      </c>
      <c r="FH97" s="20" t="n">
        <f aca="false">-FH90*(In_HIPA+In_Innovation)</f>
        <v>-0</v>
      </c>
    </row>
    <row r="98" customFormat="false" ht="15" hidden="false" customHeight="false" outlineLevel="0" collapsed="false">
      <c r="C98" s="27" t="s">
        <v>752</v>
      </c>
      <c r="D98" s="11" t="s">
        <v>359</v>
      </c>
      <c r="E98" s="62" t="n">
        <f aca="false">SUMIF($J$7:$FH$7,YEAR($F16)+1,$J98:$FH98)</f>
        <v>2160.59462758809</v>
      </c>
      <c r="I98" s="62" t="n">
        <f aca="false">SUM(J98:FH98)</f>
        <v>139494.486022137</v>
      </c>
      <c r="J98" s="62" t="n">
        <f aca="false">J90+SUM(J92:J97)</f>
        <v>0</v>
      </c>
      <c r="K98" s="62" t="n">
        <f aca="false">K90+SUM(K92:K97)</f>
        <v>0</v>
      </c>
      <c r="L98" s="62" t="n">
        <f aca="false">L90+SUM(L92:L97)</f>
        <v>0</v>
      </c>
      <c r="M98" s="62" t="n">
        <f aca="false">M90+SUM(M92:M97)</f>
        <v>0</v>
      </c>
      <c r="N98" s="62" t="n">
        <f aca="false">N90+SUM(N92:N97)</f>
        <v>0</v>
      </c>
      <c r="O98" s="62" t="n">
        <f aca="false">O90+SUM(O92:O97)</f>
        <v>0</v>
      </c>
      <c r="P98" s="62" t="n">
        <f aca="false">P90+SUM(P92:P97)</f>
        <v>0</v>
      </c>
      <c r="Q98" s="62" t="n">
        <f aca="false">Q90+SUM(Q92:Q97)</f>
        <v>0</v>
      </c>
      <c r="R98" s="62" t="n">
        <f aca="false">R90+SUM(R92:R97)</f>
        <v>0</v>
      </c>
      <c r="S98" s="62" t="n">
        <f aca="false">S90+SUM(S92:S97)</f>
        <v>0</v>
      </c>
      <c r="T98" s="62" t="n">
        <f aca="false">T90+SUM(T92:T97)</f>
        <v>549.489564893417</v>
      </c>
      <c r="U98" s="62" t="n">
        <f aca="false">U90+SUM(U92:U97)</f>
        <v>554.9373979689</v>
      </c>
      <c r="V98" s="62" t="n">
        <f aca="false">V90+SUM(V92:V97)</f>
        <v>554.340844499028</v>
      </c>
      <c r="W98" s="62" t="n">
        <f aca="false">W90+SUM(W92:W97)</f>
        <v>533.614269119641</v>
      </c>
      <c r="X98" s="62" t="n">
        <f aca="false">X90+SUM(X92:X97)</f>
        <v>538.967985026554</v>
      </c>
      <c r="Y98" s="62" t="n">
        <f aca="false">Y90+SUM(Y92:Y97)</f>
        <v>544.303031420114</v>
      </c>
      <c r="Z98" s="62" t="n">
        <f aca="false">Z90+SUM(Z92:Z97)</f>
        <v>543.709342021779</v>
      </c>
      <c r="AA98" s="62" t="n">
        <f aca="false">AA90+SUM(AA92:AA97)</f>
        <v>440.538541151334</v>
      </c>
      <c r="AB98" s="62" t="n">
        <f aca="false">AB90+SUM(AB92:AB97)</f>
        <v>444.860869555297</v>
      </c>
      <c r="AC98" s="62" t="n">
        <f aca="false">AC90+SUM(AC92:AC97)</f>
        <v>449.164618892266</v>
      </c>
      <c r="AD98" s="62" t="n">
        <f aca="false">AD90+SUM(AD92:AD97)</f>
        <v>448.57380568276</v>
      </c>
      <c r="AE98" s="62" t="n">
        <f aca="false">AE90+SUM(AE92:AE97)</f>
        <v>1189.37406196451</v>
      </c>
      <c r="AF98" s="62" t="n">
        <f aca="false">AF90+SUM(AF92:AF97)</f>
        <v>1201.31873573429</v>
      </c>
      <c r="AG98" s="62" t="n">
        <f aca="false">AG90+SUM(AG92:AG97)</f>
        <v>1213.22217873057</v>
      </c>
      <c r="AH98" s="62" t="n">
        <f aca="false">AH90+SUM(AH92:AH97)</f>
        <v>1211.91104262061</v>
      </c>
      <c r="AI98" s="62" t="n">
        <f aca="false">AI90+SUM(AI92:AI97)</f>
        <v>1194.94162435446</v>
      </c>
      <c r="AJ98" s="62" t="n">
        <f aca="false">AJ90+SUM(AJ92:AJ97)</f>
        <v>1193.72938563707</v>
      </c>
      <c r="AK98" s="62" t="n">
        <f aca="false">AK90+SUM(AK92:AK97)</f>
        <v>1205.62264863748</v>
      </c>
      <c r="AL98" s="62" t="n">
        <f aca="false">AL90+SUM(AL92:AL97)</f>
        <v>1204.38548085988</v>
      </c>
      <c r="AM98" s="62" t="n">
        <f aca="false">AM90+SUM(AM92:AM97)</f>
        <v>1138.46168970853</v>
      </c>
      <c r="AN98" s="62" t="n">
        <f aca="false">AN90+SUM(AN92:AN97)</f>
        <v>1149.90934257322</v>
      </c>
      <c r="AO98" s="62" t="n">
        <f aca="false">AO90+SUM(AO92:AO97)</f>
        <v>1161.31799307533</v>
      </c>
      <c r="AP98" s="62" t="n">
        <f aca="false">AP90+SUM(AP92:AP97)</f>
        <v>1160.07772029828</v>
      </c>
      <c r="AQ98" s="62" t="n">
        <f aca="false">AQ90+SUM(AQ92:AQ97)</f>
        <v>1033.52192687751</v>
      </c>
      <c r="AR98" s="62" t="n">
        <f aca="false">AR90+SUM(AR92:AR97)</f>
        <v>1043.86625474593</v>
      </c>
      <c r="AS98" s="62" t="n">
        <f aca="false">AS90+SUM(AS92:AS97)</f>
        <v>1054.1736139707</v>
      </c>
      <c r="AT98" s="62" t="n">
        <f aca="false">AT90+SUM(AT92:AT97)</f>
        <v>1052.99801333305</v>
      </c>
      <c r="AU98" s="62" t="n">
        <f aca="false">AU90+SUM(AU92:AU97)</f>
        <v>1060.40135468523</v>
      </c>
      <c r="AV98" s="62" t="n">
        <f aca="false">AV90+SUM(AV92:AV97)</f>
        <v>1071.05362193935</v>
      </c>
      <c r="AW98" s="62" t="n">
        <f aca="false">AW90+SUM(AW92:AW97)</f>
        <v>1081.66922165595</v>
      </c>
      <c r="AX98" s="62" t="n">
        <f aca="false">AX90+SUM(AX92:AX97)</f>
        <v>1080.5031961749</v>
      </c>
      <c r="AY98" s="62" t="n">
        <f aca="false">AY90+SUM(AY92:AY97)</f>
        <v>995.919141185273</v>
      </c>
      <c r="AZ98" s="62" t="n">
        <f aca="false">AZ90+SUM(AZ92:AZ97)</f>
        <v>994.778647562612</v>
      </c>
      <c r="BA98" s="62" t="n">
        <f aca="false">BA90+SUM(BA92:BA97)</f>
        <v>1004.55811790615</v>
      </c>
      <c r="BB98" s="62" t="n">
        <f aca="false">BB90+SUM(BB92:BB97)</f>
        <v>1003.39417062393</v>
      </c>
      <c r="BC98" s="62" t="n">
        <f aca="false">BC90+SUM(BC92:BC97)</f>
        <v>1015.58337732579</v>
      </c>
      <c r="BD98" s="62" t="n">
        <f aca="false">BD90+SUM(BD92:BD97)</f>
        <v>1025.68224769176</v>
      </c>
      <c r="BE98" s="62" t="n">
        <f aca="false">BE90+SUM(BE92:BE97)</f>
        <v>1035.7426521614</v>
      </c>
      <c r="BF98" s="62" t="n">
        <f aca="false">BF90+SUM(BF92:BF97)</f>
        <v>1034.5194389789</v>
      </c>
      <c r="BG98" s="62" t="n">
        <f aca="false">BG90+SUM(BG92:BG97)</f>
        <v>1032.3772246297</v>
      </c>
      <c r="BH98" s="62" t="n">
        <f aca="false">BH90+SUM(BH92:BH97)</f>
        <v>1042.65342739301</v>
      </c>
      <c r="BI98" s="62" t="n">
        <f aca="false">BI90+SUM(BI92:BI97)</f>
        <v>1052.89086358125</v>
      </c>
      <c r="BJ98" s="62" t="n">
        <f aca="false">BJ90+SUM(BJ92:BJ97)</f>
        <v>1051.65808883309</v>
      </c>
      <c r="BK98" s="62" t="n">
        <f aca="false">BK90+SUM(BK92:BK97)</f>
        <v>1003.57493685936</v>
      </c>
      <c r="BL98" s="62" t="n">
        <f aca="false">BL90+SUM(BL92:BL97)</f>
        <v>1013.54166536624</v>
      </c>
      <c r="BM98" s="62" t="n">
        <f aca="false">BM90+SUM(BM92:BM97)</f>
        <v>1023.46996968341</v>
      </c>
      <c r="BN98" s="62" t="n">
        <f aca="false">BN90+SUM(BN92:BN97)</f>
        <v>1022.24808276854</v>
      </c>
      <c r="BO98" s="62" t="n">
        <f aca="false">BO90+SUM(BO92:BO97)</f>
        <v>1020.47920963336</v>
      </c>
      <c r="BP98" s="62" t="n">
        <f aca="false">BP90+SUM(BP92:BP97)</f>
        <v>1019.31530028044</v>
      </c>
      <c r="BQ98" s="62" t="n">
        <f aca="false">BQ90+SUM(BQ92:BQ97)</f>
        <v>1029.34074885047</v>
      </c>
      <c r="BR98" s="62" t="n">
        <f aca="false">BR90+SUM(BR92:BR97)</f>
        <v>1028.15290430566</v>
      </c>
      <c r="BS98" s="62" t="n">
        <f aca="false">BS90+SUM(BS92:BS97)</f>
        <v>963.206556402715</v>
      </c>
      <c r="BT98" s="62" t="n">
        <f aca="false">BT90+SUM(BT92:BT97)</f>
        <v>972.789880740774</v>
      </c>
      <c r="BU98" s="62" t="n">
        <f aca="false">BU90+SUM(BU92:BU97)</f>
        <v>982.336894468278</v>
      </c>
      <c r="BV98" s="62" t="n">
        <f aca="false">BV90+SUM(BV92:BV97)</f>
        <v>981.182219243235</v>
      </c>
      <c r="BW98" s="62" t="n">
        <f aca="false">BW90+SUM(BW92:BW97)</f>
        <v>951.621448345939</v>
      </c>
      <c r="BX98" s="62" t="n">
        <f aca="false">BX90+SUM(BX92:BX97)</f>
        <v>961.054470368792</v>
      </c>
      <c r="BY98" s="62" t="n">
        <f aca="false">BY90+SUM(BY92:BY97)</f>
        <v>970.450481545835</v>
      </c>
      <c r="BZ98" s="62" t="n">
        <f aca="false">BZ90+SUM(BZ92:BZ97)</f>
        <v>969.273538881934</v>
      </c>
      <c r="CA98" s="62" t="n">
        <f aca="false">CA90+SUM(CA92:CA97)</f>
        <v>928.199793457519</v>
      </c>
      <c r="CB98" s="62" t="n">
        <f aca="false">CB90+SUM(CB92:CB97)</f>
        <v>937.360961804782</v>
      </c>
      <c r="CC98" s="62" t="n">
        <f aca="false">CC90+SUM(CC92:CC97)</f>
        <v>946.484742462146</v>
      </c>
      <c r="CD98" s="62" t="n">
        <f aca="false">CD90+SUM(CD92:CD97)</f>
        <v>945.295816178945</v>
      </c>
      <c r="CE98" s="62" t="n">
        <f aca="false">CE90+SUM(CE92:CE97)</f>
        <v>893.730761763728</v>
      </c>
      <c r="CF98" s="62" t="n">
        <f aca="false">CF90+SUM(CF92:CF97)</f>
        <v>892.571353570263</v>
      </c>
      <c r="CG98" s="62" t="n">
        <f aca="false">CG90+SUM(CG92:CG97)</f>
        <v>901.208558732385</v>
      </c>
      <c r="CH98" s="62" t="n">
        <f aca="false">CH90+SUM(CH92:CH97)</f>
        <v>900.025307911029</v>
      </c>
      <c r="CI98" s="62" t="n">
        <f aca="false">CI90+SUM(CI92:CI97)</f>
        <v>926.505846453796</v>
      </c>
      <c r="CJ98" s="62" t="n">
        <f aca="false">CJ90+SUM(CJ92:CJ97)</f>
        <v>935.60252022285</v>
      </c>
      <c r="CK98" s="62" t="n">
        <f aca="false">CK90+SUM(CK92:CK97)</f>
        <v>944.660324214525</v>
      </c>
      <c r="CL98" s="62" t="n">
        <f aca="false">CL90+SUM(CL92:CL97)</f>
        <v>943.424267638909</v>
      </c>
      <c r="CM98" s="62" t="n">
        <f aca="false">CM90+SUM(CM92:CM97)</f>
        <v>988.347657844613</v>
      </c>
      <c r="CN98" s="62" t="n">
        <f aca="false">CN90+SUM(CN92:CN97)</f>
        <v>998.11523230273</v>
      </c>
      <c r="CO98" s="62" t="n">
        <f aca="false">CO90+SUM(CO92:CO97)</f>
        <v>1007.84341030202</v>
      </c>
      <c r="CP98" s="62" t="n">
        <f aca="false">CP90+SUM(CP92:CP97)</f>
        <v>1006.59060528802</v>
      </c>
      <c r="CQ98" s="62" t="n">
        <f aca="false">CQ90+SUM(CQ92:CQ97)</f>
        <v>944.231411527267</v>
      </c>
      <c r="CR98" s="62" t="n">
        <f aca="false">CR90+SUM(CR92:CR97)</f>
        <v>953.495729814728</v>
      </c>
      <c r="CS98" s="62" t="n">
        <f aca="false">CS90+SUM(CS92:CS97)</f>
        <v>962.720227338202</v>
      </c>
      <c r="CT98" s="62" t="n">
        <f aca="false">CT90+SUM(CT92:CT97)</f>
        <v>961.453929445786</v>
      </c>
      <c r="CU98" s="62" t="n">
        <f aca="false">CU90+SUM(CU92:CU97)</f>
        <v>875.336742753758</v>
      </c>
      <c r="CV98" s="62" t="n">
        <f aca="false">CV90+SUM(CV92:CV97)</f>
        <v>874.13471392866</v>
      </c>
      <c r="CW98" s="62" t="n">
        <f aca="false">CW90+SUM(CW92:CW97)</f>
        <v>882.526261929495</v>
      </c>
      <c r="CX98" s="62" t="n">
        <f aca="false">CX90+SUM(CX92:CX97)</f>
        <v>881.299514005332</v>
      </c>
      <c r="CY98" s="62" t="n">
        <f aca="false">CY90+SUM(CY92:CY97)</f>
        <v>1065.19638803434</v>
      </c>
      <c r="CZ98" s="62" t="n">
        <f aca="false">CZ90+SUM(CZ92:CZ97)</f>
        <v>1075.57229449574</v>
      </c>
      <c r="DA98" s="62" t="n">
        <f aca="false">DA90+SUM(DA92:DA97)</f>
        <v>1085.90083663295</v>
      </c>
      <c r="DB98" s="62" t="n">
        <f aca="false">DB90+SUM(DB92:DB97)</f>
        <v>1084.3946539814</v>
      </c>
      <c r="DC98" s="62" t="n">
        <f aca="false">DC90+SUM(DC92:DC97)</f>
        <v>1048.75342273494</v>
      </c>
      <c r="DD98" s="62" t="n">
        <f aca="false">DD90+SUM(DD92:DD97)</f>
        <v>1058.98214193129</v>
      </c>
      <c r="DE98" s="62" t="n">
        <f aca="false">DE90+SUM(DE92:DE97)</f>
        <v>1069.16464917952</v>
      </c>
      <c r="DF98" s="62" t="n">
        <f aca="false">DF90+SUM(DF92:DF97)</f>
        <v>1067.69511201727</v>
      </c>
      <c r="DG98" s="62" t="n">
        <f aca="false">DG90+SUM(DG92:DG97)</f>
        <v>1049.79409933854</v>
      </c>
      <c r="DH98" s="62" t="n">
        <f aca="false">DH90+SUM(DH92:DH97)</f>
        <v>1060.04408365918</v>
      </c>
      <c r="DI98" s="62" t="n">
        <f aca="false">DI90+SUM(DI92:DI97)</f>
        <v>1070.24817086333</v>
      </c>
      <c r="DJ98" s="62" t="n">
        <f aca="false">DJ90+SUM(DJ92:DJ97)</f>
        <v>1068.78864532827</v>
      </c>
      <c r="DK98" s="62" t="n">
        <f aca="false">DK90+SUM(DK92:DK97)</f>
        <v>1006.21233559843</v>
      </c>
      <c r="DL98" s="62" t="n">
        <f aca="false">DL90+SUM(DL92:DL97)</f>
        <v>1004.80421358023</v>
      </c>
      <c r="DM98" s="62" t="n">
        <f aca="false">DM90+SUM(DM92:DM97)</f>
        <v>1014.42348821132</v>
      </c>
      <c r="DN98" s="62" t="n">
        <f aca="false">DN90+SUM(DN92:DN97)</f>
        <v>1012.98640889449</v>
      </c>
      <c r="DO98" s="62" t="n">
        <f aca="false">DO90+SUM(DO92:DO97)</f>
        <v>1046.27389877179</v>
      </c>
      <c r="DP98" s="62" t="n">
        <f aca="false">DP90+SUM(DP92:DP97)</f>
        <v>1056.50709112333</v>
      </c>
      <c r="DQ98" s="62" t="n">
        <f aca="false">DQ90+SUM(DQ92:DQ97)</f>
        <v>1066.69511068707</v>
      </c>
      <c r="DR98" s="62" t="n">
        <f aca="false">DR90+SUM(DR92:DR97)</f>
        <v>1065.2586187603</v>
      </c>
      <c r="DS98" s="62" t="n">
        <f aca="false">DS90+SUM(DS92:DS97)</f>
        <v>1020.43457584031</v>
      </c>
      <c r="DT98" s="62" t="n">
        <f aca="false">DT90+SUM(DT92:DT97)</f>
        <v>1030.38819081553</v>
      </c>
      <c r="DU98" s="62" t="n">
        <f aca="false">DU90+SUM(DU92:DU97)</f>
        <v>1040.29687722858</v>
      </c>
      <c r="DV98" s="62" t="n">
        <f aca="false">DV90+SUM(DV92:DV97)</f>
        <v>1038.8681516625</v>
      </c>
      <c r="DW98" s="62" t="n">
        <f aca="false">DW90+SUM(DW92:DW97)</f>
        <v>1018.65451900971</v>
      </c>
      <c r="DX98" s="62" t="n">
        <f aca="false">DX90+SUM(DX92:DX97)</f>
        <v>1028.59022933558</v>
      </c>
      <c r="DY98" s="62" t="n">
        <f aca="false">DY90+SUM(DY92:DY97)</f>
        <v>1038.48107190282</v>
      </c>
      <c r="DZ98" s="62" t="n">
        <f aca="false">DZ90+SUM(DZ92:DZ97)</f>
        <v>1037.05427988517</v>
      </c>
      <c r="EA98" s="62" t="n">
        <f aca="false">EA90+SUM(EA92:EA97)</f>
        <v>1020.21188270729</v>
      </c>
      <c r="EB98" s="62" t="n">
        <f aca="false">EB90+SUM(EB92:EB97)</f>
        <v>1018.84193657206</v>
      </c>
      <c r="EC98" s="62" t="n">
        <f aca="false">EC90+SUM(EC92:EC97)</f>
        <v>1028.65403839373</v>
      </c>
      <c r="ED98" s="62" t="n">
        <f aca="false">ED90+SUM(ED92:ED97)</f>
        <v>1027.25592002708</v>
      </c>
      <c r="EE98" s="62" t="n">
        <f aca="false">EE90+SUM(EE92:EE97)</f>
        <v>995.018671467163</v>
      </c>
      <c r="EF98" s="62" t="n">
        <f aca="false">EF90+SUM(EF92:EF97)</f>
        <v>1004.70065405525</v>
      </c>
      <c r="EG98" s="62" t="n">
        <f aca="false">EG90+SUM(EG92:EG97)</f>
        <v>1014.33805745584</v>
      </c>
      <c r="EH98" s="62" t="n">
        <f aca="false">EH90+SUM(EH92:EH97)</f>
        <v>1012.92044198279</v>
      </c>
      <c r="EI98" s="62" t="n">
        <f aca="false">EI90+SUM(EI92:EI97)</f>
        <v>1063.83579101975</v>
      </c>
      <c r="EJ98" s="62" t="n">
        <f aca="false">EJ90+SUM(EJ92:EJ97)</f>
        <v>1074.28335710223</v>
      </c>
      <c r="EK98" s="62" t="n">
        <f aca="false">EK90+SUM(EK92:EK97)</f>
        <v>1084.68637478684</v>
      </c>
      <c r="EL98" s="62" t="n">
        <f aca="false">EL90+SUM(EL92:EL97)</f>
        <v>1083.26973842216</v>
      </c>
      <c r="EM98" s="62" t="n">
        <f aca="false">EM90+SUM(EM92:EM97)</f>
        <v>1118.55661651027</v>
      </c>
      <c r="EN98" s="62" t="n">
        <f aca="false">EN90+SUM(EN92:EN97)</f>
        <v>1129.5911789396</v>
      </c>
      <c r="EO98" s="62" t="n">
        <f aca="false">EO90+SUM(EO92:EO97)</f>
        <v>1140.58051110468</v>
      </c>
      <c r="EP98" s="62" t="n">
        <f aca="false">EP90+SUM(EP92:EP97)</f>
        <v>1139.14219143049</v>
      </c>
      <c r="EQ98" s="62" t="n">
        <f aca="false">EQ90+SUM(EQ92:EQ97)</f>
        <v>1078.56577766666</v>
      </c>
      <c r="ER98" s="62" t="n">
        <f aca="false">ER90+SUM(ER92:ER97)</f>
        <v>1077.16526009499</v>
      </c>
      <c r="ES98" s="62" t="n">
        <f aca="false">ES90+SUM(ES92:ES97)</f>
        <v>1087.58739331658</v>
      </c>
      <c r="ET98" s="62" t="n">
        <f aca="false">ET90+SUM(ET92:ET97)</f>
        <v>1086.15807482776</v>
      </c>
      <c r="EU98" s="62" t="n">
        <f aca="false">EU90+SUM(EU92:EU97)</f>
        <v>1082.37173000912</v>
      </c>
      <c r="EV98" s="62" t="n">
        <f aca="false">EV90+SUM(EV92:EV97)</f>
        <v>1092.9894970383</v>
      </c>
      <c r="EW98" s="62" t="n">
        <f aca="false">EW90+SUM(EW92:EW97)</f>
        <v>1103.56155545422</v>
      </c>
      <c r="EX98" s="62" t="n">
        <f aca="false">EX90+SUM(EX92:EX97)</f>
        <v>1102.1080243102</v>
      </c>
      <c r="EY98" s="62" t="n">
        <f aca="false">EY90+SUM(EY92:EY97)</f>
        <v>1098.26286395882</v>
      </c>
      <c r="EZ98" s="62" t="n">
        <f aca="false">EZ90+SUM(EZ92:EZ97)</f>
        <v>1109.03333770418</v>
      </c>
      <c r="FA98" s="62" t="n">
        <f aca="false">FA90+SUM(FA92:FA97)</f>
        <v>1119.75732853236</v>
      </c>
      <c r="FB98" s="62" t="n">
        <f aca="false">FB90+SUM(FB92:FB97)</f>
        <v>1118.27917457076</v>
      </c>
      <c r="FC98" s="62" t="n">
        <f aca="false">FC90+SUM(FC92:FC97)</f>
        <v>1114.37430885449</v>
      </c>
      <c r="FD98" s="62" t="n">
        <f aca="false">FD90+SUM(FD92:FD97)</f>
        <v>0</v>
      </c>
      <c r="FE98" s="62" t="n">
        <f aca="false">FE90+SUM(FE92:FE97)</f>
        <v>0</v>
      </c>
      <c r="FF98" s="62" t="n">
        <f aca="false">FF90+SUM(FF92:FF97)</f>
        <v>0</v>
      </c>
      <c r="FG98" s="62" t="n">
        <f aca="false">FG90+SUM(FG92:FG97)</f>
        <v>0</v>
      </c>
      <c r="FH98" s="62" t="n">
        <f aca="false">FH90+SUM(FH92:FH97)</f>
        <v>0</v>
      </c>
    </row>
    <row r="100" customFormat="false" ht="15" hidden="false" customHeight="false" outlineLevel="0" collapsed="false">
      <c r="A100" s="9" t="s">
        <v>14</v>
      </c>
      <c r="B100" s="9"/>
      <c r="C100" s="9" t="s">
        <v>753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</row>
    <row r="101" customFormat="false" ht="15" hidden="false" customHeight="false" outlineLevel="0" collapsed="false">
      <c r="C101" s="0" t="s">
        <v>754</v>
      </c>
      <c r="D101" s="11" t="s">
        <v>359</v>
      </c>
      <c r="I101" s="20" t="n">
        <f aca="false">SUM(J101:FH101)</f>
        <v>-549</v>
      </c>
      <c r="J101" s="20" t="n">
        <f aca="false">-In_SPV_Price*J19</f>
        <v>-549</v>
      </c>
      <c r="K101" s="20" t="n">
        <f aca="false">-In_SPV_Price*K19</f>
        <v>-0</v>
      </c>
      <c r="L101" s="20" t="n">
        <f aca="false">-In_SPV_Price*L19</f>
        <v>-0</v>
      </c>
      <c r="M101" s="20" t="n">
        <f aca="false">-In_SPV_Price*M19</f>
        <v>-0</v>
      </c>
      <c r="N101" s="20" t="n">
        <f aca="false">-In_SPV_Price*N19</f>
        <v>-0</v>
      </c>
      <c r="O101" s="20" t="n">
        <f aca="false">-In_SPV_Price*O19</f>
        <v>-0</v>
      </c>
      <c r="P101" s="20" t="n">
        <f aca="false">-In_SPV_Price*P19</f>
        <v>-0</v>
      </c>
      <c r="Q101" s="20" t="n">
        <f aca="false">-In_SPV_Price*Q19</f>
        <v>-0</v>
      </c>
      <c r="R101" s="20" t="n">
        <f aca="false">-In_SPV_Price*R19</f>
        <v>-0</v>
      </c>
      <c r="S101" s="20" t="n">
        <f aca="false">-In_SPV_Price*S19</f>
        <v>-0</v>
      </c>
      <c r="T101" s="20" t="n">
        <f aca="false">-In_SPV_Price*T19</f>
        <v>-0</v>
      </c>
      <c r="U101" s="20" t="n">
        <f aca="false">-In_SPV_Price*U19</f>
        <v>-0</v>
      </c>
      <c r="V101" s="20" t="n">
        <f aca="false">-In_SPV_Price*V19</f>
        <v>-0</v>
      </c>
      <c r="W101" s="20" t="n">
        <f aca="false">-In_SPV_Price*W19</f>
        <v>-0</v>
      </c>
      <c r="X101" s="20" t="n">
        <f aca="false">-In_SPV_Price*X19</f>
        <v>-0</v>
      </c>
      <c r="Y101" s="20" t="n">
        <f aca="false">-In_SPV_Price*Y19</f>
        <v>-0</v>
      </c>
      <c r="Z101" s="20" t="n">
        <f aca="false">-In_SPV_Price*Z19</f>
        <v>-0</v>
      </c>
      <c r="AA101" s="20" t="n">
        <f aca="false">-In_SPV_Price*AA19</f>
        <v>-0</v>
      </c>
      <c r="AB101" s="20" t="n">
        <f aca="false">-In_SPV_Price*AB19</f>
        <v>-0</v>
      </c>
      <c r="AC101" s="20" t="n">
        <f aca="false">-In_SPV_Price*AC19</f>
        <v>-0</v>
      </c>
      <c r="AD101" s="20" t="n">
        <f aca="false">-In_SPV_Price*AD19</f>
        <v>-0</v>
      </c>
      <c r="AE101" s="20" t="n">
        <f aca="false">-In_SPV_Price*AE19</f>
        <v>-0</v>
      </c>
      <c r="AF101" s="20" t="n">
        <f aca="false">-In_SPV_Price*AF19</f>
        <v>-0</v>
      </c>
      <c r="AG101" s="20" t="n">
        <f aca="false">-In_SPV_Price*AG19</f>
        <v>-0</v>
      </c>
      <c r="AH101" s="20" t="n">
        <f aca="false">-In_SPV_Price*AH19</f>
        <v>-0</v>
      </c>
      <c r="AI101" s="20" t="n">
        <f aca="false">-In_SPV_Price*AI19</f>
        <v>-0</v>
      </c>
      <c r="AJ101" s="20" t="n">
        <f aca="false">-In_SPV_Price*AJ19</f>
        <v>-0</v>
      </c>
      <c r="AK101" s="20" t="n">
        <f aca="false">-In_SPV_Price*AK19</f>
        <v>-0</v>
      </c>
      <c r="AL101" s="20" t="n">
        <f aca="false">-In_SPV_Price*AL19</f>
        <v>-0</v>
      </c>
      <c r="AM101" s="20" t="n">
        <f aca="false">-In_SPV_Price*AM19</f>
        <v>-0</v>
      </c>
      <c r="AN101" s="20" t="n">
        <f aca="false">-In_SPV_Price*AN19</f>
        <v>-0</v>
      </c>
      <c r="AO101" s="20" t="n">
        <f aca="false">-In_SPV_Price*AO19</f>
        <v>-0</v>
      </c>
      <c r="AP101" s="20" t="n">
        <f aca="false">-In_SPV_Price*AP19</f>
        <v>-0</v>
      </c>
      <c r="AQ101" s="20" t="n">
        <f aca="false">-In_SPV_Price*AQ19</f>
        <v>-0</v>
      </c>
      <c r="AR101" s="20" t="n">
        <f aca="false">-In_SPV_Price*AR19</f>
        <v>-0</v>
      </c>
      <c r="AS101" s="20" t="n">
        <f aca="false">-In_SPV_Price*AS19</f>
        <v>-0</v>
      </c>
      <c r="AT101" s="20" t="n">
        <f aca="false">-In_SPV_Price*AT19</f>
        <v>-0</v>
      </c>
      <c r="AU101" s="20" t="n">
        <f aca="false">-In_SPV_Price*AU19</f>
        <v>-0</v>
      </c>
      <c r="AV101" s="20" t="n">
        <f aca="false">-In_SPV_Price*AV19</f>
        <v>-0</v>
      </c>
      <c r="AW101" s="20" t="n">
        <f aca="false">-In_SPV_Price*AW19</f>
        <v>-0</v>
      </c>
      <c r="AX101" s="20" t="n">
        <f aca="false">-In_SPV_Price*AX19</f>
        <v>-0</v>
      </c>
      <c r="AY101" s="20" t="n">
        <f aca="false">-In_SPV_Price*AY19</f>
        <v>-0</v>
      </c>
      <c r="AZ101" s="20" t="n">
        <f aca="false">-In_SPV_Price*AZ19</f>
        <v>-0</v>
      </c>
      <c r="BA101" s="20" t="n">
        <f aca="false">-In_SPV_Price*BA19</f>
        <v>-0</v>
      </c>
      <c r="BB101" s="20" t="n">
        <f aca="false">-In_SPV_Price*BB19</f>
        <v>-0</v>
      </c>
      <c r="BC101" s="20" t="n">
        <f aca="false">-In_SPV_Price*BC19</f>
        <v>-0</v>
      </c>
      <c r="BD101" s="20" t="n">
        <f aca="false">-In_SPV_Price*BD19</f>
        <v>-0</v>
      </c>
      <c r="BE101" s="20" t="n">
        <f aca="false">-In_SPV_Price*BE19</f>
        <v>-0</v>
      </c>
      <c r="BF101" s="20" t="n">
        <f aca="false">-In_SPV_Price*BF19</f>
        <v>-0</v>
      </c>
      <c r="BG101" s="20" t="n">
        <f aca="false">-In_SPV_Price*BG19</f>
        <v>-0</v>
      </c>
      <c r="BH101" s="20" t="n">
        <f aca="false">-In_SPV_Price*BH19</f>
        <v>-0</v>
      </c>
      <c r="BI101" s="20" t="n">
        <f aca="false">-In_SPV_Price*BI19</f>
        <v>-0</v>
      </c>
      <c r="BJ101" s="20" t="n">
        <f aca="false">-In_SPV_Price*BJ19</f>
        <v>-0</v>
      </c>
      <c r="BK101" s="20" t="n">
        <f aca="false">-In_SPV_Price*BK19</f>
        <v>-0</v>
      </c>
      <c r="BL101" s="20" t="n">
        <f aca="false">-In_SPV_Price*BL19</f>
        <v>-0</v>
      </c>
      <c r="BM101" s="20" t="n">
        <f aca="false">-In_SPV_Price*BM19</f>
        <v>-0</v>
      </c>
      <c r="BN101" s="20" t="n">
        <f aca="false">-In_SPV_Price*BN19</f>
        <v>-0</v>
      </c>
      <c r="BO101" s="20" t="n">
        <f aca="false">-In_SPV_Price*BO19</f>
        <v>-0</v>
      </c>
      <c r="BP101" s="20" t="n">
        <f aca="false">-In_SPV_Price*BP19</f>
        <v>-0</v>
      </c>
      <c r="BQ101" s="20" t="n">
        <f aca="false">-In_SPV_Price*BQ19</f>
        <v>-0</v>
      </c>
      <c r="BR101" s="20" t="n">
        <f aca="false">-In_SPV_Price*BR19</f>
        <v>-0</v>
      </c>
      <c r="BS101" s="20" t="n">
        <f aca="false">-In_SPV_Price*BS19</f>
        <v>-0</v>
      </c>
      <c r="BT101" s="20" t="n">
        <f aca="false">-In_SPV_Price*BT19</f>
        <v>-0</v>
      </c>
      <c r="BU101" s="20" t="n">
        <f aca="false">-In_SPV_Price*BU19</f>
        <v>-0</v>
      </c>
      <c r="BV101" s="20" t="n">
        <f aca="false">-In_SPV_Price*BV19</f>
        <v>-0</v>
      </c>
      <c r="BW101" s="20" t="n">
        <f aca="false">-In_SPV_Price*BW19</f>
        <v>-0</v>
      </c>
      <c r="BX101" s="20" t="n">
        <f aca="false">-In_SPV_Price*BX19</f>
        <v>-0</v>
      </c>
      <c r="BY101" s="20" t="n">
        <f aca="false">-In_SPV_Price*BY19</f>
        <v>-0</v>
      </c>
      <c r="BZ101" s="20" t="n">
        <f aca="false">-In_SPV_Price*BZ19</f>
        <v>-0</v>
      </c>
      <c r="CA101" s="20" t="n">
        <f aca="false">-In_SPV_Price*CA19</f>
        <v>-0</v>
      </c>
      <c r="CB101" s="20" t="n">
        <f aca="false">-In_SPV_Price*CB19</f>
        <v>-0</v>
      </c>
      <c r="CC101" s="20" t="n">
        <f aca="false">-In_SPV_Price*CC19</f>
        <v>-0</v>
      </c>
      <c r="CD101" s="20" t="n">
        <f aca="false">-In_SPV_Price*CD19</f>
        <v>-0</v>
      </c>
      <c r="CE101" s="20" t="n">
        <f aca="false">-In_SPV_Price*CE19</f>
        <v>-0</v>
      </c>
      <c r="CF101" s="20" t="n">
        <f aca="false">-In_SPV_Price*CF19</f>
        <v>-0</v>
      </c>
      <c r="CG101" s="20" t="n">
        <f aca="false">-In_SPV_Price*CG19</f>
        <v>-0</v>
      </c>
      <c r="CH101" s="20" t="n">
        <f aca="false">-In_SPV_Price*CH19</f>
        <v>-0</v>
      </c>
      <c r="CI101" s="20" t="n">
        <f aca="false">-In_SPV_Price*CI19</f>
        <v>-0</v>
      </c>
      <c r="CJ101" s="20" t="n">
        <f aca="false">-In_SPV_Price*CJ19</f>
        <v>-0</v>
      </c>
      <c r="CK101" s="20" t="n">
        <f aca="false">-In_SPV_Price*CK19</f>
        <v>-0</v>
      </c>
      <c r="CL101" s="20" t="n">
        <f aca="false">-In_SPV_Price*CL19</f>
        <v>-0</v>
      </c>
      <c r="CM101" s="20" t="n">
        <f aca="false">-In_SPV_Price*CM19</f>
        <v>-0</v>
      </c>
      <c r="CN101" s="20" t="n">
        <f aca="false">-In_SPV_Price*CN19</f>
        <v>-0</v>
      </c>
      <c r="CO101" s="20" t="n">
        <f aca="false">-In_SPV_Price*CO19</f>
        <v>-0</v>
      </c>
      <c r="CP101" s="20" t="n">
        <f aca="false">-In_SPV_Price*CP19</f>
        <v>-0</v>
      </c>
      <c r="CQ101" s="20" t="n">
        <f aca="false">-In_SPV_Price*CQ19</f>
        <v>-0</v>
      </c>
      <c r="CR101" s="20" t="n">
        <f aca="false">-In_SPV_Price*CR19</f>
        <v>-0</v>
      </c>
      <c r="CS101" s="20" t="n">
        <f aca="false">-In_SPV_Price*CS19</f>
        <v>-0</v>
      </c>
      <c r="CT101" s="20" t="n">
        <f aca="false">-In_SPV_Price*CT19</f>
        <v>-0</v>
      </c>
      <c r="CU101" s="20" t="n">
        <f aca="false">-In_SPV_Price*CU19</f>
        <v>-0</v>
      </c>
      <c r="CV101" s="20" t="n">
        <f aca="false">-In_SPV_Price*CV19</f>
        <v>-0</v>
      </c>
      <c r="CW101" s="20" t="n">
        <f aca="false">-In_SPV_Price*CW19</f>
        <v>-0</v>
      </c>
      <c r="CX101" s="20" t="n">
        <f aca="false">-In_SPV_Price*CX19</f>
        <v>-0</v>
      </c>
      <c r="CY101" s="20" t="n">
        <f aca="false">-In_SPV_Price*CY19</f>
        <v>-0</v>
      </c>
      <c r="CZ101" s="20" t="n">
        <f aca="false">-In_SPV_Price*CZ19</f>
        <v>-0</v>
      </c>
      <c r="DA101" s="20" t="n">
        <f aca="false">-In_SPV_Price*DA19</f>
        <v>-0</v>
      </c>
      <c r="DB101" s="20" t="n">
        <f aca="false">-In_SPV_Price*DB19</f>
        <v>-0</v>
      </c>
      <c r="DC101" s="20" t="n">
        <f aca="false">-In_SPV_Price*DC19</f>
        <v>-0</v>
      </c>
      <c r="DD101" s="20" t="n">
        <f aca="false">-In_SPV_Price*DD19</f>
        <v>-0</v>
      </c>
      <c r="DE101" s="20" t="n">
        <f aca="false">-In_SPV_Price*DE19</f>
        <v>-0</v>
      </c>
      <c r="DF101" s="20" t="n">
        <f aca="false">-In_SPV_Price*DF19</f>
        <v>-0</v>
      </c>
      <c r="DG101" s="20" t="n">
        <f aca="false">-In_SPV_Price*DG19</f>
        <v>-0</v>
      </c>
      <c r="DH101" s="20" t="n">
        <f aca="false">-In_SPV_Price*DH19</f>
        <v>-0</v>
      </c>
      <c r="DI101" s="20" t="n">
        <f aca="false">-In_SPV_Price*DI19</f>
        <v>-0</v>
      </c>
      <c r="DJ101" s="20" t="n">
        <f aca="false">-In_SPV_Price*DJ19</f>
        <v>-0</v>
      </c>
      <c r="DK101" s="20" t="n">
        <f aca="false">-In_SPV_Price*DK19</f>
        <v>-0</v>
      </c>
      <c r="DL101" s="20" t="n">
        <f aca="false">-In_SPV_Price*DL19</f>
        <v>-0</v>
      </c>
      <c r="DM101" s="20" t="n">
        <f aca="false">-In_SPV_Price*DM19</f>
        <v>-0</v>
      </c>
      <c r="DN101" s="20" t="n">
        <f aca="false">-In_SPV_Price*DN19</f>
        <v>-0</v>
      </c>
      <c r="DO101" s="20" t="n">
        <f aca="false">-In_SPV_Price*DO19</f>
        <v>-0</v>
      </c>
      <c r="DP101" s="20" t="n">
        <f aca="false">-In_SPV_Price*DP19</f>
        <v>-0</v>
      </c>
      <c r="DQ101" s="20" t="n">
        <f aca="false">-In_SPV_Price*DQ19</f>
        <v>-0</v>
      </c>
      <c r="DR101" s="20" t="n">
        <f aca="false">-In_SPV_Price*DR19</f>
        <v>-0</v>
      </c>
      <c r="DS101" s="20" t="n">
        <f aca="false">-In_SPV_Price*DS19</f>
        <v>-0</v>
      </c>
      <c r="DT101" s="20" t="n">
        <f aca="false">-In_SPV_Price*DT19</f>
        <v>-0</v>
      </c>
      <c r="DU101" s="20" t="n">
        <f aca="false">-In_SPV_Price*DU19</f>
        <v>-0</v>
      </c>
      <c r="DV101" s="20" t="n">
        <f aca="false">-In_SPV_Price*DV19</f>
        <v>-0</v>
      </c>
      <c r="DW101" s="20" t="n">
        <f aca="false">-In_SPV_Price*DW19</f>
        <v>-0</v>
      </c>
      <c r="DX101" s="20" t="n">
        <f aca="false">-In_SPV_Price*DX19</f>
        <v>-0</v>
      </c>
      <c r="DY101" s="20" t="n">
        <f aca="false">-In_SPV_Price*DY19</f>
        <v>-0</v>
      </c>
      <c r="DZ101" s="20" t="n">
        <f aca="false">-In_SPV_Price*DZ19</f>
        <v>-0</v>
      </c>
      <c r="EA101" s="20" t="n">
        <f aca="false">-In_SPV_Price*EA19</f>
        <v>-0</v>
      </c>
      <c r="EB101" s="20" t="n">
        <f aca="false">-In_SPV_Price*EB19</f>
        <v>-0</v>
      </c>
      <c r="EC101" s="20" t="n">
        <f aca="false">-In_SPV_Price*EC19</f>
        <v>-0</v>
      </c>
      <c r="ED101" s="20" t="n">
        <f aca="false">-In_SPV_Price*ED19</f>
        <v>-0</v>
      </c>
      <c r="EE101" s="20" t="n">
        <f aca="false">-In_SPV_Price*EE19</f>
        <v>-0</v>
      </c>
      <c r="EF101" s="20" t="n">
        <f aca="false">-In_SPV_Price*EF19</f>
        <v>-0</v>
      </c>
      <c r="EG101" s="20" t="n">
        <f aca="false">-In_SPV_Price*EG19</f>
        <v>-0</v>
      </c>
      <c r="EH101" s="20" t="n">
        <f aca="false">-In_SPV_Price*EH19</f>
        <v>-0</v>
      </c>
      <c r="EI101" s="20" t="n">
        <f aca="false">-In_SPV_Price*EI19</f>
        <v>-0</v>
      </c>
      <c r="EJ101" s="20" t="n">
        <f aca="false">-In_SPV_Price*EJ19</f>
        <v>-0</v>
      </c>
      <c r="EK101" s="20" t="n">
        <f aca="false">-In_SPV_Price*EK19</f>
        <v>-0</v>
      </c>
      <c r="EL101" s="20" t="n">
        <f aca="false">-In_SPV_Price*EL19</f>
        <v>-0</v>
      </c>
      <c r="EM101" s="20" t="n">
        <f aca="false">-In_SPV_Price*EM19</f>
        <v>-0</v>
      </c>
      <c r="EN101" s="20" t="n">
        <f aca="false">-In_SPV_Price*EN19</f>
        <v>-0</v>
      </c>
      <c r="EO101" s="20" t="n">
        <f aca="false">-In_SPV_Price*EO19</f>
        <v>-0</v>
      </c>
      <c r="EP101" s="20" t="n">
        <f aca="false">-In_SPV_Price*EP19</f>
        <v>-0</v>
      </c>
      <c r="EQ101" s="20" t="n">
        <f aca="false">-In_SPV_Price*EQ19</f>
        <v>-0</v>
      </c>
      <c r="ER101" s="20" t="n">
        <f aca="false">-In_SPV_Price*ER19</f>
        <v>-0</v>
      </c>
      <c r="ES101" s="20" t="n">
        <f aca="false">-In_SPV_Price*ES19</f>
        <v>-0</v>
      </c>
      <c r="ET101" s="20" t="n">
        <f aca="false">-In_SPV_Price*ET19</f>
        <v>-0</v>
      </c>
      <c r="EU101" s="20" t="n">
        <f aca="false">-In_SPV_Price*EU19</f>
        <v>-0</v>
      </c>
      <c r="EV101" s="20" t="n">
        <f aca="false">-In_SPV_Price*EV19</f>
        <v>-0</v>
      </c>
      <c r="EW101" s="20" t="n">
        <f aca="false">-In_SPV_Price*EW19</f>
        <v>-0</v>
      </c>
      <c r="EX101" s="20" t="n">
        <f aca="false">-In_SPV_Price*EX19</f>
        <v>-0</v>
      </c>
      <c r="EY101" s="20" t="n">
        <f aca="false">-In_SPV_Price*EY19</f>
        <v>-0</v>
      </c>
      <c r="EZ101" s="20" t="n">
        <f aca="false">-In_SPV_Price*EZ19</f>
        <v>-0</v>
      </c>
      <c r="FA101" s="20" t="n">
        <f aca="false">-In_SPV_Price*FA19</f>
        <v>-0</v>
      </c>
      <c r="FB101" s="20" t="n">
        <f aca="false">-In_SPV_Price*FB19</f>
        <v>-0</v>
      </c>
      <c r="FC101" s="20" t="n">
        <f aca="false">-In_SPV_Price*FC19</f>
        <v>-0</v>
      </c>
      <c r="FD101" s="20" t="n">
        <f aca="false">-In_SPV_Price*FD19</f>
        <v>-0</v>
      </c>
      <c r="FE101" s="20" t="n">
        <f aca="false">-In_SPV_Price*FE19</f>
        <v>-0</v>
      </c>
      <c r="FF101" s="20" t="n">
        <f aca="false">-In_SPV_Price*FF19</f>
        <v>-0</v>
      </c>
      <c r="FG101" s="20" t="n">
        <f aca="false">-In_SPV_Price*FG19</f>
        <v>-0</v>
      </c>
      <c r="FH101" s="20" t="n">
        <f aca="false">-In_SPV_Price*FH19</f>
        <v>-0</v>
      </c>
    </row>
    <row r="102" customFormat="false" ht="15" hidden="false" customHeight="false" outlineLevel="0" collapsed="false">
      <c r="C102" s="0" t="s">
        <v>417</v>
      </c>
      <c r="D102" s="11" t="s">
        <v>359</v>
      </c>
      <c r="I102" s="20" t="n">
        <f aca="false">SUM(J102:FH102)</f>
        <v>-200</v>
      </c>
      <c r="J102" s="20" t="n">
        <f aca="false">-In_Transaction*J19</f>
        <v>-200</v>
      </c>
      <c r="K102" s="20" t="n">
        <f aca="false">-In_Transaction*K19</f>
        <v>-0</v>
      </c>
      <c r="L102" s="20" t="n">
        <f aca="false">-In_Transaction*L19</f>
        <v>-0</v>
      </c>
      <c r="M102" s="20" t="n">
        <f aca="false">-In_Transaction*M19</f>
        <v>-0</v>
      </c>
      <c r="N102" s="20" t="n">
        <f aca="false">-In_Transaction*N19</f>
        <v>-0</v>
      </c>
      <c r="O102" s="20" t="n">
        <f aca="false">-In_Transaction*O19</f>
        <v>-0</v>
      </c>
      <c r="P102" s="20" t="n">
        <f aca="false">-In_Transaction*P19</f>
        <v>-0</v>
      </c>
      <c r="Q102" s="20" t="n">
        <f aca="false">-In_Transaction*Q19</f>
        <v>-0</v>
      </c>
      <c r="R102" s="20" t="n">
        <f aca="false">-In_Transaction*R19</f>
        <v>-0</v>
      </c>
      <c r="S102" s="20" t="n">
        <f aca="false">-In_Transaction*S19</f>
        <v>-0</v>
      </c>
      <c r="T102" s="20" t="n">
        <f aca="false">-In_Transaction*T19</f>
        <v>-0</v>
      </c>
      <c r="U102" s="20" t="n">
        <f aca="false">-In_Transaction*U19</f>
        <v>-0</v>
      </c>
      <c r="V102" s="20" t="n">
        <f aca="false">-In_Transaction*V19</f>
        <v>-0</v>
      </c>
      <c r="W102" s="20" t="n">
        <f aca="false">-In_Transaction*W19</f>
        <v>-0</v>
      </c>
      <c r="X102" s="20" t="n">
        <f aca="false">-In_Transaction*X19</f>
        <v>-0</v>
      </c>
      <c r="Y102" s="20" t="n">
        <f aca="false">-In_Transaction*Y19</f>
        <v>-0</v>
      </c>
      <c r="Z102" s="20" t="n">
        <f aca="false">-In_Transaction*Z19</f>
        <v>-0</v>
      </c>
      <c r="AA102" s="20" t="n">
        <f aca="false">-In_Transaction*AA19</f>
        <v>-0</v>
      </c>
      <c r="AB102" s="20" t="n">
        <f aca="false">-In_Transaction*AB19</f>
        <v>-0</v>
      </c>
      <c r="AC102" s="20" t="n">
        <f aca="false">-In_Transaction*AC19</f>
        <v>-0</v>
      </c>
      <c r="AD102" s="20" t="n">
        <f aca="false">-In_Transaction*AD19</f>
        <v>-0</v>
      </c>
      <c r="AE102" s="20" t="n">
        <f aca="false">-In_Transaction*AE19</f>
        <v>-0</v>
      </c>
      <c r="AF102" s="20" t="n">
        <f aca="false">-In_Transaction*AF19</f>
        <v>-0</v>
      </c>
      <c r="AG102" s="20" t="n">
        <f aca="false">-In_Transaction*AG19</f>
        <v>-0</v>
      </c>
      <c r="AH102" s="20" t="n">
        <f aca="false">-In_Transaction*AH19</f>
        <v>-0</v>
      </c>
      <c r="AI102" s="20" t="n">
        <f aca="false">-In_Transaction*AI19</f>
        <v>-0</v>
      </c>
      <c r="AJ102" s="20" t="n">
        <f aca="false">-In_Transaction*AJ19</f>
        <v>-0</v>
      </c>
      <c r="AK102" s="20" t="n">
        <f aca="false">-In_Transaction*AK19</f>
        <v>-0</v>
      </c>
      <c r="AL102" s="20" t="n">
        <f aca="false">-In_Transaction*AL19</f>
        <v>-0</v>
      </c>
      <c r="AM102" s="20" t="n">
        <f aca="false">-In_Transaction*AM19</f>
        <v>-0</v>
      </c>
      <c r="AN102" s="20" t="n">
        <f aca="false">-In_Transaction*AN19</f>
        <v>-0</v>
      </c>
      <c r="AO102" s="20" t="n">
        <f aca="false">-In_Transaction*AO19</f>
        <v>-0</v>
      </c>
      <c r="AP102" s="20" t="n">
        <f aca="false">-In_Transaction*AP19</f>
        <v>-0</v>
      </c>
      <c r="AQ102" s="20" t="n">
        <f aca="false">-In_Transaction*AQ19</f>
        <v>-0</v>
      </c>
      <c r="AR102" s="20" t="n">
        <f aca="false">-In_Transaction*AR19</f>
        <v>-0</v>
      </c>
      <c r="AS102" s="20" t="n">
        <f aca="false">-In_Transaction*AS19</f>
        <v>-0</v>
      </c>
      <c r="AT102" s="20" t="n">
        <f aca="false">-In_Transaction*AT19</f>
        <v>-0</v>
      </c>
      <c r="AU102" s="20" t="n">
        <f aca="false">-In_Transaction*AU19</f>
        <v>-0</v>
      </c>
      <c r="AV102" s="20" t="n">
        <f aca="false">-In_Transaction*AV19</f>
        <v>-0</v>
      </c>
      <c r="AW102" s="20" t="n">
        <f aca="false">-In_Transaction*AW19</f>
        <v>-0</v>
      </c>
      <c r="AX102" s="20" t="n">
        <f aca="false">-In_Transaction*AX19</f>
        <v>-0</v>
      </c>
      <c r="AY102" s="20" t="n">
        <f aca="false">-In_Transaction*AY19</f>
        <v>-0</v>
      </c>
      <c r="AZ102" s="20" t="n">
        <f aca="false">-In_Transaction*AZ19</f>
        <v>-0</v>
      </c>
      <c r="BA102" s="20" t="n">
        <f aca="false">-In_Transaction*BA19</f>
        <v>-0</v>
      </c>
      <c r="BB102" s="20" t="n">
        <f aca="false">-In_Transaction*BB19</f>
        <v>-0</v>
      </c>
      <c r="BC102" s="20" t="n">
        <f aca="false">-In_Transaction*BC19</f>
        <v>-0</v>
      </c>
      <c r="BD102" s="20" t="n">
        <f aca="false">-In_Transaction*BD19</f>
        <v>-0</v>
      </c>
      <c r="BE102" s="20" t="n">
        <f aca="false">-In_Transaction*BE19</f>
        <v>-0</v>
      </c>
      <c r="BF102" s="20" t="n">
        <f aca="false">-In_Transaction*BF19</f>
        <v>-0</v>
      </c>
      <c r="BG102" s="20" t="n">
        <f aca="false">-In_Transaction*BG19</f>
        <v>-0</v>
      </c>
      <c r="BH102" s="20" t="n">
        <f aca="false">-In_Transaction*BH19</f>
        <v>-0</v>
      </c>
      <c r="BI102" s="20" t="n">
        <f aca="false">-In_Transaction*BI19</f>
        <v>-0</v>
      </c>
      <c r="BJ102" s="20" t="n">
        <f aca="false">-In_Transaction*BJ19</f>
        <v>-0</v>
      </c>
      <c r="BK102" s="20" t="n">
        <f aca="false">-In_Transaction*BK19</f>
        <v>-0</v>
      </c>
      <c r="BL102" s="20" t="n">
        <f aca="false">-In_Transaction*BL19</f>
        <v>-0</v>
      </c>
      <c r="BM102" s="20" t="n">
        <f aca="false">-In_Transaction*BM19</f>
        <v>-0</v>
      </c>
      <c r="BN102" s="20" t="n">
        <f aca="false">-In_Transaction*BN19</f>
        <v>-0</v>
      </c>
      <c r="BO102" s="20" t="n">
        <f aca="false">-In_Transaction*BO19</f>
        <v>-0</v>
      </c>
      <c r="BP102" s="20" t="n">
        <f aca="false">-In_Transaction*BP19</f>
        <v>-0</v>
      </c>
      <c r="BQ102" s="20" t="n">
        <f aca="false">-In_Transaction*BQ19</f>
        <v>-0</v>
      </c>
      <c r="BR102" s="20" t="n">
        <f aca="false">-In_Transaction*BR19</f>
        <v>-0</v>
      </c>
      <c r="BS102" s="20" t="n">
        <f aca="false">-In_Transaction*BS19</f>
        <v>-0</v>
      </c>
      <c r="BT102" s="20" t="n">
        <f aca="false">-In_Transaction*BT19</f>
        <v>-0</v>
      </c>
      <c r="BU102" s="20" t="n">
        <f aca="false">-In_Transaction*BU19</f>
        <v>-0</v>
      </c>
      <c r="BV102" s="20" t="n">
        <f aca="false">-In_Transaction*BV19</f>
        <v>-0</v>
      </c>
      <c r="BW102" s="20" t="n">
        <f aca="false">-In_Transaction*BW19</f>
        <v>-0</v>
      </c>
      <c r="BX102" s="20" t="n">
        <f aca="false">-In_Transaction*BX19</f>
        <v>-0</v>
      </c>
      <c r="BY102" s="20" t="n">
        <f aca="false">-In_Transaction*BY19</f>
        <v>-0</v>
      </c>
      <c r="BZ102" s="20" t="n">
        <f aca="false">-In_Transaction*BZ19</f>
        <v>-0</v>
      </c>
      <c r="CA102" s="20" t="n">
        <f aca="false">-In_Transaction*CA19</f>
        <v>-0</v>
      </c>
      <c r="CB102" s="20" t="n">
        <f aca="false">-In_Transaction*CB19</f>
        <v>-0</v>
      </c>
      <c r="CC102" s="20" t="n">
        <f aca="false">-In_Transaction*CC19</f>
        <v>-0</v>
      </c>
      <c r="CD102" s="20" t="n">
        <f aca="false">-In_Transaction*CD19</f>
        <v>-0</v>
      </c>
      <c r="CE102" s="20" t="n">
        <f aca="false">-In_Transaction*CE19</f>
        <v>-0</v>
      </c>
      <c r="CF102" s="20" t="n">
        <f aca="false">-In_Transaction*CF19</f>
        <v>-0</v>
      </c>
      <c r="CG102" s="20" t="n">
        <f aca="false">-In_Transaction*CG19</f>
        <v>-0</v>
      </c>
      <c r="CH102" s="20" t="n">
        <f aca="false">-In_Transaction*CH19</f>
        <v>-0</v>
      </c>
      <c r="CI102" s="20" t="n">
        <f aca="false">-In_Transaction*CI19</f>
        <v>-0</v>
      </c>
      <c r="CJ102" s="20" t="n">
        <f aca="false">-In_Transaction*CJ19</f>
        <v>-0</v>
      </c>
      <c r="CK102" s="20" t="n">
        <f aca="false">-In_Transaction*CK19</f>
        <v>-0</v>
      </c>
      <c r="CL102" s="20" t="n">
        <f aca="false">-In_Transaction*CL19</f>
        <v>-0</v>
      </c>
      <c r="CM102" s="20" t="n">
        <f aca="false">-In_Transaction*CM19</f>
        <v>-0</v>
      </c>
      <c r="CN102" s="20" t="n">
        <f aca="false">-In_Transaction*CN19</f>
        <v>-0</v>
      </c>
      <c r="CO102" s="20" t="n">
        <f aca="false">-In_Transaction*CO19</f>
        <v>-0</v>
      </c>
      <c r="CP102" s="20" t="n">
        <f aca="false">-In_Transaction*CP19</f>
        <v>-0</v>
      </c>
      <c r="CQ102" s="20" t="n">
        <f aca="false">-In_Transaction*CQ19</f>
        <v>-0</v>
      </c>
      <c r="CR102" s="20" t="n">
        <f aca="false">-In_Transaction*CR19</f>
        <v>-0</v>
      </c>
      <c r="CS102" s="20" t="n">
        <f aca="false">-In_Transaction*CS19</f>
        <v>-0</v>
      </c>
      <c r="CT102" s="20" t="n">
        <f aca="false">-In_Transaction*CT19</f>
        <v>-0</v>
      </c>
      <c r="CU102" s="20" t="n">
        <f aca="false">-In_Transaction*CU19</f>
        <v>-0</v>
      </c>
      <c r="CV102" s="20" t="n">
        <f aca="false">-In_Transaction*CV19</f>
        <v>-0</v>
      </c>
      <c r="CW102" s="20" t="n">
        <f aca="false">-In_Transaction*CW19</f>
        <v>-0</v>
      </c>
      <c r="CX102" s="20" t="n">
        <f aca="false">-In_Transaction*CX19</f>
        <v>-0</v>
      </c>
      <c r="CY102" s="20" t="n">
        <f aca="false">-In_Transaction*CY19</f>
        <v>-0</v>
      </c>
      <c r="CZ102" s="20" t="n">
        <f aca="false">-In_Transaction*CZ19</f>
        <v>-0</v>
      </c>
      <c r="DA102" s="20" t="n">
        <f aca="false">-In_Transaction*DA19</f>
        <v>-0</v>
      </c>
      <c r="DB102" s="20" t="n">
        <f aca="false">-In_Transaction*DB19</f>
        <v>-0</v>
      </c>
      <c r="DC102" s="20" t="n">
        <f aca="false">-In_Transaction*DC19</f>
        <v>-0</v>
      </c>
      <c r="DD102" s="20" t="n">
        <f aca="false">-In_Transaction*DD19</f>
        <v>-0</v>
      </c>
      <c r="DE102" s="20" t="n">
        <f aca="false">-In_Transaction*DE19</f>
        <v>-0</v>
      </c>
      <c r="DF102" s="20" t="n">
        <f aca="false">-In_Transaction*DF19</f>
        <v>-0</v>
      </c>
      <c r="DG102" s="20" t="n">
        <f aca="false">-In_Transaction*DG19</f>
        <v>-0</v>
      </c>
      <c r="DH102" s="20" t="n">
        <f aca="false">-In_Transaction*DH19</f>
        <v>-0</v>
      </c>
      <c r="DI102" s="20" t="n">
        <f aca="false">-In_Transaction*DI19</f>
        <v>-0</v>
      </c>
      <c r="DJ102" s="20" t="n">
        <f aca="false">-In_Transaction*DJ19</f>
        <v>-0</v>
      </c>
      <c r="DK102" s="20" t="n">
        <f aca="false">-In_Transaction*DK19</f>
        <v>-0</v>
      </c>
      <c r="DL102" s="20" t="n">
        <f aca="false">-In_Transaction*DL19</f>
        <v>-0</v>
      </c>
      <c r="DM102" s="20" t="n">
        <f aca="false">-In_Transaction*DM19</f>
        <v>-0</v>
      </c>
      <c r="DN102" s="20" t="n">
        <f aca="false">-In_Transaction*DN19</f>
        <v>-0</v>
      </c>
      <c r="DO102" s="20" t="n">
        <f aca="false">-In_Transaction*DO19</f>
        <v>-0</v>
      </c>
      <c r="DP102" s="20" t="n">
        <f aca="false">-In_Transaction*DP19</f>
        <v>-0</v>
      </c>
      <c r="DQ102" s="20" t="n">
        <f aca="false">-In_Transaction*DQ19</f>
        <v>-0</v>
      </c>
      <c r="DR102" s="20" t="n">
        <f aca="false">-In_Transaction*DR19</f>
        <v>-0</v>
      </c>
      <c r="DS102" s="20" t="n">
        <f aca="false">-In_Transaction*DS19</f>
        <v>-0</v>
      </c>
      <c r="DT102" s="20" t="n">
        <f aca="false">-In_Transaction*DT19</f>
        <v>-0</v>
      </c>
      <c r="DU102" s="20" t="n">
        <f aca="false">-In_Transaction*DU19</f>
        <v>-0</v>
      </c>
      <c r="DV102" s="20" t="n">
        <f aca="false">-In_Transaction*DV19</f>
        <v>-0</v>
      </c>
      <c r="DW102" s="20" t="n">
        <f aca="false">-In_Transaction*DW19</f>
        <v>-0</v>
      </c>
      <c r="DX102" s="20" t="n">
        <f aca="false">-In_Transaction*DX19</f>
        <v>-0</v>
      </c>
      <c r="DY102" s="20" t="n">
        <f aca="false">-In_Transaction*DY19</f>
        <v>-0</v>
      </c>
      <c r="DZ102" s="20" t="n">
        <f aca="false">-In_Transaction*DZ19</f>
        <v>-0</v>
      </c>
      <c r="EA102" s="20" t="n">
        <f aca="false">-In_Transaction*EA19</f>
        <v>-0</v>
      </c>
      <c r="EB102" s="20" t="n">
        <f aca="false">-In_Transaction*EB19</f>
        <v>-0</v>
      </c>
      <c r="EC102" s="20" t="n">
        <f aca="false">-In_Transaction*EC19</f>
        <v>-0</v>
      </c>
      <c r="ED102" s="20" t="n">
        <f aca="false">-In_Transaction*ED19</f>
        <v>-0</v>
      </c>
      <c r="EE102" s="20" t="n">
        <f aca="false">-In_Transaction*EE19</f>
        <v>-0</v>
      </c>
      <c r="EF102" s="20" t="n">
        <f aca="false">-In_Transaction*EF19</f>
        <v>-0</v>
      </c>
      <c r="EG102" s="20" t="n">
        <f aca="false">-In_Transaction*EG19</f>
        <v>-0</v>
      </c>
      <c r="EH102" s="20" t="n">
        <f aca="false">-In_Transaction*EH19</f>
        <v>-0</v>
      </c>
      <c r="EI102" s="20" t="n">
        <f aca="false">-In_Transaction*EI19</f>
        <v>-0</v>
      </c>
      <c r="EJ102" s="20" t="n">
        <f aca="false">-In_Transaction*EJ19</f>
        <v>-0</v>
      </c>
      <c r="EK102" s="20" t="n">
        <f aca="false">-In_Transaction*EK19</f>
        <v>-0</v>
      </c>
      <c r="EL102" s="20" t="n">
        <f aca="false">-In_Transaction*EL19</f>
        <v>-0</v>
      </c>
      <c r="EM102" s="20" t="n">
        <f aca="false">-In_Transaction*EM19</f>
        <v>-0</v>
      </c>
      <c r="EN102" s="20" t="n">
        <f aca="false">-In_Transaction*EN19</f>
        <v>-0</v>
      </c>
      <c r="EO102" s="20" t="n">
        <f aca="false">-In_Transaction*EO19</f>
        <v>-0</v>
      </c>
      <c r="EP102" s="20" t="n">
        <f aca="false">-In_Transaction*EP19</f>
        <v>-0</v>
      </c>
      <c r="EQ102" s="20" t="n">
        <f aca="false">-In_Transaction*EQ19</f>
        <v>-0</v>
      </c>
      <c r="ER102" s="20" t="n">
        <f aca="false">-In_Transaction*ER19</f>
        <v>-0</v>
      </c>
      <c r="ES102" s="20" t="n">
        <f aca="false">-In_Transaction*ES19</f>
        <v>-0</v>
      </c>
      <c r="ET102" s="20" t="n">
        <f aca="false">-In_Transaction*ET19</f>
        <v>-0</v>
      </c>
      <c r="EU102" s="20" t="n">
        <f aca="false">-In_Transaction*EU19</f>
        <v>-0</v>
      </c>
      <c r="EV102" s="20" t="n">
        <f aca="false">-In_Transaction*EV19</f>
        <v>-0</v>
      </c>
      <c r="EW102" s="20" t="n">
        <f aca="false">-In_Transaction*EW19</f>
        <v>-0</v>
      </c>
      <c r="EX102" s="20" t="n">
        <f aca="false">-In_Transaction*EX19</f>
        <v>-0</v>
      </c>
      <c r="EY102" s="20" t="n">
        <f aca="false">-In_Transaction*EY19</f>
        <v>-0</v>
      </c>
      <c r="EZ102" s="20" t="n">
        <f aca="false">-In_Transaction*EZ19</f>
        <v>-0</v>
      </c>
      <c r="FA102" s="20" t="n">
        <f aca="false">-In_Transaction*FA19</f>
        <v>-0</v>
      </c>
      <c r="FB102" s="20" t="n">
        <f aca="false">-In_Transaction*FB19</f>
        <v>-0</v>
      </c>
      <c r="FC102" s="20" t="n">
        <f aca="false">-In_Transaction*FC19</f>
        <v>-0</v>
      </c>
      <c r="FD102" s="20" t="n">
        <f aca="false">-In_Transaction*FD19</f>
        <v>-0</v>
      </c>
      <c r="FE102" s="20" t="n">
        <f aca="false">-In_Transaction*FE19</f>
        <v>-0</v>
      </c>
      <c r="FF102" s="20" t="n">
        <f aca="false">-In_Transaction*FF19</f>
        <v>-0</v>
      </c>
      <c r="FG102" s="20" t="n">
        <f aca="false">-In_Transaction*FG19</f>
        <v>-0</v>
      </c>
      <c r="FH102" s="20" t="n">
        <f aca="false">-In_Transaction*FH19</f>
        <v>-0</v>
      </c>
    </row>
    <row r="103" customFormat="false" ht="15" hidden="false" customHeight="false" outlineLevel="0" collapsed="false">
      <c r="C103" s="0" t="s">
        <v>423</v>
      </c>
      <c r="D103" s="11" t="s">
        <v>359</v>
      </c>
      <c r="I103" s="20" t="n">
        <f aca="false">SUM(J103:FH103)</f>
        <v>-945</v>
      </c>
      <c r="J103" s="20" t="n">
        <f aca="false">-In_DSA_Per_MWp*$E13*J30</f>
        <v>-73.9772727272727</v>
      </c>
      <c r="K103" s="20" t="n">
        <f aca="false">-In_DSA_Per_MWp*$E13*K30</f>
        <v>-214.772727272727</v>
      </c>
      <c r="L103" s="20" t="n">
        <f aca="false">-In_DSA_Per_MWp*$E13*L30</f>
        <v>-217.159090909091</v>
      </c>
      <c r="M103" s="20" t="n">
        <f aca="false">-In_DSA_Per_MWp*$E13*M30</f>
        <v>-219.545454545455</v>
      </c>
      <c r="N103" s="20" t="n">
        <f aca="false">-In_DSA_Per_MWp*$E13*N30</f>
        <v>-219.545454545455</v>
      </c>
      <c r="O103" s="20" t="n">
        <f aca="false">-In_DSA_Per_MWp*$E13*O30</f>
        <v>-0</v>
      </c>
      <c r="P103" s="20" t="n">
        <f aca="false">-In_DSA_Per_MWp*$E13*P30</f>
        <v>-0</v>
      </c>
      <c r="Q103" s="20" t="n">
        <f aca="false">-In_DSA_Per_MWp*$E13*Q30</f>
        <v>-0</v>
      </c>
      <c r="R103" s="20" t="n">
        <f aca="false">-In_DSA_Per_MWp*$E13*R30</f>
        <v>-0</v>
      </c>
      <c r="S103" s="20" t="n">
        <f aca="false">-In_DSA_Per_MWp*$E13*S30</f>
        <v>-0</v>
      </c>
      <c r="T103" s="20" t="n">
        <f aca="false">-In_DSA_Per_MWp*$E13*T30</f>
        <v>-0</v>
      </c>
      <c r="U103" s="20" t="n">
        <f aca="false">-In_DSA_Per_MWp*$E13*U30</f>
        <v>-0</v>
      </c>
      <c r="V103" s="20" t="n">
        <f aca="false">-In_DSA_Per_MWp*$E13*V30</f>
        <v>-0</v>
      </c>
      <c r="W103" s="20" t="n">
        <f aca="false">-In_DSA_Per_MWp*$E13*W30</f>
        <v>-0</v>
      </c>
      <c r="X103" s="20" t="n">
        <f aca="false">-In_DSA_Per_MWp*$E13*X30</f>
        <v>-0</v>
      </c>
      <c r="Y103" s="20" t="n">
        <f aca="false">-In_DSA_Per_MWp*$E13*Y30</f>
        <v>-0</v>
      </c>
      <c r="Z103" s="20" t="n">
        <f aca="false">-In_DSA_Per_MWp*$E13*Z30</f>
        <v>-0</v>
      </c>
      <c r="AA103" s="20" t="n">
        <f aca="false">-In_DSA_Per_MWp*$E13*AA30</f>
        <v>-0</v>
      </c>
      <c r="AB103" s="20" t="n">
        <f aca="false">-In_DSA_Per_MWp*$E13*AB30</f>
        <v>-0</v>
      </c>
      <c r="AC103" s="20" t="n">
        <f aca="false">-In_DSA_Per_MWp*$E13*AC30</f>
        <v>-0</v>
      </c>
      <c r="AD103" s="20" t="n">
        <f aca="false">-In_DSA_Per_MWp*$E13*AD30</f>
        <v>-0</v>
      </c>
      <c r="AE103" s="20" t="n">
        <f aca="false">-In_DSA_Per_MWp*$E13*AE30</f>
        <v>-0</v>
      </c>
      <c r="AF103" s="20" t="n">
        <f aca="false">-In_DSA_Per_MWp*$E13*AF30</f>
        <v>-0</v>
      </c>
      <c r="AG103" s="20" t="n">
        <f aca="false">-In_DSA_Per_MWp*$E13*AG30</f>
        <v>-0</v>
      </c>
      <c r="AH103" s="20" t="n">
        <f aca="false">-In_DSA_Per_MWp*$E13*AH30</f>
        <v>-0</v>
      </c>
      <c r="AI103" s="20" t="n">
        <f aca="false">-In_DSA_Per_MWp*$E13*AI30</f>
        <v>-0</v>
      </c>
      <c r="AJ103" s="20" t="n">
        <f aca="false">-In_DSA_Per_MWp*$E13*AJ30</f>
        <v>-0</v>
      </c>
      <c r="AK103" s="20" t="n">
        <f aca="false">-In_DSA_Per_MWp*$E13*AK30</f>
        <v>-0</v>
      </c>
      <c r="AL103" s="20" t="n">
        <f aca="false">-In_DSA_Per_MWp*$E13*AL30</f>
        <v>-0</v>
      </c>
      <c r="AM103" s="20" t="n">
        <f aca="false">-In_DSA_Per_MWp*$E13*AM30</f>
        <v>-0</v>
      </c>
      <c r="AN103" s="20" t="n">
        <f aca="false">-In_DSA_Per_MWp*$E13*AN30</f>
        <v>-0</v>
      </c>
      <c r="AO103" s="20" t="n">
        <f aca="false">-In_DSA_Per_MWp*$E13*AO30</f>
        <v>-0</v>
      </c>
      <c r="AP103" s="20" t="n">
        <f aca="false">-In_DSA_Per_MWp*$E13*AP30</f>
        <v>-0</v>
      </c>
      <c r="AQ103" s="20" t="n">
        <f aca="false">-In_DSA_Per_MWp*$E13*AQ30</f>
        <v>-0</v>
      </c>
      <c r="AR103" s="20" t="n">
        <f aca="false">-In_DSA_Per_MWp*$E13*AR30</f>
        <v>-0</v>
      </c>
      <c r="AS103" s="20" t="n">
        <f aca="false">-In_DSA_Per_MWp*$E13*AS30</f>
        <v>-0</v>
      </c>
      <c r="AT103" s="20" t="n">
        <f aca="false">-In_DSA_Per_MWp*$E13*AT30</f>
        <v>-0</v>
      </c>
      <c r="AU103" s="20" t="n">
        <f aca="false">-In_DSA_Per_MWp*$E13*AU30</f>
        <v>-0</v>
      </c>
      <c r="AV103" s="20" t="n">
        <f aca="false">-In_DSA_Per_MWp*$E13*AV30</f>
        <v>-0</v>
      </c>
      <c r="AW103" s="20" t="n">
        <f aca="false">-In_DSA_Per_MWp*$E13*AW30</f>
        <v>-0</v>
      </c>
      <c r="AX103" s="20" t="n">
        <f aca="false">-In_DSA_Per_MWp*$E13*AX30</f>
        <v>-0</v>
      </c>
      <c r="AY103" s="20" t="n">
        <f aca="false">-In_DSA_Per_MWp*$E13*AY30</f>
        <v>-0</v>
      </c>
      <c r="AZ103" s="20" t="n">
        <f aca="false">-In_DSA_Per_MWp*$E13*AZ30</f>
        <v>-0</v>
      </c>
      <c r="BA103" s="20" t="n">
        <f aca="false">-In_DSA_Per_MWp*$E13*BA30</f>
        <v>-0</v>
      </c>
      <c r="BB103" s="20" t="n">
        <f aca="false">-In_DSA_Per_MWp*$E13*BB30</f>
        <v>-0</v>
      </c>
      <c r="BC103" s="20" t="n">
        <f aca="false">-In_DSA_Per_MWp*$E13*BC30</f>
        <v>-0</v>
      </c>
      <c r="BD103" s="20" t="n">
        <f aca="false">-In_DSA_Per_MWp*$E13*BD30</f>
        <v>-0</v>
      </c>
      <c r="BE103" s="20" t="n">
        <f aca="false">-In_DSA_Per_MWp*$E13*BE30</f>
        <v>-0</v>
      </c>
      <c r="BF103" s="20" t="n">
        <f aca="false">-In_DSA_Per_MWp*$E13*BF30</f>
        <v>-0</v>
      </c>
      <c r="BG103" s="20" t="n">
        <f aca="false">-In_DSA_Per_MWp*$E13*BG30</f>
        <v>-0</v>
      </c>
      <c r="BH103" s="20" t="n">
        <f aca="false">-In_DSA_Per_MWp*$E13*BH30</f>
        <v>-0</v>
      </c>
      <c r="BI103" s="20" t="n">
        <f aca="false">-In_DSA_Per_MWp*$E13*BI30</f>
        <v>-0</v>
      </c>
      <c r="BJ103" s="20" t="n">
        <f aca="false">-In_DSA_Per_MWp*$E13*BJ30</f>
        <v>-0</v>
      </c>
      <c r="BK103" s="20" t="n">
        <f aca="false">-In_DSA_Per_MWp*$E13*BK30</f>
        <v>-0</v>
      </c>
      <c r="BL103" s="20" t="n">
        <f aca="false">-In_DSA_Per_MWp*$E13*BL30</f>
        <v>-0</v>
      </c>
      <c r="BM103" s="20" t="n">
        <f aca="false">-In_DSA_Per_MWp*$E13*BM30</f>
        <v>-0</v>
      </c>
      <c r="BN103" s="20" t="n">
        <f aca="false">-In_DSA_Per_MWp*$E13*BN30</f>
        <v>-0</v>
      </c>
      <c r="BO103" s="20" t="n">
        <f aca="false">-In_DSA_Per_MWp*$E13*BO30</f>
        <v>-0</v>
      </c>
      <c r="BP103" s="20" t="n">
        <f aca="false">-In_DSA_Per_MWp*$E13*BP30</f>
        <v>-0</v>
      </c>
      <c r="BQ103" s="20" t="n">
        <f aca="false">-In_DSA_Per_MWp*$E13*BQ30</f>
        <v>-0</v>
      </c>
      <c r="BR103" s="20" t="n">
        <f aca="false">-In_DSA_Per_MWp*$E13*BR30</f>
        <v>-0</v>
      </c>
      <c r="BS103" s="20" t="n">
        <f aca="false">-In_DSA_Per_MWp*$E13*BS30</f>
        <v>-0</v>
      </c>
      <c r="BT103" s="20" t="n">
        <f aca="false">-In_DSA_Per_MWp*$E13*BT30</f>
        <v>-0</v>
      </c>
      <c r="BU103" s="20" t="n">
        <f aca="false">-In_DSA_Per_MWp*$E13*BU30</f>
        <v>-0</v>
      </c>
      <c r="BV103" s="20" t="n">
        <f aca="false">-In_DSA_Per_MWp*$E13*BV30</f>
        <v>-0</v>
      </c>
      <c r="BW103" s="20" t="n">
        <f aca="false">-In_DSA_Per_MWp*$E13*BW30</f>
        <v>-0</v>
      </c>
      <c r="BX103" s="20" t="n">
        <f aca="false">-In_DSA_Per_MWp*$E13*BX30</f>
        <v>-0</v>
      </c>
      <c r="BY103" s="20" t="n">
        <f aca="false">-In_DSA_Per_MWp*$E13*BY30</f>
        <v>-0</v>
      </c>
      <c r="BZ103" s="20" t="n">
        <f aca="false">-In_DSA_Per_MWp*$E13*BZ30</f>
        <v>-0</v>
      </c>
      <c r="CA103" s="20" t="n">
        <f aca="false">-In_DSA_Per_MWp*$E13*CA30</f>
        <v>-0</v>
      </c>
      <c r="CB103" s="20" t="n">
        <f aca="false">-In_DSA_Per_MWp*$E13*CB30</f>
        <v>-0</v>
      </c>
      <c r="CC103" s="20" t="n">
        <f aca="false">-In_DSA_Per_MWp*$E13*CC30</f>
        <v>-0</v>
      </c>
      <c r="CD103" s="20" t="n">
        <f aca="false">-In_DSA_Per_MWp*$E13*CD30</f>
        <v>-0</v>
      </c>
      <c r="CE103" s="20" t="n">
        <f aca="false">-In_DSA_Per_MWp*$E13*CE30</f>
        <v>-0</v>
      </c>
      <c r="CF103" s="20" t="n">
        <f aca="false">-In_DSA_Per_MWp*$E13*CF30</f>
        <v>-0</v>
      </c>
      <c r="CG103" s="20" t="n">
        <f aca="false">-In_DSA_Per_MWp*$E13*CG30</f>
        <v>-0</v>
      </c>
      <c r="CH103" s="20" t="n">
        <f aca="false">-In_DSA_Per_MWp*$E13*CH30</f>
        <v>-0</v>
      </c>
      <c r="CI103" s="20" t="n">
        <f aca="false">-In_DSA_Per_MWp*$E13*CI30</f>
        <v>-0</v>
      </c>
      <c r="CJ103" s="20" t="n">
        <f aca="false">-In_DSA_Per_MWp*$E13*CJ30</f>
        <v>-0</v>
      </c>
      <c r="CK103" s="20" t="n">
        <f aca="false">-In_DSA_Per_MWp*$E13*CK30</f>
        <v>-0</v>
      </c>
      <c r="CL103" s="20" t="n">
        <f aca="false">-In_DSA_Per_MWp*$E13*CL30</f>
        <v>-0</v>
      </c>
      <c r="CM103" s="20" t="n">
        <f aca="false">-In_DSA_Per_MWp*$E13*CM30</f>
        <v>-0</v>
      </c>
      <c r="CN103" s="20" t="n">
        <f aca="false">-In_DSA_Per_MWp*$E13*CN30</f>
        <v>-0</v>
      </c>
      <c r="CO103" s="20" t="n">
        <f aca="false">-In_DSA_Per_MWp*$E13*CO30</f>
        <v>-0</v>
      </c>
      <c r="CP103" s="20" t="n">
        <f aca="false">-In_DSA_Per_MWp*$E13*CP30</f>
        <v>-0</v>
      </c>
      <c r="CQ103" s="20" t="n">
        <f aca="false">-In_DSA_Per_MWp*$E13*CQ30</f>
        <v>-0</v>
      </c>
      <c r="CR103" s="20" t="n">
        <f aca="false">-In_DSA_Per_MWp*$E13*CR30</f>
        <v>-0</v>
      </c>
      <c r="CS103" s="20" t="n">
        <f aca="false">-In_DSA_Per_MWp*$E13*CS30</f>
        <v>-0</v>
      </c>
      <c r="CT103" s="20" t="n">
        <f aca="false">-In_DSA_Per_MWp*$E13*CT30</f>
        <v>-0</v>
      </c>
      <c r="CU103" s="20" t="n">
        <f aca="false">-In_DSA_Per_MWp*$E13*CU30</f>
        <v>-0</v>
      </c>
      <c r="CV103" s="20" t="n">
        <f aca="false">-In_DSA_Per_MWp*$E13*CV30</f>
        <v>-0</v>
      </c>
      <c r="CW103" s="20" t="n">
        <f aca="false">-In_DSA_Per_MWp*$E13*CW30</f>
        <v>-0</v>
      </c>
      <c r="CX103" s="20" t="n">
        <f aca="false">-In_DSA_Per_MWp*$E13*CX30</f>
        <v>-0</v>
      </c>
      <c r="CY103" s="20" t="n">
        <f aca="false">-In_DSA_Per_MWp*$E13*CY30</f>
        <v>-0</v>
      </c>
      <c r="CZ103" s="20" t="n">
        <f aca="false">-In_DSA_Per_MWp*$E13*CZ30</f>
        <v>-0</v>
      </c>
      <c r="DA103" s="20" t="n">
        <f aca="false">-In_DSA_Per_MWp*$E13*DA30</f>
        <v>-0</v>
      </c>
      <c r="DB103" s="20" t="n">
        <f aca="false">-In_DSA_Per_MWp*$E13*DB30</f>
        <v>-0</v>
      </c>
      <c r="DC103" s="20" t="n">
        <f aca="false">-In_DSA_Per_MWp*$E13*DC30</f>
        <v>-0</v>
      </c>
      <c r="DD103" s="20" t="n">
        <f aca="false">-In_DSA_Per_MWp*$E13*DD30</f>
        <v>-0</v>
      </c>
      <c r="DE103" s="20" t="n">
        <f aca="false">-In_DSA_Per_MWp*$E13*DE30</f>
        <v>-0</v>
      </c>
      <c r="DF103" s="20" t="n">
        <f aca="false">-In_DSA_Per_MWp*$E13*DF30</f>
        <v>-0</v>
      </c>
      <c r="DG103" s="20" t="n">
        <f aca="false">-In_DSA_Per_MWp*$E13*DG30</f>
        <v>-0</v>
      </c>
      <c r="DH103" s="20" t="n">
        <f aca="false">-In_DSA_Per_MWp*$E13*DH30</f>
        <v>-0</v>
      </c>
      <c r="DI103" s="20" t="n">
        <f aca="false">-In_DSA_Per_MWp*$E13*DI30</f>
        <v>-0</v>
      </c>
      <c r="DJ103" s="20" t="n">
        <f aca="false">-In_DSA_Per_MWp*$E13*DJ30</f>
        <v>-0</v>
      </c>
      <c r="DK103" s="20" t="n">
        <f aca="false">-In_DSA_Per_MWp*$E13*DK30</f>
        <v>-0</v>
      </c>
      <c r="DL103" s="20" t="n">
        <f aca="false">-In_DSA_Per_MWp*$E13*DL30</f>
        <v>-0</v>
      </c>
      <c r="DM103" s="20" t="n">
        <f aca="false">-In_DSA_Per_MWp*$E13*DM30</f>
        <v>-0</v>
      </c>
      <c r="DN103" s="20" t="n">
        <f aca="false">-In_DSA_Per_MWp*$E13*DN30</f>
        <v>-0</v>
      </c>
      <c r="DO103" s="20" t="n">
        <f aca="false">-In_DSA_Per_MWp*$E13*DO30</f>
        <v>-0</v>
      </c>
      <c r="DP103" s="20" t="n">
        <f aca="false">-In_DSA_Per_MWp*$E13*DP30</f>
        <v>-0</v>
      </c>
      <c r="DQ103" s="20" t="n">
        <f aca="false">-In_DSA_Per_MWp*$E13*DQ30</f>
        <v>-0</v>
      </c>
      <c r="DR103" s="20" t="n">
        <f aca="false">-In_DSA_Per_MWp*$E13*DR30</f>
        <v>-0</v>
      </c>
      <c r="DS103" s="20" t="n">
        <f aca="false">-In_DSA_Per_MWp*$E13*DS30</f>
        <v>-0</v>
      </c>
      <c r="DT103" s="20" t="n">
        <f aca="false">-In_DSA_Per_MWp*$E13*DT30</f>
        <v>-0</v>
      </c>
      <c r="DU103" s="20" t="n">
        <f aca="false">-In_DSA_Per_MWp*$E13*DU30</f>
        <v>-0</v>
      </c>
      <c r="DV103" s="20" t="n">
        <f aca="false">-In_DSA_Per_MWp*$E13*DV30</f>
        <v>-0</v>
      </c>
      <c r="DW103" s="20" t="n">
        <f aca="false">-In_DSA_Per_MWp*$E13*DW30</f>
        <v>-0</v>
      </c>
      <c r="DX103" s="20" t="n">
        <f aca="false">-In_DSA_Per_MWp*$E13*DX30</f>
        <v>-0</v>
      </c>
      <c r="DY103" s="20" t="n">
        <f aca="false">-In_DSA_Per_MWp*$E13*DY30</f>
        <v>-0</v>
      </c>
      <c r="DZ103" s="20" t="n">
        <f aca="false">-In_DSA_Per_MWp*$E13*DZ30</f>
        <v>-0</v>
      </c>
      <c r="EA103" s="20" t="n">
        <f aca="false">-In_DSA_Per_MWp*$E13*EA30</f>
        <v>-0</v>
      </c>
      <c r="EB103" s="20" t="n">
        <f aca="false">-In_DSA_Per_MWp*$E13*EB30</f>
        <v>-0</v>
      </c>
      <c r="EC103" s="20" t="n">
        <f aca="false">-In_DSA_Per_MWp*$E13*EC30</f>
        <v>-0</v>
      </c>
      <c r="ED103" s="20" t="n">
        <f aca="false">-In_DSA_Per_MWp*$E13*ED30</f>
        <v>-0</v>
      </c>
      <c r="EE103" s="20" t="n">
        <f aca="false">-In_DSA_Per_MWp*$E13*EE30</f>
        <v>-0</v>
      </c>
      <c r="EF103" s="20" t="n">
        <f aca="false">-In_DSA_Per_MWp*$E13*EF30</f>
        <v>-0</v>
      </c>
      <c r="EG103" s="20" t="n">
        <f aca="false">-In_DSA_Per_MWp*$E13*EG30</f>
        <v>-0</v>
      </c>
      <c r="EH103" s="20" t="n">
        <f aca="false">-In_DSA_Per_MWp*$E13*EH30</f>
        <v>-0</v>
      </c>
      <c r="EI103" s="20" t="n">
        <f aca="false">-In_DSA_Per_MWp*$E13*EI30</f>
        <v>-0</v>
      </c>
      <c r="EJ103" s="20" t="n">
        <f aca="false">-In_DSA_Per_MWp*$E13*EJ30</f>
        <v>-0</v>
      </c>
      <c r="EK103" s="20" t="n">
        <f aca="false">-In_DSA_Per_MWp*$E13*EK30</f>
        <v>-0</v>
      </c>
      <c r="EL103" s="20" t="n">
        <f aca="false">-In_DSA_Per_MWp*$E13*EL30</f>
        <v>-0</v>
      </c>
      <c r="EM103" s="20" t="n">
        <f aca="false">-In_DSA_Per_MWp*$E13*EM30</f>
        <v>-0</v>
      </c>
      <c r="EN103" s="20" t="n">
        <f aca="false">-In_DSA_Per_MWp*$E13*EN30</f>
        <v>-0</v>
      </c>
      <c r="EO103" s="20" t="n">
        <f aca="false">-In_DSA_Per_MWp*$E13*EO30</f>
        <v>-0</v>
      </c>
      <c r="EP103" s="20" t="n">
        <f aca="false">-In_DSA_Per_MWp*$E13*EP30</f>
        <v>-0</v>
      </c>
      <c r="EQ103" s="20" t="n">
        <f aca="false">-In_DSA_Per_MWp*$E13*EQ30</f>
        <v>-0</v>
      </c>
      <c r="ER103" s="20" t="n">
        <f aca="false">-In_DSA_Per_MWp*$E13*ER30</f>
        <v>-0</v>
      </c>
      <c r="ES103" s="20" t="n">
        <f aca="false">-In_DSA_Per_MWp*$E13*ES30</f>
        <v>-0</v>
      </c>
      <c r="ET103" s="20" t="n">
        <f aca="false">-In_DSA_Per_MWp*$E13*ET30</f>
        <v>-0</v>
      </c>
      <c r="EU103" s="20" t="n">
        <f aca="false">-In_DSA_Per_MWp*$E13*EU30</f>
        <v>-0</v>
      </c>
      <c r="EV103" s="20" t="n">
        <f aca="false">-In_DSA_Per_MWp*$E13*EV30</f>
        <v>-0</v>
      </c>
      <c r="EW103" s="20" t="n">
        <f aca="false">-In_DSA_Per_MWp*$E13*EW30</f>
        <v>-0</v>
      </c>
      <c r="EX103" s="20" t="n">
        <f aca="false">-In_DSA_Per_MWp*$E13*EX30</f>
        <v>-0</v>
      </c>
      <c r="EY103" s="20" t="n">
        <f aca="false">-In_DSA_Per_MWp*$E13*EY30</f>
        <v>-0</v>
      </c>
      <c r="EZ103" s="20" t="n">
        <f aca="false">-In_DSA_Per_MWp*$E13*EZ30</f>
        <v>-0</v>
      </c>
      <c r="FA103" s="20" t="n">
        <f aca="false">-In_DSA_Per_MWp*$E13*FA30</f>
        <v>-0</v>
      </c>
      <c r="FB103" s="20" t="n">
        <f aca="false">-In_DSA_Per_MWp*$E13*FB30</f>
        <v>-0</v>
      </c>
      <c r="FC103" s="20" t="n">
        <f aca="false">-In_DSA_Per_MWp*$E13*FC30</f>
        <v>-0</v>
      </c>
      <c r="FD103" s="20" t="n">
        <f aca="false">-In_DSA_Per_MWp*$E13*FD30</f>
        <v>-0</v>
      </c>
      <c r="FE103" s="20" t="n">
        <f aca="false">-In_DSA_Per_MWp*$E13*FE30</f>
        <v>-0</v>
      </c>
      <c r="FF103" s="20" t="n">
        <f aca="false">-In_DSA_Per_MWp*$E13*FF30</f>
        <v>-0</v>
      </c>
      <c r="FG103" s="20" t="n">
        <f aca="false">-In_DSA_Per_MWp*$E13*FG30</f>
        <v>-0</v>
      </c>
      <c r="FH103" s="20" t="n">
        <f aca="false">-In_DSA_Per_MWp*$E13*FH30</f>
        <v>-0</v>
      </c>
    </row>
    <row r="104" customFormat="false" ht="15" hidden="false" customHeight="false" outlineLevel="0" collapsed="false">
      <c r="C104" s="0" t="s">
        <v>755</v>
      </c>
      <c r="D104" s="11" t="s">
        <v>359</v>
      </c>
      <c r="E104" s="20" t="n">
        <f aca="false">SUMIF($J$3:$FH$3,"&lt;="&amp;$E20,$J104:$FH104)</f>
        <v>-785</v>
      </c>
      <c r="I104" s="20" t="n">
        <f aca="false">SUM(J104:FH104)</f>
        <v>-785</v>
      </c>
      <c r="J104" s="20" t="n">
        <f aca="false">-SUMIFS(EW_Keur,EW_Date,"&gt;="&amp;J$3,EW_Date,"&lt;="&amp;J$4,EW_Rank,"&lt;="&amp;In_Milestones_Scope)</f>
        <v>-150</v>
      </c>
      <c r="K104" s="20" t="n">
        <f aca="false">-SUMIFS(EW_Keur,EW_Date,"&gt;="&amp;K$3,EW_Date,"&lt;="&amp;K$4,EW_Rank,"&lt;="&amp;In_Milestones_Scope)</f>
        <v>-175</v>
      </c>
      <c r="L104" s="20" t="n">
        <f aca="false">-SUMIFS(EW_Keur,EW_Date,"&gt;="&amp;L$3,EW_Date,"&lt;="&amp;L$4,EW_Rank,"&lt;="&amp;In_Milestones_Scope)</f>
        <v>-460</v>
      </c>
      <c r="M104" s="20" t="n">
        <f aca="false">-SUMIFS(EW_Keur,EW_Date,"&gt;="&amp;M$3,EW_Date,"&lt;="&amp;M$4,EW_Rank,"&lt;="&amp;In_Milestones_Scope)</f>
        <v>-0</v>
      </c>
      <c r="N104" s="20" t="n">
        <f aca="false">-SUMIFS(EW_Keur,EW_Date,"&gt;="&amp;N$3,EW_Date,"&lt;="&amp;N$4,EW_Rank,"&lt;="&amp;In_Milestones_Scope)</f>
        <v>-0</v>
      </c>
      <c r="O104" s="20" t="n">
        <f aca="false">-SUMIFS(EW_Keur,EW_Date,"&gt;="&amp;O$3,EW_Date,"&lt;="&amp;O$4,EW_Rank,"&lt;="&amp;In_Milestones_Scope)</f>
        <v>-0</v>
      </c>
      <c r="P104" s="20" t="n">
        <f aca="false">-SUMIFS(EW_Keur,EW_Date,"&gt;="&amp;P$3,EW_Date,"&lt;="&amp;P$4,EW_Rank,"&lt;="&amp;In_Milestones_Scope)</f>
        <v>-0</v>
      </c>
      <c r="Q104" s="20" t="n">
        <f aca="false">-SUMIFS(EW_Keur,EW_Date,"&gt;="&amp;Q$3,EW_Date,"&lt;="&amp;Q$4,EW_Rank,"&lt;="&amp;In_Milestones_Scope)</f>
        <v>-0</v>
      </c>
      <c r="R104" s="20" t="n">
        <f aca="false">-SUMIFS(EW_Keur,EW_Date,"&gt;="&amp;R$3,EW_Date,"&lt;="&amp;R$4,EW_Rank,"&lt;="&amp;In_Milestones_Scope)</f>
        <v>-0</v>
      </c>
      <c r="S104" s="20" t="n">
        <f aca="false">-SUMIFS(EW_Keur,EW_Date,"&gt;="&amp;S$3,EW_Date,"&lt;="&amp;S$4,EW_Rank,"&lt;="&amp;In_Milestones_Scope)</f>
        <v>-0</v>
      </c>
      <c r="T104" s="20" t="n">
        <f aca="false">-SUMIFS(EW_Keur,EW_Date,"&gt;="&amp;T$3,EW_Date,"&lt;="&amp;T$4,EW_Rank,"&lt;="&amp;In_Milestones_Scope)</f>
        <v>-0</v>
      </c>
      <c r="U104" s="20" t="n">
        <f aca="false">-SUMIFS(EW_Keur,EW_Date,"&gt;="&amp;U$3,EW_Date,"&lt;="&amp;U$4,EW_Rank,"&lt;="&amp;In_Milestones_Scope)</f>
        <v>-0</v>
      </c>
      <c r="V104" s="20" t="n">
        <f aca="false">-SUMIFS(EW_Keur,EW_Date,"&gt;="&amp;V$3,EW_Date,"&lt;="&amp;V$4,EW_Rank,"&lt;="&amp;In_Milestones_Scope)</f>
        <v>-0</v>
      </c>
      <c r="W104" s="20" t="n">
        <f aca="false">-SUMIFS(EW_Keur,EW_Date,"&gt;="&amp;W$3,EW_Date,"&lt;="&amp;W$4,EW_Rank,"&lt;="&amp;In_Milestones_Scope)</f>
        <v>-0</v>
      </c>
      <c r="X104" s="20" t="n">
        <f aca="false">-SUMIFS(EW_Keur,EW_Date,"&gt;="&amp;X$3,EW_Date,"&lt;="&amp;X$4,EW_Rank,"&lt;="&amp;In_Milestones_Scope)</f>
        <v>-0</v>
      </c>
      <c r="Y104" s="20" t="n">
        <f aca="false">-SUMIFS(EW_Keur,EW_Date,"&gt;="&amp;Y$3,EW_Date,"&lt;="&amp;Y$4,EW_Rank,"&lt;="&amp;In_Milestones_Scope)</f>
        <v>-0</v>
      </c>
      <c r="Z104" s="20" t="n">
        <f aca="false">-SUMIFS(EW_Keur,EW_Date,"&gt;="&amp;Z$3,EW_Date,"&lt;="&amp;Z$4,EW_Rank,"&lt;="&amp;In_Milestones_Scope)</f>
        <v>-0</v>
      </c>
      <c r="AA104" s="20" t="n">
        <f aca="false">-SUMIFS(EW_Keur,EW_Date,"&gt;="&amp;AA$3,EW_Date,"&lt;="&amp;AA$4,EW_Rank,"&lt;="&amp;In_Milestones_Scope)</f>
        <v>-0</v>
      </c>
      <c r="AB104" s="20" t="n">
        <f aca="false">-SUMIFS(EW_Keur,EW_Date,"&gt;="&amp;AB$3,EW_Date,"&lt;="&amp;AB$4,EW_Rank,"&lt;="&amp;In_Milestones_Scope)</f>
        <v>-0</v>
      </c>
      <c r="AC104" s="20" t="n">
        <f aca="false">-SUMIFS(EW_Keur,EW_Date,"&gt;="&amp;AC$3,EW_Date,"&lt;="&amp;AC$4,EW_Rank,"&lt;="&amp;In_Milestones_Scope)</f>
        <v>-0</v>
      </c>
      <c r="AD104" s="20" t="n">
        <f aca="false">-SUMIFS(EW_Keur,EW_Date,"&gt;="&amp;AD$3,EW_Date,"&lt;="&amp;AD$4,EW_Rank,"&lt;="&amp;In_Milestones_Scope)</f>
        <v>-0</v>
      </c>
      <c r="AE104" s="20" t="n">
        <f aca="false">-SUMIFS(EW_Keur,EW_Date,"&gt;="&amp;AE$3,EW_Date,"&lt;="&amp;AE$4,EW_Rank,"&lt;="&amp;In_Milestones_Scope)</f>
        <v>-0</v>
      </c>
      <c r="AF104" s="20" t="n">
        <f aca="false">-SUMIFS(EW_Keur,EW_Date,"&gt;="&amp;AF$3,EW_Date,"&lt;="&amp;AF$4,EW_Rank,"&lt;="&amp;In_Milestones_Scope)</f>
        <v>-0</v>
      </c>
      <c r="AG104" s="20" t="n">
        <f aca="false">-SUMIFS(EW_Keur,EW_Date,"&gt;="&amp;AG$3,EW_Date,"&lt;="&amp;AG$4,EW_Rank,"&lt;="&amp;In_Milestones_Scope)</f>
        <v>-0</v>
      </c>
      <c r="AH104" s="20" t="n">
        <f aca="false">-SUMIFS(EW_Keur,EW_Date,"&gt;="&amp;AH$3,EW_Date,"&lt;="&amp;AH$4,EW_Rank,"&lt;="&amp;In_Milestones_Scope)</f>
        <v>-0</v>
      </c>
      <c r="AI104" s="20" t="n">
        <f aca="false">-SUMIFS(EW_Keur,EW_Date,"&gt;="&amp;AI$3,EW_Date,"&lt;="&amp;AI$4,EW_Rank,"&lt;="&amp;In_Milestones_Scope)</f>
        <v>-0</v>
      </c>
      <c r="AJ104" s="20" t="n">
        <f aca="false">-SUMIFS(EW_Keur,EW_Date,"&gt;="&amp;AJ$3,EW_Date,"&lt;="&amp;AJ$4,EW_Rank,"&lt;="&amp;In_Milestones_Scope)</f>
        <v>-0</v>
      </c>
      <c r="AK104" s="20" t="n">
        <f aca="false">-SUMIFS(EW_Keur,EW_Date,"&gt;="&amp;AK$3,EW_Date,"&lt;="&amp;AK$4,EW_Rank,"&lt;="&amp;In_Milestones_Scope)</f>
        <v>-0</v>
      </c>
      <c r="AL104" s="20" t="n">
        <f aca="false">-SUMIFS(EW_Keur,EW_Date,"&gt;="&amp;AL$3,EW_Date,"&lt;="&amp;AL$4,EW_Rank,"&lt;="&amp;In_Milestones_Scope)</f>
        <v>-0</v>
      </c>
      <c r="AM104" s="20" t="n">
        <f aca="false">-SUMIFS(EW_Keur,EW_Date,"&gt;="&amp;AM$3,EW_Date,"&lt;="&amp;AM$4,EW_Rank,"&lt;="&amp;In_Milestones_Scope)</f>
        <v>-0</v>
      </c>
      <c r="AN104" s="20" t="n">
        <f aca="false">-SUMIFS(EW_Keur,EW_Date,"&gt;="&amp;AN$3,EW_Date,"&lt;="&amp;AN$4,EW_Rank,"&lt;="&amp;In_Milestones_Scope)</f>
        <v>-0</v>
      </c>
      <c r="AO104" s="20" t="n">
        <f aca="false">-SUMIFS(EW_Keur,EW_Date,"&gt;="&amp;AO$3,EW_Date,"&lt;="&amp;AO$4,EW_Rank,"&lt;="&amp;In_Milestones_Scope)</f>
        <v>-0</v>
      </c>
      <c r="AP104" s="20" t="n">
        <f aca="false">-SUMIFS(EW_Keur,EW_Date,"&gt;="&amp;AP$3,EW_Date,"&lt;="&amp;AP$4,EW_Rank,"&lt;="&amp;In_Milestones_Scope)</f>
        <v>-0</v>
      </c>
      <c r="AQ104" s="20" t="n">
        <f aca="false">-SUMIFS(EW_Keur,EW_Date,"&gt;="&amp;AQ$3,EW_Date,"&lt;="&amp;AQ$4,EW_Rank,"&lt;="&amp;In_Milestones_Scope)</f>
        <v>-0</v>
      </c>
      <c r="AR104" s="20" t="n">
        <f aca="false">-SUMIFS(EW_Keur,EW_Date,"&gt;="&amp;AR$3,EW_Date,"&lt;="&amp;AR$4,EW_Rank,"&lt;="&amp;In_Milestones_Scope)</f>
        <v>-0</v>
      </c>
      <c r="AS104" s="20" t="n">
        <f aca="false">-SUMIFS(EW_Keur,EW_Date,"&gt;="&amp;AS$3,EW_Date,"&lt;="&amp;AS$4,EW_Rank,"&lt;="&amp;In_Milestones_Scope)</f>
        <v>-0</v>
      </c>
      <c r="AT104" s="20" t="n">
        <f aca="false">-SUMIFS(EW_Keur,EW_Date,"&gt;="&amp;AT$3,EW_Date,"&lt;="&amp;AT$4,EW_Rank,"&lt;="&amp;In_Milestones_Scope)</f>
        <v>-0</v>
      </c>
      <c r="AU104" s="20" t="n">
        <f aca="false">-SUMIFS(EW_Keur,EW_Date,"&gt;="&amp;AU$3,EW_Date,"&lt;="&amp;AU$4,EW_Rank,"&lt;="&amp;In_Milestones_Scope)</f>
        <v>-0</v>
      </c>
      <c r="AV104" s="20" t="n">
        <f aca="false">-SUMIFS(EW_Keur,EW_Date,"&gt;="&amp;AV$3,EW_Date,"&lt;="&amp;AV$4,EW_Rank,"&lt;="&amp;In_Milestones_Scope)</f>
        <v>-0</v>
      </c>
      <c r="AW104" s="20" t="n">
        <f aca="false">-SUMIFS(EW_Keur,EW_Date,"&gt;="&amp;AW$3,EW_Date,"&lt;="&amp;AW$4,EW_Rank,"&lt;="&amp;In_Milestones_Scope)</f>
        <v>-0</v>
      </c>
      <c r="AX104" s="20" t="n">
        <f aca="false">-SUMIFS(EW_Keur,EW_Date,"&gt;="&amp;AX$3,EW_Date,"&lt;="&amp;AX$4,EW_Rank,"&lt;="&amp;In_Milestones_Scope)</f>
        <v>-0</v>
      </c>
      <c r="AY104" s="20" t="n">
        <f aca="false">-SUMIFS(EW_Keur,EW_Date,"&gt;="&amp;AY$3,EW_Date,"&lt;="&amp;AY$4,EW_Rank,"&lt;="&amp;In_Milestones_Scope)</f>
        <v>-0</v>
      </c>
      <c r="AZ104" s="20" t="n">
        <f aca="false">-SUMIFS(EW_Keur,EW_Date,"&gt;="&amp;AZ$3,EW_Date,"&lt;="&amp;AZ$4,EW_Rank,"&lt;="&amp;In_Milestones_Scope)</f>
        <v>-0</v>
      </c>
      <c r="BA104" s="20" t="n">
        <f aca="false">-SUMIFS(EW_Keur,EW_Date,"&gt;="&amp;BA$3,EW_Date,"&lt;="&amp;BA$4,EW_Rank,"&lt;="&amp;In_Milestones_Scope)</f>
        <v>-0</v>
      </c>
      <c r="BB104" s="20" t="n">
        <f aca="false">-SUMIFS(EW_Keur,EW_Date,"&gt;="&amp;BB$3,EW_Date,"&lt;="&amp;BB$4,EW_Rank,"&lt;="&amp;In_Milestones_Scope)</f>
        <v>-0</v>
      </c>
      <c r="BC104" s="20" t="n">
        <f aca="false">-SUMIFS(EW_Keur,EW_Date,"&gt;="&amp;BC$3,EW_Date,"&lt;="&amp;BC$4,EW_Rank,"&lt;="&amp;In_Milestones_Scope)</f>
        <v>-0</v>
      </c>
      <c r="BD104" s="20" t="n">
        <f aca="false">-SUMIFS(EW_Keur,EW_Date,"&gt;="&amp;BD$3,EW_Date,"&lt;="&amp;BD$4,EW_Rank,"&lt;="&amp;In_Milestones_Scope)</f>
        <v>-0</v>
      </c>
      <c r="BE104" s="20" t="n">
        <f aca="false">-SUMIFS(EW_Keur,EW_Date,"&gt;="&amp;BE$3,EW_Date,"&lt;="&amp;BE$4,EW_Rank,"&lt;="&amp;In_Milestones_Scope)</f>
        <v>-0</v>
      </c>
      <c r="BF104" s="20" t="n">
        <f aca="false">-SUMIFS(EW_Keur,EW_Date,"&gt;="&amp;BF$3,EW_Date,"&lt;="&amp;BF$4,EW_Rank,"&lt;="&amp;In_Milestones_Scope)</f>
        <v>-0</v>
      </c>
      <c r="BG104" s="20" t="n">
        <f aca="false">-SUMIFS(EW_Keur,EW_Date,"&gt;="&amp;BG$3,EW_Date,"&lt;="&amp;BG$4,EW_Rank,"&lt;="&amp;In_Milestones_Scope)</f>
        <v>-0</v>
      </c>
      <c r="BH104" s="20" t="n">
        <f aca="false">-SUMIFS(EW_Keur,EW_Date,"&gt;="&amp;BH$3,EW_Date,"&lt;="&amp;BH$4,EW_Rank,"&lt;="&amp;In_Milestones_Scope)</f>
        <v>-0</v>
      </c>
      <c r="BI104" s="20" t="n">
        <f aca="false">-SUMIFS(EW_Keur,EW_Date,"&gt;="&amp;BI$3,EW_Date,"&lt;="&amp;BI$4,EW_Rank,"&lt;="&amp;In_Milestones_Scope)</f>
        <v>-0</v>
      </c>
      <c r="BJ104" s="20" t="n">
        <f aca="false">-SUMIFS(EW_Keur,EW_Date,"&gt;="&amp;BJ$3,EW_Date,"&lt;="&amp;BJ$4,EW_Rank,"&lt;="&amp;In_Milestones_Scope)</f>
        <v>-0</v>
      </c>
      <c r="BK104" s="20" t="n">
        <f aca="false">-SUMIFS(EW_Keur,EW_Date,"&gt;="&amp;BK$3,EW_Date,"&lt;="&amp;BK$4,EW_Rank,"&lt;="&amp;In_Milestones_Scope)</f>
        <v>-0</v>
      </c>
      <c r="BL104" s="20" t="n">
        <f aca="false">-SUMIFS(EW_Keur,EW_Date,"&gt;="&amp;BL$3,EW_Date,"&lt;="&amp;BL$4,EW_Rank,"&lt;="&amp;In_Milestones_Scope)</f>
        <v>-0</v>
      </c>
      <c r="BM104" s="20" t="n">
        <f aca="false">-SUMIFS(EW_Keur,EW_Date,"&gt;="&amp;BM$3,EW_Date,"&lt;="&amp;BM$4,EW_Rank,"&lt;="&amp;In_Milestones_Scope)</f>
        <v>-0</v>
      </c>
      <c r="BN104" s="20" t="n">
        <f aca="false">-SUMIFS(EW_Keur,EW_Date,"&gt;="&amp;BN$3,EW_Date,"&lt;="&amp;BN$4,EW_Rank,"&lt;="&amp;In_Milestones_Scope)</f>
        <v>-0</v>
      </c>
      <c r="BO104" s="20" t="n">
        <f aca="false">-SUMIFS(EW_Keur,EW_Date,"&gt;="&amp;BO$3,EW_Date,"&lt;="&amp;BO$4,EW_Rank,"&lt;="&amp;In_Milestones_Scope)</f>
        <v>-0</v>
      </c>
      <c r="BP104" s="20" t="n">
        <f aca="false">-SUMIFS(EW_Keur,EW_Date,"&gt;="&amp;BP$3,EW_Date,"&lt;="&amp;BP$4,EW_Rank,"&lt;="&amp;In_Milestones_Scope)</f>
        <v>-0</v>
      </c>
      <c r="BQ104" s="20" t="n">
        <f aca="false">-SUMIFS(EW_Keur,EW_Date,"&gt;="&amp;BQ$3,EW_Date,"&lt;="&amp;BQ$4,EW_Rank,"&lt;="&amp;In_Milestones_Scope)</f>
        <v>-0</v>
      </c>
      <c r="BR104" s="20" t="n">
        <f aca="false">-SUMIFS(EW_Keur,EW_Date,"&gt;="&amp;BR$3,EW_Date,"&lt;="&amp;BR$4,EW_Rank,"&lt;="&amp;In_Milestones_Scope)</f>
        <v>-0</v>
      </c>
      <c r="BS104" s="20" t="n">
        <f aca="false">-SUMIFS(EW_Keur,EW_Date,"&gt;="&amp;BS$3,EW_Date,"&lt;="&amp;BS$4,EW_Rank,"&lt;="&amp;In_Milestones_Scope)</f>
        <v>-0</v>
      </c>
      <c r="BT104" s="20" t="n">
        <f aca="false">-SUMIFS(EW_Keur,EW_Date,"&gt;="&amp;BT$3,EW_Date,"&lt;="&amp;BT$4,EW_Rank,"&lt;="&amp;In_Milestones_Scope)</f>
        <v>-0</v>
      </c>
      <c r="BU104" s="20" t="n">
        <f aca="false">-SUMIFS(EW_Keur,EW_Date,"&gt;="&amp;BU$3,EW_Date,"&lt;="&amp;BU$4,EW_Rank,"&lt;="&amp;In_Milestones_Scope)</f>
        <v>-0</v>
      </c>
      <c r="BV104" s="20" t="n">
        <f aca="false">-SUMIFS(EW_Keur,EW_Date,"&gt;="&amp;BV$3,EW_Date,"&lt;="&amp;BV$4,EW_Rank,"&lt;="&amp;In_Milestones_Scope)</f>
        <v>-0</v>
      </c>
      <c r="BW104" s="20" t="n">
        <f aca="false">-SUMIFS(EW_Keur,EW_Date,"&gt;="&amp;BW$3,EW_Date,"&lt;="&amp;BW$4,EW_Rank,"&lt;="&amp;In_Milestones_Scope)</f>
        <v>-0</v>
      </c>
      <c r="BX104" s="20" t="n">
        <f aca="false">-SUMIFS(EW_Keur,EW_Date,"&gt;="&amp;BX$3,EW_Date,"&lt;="&amp;BX$4,EW_Rank,"&lt;="&amp;In_Milestones_Scope)</f>
        <v>-0</v>
      </c>
      <c r="BY104" s="20" t="n">
        <f aca="false">-SUMIFS(EW_Keur,EW_Date,"&gt;="&amp;BY$3,EW_Date,"&lt;="&amp;BY$4,EW_Rank,"&lt;="&amp;In_Milestones_Scope)</f>
        <v>-0</v>
      </c>
      <c r="BZ104" s="20" t="n">
        <f aca="false">-SUMIFS(EW_Keur,EW_Date,"&gt;="&amp;BZ$3,EW_Date,"&lt;="&amp;BZ$4,EW_Rank,"&lt;="&amp;In_Milestones_Scope)</f>
        <v>-0</v>
      </c>
      <c r="CA104" s="20" t="n">
        <f aca="false">-SUMIFS(EW_Keur,EW_Date,"&gt;="&amp;CA$3,EW_Date,"&lt;="&amp;CA$4,EW_Rank,"&lt;="&amp;In_Milestones_Scope)</f>
        <v>-0</v>
      </c>
      <c r="CB104" s="20" t="n">
        <f aca="false">-SUMIFS(EW_Keur,EW_Date,"&gt;="&amp;CB$3,EW_Date,"&lt;="&amp;CB$4,EW_Rank,"&lt;="&amp;In_Milestones_Scope)</f>
        <v>-0</v>
      </c>
      <c r="CC104" s="20" t="n">
        <f aca="false">-SUMIFS(EW_Keur,EW_Date,"&gt;="&amp;CC$3,EW_Date,"&lt;="&amp;CC$4,EW_Rank,"&lt;="&amp;In_Milestones_Scope)</f>
        <v>-0</v>
      </c>
      <c r="CD104" s="20" t="n">
        <f aca="false">-SUMIFS(EW_Keur,EW_Date,"&gt;="&amp;CD$3,EW_Date,"&lt;="&amp;CD$4,EW_Rank,"&lt;="&amp;In_Milestones_Scope)</f>
        <v>-0</v>
      </c>
      <c r="CE104" s="20" t="n">
        <f aca="false">-SUMIFS(EW_Keur,EW_Date,"&gt;="&amp;CE$3,EW_Date,"&lt;="&amp;CE$4,EW_Rank,"&lt;="&amp;In_Milestones_Scope)</f>
        <v>-0</v>
      </c>
      <c r="CF104" s="20" t="n">
        <f aca="false">-SUMIFS(EW_Keur,EW_Date,"&gt;="&amp;CF$3,EW_Date,"&lt;="&amp;CF$4,EW_Rank,"&lt;="&amp;In_Milestones_Scope)</f>
        <v>-0</v>
      </c>
      <c r="CG104" s="20" t="n">
        <f aca="false">-SUMIFS(EW_Keur,EW_Date,"&gt;="&amp;CG$3,EW_Date,"&lt;="&amp;CG$4,EW_Rank,"&lt;="&amp;In_Milestones_Scope)</f>
        <v>-0</v>
      </c>
      <c r="CH104" s="20" t="n">
        <f aca="false">-SUMIFS(EW_Keur,EW_Date,"&gt;="&amp;CH$3,EW_Date,"&lt;="&amp;CH$4,EW_Rank,"&lt;="&amp;In_Milestones_Scope)</f>
        <v>-0</v>
      </c>
      <c r="CI104" s="20" t="n">
        <f aca="false">-SUMIFS(EW_Keur,EW_Date,"&gt;="&amp;CI$3,EW_Date,"&lt;="&amp;CI$4,EW_Rank,"&lt;="&amp;In_Milestones_Scope)</f>
        <v>-0</v>
      </c>
      <c r="CJ104" s="20" t="n">
        <f aca="false">-SUMIFS(EW_Keur,EW_Date,"&gt;="&amp;CJ$3,EW_Date,"&lt;="&amp;CJ$4,EW_Rank,"&lt;="&amp;In_Milestones_Scope)</f>
        <v>-0</v>
      </c>
      <c r="CK104" s="20" t="n">
        <f aca="false">-SUMIFS(EW_Keur,EW_Date,"&gt;="&amp;CK$3,EW_Date,"&lt;="&amp;CK$4,EW_Rank,"&lt;="&amp;In_Milestones_Scope)</f>
        <v>-0</v>
      </c>
      <c r="CL104" s="20" t="n">
        <f aca="false">-SUMIFS(EW_Keur,EW_Date,"&gt;="&amp;CL$3,EW_Date,"&lt;="&amp;CL$4,EW_Rank,"&lt;="&amp;In_Milestones_Scope)</f>
        <v>-0</v>
      </c>
      <c r="CM104" s="20" t="n">
        <f aca="false">-SUMIFS(EW_Keur,EW_Date,"&gt;="&amp;CM$3,EW_Date,"&lt;="&amp;CM$4,EW_Rank,"&lt;="&amp;In_Milestones_Scope)</f>
        <v>-0</v>
      </c>
      <c r="CN104" s="20" t="n">
        <f aca="false">-SUMIFS(EW_Keur,EW_Date,"&gt;="&amp;CN$3,EW_Date,"&lt;="&amp;CN$4,EW_Rank,"&lt;="&amp;In_Milestones_Scope)</f>
        <v>-0</v>
      </c>
      <c r="CO104" s="20" t="n">
        <f aca="false">-SUMIFS(EW_Keur,EW_Date,"&gt;="&amp;CO$3,EW_Date,"&lt;="&amp;CO$4,EW_Rank,"&lt;="&amp;In_Milestones_Scope)</f>
        <v>-0</v>
      </c>
      <c r="CP104" s="20" t="n">
        <f aca="false">-SUMIFS(EW_Keur,EW_Date,"&gt;="&amp;CP$3,EW_Date,"&lt;="&amp;CP$4,EW_Rank,"&lt;="&amp;In_Milestones_Scope)</f>
        <v>-0</v>
      </c>
      <c r="CQ104" s="20" t="n">
        <f aca="false">-SUMIFS(EW_Keur,EW_Date,"&gt;="&amp;CQ$3,EW_Date,"&lt;="&amp;CQ$4,EW_Rank,"&lt;="&amp;In_Milestones_Scope)</f>
        <v>-0</v>
      </c>
      <c r="CR104" s="20" t="n">
        <f aca="false">-SUMIFS(EW_Keur,EW_Date,"&gt;="&amp;CR$3,EW_Date,"&lt;="&amp;CR$4,EW_Rank,"&lt;="&amp;In_Milestones_Scope)</f>
        <v>-0</v>
      </c>
      <c r="CS104" s="20" t="n">
        <f aca="false">-SUMIFS(EW_Keur,EW_Date,"&gt;="&amp;CS$3,EW_Date,"&lt;="&amp;CS$4,EW_Rank,"&lt;="&amp;In_Milestones_Scope)</f>
        <v>-0</v>
      </c>
      <c r="CT104" s="20" t="n">
        <f aca="false">-SUMIFS(EW_Keur,EW_Date,"&gt;="&amp;CT$3,EW_Date,"&lt;="&amp;CT$4,EW_Rank,"&lt;="&amp;In_Milestones_Scope)</f>
        <v>-0</v>
      </c>
      <c r="CU104" s="20" t="n">
        <f aca="false">-SUMIFS(EW_Keur,EW_Date,"&gt;="&amp;CU$3,EW_Date,"&lt;="&amp;CU$4,EW_Rank,"&lt;="&amp;In_Milestones_Scope)</f>
        <v>-0</v>
      </c>
      <c r="CV104" s="20" t="n">
        <f aca="false">-SUMIFS(EW_Keur,EW_Date,"&gt;="&amp;CV$3,EW_Date,"&lt;="&amp;CV$4,EW_Rank,"&lt;="&amp;In_Milestones_Scope)</f>
        <v>-0</v>
      </c>
      <c r="CW104" s="20" t="n">
        <f aca="false">-SUMIFS(EW_Keur,EW_Date,"&gt;="&amp;CW$3,EW_Date,"&lt;="&amp;CW$4,EW_Rank,"&lt;="&amp;In_Milestones_Scope)</f>
        <v>-0</v>
      </c>
      <c r="CX104" s="20" t="n">
        <f aca="false">-SUMIFS(EW_Keur,EW_Date,"&gt;="&amp;CX$3,EW_Date,"&lt;="&amp;CX$4,EW_Rank,"&lt;="&amp;In_Milestones_Scope)</f>
        <v>-0</v>
      </c>
      <c r="CY104" s="20" t="n">
        <f aca="false">-SUMIFS(EW_Keur,EW_Date,"&gt;="&amp;CY$3,EW_Date,"&lt;="&amp;CY$4,EW_Rank,"&lt;="&amp;In_Milestones_Scope)</f>
        <v>-0</v>
      </c>
      <c r="CZ104" s="20" t="n">
        <f aca="false">-SUMIFS(EW_Keur,EW_Date,"&gt;="&amp;CZ$3,EW_Date,"&lt;="&amp;CZ$4,EW_Rank,"&lt;="&amp;In_Milestones_Scope)</f>
        <v>-0</v>
      </c>
      <c r="DA104" s="20" t="n">
        <f aca="false">-SUMIFS(EW_Keur,EW_Date,"&gt;="&amp;DA$3,EW_Date,"&lt;="&amp;DA$4,EW_Rank,"&lt;="&amp;In_Milestones_Scope)</f>
        <v>-0</v>
      </c>
      <c r="DB104" s="20" t="n">
        <f aca="false">-SUMIFS(EW_Keur,EW_Date,"&gt;="&amp;DB$3,EW_Date,"&lt;="&amp;DB$4,EW_Rank,"&lt;="&amp;In_Milestones_Scope)</f>
        <v>-0</v>
      </c>
      <c r="DC104" s="20" t="n">
        <f aca="false">-SUMIFS(EW_Keur,EW_Date,"&gt;="&amp;DC$3,EW_Date,"&lt;="&amp;DC$4,EW_Rank,"&lt;="&amp;In_Milestones_Scope)</f>
        <v>-0</v>
      </c>
      <c r="DD104" s="20" t="n">
        <f aca="false">-SUMIFS(EW_Keur,EW_Date,"&gt;="&amp;DD$3,EW_Date,"&lt;="&amp;DD$4,EW_Rank,"&lt;="&amp;In_Milestones_Scope)</f>
        <v>-0</v>
      </c>
      <c r="DE104" s="20" t="n">
        <f aca="false">-SUMIFS(EW_Keur,EW_Date,"&gt;="&amp;DE$3,EW_Date,"&lt;="&amp;DE$4,EW_Rank,"&lt;="&amp;In_Milestones_Scope)</f>
        <v>-0</v>
      </c>
      <c r="DF104" s="20" t="n">
        <f aca="false">-SUMIFS(EW_Keur,EW_Date,"&gt;="&amp;DF$3,EW_Date,"&lt;="&amp;DF$4,EW_Rank,"&lt;="&amp;In_Milestones_Scope)</f>
        <v>-0</v>
      </c>
      <c r="DG104" s="20" t="n">
        <f aca="false">-SUMIFS(EW_Keur,EW_Date,"&gt;="&amp;DG$3,EW_Date,"&lt;="&amp;DG$4,EW_Rank,"&lt;="&amp;In_Milestones_Scope)</f>
        <v>-0</v>
      </c>
      <c r="DH104" s="20" t="n">
        <f aca="false">-SUMIFS(EW_Keur,EW_Date,"&gt;="&amp;DH$3,EW_Date,"&lt;="&amp;DH$4,EW_Rank,"&lt;="&amp;In_Milestones_Scope)</f>
        <v>-0</v>
      </c>
      <c r="DI104" s="20" t="n">
        <f aca="false">-SUMIFS(EW_Keur,EW_Date,"&gt;="&amp;DI$3,EW_Date,"&lt;="&amp;DI$4,EW_Rank,"&lt;="&amp;In_Milestones_Scope)</f>
        <v>-0</v>
      </c>
      <c r="DJ104" s="20" t="n">
        <f aca="false">-SUMIFS(EW_Keur,EW_Date,"&gt;="&amp;DJ$3,EW_Date,"&lt;="&amp;DJ$4,EW_Rank,"&lt;="&amp;In_Milestones_Scope)</f>
        <v>-0</v>
      </c>
      <c r="DK104" s="20" t="n">
        <f aca="false">-SUMIFS(EW_Keur,EW_Date,"&gt;="&amp;DK$3,EW_Date,"&lt;="&amp;DK$4,EW_Rank,"&lt;="&amp;In_Milestones_Scope)</f>
        <v>-0</v>
      </c>
      <c r="DL104" s="20" t="n">
        <f aca="false">-SUMIFS(EW_Keur,EW_Date,"&gt;="&amp;DL$3,EW_Date,"&lt;="&amp;DL$4,EW_Rank,"&lt;="&amp;In_Milestones_Scope)</f>
        <v>-0</v>
      </c>
      <c r="DM104" s="20" t="n">
        <f aca="false">-SUMIFS(EW_Keur,EW_Date,"&gt;="&amp;DM$3,EW_Date,"&lt;="&amp;DM$4,EW_Rank,"&lt;="&amp;In_Milestones_Scope)</f>
        <v>-0</v>
      </c>
      <c r="DN104" s="20" t="n">
        <f aca="false">-SUMIFS(EW_Keur,EW_Date,"&gt;="&amp;DN$3,EW_Date,"&lt;="&amp;DN$4,EW_Rank,"&lt;="&amp;In_Milestones_Scope)</f>
        <v>-0</v>
      </c>
      <c r="DO104" s="20" t="n">
        <f aca="false">-SUMIFS(EW_Keur,EW_Date,"&gt;="&amp;DO$3,EW_Date,"&lt;="&amp;DO$4,EW_Rank,"&lt;="&amp;In_Milestones_Scope)</f>
        <v>-0</v>
      </c>
      <c r="DP104" s="20" t="n">
        <f aca="false">-SUMIFS(EW_Keur,EW_Date,"&gt;="&amp;DP$3,EW_Date,"&lt;="&amp;DP$4,EW_Rank,"&lt;="&amp;In_Milestones_Scope)</f>
        <v>-0</v>
      </c>
      <c r="DQ104" s="20" t="n">
        <f aca="false">-SUMIFS(EW_Keur,EW_Date,"&gt;="&amp;DQ$3,EW_Date,"&lt;="&amp;DQ$4,EW_Rank,"&lt;="&amp;In_Milestones_Scope)</f>
        <v>-0</v>
      </c>
      <c r="DR104" s="20" t="n">
        <f aca="false">-SUMIFS(EW_Keur,EW_Date,"&gt;="&amp;DR$3,EW_Date,"&lt;="&amp;DR$4,EW_Rank,"&lt;="&amp;In_Milestones_Scope)</f>
        <v>-0</v>
      </c>
      <c r="DS104" s="20" t="n">
        <f aca="false">-SUMIFS(EW_Keur,EW_Date,"&gt;="&amp;DS$3,EW_Date,"&lt;="&amp;DS$4,EW_Rank,"&lt;="&amp;In_Milestones_Scope)</f>
        <v>-0</v>
      </c>
      <c r="DT104" s="20" t="n">
        <f aca="false">-SUMIFS(EW_Keur,EW_Date,"&gt;="&amp;DT$3,EW_Date,"&lt;="&amp;DT$4,EW_Rank,"&lt;="&amp;In_Milestones_Scope)</f>
        <v>-0</v>
      </c>
      <c r="DU104" s="20" t="n">
        <f aca="false">-SUMIFS(EW_Keur,EW_Date,"&gt;="&amp;DU$3,EW_Date,"&lt;="&amp;DU$4,EW_Rank,"&lt;="&amp;In_Milestones_Scope)</f>
        <v>-0</v>
      </c>
      <c r="DV104" s="20" t="n">
        <f aca="false">-SUMIFS(EW_Keur,EW_Date,"&gt;="&amp;DV$3,EW_Date,"&lt;="&amp;DV$4,EW_Rank,"&lt;="&amp;In_Milestones_Scope)</f>
        <v>-0</v>
      </c>
      <c r="DW104" s="20" t="n">
        <f aca="false">-SUMIFS(EW_Keur,EW_Date,"&gt;="&amp;DW$3,EW_Date,"&lt;="&amp;DW$4,EW_Rank,"&lt;="&amp;In_Milestones_Scope)</f>
        <v>-0</v>
      </c>
      <c r="DX104" s="20" t="n">
        <f aca="false">-SUMIFS(EW_Keur,EW_Date,"&gt;="&amp;DX$3,EW_Date,"&lt;="&amp;DX$4,EW_Rank,"&lt;="&amp;In_Milestones_Scope)</f>
        <v>-0</v>
      </c>
      <c r="DY104" s="20" t="n">
        <f aca="false">-SUMIFS(EW_Keur,EW_Date,"&gt;="&amp;DY$3,EW_Date,"&lt;="&amp;DY$4,EW_Rank,"&lt;="&amp;In_Milestones_Scope)</f>
        <v>-0</v>
      </c>
      <c r="DZ104" s="20" t="n">
        <f aca="false">-SUMIFS(EW_Keur,EW_Date,"&gt;="&amp;DZ$3,EW_Date,"&lt;="&amp;DZ$4,EW_Rank,"&lt;="&amp;In_Milestones_Scope)</f>
        <v>-0</v>
      </c>
      <c r="EA104" s="20" t="n">
        <f aca="false">-SUMIFS(EW_Keur,EW_Date,"&gt;="&amp;EA$3,EW_Date,"&lt;="&amp;EA$4,EW_Rank,"&lt;="&amp;In_Milestones_Scope)</f>
        <v>-0</v>
      </c>
      <c r="EB104" s="20" t="n">
        <f aca="false">-SUMIFS(EW_Keur,EW_Date,"&gt;="&amp;EB$3,EW_Date,"&lt;="&amp;EB$4,EW_Rank,"&lt;="&amp;In_Milestones_Scope)</f>
        <v>-0</v>
      </c>
      <c r="EC104" s="20" t="n">
        <f aca="false">-SUMIFS(EW_Keur,EW_Date,"&gt;="&amp;EC$3,EW_Date,"&lt;="&amp;EC$4,EW_Rank,"&lt;="&amp;In_Milestones_Scope)</f>
        <v>-0</v>
      </c>
      <c r="ED104" s="20" t="n">
        <f aca="false">-SUMIFS(EW_Keur,EW_Date,"&gt;="&amp;ED$3,EW_Date,"&lt;="&amp;ED$4,EW_Rank,"&lt;="&amp;In_Milestones_Scope)</f>
        <v>-0</v>
      </c>
      <c r="EE104" s="20" t="n">
        <f aca="false">-SUMIFS(EW_Keur,EW_Date,"&gt;="&amp;EE$3,EW_Date,"&lt;="&amp;EE$4,EW_Rank,"&lt;="&amp;In_Milestones_Scope)</f>
        <v>-0</v>
      </c>
      <c r="EF104" s="20" t="n">
        <f aca="false">-SUMIFS(EW_Keur,EW_Date,"&gt;="&amp;EF$3,EW_Date,"&lt;="&amp;EF$4,EW_Rank,"&lt;="&amp;In_Milestones_Scope)</f>
        <v>-0</v>
      </c>
      <c r="EG104" s="20" t="n">
        <f aca="false">-SUMIFS(EW_Keur,EW_Date,"&gt;="&amp;EG$3,EW_Date,"&lt;="&amp;EG$4,EW_Rank,"&lt;="&amp;In_Milestones_Scope)</f>
        <v>-0</v>
      </c>
      <c r="EH104" s="20" t="n">
        <f aca="false">-SUMIFS(EW_Keur,EW_Date,"&gt;="&amp;EH$3,EW_Date,"&lt;="&amp;EH$4,EW_Rank,"&lt;="&amp;In_Milestones_Scope)</f>
        <v>-0</v>
      </c>
      <c r="EI104" s="20" t="n">
        <f aca="false">-SUMIFS(EW_Keur,EW_Date,"&gt;="&amp;EI$3,EW_Date,"&lt;="&amp;EI$4,EW_Rank,"&lt;="&amp;In_Milestones_Scope)</f>
        <v>-0</v>
      </c>
      <c r="EJ104" s="20" t="n">
        <f aca="false">-SUMIFS(EW_Keur,EW_Date,"&gt;="&amp;EJ$3,EW_Date,"&lt;="&amp;EJ$4,EW_Rank,"&lt;="&amp;In_Milestones_Scope)</f>
        <v>-0</v>
      </c>
      <c r="EK104" s="20" t="n">
        <f aca="false">-SUMIFS(EW_Keur,EW_Date,"&gt;="&amp;EK$3,EW_Date,"&lt;="&amp;EK$4,EW_Rank,"&lt;="&amp;In_Milestones_Scope)</f>
        <v>-0</v>
      </c>
      <c r="EL104" s="20" t="n">
        <f aca="false">-SUMIFS(EW_Keur,EW_Date,"&gt;="&amp;EL$3,EW_Date,"&lt;="&amp;EL$4,EW_Rank,"&lt;="&amp;In_Milestones_Scope)</f>
        <v>-0</v>
      </c>
      <c r="EM104" s="20" t="n">
        <f aca="false">-SUMIFS(EW_Keur,EW_Date,"&gt;="&amp;EM$3,EW_Date,"&lt;="&amp;EM$4,EW_Rank,"&lt;="&amp;In_Milestones_Scope)</f>
        <v>-0</v>
      </c>
      <c r="EN104" s="20" t="n">
        <f aca="false">-SUMIFS(EW_Keur,EW_Date,"&gt;="&amp;EN$3,EW_Date,"&lt;="&amp;EN$4,EW_Rank,"&lt;="&amp;In_Milestones_Scope)</f>
        <v>-0</v>
      </c>
      <c r="EO104" s="20" t="n">
        <f aca="false">-SUMIFS(EW_Keur,EW_Date,"&gt;="&amp;EO$3,EW_Date,"&lt;="&amp;EO$4,EW_Rank,"&lt;="&amp;In_Milestones_Scope)</f>
        <v>-0</v>
      </c>
      <c r="EP104" s="20" t="n">
        <f aca="false">-SUMIFS(EW_Keur,EW_Date,"&gt;="&amp;EP$3,EW_Date,"&lt;="&amp;EP$4,EW_Rank,"&lt;="&amp;In_Milestones_Scope)</f>
        <v>-0</v>
      </c>
      <c r="EQ104" s="20" t="n">
        <f aca="false">-SUMIFS(EW_Keur,EW_Date,"&gt;="&amp;EQ$3,EW_Date,"&lt;="&amp;EQ$4,EW_Rank,"&lt;="&amp;In_Milestones_Scope)</f>
        <v>-0</v>
      </c>
      <c r="ER104" s="20" t="n">
        <f aca="false">-SUMIFS(EW_Keur,EW_Date,"&gt;="&amp;ER$3,EW_Date,"&lt;="&amp;ER$4,EW_Rank,"&lt;="&amp;In_Milestones_Scope)</f>
        <v>-0</v>
      </c>
      <c r="ES104" s="20" t="n">
        <f aca="false">-SUMIFS(EW_Keur,EW_Date,"&gt;="&amp;ES$3,EW_Date,"&lt;="&amp;ES$4,EW_Rank,"&lt;="&amp;In_Milestones_Scope)</f>
        <v>-0</v>
      </c>
      <c r="ET104" s="20" t="n">
        <f aca="false">-SUMIFS(EW_Keur,EW_Date,"&gt;="&amp;ET$3,EW_Date,"&lt;="&amp;ET$4,EW_Rank,"&lt;="&amp;In_Milestones_Scope)</f>
        <v>-0</v>
      </c>
      <c r="EU104" s="20" t="n">
        <f aca="false">-SUMIFS(EW_Keur,EW_Date,"&gt;="&amp;EU$3,EW_Date,"&lt;="&amp;EU$4,EW_Rank,"&lt;="&amp;In_Milestones_Scope)</f>
        <v>-0</v>
      </c>
      <c r="EV104" s="20" t="n">
        <f aca="false">-SUMIFS(EW_Keur,EW_Date,"&gt;="&amp;EV$3,EW_Date,"&lt;="&amp;EV$4,EW_Rank,"&lt;="&amp;In_Milestones_Scope)</f>
        <v>-0</v>
      </c>
      <c r="EW104" s="20" t="n">
        <f aca="false">-SUMIFS(EW_Keur,EW_Date,"&gt;="&amp;EW$3,EW_Date,"&lt;="&amp;EW$4,EW_Rank,"&lt;="&amp;In_Milestones_Scope)</f>
        <v>-0</v>
      </c>
      <c r="EX104" s="20" t="n">
        <f aca="false">-SUMIFS(EW_Keur,EW_Date,"&gt;="&amp;EX$3,EW_Date,"&lt;="&amp;EX$4,EW_Rank,"&lt;="&amp;In_Milestones_Scope)</f>
        <v>-0</v>
      </c>
      <c r="EY104" s="20" t="n">
        <f aca="false">-SUMIFS(EW_Keur,EW_Date,"&gt;="&amp;EY$3,EW_Date,"&lt;="&amp;EY$4,EW_Rank,"&lt;="&amp;In_Milestones_Scope)</f>
        <v>-0</v>
      </c>
      <c r="EZ104" s="20" t="n">
        <f aca="false">-SUMIFS(EW_Keur,EW_Date,"&gt;="&amp;EZ$3,EW_Date,"&lt;="&amp;EZ$4,EW_Rank,"&lt;="&amp;In_Milestones_Scope)</f>
        <v>-0</v>
      </c>
      <c r="FA104" s="20" t="n">
        <f aca="false">-SUMIFS(EW_Keur,EW_Date,"&gt;="&amp;FA$3,EW_Date,"&lt;="&amp;FA$4,EW_Rank,"&lt;="&amp;In_Milestones_Scope)</f>
        <v>-0</v>
      </c>
      <c r="FB104" s="20" t="n">
        <f aca="false">-SUMIFS(EW_Keur,EW_Date,"&gt;="&amp;FB$3,EW_Date,"&lt;="&amp;FB$4,EW_Rank,"&lt;="&amp;In_Milestones_Scope)</f>
        <v>-0</v>
      </c>
      <c r="FC104" s="20" t="n">
        <f aca="false">-SUMIFS(EW_Keur,EW_Date,"&gt;="&amp;FC$3,EW_Date,"&lt;="&amp;FC$4,EW_Rank,"&lt;="&amp;In_Milestones_Scope)</f>
        <v>-0</v>
      </c>
      <c r="FD104" s="20" t="n">
        <f aca="false">-SUMIFS(EW_Keur,EW_Date,"&gt;="&amp;FD$3,EW_Date,"&lt;="&amp;FD$4,EW_Rank,"&lt;="&amp;In_Milestones_Scope)</f>
        <v>-0</v>
      </c>
      <c r="FE104" s="20" t="n">
        <f aca="false">-SUMIFS(EW_Keur,EW_Date,"&gt;="&amp;FE$3,EW_Date,"&lt;="&amp;FE$4,EW_Rank,"&lt;="&amp;In_Milestones_Scope)</f>
        <v>-0</v>
      </c>
      <c r="FF104" s="20" t="n">
        <f aca="false">-SUMIFS(EW_Keur,EW_Date,"&gt;="&amp;FF$3,EW_Date,"&lt;="&amp;FF$4,EW_Rank,"&lt;="&amp;In_Milestones_Scope)</f>
        <v>-0</v>
      </c>
      <c r="FG104" s="20" t="n">
        <f aca="false">-SUMIFS(EW_Keur,EW_Date,"&gt;="&amp;FG$3,EW_Date,"&lt;="&amp;FG$4,EW_Rank,"&lt;="&amp;In_Milestones_Scope)</f>
        <v>-0</v>
      </c>
      <c r="FH104" s="20" t="n">
        <f aca="false">-SUMIFS(EW_Keur,EW_Date,"&gt;="&amp;FH$3,EW_Date,"&lt;="&amp;FH$4,EW_Rank,"&lt;="&amp;In_Milestones_Scope)</f>
        <v>-0</v>
      </c>
    </row>
    <row r="105" customFormat="false" ht="15" hidden="false" customHeight="false" outlineLevel="0" collapsed="false">
      <c r="C105" s="0" t="s">
        <v>756</v>
      </c>
      <c r="D105" s="11" t="s">
        <v>359</v>
      </c>
      <c r="I105" s="20" t="n">
        <f aca="false">SUM(J105:FH105)</f>
        <v>-725</v>
      </c>
      <c r="J105" s="20" t="n">
        <f aca="false">-In_Milestones_Late_To_Capex*J21*SUMIF(EW_Rank,"&gt;"&amp;In_Milestones_Scope,EW_Keur)</f>
        <v>-0</v>
      </c>
      <c r="K105" s="20" t="n">
        <f aca="false">-In_Milestones_Late_To_Capex*K21*SUMIF(EW_Rank,"&gt;"&amp;In_Milestones_Scope,EW_Keur)</f>
        <v>-0</v>
      </c>
      <c r="L105" s="20" t="n">
        <f aca="false">-In_Milestones_Late_To_Capex*L21*SUMIF(EW_Rank,"&gt;"&amp;In_Milestones_Scope,EW_Keur)</f>
        <v>-0</v>
      </c>
      <c r="M105" s="20" t="n">
        <f aca="false">-In_Milestones_Late_To_Capex*M21*SUMIF(EW_Rank,"&gt;"&amp;In_Milestones_Scope,EW_Keur)</f>
        <v>-0</v>
      </c>
      <c r="N105" s="20" t="n">
        <f aca="false">-In_Milestones_Late_To_Capex*N21*SUMIF(EW_Rank,"&gt;"&amp;In_Milestones_Scope,EW_Keur)</f>
        <v>-0</v>
      </c>
      <c r="O105" s="20" t="n">
        <f aca="false">-In_Milestones_Late_To_Capex*O21*SUMIF(EW_Rank,"&gt;"&amp;In_Milestones_Scope,EW_Keur)</f>
        <v>-0</v>
      </c>
      <c r="P105" s="20" t="n">
        <f aca="false">-In_Milestones_Late_To_Capex*P21*SUMIF(EW_Rank,"&gt;"&amp;In_Milestones_Scope,EW_Keur)</f>
        <v>-725</v>
      </c>
      <c r="Q105" s="20" t="n">
        <f aca="false">-In_Milestones_Late_To_Capex*Q21*SUMIF(EW_Rank,"&gt;"&amp;In_Milestones_Scope,EW_Keur)</f>
        <v>-0</v>
      </c>
      <c r="R105" s="20" t="n">
        <f aca="false">-In_Milestones_Late_To_Capex*R21*SUMIF(EW_Rank,"&gt;"&amp;In_Milestones_Scope,EW_Keur)</f>
        <v>-0</v>
      </c>
      <c r="S105" s="20" t="n">
        <f aca="false">-In_Milestones_Late_To_Capex*S21*SUMIF(EW_Rank,"&gt;"&amp;In_Milestones_Scope,EW_Keur)</f>
        <v>-0</v>
      </c>
      <c r="T105" s="20" t="n">
        <f aca="false">-In_Milestones_Late_To_Capex*T21*SUMIF(EW_Rank,"&gt;"&amp;In_Milestones_Scope,EW_Keur)</f>
        <v>-0</v>
      </c>
      <c r="U105" s="20" t="n">
        <f aca="false">-In_Milestones_Late_To_Capex*U21*SUMIF(EW_Rank,"&gt;"&amp;In_Milestones_Scope,EW_Keur)</f>
        <v>-0</v>
      </c>
      <c r="V105" s="20" t="n">
        <f aca="false">-In_Milestones_Late_To_Capex*V21*SUMIF(EW_Rank,"&gt;"&amp;In_Milestones_Scope,EW_Keur)</f>
        <v>-0</v>
      </c>
      <c r="W105" s="20" t="n">
        <f aca="false">-In_Milestones_Late_To_Capex*W21*SUMIF(EW_Rank,"&gt;"&amp;In_Milestones_Scope,EW_Keur)</f>
        <v>-0</v>
      </c>
      <c r="X105" s="20" t="n">
        <f aca="false">-In_Milestones_Late_To_Capex*X21*SUMIF(EW_Rank,"&gt;"&amp;In_Milestones_Scope,EW_Keur)</f>
        <v>-0</v>
      </c>
      <c r="Y105" s="20" t="n">
        <f aca="false">-In_Milestones_Late_To_Capex*Y21*SUMIF(EW_Rank,"&gt;"&amp;In_Milestones_Scope,EW_Keur)</f>
        <v>-0</v>
      </c>
      <c r="Z105" s="20" t="n">
        <f aca="false">-In_Milestones_Late_To_Capex*Z21*SUMIF(EW_Rank,"&gt;"&amp;In_Milestones_Scope,EW_Keur)</f>
        <v>-0</v>
      </c>
      <c r="AA105" s="20" t="n">
        <f aca="false">-In_Milestones_Late_To_Capex*AA21*SUMIF(EW_Rank,"&gt;"&amp;In_Milestones_Scope,EW_Keur)</f>
        <v>-0</v>
      </c>
      <c r="AB105" s="20" t="n">
        <f aca="false">-In_Milestones_Late_To_Capex*AB21*SUMIF(EW_Rank,"&gt;"&amp;In_Milestones_Scope,EW_Keur)</f>
        <v>-0</v>
      </c>
      <c r="AC105" s="20" t="n">
        <f aca="false">-In_Milestones_Late_To_Capex*AC21*SUMIF(EW_Rank,"&gt;"&amp;In_Milestones_Scope,EW_Keur)</f>
        <v>-0</v>
      </c>
      <c r="AD105" s="20" t="n">
        <f aca="false">-In_Milestones_Late_To_Capex*AD21*SUMIF(EW_Rank,"&gt;"&amp;In_Milestones_Scope,EW_Keur)</f>
        <v>-0</v>
      </c>
      <c r="AE105" s="20" t="n">
        <f aca="false">-In_Milestones_Late_To_Capex*AE21*SUMIF(EW_Rank,"&gt;"&amp;In_Milestones_Scope,EW_Keur)</f>
        <v>-0</v>
      </c>
      <c r="AF105" s="20" t="n">
        <f aca="false">-In_Milestones_Late_To_Capex*AF21*SUMIF(EW_Rank,"&gt;"&amp;In_Milestones_Scope,EW_Keur)</f>
        <v>-0</v>
      </c>
      <c r="AG105" s="20" t="n">
        <f aca="false">-In_Milestones_Late_To_Capex*AG21*SUMIF(EW_Rank,"&gt;"&amp;In_Milestones_Scope,EW_Keur)</f>
        <v>-0</v>
      </c>
      <c r="AH105" s="20" t="n">
        <f aca="false">-In_Milestones_Late_To_Capex*AH21*SUMIF(EW_Rank,"&gt;"&amp;In_Milestones_Scope,EW_Keur)</f>
        <v>-0</v>
      </c>
      <c r="AI105" s="20" t="n">
        <f aca="false">-In_Milestones_Late_To_Capex*AI21*SUMIF(EW_Rank,"&gt;"&amp;In_Milestones_Scope,EW_Keur)</f>
        <v>-0</v>
      </c>
      <c r="AJ105" s="20" t="n">
        <f aca="false">-In_Milestones_Late_To_Capex*AJ21*SUMIF(EW_Rank,"&gt;"&amp;In_Milestones_Scope,EW_Keur)</f>
        <v>-0</v>
      </c>
      <c r="AK105" s="20" t="n">
        <f aca="false">-In_Milestones_Late_To_Capex*AK21*SUMIF(EW_Rank,"&gt;"&amp;In_Milestones_Scope,EW_Keur)</f>
        <v>-0</v>
      </c>
      <c r="AL105" s="20" t="n">
        <f aca="false">-In_Milestones_Late_To_Capex*AL21*SUMIF(EW_Rank,"&gt;"&amp;In_Milestones_Scope,EW_Keur)</f>
        <v>-0</v>
      </c>
      <c r="AM105" s="20" t="n">
        <f aca="false">-In_Milestones_Late_To_Capex*AM21*SUMIF(EW_Rank,"&gt;"&amp;In_Milestones_Scope,EW_Keur)</f>
        <v>-0</v>
      </c>
      <c r="AN105" s="20" t="n">
        <f aca="false">-In_Milestones_Late_To_Capex*AN21*SUMIF(EW_Rank,"&gt;"&amp;In_Milestones_Scope,EW_Keur)</f>
        <v>-0</v>
      </c>
      <c r="AO105" s="20" t="n">
        <f aca="false">-In_Milestones_Late_To_Capex*AO21*SUMIF(EW_Rank,"&gt;"&amp;In_Milestones_Scope,EW_Keur)</f>
        <v>-0</v>
      </c>
      <c r="AP105" s="20" t="n">
        <f aca="false">-In_Milestones_Late_To_Capex*AP21*SUMIF(EW_Rank,"&gt;"&amp;In_Milestones_Scope,EW_Keur)</f>
        <v>-0</v>
      </c>
      <c r="AQ105" s="20" t="n">
        <f aca="false">-In_Milestones_Late_To_Capex*AQ21*SUMIF(EW_Rank,"&gt;"&amp;In_Milestones_Scope,EW_Keur)</f>
        <v>-0</v>
      </c>
      <c r="AR105" s="20" t="n">
        <f aca="false">-In_Milestones_Late_To_Capex*AR21*SUMIF(EW_Rank,"&gt;"&amp;In_Milestones_Scope,EW_Keur)</f>
        <v>-0</v>
      </c>
      <c r="AS105" s="20" t="n">
        <f aca="false">-In_Milestones_Late_To_Capex*AS21*SUMIF(EW_Rank,"&gt;"&amp;In_Milestones_Scope,EW_Keur)</f>
        <v>-0</v>
      </c>
      <c r="AT105" s="20" t="n">
        <f aca="false">-In_Milestones_Late_To_Capex*AT21*SUMIF(EW_Rank,"&gt;"&amp;In_Milestones_Scope,EW_Keur)</f>
        <v>-0</v>
      </c>
      <c r="AU105" s="20" t="n">
        <f aca="false">-In_Milestones_Late_To_Capex*AU21*SUMIF(EW_Rank,"&gt;"&amp;In_Milestones_Scope,EW_Keur)</f>
        <v>-0</v>
      </c>
      <c r="AV105" s="20" t="n">
        <f aca="false">-In_Milestones_Late_To_Capex*AV21*SUMIF(EW_Rank,"&gt;"&amp;In_Milestones_Scope,EW_Keur)</f>
        <v>-0</v>
      </c>
      <c r="AW105" s="20" t="n">
        <f aca="false">-In_Milestones_Late_To_Capex*AW21*SUMIF(EW_Rank,"&gt;"&amp;In_Milestones_Scope,EW_Keur)</f>
        <v>-0</v>
      </c>
      <c r="AX105" s="20" t="n">
        <f aca="false">-In_Milestones_Late_To_Capex*AX21*SUMIF(EW_Rank,"&gt;"&amp;In_Milestones_Scope,EW_Keur)</f>
        <v>-0</v>
      </c>
      <c r="AY105" s="20" t="n">
        <f aca="false">-In_Milestones_Late_To_Capex*AY21*SUMIF(EW_Rank,"&gt;"&amp;In_Milestones_Scope,EW_Keur)</f>
        <v>-0</v>
      </c>
      <c r="AZ105" s="20" t="n">
        <f aca="false">-In_Milestones_Late_To_Capex*AZ21*SUMIF(EW_Rank,"&gt;"&amp;In_Milestones_Scope,EW_Keur)</f>
        <v>-0</v>
      </c>
      <c r="BA105" s="20" t="n">
        <f aca="false">-In_Milestones_Late_To_Capex*BA21*SUMIF(EW_Rank,"&gt;"&amp;In_Milestones_Scope,EW_Keur)</f>
        <v>-0</v>
      </c>
      <c r="BB105" s="20" t="n">
        <f aca="false">-In_Milestones_Late_To_Capex*BB21*SUMIF(EW_Rank,"&gt;"&amp;In_Milestones_Scope,EW_Keur)</f>
        <v>-0</v>
      </c>
      <c r="BC105" s="20" t="n">
        <f aca="false">-In_Milestones_Late_To_Capex*BC21*SUMIF(EW_Rank,"&gt;"&amp;In_Milestones_Scope,EW_Keur)</f>
        <v>-0</v>
      </c>
      <c r="BD105" s="20" t="n">
        <f aca="false">-In_Milestones_Late_To_Capex*BD21*SUMIF(EW_Rank,"&gt;"&amp;In_Milestones_Scope,EW_Keur)</f>
        <v>-0</v>
      </c>
      <c r="BE105" s="20" t="n">
        <f aca="false">-In_Milestones_Late_To_Capex*BE21*SUMIF(EW_Rank,"&gt;"&amp;In_Milestones_Scope,EW_Keur)</f>
        <v>-0</v>
      </c>
      <c r="BF105" s="20" t="n">
        <f aca="false">-In_Milestones_Late_To_Capex*BF21*SUMIF(EW_Rank,"&gt;"&amp;In_Milestones_Scope,EW_Keur)</f>
        <v>-0</v>
      </c>
      <c r="BG105" s="20" t="n">
        <f aca="false">-In_Milestones_Late_To_Capex*BG21*SUMIF(EW_Rank,"&gt;"&amp;In_Milestones_Scope,EW_Keur)</f>
        <v>-0</v>
      </c>
      <c r="BH105" s="20" t="n">
        <f aca="false">-In_Milestones_Late_To_Capex*BH21*SUMIF(EW_Rank,"&gt;"&amp;In_Milestones_Scope,EW_Keur)</f>
        <v>-0</v>
      </c>
      <c r="BI105" s="20" t="n">
        <f aca="false">-In_Milestones_Late_To_Capex*BI21*SUMIF(EW_Rank,"&gt;"&amp;In_Milestones_Scope,EW_Keur)</f>
        <v>-0</v>
      </c>
      <c r="BJ105" s="20" t="n">
        <f aca="false">-In_Milestones_Late_To_Capex*BJ21*SUMIF(EW_Rank,"&gt;"&amp;In_Milestones_Scope,EW_Keur)</f>
        <v>-0</v>
      </c>
      <c r="BK105" s="20" t="n">
        <f aca="false">-In_Milestones_Late_To_Capex*BK21*SUMIF(EW_Rank,"&gt;"&amp;In_Milestones_Scope,EW_Keur)</f>
        <v>-0</v>
      </c>
      <c r="BL105" s="20" t="n">
        <f aca="false">-In_Milestones_Late_To_Capex*BL21*SUMIF(EW_Rank,"&gt;"&amp;In_Milestones_Scope,EW_Keur)</f>
        <v>-0</v>
      </c>
      <c r="BM105" s="20" t="n">
        <f aca="false">-In_Milestones_Late_To_Capex*BM21*SUMIF(EW_Rank,"&gt;"&amp;In_Milestones_Scope,EW_Keur)</f>
        <v>-0</v>
      </c>
      <c r="BN105" s="20" t="n">
        <f aca="false">-In_Milestones_Late_To_Capex*BN21*SUMIF(EW_Rank,"&gt;"&amp;In_Milestones_Scope,EW_Keur)</f>
        <v>-0</v>
      </c>
      <c r="BO105" s="20" t="n">
        <f aca="false">-In_Milestones_Late_To_Capex*BO21*SUMIF(EW_Rank,"&gt;"&amp;In_Milestones_Scope,EW_Keur)</f>
        <v>-0</v>
      </c>
      <c r="BP105" s="20" t="n">
        <f aca="false">-In_Milestones_Late_To_Capex*BP21*SUMIF(EW_Rank,"&gt;"&amp;In_Milestones_Scope,EW_Keur)</f>
        <v>-0</v>
      </c>
      <c r="BQ105" s="20" t="n">
        <f aca="false">-In_Milestones_Late_To_Capex*BQ21*SUMIF(EW_Rank,"&gt;"&amp;In_Milestones_Scope,EW_Keur)</f>
        <v>-0</v>
      </c>
      <c r="BR105" s="20" t="n">
        <f aca="false">-In_Milestones_Late_To_Capex*BR21*SUMIF(EW_Rank,"&gt;"&amp;In_Milestones_Scope,EW_Keur)</f>
        <v>-0</v>
      </c>
      <c r="BS105" s="20" t="n">
        <f aca="false">-In_Milestones_Late_To_Capex*BS21*SUMIF(EW_Rank,"&gt;"&amp;In_Milestones_Scope,EW_Keur)</f>
        <v>-0</v>
      </c>
      <c r="BT105" s="20" t="n">
        <f aca="false">-In_Milestones_Late_To_Capex*BT21*SUMIF(EW_Rank,"&gt;"&amp;In_Milestones_Scope,EW_Keur)</f>
        <v>-0</v>
      </c>
      <c r="BU105" s="20" t="n">
        <f aca="false">-In_Milestones_Late_To_Capex*BU21*SUMIF(EW_Rank,"&gt;"&amp;In_Milestones_Scope,EW_Keur)</f>
        <v>-0</v>
      </c>
      <c r="BV105" s="20" t="n">
        <f aca="false">-In_Milestones_Late_To_Capex*BV21*SUMIF(EW_Rank,"&gt;"&amp;In_Milestones_Scope,EW_Keur)</f>
        <v>-0</v>
      </c>
      <c r="BW105" s="20" t="n">
        <f aca="false">-In_Milestones_Late_To_Capex*BW21*SUMIF(EW_Rank,"&gt;"&amp;In_Milestones_Scope,EW_Keur)</f>
        <v>-0</v>
      </c>
      <c r="BX105" s="20" t="n">
        <f aca="false">-In_Milestones_Late_To_Capex*BX21*SUMIF(EW_Rank,"&gt;"&amp;In_Milestones_Scope,EW_Keur)</f>
        <v>-0</v>
      </c>
      <c r="BY105" s="20" t="n">
        <f aca="false">-In_Milestones_Late_To_Capex*BY21*SUMIF(EW_Rank,"&gt;"&amp;In_Milestones_Scope,EW_Keur)</f>
        <v>-0</v>
      </c>
      <c r="BZ105" s="20" t="n">
        <f aca="false">-In_Milestones_Late_To_Capex*BZ21*SUMIF(EW_Rank,"&gt;"&amp;In_Milestones_Scope,EW_Keur)</f>
        <v>-0</v>
      </c>
      <c r="CA105" s="20" t="n">
        <f aca="false">-In_Milestones_Late_To_Capex*CA21*SUMIF(EW_Rank,"&gt;"&amp;In_Milestones_Scope,EW_Keur)</f>
        <v>-0</v>
      </c>
      <c r="CB105" s="20" t="n">
        <f aca="false">-In_Milestones_Late_To_Capex*CB21*SUMIF(EW_Rank,"&gt;"&amp;In_Milestones_Scope,EW_Keur)</f>
        <v>-0</v>
      </c>
      <c r="CC105" s="20" t="n">
        <f aca="false">-In_Milestones_Late_To_Capex*CC21*SUMIF(EW_Rank,"&gt;"&amp;In_Milestones_Scope,EW_Keur)</f>
        <v>-0</v>
      </c>
      <c r="CD105" s="20" t="n">
        <f aca="false">-In_Milestones_Late_To_Capex*CD21*SUMIF(EW_Rank,"&gt;"&amp;In_Milestones_Scope,EW_Keur)</f>
        <v>-0</v>
      </c>
      <c r="CE105" s="20" t="n">
        <f aca="false">-In_Milestones_Late_To_Capex*CE21*SUMIF(EW_Rank,"&gt;"&amp;In_Milestones_Scope,EW_Keur)</f>
        <v>-0</v>
      </c>
      <c r="CF105" s="20" t="n">
        <f aca="false">-In_Milestones_Late_To_Capex*CF21*SUMIF(EW_Rank,"&gt;"&amp;In_Milestones_Scope,EW_Keur)</f>
        <v>-0</v>
      </c>
      <c r="CG105" s="20" t="n">
        <f aca="false">-In_Milestones_Late_To_Capex*CG21*SUMIF(EW_Rank,"&gt;"&amp;In_Milestones_Scope,EW_Keur)</f>
        <v>-0</v>
      </c>
      <c r="CH105" s="20" t="n">
        <f aca="false">-In_Milestones_Late_To_Capex*CH21*SUMIF(EW_Rank,"&gt;"&amp;In_Milestones_Scope,EW_Keur)</f>
        <v>-0</v>
      </c>
      <c r="CI105" s="20" t="n">
        <f aca="false">-In_Milestones_Late_To_Capex*CI21*SUMIF(EW_Rank,"&gt;"&amp;In_Milestones_Scope,EW_Keur)</f>
        <v>-0</v>
      </c>
      <c r="CJ105" s="20" t="n">
        <f aca="false">-In_Milestones_Late_To_Capex*CJ21*SUMIF(EW_Rank,"&gt;"&amp;In_Milestones_Scope,EW_Keur)</f>
        <v>-0</v>
      </c>
      <c r="CK105" s="20" t="n">
        <f aca="false">-In_Milestones_Late_To_Capex*CK21*SUMIF(EW_Rank,"&gt;"&amp;In_Milestones_Scope,EW_Keur)</f>
        <v>-0</v>
      </c>
      <c r="CL105" s="20" t="n">
        <f aca="false">-In_Milestones_Late_To_Capex*CL21*SUMIF(EW_Rank,"&gt;"&amp;In_Milestones_Scope,EW_Keur)</f>
        <v>-0</v>
      </c>
      <c r="CM105" s="20" t="n">
        <f aca="false">-In_Milestones_Late_To_Capex*CM21*SUMIF(EW_Rank,"&gt;"&amp;In_Milestones_Scope,EW_Keur)</f>
        <v>-0</v>
      </c>
      <c r="CN105" s="20" t="n">
        <f aca="false">-In_Milestones_Late_To_Capex*CN21*SUMIF(EW_Rank,"&gt;"&amp;In_Milestones_Scope,EW_Keur)</f>
        <v>-0</v>
      </c>
      <c r="CO105" s="20" t="n">
        <f aca="false">-In_Milestones_Late_To_Capex*CO21*SUMIF(EW_Rank,"&gt;"&amp;In_Milestones_Scope,EW_Keur)</f>
        <v>-0</v>
      </c>
      <c r="CP105" s="20" t="n">
        <f aca="false">-In_Milestones_Late_To_Capex*CP21*SUMIF(EW_Rank,"&gt;"&amp;In_Milestones_Scope,EW_Keur)</f>
        <v>-0</v>
      </c>
      <c r="CQ105" s="20" t="n">
        <f aca="false">-In_Milestones_Late_To_Capex*CQ21*SUMIF(EW_Rank,"&gt;"&amp;In_Milestones_Scope,EW_Keur)</f>
        <v>-0</v>
      </c>
      <c r="CR105" s="20" t="n">
        <f aca="false">-In_Milestones_Late_To_Capex*CR21*SUMIF(EW_Rank,"&gt;"&amp;In_Milestones_Scope,EW_Keur)</f>
        <v>-0</v>
      </c>
      <c r="CS105" s="20" t="n">
        <f aca="false">-In_Milestones_Late_To_Capex*CS21*SUMIF(EW_Rank,"&gt;"&amp;In_Milestones_Scope,EW_Keur)</f>
        <v>-0</v>
      </c>
      <c r="CT105" s="20" t="n">
        <f aca="false">-In_Milestones_Late_To_Capex*CT21*SUMIF(EW_Rank,"&gt;"&amp;In_Milestones_Scope,EW_Keur)</f>
        <v>-0</v>
      </c>
      <c r="CU105" s="20" t="n">
        <f aca="false">-In_Milestones_Late_To_Capex*CU21*SUMIF(EW_Rank,"&gt;"&amp;In_Milestones_Scope,EW_Keur)</f>
        <v>-0</v>
      </c>
      <c r="CV105" s="20" t="n">
        <f aca="false">-In_Milestones_Late_To_Capex*CV21*SUMIF(EW_Rank,"&gt;"&amp;In_Milestones_Scope,EW_Keur)</f>
        <v>-0</v>
      </c>
      <c r="CW105" s="20" t="n">
        <f aca="false">-In_Milestones_Late_To_Capex*CW21*SUMIF(EW_Rank,"&gt;"&amp;In_Milestones_Scope,EW_Keur)</f>
        <v>-0</v>
      </c>
      <c r="CX105" s="20" t="n">
        <f aca="false">-In_Milestones_Late_To_Capex*CX21*SUMIF(EW_Rank,"&gt;"&amp;In_Milestones_Scope,EW_Keur)</f>
        <v>-0</v>
      </c>
      <c r="CY105" s="20" t="n">
        <f aca="false">-In_Milestones_Late_To_Capex*CY21*SUMIF(EW_Rank,"&gt;"&amp;In_Milestones_Scope,EW_Keur)</f>
        <v>-0</v>
      </c>
      <c r="CZ105" s="20" t="n">
        <f aca="false">-In_Milestones_Late_To_Capex*CZ21*SUMIF(EW_Rank,"&gt;"&amp;In_Milestones_Scope,EW_Keur)</f>
        <v>-0</v>
      </c>
      <c r="DA105" s="20" t="n">
        <f aca="false">-In_Milestones_Late_To_Capex*DA21*SUMIF(EW_Rank,"&gt;"&amp;In_Milestones_Scope,EW_Keur)</f>
        <v>-0</v>
      </c>
      <c r="DB105" s="20" t="n">
        <f aca="false">-In_Milestones_Late_To_Capex*DB21*SUMIF(EW_Rank,"&gt;"&amp;In_Milestones_Scope,EW_Keur)</f>
        <v>-0</v>
      </c>
      <c r="DC105" s="20" t="n">
        <f aca="false">-In_Milestones_Late_To_Capex*DC21*SUMIF(EW_Rank,"&gt;"&amp;In_Milestones_Scope,EW_Keur)</f>
        <v>-0</v>
      </c>
      <c r="DD105" s="20" t="n">
        <f aca="false">-In_Milestones_Late_To_Capex*DD21*SUMIF(EW_Rank,"&gt;"&amp;In_Milestones_Scope,EW_Keur)</f>
        <v>-0</v>
      </c>
      <c r="DE105" s="20" t="n">
        <f aca="false">-In_Milestones_Late_To_Capex*DE21*SUMIF(EW_Rank,"&gt;"&amp;In_Milestones_Scope,EW_Keur)</f>
        <v>-0</v>
      </c>
      <c r="DF105" s="20" t="n">
        <f aca="false">-In_Milestones_Late_To_Capex*DF21*SUMIF(EW_Rank,"&gt;"&amp;In_Milestones_Scope,EW_Keur)</f>
        <v>-0</v>
      </c>
      <c r="DG105" s="20" t="n">
        <f aca="false">-In_Milestones_Late_To_Capex*DG21*SUMIF(EW_Rank,"&gt;"&amp;In_Milestones_Scope,EW_Keur)</f>
        <v>-0</v>
      </c>
      <c r="DH105" s="20" t="n">
        <f aca="false">-In_Milestones_Late_To_Capex*DH21*SUMIF(EW_Rank,"&gt;"&amp;In_Milestones_Scope,EW_Keur)</f>
        <v>-0</v>
      </c>
      <c r="DI105" s="20" t="n">
        <f aca="false">-In_Milestones_Late_To_Capex*DI21*SUMIF(EW_Rank,"&gt;"&amp;In_Milestones_Scope,EW_Keur)</f>
        <v>-0</v>
      </c>
      <c r="DJ105" s="20" t="n">
        <f aca="false">-In_Milestones_Late_To_Capex*DJ21*SUMIF(EW_Rank,"&gt;"&amp;In_Milestones_Scope,EW_Keur)</f>
        <v>-0</v>
      </c>
      <c r="DK105" s="20" t="n">
        <f aca="false">-In_Milestones_Late_To_Capex*DK21*SUMIF(EW_Rank,"&gt;"&amp;In_Milestones_Scope,EW_Keur)</f>
        <v>-0</v>
      </c>
      <c r="DL105" s="20" t="n">
        <f aca="false">-In_Milestones_Late_To_Capex*DL21*SUMIF(EW_Rank,"&gt;"&amp;In_Milestones_Scope,EW_Keur)</f>
        <v>-0</v>
      </c>
      <c r="DM105" s="20" t="n">
        <f aca="false">-In_Milestones_Late_To_Capex*DM21*SUMIF(EW_Rank,"&gt;"&amp;In_Milestones_Scope,EW_Keur)</f>
        <v>-0</v>
      </c>
      <c r="DN105" s="20" t="n">
        <f aca="false">-In_Milestones_Late_To_Capex*DN21*SUMIF(EW_Rank,"&gt;"&amp;In_Milestones_Scope,EW_Keur)</f>
        <v>-0</v>
      </c>
      <c r="DO105" s="20" t="n">
        <f aca="false">-In_Milestones_Late_To_Capex*DO21*SUMIF(EW_Rank,"&gt;"&amp;In_Milestones_Scope,EW_Keur)</f>
        <v>-0</v>
      </c>
      <c r="DP105" s="20" t="n">
        <f aca="false">-In_Milestones_Late_To_Capex*DP21*SUMIF(EW_Rank,"&gt;"&amp;In_Milestones_Scope,EW_Keur)</f>
        <v>-0</v>
      </c>
      <c r="DQ105" s="20" t="n">
        <f aca="false">-In_Milestones_Late_To_Capex*DQ21*SUMIF(EW_Rank,"&gt;"&amp;In_Milestones_Scope,EW_Keur)</f>
        <v>-0</v>
      </c>
      <c r="DR105" s="20" t="n">
        <f aca="false">-In_Milestones_Late_To_Capex*DR21*SUMIF(EW_Rank,"&gt;"&amp;In_Milestones_Scope,EW_Keur)</f>
        <v>-0</v>
      </c>
      <c r="DS105" s="20" t="n">
        <f aca="false">-In_Milestones_Late_To_Capex*DS21*SUMIF(EW_Rank,"&gt;"&amp;In_Milestones_Scope,EW_Keur)</f>
        <v>-0</v>
      </c>
      <c r="DT105" s="20" t="n">
        <f aca="false">-In_Milestones_Late_To_Capex*DT21*SUMIF(EW_Rank,"&gt;"&amp;In_Milestones_Scope,EW_Keur)</f>
        <v>-0</v>
      </c>
      <c r="DU105" s="20" t="n">
        <f aca="false">-In_Milestones_Late_To_Capex*DU21*SUMIF(EW_Rank,"&gt;"&amp;In_Milestones_Scope,EW_Keur)</f>
        <v>-0</v>
      </c>
      <c r="DV105" s="20" t="n">
        <f aca="false">-In_Milestones_Late_To_Capex*DV21*SUMIF(EW_Rank,"&gt;"&amp;In_Milestones_Scope,EW_Keur)</f>
        <v>-0</v>
      </c>
      <c r="DW105" s="20" t="n">
        <f aca="false">-In_Milestones_Late_To_Capex*DW21*SUMIF(EW_Rank,"&gt;"&amp;In_Milestones_Scope,EW_Keur)</f>
        <v>-0</v>
      </c>
      <c r="DX105" s="20" t="n">
        <f aca="false">-In_Milestones_Late_To_Capex*DX21*SUMIF(EW_Rank,"&gt;"&amp;In_Milestones_Scope,EW_Keur)</f>
        <v>-0</v>
      </c>
      <c r="DY105" s="20" t="n">
        <f aca="false">-In_Milestones_Late_To_Capex*DY21*SUMIF(EW_Rank,"&gt;"&amp;In_Milestones_Scope,EW_Keur)</f>
        <v>-0</v>
      </c>
      <c r="DZ105" s="20" t="n">
        <f aca="false">-In_Milestones_Late_To_Capex*DZ21*SUMIF(EW_Rank,"&gt;"&amp;In_Milestones_Scope,EW_Keur)</f>
        <v>-0</v>
      </c>
      <c r="EA105" s="20" t="n">
        <f aca="false">-In_Milestones_Late_To_Capex*EA21*SUMIF(EW_Rank,"&gt;"&amp;In_Milestones_Scope,EW_Keur)</f>
        <v>-0</v>
      </c>
      <c r="EB105" s="20" t="n">
        <f aca="false">-In_Milestones_Late_To_Capex*EB21*SUMIF(EW_Rank,"&gt;"&amp;In_Milestones_Scope,EW_Keur)</f>
        <v>-0</v>
      </c>
      <c r="EC105" s="20" t="n">
        <f aca="false">-In_Milestones_Late_To_Capex*EC21*SUMIF(EW_Rank,"&gt;"&amp;In_Milestones_Scope,EW_Keur)</f>
        <v>-0</v>
      </c>
      <c r="ED105" s="20" t="n">
        <f aca="false">-In_Milestones_Late_To_Capex*ED21*SUMIF(EW_Rank,"&gt;"&amp;In_Milestones_Scope,EW_Keur)</f>
        <v>-0</v>
      </c>
      <c r="EE105" s="20" t="n">
        <f aca="false">-In_Milestones_Late_To_Capex*EE21*SUMIF(EW_Rank,"&gt;"&amp;In_Milestones_Scope,EW_Keur)</f>
        <v>-0</v>
      </c>
      <c r="EF105" s="20" t="n">
        <f aca="false">-In_Milestones_Late_To_Capex*EF21*SUMIF(EW_Rank,"&gt;"&amp;In_Milestones_Scope,EW_Keur)</f>
        <v>-0</v>
      </c>
      <c r="EG105" s="20" t="n">
        <f aca="false">-In_Milestones_Late_To_Capex*EG21*SUMIF(EW_Rank,"&gt;"&amp;In_Milestones_Scope,EW_Keur)</f>
        <v>-0</v>
      </c>
      <c r="EH105" s="20" t="n">
        <f aca="false">-In_Milestones_Late_To_Capex*EH21*SUMIF(EW_Rank,"&gt;"&amp;In_Milestones_Scope,EW_Keur)</f>
        <v>-0</v>
      </c>
      <c r="EI105" s="20" t="n">
        <f aca="false">-In_Milestones_Late_To_Capex*EI21*SUMIF(EW_Rank,"&gt;"&amp;In_Milestones_Scope,EW_Keur)</f>
        <v>-0</v>
      </c>
      <c r="EJ105" s="20" t="n">
        <f aca="false">-In_Milestones_Late_To_Capex*EJ21*SUMIF(EW_Rank,"&gt;"&amp;In_Milestones_Scope,EW_Keur)</f>
        <v>-0</v>
      </c>
      <c r="EK105" s="20" t="n">
        <f aca="false">-In_Milestones_Late_To_Capex*EK21*SUMIF(EW_Rank,"&gt;"&amp;In_Milestones_Scope,EW_Keur)</f>
        <v>-0</v>
      </c>
      <c r="EL105" s="20" t="n">
        <f aca="false">-In_Milestones_Late_To_Capex*EL21*SUMIF(EW_Rank,"&gt;"&amp;In_Milestones_Scope,EW_Keur)</f>
        <v>-0</v>
      </c>
      <c r="EM105" s="20" t="n">
        <f aca="false">-In_Milestones_Late_To_Capex*EM21*SUMIF(EW_Rank,"&gt;"&amp;In_Milestones_Scope,EW_Keur)</f>
        <v>-0</v>
      </c>
      <c r="EN105" s="20" t="n">
        <f aca="false">-In_Milestones_Late_To_Capex*EN21*SUMIF(EW_Rank,"&gt;"&amp;In_Milestones_Scope,EW_Keur)</f>
        <v>-0</v>
      </c>
      <c r="EO105" s="20" t="n">
        <f aca="false">-In_Milestones_Late_To_Capex*EO21*SUMIF(EW_Rank,"&gt;"&amp;In_Milestones_Scope,EW_Keur)</f>
        <v>-0</v>
      </c>
      <c r="EP105" s="20" t="n">
        <f aca="false">-In_Milestones_Late_To_Capex*EP21*SUMIF(EW_Rank,"&gt;"&amp;In_Milestones_Scope,EW_Keur)</f>
        <v>-0</v>
      </c>
      <c r="EQ105" s="20" t="n">
        <f aca="false">-In_Milestones_Late_To_Capex*EQ21*SUMIF(EW_Rank,"&gt;"&amp;In_Milestones_Scope,EW_Keur)</f>
        <v>-0</v>
      </c>
      <c r="ER105" s="20" t="n">
        <f aca="false">-In_Milestones_Late_To_Capex*ER21*SUMIF(EW_Rank,"&gt;"&amp;In_Milestones_Scope,EW_Keur)</f>
        <v>-0</v>
      </c>
      <c r="ES105" s="20" t="n">
        <f aca="false">-In_Milestones_Late_To_Capex*ES21*SUMIF(EW_Rank,"&gt;"&amp;In_Milestones_Scope,EW_Keur)</f>
        <v>-0</v>
      </c>
      <c r="ET105" s="20" t="n">
        <f aca="false">-In_Milestones_Late_To_Capex*ET21*SUMIF(EW_Rank,"&gt;"&amp;In_Milestones_Scope,EW_Keur)</f>
        <v>-0</v>
      </c>
      <c r="EU105" s="20" t="n">
        <f aca="false">-In_Milestones_Late_To_Capex*EU21*SUMIF(EW_Rank,"&gt;"&amp;In_Milestones_Scope,EW_Keur)</f>
        <v>-0</v>
      </c>
      <c r="EV105" s="20" t="n">
        <f aca="false">-In_Milestones_Late_To_Capex*EV21*SUMIF(EW_Rank,"&gt;"&amp;In_Milestones_Scope,EW_Keur)</f>
        <v>-0</v>
      </c>
      <c r="EW105" s="20" t="n">
        <f aca="false">-In_Milestones_Late_To_Capex*EW21*SUMIF(EW_Rank,"&gt;"&amp;In_Milestones_Scope,EW_Keur)</f>
        <v>-0</v>
      </c>
      <c r="EX105" s="20" t="n">
        <f aca="false">-In_Milestones_Late_To_Capex*EX21*SUMIF(EW_Rank,"&gt;"&amp;In_Milestones_Scope,EW_Keur)</f>
        <v>-0</v>
      </c>
      <c r="EY105" s="20" t="n">
        <f aca="false">-In_Milestones_Late_To_Capex*EY21*SUMIF(EW_Rank,"&gt;"&amp;In_Milestones_Scope,EW_Keur)</f>
        <v>-0</v>
      </c>
      <c r="EZ105" s="20" t="n">
        <f aca="false">-In_Milestones_Late_To_Capex*EZ21*SUMIF(EW_Rank,"&gt;"&amp;In_Milestones_Scope,EW_Keur)</f>
        <v>-0</v>
      </c>
      <c r="FA105" s="20" t="n">
        <f aca="false">-In_Milestones_Late_To_Capex*FA21*SUMIF(EW_Rank,"&gt;"&amp;In_Milestones_Scope,EW_Keur)</f>
        <v>-0</v>
      </c>
      <c r="FB105" s="20" t="n">
        <f aca="false">-In_Milestones_Late_To_Capex*FB21*SUMIF(EW_Rank,"&gt;"&amp;In_Milestones_Scope,EW_Keur)</f>
        <v>-0</v>
      </c>
      <c r="FC105" s="20" t="n">
        <f aca="false">-In_Milestones_Late_To_Capex*FC21*SUMIF(EW_Rank,"&gt;"&amp;In_Milestones_Scope,EW_Keur)</f>
        <v>-0</v>
      </c>
      <c r="FD105" s="20" t="n">
        <f aca="false">-In_Milestones_Late_To_Capex*FD21*SUMIF(EW_Rank,"&gt;"&amp;In_Milestones_Scope,EW_Keur)</f>
        <v>-0</v>
      </c>
      <c r="FE105" s="20" t="n">
        <f aca="false">-In_Milestones_Late_To_Capex*FE21*SUMIF(EW_Rank,"&gt;"&amp;In_Milestones_Scope,EW_Keur)</f>
        <v>-0</v>
      </c>
      <c r="FF105" s="20" t="n">
        <f aca="false">-In_Milestones_Late_To_Capex*FF21*SUMIF(EW_Rank,"&gt;"&amp;In_Milestones_Scope,EW_Keur)</f>
        <v>-0</v>
      </c>
      <c r="FG105" s="20" t="n">
        <f aca="false">-In_Milestones_Late_To_Capex*FG21*SUMIF(EW_Rank,"&gt;"&amp;In_Milestones_Scope,EW_Keur)</f>
        <v>-0</v>
      </c>
      <c r="FH105" s="20" t="n">
        <f aca="false">-In_Milestones_Late_To_Capex*FH21*SUMIF(EW_Rank,"&gt;"&amp;In_Milestones_Scope,EW_Keur)</f>
        <v>-0</v>
      </c>
    </row>
    <row r="106" customFormat="false" ht="15" hidden="false" customHeight="false" outlineLevel="0" collapsed="false">
      <c r="C106" s="0" t="s">
        <v>366</v>
      </c>
      <c r="D106" s="11" t="s">
        <v>359</v>
      </c>
      <c r="I106" s="20" t="n">
        <f aca="false">SUM(J106:FH106)</f>
        <v>-3182</v>
      </c>
      <c r="J106" s="20" t="n">
        <f aca="false">-In_PreRtB_Devex*J31</f>
        <v>-0</v>
      </c>
      <c r="K106" s="20" t="n">
        <f aca="false">-In_PreRtB_Devex*K31</f>
        <v>-0</v>
      </c>
      <c r="L106" s="20" t="n">
        <f aca="false">-In_PreRtB_Devex*L31</f>
        <v>-0</v>
      </c>
      <c r="M106" s="20" t="n">
        <f aca="false">-In_PreRtB_Devex*M31</f>
        <v>-0</v>
      </c>
      <c r="N106" s="20" t="n">
        <f aca="false">-In_PreRtB_Devex*N31</f>
        <v>-1608.48351648352</v>
      </c>
      <c r="O106" s="20" t="n">
        <f aca="false">-In_PreRtB_Devex*O31</f>
        <v>-1573.51648351648</v>
      </c>
      <c r="P106" s="20" t="n">
        <f aca="false">-In_PreRtB_Devex*P31</f>
        <v>-0</v>
      </c>
      <c r="Q106" s="20" t="n">
        <f aca="false">-In_PreRtB_Devex*Q31</f>
        <v>-0</v>
      </c>
      <c r="R106" s="20" t="n">
        <f aca="false">-In_PreRtB_Devex*R31</f>
        <v>-0</v>
      </c>
      <c r="S106" s="20" t="n">
        <f aca="false">-In_PreRtB_Devex*S31</f>
        <v>-0</v>
      </c>
      <c r="T106" s="20" t="n">
        <f aca="false">-In_PreRtB_Devex*T31</f>
        <v>-0</v>
      </c>
      <c r="U106" s="20" t="n">
        <f aca="false">-In_PreRtB_Devex*U31</f>
        <v>-0</v>
      </c>
      <c r="V106" s="20" t="n">
        <f aca="false">-In_PreRtB_Devex*V31</f>
        <v>-0</v>
      </c>
      <c r="W106" s="20" t="n">
        <f aca="false">-In_PreRtB_Devex*W31</f>
        <v>-0</v>
      </c>
      <c r="X106" s="20" t="n">
        <f aca="false">-In_PreRtB_Devex*X31</f>
        <v>-0</v>
      </c>
      <c r="Y106" s="20" t="n">
        <f aca="false">-In_PreRtB_Devex*Y31</f>
        <v>-0</v>
      </c>
      <c r="Z106" s="20" t="n">
        <f aca="false">-In_PreRtB_Devex*Z31</f>
        <v>-0</v>
      </c>
      <c r="AA106" s="20" t="n">
        <f aca="false">-In_PreRtB_Devex*AA31</f>
        <v>-0</v>
      </c>
      <c r="AB106" s="20" t="n">
        <f aca="false">-In_PreRtB_Devex*AB31</f>
        <v>-0</v>
      </c>
      <c r="AC106" s="20" t="n">
        <f aca="false">-In_PreRtB_Devex*AC31</f>
        <v>-0</v>
      </c>
      <c r="AD106" s="20" t="n">
        <f aca="false">-In_PreRtB_Devex*AD31</f>
        <v>-0</v>
      </c>
      <c r="AE106" s="20" t="n">
        <f aca="false">-In_PreRtB_Devex*AE31</f>
        <v>-0</v>
      </c>
      <c r="AF106" s="20" t="n">
        <f aca="false">-In_PreRtB_Devex*AF31</f>
        <v>-0</v>
      </c>
      <c r="AG106" s="20" t="n">
        <f aca="false">-In_PreRtB_Devex*AG31</f>
        <v>-0</v>
      </c>
      <c r="AH106" s="20" t="n">
        <f aca="false">-In_PreRtB_Devex*AH31</f>
        <v>-0</v>
      </c>
      <c r="AI106" s="20" t="n">
        <f aca="false">-In_PreRtB_Devex*AI31</f>
        <v>-0</v>
      </c>
      <c r="AJ106" s="20" t="n">
        <f aca="false">-In_PreRtB_Devex*AJ31</f>
        <v>-0</v>
      </c>
      <c r="AK106" s="20" t="n">
        <f aca="false">-In_PreRtB_Devex*AK31</f>
        <v>-0</v>
      </c>
      <c r="AL106" s="20" t="n">
        <f aca="false">-In_PreRtB_Devex*AL31</f>
        <v>-0</v>
      </c>
      <c r="AM106" s="20" t="n">
        <f aca="false">-In_PreRtB_Devex*AM31</f>
        <v>-0</v>
      </c>
      <c r="AN106" s="20" t="n">
        <f aca="false">-In_PreRtB_Devex*AN31</f>
        <v>-0</v>
      </c>
      <c r="AO106" s="20" t="n">
        <f aca="false">-In_PreRtB_Devex*AO31</f>
        <v>-0</v>
      </c>
      <c r="AP106" s="20" t="n">
        <f aca="false">-In_PreRtB_Devex*AP31</f>
        <v>-0</v>
      </c>
      <c r="AQ106" s="20" t="n">
        <f aca="false">-In_PreRtB_Devex*AQ31</f>
        <v>-0</v>
      </c>
      <c r="AR106" s="20" t="n">
        <f aca="false">-In_PreRtB_Devex*AR31</f>
        <v>-0</v>
      </c>
      <c r="AS106" s="20" t="n">
        <f aca="false">-In_PreRtB_Devex*AS31</f>
        <v>-0</v>
      </c>
      <c r="AT106" s="20" t="n">
        <f aca="false">-In_PreRtB_Devex*AT31</f>
        <v>-0</v>
      </c>
      <c r="AU106" s="20" t="n">
        <f aca="false">-In_PreRtB_Devex*AU31</f>
        <v>-0</v>
      </c>
      <c r="AV106" s="20" t="n">
        <f aca="false">-In_PreRtB_Devex*AV31</f>
        <v>-0</v>
      </c>
      <c r="AW106" s="20" t="n">
        <f aca="false">-In_PreRtB_Devex*AW31</f>
        <v>-0</v>
      </c>
      <c r="AX106" s="20" t="n">
        <f aca="false">-In_PreRtB_Devex*AX31</f>
        <v>-0</v>
      </c>
      <c r="AY106" s="20" t="n">
        <f aca="false">-In_PreRtB_Devex*AY31</f>
        <v>-0</v>
      </c>
      <c r="AZ106" s="20" t="n">
        <f aca="false">-In_PreRtB_Devex*AZ31</f>
        <v>-0</v>
      </c>
      <c r="BA106" s="20" t="n">
        <f aca="false">-In_PreRtB_Devex*BA31</f>
        <v>-0</v>
      </c>
      <c r="BB106" s="20" t="n">
        <f aca="false">-In_PreRtB_Devex*BB31</f>
        <v>-0</v>
      </c>
      <c r="BC106" s="20" t="n">
        <f aca="false">-In_PreRtB_Devex*BC31</f>
        <v>-0</v>
      </c>
      <c r="BD106" s="20" t="n">
        <f aca="false">-In_PreRtB_Devex*BD31</f>
        <v>-0</v>
      </c>
      <c r="BE106" s="20" t="n">
        <f aca="false">-In_PreRtB_Devex*BE31</f>
        <v>-0</v>
      </c>
      <c r="BF106" s="20" t="n">
        <f aca="false">-In_PreRtB_Devex*BF31</f>
        <v>-0</v>
      </c>
      <c r="BG106" s="20" t="n">
        <f aca="false">-In_PreRtB_Devex*BG31</f>
        <v>-0</v>
      </c>
      <c r="BH106" s="20" t="n">
        <f aca="false">-In_PreRtB_Devex*BH31</f>
        <v>-0</v>
      </c>
      <c r="BI106" s="20" t="n">
        <f aca="false">-In_PreRtB_Devex*BI31</f>
        <v>-0</v>
      </c>
      <c r="BJ106" s="20" t="n">
        <f aca="false">-In_PreRtB_Devex*BJ31</f>
        <v>-0</v>
      </c>
      <c r="BK106" s="20" t="n">
        <f aca="false">-In_PreRtB_Devex*BK31</f>
        <v>-0</v>
      </c>
      <c r="BL106" s="20" t="n">
        <f aca="false">-In_PreRtB_Devex*BL31</f>
        <v>-0</v>
      </c>
      <c r="BM106" s="20" t="n">
        <f aca="false">-In_PreRtB_Devex*BM31</f>
        <v>-0</v>
      </c>
      <c r="BN106" s="20" t="n">
        <f aca="false">-In_PreRtB_Devex*BN31</f>
        <v>-0</v>
      </c>
      <c r="BO106" s="20" t="n">
        <f aca="false">-In_PreRtB_Devex*BO31</f>
        <v>-0</v>
      </c>
      <c r="BP106" s="20" t="n">
        <f aca="false">-In_PreRtB_Devex*BP31</f>
        <v>-0</v>
      </c>
      <c r="BQ106" s="20" t="n">
        <f aca="false">-In_PreRtB_Devex*BQ31</f>
        <v>-0</v>
      </c>
      <c r="BR106" s="20" t="n">
        <f aca="false">-In_PreRtB_Devex*BR31</f>
        <v>-0</v>
      </c>
      <c r="BS106" s="20" t="n">
        <f aca="false">-In_PreRtB_Devex*BS31</f>
        <v>-0</v>
      </c>
      <c r="BT106" s="20" t="n">
        <f aca="false">-In_PreRtB_Devex*BT31</f>
        <v>-0</v>
      </c>
      <c r="BU106" s="20" t="n">
        <f aca="false">-In_PreRtB_Devex*BU31</f>
        <v>-0</v>
      </c>
      <c r="BV106" s="20" t="n">
        <f aca="false">-In_PreRtB_Devex*BV31</f>
        <v>-0</v>
      </c>
      <c r="BW106" s="20" t="n">
        <f aca="false">-In_PreRtB_Devex*BW31</f>
        <v>-0</v>
      </c>
      <c r="BX106" s="20" t="n">
        <f aca="false">-In_PreRtB_Devex*BX31</f>
        <v>-0</v>
      </c>
      <c r="BY106" s="20" t="n">
        <f aca="false">-In_PreRtB_Devex*BY31</f>
        <v>-0</v>
      </c>
      <c r="BZ106" s="20" t="n">
        <f aca="false">-In_PreRtB_Devex*BZ31</f>
        <v>-0</v>
      </c>
      <c r="CA106" s="20" t="n">
        <f aca="false">-In_PreRtB_Devex*CA31</f>
        <v>-0</v>
      </c>
      <c r="CB106" s="20" t="n">
        <f aca="false">-In_PreRtB_Devex*CB31</f>
        <v>-0</v>
      </c>
      <c r="CC106" s="20" t="n">
        <f aca="false">-In_PreRtB_Devex*CC31</f>
        <v>-0</v>
      </c>
      <c r="CD106" s="20" t="n">
        <f aca="false">-In_PreRtB_Devex*CD31</f>
        <v>-0</v>
      </c>
      <c r="CE106" s="20" t="n">
        <f aca="false">-In_PreRtB_Devex*CE31</f>
        <v>-0</v>
      </c>
      <c r="CF106" s="20" t="n">
        <f aca="false">-In_PreRtB_Devex*CF31</f>
        <v>-0</v>
      </c>
      <c r="CG106" s="20" t="n">
        <f aca="false">-In_PreRtB_Devex*CG31</f>
        <v>-0</v>
      </c>
      <c r="CH106" s="20" t="n">
        <f aca="false">-In_PreRtB_Devex*CH31</f>
        <v>-0</v>
      </c>
      <c r="CI106" s="20" t="n">
        <f aca="false">-In_PreRtB_Devex*CI31</f>
        <v>-0</v>
      </c>
      <c r="CJ106" s="20" t="n">
        <f aca="false">-In_PreRtB_Devex*CJ31</f>
        <v>-0</v>
      </c>
      <c r="CK106" s="20" t="n">
        <f aca="false">-In_PreRtB_Devex*CK31</f>
        <v>-0</v>
      </c>
      <c r="CL106" s="20" t="n">
        <f aca="false">-In_PreRtB_Devex*CL31</f>
        <v>-0</v>
      </c>
      <c r="CM106" s="20" t="n">
        <f aca="false">-In_PreRtB_Devex*CM31</f>
        <v>-0</v>
      </c>
      <c r="CN106" s="20" t="n">
        <f aca="false">-In_PreRtB_Devex*CN31</f>
        <v>-0</v>
      </c>
      <c r="CO106" s="20" t="n">
        <f aca="false">-In_PreRtB_Devex*CO31</f>
        <v>-0</v>
      </c>
      <c r="CP106" s="20" t="n">
        <f aca="false">-In_PreRtB_Devex*CP31</f>
        <v>-0</v>
      </c>
      <c r="CQ106" s="20" t="n">
        <f aca="false">-In_PreRtB_Devex*CQ31</f>
        <v>-0</v>
      </c>
      <c r="CR106" s="20" t="n">
        <f aca="false">-In_PreRtB_Devex*CR31</f>
        <v>-0</v>
      </c>
      <c r="CS106" s="20" t="n">
        <f aca="false">-In_PreRtB_Devex*CS31</f>
        <v>-0</v>
      </c>
      <c r="CT106" s="20" t="n">
        <f aca="false">-In_PreRtB_Devex*CT31</f>
        <v>-0</v>
      </c>
      <c r="CU106" s="20" t="n">
        <f aca="false">-In_PreRtB_Devex*CU31</f>
        <v>-0</v>
      </c>
      <c r="CV106" s="20" t="n">
        <f aca="false">-In_PreRtB_Devex*CV31</f>
        <v>-0</v>
      </c>
      <c r="CW106" s="20" t="n">
        <f aca="false">-In_PreRtB_Devex*CW31</f>
        <v>-0</v>
      </c>
      <c r="CX106" s="20" t="n">
        <f aca="false">-In_PreRtB_Devex*CX31</f>
        <v>-0</v>
      </c>
      <c r="CY106" s="20" t="n">
        <f aca="false">-In_PreRtB_Devex*CY31</f>
        <v>-0</v>
      </c>
      <c r="CZ106" s="20" t="n">
        <f aca="false">-In_PreRtB_Devex*CZ31</f>
        <v>-0</v>
      </c>
      <c r="DA106" s="20" t="n">
        <f aca="false">-In_PreRtB_Devex*DA31</f>
        <v>-0</v>
      </c>
      <c r="DB106" s="20" t="n">
        <f aca="false">-In_PreRtB_Devex*DB31</f>
        <v>-0</v>
      </c>
      <c r="DC106" s="20" t="n">
        <f aca="false">-In_PreRtB_Devex*DC31</f>
        <v>-0</v>
      </c>
      <c r="DD106" s="20" t="n">
        <f aca="false">-In_PreRtB_Devex*DD31</f>
        <v>-0</v>
      </c>
      <c r="DE106" s="20" t="n">
        <f aca="false">-In_PreRtB_Devex*DE31</f>
        <v>-0</v>
      </c>
      <c r="DF106" s="20" t="n">
        <f aca="false">-In_PreRtB_Devex*DF31</f>
        <v>-0</v>
      </c>
      <c r="DG106" s="20" t="n">
        <f aca="false">-In_PreRtB_Devex*DG31</f>
        <v>-0</v>
      </c>
      <c r="DH106" s="20" t="n">
        <f aca="false">-In_PreRtB_Devex*DH31</f>
        <v>-0</v>
      </c>
      <c r="DI106" s="20" t="n">
        <f aca="false">-In_PreRtB_Devex*DI31</f>
        <v>-0</v>
      </c>
      <c r="DJ106" s="20" t="n">
        <f aca="false">-In_PreRtB_Devex*DJ31</f>
        <v>-0</v>
      </c>
      <c r="DK106" s="20" t="n">
        <f aca="false">-In_PreRtB_Devex*DK31</f>
        <v>-0</v>
      </c>
      <c r="DL106" s="20" t="n">
        <f aca="false">-In_PreRtB_Devex*DL31</f>
        <v>-0</v>
      </c>
      <c r="DM106" s="20" t="n">
        <f aca="false">-In_PreRtB_Devex*DM31</f>
        <v>-0</v>
      </c>
      <c r="DN106" s="20" t="n">
        <f aca="false">-In_PreRtB_Devex*DN31</f>
        <v>-0</v>
      </c>
      <c r="DO106" s="20" t="n">
        <f aca="false">-In_PreRtB_Devex*DO31</f>
        <v>-0</v>
      </c>
      <c r="DP106" s="20" t="n">
        <f aca="false">-In_PreRtB_Devex*DP31</f>
        <v>-0</v>
      </c>
      <c r="DQ106" s="20" t="n">
        <f aca="false">-In_PreRtB_Devex*DQ31</f>
        <v>-0</v>
      </c>
      <c r="DR106" s="20" t="n">
        <f aca="false">-In_PreRtB_Devex*DR31</f>
        <v>-0</v>
      </c>
      <c r="DS106" s="20" t="n">
        <f aca="false">-In_PreRtB_Devex*DS31</f>
        <v>-0</v>
      </c>
      <c r="DT106" s="20" t="n">
        <f aca="false">-In_PreRtB_Devex*DT31</f>
        <v>-0</v>
      </c>
      <c r="DU106" s="20" t="n">
        <f aca="false">-In_PreRtB_Devex*DU31</f>
        <v>-0</v>
      </c>
      <c r="DV106" s="20" t="n">
        <f aca="false">-In_PreRtB_Devex*DV31</f>
        <v>-0</v>
      </c>
      <c r="DW106" s="20" t="n">
        <f aca="false">-In_PreRtB_Devex*DW31</f>
        <v>-0</v>
      </c>
      <c r="DX106" s="20" t="n">
        <f aca="false">-In_PreRtB_Devex*DX31</f>
        <v>-0</v>
      </c>
      <c r="DY106" s="20" t="n">
        <f aca="false">-In_PreRtB_Devex*DY31</f>
        <v>-0</v>
      </c>
      <c r="DZ106" s="20" t="n">
        <f aca="false">-In_PreRtB_Devex*DZ31</f>
        <v>-0</v>
      </c>
      <c r="EA106" s="20" t="n">
        <f aca="false">-In_PreRtB_Devex*EA31</f>
        <v>-0</v>
      </c>
      <c r="EB106" s="20" t="n">
        <f aca="false">-In_PreRtB_Devex*EB31</f>
        <v>-0</v>
      </c>
      <c r="EC106" s="20" t="n">
        <f aca="false">-In_PreRtB_Devex*EC31</f>
        <v>-0</v>
      </c>
      <c r="ED106" s="20" t="n">
        <f aca="false">-In_PreRtB_Devex*ED31</f>
        <v>-0</v>
      </c>
      <c r="EE106" s="20" t="n">
        <f aca="false">-In_PreRtB_Devex*EE31</f>
        <v>-0</v>
      </c>
      <c r="EF106" s="20" t="n">
        <f aca="false">-In_PreRtB_Devex*EF31</f>
        <v>-0</v>
      </c>
      <c r="EG106" s="20" t="n">
        <f aca="false">-In_PreRtB_Devex*EG31</f>
        <v>-0</v>
      </c>
      <c r="EH106" s="20" t="n">
        <f aca="false">-In_PreRtB_Devex*EH31</f>
        <v>-0</v>
      </c>
      <c r="EI106" s="20" t="n">
        <f aca="false">-In_PreRtB_Devex*EI31</f>
        <v>-0</v>
      </c>
      <c r="EJ106" s="20" t="n">
        <f aca="false">-In_PreRtB_Devex*EJ31</f>
        <v>-0</v>
      </c>
      <c r="EK106" s="20" t="n">
        <f aca="false">-In_PreRtB_Devex*EK31</f>
        <v>-0</v>
      </c>
      <c r="EL106" s="20" t="n">
        <f aca="false">-In_PreRtB_Devex*EL31</f>
        <v>-0</v>
      </c>
      <c r="EM106" s="20" t="n">
        <f aca="false">-In_PreRtB_Devex*EM31</f>
        <v>-0</v>
      </c>
      <c r="EN106" s="20" t="n">
        <f aca="false">-In_PreRtB_Devex*EN31</f>
        <v>-0</v>
      </c>
      <c r="EO106" s="20" t="n">
        <f aca="false">-In_PreRtB_Devex*EO31</f>
        <v>-0</v>
      </c>
      <c r="EP106" s="20" t="n">
        <f aca="false">-In_PreRtB_Devex*EP31</f>
        <v>-0</v>
      </c>
      <c r="EQ106" s="20" t="n">
        <f aca="false">-In_PreRtB_Devex*EQ31</f>
        <v>-0</v>
      </c>
      <c r="ER106" s="20" t="n">
        <f aca="false">-In_PreRtB_Devex*ER31</f>
        <v>-0</v>
      </c>
      <c r="ES106" s="20" t="n">
        <f aca="false">-In_PreRtB_Devex*ES31</f>
        <v>-0</v>
      </c>
      <c r="ET106" s="20" t="n">
        <f aca="false">-In_PreRtB_Devex*ET31</f>
        <v>-0</v>
      </c>
      <c r="EU106" s="20" t="n">
        <f aca="false">-In_PreRtB_Devex*EU31</f>
        <v>-0</v>
      </c>
      <c r="EV106" s="20" t="n">
        <f aca="false">-In_PreRtB_Devex*EV31</f>
        <v>-0</v>
      </c>
      <c r="EW106" s="20" t="n">
        <f aca="false">-In_PreRtB_Devex*EW31</f>
        <v>-0</v>
      </c>
      <c r="EX106" s="20" t="n">
        <f aca="false">-In_PreRtB_Devex*EX31</f>
        <v>-0</v>
      </c>
      <c r="EY106" s="20" t="n">
        <f aca="false">-In_PreRtB_Devex*EY31</f>
        <v>-0</v>
      </c>
      <c r="EZ106" s="20" t="n">
        <f aca="false">-In_PreRtB_Devex*EZ31</f>
        <v>-0</v>
      </c>
      <c r="FA106" s="20" t="n">
        <f aca="false">-In_PreRtB_Devex*FA31</f>
        <v>-0</v>
      </c>
      <c r="FB106" s="20" t="n">
        <f aca="false">-In_PreRtB_Devex*FB31</f>
        <v>-0</v>
      </c>
      <c r="FC106" s="20" t="n">
        <f aca="false">-In_PreRtB_Devex*FC31</f>
        <v>-0</v>
      </c>
      <c r="FD106" s="20" t="n">
        <f aca="false">-In_PreRtB_Devex*FD31</f>
        <v>-0</v>
      </c>
      <c r="FE106" s="20" t="n">
        <f aca="false">-In_PreRtB_Devex*FE31</f>
        <v>-0</v>
      </c>
      <c r="FF106" s="20" t="n">
        <f aca="false">-In_PreRtB_Devex*FF31</f>
        <v>-0</v>
      </c>
      <c r="FG106" s="20" t="n">
        <f aca="false">-In_PreRtB_Devex*FG31</f>
        <v>-0</v>
      </c>
      <c r="FH106" s="20" t="n">
        <f aca="false">-In_PreRtB_Devex*FH31</f>
        <v>-0</v>
      </c>
    </row>
    <row r="107" customFormat="false" ht="15" hidden="false" customHeight="false" outlineLevel="0" collapsed="false">
      <c r="C107" s="0" t="s">
        <v>757</v>
      </c>
      <c r="D107" s="11" t="s">
        <v>359</v>
      </c>
      <c r="I107" s="20" t="n">
        <f aca="false">SUM(J107:FH107)</f>
        <v>-1776.375</v>
      </c>
      <c r="J107" s="20" t="n">
        <f aca="false">-SUMIFS(Dep_Keur,Dep_Paid,"&gt;="&amp;J$3,Dep_Paid,"&lt;="&amp;J$4,Dep_Cash,1)</f>
        <v>-1776.375</v>
      </c>
      <c r="K107" s="20" t="n">
        <f aca="false">-SUMIFS(Dep_Keur,Dep_Paid,"&gt;="&amp;K$3,Dep_Paid,"&lt;="&amp;K$4,Dep_Cash,1)</f>
        <v>-0</v>
      </c>
      <c r="L107" s="20" t="n">
        <f aca="false">-SUMIFS(Dep_Keur,Dep_Paid,"&gt;="&amp;L$3,Dep_Paid,"&lt;="&amp;L$4,Dep_Cash,1)</f>
        <v>-0</v>
      </c>
      <c r="M107" s="20" t="n">
        <f aca="false">-SUMIFS(Dep_Keur,Dep_Paid,"&gt;="&amp;M$3,Dep_Paid,"&lt;="&amp;M$4,Dep_Cash,1)</f>
        <v>-0</v>
      </c>
      <c r="N107" s="20" t="n">
        <f aca="false">-SUMIFS(Dep_Keur,Dep_Paid,"&gt;="&amp;N$3,Dep_Paid,"&lt;="&amp;N$4,Dep_Cash,1)</f>
        <v>-0</v>
      </c>
      <c r="O107" s="20" t="n">
        <f aca="false">-SUMIFS(Dep_Keur,Dep_Paid,"&gt;="&amp;O$3,Dep_Paid,"&lt;="&amp;O$4,Dep_Cash,1)</f>
        <v>-0</v>
      </c>
      <c r="P107" s="20" t="n">
        <f aca="false">-SUMIFS(Dep_Keur,Dep_Paid,"&gt;="&amp;P$3,Dep_Paid,"&lt;="&amp;P$4,Dep_Cash,1)</f>
        <v>-0</v>
      </c>
      <c r="Q107" s="20" t="n">
        <f aca="false">-SUMIFS(Dep_Keur,Dep_Paid,"&gt;="&amp;Q$3,Dep_Paid,"&lt;="&amp;Q$4,Dep_Cash,1)</f>
        <v>-0</v>
      </c>
      <c r="R107" s="20" t="n">
        <f aca="false">-SUMIFS(Dep_Keur,Dep_Paid,"&gt;="&amp;R$3,Dep_Paid,"&lt;="&amp;R$4,Dep_Cash,1)</f>
        <v>-0</v>
      </c>
      <c r="S107" s="20" t="n">
        <f aca="false">-SUMIFS(Dep_Keur,Dep_Paid,"&gt;="&amp;S$3,Dep_Paid,"&lt;="&amp;S$4,Dep_Cash,1)</f>
        <v>-0</v>
      </c>
      <c r="T107" s="20" t="n">
        <f aca="false">-SUMIFS(Dep_Keur,Dep_Paid,"&gt;="&amp;T$3,Dep_Paid,"&lt;="&amp;T$4,Dep_Cash,1)</f>
        <v>-0</v>
      </c>
      <c r="U107" s="20" t="n">
        <f aca="false">-SUMIFS(Dep_Keur,Dep_Paid,"&gt;="&amp;U$3,Dep_Paid,"&lt;="&amp;U$4,Dep_Cash,1)</f>
        <v>-0</v>
      </c>
      <c r="V107" s="20" t="n">
        <f aca="false">-SUMIFS(Dep_Keur,Dep_Paid,"&gt;="&amp;V$3,Dep_Paid,"&lt;="&amp;V$4,Dep_Cash,1)</f>
        <v>-0</v>
      </c>
      <c r="W107" s="20" t="n">
        <f aca="false">-SUMIFS(Dep_Keur,Dep_Paid,"&gt;="&amp;W$3,Dep_Paid,"&lt;="&amp;W$4,Dep_Cash,1)</f>
        <v>-0</v>
      </c>
      <c r="X107" s="20" t="n">
        <f aca="false">-SUMIFS(Dep_Keur,Dep_Paid,"&gt;="&amp;X$3,Dep_Paid,"&lt;="&amp;X$4,Dep_Cash,1)</f>
        <v>-0</v>
      </c>
      <c r="Y107" s="20" t="n">
        <f aca="false">-SUMIFS(Dep_Keur,Dep_Paid,"&gt;="&amp;Y$3,Dep_Paid,"&lt;="&amp;Y$4,Dep_Cash,1)</f>
        <v>-0</v>
      </c>
      <c r="Z107" s="20" t="n">
        <f aca="false">-SUMIFS(Dep_Keur,Dep_Paid,"&gt;="&amp;Z$3,Dep_Paid,"&lt;="&amp;Z$4,Dep_Cash,1)</f>
        <v>-0</v>
      </c>
      <c r="AA107" s="20" t="n">
        <f aca="false">-SUMIFS(Dep_Keur,Dep_Paid,"&gt;="&amp;AA$3,Dep_Paid,"&lt;="&amp;AA$4,Dep_Cash,1)</f>
        <v>-0</v>
      </c>
      <c r="AB107" s="20" t="n">
        <f aca="false">-SUMIFS(Dep_Keur,Dep_Paid,"&gt;="&amp;AB$3,Dep_Paid,"&lt;="&amp;AB$4,Dep_Cash,1)</f>
        <v>-0</v>
      </c>
      <c r="AC107" s="20" t="n">
        <f aca="false">-SUMIFS(Dep_Keur,Dep_Paid,"&gt;="&amp;AC$3,Dep_Paid,"&lt;="&amp;AC$4,Dep_Cash,1)</f>
        <v>-0</v>
      </c>
      <c r="AD107" s="20" t="n">
        <f aca="false">-SUMIFS(Dep_Keur,Dep_Paid,"&gt;="&amp;AD$3,Dep_Paid,"&lt;="&amp;AD$4,Dep_Cash,1)</f>
        <v>-0</v>
      </c>
      <c r="AE107" s="20" t="n">
        <f aca="false">-SUMIFS(Dep_Keur,Dep_Paid,"&gt;="&amp;AE$3,Dep_Paid,"&lt;="&amp;AE$4,Dep_Cash,1)</f>
        <v>-0</v>
      </c>
      <c r="AF107" s="20" t="n">
        <f aca="false">-SUMIFS(Dep_Keur,Dep_Paid,"&gt;="&amp;AF$3,Dep_Paid,"&lt;="&amp;AF$4,Dep_Cash,1)</f>
        <v>-0</v>
      </c>
      <c r="AG107" s="20" t="n">
        <f aca="false">-SUMIFS(Dep_Keur,Dep_Paid,"&gt;="&amp;AG$3,Dep_Paid,"&lt;="&amp;AG$4,Dep_Cash,1)</f>
        <v>-0</v>
      </c>
      <c r="AH107" s="20" t="n">
        <f aca="false">-SUMIFS(Dep_Keur,Dep_Paid,"&gt;="&amp;AH$3,Dep_Paid,"&lt;="&amp;AH$4,Dep_Cash,1)</f>
        <v>-0</v>
      </c>
      <c r="AI107" s="20" t="n">
        <f aca="false">-SUMIFS(Dep_Keur,Dep_Paid,"&gt;="&amp;AI$3,Dep_Paid,"&lt;="&amp;AI$4,Dep_Cash,1)</f>
        <v>-0</v>
      </c>
      <c r="AJ107" s="20" t="n">
        <f aca="false">-SUMIFS(Dep_Keur,Dep_Paid,"&gt;="&amp;AJ$3,Dep_Paid,"&lt;="&amp;AJ$4,Dep_Cash,1)</f>
        <v>-0</v>
      </c>
      <c r="AK107" s="20" t="n">
        <f aca="false">-SUMIFS(Dep_Keur,Dep_Paid,"&gt;="&amp;AK$3,Dep_Paid,"&lt;="&amp;AK$4,Dep_Cash,1)</f>
        <v>-0</v>
      </c>
      <c r="AL107" s="20" t="n">
        <f aca="false">-SUMIFS(Dep_Keur,Dep_Paid,"&gt;="&amp;AL$3,Dep_Paid,"&lt;="&amp;AL$4,Dep_Cash,1)</f>
        <v>-0</v>
      </c>
      <c r="AM107" s="20" t="n">
        <f aca="false">-SUMIFS(Dep_Keur,Dep_Paid,"&gt;="&amp;AM$3,Dep_Paid,"&lt;="&amp;AM$4,Dep_Cash,1)</f>
        <v>-0</v>
      </c>
      <c r="AN107" s="20" t="n">
        <f aca="false">-SUMIFS(Dep_Keur,Dep_Paid,"&gt;="&amp;AN$3,Dep_Paid,"&lt;="&amp;AN$4,Dep_Cash,1)</f>
        <v>-0</v>
      </c>
      <c r="AO107" s="20" t="n">
        <f aca="false">-SUMIFS(Dep_Keur,Dep_Paid,"&gt;="&amp;AO$3,Dep_Paid,"&lt;="&amp;AO$4,Dep_Cash,1)</f>
        <v>-0</v>
      </c>
      <c r="AP107" s="20" t="n">
        <f aca="false">-SUMIFS(Dep_Keur,Dep_Paid,"&gt;="&amp;AP$3,Dep_Paid,"&lt;="&amp;AP$4,Dep_Cash,1)</f>
        <v>-0</v>
      </c>
      <c r="AQ107" s="20" t="n">
        <f aca="false">-SUMIFS(Dep_Keur,Dep_Paid,"&gt;="&amp;AQ$3,Dep_Paid,"&lt;="&amp;AQ$4,Dep_Cash,1)</f>
        <v>-0</v>
      </c>
      <c r="AR107" s="20" t="n">
        <f aca="false">-SUMIFS(Dep_Keur,Dep_Paid,"&gt;="&amp;AR$3,Dep_Paid,"&lt;="&amp;AR$4,Dep_Cash,1)</f>
        <v>-0</v>
      </c>
      <c r="AS107" s="20" t="n">
        <f aca="false">-SUMIFS(Dep_Keur,Dep_Paid,"&gt;="&amp;AS$3,Dep_Paid,"&lt;="&amp;AS$4,Dep_Cash,1)</f>
        <v>-0</v>
      </c>
      <c r="AT107" s="20" t="n">
        <f aca="false">-SUMIFS(Dep_Keur,Dep_Paid,"&gt;="&amp;AT$3,Dep_Paid,"&lt;="&amp;AT$4,Dep_Cash,1)</f>
        <v>-0</v>
      </c>
      <c r="AU107" s="20" t="n">
        <f aca="false">-SUMIFS(Dep_Keur,Dep_Paid,"&gt;="&amp;AU$3,Dep_Paid,"&lt;="&amp;AU$4,Dep_Cash,1)</f>
        <v>-0</v>
      </c>
      <c r="AV107" s="20" t="n">
        <f aca="false">-SUMIFS(Dep_Keur,Dep_Paid,"&gt;="&amp;AV$3,Dep_Paid,"&lt;="&amp;AV$4,Dep_Cash,1)</f>
        <v>-0</v>
      </c>
      <c r="AW107" s="20" t="n">
        <f aca="false">-SUMIFS(Dep_Keur,Dep_Paid,"&gt;="&amp;AW$3,Dep_Paid,"&lt;="&amp;AW$4,Dep_Cash,1)</f>
        <v>-0</v>
      </c>
      <c r="AX107" s="20" t="n">
        <f aca="false">-SUMIFS(Dep_Keur,Dep_Paid,"&gt;="&amp;AX$3,Dep_Paid,"&lt;="&amp;AX$4,Dep_Cash,1)</f>
        <v>-0</v>
      </c>
      <c r="AY107" s="20" t="n">
        <f aca="false">-SUMIFS(Dep_Keur,Dep_Paid,"&gt;="&amp;AY$3,Dep_Paid,"&lt;="&amp;AY$4,Dep_Cash,1)</f>
        <v>-0</v>
      </c>
      <c r="AZ107" s="20" t="n">
        <f aca="false">-SUMIFS(Dep_Keur,Dep_Paid,"&gt;="&amp;AZ$3,Dep_Paid,"&lt;="&amp;AZ$4,Dep_Cash,1)</f>
        <v>-0</v>
      </c>
      <c r="BA107" s="20" t="n">
        <f aca="false">-SUMIFS(Dep_Keur,Dep_Paid,"&gt;="&amp;BA$3,Dep_Paid,"&lt;="&amp;BA$4,Dep_Cash,1)</f>
        <v>-0</v>
      </c>
      <c r="BB107" s="20" t="n">
        <f aca="false">-SUMIFS(Dep_Keur,Dep_Paid,"&gt;="&amp;BB$3,Dep_Paid,"&lt;="&amp;BB$4,Dep_Cash,1)</f>
        <v>-0</v>
      </c>
      <c r="BC107" s="20" t="n">
        <f aca="false">-SUMIFS(Dep_Keur,Dep_Paid,"&gt;="&amp;BC$3,Dep_Paid,"&lt;="&amp;BC$4,Dep_Cash,1)</f>
        <v>-0</v>
      </c>
      <c r="BD107" s="20" t="n">
        <f aca="false">-SUMIFS(Dep_Keur,Dep_Paid,"&gt;="&amp;BD$3,Dep_Paid,"&lt;="&amp;BD$4,Dep_Cash,1)</f>
        <v>-0</v>
      </c>
      <c r="BE107" s="20" t="n">
        <f aca="false">-SUMIFS(Dep_Keur,Dep_Paid,"&gt;="&amp;BE$3,Dep_Paid,"&lt;="&amp;BE$4,Dep_Cash,1)</f>
        <v>-0</v>
      </c>
      <c r="BF107" s="20" t="n">
        <f aca="false">-SUMIFS(Dep_Keur,Dep_Paid,"&gt;="&amp;BF$3,Dep_Paid,"&lt;="&amp;BF$4,Dep_Cash,1)</f>
        <v>-0</v>
      </c>
      <c r="BG107" s="20" t="n">
        <f aca="false">-SUMIFS(Dep_Keur,Dep_Paid,"&gt;="&amp;BG$3,Dep_Paid,"&lt;="&amp;BG$4,Dep_Cash,1)</f>
        <v>-0</v>
      </c>
      <c r="BH107" s="20" t="n">
        <f aca="false">-SUMIFS(Dep_Keur,Dep_Paid,"&gt;="&amp;BH$3,Dep_Paid,"&lt;="&amp;BH$4,Dep_Cash,1)</f>
        <v>-0</v>
      </c>
      <c r="BI107" s="20" t="n">
        <f aca="false">-SUMIFS(Dep_Keur,Dep_Paid,"&gt;="&amp;BI$3,Dep_Paid,"&lt;="&amp;BI$4,Dep_Cash,1)</f>
        <v>-0</v>
      </c>
      <c r="BJ107" s="20" t="n">
        <f aca="false">-SUMIFS(Dep_Keur,Dep_Paid,"&gt;="&amp;BJ$3,Dep_Paid,"&lt;="&amp;BJ$4,Dep_Cash,1)</f>
        <v>-0</v>
      </c>
      <c r="BK107" s="20" t="n">
        <f aca="false">-SUMIFS(Dep_Keur,Dep_Paid,"&gt;="&amp;BK$3,Dep_Paid,"&lt;="&amp;BK$4,Dep_Cash,1)</f>
        <v>-0</v>
      </c>
      <c r="BL107" s="20" t="n">
        <f aca="false">-SUMIFS(Dep_Keur,Dep_Paid,"&gt;="&amp;BL$3,Dep_Paid,"&lt;="&amp;BL$4,Dep_Cash,1)</f>
        <v>-0</v>
      </c>
      <c r="BM107" s="20" t="n">
        <f aca="false">-SUMIFS(Dep_Keur,Dep_Paid,"&gt;="&amp;BM$3,Dep_Paid,"&lt;="&amp;BM$4,Dep_Cash,1)</f>
        <v>-0</v>
      </c>
      <c r="BN107" s="20" t="n">
        <f aca="false">-SUMIFS(Dep_Keur,Dep_Paid,"&gt;="&amp;BN$3,Dep_Paid,"&lt;="&amp;BN$4,Dep_Cash,1)</f>
        <v>-0</v>
      </c>
      <c r="BO107" s="20" t="n">
        <f aca="false">-SUMIFS(Dep_Keur,Dep_Paid,"&gt;="&amp;BO$3,Dep_Paid,"&lt;="&amp;BO$4,Dep_Cash,1)</f>
        <v>-0</v>
      </c>
      <c r="BP107" s="20" t="n">
        <f aca="false">-SUMIFS(Dep_Keur,Dep_Paid,"&gt;="&amp;BP$3,Dep_Paid,"&lt;="&amp;BP$4,Dep_Cash,1)</f>
        <v>-0</v>
      </c>
      <c r="BQ107" s="20" t="n">
        <f aca="false">-SUMIFS(Dep_Keur,Dep_Paid,"&gt;="&amp;BQ$3,Dep_Paid,"&lt;="&amp;BQ$4,Dep_Cash,1)</f>
        <v>-0</v>
      </c>
      <c r="BR107" s="20" t="n">
        <f aca="false">-SUMIFS(Dep_Keur,Dep_Paid,"&gt;="&amp;BR$3,Dep_Paid,"&lt;="&amp;BR$4,Dep_Cash,1)</f>
        <v>-0</v>
      </c>
      <c r="BS107" s="20" t="n">
        <f aca="false">-SUMIFS(Dep_Keur,Dep_Paid,"&gt;="&amp;BS$3,Dep_Paid,"&lt;="&amp;BS$4,Dep_Cash,1)</f>
        <v>-0</v>
      </c>
      <c r="BT107" s="20" t="n">
        <f aca="false">-SUMIFS(Dep_Keur,Dep_Paid,"&gt;="&amp;BT$3,Dep_Paid,"&lt;="&amp;BT$4,Dep_Cash,1)</f>
        <v>-0</v>
      </c>
      <c r="BU107" s="20" t="n">
        <f aca="false">-SUMIFS(Dep_Keur,Dep_Paid,"&gt;="&amp;BU$3,Dep_Paid,"&lt;="&amp;BU$4,Dep_Cash,1)</f>
        <v>-0</v>
      </c>
      <c r="BV107" s="20" t="n">
        <f aca="false">-SUMIFS(Dep_Keur,Dep_Paid,"&gt;="&amp;BV$3,Dep_Paid,"&lt;="&amp;BV$4,Dep_Cash,1)</f>
        <v>-0</v>
      </c>
      <c r="BW107" s="20" t="n">
        <f aca="false">-SUMIFS(Dep_Keur,Dep_Paid,"&gt;="&amp;BW$3,Dep_Paid,"&lt;="&amp;BW$4,Dep_Cash,1)</f>
        <v>-0</v>
      </c>
      <c r="BX107" s="20" t="n">
        <f aca="false">-SUMIFS(Dep_Keur,Dep_Paid,"&gt;="&amp;BX$3,Dep_Paid,"&lt;="&amp;BX$4,Dep_Cash,1)</f>
        <v>-0</v>
      </c>
      <c r="BY107" s="20" t="n">
        <f aca="false">-SUMIFS(Dep_Keur,Dep_Paid,"&gt;="&amp;BY$3,Dep_Paid,"&lt;="&amp;BY$4,Dep_Cash,1)</f>
        <v>-0</v>
      </c>
      <c r="BZ107" s="20" t="n">
        <f aca="false">-SUMIFS(Dep_Keur,Dep_Paid,"&gt;="&amp;BZ$3,Dep_Paid,"&lt;="&amp;BZ$4,Dep_Cash,1)</f>
        <v>-0</v>
      </c>
      <c r="CA107" s="20" t="n">
        <f aca="false">-SUMIFS(Dep_Keur,Dep_Paid,"&gt;="&amp;CA$3,Dep_Paid,"&lt;="&amp;CA$4,Dep_Cash,1)</f>
        <v>-0</v>
      </c>
      <c r="CB107" s="20" t="n">
        <f aca="false">-SUMIFS(Dep_Keur,Dep_Paid,"&gt;="&amp;CB$3,Dep_Paid,"&lt;="&amp;CB$4,Dep_Cash,1)</f>
        <v>-0</v>
      </c>
      <c r="CC107" s="20" t="n">
        <f aca="false">-SUMIFS(Dep_Keur,Dep_Paid,"&gt;="&amp;CC$3,Dep_Paid,"&lt;="&amp;CC$4,Dep_Cash,1)</f>
        <v>-0</v>
      </c>
      <c r="CD107" s="20" t="n">
        <f aca="false">-SUMIFS(Dep_Keur,Dep_Paid,"&gt;="&amp;CD$3,Dep_Paid,"&lt;="&amp;CD$4,Dep_Cash,1)</f>
        <v>-0</v>
      </c>
      <c r="CE107" s="20" t="n">
        <f aca="false">-SUMIFS(Dep_Keur,Dep_Paid,"&gt;="&amp;CE$3,Dep_Paid,"&lt;="&amp;CE$4,Dep_Cash,1)</f>
        <v>-0</v>
      </c>
      <c r="CF107" s="20" t="n">
        <f aca="false">-SUMIFS(Dep_Keur,Dep_Paid,"&gt;="&amp;CF$3,Dep_Paid,"&lt;="&amp;CF$4,Dep_Cash,1)</f>
        <v>-0</v>
      </c>
      <c r="CG107" s="20" t="n">
        <f aca="false">-SUMIFS(Dep_Keur,Dep_Paid,"&gt;="&amp;CG$3,Dep_Paid,"&lt;="&amp;CG$4,Dep_Cash,1)</f>
        <v>-0</v>
      </c>
      <c r="CH107" s="20" t="n">
        <f aca="false">-SUMIFS(Dep_Keur,Dep_Paid,"&gt;="&amp;CH$3,Dep_Paid,"&lt;="&amp;CH$4,Dep_Cash,1)</f>
        <v>-0</v>
      </c>
      <c r="CI107" s="20" t="n">
        <f aca="false">-SUMIFS(Dep_Keur,Dep_Paid,"&gt;="&amp;CI$3,Dep_Paid,"&lt;="&amp;CI$4,Dep_Cash,1)</f>
        <v>-0</v>
      </c>
      <c r="CJ107" s="20" t="n">
        <f aca="false">-SUMIFS(Dep_Keur,Dep_Paid,"&gt;="&amp;CJ$3,Dep_Paid,"&lt;="&amp;CJ$4,Dep_Cash,1)</f>
        <v>-0</v>
      </c>
      <c r="CK107" s="20" t="n">
        <f aca="false">-SUMIFS(Dep_Keur,Dep_Paid,"&gt;="&amp;CK$3,Dep_Paid,"&lt;="&amp;CK$4,Dep_Cash,1)</f>
        <v>-0</v>
      </c>
      <c r="CL107" s="20" t="n">
        <f aca="false">-SUMIFS(Dep_Keur,Dep_Paid,"&gt;="&amp;CL$3,Dep_Paid,"&lt;="&amp;CL$4,Dep_Cash,1)</f>
        <v>-0</v>
      </c>
      <c r="CM107" s="20" t="n">
        <f aca="false">-SUMIFS(Dep_Keur,Dep_Paid,"&gt;="&amp;CM$3,Dep_Paid,"&lt;="&amp;CM$4,Dep_Cash,1)</f>
        <v>-0</v>
      </c>
      <c r="CN107" s="20" t="n">
        <f aca="false">-SUMIFS(Dep_Keur,Dep_Paid,"&gt;="&amp;CN$3,Dep_Paid,"&lt;="&amp;CN$4,Dep_Cash,1)</f>
        <v>-0</v>
      </c>
      <c r="CO107" s="20" t="n">
        <f aca="false">-SUMIFS(Dep_Keur,Dep_Paid,"&gt;="&amp;CO$3,Dep_Paid,"&lt;="&amp;CO$4,Dep_Cash,1)</f>
        <v>-0</v>
      </c>
      <c r="CP107" s="20" t="n">
        <f aca="false">-SUMIFS(Dep_Keur,Dep_Paid,"&gt;="&amp;CP$3,Dep_Paid,"&lt;="&amp;CP$4,Dep_Cash,1)</f>
        <v>-0</v>
      </c>
      <c r="CQ107" s="20" t="n">
        <f aca="false">-SUMIFS(Dep_Keur,Dep_Paid,"&gt;="&amp;CQ$3,Dep_Paid,"&lt;="&amp;CQ$4,Dep_Cash,1)</f>
        <v>-0</v>
      </c>
      <c r="CR107" s="20" t="n">
        <f aca="false">-SUMIFS(Dep_Keur,Dep_Paid,"&gt;="&amp;CR$3,Dep_Paid,"&lt;="&amp;CR$4,Dep_Cash,1)</f>
        <v>-0</v>
      </c>
      <c r="CS107" s="20" t="n">
        <f aca="false">-SUMIFS(Dep_Keur,Dep_Paid,"&gt;="&amp;CS$3,Dep_Paid,"&lt;="&amp;CS$4,Dep_Cash,1)</f>
        <v>-0</v>
      </c>
      <c r="CT107" s="20" t="n">
        <f aca="false">-SUMIFS(Dep_Keur,Dep_Paid,"&gt;="&amp;CT$3,Dep_Paid,"&lt;="&amp;CT$4,Dep_Cash,1)</f>
        <v>-0</v>
      </c>
      <c r="CU107" s="20" t="n">
        <f aca="false">-SUMIFS(Dep_Keur,Dep_Paid,"&gt;="&amp;CU$3,Dep_Paid,"&lt;="&amp;CU$4,Dep_Cash,1)</f>
        <v>-0</v>
      </c>
      <c r="CV107" s="20" t="n">
        <f aca="false">-SUMIFS(Dep_Keur,Dep_Paid,"&gt;="&amp;CV$3,Dep_Paid,"&lt;="&amp;CV$4,Dep_Cash,1)</f>
        <v>-0</v>
      </c>
      <c r="CW107" s="20" t="n">
        <f aca="false">-SUMIFS(Dep_Keur,Dep_Paid,"&gt;="&amp;CW$3,Dep_Paid,"&lt;="&amp;CW$4,Dep_Cash,1)</f>
        <v>-0</v>
      </c>
      <c r="CX107" s="20" t="n">
        <f aca="false">-SUMIFS(Dep_Keur,Dep_Paid,"&gt;="&amp;CX$3,Dep_Paid,"&lt;="&amp;CX$4,Dep_Cash,1)</f>
        <v>-0</v>
      </c>
      <c r="CY107" s="20" t="n">
        <f aca="false">-SUMIFS(Dep_Keur,Dep_Paid,"&gt;="&amp;CY$3,Dep_Paid,"&lt;="&amp;CY$4,Dep_Cash,1)</f>
        <v>-0</v>
      </c>
      <c r="CZ107" s="20" t="n">
        <f aca="false">-SUMIFS(Dep_Keur,Dep_Paid,"&gt;="&amp;CZ$3,Dep_Paid,"&lt;="&amp;CZ$4,Dep_Cash,1)</f>
        <v>-0</v>
      </c>
      <c r="DA107" s="20" t="n">
        <f aca="false">-SUMIFS(Dep_Keur,Dep_Paid,"&gt;="&amp;DA$3,Dep_Paid,"&lt;="&amp;DA$4,Dep_Cash,1)</f>
        <v>-0</v>
      </c>
      <c r="DB107" s="20" t="n">
        <f aca="false">-SUMIFS(Dep_Keur,Dep_Paid,"&gt;="&amp;DB$3,Dep_Paid,"&lt;="&amp;DB$4,Dep_Cash,1)</f>
        <v>-0</v>
      </c>
      <c r="DC107" s="20" t="n">
        <f aca="false">-SUMIFS(Dep_Keur,Dep_Paid,"&gt;="&amp;DC$3,Dep_Paid,"&lt;="&amp;DC$4,Dep_Cash,1)</f>
        <v>-0</v>
      </c>
      <c r="DD107" s="20" t="n">
        <f aca="false">-SUMIFS(Dep_Keur,Dep_Paid,"&gt;="&amp;DD$3,Dep_Paid,"&lt;="&amp;DD$4,Dep_Cash,1)</f>
        <v>-0</v>
      </c>
      <c r="DE107" s="20" t="n">
        <f aca="false">-SUMIFS(Dep_Keur,Dep_Paid,"&gt;="&amp;DE$3,Dep_Paid,"&lt;="&amp;DE$4,Dep_Cash,1)</f>
        <v>-0</v>
      </c>
      <c r="DF107" s="20" t="n">
        <f aca="false">-SUMIFS(Dep_Keur,Dep_Paid,"&gt;="&amp;DF$3,Dep_Paid,"&lt;="&amp;DF$4,Dep_Cash,1)</f>
        <v>-0</v>
      </c>
      <c r="DG107" s="20" t="n">
        <f aca="false">-SUMIFS(Dep_Keur,Dep_Paid,"&gt;="&amp;DG$3,Dep_Paid,"&lt;="&amp;DG$4,Dep_Cash,1)</f>
        <v>-0</v>
      </c>
      <c r="DH107" s="20" t="n">
        <f aca="false">-SUMIFS(Dep_Keur,Dep_Paid,"&gt;="&amp;DH$3,Dep_Paid,"&lt;="&amp;DH$4,Dep_Cash,1)</f>
        <v>-0</v>
      </c>
      <c r="DI107" s="20" t="n">
        <f aca="false">-SUMIFS(Dep_Keur,Dep_Paid,"&gt;="&amp;DI$3,Dep_Paid,"&lt;="&amp;DI$4,Dep_Cash,1)</f>
        <v>-0</v>
      </c>
      <c r="DJ107" s="20" t="n">
        <f aca="false">-SUMIFS(Dep_Keur,Dep_Paid,"&gt;="&amp;DJ$3,Dep_Paid,"&lt;="&amp;DJ$4,Dep_Cash,1)</f>
        <v>-0</v>
      </c>
      <c r="DK107" s="20" t="n">
        <f aca="false">-SUMIFS(Dep_Keur,Dep_Paid,"&gt;="&amp;DK$3,Dep_Paid,"&lt;="&amp;DK$4,Dep_Cash,1)</f>
        <v>-0</v>
      </c>
      <c r="DL107" s="20" t="n">
        <f aca="false">-SUMIFS(Dep_Keur,Dep_Paid,"&gt;="&amp;DL$3,Dep_Paid,"&lt;="&amp;DL$4,Dep_Cash,1)</f>
        <v>-0</v>
      </c>
      <c r="DM107" s="20" t="n">
        <f aca="false">-SUMIFS(Dep_Keur,Dep_Paid,"&gt;="&amp;DM$3,Dep_Paid,"&lt;="&amp;DM$4,Dep_Cash,1)</f>
        <v>-0</v>
      </c>
      <c r="DN107" s="20" t="n">
        <f aca="false">-SUMIFS(Dep_Keur,Dep_Paid,"&gt;="&amp;DN$3,Dep_Paid,"&lt;="&amp;DN$4,Dep_Cash,1)</f>
        <v>-0</v>
      </c>
      <c r="DO107" s="20" t="n">
        <f aca="false">-SUMIFS(Dep_Keur,Dep_Paid,"&gt;="&amp;DO$3,Dep_Paid,"&lt;="&amp;DO$4,Dep_Cash,1)</f>
        <v>-0</v>
      </c>
      <c r="DP107" s="20" t="n">
        <f aca="false">-SUMIFS(Dep_Keur,Dep_Paid,"&gt;="&amp;DP$3,Dep_Paid,"&lt;="&amp;DP$4,Dep_Cash,1)</f>
        <v>-0</v>
      </c>
      <c r="DQ107" s="20" t="n">
        <f aca="false">-SUMIFS(Dep_Keur,Dep_Paid,"&gt;="&amp;DQ$3,Dep_Paid,"&lt;="&amp;DQ$4,Dep_Cash,1)</f>
        <v>-0</v>
      </c>
      <c r="DR107" s="20" t="n">
        <f aca="false">-SUMIFS(Dep_Keur,Dep_Paid,"&gt;="&amp;DR$3,Dep_Paid,"&lt;="&amp;DR$4,Dep_Cash,1)</f>
        <v>-0</v>
      </c>
      <c r="DS107" s="20" t="n">
        <f aca="false">-SUMIFS(Dep_Keur,Dep_Paid,"&gt;="&amp;DS$3,Dep_Paid,"&lt;="&amp;DS$4,Dep_Cash,1)</f>
        <v>-0</v>
      </c>
      <c r="DT107" s="20" t="n">
        <f aca="false">-SUMIFS(Dep_Keur,Dep_Paid,"&gt;="&amp;DT$3,Dep_Paid,"&lt;="&amp;DT$4,Dep_Cash,1)</f>
        <v>-0</v>
      </c>
      <c r="DU107" s="20" t="n">
        <f aca="false">-SUMIFS(Dep_Keur,Dep_Paid,"&gt;="&amp;DU$3,Dep_Paid,"&lt;="&amp;DU$4,Dep_Cash,1)</f>
        <v>-0</v>
      </c>
      <c r="DV107" s="20" t="n">
        <f aca="false">-SUMIFS(Dep_Keur,Dep_Paid,"&gt;="&amp;DV$3,Dep_Paid,"&lt;="&amp;DV$4,Dep_Cash,1)</f>
        <v>-0</v>
      </c>
      <c r="DW107" s="20" t="n">
        <f aca="false">-SUMIFS(Dep_Keur,Dep_Paid,"&gt;="&amp;DW$3,Dep_Paid,"&lt;="&amp;DW$4,Dep_Cash,1)</f>
        <v>-0</v>
      </c>
      <c r="DX107" s="20" t="n">
        <f aca="false">-SUMIFS(Dep_Keur,Dep_Paid,"&gt;="&amp;DX$3,Dep_Paid,"&lt;="&amp;DX$4,Dep_Cash,1)</f>
        <v>-0</v>
      </c>
      <c r="DY107" s="20" t="n">
        <f aca="false">-SUMIFS(Dep_Keur,Dep_Paid,"&gt;="&amp;DY$3,Dep_Paid,"&lt;="&amp;DY$4,Dep_Cash,1)</f>
        <v>-0</v>
      </c>
      <c r="DZ107" s="20" t="n">
        <f aca="false">-SUMIFS(Dep_Keur,Dep_Paid,"&gt;="&amp;DZ$3,Dep_Paid,"&lt;="&amp;DZ$4,Dep_Cash,1)</f>
        <v>-0</v>
      </c>
      <c r="EA107" s="20" t="n">
        <f aca="false">-SUMIFS(Dep_Keur,Dep_Paid,"&gt;="&amp;EA$3,Dep_Paid,"&lt;="&amp;EA$4,Dep_Cash,1)</f>
        <v>-0</v>
      </c>
      <c r="EB107" s="20" t="n">
        <f aca="false">-SUMIFS(Dep_Keur,Dep_Paid,"&gt;="&amp;EB$3,Dep_Paid,"&lt;="&amp;EB$4,Dep_Cash,1)</f>
        <v>-0</v>
      </c>
      <c r="EC107" s="20" t="n">
        <f aca="false">-SUMIFS(Dep_Keur,Dep_Paid,"&gt;="&amp;EC$3,Dep_Paid,"&lt;="&amp;EC$4,Dep_Cash,1)</f>
        <v>-0</v>
      </c>
      <c r="ED107" s="20" t="n">
        <f aca="false">-SUMIFS(Dep_Keur,Dep_Paid,"&gt;="&amp;ED$3,Dep_Paid,"&lt;="&amp;ED$4,Dep_Cash,1)</f>
        <v>-0</v>
      </c>
      <c r="EE107" s="20" t="n">
        <f aca="false">-SUMIFS(Dep_Keur,Dep_Paid,"&gt;="&amp;EE$3,Dep_Paid,"&lt;="&amp;EE$4,Dep_Cash,1)</f>
        <v>-0</v>
      </c>
      <c r="EF107" s="20" t="n">
        <f aca="false">-SUMIFS(Dep_Keur,Dep_Paid,"&gt;="&amp;EF$3,Dep_Paid,"&lt;="&amp;EF$4,Dep_Cash,1)</f>
        <v>-0</v>
      </c>
      <c r="EG107" s="20" t="n">
        <f aca="false">-SUMIFS(Dep_Keur,Dep_Paid,"&gt;="&amp;EG$3,Dep_Paid,"&lt;="&amp;EG$4,Dep_Cash,1)</f>
        <v>-0</v>
      </c>
      <c r="EH107" s="20" t="n">
        <f aca="false">-SUMIFS(Dep_Keur,Dep_Paid,"&gt;="&amp;EH$3,Dep_Paid,"&lt;="&amp;EH$4,Dep_Cash,1)</f>
        <v>-0</v>
      </c>
      <c r="EI107" s="20" t="n">
        <f aca="false">-SUMIFS(Dep_Keur,Dep_Paid,"&gt;="&amp;EI$3,Dep_Paid,"&lt;="&amp;EI$4,Dep_Cash,1)</f>
        <v>-0</v>
      </c>
      <c r="EJ107" s="20" t="n">
        <f aca="false">-SUMIFS(Dep_Keur,Dep_Paid,"&gt;="&amp;EJ$3,Dep_Paid,"&lt;="&amp;EJ$4,Dep_Cash,1)</f>
        <v>-0</v>
      </c>
      <c r="EK107" s="20" t="n">
        <f aca="false">-SUMIFS(Dep_Keur,Dep_Paid,"&gt;="&amp;EK$3,Dep_Paid,"&lt;="&amp;EK$4,Dep_Cash,1)</f>
        <v>-0</v>
      </c>
      <c r="EL107" s="20" t="n">
        <f aca="false">-SUMIFS(Dep_Keur,Dep_Paid,"&gt;="&amp;EL$3,Dep_Paid,"&lt;="&amp;EL$4,Dep_Cash,1)</f>
        <v>-0</v>
      </c>
      <c r="EM107" s="20" t="n">
        <f aca="false">-SUMIFS(Dep_Keur,Dep_Paid,"&gt;="&amp;EM$3,Dep_Paid,"&lt;="&amp;EM$4,Dep_Cash,1)</f>
        <v>-0</v>
      </c>
      <c r="EN107" s="20" t="n">
        <f aca="false">-SUMIFS(Dep_Keur,Dep_Paid,"&gt;="&amp;EN$3,Dep_Paid,"&lt;="&amp;EN$4,Dep_Cash,1)</f>
        <v>-0</v>
      </c>
      <c r="EO107" s="20" t="n">
        <f aca="false">-SUMIFS(Dep_Keur,Dep_Paid,"&gt;="&amp;EO$3,Dep_Paid,"&lt;="&amp;EO$4,Dep_Cash,1)</f>
        <v>-0</v>
      </c>
      <c r="EP107" s="20" t="n">
        <f aca="false">-SUMIFS(Dep_Keur,Dep_Paid,"&gt;="&amp;EP$3,Dep_Paid,"&lt;="&amp;EP$4,Dep_Cash,1)</f>
        <v>-0</v>
      </c>
      <c r="EQ107" s="20" t="n">
        <f aca="false">-SUMIFS(Dep_Keur,Dep_Paid,"&gt;="&amp;EQ$3,Dep_Paid,"&lt;="&amp;EQ$4,Dep_Cash,1)</f>
        <v>-0</v>
      </c>
      <c r="ER107" s="20" t="n">
        <f aca="false">-SUMIFS(Dep_Keur,Dep_Paid,"&gt;="&amp;ER$3,Dep_Paid,"&lt;="&amp;ER$4,Dep_Cash,1)</f>
        <v>-0</v>
      </c>
      <c r="ES107" s="20" t="n">
        <f aca="false">-SUMIFS(Dep_Keur,Dep_Paid,"&gt;="&amp;ES$3,Dep_Paid,"&lt;="&amp;ES$4,Dep_Cash,1)</f>
        <v>-0</v>
      </c>
      <c r="ET107" s="20" t="n">
        <f aca="false">-SUMIFS(Dep_Keur,Dep_Paid,"&gt;="&amp;ET$3,Dep_Paid,"&lt;="&amp;ET$4,Dep_Cash,1)</f>
        <v>-0</v>
      </c>
      <c r="EU107" s="20" t="n">
        <f aca="false">-SUMIFS(Dep_Keur,Dep_Paid,"&gt;="&amp;EU$3,Dep_Paid,"&lt;="&amp;EU$4,Dep_Cash,1)</f>
        <v>-0</v>
      </c>
      <c r="EV107" s="20" t="n">
        <f aca="false">-SUMIFS(Dep_Keur,Dep_Paid,"&gt;="&amp;EV$3,Dep_Paid,"&lt;="&amp;EV$4,Dep_Cash,1)</f>
        <v>-0</v>
      </c>
      <c r="EW107" s="20" t="n">
        <f aca="false">-SUMIFS(Dep_Keur,Dep_Paid,"&gt;="&amp;EW$3,Dep_Paid,"&lt;="&amp;EW$4,Dep_Cash,1)</f>
        <v>-0</v>
      </c>
      <c r="EX107" s="20" t="n">
        <f aca="false">-SUMIFS(Dep_Keur,Dep_Paid,"&gt;="&amp;EX$3,Dep_Paid,"&lt;="&amp;EX$4,Dep_Cash,1)</f>
        <v>-0</v>
      </c>
      <c r="EY107" s="20" t="n">
        <f aca="false">-SUMIFS(Dep_Keur,Dep_Paid,"&gt;="&amp;EY$3,Dep_Paid,"&lt;="&amp;EY$4,Dep_Cash,1)</f>
        <v>-0</v>
      </c>
      <c r="EZ107" s="20" t="n">
        <f aca="false">-SUMIFS(Dep_Keur,Dep_Paid,"&gt;="&amp;EZ$3,Dep_Paid,"&lt;="&amp;EZ$4,Dep_Cash,1)</f>
        <v>-0</v>
      </c>
      <c r="FA107" s="20" t="n">
        <f aca="false">-SUMIFS(Dep_Keur,Dep_Paid,"&gt;="&amp;FA$3,Dep_Paid,"&lt;="&amp;FA$4,Dep_Cash,1)</f>
        <v>-0</v>
      </c>
      <c r="FB107" s="20" t="n">
        <f aca="false">-SUMIFS(Dep_Keur,Dep_Paid,"&gt;="&amp;FB$3,Dep_Paid,"&lt;="&amp;FB$4,Dep_Cash,1)</f>
        <v>-0</v>
      </c>
      <c r="FC107" s="20" t="n">
        <f aca="false">-SUMIFS(Dep_Keur,Dep_Paid,"&gt;="&amp;FC$3,Dep_Paid,"&lt;="&amp;FC$4,Dep_Cash,1)</f>
        <v>-0</v>
      </c>
      <c r="FD107" s="20" t="n">
        <f aca="false">-SUMIFS(Dep_Keur,Dep_Paid,"&gt;="&amp;FD$3,Dep_Paid,"&lt;="&amp;FD$4,Dep_Cash,1)</f>
        <v>-0</v>
      </c>
      <c r="FE107" s="20" t="n">
        <f aca="false">-SUMIFS(Dep_Keur,Dep_Paid,"&gt;="&amp;FE$3,Dep_Paid,"&lt;="&amp;FE$4,Dep_Cash,1)</f>
        <v>-0</v>
      </c>
      <c r="FF107" s="20" t="n">
        <f aca="false">-SUMIFS(Dep_Keur,Dep_Paid,"&gt;="&amp;FF$3,Dep_Paid,"&lt;="&amp;FF$4,Dep_Cash,1)</f>
        <v>-0</v>
      </c>
      <c r="FG107" s="20" t="n">
        <f aca="false">-SUMIFS(Dep_Keur,Dep_Paid,"&gt;="&amp;FG$3,Dep_Paid,"&lt;="&amp;FG$4,Dep_Cash,1)</f>
        <v>-0</v>
      </c>
      <c r="FH107" s="20" t="n">
        <f aca="false">-SUMIFS(Dep_Keur,Dep_Paid,"&gt;="&amp;FH$3,Dep_Paid,"&lt;="&amp;FH$4,Dep_Cash,1)</f>
        <v>-0</v>
      </c>
    </row>
    <row r="108" customFormat="false" ht="15" hidden="false" customHeight="false" outlineLevel="0" collapsed="false">
      <c r="C108" s="0" t="s">
        <v>758</v>
      </c>
      <c r="D108" s="11" t="s">
        <v>359</v>
      </c>
      <c r="E108" s="20" t="n">
        <f aca="false">SUMIFS(Dep_Keur,Dep_Exit,1,Dep_Cash,1)</f>
        <v>562.5</v>
      </c>
      <c r="I108" s="20" t="n">
        <f aca="false">SUM(J108:FH108)</f>
        <v>1213.875</v>
      </c>
      <c r="J108" s="20" t="n">
        <f aca="false">SUMIFS(Dep_Keur,Dep_Rel,"&gt;="&amp;J$3,Dep_Rel,"&lt;="&amp;J$4,Dep_Cash,1)</f>
        <v>0</v>
      </c>
      <c r="K108" s="20" t="n">
        <f aca="false">SUMIFS(Dep_Keur,Dep_Rel,"&gt;="&amp;K$3,Dep_Rel,"&lt;="&amp;K$4,Dep_Cash,1)</f>
        <v>1213.875</v>
      </c>
      <c r="L108" s="20" t="n">
        <f aca="false">SUMIFS(Dep_Keur,Dep_Rel,"&gt;="&amp;L$3,Dep_Rel,"&lt;="&amp;L$4,Dep_Cash,1)</f>
        <v>0</v>
      </c>
      <c r="M108" s="20" t="n">
        <f aca="false">SUMIFS(Dep_Keur,Dep_Rel,"&gt;="&amp;M$3,Dep_Rel,"&lt;="&amp;M$4,Dep_Cash,1)</f>
        <v>0</v>
      </c>
      <c r="N108" s="20" t="n">
        <f aca="false">SUMIFS(Dep_Keur,Dep_Rel,"&gt;="&amp;N$3,Dep_Rel,"&lt;="&amp;N$4,Dep_Cash,1)</f>
        <v>0</v>
      </c>
      <c r="O108" s="20" t="n">
        <f aca="false">SUMIFS(Dep_Keur,Dep_Rel,"&gt;="&amp;O$3,Dep_Rel,"&lt;="&amp;O$4,Dep_Cash,1)</f>
        <v>0</v>
      </c>
      <c r="P108" s="20" t="n">
        <f aca="false">SUMIFS(Dep_Keur,Dep_Rel,"&gt;="&amp;P$3,Dep_Rel,"&lt;="&amp;P$4,Dep_Cash,1)</f>
        <v>0</v>
      </c>
      <c r="Q108" s="20" t="n">
        <f aca="false">SUMIFS(Dep_Keur,Dep_Rel,"&gt;="&amp;Q$3,Dep_Rel,"&lt;="&amp;Q$4,Dep_Cash,1)</f>
        <v>0</v>
      </c>
      <c r="R108" s="20" t="n">
        <f aca="false">SUMIFS(Dep_Keur,Dep_Rel,"&gt;="&amp;R$3,Dep_Rel,"&lt;="&amp;R$4,Dep_Cash,1)</f>
        <v>0</v>
      </c>
      <c r="S108" s="20" t="n">
        <f aca="false">SUMIFS(Dep_Keur,Dep_Rel,"&gt;="&amp;S$3,Dep_Rel,"&lt;="&amp;S$4,Dep_Cash,1)</f>
        <v>0</v>
      </c>
      <c r="T108" s="20" t="n">
        <f aca="false">SUMIFS(Dep_Keur,Dep_Rel,"&gt;="&amp;T$3,Dep_Rel,"&lt;="&amp;T$4,Dep_Cash,1)</f>
        <v>0</v>
      </c>
      <c r="U108" s="20" t="n">
        <f aca="false">SUMIFS(Dep_Keur,Dep_Rel,"&gt;="&amp;U$3,Dep_Rel,"&lt;="&amp;U$4,Dep_Cash,1)</f>
        <v>0</v>
      </c>
      <c r="V108" s="20" t="n">
        <f aca="false">SUMIFS(Dep_Keur,Dep_Rel,"&gt;="&amp;V$3,Dep_Rel,"&lt;="&amp;V$4,Dep_Cash,1)</f>
        <v>0</v>
      </c>
      <c r="W108" s="20" t="n">
        <f aca="false">SUMIFS(Dep_Keur,Dep_Rel,"&gt;="&amp;W$3,Dep_Rel,"&lt;="&amp;W$4,Dep_Cash,1)</f>
        <v>0</v>
      </c>
      <c r="X108" s="20" t="n">
        <f aca="false">SUMIFS(Dep_Keur,Dep_Rel,"&gt;="&amp;X$3,Dep_Rel,"&lt;="&amp;X$4,Dep_Cash,1)</f>
        <v>0</v>
      </c>
      <c r="Y108" s="20" t="n">
        <f aca="false">SUMIFS(Dep_Keur,Dep_Rel,"&gt;="&amp;Y$3,Dep_Rel,"&lt;="&amp;Y$4,Dep_Cash,1)</f>
        <v>0</v>
      </c>
      <c r="Z108" s="20" t="n">
        <f aca="false">SUMIFS(Dep_Keur,Dep_Rel,"&gt;="&amp;Z$3,Dep_Rel,"&lt;="&amp;Z$4,Dep_Cash,1)</f>
        <v>0</v>
      </c>
      <c r="AA108" s="20" t="n">
        <f aca="false">SUMIFS(Dep_Keur,Dep_Rel,"&gt;="&amp;AA$3,Dep_Rel,"&lt;="&amp;AA$4,Dep_Cash,1)</f>
        <v>0</v>
      </c>
      <c r="AB108" s="20" t="n">
        <f aca="false">SUMIFS(Dep_Keur,Dep_Rel,"&gt;="&amp;AB$3,Dep_Rel,"&lt;="&amp;AB$4,Dep_Cash,1)</f>
        <v>0</v>
      </c>
      <c r="AC108" s="20" t="n">
        <f aca="false">SUMIFS(Dep_Keur,Dep_Rel,"&gt;="&amp;AC$3,Dep_Rel,"&lt;="&amp;AC$4,Dep_Cash,1)</f>
        <v>0</v>
      </c>
      <c r="AD108" s="20" t="n">
        <f aca="false">SUMIFS(Dep_Keur,Dep_Rel,"&gt;="&amp;AD$3,Dep_Rel,"&lt;="&amp;AD$4,Dep_Cash,1)</f>
        <v>0</v>
      </c>
      <c r="AE108" s="20" t="n">
        <f aca="false">SUMIFS(Dep_Keur,Dep_Rel,"&gt;="&amp;AE$3,Dep_Rel,"&lt;="&amp;AE$4,Dep_Cash,1)</f>
        <v>0</v>
      </c>
      <c r="AF108" s="20" t="n">
        <f aca="false">SUMIFS(Dep_Keur,Dep_Rel,"&gt;="&amp;AF$3,Dep_Rel,"&lt;="&amp;AF$4,Dep_Cash,1)</f>
        <v>0</v>
      </c>
      <c r="AG108" s="20" t="n">
        <f aca="false">SUMIFS(Dep_Keur,Dep_Rel,"&gt;="&amp;AG$3,Dep_Rel,"&lt;="&amp;AG$4,Dep_Cash,1)</f>
        <v>0</v>
      </c>
      <c r="AH108" s="20" t="n">
        <f aca="false">SUMIFS(Dep_Keur,Dep_Rel,"&gt;="&amp;AH$3,Dep_Rel,"&lt;="&amp;AH$4,Dep_Cash,1)</f>
        <v>0</v>
      </c>
      <c r="AI108" s="20" t="n">
        <f aca="false">SUMIFS(Dep_Keur,Dep_Rel,"&gt;="&amp;AI$3,Dep_Rel,"&lt;="&amp;AI$4,Dep_Cash,1)</f>
        <v>0</v>
      </c>
      <c r="AJ108" s="20" t="n">
        <f aca="false">SUMIFS(Dep_Keur,Dep_Rel,"&gt;="&amp;AJ$3,Dep_Rel,"&lt;="&amp;AJ$4,Dep_Cash,1)</f>
        <v>0</v>
      </c>
      <c r="AK108" s="20" t="n">
        <f aca="false">SUMIFS(Dep_Keur,Dep_Rel,"&gt;="&amp;AK$3,Dep_Rel,"&lt;="&amp;AK$4,Dep_Cash,1)</f>
        <v>0</v>
      </c>
      <c r="AL108" s="20" t="n">
        <f aca="false">SUMIFS(Dep_Keur,Dep_Rel,"&gt;="&amp;AL$3,Dep_Rel,"&lt;="&amp;AL$4,Dep_Cash,1)</f>
        <v>0</v>
      </c>
      <c r="AM108" s="20" t="n">
        <f aca="false">SUMIFS(Dep_Keur,Dep_Rel,"&gt;="&amp;AM$3,Dep_Rel,"&lt;="&amp;AM$4,Dep_Cash,1)</f>
        <v>0</v>
      </c>
      <c r="AN108" s="20" t="n">
        <f aca="false">SUMIFS(Dep_Keur,Dep_Rel,"&gt;="&amp;AN$3,Dep_Rel,"&lt;="&amp;AN$4,Dep_Cash,1)</f>
        <v>0</v>
      </c>
      <c r="AO108" s="20" t="n">
        <f aca="false">SUMIFS(Dep_Keur,Dep_Rel,"&gt;="&amp;AO$3,Dep_Rel,"&lt;="&amp;AO$4,Dep_Cash,1)</f>
        <v>0</v>
      </c>
      <c r="AP108" s="20" t="n">
        <f aca="false">SUMIFS(Dep_Keur,Dep_Rel,"&gt;="&amp;AP$3,Dep_Rel,"&lt;="&amp;AP$4,Dep_Cash,1)</f>
        <v>0</v>
      </c>
      <c r="AQ108" s="20" t="n">
        <f aca="false">SUMIFS(Dep_Keur,Dep_Rel,"&gt;="&amp;AQ$3,Dep_Rel,"&lt;="&amp;AQ$4,Dep_Cash,1)</f>
        <v>0</v>
      </c>
      <c r="AR108" s="20" t="n">
        <f aca="false">SUMIFS(Dep_Keur,Dep_Rel,"&gt;="&amp;AR$3,Dep_Rel,"&lt;="&amp;AR$4,Dep_Cash,1)</f>
        <v>0</v>
      </c>
      <c r="AS108" s="20" t="n">
        <f aca="false">SUMIFS(Dep_Keur,Dep_Rel,"&gt;="&amp;AS$3,Dep_Rel,"&lt;="&amp;AS$4,Dep_Cash,1)</f>
        <v>0</v>
      </c>
      <c r="AT108" s="20" t="n">
        <f aca="false">SUMIFS(Dep_Keur,Dep_Rel,"&gt;="&amp;AT$3,Dep_Rel,"&lt;="&amp;AT$4,Dep_Cash,1)</f>
        <v>0</v>
      </c>
      <c r="AU108" s="20" t="n">
        <f aca="false">SUMIFS(Dep_Keur,Dep_Rel,"&gt;="&amp;AU$3,Dep_Rel,"&lt;="&amp;AU$4,Dep_Cash,1)</f>
        <v>0</v>
      </c>
      <c r="AV108" s="20" t="n">
        <f aca="false">SUMIFS(Dep_Keur,Dep_Rel,"&gt;="&amp;AV$3,Dep_Rel,"&lt;="&amp;AV$4,Dep_Cash,1)</f>
        <v>0</v>
      </c>
      <c r="AW108" s="20" t="n">
        <f aca="false">SUMIFS(Dep_Keur,Dep_Rel,"&gt;="&amp;AW$3,Dep_Rel,"&lt;="&amp;AW$4,Dep_Cash,1)</f>
        <v>0</v>
      </c>
      <c r="AX108" s="20" t="n">
        <f aca="false">SUMIFS(Dep_Keur,Dep_Rel,"&gt;="&amp;AX$3,Dep_Rel,"&lt;="&amp;AX$4,Dep_Cash,1)</f>
        <v>0</v>
      </c>
      <c r="AY108" s="20" t="n">
        <f aca="false">SUMIFS(Dep_Keur,Dep_Rel,"&gt;="&amp;AY$3,Dep_Rel,"&lt;="&amp;AY$4,Dep_Cash,1)</f>
        <v>0</v>
      </c>
      <c r="AZ108" s="20" t="n">
        <f aca="false">SUMIFS(Dep_Keur,Dep_Rel,"&gt;="&amp;AZ$3,Dep_Rel,"&lt;="&amp;AZ$4,Dep_Cash,1)</f>
        <v>0</v>
      </c>
      <c r="BA108" s="20" t="n">
        <f aca="false">SUMIFS(Dep_Keur,Dep_Rel,"&gt;="&amp;BA$3,Dep_Rel,"&lt;="&amp;BA$4,Dep_Cash,1)</f>
        <v>0</v>
      </c>
      <c r="BB108" s="20" t="n">
        <f aca="false">SUMIFS(Dep_Keur,Dep_Rel,"&gt;="&amp;BB$3,Dep_Rel,"&lt;="&amp;BB$4,Dep_Cash,1)</f>
        <v>0</v>
      </c>
      <c r="BC108" s="20" t="n">
        <f aca="false">SUMIFS(Dep_Keur,Dep_Rel,"&gt;="&amp;BC$3,Dep_Rel,"&lt;="&amp;BC$4,Dep_Cash,1)</f>
        <v>0</v>
      </c>
      <c r="BD108" s="20" t="n">
        <f aca="false">SUMIFS(Dep_Keur,Dep_Rel,"&gt;="&amp;BD$3,Dep_Rel,"&lt;="&amp;BD$4,Dep_Cash,1)</f>
        <v>0</v>
      </c>
      <c r="BE108" s="20" t="n">
        <f aca="false">SUMIFS(Dep_Keur,Dep_Rel,"&gt;="&amp;BE$3,Dep_Rel,"&lt;="&amp;BE$4,Dep_Cash,1)</f>
        <v>0</v>
      </c>
      <c r="BF108" s="20" t="n">
        <f aca="false">SUMIFS(Dep_Keur,Dep_Rel,"&gt;="&amp;BF$3,Dep_Rel,"&lt;="&amp;BF$4,Dep_Cash,1)</f>
        <v>0</v>
      </c>
      <c r="BG108" s="20" t="n">
        <f aca="false">SUMIFS(Dep_Keur,Dep_Rel,"&gt;="&amp;BG$3,Dep_Rel,"&lt;="&amp;BG$4,Dep_Cash,1)</f>
        <v>0</v>
      </c>
      <c r="BH108" s="20" t="n">
        <f aca="false">SUMIFS(Dep_Keur,Dep_Rel,"&gt;="&amp;BH$3,Dep_Rel,"&lt;="&amp;BH$4,Dep_Cash,1)</f>
        <v>0</v>
      </c>
      <c r="BI108" s="20" t="n">
        <f aca="false">SUMIFS(Dep_Keur,Dep_Rel,"&gt;="&amp;BI$3,Dep_Rel,"&lt;="&amp;BI$4,Dep_Cash,1)</f>
        <v>0</v>
      </c>
      <c r="BJ108" s="20" t="n">
        <f aca="false">SUMIFS(Dep_Keur,Dep_Rel,"&gt;="&amp;BJ$3,Dep_Rel,"&lt;="&amp;BJ$4,Dep_Cash,1)</f>
        <v>0</v>
      </c>
      <c r="BK108" s="20" t="n">
        <f aca="false">SUMIFS(Dep_Keur,Dep_Rel,"&gt;="&amp;BK$3,Dep_Rel,"&lt;="&amp;BK$4,Dep_Cash,1)</f>
        <v>0</v>
      </c>
      <c r="BL108" s="20" t="n">
        <f aca="false">SUMIFS(Dep_Keur,Dep_Rel,"&gt;="&amp;BL$3,Dep_Rel,"&lt;="&amp;BL$4,Dep_Cash,1)</f>
        <v>0</v>
      </c>
      <c r="BM108" s="20" t="n">
        <f aca="false">SUMIFS(Dep_Keur,Dep_Rel,"&gt;="&amp;BM$3,Dep_Rel,"&lt;="&amp;BM$4,Dep_Cash,1)</f>
        <v>0</v>
      </c>
      <c r="BN108" s="20" t="n">
        <f aca="false">SUMIFS(Dep_Keur,Dep_Rel,"&gt;="&amp;BN$3,Dep_Rel,"&lt;="&amp;BN$4,Dep_Cash,1)</f>
        <v>0</v>
      </c>
      <c r="BO108" s="20" t="n">
        <f aca="false">SUMIFS(Dep_Keur,Dep_Rel,"&gt;="&amp;BO$3,Dep_Rel,"&lt;="&amp;BO$4,Dep_Cash,1)</f>
        <v>0</v>
      </c>
      <c r="BP108" s="20" t="n">
        <f aca="false">SUMIFS(Dep_Keur,Dep_Rel,"&gt;="&amp;BP$3,Dep_Rel,"&lt;="&amp;BP$4,Dep_Cash,1)</f>
        <v>0</v>
      </c>
      <c r="BQ108" s="20" t="n">
        <f aca="false">SUMIFS(Dep_Keur,Dep_Rel,"&gt;="&amp;BQ$3,Dep_Rel,"&lt;="&amp;BQ$4,Dep_Cash,1)</f>
        <v>0</v>
      </c>
      <c r="BR108" s="20" t="n">
        <f aca="false">SUMIFS(Dep_Keur,Dep_Rel,"&gt;="&amp;BR$3,Dep_Rel,"&lt;="&amp;BR$4,Dep_Cash,1)</f>
        <v>0</v>
      </c>
      <c r="BS108" s="20" t="n">
        <f aca="false">SUMIFS(Dep_Keur,Dep_Rel,"&gt;="&amp;BS$3,Dep_Rel,"&lt;="&amp;BS$4,Dep_Cash,1)</f>
        <v>0</v>
      </c>
      <c r="BT108" s="20" t="n">
        <f aca="false">SUMIFS(Dep_Keur,Dep_Rel,"&gt;="&amp;BT$3,Dep_Rel,"&lt;="&amp;BT$4,Dep_Cash,1)</f>
        <v>0</v>
      </c>
      <c r="BU108" s="20" t="n">
        <f aca="false">SUMIFS(Dep_Keur,Dep_Rel,"&gt;="&amp;BU$3,Dep_Rel,"&lt;="&amp;BU$4,Dep_Cash,1)</f>
        <v>0</v>
      </c>
      <c r="BV108" s="20" t="n">
        <f aca="false">SUMIFS(Dep_Keur,Dep_Rel,"&gt;="&amp;BV$3,Dep_Rel,"&lt;="&amp;BV$4,Dep_Cash,1)</f>
        <v>0</v>
      </c>
      <c r="BW108" s="20" t="n">
        <f aca="false">SUMIFS(Dep_Keur,Dep_Rel,"&gt;="&amp;BW$3,Dep_Rel,"&lt;="&amp;BW$4,Dep_Cash,1)</f>
        <v>0</v>
      </c>
      <c r="BX108" s="20" t="n">
        <f aca="false">SUMIFS(Dep_Keur,Dep_Rel,"&gt;="&amp;BX$3,Dep_Rel,"&lt;="&amp;BX$4,Dep_Cash,1)</f>
        <v>0</v>
      </c>
      <c r="BY108" s="20" t="n">
        <f aca="false">SUMIFS(Dep_Keur,Dep_Rel,"&gt;="&amp;BY$3,Dep_Rel,"&lt;="&amp;BY$4,Dep_Cash,1)</f>
        <v>0</v>
      </c>
      <c r="BZ108" s="20" t="n">
        <f aca="false">SUMIFS(Dep_Keur,Dep_Rel,"&gt;="&amp;BZ$3,Dep_Rel,"&lt;="&amp;BZ$4,Dep_Cash,1)</f>
        <v>0</v>
      </c>
      <c r="CA108" s="20" t="n">
        <f aca="false">SUMIFS(Dep_Keur,Dep_Rel,"&gt;="&amp;CA$3,Dep_Rel,"&lt;="&amp;CA$4,Dep_Cash,1)</f>
        <v>0</v>
      </c>
      <c r="CB108" s="20" t="n">
        <f aca="false">SUMIFS(Dep_Keur,Dep_Rel,"&gt;="&amp;CB$3,Dep_Rel,"&lt;="&amp;CB$4,Dep_Cash,1)</f>
        <v>0</v>
      </c>
      <c r="CC108" s="20" t="n">
        <f aca="false">SUMIFS(Dep_Keur,Dep_Rel,"&gt;="&amp;CC$3,Dep_Rel,"&lt;="&amp;CC$4,Dep_Cash,1)</f>
        <v>0</v>
      </c>
      <c r="CD108" s="20" t="n">
        <f aca="false">SUMIFS(Dep_Keur,Dep_Rel,"&gt;="&amp;CD$3,Dep_Rel,"&lt;="&amp;CD$4,Dep_Cash,1)</f>
        <v>0</v>
      </c>
      <c r="CE108" s="20" t="n">
        <f aca="false">SUMIFS(Dep_Keur,Dep_Rel,"&gt;="&amp;CE$3,Dep_Rel,"&lt;="&amp;CE$4,Dep_Cash,1)</f>
        <v>0</v>
      </c>
      <c r="CF108" s="20" t="n">
        <f aca="false">SUMIFS(Dep_Keur,Dep_Rel,"&gt;="&amp;CF$3,Dep_Rel,"&lt;="&amp;CF$4,Dep_Cash,1)</f>
        <v>0</v>
      </c>
      <c r="CG108" s="20" t="n">
        <f aca="false">SUMIFS(Dep_Keur,Dep_Rel,"&gt;="&amp;CG$3,Dep_Rel,"&lt;="&amp;CG$4,Dep_Cash,1)</f>
        <v>0</v>
      </c>
      <c r="CH108" s="20" t="n">
        <f aca="false">SUMIFS(Dep_Keur,Dep_Rel,"&gt;="&amp;CH$3,Dep_Rel,"&lt;="&amp;CH$4,Dep_Cash,1)</f>
        <v>0</v>
      </c>
      <c r="CI108" s="20" t="n">
        <f aca="false">SUMIFS(Dep_Keur,Dep_Rel,"&gt;="&amp;CI$3,Dep_Rel,"&lt;="&amp;CI$4,Dep_Cash,1)</f>
        <v>0</v>
      </c>
      <c r="CJ108" s="20" t="n">
        <f aca="false">SUMIFS(Dep_Keur,Dep_Rel,"&gt;="&amp;CJ$3,Dep_Rel,"&lt;="&amp;CJ$4,Dep_Cash,1)</f>
        <v>0</v>
      </c>
      <c r="CK108" s="20" t="n">
        <f aca="false">SUMIFS(Dep_Keur,Dep_Rel,"&gt;="&amp;CK$3,Dep_Rel,"&lt;="&amp;CK$4,Dep_Cash,1)</f>
        <v>0</v>
      </c>
      <c r="CL108" s="20" t="n">
        <f aca="false">SUMIFS(Dep_Keur,Dep_Rel,"&gt;="&amp;CL$3,Dep_Rel,"&lt;="&amp;CL$4,Dep_Cash,1)</f>
        <v>0</v>
      </c>
      <c r="CM108" s="20" t="n">
        <f aca="false">SUMIFS(Dep_Keur,Dep_Rel,"&gt;="&amp;CM$3,Dep_Rel,"&lt;="&amp;CM$4,Dep_Cash,1)</f>
        <v>0</v>
      </c>
      <c r="CN108" s="20" t="n">
        <f aca="false">SUMIFS(Dep_Keur,Dep_Rel,"&gt;="&amp;CN$3,Dep_Rel,"&lt;="&amp;CN$4,Dep_Cash,1)</f>
        <v>0</v>
      </c>
      <c r="CO108" s="20" t="n">
        <f aca="false">SUMIFS(Dep_Keur,Dep_Rel,"&gt;="&amp;CO$3,Dep_Rel,"&lt;="&amp;CO$4,Dep_Cash,1)</f>
        <v>0</v>
      </c>
      <c r="CP108" s="20" t="n">
        <f aca="false">SUMIFS(Dep_Keur,Dep_Rel,"&gt;="&amp;CP$3,Dep_Rel,"&lt;="&amp;CP$4,Dep_Cash,1)</f>
        <v>0</v>
      </c>
      <c r="CQ108" s="20" t="n">
        <f aca="false">SUMIFS(Dep_Keur,Dep_Rel,"&gt;="&amp;CQ$3,Dep_Rel,"&lt;="&amp;CQ$4,Dep_Cash,1)</f>
        <v>0</v>
      </c>
      <c r="CR108" s="20" t="n">
        <f aca="false">SUMIFS(Dep_Keur,Dep_Rel,"&gt;="&amp;CR$3,Dep_Rel,"&lt;="&amp;CR$4,Dep_Cash,1)</f>
        <v>0</v>
      </c>
      <c r="CS108" s="20" t="n">
        <f aca="false">SUMIFS(Dep_Keur,Dep_Rel,"&gt;="&amp;CS$3,Dep_Rel,"&lt;="&amp;CS$4,Dep_Cash,1)</f>
        <v>0</v>
      </c>
      <c r="CT108" s="20" t="n">
        <f aca="false">SUMIFS(Dep_Keur,Dep_Rel,"&gt;="&amp;CT$3,Dep_Rel,"&lt;="&amp;CT$4,Dep_Cash,1)</f>
        <v>0</v>
      </c>
      <c r="CU108" s="20" t="n">
        <f aca="false">SUMIFS(Dep_Keur,Dep_Rel,"&gt;="&amp;CU$3,Dep_Rel,"&lt;="&amp;CU$4,Dep_Cash,1)</f>
        <v>0</v>
      </c>
      <c r="CV108" s="20" t="n">
        <f aca="false">SUMIFS(Dep_Keur,Dep_Rel,"&gt;="&amp;CV$3,Dep_Rel,"&lt;="&amp;CV$4,Dep_Cash,1)</f>
        <v>0</v>
      </c>
      <c r="CW108" s="20" t="n">
        <f aca="false">SUMIFS(Dep_Keur,Dep_Rel,"&gt;="&amp;CW$3,Dep_Rel,"&lt;="&amp;CW$4,Dep_Cash,1)</f>
        <v>0</v>
      </c>
      <c r="CX108" s="20" t="n">
        <f aca="false">SUMIFS(Dep_Keur,Dep_Rel,"&gt;="&amp;CX$3,Dep_Rel,"&lt;="&amp;CX$4,Dep_Cash,1)</f>
        <v>0</v>
      </c>
      <c r="CY108" s="20" t="n">
        <f aca="false">SUMIFS(Dep_Keur,Dep_Rel,"&gt;="&amp;CY$3,Dep_Rel,"&lt;="&amp;CY$4,Dep_Cash,1)</f>
        <v>0</v>
      </c>
      <c r="CZ108" s="20" t="n">
        <f aca="false">SUMIFS(Dep_Keur,Dep_Rel,"&gt;="&amp;CZ$3,Dep_Rel,"&lt;="&amp;CZ$4,Dep_Cash,1)</f>
        <v>0</v>
      </c>
      <c r="DA108" s="20" t="n">
        <f aca="false">SUMIFS(Dep_Keur,Dep_Rel,"&gt;="&amp;DA$3,Dep_Rel,"&lt;="&amp;DA$4,Dep_Cash,1)</f>
        <v>0</v>
      </c>
      <c r="DB108" s="20" t="n">
        <f aca="false">SUMIFS(Dep_Keur,Dep_Rel,"&gt;="&amp;DB$3,Dep_Rel,"&lt;="&amp;DB$4,Dep_Cash,1)</f>
        <v>0</v>
      </c>
      <c r="DC108" s="20" t="n">
        <f aca="false">SUMIFS(Dep_Keur,Dep_Rel,"&gt;="&amp;DC$3,Dep_Rel,"&lt;="&amp;DC$4,Dep_Cash,1)</f>
        <v>0</v>
      </c>
      <c r="DD108" s="20" t="n">
        <f aca="false">SUMIFS(Dep_Keur,Dep_Rel,"&gt;="&amp;DD$3,Dep_Rel,"&lt;="&amp;DD$4,Dep_Cash,1)</f>
        <v>0</v>
      </c>
      <c r="DE108" s="20" t="n">
        <f aca="false">SUMIFS(Dep_Keur,Dep_Rel,"&gt;="&amp;DE$3,Dep_Rel,"&lt;="&amp;DE$4,Dep_Cash,1)</f>
        <v>0</v>
      </c>
      <c r="DF108" s="20" t="n">
        <f aca="false">SUMIFS(Dep_Keur,Dep_Rel,"&gt;="&amp;DF$3,Dep_Rel,"&lt;="&amp;DF$4,Dep_Cash,1)</f>
        <v>0</v>
      </c>
      <c r="DG108" s="20" t="n">
        <f aca="false">SUMIFS(Dep_Keur,Dep_Rel,"&gt;="&amp;DG$3,Dep_Rel,"&lt;="&amp;DG$4,Dep_Cash,1)</f>
        <v>0</v>
      </c>
      <c r="DH108" s="20" t="n">
        <f aca="false">SUMIFS(Dep_Keur,Dep_Rel,"&gt;="&amp;DH$3,Dep_Rel,"&lt;="&amp;DH$4,Dep_Cash,1)</f>
        <v>0</v>
      </c>
      <c r="DI108" s="20" t="n">
        <f aca="false">SUMIFS(Dep_Keur,Dep_Rel,"&gt;="&amp;DI$3,Dep_Rel,"&lt;="&amp;DI$4,Dep_Cash,1)</f>
        <v>0</v>
      </c>
      <c r="DJ108" s="20" t="n">
        <f aca="false">SUMIFS(Dep_Keur,Dep_Rel,"&gt;="&amp;DJ$3,Dep_Rel,"&lt;="&amp;DJ$4,Dep_Cash,1)</f>
        <v>0</v>
      </c>
      <c r="DK108" s="20" t="n">
        <f aca="false">SUMIFS(Dep_Keur,Dep_Rel,"&gt;="&amp;DK$3,Dep_Rel,"&lt;="&amp;DK$4,Dep_Cash,1)</f>
        <v>0</v>
      </c>
      <c r="DL108" s="20" t="n">
        <f aca="false">SUMIFS(Dep_Keur,Dep_Rel,"&gt;="&amp;DL$3,Dep_Rel,"&lt;="&amp;DL$4,Dep_Cash,1)</f>
        <v>0</v>
      </c>
      <c r="DM108" s="20" t="n">
        <f aca="false">SUMIFS(Dep_Keur,Dep_Rel,"&gt;="&amp;DM$3,Dep_Rel,"&lt;="&amp;DM$4,Dep_Cash,1)</f>
        <v>0</v>
      </c>
      <c r="DN108" s="20" t="n">
        <f aca="false">SUMIFS(Dep_Keur,Dep_Rel,"&gt;="&amp;DN$3,Dep_Rel,"&lt;="&amp;DN$4,Dep_Cash,1)</f>
        <v>0</v>
      </c>
      <c r="DO108" s="20" t="n">
        <f aca="false">SUMIFS(Dep_Keur,Dep_Rel,"&gt;="&amp;DO$3,Dep_Rel,"&lt;="&amp;DO$4,Dep_Cash,1)</f>
        <v>0</v>
      </c>
      <c r="DP108" s="20" t="n">
        <f aca="false">SUMIFS(Dep_Keur,Dep_Rel,"&gt;="&amp;DP$3,Dep_Rel,"&lt;="&amp;DP$4,Dep_Cash,1)</f>
        <v>0</v>
      </c>
      <c r="DQ108" s="20" t="n">
        <f aca="false">SUMIFS(Dep_Keur,Dep_Rel,"&gt;="&amp;DQ$3,Dep_Rel,"&lt;="&amp;DQ$4,Dep_Cash,1)</f>
        <v>0</v>
      </c>
      <c r="DR108" s="20" t="n">
        <f aca="false">SUMIFS(Dep_Keur,Dep_Rel,"&gt;="&amp;DR$3,Dep_Rel,"&lt;="&amp;DR$4,Dep_Cash,1)</f>
        <v>0</v>
      </c>
      <c r="DS108" s="20" t="n">
        <f aca="false">SUMIFS(Dep_Keur,Dep_Rel,"&gt;="&amp;DS$3,Dep_Rel,"&lt;="&amp;DS$4,Dep_Cash,1)</f>
        <v>0</v>
      </c>
      <c r="DT108" s="20" t="n">
        <f aca="false">SUMIFS(Dep_Keur,Dep_Rel,"&gt;="&amp;DT$3,Dep_Rel,"&lt;="&amp;DT$4,Dep_Cash,1)</f>
        <v>0</v>
      </c>
      <c r="DU108" s="20" t="n">
        <f aca="false">SUMIFS(Dep_Keur,Dep_Rel,"&gt;="&amp;DU$3,Dep_Rel,"&lt;="&amp;DU$4,Dep_Cash,1)</f>
        <v>0</v>
      </c>
      <c r="DV108" s="20" t="n">
        <f aca="false">SUMIFS(Dep_Keur,Dep_Rel,"&gt;="&amp;DV$3,Dep_Rel,"&lt;="&amp;DV$4,Dep_Cash,1)</f>
        <v>0</v>
      </c>
      <c r="DW108" s="20" t="n">
        <f aca="false">SUMIFS(Dep_Keur,Dep_Rel,"&gt;="&amp;DW$3,Dep_Rel,"&lt;="&amp;DW$4,Dep_Cash,1)</f>
        <v>0</v>
      </c>
      <c r="DX108" s="20" t="n">
        <f aca="false">SUMIFS(Dep_Keur,Dep_Rel,"&gt;="&amp;DX$3,Dep_Rel,"&lt;="&amp;DX$4,Dep_Cash,1)</f>
        <v>0</v>
      </c>
      <c r="DY108" s="20" t="n">
        <f aca="false">SUMIFS(Dep_Keur,Dep_Rel,"&gt;="&amp;DY$3,Dep_Rel,"&lt;="&amp;DY$4,Dep_Cash,1)</f>
        <v>0</v>
      </c>
      <c r="DZ108" s="20" t="n">
        <f aca="false">SUMIFS(Dep_Keur,Dep_Rel,"&gt;="&amp;DZ$3,Dep_Rel,"&lt;="&amp;DZ$4,Dep_Cash,1)</f>
        <v>0</v>
      </c>
      <c r="EA108" s="20" t="n">
        <f aca="false">SUMIFS(Dep_Keur,Dep_Rel,"&gt;="&amp;EA$3,Dep_Rel,"&lt;="&amp;EA$4,Dep_Cash,1)</f>
        <v>0</v>
      </c>
      <c r="EB108" s="20" t="n">
        <f aca="false">SUMIFS(Dep_Keur,Dep_Rel,"&gt;="&amp;EB$3,Dep_Rel,"&lt;="&amp;EB$4,Dep_Cash,1)</f>
        <v>0</v>
      </c>
      <c r="EC108" s="20" t="n">
        <f aca="false">SUMIFS(Dep_Keur,Dep_Rel,"&gt;="&amp;EC$3,Dep_Rel,"&lt;="&amp;EC$4,Dep_Cash,1)</f>
        <v>0</v>
      </c>
      <c r="ED108" s="20" t="n">
        <f aca="false">SUMIFS(Dep_Keur,Dep_Rel,"&gt;="&amp;ED$3,Dep_Rel,"&lt;="&amp;ED$4,Dep_Cash,1)</f>
        <v>0</v>
      </c>
      <c r="EE108" s="20" t="n">
        <f aca="false">SUMIFS(Dep_Keur,Dep_Rel,"&gt;="&amp;EE$3,Dep_Rel,"&lt;="&amp;EE$4,Dep_Cash,1)</f>
        <v>0</v>
      </c>
      <c r="EF108" s="20" t="n">
        <f aca="false">SUMIFS(Dep_Keur,Dep_Rel,"&gt;="&amp;EF$3,Dep_Rel,"&lt;="&amp;EF$4,Dep_Cash,1)</f>
        <v>0</v>
      </c>
      <c r="EG108" s="20" t="n">
        <f aca="false">SUMIFS(Dep_Keur,Dep_Rel,"&gt;="&amp;EG$3,Dep_Rel,"&lt;="&amp;EG$4,Dep_Cash,1)</f>
        <v>0</v>
      </c>
      <c r="EH108" s="20" t="n">
        <f aca="false">SUMIFS(Dep_Keur,Dep_Rel,"&gt;="&amp;EH$3,Dep_Rel,"&lt;="&amp;EH$4,Dep_Cash,1)</f>
        <v>0</v>
      </c>
      <c r="EI108" s="20" t="n">
        <f aca="false">SUMIFS(Dep_Keur,Dep_Rel,"&gt;="&amp;EI$3,Dep_Rel,"&lt;="&amp;EI$4,Dep_Cash,1)</f>
        <v>0</v>
      </c>
      <c r="EJ108" s="20" t="n">
        <f aca="false">SUMIFS(Dep_Keur,Dep_Rel,"&gt;="&amp;EJ$3,Dep_Rel,"&lt;="&amp;EJ$4,Dep_Cash,1)</f>
        <v>0</v>
      </c>
      <c r="EK108" s="20" t="n">
        <f aca="false">SUMIFS(Dep_Keur,Dep_Rel,"&gt;="&amp;EK$3,Dep_Rel,"&lt;="&amp;EK$4,Dep_Cash,1)</f>
        <v>0</v>
      </c>
      <c r="EL108" s="20" t="n">
        <f aca="false">SUMIFS(Dep_Keur,Dep_Rel,"&gt;="&amp;EL$3,Dep_Rel,"&lt;="&amp;EL$4,Dep_Cash,1)</f>
        <v>0</v>
      </c>
      <c r="EM108" s="20" t="n">
        <f aca="false">SUMIFS(Dep_Keur,Dep_Rel,"&gt;="&amp;EM$3,Dep_Rel,"&lt;="&amp;EM$4,Dep_Cash,1)</f>
        <v>0</v>
      </c>
      <c r="EN108" s="20" t="n">
        <f aca="false">SUMIFS(Dep_Keur,Dep_Rel,"&gt;="&amp;EN$3,Dep_Rel,"&lt;="&amp;EN$4,Dep_Cash,1)</f>
        <v>0</v>
      </c>
      <c r="EO108" s="20" t="n">
        <f aca="false">SUMIFS(Dep_Keur,Dep_Rel,"&gt;="&amp;EO$3,Dep_Rel,"&lt;="&amp;EO$4,Dep_Cash,1)</f>
        <v>0</v>
      </c>
      <c r="EP108" s="20" t="n">
        <f aca="false">SUMIFS(Dep_Keur,Dep_Rel,"&gt;="&amp;EP$3,Dep_Rel,"&lt;="&amp;EP$4,Dep_Cash,1)</f>
        <v>0</v>
      </c>
      <c r="EQ108" s="20" t="n">
        <f aca="false">SUMIFS(Dep_Keur,Dep_Rel,"&gt;="&amp;EQ$3,Dep_Rel,"&lt;="&amp;EQ$4,Dep_Cash,1)</f>
        <v>0</v>
      </c>
      <c r="ER108" s="20" t="n">
        <f aca="false">SUMIFS(Dep_Keur,Dep_Rel,"&gt;="&amp;ER$3,Dep_Rel,"&lt;="&amp;ER$4,Dep_Cash,1)</f>
        <v>0</v>
      </c>
      <c r="ES108" s="20" t="n">
        <f aca="false">SUMIFS(Dep_Keur,Dep_Rel,"&gt;="&amp;ES$3,Dep_Rel,"&lt;="&amp;ES$4,Dep_Cash,1)</f>
        <v>0</v>
      </c>
      <c r="ET108" s="20" t="n">
        <f aca="false">SUMIFS(Dep_Keur,Dep_Rel,"&gt;="&amp;ET$3,Dep_Rel,"&lt;="&amp;ET$4,Dep_Cash,1)</f>
        <v>0</v>
      </c>
      <c r="EU108" s="20" t="n">
        <f aca="false">SUMIFS(Dep_Keur,Dep_Rel,"&gt;="&amp;EU$3,Dep_Rel,"&lt;="&amp;EU$4,Dep_Cash,1)</f>
        <v>0</v>
      </c>
      <c r="EV108" s="20" t="n">
        <f aca="false">SUMIFS(Dep_Keur,Dep_Rel,"&gt;="&amp;EV$3,Dep_Rel,"&lt;="&amp;EV$4,Dep_Cash,1)</f>
        <v>0</v>
      </c>
      <c r="EW108" s="20" t="n">
        <f aca="false">SUMIFS(Dep_Keur,Dep_Rel,"&gt;="&amp;EW$3,Dep_Rel,"&lt;="&amp;EW$4,Dep_Cash,1)</f>
        <v>0</v>
      </c>
      <c r="EX108" s="20" t="n">
        <f aca="false">SUMIFS(Dep_Keur,Dep_Rel,"&gt;="&amp;EX$3,Dep_Rel,"&lt;="&amp;EX$4,Dep_Cash,1)</f>
        <v>0</v>
      </c>
      <c r="EY108" s="20" t="n">
        <f aca="false">SUMIFS(Dep_Keur,Dep_Rel,"&gt;="&amp;EY$3,Dep_Rel,"&lt;="&amp;EY$4,Dep_Cash,1)</f>
        <v>0</v>
      </c>
      <c r="EZ108" s="20" t="n">
        <f aca="false">SUMIFS(Dep_Keur,Dep_Rel,"&gt;="&amp;EZ$3,Dep_Rel,"&lt;="&amp;EZ$4,Dep_Cash,1)</f>
        <v>0</v>
      </c>
      <c r="FA108" s="20" t="n">
        <f aca="false">SUMIFS(Dep_Keur,Dep_Rel,"&gt;="&amp;FA$3,Dep_Rel,"&lt;="&amp;FA$4,Dep_Cash,1)</f>
        <v>0</v>
      </c>
      <c r="FB108" s="20" t="n">
        <f aca="false">SUMIFS(Dep_Keur,Dep_Rel,"&gt;="&amp;FB$3,Dep_Rel,"&lt;="&amp;FB$4,Dep_Cash,1)</f>
        <v>0</v>
      </c>
      <c r="FC108" s="20" t="n">
        <f aca="false">SUMIFS(Dep_Keur,Dep_Rel,"&gt;="&amp;FC$3,Dep_Rel,"&lt;="&amp;FC$4,Dep_Cash,1)</f>
        <v>0</v>
      </c>
      <c r="FD108" s="20" t="n">
        <f aca="false">SUMIFS(Dep_Keur,Dep_Rel,"&gt;="&amp;FD$3,Dep_Rel,"&lt;="&amp;FD$4,Dep_Cash,1)</f>
        <v>0</v>
      </c>
      <c r="FE108" s="20" t="n">
        <f aca="false">SUMIFS(Dep_Keur,Dep_Rel,"&gt;="&amp;FE$3,Dep_Rel,"&lt;="&amp;FE$4,Dep_Cash,1)</f>
        <v>0</v>
      </c>
      <c r="FF108" s="20" t="n">
        <f aca="false">SUMIFS(Dep_Keur,Dep_Rel,"&gt;="&amp;FF$3,Dep_Rel,"&lt;="&amp;FF$4,Dep_Cash,1)</f>
        <v>0</v>
      </c>
      <c r="FG108" s="20" t="n">
        <f aca="false">SUMIFS(Dep_Keur,Dep_Rel,"&gt;="&amp;FG$3,Dep_Rel,"&lt;="&amp;FG$4,Dep_Cash,1)</f>
        <v>0</v>
      </c>
      <c r="FH108" s="20" t="n">
        <f aca="false">SUMIFS(Dep_Keur,Dep_Rel,"&gt;="&amp;FH$3,Dep_Rel,"&lt;="&amp;FH$4,Dep_Cash,1)</f>
        <v>0</v>
      </c>
    </row>
    <row r="109" customFormat="false" ht="15" hidden="false" customHeight="false" outlineLevel="0" collapsed="false">
      <c r="C109" s="0" t="s">
        <v>759</v>
      </c>
      <c r="D109" s="11" t="s">
        <v>359</v>
      </c>
      <c r="I109" s="20" t="n">
        <f aca="false">SUM(J109:FH109)</f>
        <v>562.5</v>
      </c>
      <c r="J109" s="20" t="n">
        <f aca="false">$E108*J22</f>
        <v>0</v>
      </c>
      <c r="K109" s="20" t="n">
        <f aca="false">$E108*K22</f>
        <v>0</v>
      </c>
      <c r="L109" s="20" t="n">
        <f aca="false">$E108*L22</f>
        <v>0</v>
      </c>
      <c r="M109" s="20" t="n">
        <f aca="false">$E108*M22</f>
        <v>0</v>
      </c>
      <c r="N109" s="20" t="n">
        <f aca="false">$E108*N22</f>
        <v>0</v>
      </c>
      <c r="O109" s="20" t="n">
        <f aca="false">$E108*O22</f>
        <v>0</v>
      </c>
      <c r="P109" s="20" t="n">
        <f aca="false">$E108*P22</f>
        <v>0</v>
      </c>
      <c r="Q109" s="20" t="n">
        <f aca="false">$E108*Q22</f>
        <v>0</v>
      </c>
      <c r="R109" s="20" t="n">
        <f aca="false">$E108*R22</f>
        <v>0</v>
      </c>
      <c r="S109" s="20" t="n">
        <f aca="false">$E108*S22</f>
        <v>562.5</v>
      </c>
      <c r="T109" s="20" t="n">
        <f aca="false">$E108*T22</f>
        <v>0</v>
      </c>
      <c r="U109" s="20" t="n">
        <f aca="false">$E108*U22</f>
        <v>0</v>
      </c>
      <c r="V109" s="20" t="n">
        <f aca="false">$E108*V22</f>
        <v>0</v>
      </c>
      <c r="W109" s="20" t="n">
        <f aca="false">$E108*W22</f>
        <v>0</v>
      </c>
      <c r="X109" s="20" t="n">
        <f aca="false">$E108*X22</f>
        <v>0</v>
      </c>
      <c r="Y109" s="20" t="n">
        <f aca="false">$E108*Y22</f>
        <v>0</v>
      </c>
      <c r="Z109" s="20" t="n">
        <f aca="false">$E108*Z22</f>
        <v>0</v>
      </c>
      <c r="AA109" s="20" t="n">
        <f aca="false">$E108*AA22</f>
        <v>0</v>
      </c>
      <c r="AB109" s="20" t="n">
        <f aca="false">$E108*AB22</f>
        <v>0</v>
      </c>
      <c r="AC109" s="20" t="n">
        <f aca="false">$E108*AC22</f>
        <v>0</v>
      </c>
      <c r="AD109" s="20" t="n">
        <f aca="false">$E108*AD22</f>
        <v>0</v>
      </c>
      <c r="AE109" s="20" t="n">
        <f aca="false">$E108*AE22</f>
        <v>0</v>
      </c>
      <c r="AF109" s="20" t="n">
        <f aca="false">$E108*AF22</f>
        <v>0</v>
      </c>
      <c r="AG109" s="20" t="n">
        <f aca="false">$E108*AG22</f>
        <v>0</v>
      </c>
      <c r="AH109" s="20" t="n">
        <f aca="false">$E108*AH22</f>
        <v>0</v>
      </c>
      <c r="AI109" s="20" t="n">
        <f aca="false">$E108*AI22</f>
        <v>0</v>
      </c>
      <c r="AJ109" s="20" t="n">
        <f aca="false">$E108*AJ22</f>
        <v>0</v>
      </c>
      <c r="AK109" s="20" t="n">
        <f aca="false">$E108*AK22</f>
        <v>0</v>
      </c>
      <c r="AL109" s="20" t="n">
        <f aca="false">$E108*AL22</f>
        <v>0</v>
      </c>
      <c r="AM109" s="20" t="n">
        <f aca="false">$E108*AM22</f>
        <v>0</v>
      </c>
      <c r="AN109" s="20" t="n">
        <f aca="false">$E108*AN22</f>
        <v>0</v>
      </c>
      <c r="AO109" s="20" t="n">
        <f aca="false">$E108*AO22</f>
        <v>0</v>
      </c>
      <c r="AP109" s="20" t="n">
        <f aca="false">$E108*AP22</f>
        <v>0</v>
      </c>
      <c r="AQ109" s="20" t="n">
        <f aca="false">$E108*AQ22</f>
        <v>0</v>
      </c>
      <c r="AR109" s="20" t="n">
        <f aca="false">$E108*AR22</f>
        <v>0</v>
      </c>
      <c r="AS109" s="20" t="n">
        <f aca="false">$E108*AS22</f>
        <v>0</v>
      </c>
      <c r="AT109" s="20" t="n">
        <f aca="false">$E108*AT22</f>
        <v>0</v>
      </c>
      <c r="AU109" s="20" t="n">
        <f aca="false">$E108*AU22</f>
        <v>0</v>
      </c>
      <c r="AV109" s="20" t="n">
        <f aca="false">$E108*AV22</f>
        <v>0</v>
      </c>
      <c r="AW109" s="20" t="n">
        <f aca="false">$E108*AW22</f>
        <v>0</v>
      </c>
      <c r="AX109" s="20" t="n">
        <f aca="false">$E108*AX22</f>
        <v>0</v>
      </c>
      <c r="AY109" s="20" t="n">
        <f aca="false">$E108*AY22</f>
        <v>0</v>
      </c>
      <c r="AZ109" s="20" t="n">
        <f aca="false">$E108*AZ22</f>
        <v>0</v>
      </c>
      <c r="BA109" s="20" t="n">
        <f aca="false">$E108*BA22</f>
        <v>0</v>
      </c>
      <c r="BB109" s="20" t="n">
        <f aca="false">$E108*BB22</f>
        <v>0</v>
      </c>
      <c r="BC109" s="20" t="n">
        <f aca="false">$E108*BC22</f>
        <v>0</v>
      </c>
      <c r="BD109" s="20" t="n">
        <f aca="false">$E108*BD22</f>
        <v>0</v>
      </c>
      <c r="BE109" s="20" t="n">
        <f aca="false">$E108*BE22</f>
        <v>0</v>
      </c>
      <c r="BF109" s="20" t="n">
        <f aca="false">$E108*BF22</f>
        <v>0</v>
      </c>
      <c r="BG109" s="20" t="n">
        <f aca="false">$E108*BG22</f>
        <v>0</v>
      </c>
      <c r="BH109" s="20" t="n">
        <f aca="false">$E108*BH22</f>
        <v>0</v>
      </c>
      <c r="BI109" s="20" t="n">
        <f aca="false">$E108*BI22</f>
        <v>0</v>
      </c>
      <c r="BJ109" s="20" t="n">
        <f aca="false">$E108*BJ22</f>
        <v>0</v>
      </c>
      <c r="BK109" s="20" t="n">
        <f aca="false">$E108*BK22</f>
        <v>0</v>
      </c>
      <c r="BL109" s="20" t="n">
        <f aca="false">$E108*BL22</f>
        <v>0</v>
      </c>
      <c r="BM109" s="20" t="n">
        <f aca="false">$E108*BM22</f>
        <v>0</v>
      </c>
      <c r="BN109" s="20" t="n">
        <f aca="false">$E108*BN22</f>
        <v>0</v>
      </c>
      <c r="BO109" s="20" t="n">
        <f aca="false">$E108*BO22</f>
        <v>0</v>
      </c>
      <c r="BP109" s="20" t="n">
        <f aca="false">$E108*BP22</f>
        <v>0</v>
      </c>
      <c r="BQ109" s="20" t="n">
        <f aca="false">$E108*BQ22</f>
        <v>0</v>
      </c>
      <c r="BR109" s="20" t="n">
        <f aca="false">$E108*BR22</f>
        <v>0</v>
      </c>
      <c r="BS109" s="20" t="n">
        <f aca="false">$E108*BS22</f>
        <v>0</v>
      </c>
      <c r="BT109" s="20" t="n">
        <f aca="false">$E108*BT22</f>
        <v>0</v>
      </c>
      <c r="BU109" s="20" t="n">
        <f aca="false">$E108*BU22</f>
        <v>0</v>
      </c>
      <c r="BV109" s="20" t="n">
        <f aca="false">$E108*BV22</f>
        <v>0</v>
      </c>
      <c r="BW109" s="20" t="n">
        <f aca="false">$E108*BW22</f>
        <v>0</v>
      </c>
      <c r="BX109" s="20" t="n">
        <f aca="false">$E108*BX22</f>
        <v>0</v>
      </c>
      <c r="BY109" s="20" t="n">
        <f aca="false">$E108*BY22</f>
        <v>0</v>
      </c>
      <c r="BZ109" s="20" t="n">
        <f aca="false">$E108*BZ22</f>
        <v>0</v>
      </c>
      <c r="CA109" s="20" t="n">
        <f aca="false">$E108*CA22</f>
        <v>0</v>
      </c>
      <c r="CB109" s="20" t="n">
        <f aca="false">$E108*CB22</f>
        <v>0</v>
      </c>
      <c r="CC109" s="20" t="n">
        <f aca="false">$E108*CC22</f>
        <v>0</v>
      </c>
      <c r="CD109" s="20" t="n">
        <f aca="false">$E108*CD22</f>
        <v>0</v>
      </c>
      <c r="CE109" s="20" t="n">
        <f aca="false">$E108*CE22</f>
        <v>0</v>
      </c>
      <c r="CF109" s="20" t="n">
        <f aca="false">$E108*CF22</f>
        <v>0</v>
      </c>
      <c r="CG109" s="20" t="n">
        <f aca="false">$E108*CG22</f>
        <v>0</v>
      </c>
      <c r="CH109" s="20" t="n">
        <f aca="false">$E108*CH22</f>
        <v>0</v>
      </c>
      <c r="CI109" s="20" t="n">
        <f aca="false">$E108*CI22</f>
        <v>0</v>
      </c>
      <c r="CJ109" s="20" t="n">
        <f aca="false">$E108*CJ22</f>
        <v>0</v>
      </c>
      <c r="CK109" s="20" t="n">
        <f aca="false">$E108*CK22</f>
        <v>0</v>
      </c>
      <c r="CL109" s="20" t="n">
        <f aca="false">$E108*CL22</f>
        <v>0</v>
      </c>
      <c r="CM109" s="20" t="n">
        <f aca="false">$E108*CM22</f>
        <v>0</v>
      </c>
      <c r="CN109" s="20" t="n">
        <f aca="false">$E108*CN22</f>
        <v>0</v>
      </c>
      <c r="CO109" s="20" t="n">
        <f aca="false">$E108*CO22</f>
        <v>0</v>
      </c>
      <c r="CP109" s="20" t="n">
        <f aca="false">$E108*CP22</f>
        <v>0</v>
      </c>
      <c r="CQ109" s="20" t="n">
        <f aca="false">$E108*CQ22</f>
        <v>0</v>
      </c>
      <c r="CR109" s="20" t="n">
        <f aca="false">$E108*CR22</f>
        <v>0</v>
      </c>
      <c r="CS109" s="20" t="n">
        <f aca="false">$E108*CS22</f>
        <v>0</v>
      </c>
      <c r="CT109" s="20" t="n">
        <f aca="false">$E108*CT22</f>
        <v>0</v>
      </c>
      <c r="CU109" s="20" t="n">
        <f aca="false">$E108*CU22</f>
        <v>0</v>
      </c>
      <c r="CV109" s="20" t="n">
        <f aca="false">$E108*CV22</f>
        <v>0</v>
      </c>
      <c r="CW109" s="20" t="n">
        <f aca="false">$E108*CW22</f>
        <v>0</v>
      </c>
      <c r="CX109" s="20" t="n">
        <f aca="false">$E108*CX22</f>
        <v>0</v>
      </c>
      <c r="CY109" s="20" t="n">
        <f aca="false">$E108*CY22</f>
        <v>0</v>
      </c>
      <c r="CZ109" s="20" t="n">
        <f aca="false">$E108*CZ22</f>
        <v>0</v>
      </c>
      <c r="DA109" s="20" t="n">
        <f aca="false">$E108*DA22</f>
        <v>0</v>
      </c>
      <c r="DB109" s="20" t="n">
        <f aca="false">$E108*DB22</f>
        <v>0</v>
      </c>
      <c r="DC109" s="20" t="n">
        <f aca="false">$E108*DC22</f>
        <v>0</v>
      </c>
      <c r="DD109" s="20" t="n">
        <f aca="false">$E108*DD22</f>
        <v>0</v>
      </c>
      <c r="DE109" s="20" t="n">
        <f aca="false">$E108*DE22</f>
        <v>0</v>
      </c>
      <c r="DF109" s="20" t="n">
        <f aca="false">$E108*DF22</f>
        <v>0</v>
      </c>
      <c r="DG109" s="20" t="n">
        <f aca="false">$E108*DG22</f>
        <v>0</v>
      </c>
      <c r="DH109" s="20" t="n">
        <f aca="false">$E108*DH22</f>
        <v>0</v>
      </c>
      <c r="DI109" s="20" t="n">
        <f aca="false">$E108*DI22</f>
        <v>0</v>
      </c>
      <c r="DJ109" s="20" t="n">
        <f aca="false">$E108*DJ22</f>
        <v>0</v>
      </c>
      <c r="DK109" s="20" t="n">
        <f aca="false">$E108*DK22</f>
        <v>0</v>
      </c>
      <c r="DL109" s="20" t="n">
        <f aca="false">$E108*DL22</f>
        <v>0</v>
      </c>
      <c r="DM109" s="20" t="n">
        <f aca="false">$E108*DM22</f>
        <v>0</v>
      </c>
      <c r="DN109" s="20" t="n">
        <f aca="false">$E108*DN22</f>
        <v>0</v>
      </c>
      <c r="DO109" s="20" t="n">
        <f aca="false">$E108*DO22</f>
        <v>0</v>
      </c>
      <c r="DP109" s="20" t="n">
        <f aca="false">$E108*DP22</f>
        <v>0</v>
      </c>
      <c r="DQ109" s="20" t="n">
        <f aca="false">$E108*DQ22</f>
        <v>0</v>
      </c>
      <c r="DR109" s="20" t="n">
        <f aca="false">$E108*DR22</f>
        <v>0</v>
      </c>
      <c r="DS109" s="20" t="n">
        <f aca="false">$E108*DS22</f>
        <v>0</v>
      </c>
      <c r="DT109" s="20" t="n">
        <f aca="false">$E108*DT22</f>
        <v>0</v>
      </c>
      <c r="DU109" s="20" t="n">
        <f aca="false">$E108*DU22</f>
        <v>0</v>
      </c>
      <c r="DV109" s="20" t="n">
        <f aca="false">$E108*DV22</f>
        <v>0</v>
      </c>
      <c r="DW109" s="20" t="n">
        <f aca="false">$E108*DW22</f>
        <v>0</v>
      </c>
      <c r="DX109" s="20" t="n">
        <f aca="false">$E108*DX22</f>
        <v>0</v>
      </c>
      <c r="DY109" s="20" t="n">
        <f aca="false">$E108*DY22</f>
        <v>0</v>
      </c>
      <c r="DZ109" s="20" t="n">
        <f aca="false">$E108*DZ22</f>
        <v>0</v>
      </c>
      <c r="EA109" s="20" t="n">
        <f aca="false">$E108*EA22</f>
        <v>0</v>
      </c>
      <c r="EB109" s="20" t="n">
        <f aca="false">$E108*EB22</f>
        <v>0</v>
      </c>
      <c r="EC109" s="20" t="n">
        <f aca="false">$E108*EC22</f>
        <v>0</v>
      </c>
      <c r="ED109" s="20" t="n">
        <f aca="false">$E108*ED22</f>
        <v>0</v>
      </c>
      <c r="EE109" s="20" t="n">
        <f aca="false">$E108*EE22</f>
        <v>0</v>
      </c>
      <c r="EF109" s="20" t="n">
        <f aca="false">$E108*EF22</f>
        <v>0</v>
      </c>
      <c r="EG109" s="20" t="n">
        <f aca="false">$E108*EG22</f>
        <v>0</v>
      </c>
      <c r="EH109" s="20" t="n">
        <f aca="false">$E108*EH22</f>
        <v>0</v>
      </c>
      <c r="EI109" s="20" t="n">
        <f aca="false">$E108*EI22</f>
        <v>0</v>
      </c>
      <c r="EJ109" s="20" t="n">
        <f aca="false">$E108*EJ22</f>
        <v>0</v>
      </c>
      <c r="EK109" s="20" t="n">
        <f aca="false">$E108*EK22</f>
        <v>0</v>
      </c>
      <c r="EL109" s="20" t="n">
        <f aca="false">$E108*EL22</f>
        <v>0</v>
      </c>
      <c r="EM109" s="20" t="n">
        <f aca="false">$E108*EM22</f>
        <v>0</v>
      </c>
      <c r="EN109" s="20" t="n">
        <f aca="false">$E108*EN22</f>
        <v>0</v>
      </c>
      <c r="EO109" s="20" t="n">
        <f aca="false">$E108*EO22</f>
        <v>0</v>
      </c>
      <c r="EP109" s="20" t="n">
        <f aca="false">$E108*EP22</f>
        <v>0</v>
      </c>
      <c r="EQ109" s="20" t="n">
        <f aca="false">$E108*EQ22</f>
        <v>0</v>
      </c>
      <c r="ER109" s="20" t="n">
        <f aca="false">$E108*ER22</f>
        <v>0</v>
      </c>
      <c r="ES109" s="20" t="n">
        <f aca="false">$E108*ES22</f>
        <v>0</v>
      </c>
      <c r="ET109" s="20" t="n">
        <f aca="false">$E108*ET22</f>
        <v>0</v>
      </c>
      <c r="EU109" s="20" t="n">
        <f aca="false">$E108*EU22</f>
        <v>0</v>
      </c>
      <c r="EV109" s="20" t="n">
        <f aca="false">$E108*EV22</f>
        <v>0</v>
      </c>
      <c r="EW109" s="20" t="n">
        <f aca="false">$E108*EW22</f>
        <v>0</v>
      </c>
      <c r="EX109" s="20" t="n">
        <f aca="false">$E108*EX22</f>
        <v>0</v>
      </c>
      <c r="EY109" s="20" t="n">
        <f aca="false">$E108*EY22</f>
        <v>0</v>
      </c>
      <c r="EZ109" s="20" t="n">
        <f aca="false">$E108*EZ22</f>
        <v>0</v>
      </c>
      <c r="FA109" s="20" t="n">
        <f aca="false">$E108*FA22</f>
        <v>0</v>
      </c>
      <c r="FB109" s="20" t="n">
        <f aca="false">$E108*FB22</f>
        <v>0</v>
      </c>
      <c r="FC109" s="20" t="n">
        <f aca="false">$E108*FC22</f>
        <v>0</v>
      </c>
      <c r="FD109" s="20" t="n">
        <f aca="false">$E108*FD22</f>
        <v>0</v>
      </c>
      <c r="FE109" s="20" t="n">
        <f aca="false">$E108*FE22</f>
        <v>0</v>
      </c>
      <c r="FF109" s="20" t="n">
        <f aca="false">$E108*FF22</f>
        <v>0</v>
      </c>
      <c r="FG109" s="20" t="n">
        <f aca="false">$E108*FG22</f>
        <v>0</v>
      </c>
      <c r="FH109" s="20" t="n">
        <f aca="false">$E108*FH22</f>
        <v>0</v>
      </c>
    </row>
    <row r="110" customFormat="false" ht="15" hidden="false" customHeight="false" outlineLevel="0" collapsed="false">
      <c r="C110" s="0" t="s">
        <v>760</v>
      </c>
      <c r="D110" s="11" t="s">
        <v>359</v>
      </c>
      <c r="E110" s="49" t="n">
        <f aca="false">In_BG_Base+In_BG_Margin</f>
        <v>0.0362</v>
      </c>
      <c r="J110" s="20" t="n">
        <f aca="false">SUMIFS(Dep_Keur,Dep_Paid,"&lt;="&amp;J$4,Dep_Rel,"&gt;"&amp;J$4,Dep_Cash,0)</f>
        <v>0</v>
      </c>
      <c r="K110" s="20" t="n">
        <f aca="false">SUMIFS(Dep_Keur,Dep_Paid,"&lt;="&amp;K$4,Dep_Rel,"&gt;"&amp;K$4,Dep_Cash,0)</f>
        <v>0</v>
      </c>
      <c r="L110" s="20" t="n">
        <f aca="false">SUMIFS(Dep_Keur,Dep_Paid,"&lt;="&amp;L$4,Dep_Rel,"&gt;"&amp;L$4,Dep_Cash,0)</f>
        <v>0</v>
      </c>
      <c r="M110" s="20" t="n">
        <f aca="false">SUMIFS(Dep_Keur,Dep_Paid,"&lt;="&amp;M$4,Dep_Rel,"&gt;"&amp;M$4,Dep_Cash,0)</f>
        <v>0</v>
      </c>
      <c r="N110" s="20" t="n">
        <f aca="false">SUMIFS(Dep_Keur,Dep_Paid,"&lt;="&amp;N$4,Dep_Rel,"&gt;"&amp;N$4,Dep_Cash,0)</f>
        <v>0</v>
      </c>
      <c r="O110" s="20" t="n">
        <f aca="false">SUMIFS(Dep_Keur,Dep_Paid,"&lt;="&amp;O$4,Dep_Rel,"&gt;"&amp;O$4,Dep_Cash,0)</f>
        <v>0</v>
      </c>
      <c r="P110" s="20" t="n">
        <f aca="false">SUMIFS(Dep_Keur,Dep_Paid,"&lt;="&amp;P$4,Dep_Rel,"&gt;"&amp;P$4,Dep_Cash,0)</f>
        <v>0</v>
      </c>
      <c r="Q110" s="20" t="n">
        <f aca="false">SUMIFS(Dep_Keur,Dep_Paid,"&lt;="&amp;Q$4,Dep_Rel,"&gt;"&amp;Q$4,Dep_Cash,0)</f>
        <v>0</v>
      </c>
      <c r="R110" s="20" t="n">
        <f aca="false">SUMIFS(Dep_Keur,Dep_Paid,"&lt;="&amp;R$4,Dep_Rel,"&gt;"&amp;R$4,Dep_Cash,0)</f>
        <v>0</v>
      </c>
      <c r="S110" s="20" t="n">
        <f aca="false">SUMIFS(Dep_Keur,Dep_Paid,"&lt;="&amp;S$4,Dep_Rel,"&gt;"&amp;S$4,Dep_Cash,0)</f>
        <v>0</v>
      </c>
      <c r="T110" s="20" t="n">
        <f aca="false">SUMIFS(Dep_Keur,Dep_Paid,"&lt;="&amp;T$4,Dep_Rel,"&gt;"&amp;T$4,Dep_Cash,0)</f>
        <v>0</v>
      </c>
      <c r="U110" s="20" t="n">
        <f aca="false">SUMIFS(Dep_Keur,Dep_Paid,"&lt;="&amp;U$4,Dep_Rel,"&gt;"&amp;U$4,Dep_Cash,0)</f>
        <v>0</v>
      </c>
      <c r="V110" s="20" t="n">
        <f aca="false">SUMIFS(Dep_Keur,Dep_Paid,"&lt;="&amp;V$4,Dep_Rel,"&gt;"&amp;V$4,Dep_Cash,0)</f>
        <v>0</v>
      </c>
      <c r="W110" s="20" t="n">
        <f aca="false">SUMIFS(Dep_Keur,Dep_Paid,"&lt;="&amp;W$4,Dep_Rel,"&gt;"&amp;W$4,Dep_Cash,0)</f>
        <v>0</v>
      </c>
      <c r="X110" s="20" t="n">
        <f aca="false">SUMIFS(Dep_Keur,Dep_Paid,"&lt;="&amp;X$4,Dep_Rel,"&gt;"&amp;X$4,Dep_Cash,0)</f>
        <v>0</v>
      </c>
      <c r="Y110" s="20" t="n">
        <f aca="false">SUMIFS(Dep_Keur,Dep_Paid,"&lt;="&amp;Y$4,Dep_Rel,"&gt;"&amp;Y$4,Dep_Cash,0)</f>
        <v>0</v>
      </c>
      <c r="Z110" s="20" t="n">
        <f aca="false">SUMIFS(Dep_Keur,Dep_Paid,"&lt;="&amp;Z$4,Dep_Rel,"&gt;"&amp;Z$4,Dep_Cash,0)</f>
        <v>0</v>
      </c>
      <c r="AA110" s="20" t="n">
        <f aca="false">SUMIFS(Dep_Keur,Dep_Paid,"&lt;="&amp;AA$4,Dep_Rel,"&gt;"&amp;AA$4,Dep_Cash,0)</f>
        <v>0</v>
      </c>
      <c r="AB110" s="20" t="n">
        <f aca="false">SUMIFS(Dep_Keur,Dep_Paid,"&lt;="&amp;AB$4,Dep_Rel,"&gt;"&amp;AB$4,Dep_Cash,0)</f>
        <v>0</v>
      </c>
      <c r="AC110" s="20" t="n">
        <f aca="false">SUMIFS(Dep_Keur,Dep_Paid,"&lt;="&amp;AC$4,Dep_Rel,"&gt;"&amp;AC$4,Dep_Cash,0)</f>
        <v>0</v>
      </c>
      <c r="AD110" s="20" t="n">
        <f aca="false">SUMIFS(Dep_Keur,Dep_Paid,"&lt;="&amp;AD$4,Dep_Rel,"&gt;"&amp;AD$4,Dep_Cash,0)</f>
        <v>0</v>
      </c>
      <c r="AE110" s="20" t="n">
        <f aca="false">SUMIFS(Dep_Keur,Dep_Paid,"&lt;="&amp;AE$4,Dep_Rel,"&gt;"&amp;AE$4,Dep_Cash,0)</f>
        <v>0</v>
      </c>
      <c r="AF110" s="20" t="n">
        <f aca="false">SUMIFS(Dep_Keur,Dep_Paid,"&lt;="&amp;AF$4,Dep_Rel,"&gt;"&amp;AF$4,Dep_Cash,0)</f>
        <v>0</v>
      </c>
      <c r="AG110" s="20" t="n">
        <f aca="false">SUMIFS(Dep_Keur,Dep_Paid,"&lt;="&amp;AG$4,Dep_Rel,"&gt;"&amp;AG$4,Dep_Cash,0)</f>
        <v>0</v>
      </c>
      <c r="AH110" s="20" t="n">
        <f aca="false">SUMIFS(Dep_Keur,Dep_Paid,"&lt;="&amp;AH$4,Dep_Rel,"&gt;"&amp;AH$4,Dep_Cash,0)</f>
        <v>0</v>
      </c>
      <c r="AI110" s="20" t="n">
        <f aca="false">SUMIFS(Dep_Keur,Dep_Paid,"&lt;="&amp;AI$4,Dep_Rel,"&gt;"&amp;AI$4,Dep_Cash,0)</f>
        <v>0</v>
      </c>
      <c r="AJ110" s="20" t="n">
        <f aca="false">SUMIFS(Dep_Keur,Dep_Paid,"&lt;="&amp;AJ$4,Dep_Rel,"&gt;"&amp;AJ$4,Dep_Cash,0)</f>
        <v>0</v>
      </c>
      <c r="AK110" s="20" t="n">
        <f aca="false">SUMIFS(Dep_Keur,Dep_Paid,"&lt;="&amp;AK$4,Dep_Rel,"&gt;"&amp;AK$4,Dep_Cash,0)</f>
        <v>0</v>
      </c>
      <c r="AL110" s="20" t="n">
        <f aca="false">SUMIFS(Dep_Keur,Dep_Paid,"&lt;="&amp;AL$4,Dep_Rel,"&gt;"&amp;AL$4,Dep_Cash,0)</f>
        <v>0</v>
      </c>
      <c r="AM110" s="20" t="n">
        <f aca="false">SUMIFS(Dep_Keur,Dep_Paid,"&lt;="&amp;AM$4,Dep_Rel,"&gt;"&amp;AM$4,Dep_Cash,0)</f>
        <v>0</v>
      </c>
      <c r="AN110" s="20" t="n">
        <f aca="false">SUMIFS(Dep_Keur,Dep_Paid,"&lt;="&amp;AN$4,Dep_Rel,"&gt;"&amp;AN$4,Dep_Cash,0)</f>
        <v>0</v>
      </c>
      <c r="AO110" s="20" t="n">
        <f aca="false">SUMIFS(Dep_Keur,Dep_Paid,"&lt;="&amp;AO$4,Dep_Rel,"&gt;"&amp;AO$4,Dep_Cash,0)</f>
        <v>0</v>
      </c>
      <c r="AP110" s="20" t="n">
        <f aca="false">SUMIFS(Dep_Keur,Dep_Paid,"&lt;="&amp;AP$4,Dep_Rel,"&gt;"&amp;AP$4,Dep_Cash,0)</f>
        <v>0</v>
      </c>
      <c r="AQ110" s="20" t="n">
        <f aca="false">SUMIFS(Dep_Keur,Dep_Paid,"&lt;="&amp;AQ$4,Dep_Rel,"&gt;"&amp;AQ$4,Dep_Cash,0)</f>
        <v>0</v>
      </c>
      <c r="AR110" s="20" t="n">
        <f aca="false">SUMIFS(Dep_Keur,Dep_Paid,"&lt;="&amp;AR$4,Dep_Rel,"&gt;"&amp;AR$4,Dep_Cash,0)</f>
        <v>0</v>
      </c>
      <c r="AS110" s="20" t="n">
        <f aca="false">SUMIFS(Dep_Keur,Dep_Paid,"&lt;="&amp;AS$4,Dep_Rel,"&gt;"&amp;AS$4,Dep_Cash,0)</f>
        <v>0</v>
      </c>
      <c r="AT110" s="20" t="n">
        <f aca="false">SUMIFS(Dep_Keur,Dep_Paid,"&lt;="&amp;AT$4,Dep_Rel,"&gt;"&amp;AT$4,Dep_Cash,0)</f>
        <v>0</v>
      </c>
      <c r="AU110" s="20" t="n">
        <f aca="false">SUMIFS(Dep_Keur,Dep_Paid,"&lt;="&amp;AU$4,Dep_Rel,"&gt;"&amp;AU$4,Dep_Cash,0)</f>
        <v>0</v>
      </c>
      <c r="AV110" s="20" t="n">
        <f aca="false">SUMIFS(Dep_Keur,Dep_Paid,"&lt;="&amp;AV$4,Dep_Rel,"&gt;"&amp;AV$4,Dep_Cash,0)</f>
        <v>0</v>
      </c>
      <c r="AW110" s="20" t="n">
        <f aca="false">SUMIFS(Dep_Keur,Dep_Paid,"&lt;="&amp;AW$4,Dep_Rel,"&gt;"&amp;AW$4,Dep_Cash,0)</f>
        <v>0</v>
      </c>
      <c r="AX110" s="20" t="n">
        <f aca="false">SUMIFS(Dep_Keur,Dep_Paid,"&lt;="&amp;AX$4,Dep_Rel,"&gt;"&amp;AX$4,Dep_Cash,0)</f>
        <v>0</v>
      </c>
      <c r="AY110" s="20" t="n">
        <f aca="false">SUMIFS(Dep_Keur,Dep_Paid,"&lt;="&amp;AY$4,Dep_Rel,"&gt;"&amp;AY$4,Dep_Cash,0)</f>
        <v>0</v>
      </c>
      <c r="AZ110" s="20" t="n">
        <f aca="false">SUMIFS(Dep_Keur,Dep_Paid,"&lt;="&amp;AZ$4,Dep_Rel,"&gt;"&amp;AZ$4,Dep_Cash,0)</f>
        <v>0</v>
      </c>
      <c r="BA110" s="20" t="n">
        <f aca="false">SUMIFS(Dep_Keur,Dep_Paid,"&lt;="&amp;BA$4,Dep_Rel,"&gt;"&amp;BA$4,Dep_Cash,0)</f>
        <v>0</v>
      </c>
      <c r="BB110" s="20" t="n">
        <f aca="false">SUMIFS(Dep_Keur,Dep_Paid,"&lt;="&amp;BB$4,Dep_Rel,"&gt;"&amp;BB$4,Dep_Cash,0)</f>
        <v>0</v>
      </c>
      <c r="BC110" s="20" t="n">
        <f aca="false">SUMIFS(Dep_Keur,Dep_Paid,"&lt;="&amp;BC$4,Dep_Rel,"&gt;"&amp;BC$4,Dep_Cash,0)</f>
        <v>0</v>
      </c>
      <c r="BD110" s="20" t="n">
        <f aca="false">SUMIFS(Dep_Keur,Dep_Paid,"&lt;="&amp;BD$4,Dep_Rel,"&gt;"&amp;BD$4,Dep_Cash,0)</f>
        <v>0</v>
      </c>
      <c r="BE110" s="20" t="n">
        <f aca="false">SUMIFS(Dep_Keur,Dep_Paid,"&lt;="&amp;BE$4,Dep_Rel,"&gt;"&amp;BE$4,Dep_Cash,0)</f>
        <v>0</v>
      </c>
      <c r="BF110" s="20" t="n">
        <f aca="false">SUMIFS(Dep_Keur,Dep_Paid,"&lt;="&amp;BF$4,Dep_Rel,"&gt;"&amp;BF$4,Dep_Cash,0)</f>
        <v>0</v>
      </c>
      <c r="BG110" s="20" t="n">
        <f aca="false">SUMIFS(Dep_Keur,Dep_Paid,"&lt;="&amp;BG$4,Dep_Rel,"&gt;"&amp;BG$4,Dep_Cash,0)</f>
        <v>0</v>
      </c>
      <c r="BH110" s="20" t="n">
        <f aca="false">SUMIFS(Dep_Keur,Dep_Paid,"&lt;="&amp;BH$4,Dep_Rel,"&gt;"&amp;BH$4,Dep_Cash,0)</f>
        <v>0</v>
      </c>
      <c r="BI110" s="20" t="n">
        <f aca="false">SUMIFS(Dep_Keur,Dep_Paid,"&lt;="&amp;BI$4,Dep_Rel,"&gt;"&amp;BI$4,Dep_Cash,0)</f>
        <v>0</v>
      </c>
      <c r="BJ110" s="20" t="n">
        <f aca="false">SUMIFS(Dep_Keur,Dep_Paid,"&lt;="&amp;BJ$4,Dep_Rel,"&gt;"&amp;BJ$4,Dep_Cash,0)</f>
        <v>0</v>
      </c>
      <c r="BK110" s="20" t="n">
        <f aca="false">SUMIFS(Dep_Keur,Dep_Paid,"&lt;="&amp;BK$4,Dep_Rel,"&gt;"&amp;BK$4,Dep_Cash,0)</f>
        <v>0</v>
      </c>
      <c r="BL110" s="20" t="n">
        <f aca="false">SUMIFS(Dep_Keur,Dep_Paid,"&lt;="&amp;BL$4,Dep_Rel,"&gt;"&amp;BL$4,Dep_Cash,0)</f>
        <v>0</v>
      </c>
      <c r="BM110" s="20" t="n">
        <f aca="false">SUMIFS(Dep_Keur,Dep_Paid,"&lt;="&amp;BM$4,Dep_Rel,"&gt;"&amp;BM$4,Dep_Cash,0)</f>
        <v>0</v>
      </c>
      <c r="BN110" s="20" t="n">
        <f aca="false">SUMIFS(Dep_Keur,Dep_Paid,"&lt;="&amp;BN$4,Dep_Rel,"&gt;"&amp;BN$4,Dep_Cash,0)</f>
        <v>0</v>
      </c>
      <c r="BO110" s="20" t="n">
        <f aca="false">SUMIFS(Dep_Keur,Dep_Paid,"&lt;="&amp;BO$4,Dep_Rel,"&gt;"&amp;BO$4,Dep_Cash,0)</f>
        <v>0</v>
      </c>
      <c r="BP110" s="20" t="n">
        <f aca="false">SUMIFS(Dep_Keur,Dep_Paid,"&lt;="&amp;BP$4,Dep_Rel,"&gt;"&amp;BP$4,Dep_Cash,0)</f>
        <v>0</v>
      </c>
      <c r="BQ110" s="20" t="n">
        <f aca="false">SUMIFS(Dep_Keur,Dep_Paid,"&lt;="&amp;BQ$4,Dep_Rel,"&gt;"&amp;BQ$4,Dep_Cash,0)</f>
        <v>0</v>
      </c>
      <c r="BR110" s="20" t="n">
        <f aca="false">SUMIFS(Dep_Keur,Dep_Paid,"&lt;="&amp;BR$4,Dep_Rel,"&gt;"&amp;BR$4,Dep_Cash,0)</f>
        <v>0</v>
      </c>
      <c r="BS110" s="20" t="n">
        <f aca="false">SUMIFS(Dep_Keur,Dep_Paid,"&lt;="&amp;BS$4,Dep_Rel,"&gt;"&amp;BS$4,Dep_Cash,0)</f>
        <v>0</v>
      </c>
      <c r="BT110" s="20" t="n">
        <f aca="false">SUMIFS(Dep_Keur,Dep_Paid,"&lt;="&amp;BT$4,Dep_Rel,"&gt;"&amp;BT$4,Dep_Cash,0)</f>
        <v>0</v>
      </c>
      <c r="BU110" s="20" t="n">
        <f aca="false">SUMIFS(Dep_Keur,Dep_Paid,"&lt;="&amp;BU$4,Dep_Rel,"&gt;"&amp;BU$4,Dep_Cash,0)</f>
        <v>0</v>
      </c>
      <c r="BV110" s="20" t="n">
        <f aca="false">SUMIFS(Dep_Keur,Dep_Paid,"&lt;="&amp;BV$4,Dep_Rel,"&gt;"&amp;BV$4,Dep_Cash,0)</f>
        <v>0</v>
      </c>
      <c r="BW110" s="20" t="n">
        <f aca="false">SUMIFS(Dep_Keur,Dep_Paid,"&lt;="&amp;BW$4,Dep_Rel,"&gt;"&amp;BW$4,Dep_Cash,0)</f>
        <v>0</v>
      </c>
      <c r="BX110" s="20" t="n">
        <f aca="false">SUMIFS(Dep_Keur,Dep_Paid,"&lt;="&amp;BX$4,Dep_Rel,"&gt;"&amp;BX$4,Dep_Cash,0)</f>
        <v>0</v>
      </c>
      <c r="BY110" s="20" t="n">
        <f aca="false">SUMIFS(Dep_Keur,Dep_Paid,"&lt;="&amp;BY$4,Dep_Rel,"&gt;"&amp;BY$4,Dep_Cash,0)</f>
        <v>0</v>
      </c>
      <c r="BZ110" s="20" t="n">
        <f aca="false">SUMIFS(Dep_Keur,Dep_Paid,"&lt;="&amp;BZ$4,Dep_Rel,"&gt;"&amp;BZ$4,Dep_Cash,0)</f>
        <v>0</v>
      </c>
      <c r="CA110" s="20" t="n">
        <f aca="false">SUMIFS(Dep_Keur,Dep_Paid,"&lt;="&amp;CA$4,Dep_Rel,"&gt;"&amp;CA$4,Dep_Cash,0)</f>
        <v>0</v>
      </c>
      <c r="CB110" s="20" t="n">
        <f aca="false">SUMIFS(Dep_Keur,Dep_Paid,"&lt;="&amp;CB$4,Dep_Rel,"&gt;"&amp;CB$4,Dep_Cash,0)</f>
        <v>0</v>
      </c>
      <c r="CC110" s="20" t="n">
        <f aca="false">SUMIFS(Dep_Keur,Dep_Paid,"&lt;="&amp;CC$4,Dep_Rel,"&gt;"&amp;CC$4,Dep_Cash,0)</f>
        <v>0</v>
      </c>
      <c r="CD110" s="20" t="n">
        <f aca="false">SUMIFS(Dep_Keur,Dep_Paid,"&lt;="&amp;CD$4,Dep_Rel,"&gt;"&amp;CD$4,Dep_Cash,0)</f>
        <v>0</v>
      </c>
      <c r="CE110" s="20" t="n">
        <f aca="false">SUMIFS(Dep_Keur,Dep_Paid,"&lt;="&amp;CE$4,Dep_Rel,"&gt;"&amp;CE$4,Dep_Cash,0)</f>
        <v>0</v>
      </c>
      <c r="CF110" s="20" t="n">
        <f aca="false">SUMIFS(Dep_Keur,Dep_Paid,"&lt;="&amp;CF$4,Dep_Rel,"&gt;"&amp;CF$4,Dep_Cash,0)</f>
        <v>0</v>
      </c>
      <c r="CG110" s="20" t="n">
        <f aca="false">SUMIFS(Dep_Keur,Dep_Paid,"&lt;="&amp;CG$4,Dep_Rel,"&gt;"&amp;CG$4,Dep_Cash,0)</f>
        <v>0</v>
      </c>
      <c r="CH110" s="20" t="n">
        <f aca="false">SUMIFS(Dep_Keur,Dep_Paid,"&lt;="&amp;CH$4,Dep_Rel,"&gt;"&amp;CH$4,Dep_Cash,0)</f>
        <v>0</v>
      </c>
      <c r="CI110" s="20" t="n">
        <f aca="false">SUMIFS(Dep_Keur,Dep_Paid,"&lt;="&amp;CI$4,Dep_Rel,"&gt;"&amp;CI$4,Dep_Cash,0)</f>
        <v>0</v>
      </c>
      <c r="CJ110" s="20" t="n">
        <f aca="false">SUMIFS(Dep_Keur,Dep_Paid,"&lt;="&amp;CJ$4,Dep_Rel,"&gt;"&amp;CJ$4,Dep_Cash,0)</f>
        <v>0</v>
      </c>
      <c r="CK110" s="20" t="n">
        <f aca="false">SUMIFS(Dep_Keur,Dep_Paid,"&lt;="&amp;CK$4,Dep_Rel,"&gt;"&amp;CK$4,Dep_Cash,0)</f>
        <v>0</v>
      </c>
      <c r="CL110" s="20" t="n">
        <f aca="false">SUMIFS(Dep_Keur,Dep_Paid,"&lt;="&amp;CL$4,Dep_Rel,"&gt;"&amp;CL$4,Dep_Cash,0)</f>
        <v>0</v>
      </c>
      <c r="CM110" s="20" t="n">
        <f aca="false">SUMIFS(Dep_Keur,Dep_Paid,"&lt;="&amp;CM$4,Dep_Rel,"&gt;"&amp;CM$4,Dep_Cash,0)</f>
        <v>0</v>
      </c>
      <c r="CN110" s="20" t="n">
        <f aca="false">SUMIFS(Dep_Keur,Dep_Paid,"&lt;="&amp;CN$4,Dep_Rel,"&gt;"&amp;CN$4,Dep_Cash,0)</f>
        <v>0</v>
      </c>
      <c r="CO110" s="20" t="n">
        <f aca="false">SUMIFS(Dep_Keur,Dep_Paid,"&lt;="&amp;CO$4,Dep_Rel,"&gt;"&amp;CO$4,Dep_Cash,0)</f>
        <v>0</v>
      </c>
      <c r="CP110" s="20" t="n">
        <f aca="false">SUMIFS(Dep_Keur,Dep_Paid,"&lt;="&amp;CP$4,Dep_Rel,"&gt;"&amp;CP$4,Dep_Cash,0)</f>
        <v>0</v>
      </c>
      <c r="CQ110" s="20" t="n">
        <f aca="false">SUMIFS(Dep_Keur,Dep_Paid,"&lt;="&amp;CQ$4,Dep_Rel,"&gt;"&amp;CQ$4,Dep_Cash,0)</f>
        <v>0</v>
      </c>
      <c r="CR110" s="20" t="n">
        <f aca="false">SUMIFS(Dep_Keur,Dep_Paid,"&lt;="&amp;CR$4,Dep_Rel,"&gt;"&amp;CR$4,Dep_Cash,0)</f>
        <v>0</v>
      </c>
      <c r="CS110" s="20" t="n">
        <f aca="false">SUMIFS(Dep_Keur,Dep_Paid,"&lt;="&amp;CS$4,Dep_Rel,"&gt;"&amp;CS$4,Dep_Cash,0)</f>
        <v>0</v>
      </c>
      <c r="CT110" s="20" t="n">
        <f aca="false">SUMIFS(Dep_Keur,Dep_Paid,"&lt;="&amp;CT$4,Dep_Rel,"&gt;"&amp;CT$4,Dep_Cash,0)</f>
        <v>0</v>
      </c>
      <c r="CU110" s="20" t="n">
        <f aca="false">SUMIFS(Dep_Keur,Dep_Paid,"&lt;="&amp;CU$4,Dep_Rel,"&gt;"&amp;CU$4,Dep_Cash,0)</f>
        <v>0</v>
      </c>
      <c r="CV110" s="20" t="n">
        <f aca="false">SUMIFS(Dep_Keur,Dep_Paid,"&lt;="&amp;CV$4,Dep_Rel,"&gt;"&amp;CV$4,Dep_Cash,0)</f>
        <v>0</v>
      </c>
      <c r="CW110" s="20" t="n">
        <f aca="false">SUMIFS(Dep_Keur,Dep_Paid,"&lt;="&amp;CW$4,Dep_Rel,"&gt;"&amp;CW$4,Dep_Cash,0)</f>
        <v>0</v>
      </c>
      <c r="CX110" s="20" t="n">
        <f aca="false">SUMIFS(Dep_Keur,Dep_Paid,"&lt;="&amp;CX$4,Dep_Rel,"&gt;"&amp;CX$4,Dep_Cash,0)</f>
        <v>0</v>
      </c>
      <c r="CY110" s="20" t="n">
        <f aca="false">SUMIFS(Dep_Keur,Dep_Paid,"&lt;="&amp;CY$4,Dep_Rel,"&gt;"&amp;CY$4,Dep_Cash,0)</f>
        <v>0</v>
      </c>
      <c r="CZ110" s="20" t="n">
        <f aca="false">SUMIFS(Dep_Keur,Dep_Paid,"&lt;="&amp;CZ$4,Dep_Rel,"&gt;"&amp;CZ$4,Dep_Cash,0)</f>
        <v>0</v>
      </c>
      <c r="DA110" s="20" t="n">
        <f aca="false">SUMIFS(Dep_Keur,Dep_Paid,"&lt;="&amp;DA$4,Dep_Rel,"&gt;"&amp;DA$4,Dep_Cash,0)</f>
        <v>0</v>
      </c>
      <c r="DB110" s="20" t="n">
        <f aca="false">SUMIFS(Dep_Keur,Dep_Paid,"&lt;="&amp;DB$4,Dep_Rel,"&gt;"&amp;DB$4,Dep_Cash,0)</f>
        <v>0</v>
      </c>
      <c r="DC110" s="20" t="n">
        <f aca="false">SUMIFS(Dep_Keur,Dep_Paid,"&lt;="&amp;DC$4,Dep_Rel,"&gt;"&amp;DC$4,Dep_Cash,0)</f>
        <v>0</v>
      </c>
      <c r="DD110" s="20" t="n">
        <f aca="false">SUMIFS(Dep_Keur,Dep_Paid,"&lt;="&amp;DD$4,Dep_Rel,"&gt;"&amp;DD$4,Dep_Cash,0)</f>
        <v>0</v>
      </c>
      <c r="DE110" s="20" t="n">
        <f aca="false">SUMIFS(Dep_Keur,Dep_Paid,"&lt;="&amp;DE$4,Dep_Rel,"&gt;"&amp;DE$4,Dep_Cash,0)</f>
        <v>0</v>
      </c>
      <c r="DF110" s="20" t="n">
        <f aca="false">SUMIFS(Dep_Keur,Dep_Paid,"&lt;="&amp;DF$4,Dep_Rel,"&gt;"&amp;DF$4,Dep_Cash,0)</f>
        <v>0</v>
      </c>
      <c r="DG110" s="20" t="n">
        <f aca="false">SUMIFS(Dep_Keur,Dep_Paid,"&lt;="&amp;DG$4,Dep_Rel,"&gt;"&amp;DG$4,Dep_Cash,0)</f>
        <v>0</v>
      </c>
      <c r="DH110" s="20" t="n">
        <f aca="false">SUMIFS(Dep_Keur,Dep_Paid,"&lt;="&amp;DH$4,Dep_Rel,"&gt;"&amp;DH$4,Dep_Cash,0)</f>
        <v>0</v>
      </c>
      <c r="DI110" s="20" t="n">
        <f aca="false">SUMIFS(Dep_Keur,Dep_Paid,"&lt;="&amp;DI$4,Dep_Rel,"&gt;"&amp;DI$4,Dep_Cash,0)</f>
        <v>0</v>
      </c>
      <c r="DJ110" s="20" t="n">
        <f aca="false">SUMIFS(Dep_Keur,Dep_Paid,"&lt;="&amp;DJ$4,Dep_Rel,"&gt;"&amp;DJ$4,Dep_Cash,0)</f>
        <v>0</v>
      </c>
      <c r="DK110" s="20" t="n">
        <f aca="false">SUMIFS(Dep_Keur,Dep_Paid,"&lt;="&amp;DK$4,Dep_Rel,"&gt;"&amp;DK$4,Dep_Cash,0)</f>
        <v>0</v>
      </c>
      <c r="DL110" s="20" t="n">
        <f aca="false">SUMIFS(Dep_Keur,Dep_Paid,"&lt;="&amp;DL$4,Dep_Rel,"&gt;"&amp;DL$4,Dep_Cash,0)</f>
        <v>0</v>
      </c>
      <c r="DM110" s="20" t="n">
        <f aca="false">SUMIFS(Dep_Keur,Dep_Paid,"&lt;="&amp;DM$4,Dep_Rel,"&gt;"&amp;DM$4,Dep_Cash,0)</f>
        <v>0</v>
      </c>
      <c r="DN110" s="20" t="n">
        <f aca="false">SUMIFS(Dep_Keur,Dep_Paid,"&lt;="&amp;DN$4,Dep_Rel,"&gt;"&amp;DN$4,Dep_Cash,0)</f>
        <v>0</v>
      </c>
      <c r="DO110" s="20" t="n">
        <f aca="false">SUMIFS(Dep_Keur,Dep_Paid,"&lt;="&amp;DO$4,Dep_Rel,"&gt;"&amp;DO$4,Dep_Cash,0)</f>
        <v>0</v>
      </c>
      <c r="DP110" s="20" t="n">
        <f aca="false">SUMIFS(Dep_Keur,Dep_Paid,"&lt;="&amp;DP$4,Dep_Rel,"&gt;"&amp;DP$4,Dep_Cash,0)</f>
        <v>0</v>
      </c>
      <c r="DQ110" s="20" t="n">
        <f aca="false">SUMIFS(Dep_Keur,Dep_Paid,"&lt;="&amp;DQ$4,Dep_Rel,"&gt;"&amp;DQ$4,Dep_Cash,0)</f>
        <v>0</v>
      </c>
      <c r="DR110" s="20" t="n">
        <f aca="false">SUMIFS(Dep_Keur,Dep_Paid,"&lt;="&amp;DR$4,Dep_Rel,"&gt;"&amp;DR$4,Dep_Cash,0)</f>
        <v>0</v>
      </c>
      <c r="DS110" s="20" t="n">
        <f aca="false">SUMIFS(Dep_Keur,Dep_Paid,"&lt;="&amp;DS$4,Dep_Rel,"&gt;"&amp;DS$4,Dep_Cash,0)</f>
        <v>0</v>
      </c>
      <c r="DT110" s="20" t="n">
        <f aca="false">SUMIFS(Dep_Keur,Dep_Paid,"&lt;="&amp;DT$4,Dep_Rel,"&gt;"&amp;DT$4,Dep_Cash,0)</f>
        <v>0</v>
      </c>
      <c r="DU110" s="20" t="n">
        <f aca="false">SUMIFS(Dep_Keur,Dep_Paid,"&lt;="&amp;DU$4,Dep_Rel,"&gt;"&amp;DU$4,Dep_Cash,0)</f>
        <v>0</v>
      </c>
      <c r="DV110" s="20" t="n">
        <f aca="false">SUMIFS(Dep_Keur,Dep_Paid,"&lt;="&amp;DV$4,Dep_Rel,"&gt;"&amp;DV$4,Dep_Cash,0)</f>
        <v>0</v>
      </c>
      <c r="DW110" s="20" t="n">
        <f aca="false">SUMIFS(Dep_Keur,Dep_Paid,"&lt;="&amp;DW$4,Dep_Rel,"&gt;"&amp;DW$4,Dep_Cash,0)</f>
        <v>0</v>
      </c>
      <c r="DX110" s="20" t="n">
        <f aca="false">SUMIFS(Dep_Keur,Dep_Paid,"&lt;="&amp;DX$4,Dep_Rel,"&gt;"&amp;DX$4,Dep_Cash,0)</f>
        <v>0</v>
      </c>
      <c r="DY110" s="20" t="n">
        <f aca="false">SUMIFS(Dep_Keur,Dep_Paid,"&lt;="&amp;DY$4,Dep_Rel,"&gt;"&amp;DY$4,Dep_Cash,0)</f>
        <v>0</v>
      </c>
      <c r="DZ110" s="20" t="n">
        <f aca="false">SUMIFS(Dep_Keur,Dep_Paid,"&lt;="&amp;DZ$4,Dep_Rel,"&gt;"&amp;DZ$4,Dep_Cash,0)</f>
        <v>0</v>
      </c>
      <c r="EA110" s="20" t="n">
        <f aca="false">SUMIFS(Dep_Keur,Dep_Paid,"&lt;="&amp;EA$4,Dep_Rel,"&gt;"&amp;EA$4,Dep_Cash,0)</f>
        <v>0</v>
      </c>
      <c r="EB110" s="20" t="n">
        <f aca="false">SUMIFS(Dep_Keur,Dep_Paid,"&lt;="&amp;EB$4,Dep_Rel,"&gt;"&amp;EB$4,Dep_Cash,0)</f>
        <v>0</v>
      </c>
      <c r="EC110" s="20" t="n">
        <f aca="false">SUMIFS(Dep_Keur,Dep_Paid,"&lt;="&amp;EC$4,Dep_Rel,"&gt;"&amp;EC$4,Dep_Cash,0)</f>
        <v>0</v>
      </c>
      <c r="ED110" s="20" t="n">
        <f aca="false">SUMIFS(Dep_Keur,Dep_Paid,"&lt;="&amp;ED$4,Dep_Rel,"&gt;"&amp;ED$4,Dep_Cash,0)</f>
        <v>0</v>
      </c>
      <c r="EE110" s="20" t="n">
        <f aca="false">SUMIFS(Dep_Keur,Dep_Paid,"&lt;="&amp;EE$4,Dep_Rel,"&gt;"&amp;EE$4,Dep_Cash,0)</f>
        <v>0</v>
      </c>
      <c r="EF110" s="20" t="n">
        <f aca="false">SUMIFS(Dep_Keur,Dep_Paid,"&lt;="&amp;EF$4,Dep_Rel,"&gt;"&amp;EF$4,Dep_Cash,0)</f>
        <v>0</v>
      </c>
      <c r="EG110" s="20" t="n">
        <f aca="false">SUMIFS(Dep_Keur,Dep_Paid,"&lt;="&amp;EG$4,Dep_Rel,"&gt;"&amp;EG$4,Dep_Cash,0)</f>
        <v>0</v>
      </c>
      <c r="EH110" s="20" t="n">
        <f aca="false">SUMIFS(Dep_Keur,Dep_Paid,"&lt;="&amp;EH$4,Dep_Rel,"&gt;"&amp;EH$4,Dep_Cash,0)</f>
        <v>0</v>
      </c>
      <c r="EI110" s="20" t="n">
        <f aca="false">SUMIFS(Dep_Keur,Dep_Paid,"&lt;="&amp;EI$4,Dep_Rel,"&gt;"&amp;EI$4,Dep_Cash,0)</f>
        <v>0</v>
      </c>
      <c r="EJ110" s="20" t="n">
        <f aca="false">SUMIFS(Dep_Keur,Dep_Paid,"&lt;="&amp;EJ$4,Dep_Rel,"&gt;"&amp;EJ$4,Dep_Cash,0)</f>
        <v>0</v>
      </c>
      <c r="EK110" s="20" t="n">
        <f aca="false">SUMIFS(Dep_Keur,Dep_Paid,"&lt;="&amp;EK$4,Dep_Rel,"&gt;"&amp;EK$4,Dep_Cash,0)</f>
        <v>0</v>
      </c>
      <c r="EL110" s="20" t="n">
        <f aca="false">SUMIFS(Dep_Keur,Dep_Paid,"&lt;="&amp;EL$4,Dep_Rel,"&gt;"&amp;EL$4,Dep_Cash,0)</f>
        <v>0</v>
      </c>
      <c r="EM110" s="20" t="n">
        <f aca="false">SUMIFS(Dep_Keur,Dep_Paid,"&lt;="&amp;EM$4,Dep_Rel,"&gt;"&amp;EM$4,Dep_Cash,0)</f>
        <v>0</v>
      </c>
      <c r="EN110" s="20" t="n">
        <f aca="false">SUMIFS(Dep_Keur,Dep_Paid,"&lt;="&amp;EN$4,Dep_Rel,"&gt;"&amp;EN$4,Dep_Cash,0)</f>
        <v>0</v>
      </c>
      <c r="EO110" s="20" t="n">
        <f aca="false">SUMIFS(Dep_Keur,Dep_Paid,"&lt;="&amp;EO$4,Dep_Rel,"&gt;"&amp;EO$4,Dep_Cash,0)</f>
        <v>0</v>
      </c>
      <c r="EP110" s="20" t="n">
        <f aca="false">SUMIFS(Dep_Keur,Dep_Paid,"&lt;="&amp;EP$4,Dep_Rel,"&gt;"&amp;EP$4,Dep_Cash,0)</f>
        <v>0</v>
      </c>
      <c r="EQ110" s="20" t="n">
        <f aca="false">SUMIFS(Dep_Keur,Dep_Paid,"&lt;="&amp;EQ$4,Dep_Rel,"&gt;"&amp;EQ$4,Dep_Cash,0)</f>
        <v>0</v>
      </c>
      <c r="ER110" s="20" t="n">
        <f aca="false">SUMIFS(Dep_Keur,Dep_Paid,"&lt;="&amp;ER$4,Dep_Rel,"&gt;"&amp;ER$4,Dep_Cash,0)</f>
        <v>0</v>
      </c>
      <c r="ES110" s="20" t="n">
        <f aca="false">SUMIFS(Dep_Keur,Dep_Paid,"&lt;="&amp;ES$4,Dep_Rel,"&gt;"&amp;ES$4,Dep_Cash,0)</f>
        <v>0</v>
      </c>
      <c r="ET110" s="20" t="n">
        <f aca="false">SUMIFS(Dep_Keur,Dep_Paid,"&lt;="&amp;ET$4,Dep_Rel,"&gt;"&amp;ET$4,Dep_Cash,0)</f>
        <v>0</v>
      </c>
      <c r="EU110" s="20" t="n">
        <f aca="false">SUMIFS(Dep_Keur,Dep_Paid,"&lt;="&amp;EU$4,Dep_Rel,"&gt;"&amp;EU$4,Dep_Cash,0)</f>
        <v>0</v>
      </c>
      <c r="EV110" s="20" t="n">
        <f aca="false">SUMIFS(Dep_Keur,Dep_Paid,"&lt;="&amp;EV$4,Dep_Rel,"&gt;"&amp;EV$4,Dep_Cash,0)</f>
        <v>0</v>
      </c>
      <c r="EW110" s="20" t="n">
        <f aca="false">SUMIFS(Dep_Keur,Dep_Paid,"&lt;="&amp;EW$4,Dep_Rel,"&gt;"&amp;EW$4,Dep_Cash,0)</f>
        <v>0</v>
      </c>
      <c r="EX110" s="20" t="n">
        <f aca="false">SUMIFS(Dep_Keur,Dep_Paid,"&lt;="&amp;EX$4,Dep_Rel,"&gt;"&amp;EX$4,Dep_Cash,0)</f>
        <v>0</v>
      </c>
      <c r="EY110" s="20" t="n">
        <f aca="false">SUMIFS(Dep_Keur,Dep_Paid,"&lt;="&amp;EY$4,Dep_Rel,"&gt;"&amp;EY$4,Dep_Cash,0)</f>
        <v>0</v>
      </c>
      <c r="EZ110" s="20" t="n">
        <f aca="false">SUMIFS(Dep_Keur,Dep_Paid,"&lt;="&amp;EZ$4,Dep_Rel,"&gt;"&amp;EZ$4,Dep_Cash,0)</f>
        <v>0</v>
      </c>
      <c r="FA110" s="20" t="n">
        <f aca="false">SUMIFS(Dep_Keur,Dep_Paid,"&lt;="&amp;FA$4,Dep_Rel,"&gt;"&amp;FA$4,Dep_Cash,0)</f>
        <v>0</v>
      </c>
      <c r="FB110" s="20" t="n">
        <f aca="false">SUMIFS(Dep_Keur,Dep_Paid,"&lt;="&amp;FB$4,Dep_Rel,"&gt;"&amp;FB$4,Dep_Cash,0)</f>
        <v>0</v>
      </c>
      <c r="FC110" s="20" t="n">
        <f aca="false">SUMIFS(Dep_Keur,Dep_Paid,"&lt;="&amp;FC$4,Dep_Rel,"&gt;"&amp;FC$4,Dep_Cash,0)</f>
        <v>0</v>
      </c>
      <c r="FD110" s="20" t="n">
        <f aca="false">SUMIFS(Dep_Keur,Dep_Paid,"&lt;="&amp;FD$4,Dep_Rel,"&gt;"&amp;FD$4,Dep_Cash,0)</f>
        <v>0</v>
      </c>
      <c r="FE110" s="20" t="n">
        <f aca="false">SUMIFS(Dep_Keur,Dep_Paid,"&lt;="&amp;FE$4,Dep_Rel,"&gt;"&amp;FE$4,Dep_Cash,0)</f>
        <v>0</v>
      </c>
      <c r="FF110" s="20" t="n">
        <f aca="false">SUMIFS(Dep_Keur,Dep_Paid,"&lt;="&amp;FF$4,Dep_Rel,"&gt;"&amp;FF$4,Dep_Cash,0)</f>
        <v>0</v>
      </c>
      <c r="FG110" s="20" t="n">
        <f aca="false">SUMIFS(Dep_Keur,Dep_Paid,"&lt;="&amp;FG$4,Dep_Rel,"&gt;"&amp;FG$4,Dep_Cash,0)</f>
        <v>0</v>
      </c>
      <c r="FH110" s="20" t="n">
        <f aca="false">SUMIFS(Dep_Keur,Dep_Paid,"&lt;="&amp;FH$4,Dep_Rel,"&gt;"&amp;FH$4,Dep_Cash,0)</f>
        <v>0</v>
      </c>
    </row>
    <row r="111" customFormat="false" ht="15" hidden="false" customHeight="false" outlineLevel="0" collapsed="false">
      <c r="C111" s="0" t="s">
        <v>761</v>
      </c>
      <c r="D111" s="11" t="s">
        <v>359</v>
      </c>
      <c r="J111" s="20" t="n">
        <f aca="false">SUMIFS(Dep_Keur,Dep_Paid,"&lt;="&amp;J$4,Dep_Exit,1,Dep_Cash,0)</f>
        <v>0</v>
      </c>
      <c r="K111" s="20" t="n">
        <f aca="false">SUMIFS(Dep_Keur,Dep_Paid,"&lt;="&amp;K$4,Dep_Exit,1,Dep_Cash,0)</f>
        <v>606.9375</v>
      </c>
      <c r="L111" s="20" t="n">
        <f aca="false">SUMIFS(Dep_Keur,Dep_Paid,"&lt;="&amp;L$4,Dep_Exit,1,Dep_Cash,0)</f>
        <v>809.25</v>
      </c>
      <c r="M111" s="20" t="n">
        <f aca="false">SUMIFS(Dep_Keur,Dep_Paid,"&lt;="&amp;M$4,Dep_Exit,1,Dep_Cash,0)</f>
        <v>809.25</v>
      </c>
      <c r="N111" s="20" t="n">
        <f aca="false">SUMIFS(Dep_Keur,Dep_Paid,"&lt;="&amp;N$4,Dep_Exit,1,Dep_Cash,0)</f>
        <v>809.25</v>
      </c>
      <c r="O111" s="20" t="n">
        <f aca="false">SUMIFS(Dep_Keur,Dep_Paid,"&lt;="&amp;O$4,Dep_Exit,1,Dep_Cash,0)</f>
        <v>809.25</v>
      </c>
      <c r="P111" s="20" t="n">
        <f aca="false">SUMIFS(Dep_Keur,Dep_Paid,"&lt;="&amp;P$4,Dep_Exit,1,Dep_Cash,0)</f>
        <v>809.25</v>
      </c>
      <c r="Q111" s="20" t="n">
        <f aca="false">SUMIFS(Dep_Keur,Dep_Paid,"&lt;="&amp;Q$4,Dep_Exit,1,Dep_Cash,0)</f>
        <v>809.25</v>
      </c>
      <c r="R111" s="20" t="n">
        <f aca="false">SUMIFS(Dep_Keur,Dep_Paid,"&lt;="&amp;R$4,Dep_Exit,1,Dep_Cash,0)</f>
        <v>809.25</v>
      </c>
      <c r="S111" s="20" t="n">
        <f aca="false">SUMIFS(Dep_Keur,Dep_Paid,"&lt;="&amp;S$4,Dep_Exit,1,Dep_Cash,0)</f>
        <v>809.25</v>
      </c>
      <c r="T111" s="20" t="n">
        <f aca="false">SUMIFS(Dep_Keur,Dep_Paid,"&lt;="&amp;T$4,Dep_Exit,1,Dep_Cash,0)</f>
        <v>809.25</v>
      </c>
      <c r="U111" s="20" t="n">
        <f aca="false">SUMIFS(Dep_Keur,Dep_Paid,"&lt;="&amp;U$4,Dep_Exit,1,Dep_Cash,0)</f>
        <v>809.25</v>
      </c>
      <c r="V111" s="20" t="n">
        <f aca="false">SUMIFS(Dep_Keur,Dep_Paid,"&lt;="&amp;V$4,Dep_Exit,1,Dep_Cash,0)</f>
        <v>809.25</v>
      </c>
      <c r="W111" s="20" t="n">
        <f aca="false">SUMIFS(Dep_Keur,Dep_Paid,"&lt;="&amp;W$4,Dep_Exit,1,Dep_Cash,0)</f>
        <v>809.25</v>
      </c>
      <c r="X111" s="20" t="n">
        <f aca="false">SUMIFS(Dep_Keur,Dep_Paid,"&lt;="&amp;X$4,Dep_Exit,1,Dep_Cash,0)</f>
        <v>809.25</v>
      </c>
      <c r="Y111" s="20" t="n">
        <f aca="false">SUMIFS(Dep_Keur,Dep_Paid,"&lt;="&amp;Y$4,Dep_Exit,1,Dep_Cash,0)</f>
        <v>809.25</v>
      </c>
      <c r="Z111" s="20" t="n">
        <f aca="false">SUMIFS(Dep_Keur,Dep_Paid,"&lt;="&amp;Z$4,Dep_Exit,1,Dep_Cash,0)</f>
        <v>809.25</v>
      </c>
      <c r="AA111" s="20" t="n">
        <f aca="false">SUMIFS(Dep_Keur,Dep_Paid,"&lt;="&amp;AA$4,Dep_Exit,1,Dep_Cash,0)</f>
        <v>809.25</v>
      </c>
      <c r="AB111" s="20" t="n">
        <f aca="false">SUMIFS(Dep_Keur,Dep_Paid,"&lt;="&amp;AB$4,Dep_Exit,1,Dep_Cash,0)</f>
        <v>809.25</v>
      </c>
      <c r="AC111" s="20" t="n">
        <f aca="false">SUMIFS(Dep_Keur,Dep_Paid,"&lt;="&amp;AC$4,Dep_Exit,1,Dep_Cash,0)</f>
        <v>809.25</v>
      </c>
      <c r="AD111" s="20" t="n">
        <f aca="false">SUMIFS(Dep_Keur,Dep_Paid,"&lt;="&amp;AD$4,Dep_Exit,1,Dep_Cash,0)</f>
        <v>809.25</v>
      </c>
      <c r="AE111" s="20" t="n">
        <f aca="false">SUMIFS(Dep_Keur,Dep_Paid,"&lt;="&amp;AE$4,Dep_Exit,1,Dep_Cash,0)</f>
        <v>809.25</v>
      </c>
      <c r="AF111" s="20" t="n">
        <f aca="false">SUMIFS(Dep_Keur,Dep_Paid,"&lt;="&amp;AF$4,Dep_Exit,1,Dep_Cash,0)</f>
        <v>809.25</v>
      </c>
      <c r="AG111" s="20" t="n">
        <f aca="false">SUMIFS(Dep_Keur,Dep_Paid,"&lt;="&amp;AG$4,Dep_Exit,1,Dep_Cash,0)</f>
        <v>809.25</v>
      </c>
      <c r="AH111" s="20" t="n">
        <f aca="false">SUMIFS(Dep_Keur,Dep_Paid,"&lt;="&amp;AH$4,Dep_Exit,1,Dep_Cash,0)</f>
        <v>809.25</v>
      </c>
      <c r="AI111" s="20" t="n">
        <f aca="false">SUMIFS(Dep_Keur,Dep_Paid,"&lt;="&amp;AI$4,Dep_Exit,1,Dep_Cash,0)</f>
        <v>809.25</v>
      </c>
      <c r="AJ111" s="20" t="n">
        <f aca="false">SUMIFS(Dep_Keur,Dep_Paid,"&lt;="&amp;AJ$4,Dep_Exit,1,Dep_Cash,0)</f>
        <v>809.25</v>
      </c>
      <c r="AK111" s="20" t="n">
        <f aca="false">SUMIFS(Dep_Keur,Dep_Paid,"&lt;="&amp;AK$4,Dep_Exit,1,Dep_Cash,0)</f>
        <v>809.25</v>
      </c>
      <c r="AL111" s="20" t="n">
        <f aca="false">SUMIFS(Dep_Keur,Dep_Paid,"&lt;="&amp;AL$4,Dep_Exit,1,Dep_Cash,0)</f>
        <v>809.25</v>
      </c>
      <c r="AM111" s="20" t="n">
        <f aca="false">SUMIFS(Dep_Keur,Dep_Paid,"&lt;="&amp;AM$4,Dep_Exit,1,Dep_Cash,0)</f>
        <v>809.25</v>
      </c>
      <c r="AN111" s="20" t="n">
        <f aca="false">SUMIFS(Dep_Keur,Dep_Paid,"&lt;="&amp;AN$4,Dep_Exit,1,Dep_Cash,0)</f>
        <v>809.25</v>
      </c>
      <c r="AO111" s="20" t="n">
        <f aca="false">SUMIFS(Dep_Keur,Dep_Paid,"&lt;="&amp;AO$4,Dep_Exit,1,Dep_Cash,0)</f>
        <v>809.25</v>
      </c>
      <c r="AP111" s="20" t="n">
        <f aca="false">SUMIFS(Dep_Keur,Dep_Paid,"&lt;="&amp;AP$4,Dep_Exit,1,Dep_Cash,0)</f>
        <v>809.25</v>
      </c>
      <c r="AQ111" s="20" t="n">
        <f aca="false">SUMIFS(Dep_Keur,Dep_Paid,"&lt;="&amp;AQ$4,Dep_Exit,1,Dep_Cash,0)</f>
        <v>809.25</v>
      </c>
      <c r="AR111" s="20" t="n">
        <f aca="false">SUMIFS(Dep_Keur,Dep_Paid,"&lt;="&amp;AR$4,Dep_Exit,1,Dep_Cash,0)</f>
        <v>809.25</v>
      </c>
      <c r="AS111" s="20" t="n">
        <f aca="false">SUMIFS(Dep_Keur,Dep_Paid,"&lt;="&amp;AS$4,Dep_Exit,1,Dep_Cash,0)</f>
        <v>809.25</v>
      </c>
      <c r="AT111" s="20" t="n">
        <f aca="false">SUMIFS(Dep_Keur,Dep_Paid,"&lt;="&amp;AT$4,Dep_Exit,1,Dep_Cash,0)</f>
        <v>809.25</v>
      </c>
      <c r="AU111" s="20" t="n">
        <f aca="false">SUMIFS(Dep_Keur,Dep_Paid,"&lt;="&amp;AU$4,Dep_Exit,1,Dep_Cash,0)</f>
        <v>809.25</v>
      </c>
      <c r="AV111" s="20" t="n">
        <f aca="false">SUMIFS(Dep_Keur,Dep_Paid,"&lt;="&amp;AV$4,Dep_Exit,1,Dep_Cash,0)</f>
        <v>809.25</v>
      </c>
      <c r="AW111" s="20" t="n">
        <f aca="false">SUMIFS(Dep_Keur,Dep_Paid,"&lt;="&amp;AW$4,Dep_Exit,1,Dep_Cash,0)</f>
        <v>809.25</v>
      </c>
      <c r="AX111" s="20" t="n">
        <f aca="false">SUMIFS(Dep_Keur,Dep_Paid,"&lt;="&amp;AX$4,Dep_Exit,1,Dep_Cash,0)</f>
        <v>809.25</v>
      </c>
      <c r="AY111" s="20" t="n">
        <f aca="false">SUMIFS(Dep_Keur,Dep_Paid,"&lt;="&amp;AY$4,Dep_Exit,1,Dep_Cash,0)</f>
        <v>809.25</v>
      </c>
      <c r="AZ111" s="20" t="n">
        <f aca="false">SUMIFS(Dep_Keur,Dep_Paid,"&lt;="&amp;AZ$4,Dep_Exit,1,Dep_Cash,0)</f>
        <v>809.25</v>
      </c>
      <c r="BA111" s="20" t="n">
        <f aca="false">SUMIFS(Dep_Keur,Dep_Paid,"&lt;="&amp;BA$4,Dep_Exit,1,Dep_Cash,0)</f>
        <v>809.25</v>
      </c>
      <c r="BB111" s="20" t="n">
        <f aca="false">SUMIFS(Dep_Keur,Dep_Paid,"&lt;="&amp;BB$4,Dep_Exit,1,Dep_Cash,0)</f>
        <v>809.25</v>
      </c>
      <c r="BC111" s="20" t="n">
        <f aca="false">SUMIFS(Dep_Keur,Dep_Paid,"&lt;="&amp;BC$4,Dep_Exit,1,Dep_Cash,0)</f>
        <v>809.25</v>
      </c>
      <c r="BD111" s="20" t="n">
        <f aca="false">SUMIFS(Dep_Keur,Dep_Paid,"&lt;="&amp;BD$4,Dep_Exit,1,Dep_Cash,0)</f>
        <v>809.25</v>
      </c>
      <c r="BE111" s="20" t="n">
        <f aca="false">SUMIFS(Dep_Keur,Dep_Paid,"&lt;="&amp;BE$4,Dep_Exit,1,Dep_Cash,0)</f>
        <v>809.25</v>
      </c>
      <c r="BF111" s="20" t="n">
        <f aca="false">SUMIFS(Dep_Keur,Dep_Paid,"&lt;="&amp;BF$4,Dep_Exit,1,Dep_Cash,0)</f>
        <v>809.25</v>
      </c>
      <c r="BG111" s="20" t="n">
        <f aca="false">SUMIFS(Dep_Keur,Dep_Paid,"&lt;="&amp;BG$4,Dep_Exit,1,Dep_Cash,0)</f>
        <v>809.25</v>
      </c>
      <c r="BH111" s="20" t="n">
        <f aca="false">SUMIFS(Dep_Keur,Dep_Paid,"&lt;="&amp;BH$4,Dep_Exit,1,Dep_Cash,0)</f>
        <v>809.25</v>
      </c>
      <c r="BI111" s="20" t="n">
        <f aca="false">SUMIFS(Dep_Keur,Dep_Paid,"&lt;="&amp;BI$4,Dep_Exit,1,Dep_Cash,0)</f>
        <v>809.25</v>
      </c>
      <c r="BJ111" s="20" t="n">
        <f aca="false">SUMIFS(Dep_Keur,Dep_Paid,"&lt;="&amp;BJ$4,Dep_Exit,1,Dep_Cash,0)</f>
        <v>809.25</v>
      </c>
      <c r="BK111" s="20" t="n">
        <f aca="false">SUMIFS(Dep_Keur,Dep_Paid,"&lt;="&amp;BK$4,Dep_Exit,1,Dep_Cash,0)</f>
        <v>809.25</v>
      </c>
      <c r="BL111" s="20" t="n">
        <f aca="false">SUMIFS(Dep_Keur,Dep_Paid,"&lt;="&amp;BL$4,Dep_Exit,1,Dep_Cash,0)</f>
        <v>809.25</v>
      </c>
      <c r="BM111" s="20" t="n">
        <f aca="false">SUMIFS(Dep_Keur,Dep_Paid,"&lt;="&amp;BM$4,Dep_Exit,1,Dep_Cash,0)</f>
        <v>809.25</v>
      </c>
      <c r="BN111" s="20" t="n">
        <f aca="false">SUMIFS(Dep_Keur,Dep_Paid,"&lt;="&amp;BN$4,Dep_Exit,1,Dep_Cash,0)</f>
        <v>809.25</v>
      </c>
      <c r="BO111" s="20" t="n">
        <f aca="false">SUMIFS(Dep_Keur,Dep_Paid,"&lt;="&amp;BO$4,Dep_Exit,1,Dep_Cash,0)</f>
        <v>809.25</v>
      </c>
      <c r="BP111" s="20" t="n">
        <f aca="false">SUMIFS(Dep_Keur,Dep_Paid,"&lt;="&amp;BP$4,Dep_Exit,1,Dep_Cash,0)</f>
        <v>809.25</v>
      </c>
      <c r="BQ111" s="20" t="n">
        <f aca="false">SUMIFS(Dep_Keur,Dep_Paid,"&lt;="&amp;BQ$4,Dep_Exit,1,Dep_Cash,0)</f>
        <v>809.25</v>
      </c>
      <c r="BR111" s="20" t="n">
        <f aca="false">SUMIFS(Dep_Keur,Dep_Paid,"&lt;="&amp;BR$4,Dep_Exit,1,Dep_Cash,0)</f>
        <v>809.25</v>
      </c>
      <c r="BS111" s="20" t="n">
        <f aca="false">SUMIFS(Dep_Keur,Dep_Paid,"&lt;="&amp;BS$4,Dep_Exit,1,Dep_Cash,0)</f>
        <v>809.25</v>
      </c>
      <c r="BT111" s="20" t="n">
        <f aca="false">SUMIFS(Dep_Keur,Dep_Paid,"&lt;="&amp;BT$4,Dep_Exit,1,Dep_Cash,0)</f>
        <v>809.25</v>
      </c>
      <c r="BU111" s="20" t="n">
        <f aca="false">SUMIFS(Dep_Keur,Dep_Paid,"&lt;="&amp;BU$4,Dep_Exit,1,Dep_Cash,0)</f>
        <v>809.25</v>
      </c>
      <c r="BV111" s="20" t="n">
        <f aca="false">SUMIFS(Dep_Keur,Dep_Paid,"&lt;="&amp;BV$4,Dep_Exit,1,Dep_Cash,0)</f>
        <v>809.25</v>
      </c>
      <c r="BW111" s="20" t="n">
        <f aca="false">SUMIFS(Dep_Keur,Dep_Paid,"&lt;="&amp;BW$4,Dep_Exit,1,Dep_Cash,0)</f>
        <v>809.25</v>
      </c>
      <c r="BX111" s="20" t="n">
        <f aca="false">SUMIFS(Dep_Keur,Dep_Paid,"&lt;="&amp;BX$4,Dep_Exit,1,Dep_Cash,0)</f>
        <v>809.25</v>
      </c>
      <c r="BY111" s="20" t="n">
        <f aca="false">SUMIFS(Dep_Keur,Dep_Paid,"&lt;="&amp;BY$4,Dep_Exit,1,Dep_Cash,0)</f>
        <v>809.25</v>
      </c>
      <c r="BZ111" s="20" t="n">
        <f aca="false">SUMIFS(Dep_Keur,Dep_Paid,"&lt;="&amp;BZ$4,Dep_Exit,1,Dep_Cash,0)</f>
        <v>809.25</v>
      </c>
      <c r="CA111" s="20" t="n">
        <f aca="false">SUMIFS(Dep_Keur,Dep_Paid,"&lt;="&amp;CA$4,Dep_Exit,1,Dep_Cash,0)</f>
        <v>809.25</v>
      </c>
      <c r="CB111" s="20" t="n">
        <f aca="false">SUMIFS(Dep_Keur,Dep_Paid,"&lt;="&amp;CB$4,Dep_Exit,1,Dep_Cash,0)</f>
        <v>809.25</v>
      </c>
      <c r="CC111" s="20" t="n">
        <f aca="false">SUMIFS(Dep_Keur,Dep_Paid,"&lt;="&amp;CC$4,Dep_Exit,1,Dep_Cash,0)</f>
        <v>809.25</v>
      </c>
      <c r="CD111" s="20" t="n">
        <f aca="false">SUMIFS(Dep_Keur,Dep_Paid,"&lt;="&amp;CD$4,Dep_Exit,1,Dep_Cash,0)</f>
        <v>809.25</v>
      </c>
      <c r="CE111" s="20" t="n">
        <f aca="false">SUMIFS(Dep_Keur,Dep_Paid,"&lt;="&amp;CE$4,Dep_Exit,1,Dep_Cash,0)</f>
        <v>809.25</v>
      </c>
      <c r="CF111" s="20" t="n">
        <f aca="false">SUMIFS(Dep_Keur,Dep_Paid,"&lt;="&amp;CF$4,Dep_Exit,1,Dep_Cash,0)</f>
        <v>809.25</v>
      </c>
      <c r="CG111" s="20" t="n">
        <f aca="false">SUMIFS(Dep_Keur,Dep_Paid,"&lt;="&amp;CG$4,Dep_Exit,1,Dep_Cash,0)</f>
        <v>809.25</v>
      </c>
      <c r="CH111" s="20" t="n">
        <f aca="false">SUMIFS(Dep_Keur,Dep_Paid,"&lt;="&amp;CH$4,Dep_Exit,1,Dep_Cash,0)</f>
        <v>809.25</v>
      </c>
      <c r="CI111" s="20" t="n">
        <f aca="false">SUMIFS(Dep_Keur,Dep_Paid,"&lt;="&amp;CI$4,Dep_Exit,1,Dep_Cash,0)</f>
        <v>809.25</v>
      </c>
      <c r="CJ111" s="20" t="n">
        <f aca="false">SUMIFS(Dep_Keur,Dep_Paid,"&lt;="&amp;CJ$4,Dep_Exit,1,Dep_Cash,0)</f>
        <v>809.25</v>
      </c>
      <c r="CK111" s="20" t="n">
        <f aca="false">SUMIFS(Dep_Keur,Dep_Paid,"&lt;="&amp;CK$4,Dep_Exit,1,Dep_Cash,0)</f>
        <v>809.25</v>
      </c>
      <c r="CL111" s="20" t="n">
        <f aca="false">SUMIFS(Dep_Keur,Dep_Paid,"&lt;="&amp;CL$4,Dep_Exit,1,Dep_Cash,0)</f>
        <v>809.25</v>
      </c>
      <c r="CM111" s="20" t="n">
        <f aca="false">SUMIFS(Dep_Keur,Dep_Paid,"&lt;="&amp;CM$4,Dep_Exit,1,Dep_Cash,0)</f>
        <v>809.25</v>
      </c>
      <c r="CN111" s="20" t="n">
        <f aca="false">SUMIFS(Dep_Keur,Dep_Paid,"&lt;="&amp;CN$4,Dep_Exit,1,Dep_Cash,0)</f>
        <v>809.25</v>
      </c>
      <c r="CO111" s="20" t="n">
        <f aca="false">SUMIFS(Dep_Keur,Dep_Paid,"&lt;="&amp;CO$4,Dep_Exit,1,Dep_Cash,0)</f>
        <v>809.25</v>
      </c>
      <c r="CP111" s="20" t="n">
        <f aca="false">SUMIFS(Dep_Keur,Dep_Paid,"&lt;="&amp;CP$4,Dep_Exit,1,Dep_Cash,0)</f>
        <v>809.25</v>
      </c>
      <c r="CQ111" s="20" t="n">
        <f aca="false">SUMIFS(Dep_Keur,Dep_Paid,"&lt;="&amp;CQ$4,Dep_Exit,1,Dep_Cash,0)</f>
        <v>809.25</v>
      </c>
      <c r="CR111" s="20" t="n">
        <f aca="false">SUMIFS(Dep_Keur,Dep_Paid,"&lt;="&amp;CR$4,Dep_Exit,1,Dep_Cash,0)</f>
        <v>809.25</v>
      </c>
      <c r="CS111" s="20" t="n">
        <f aca="false">SUMIFS(Dep_Keur,Dep_Paid,"&lt;="&amp;CS$4,Dep_Exit,1,Dep_Cash,0)</f>
        <v>809.25</v>
      </c>
      <c r="CT111" s="20" t="n">
        <f aca="false">SUMIFS(Dep_Keur,Dep_Paid,"&lt;="&amp;CT$4,Dep_Exit,1,Dep_Cash,0)</f>
        <v>809.25</v>
      </c>
      <c r="CU111" s="20" t="n">
        <f aca="false">SUMIFS(Dep_Keur,Dep_Paid,"&lt;="&amp;CU$4,Dep_Exit,1,Dep_Cash,0)</f>
        <v>809.25</v>
      </c>
      <c r="CV111" s="20" t="n">
        <f aca="false">SUMIFS(Dep_Keur,Dep_Paid,"&lt;="&amp;CV$4,Dep_Exit,1,Dep_Cash,0)</f>
        <v>809.25</v>
      </c>
      <c r="CW111" s="20" t="n">
        <f aca="false">SUMIFS(Dep_Keur,Dep_Paid,"&lt;="&amp;CW$4,Dep_Exit,1,Dep_Cash,0)</f>
        <v>809.25</v>
      </c>
      <c r="CX111" s="20" t="n">
        <f aca="false">SUMIFS(Dep_Keur,Dep_Paid,"&lt;="&amp;CX$4,Dep_Exit,1,Dep_Cash,0)</f>
        <v>809.25</v>
      </c>
      <c r="CY111" s="20" t="n">
        <f aca="false">SUMIFS(Dep_Keur,Dep_Paid,"&lt;="&amp;CY$4,Dep_Exit,1,Dep_Cash,0)</f>
        <v>809.25</v>
      </c>
      <c r="CZ111" s="20" t="n">
        <f aca="false">SUMIFS(Dep_Keur,Dep_Paid,"&lt;="&amp;CZ$4,Dep_Exit,1,Dep_Cash,0)</f>
        <v>809.25</v>
      </c>
      <c r="DA111" s="20" t="n">
        <f aca="false">SUMIFS(Dep_Keur,Dep_Paid,"&lt;="&amp;DA$4,Dep_Exit,1,Dep_Cash,0)</f>
        <v>809.25</v>
      </c>
      <c r="DB111" s="20" t="n">
        <f aca="false">SUMIFS(Dep_Keur,Dep_Paid,"&lt;="&amp;DB$4,Dep_Exit,1,Dep_Cash,0)</f>
        <v>809.25</v>
      </c>
      <c r="DC111" s="20" t="n">
        <f aca="false">SUMIFS(Dep_Keur,Dep_Paid,"&lt;="&amp;DC$4,Dep_Exit,1,Dep_Cash,0)</f>
        <v>809.25</v>
      </c>
      <c r="DD111" s="20" t="n">
        <f aca="false">SUMIFS(Dep_Keur,Dep_Paid,"&lt;="&amp;DD$4,Dep_Exit,1,Dep_Cash,0)</f>
        <v>809.25</v>
      </c>
      <c r="DE111" s="20" t="n">
        <f aca="false">SUMIFS(Dep_Keur,Dep_Paid,"&lt;="&amp;DE$4,Dep_Exit,1,Dep_Cash,0)</f>
        <v>809.25</v>
      </c>
      <c r="DF111" s="20" t="n">
        <f aca="false">SUMIFS(Dep_Keur,Dep_Paid,"&lt;="&amp;DF$4,Dep_Exit,1,Dep_Cash,0)</f>
        <v>809.25</v>
      </c>
      <c r="DG111" s="20" t="n">
        <f aca="false">SUMIFS(Dep_Keur,Dep_Paid,"&lt;="&amp;DG$4,Dep_Exit,1,Dep_Cash,0)</f>
        <v>809.25</v>
      </c>
      <c r="DH111" s="20" t="n">
        <f aca="false">SUMIFS(Dep_Keur,Dep_Paid,"&lt;="&amp;DH$4,Dep_Exit,1,Dep_Cash,0)</f>
        <v>809.25</v>
      </c>
      <c r="DI111" s="20" t="n">
        <f aca="false">SUMIFS(Dep_Keur,Dep_Paid,"&lt;="&amp;DI$4,Dep_Exit,1,Dep_Cash,0)</f>
        <v>809.25</v>
      </c>
      <c r="DJ111" s="20" t="n">
        <f aca="false">SUMIFS(Dep_Keur,Dep_Paid,"&lt;="&amp;DJ$4,Dep_Exit,1,Dep_Cash,0)</f>
        <v>809.25</v>
      </c>
      <c r="DK111" s="20" t="n">
        <f aca="false">SUMIFS(Dep_Keur,Dep_Paid,"&lt;="&amp;DK$4,Dep_Exit,1,Dep_Cash,0)</f>
        <v>809.25</v>
      </c>
      <c r="DL111" s="20" t="n">
        <f aca="false">SUMIFS(Dep_Keur,Dep_Paid,"&lt;="&amp;DL$4,Dep_Exit,1,Dep_Cash,0)</f>
        <v>809.25</v>
      </c>
      <c r="DM111" s="20" t="n">
        <f aca="false">SUMIFS(Dep_Keur,Dep_Paid,"&lt;="&amp;DM$4,Dep_Exit,1,Dep_Cash,0)</f>
        <v>809.25</v>
      </c>
      <c r="DN111" s="20" t="n">
        <f aca="false">SUMIFS(Dep_Keur,Dep_Paid,"&lt;="&amp;DN$4,Dep_Exit,1,Dep_Cash,0)</f>
        <v>809.25</v>
      </c>
      <c r="DO111" s="20" t="n">
        <f aca="false">SUMIFS(Dep_Keur,Dep_Paid,"&lt;="&amp;DO$4,Dep_Exit,1,Dep_Cash,0)</f>
        <v>809.25</v>
      </c>
      <c r="DP111" s="20" t="n">
        <f aca="false">SUMIFS(Dep_Keur,Dep_Paid,"&lt;="&amp;DP$4,Dep_Exit,1,Dep_Cash,0)</f>
        <v>809.25</v>
      </c>
      <c r="DQ111" s="20" t="n">
        <f aca="false">SUMIFS(Dep_Keur,Dep_Paid,"&lt;="&amp;DQ$4,Dep_Exit,1,Dep_Cash,0)</f>
        <v>809.25</v>
      </c>
      <c r="DR111" s="20" t="n">
        <f aca="false">SUMIFS(Dep_Keur,Dep_Paid,"&lt;="&amp;DR$4,Dep_Exit,1,Dep_Cash,0)</f>
        <v>809.25</v>
      </c>
      <c r="DS111" s="20" t="n">
        <f aca="false">SUMIFS(Dep_Keur,Dep_Paid,"&lt;="&amp;DS$4,Dep_Exit,1,Dep_Cash,0)</f>
        <v>809.25</v>
      </c>
      <c r="DT111" s="20" t="n">
        <f aca="false">SUMIFS(Dep_Keur,Dep_Paid,"&lt;="&amp;DT$4,Dep_Exit,1,Dep_Cash,0)</f>
        <v>809.25</v>
      </c>
      <c r="DU111" s="20" t="n">
        <f aca="false">SUMIFS(Dep_Keur,Dep_Paid,"&lt;="&amp;DU$4,Dep_Exit,1,Dep_Cash,0)</f>
        <v>809.25</v>
      </c>
      <c r="DV111" s="20" t="n">
        <f aca="false">SUMIFS(Dep_Keur,Dep_Paid,"&lt;="&amp;DV$4,Dep_Exit,1,Dep_Cash,0)</f>
        <v>809.25</v>
      </c>
      <c r="DW111" s="20" t="n">
        <f aca="false">SUMIFS(Dep_Keur,Dep_Paid,"&lt;="&amp;DW$4,Dep_Exit,1,Dep_Cash,0)</f>
        <v>809.25</v>
      </c>
      <c r="DX111" s="20" t="n">
        <f aca="false">SUMIFS(Dep_Keur,Dep_Paid,"&lt;="&amp;DX$4,Dep_Exit,1,Dep_Cash,0)</f>
        <v>809.25</v>
      </c>
      <c r="DY111" s="20" t="n">
        <f aca="false">SUMIFS(Dep_Keur,Dep_Paid,"&lt;="&amp;DY$4,Dep_Exit,1,Dep_Cash,0)</f>
        <v>809.25</v>
      </c>
      <c r="DZ111" s="20" t="n">
        <f aca="false">SUMIFS(Dep_Keur,Dep_Paid,"&lt;="&amp;DZ$4,Dep_Exit,1,Dep_Cash,0)</f>
        <v>809.25</v>
      </c>
      <c r="EA111" s="20" t="n">
        <f aca="false">SUMIFS(Dep_Keur,Dep_Paid,"&lt;="&amp;EA$4,Dep_Exit,1,Dep_Cash,0)</f>
        <v>809.25</v>
      </c>
      <c r="EB111" s="20" t="n">
        <f aca="false">SUMIFS(Dep_Keur,Dep_Paid,"&lt;="&amp;EB$4,Dep_Exit,1,Dep_Cash,0)</f>
        <v>809.25</v>
      </c>
      <c r="EC111" s="20" t="n">
        <f aca="false">SUMIFS(Dep_Keur,Dep_Paid,"&lt;="&amp;EC$4,Dep_Exit,1,Dep_Cash,0)</f>
        <v>809.25</v>
      </c>
      <c r="ED111" s="20" t="n">
        <f aca="false">SUMIFS(Dep_Keur,Dep_Paid,"&lt;="&amp;ED$4,Dep_Exit,1,Dep_Cash,0)</f>
        <v>809.25</v>
      </c>
      <c r="EE111" s="20" t="n">
        <f aca="false">SUMIFS(Dep_Keur,Dep_Paid,"&lt;="&amp;EE$4,Dep_Exit,1,Dep_Cash,0)</f>
        <v>809.25</v>
      </c>
      <c r="EF111" s="20" t="n">
        <f aca="false">SUMIFS(Dep_Keur,Dep_Paid,"&lt;="&amp;EF$4,Dep_Exit,1,Dep_Cash,0)</f>
        <v>809.25</v>
      </c>
      <c r="EG111" s="20" t="n">
        <f aca="false">SUMIFS(Dep_Keur,Dep_Paid,"&lt;="&amp;EG$4,Dep_Exit,1,Dep_Cash,0)</f>
        <v>809.25</v>
      </c>
      <c r="EH111" s="20" t="n">
        <f aca="false">SUMIFS(Dep_Keur,Dep_Paid,"&lt;="&amp;EH$4,Dep_Exit,1,Dep_Cash,0)</f>
        <v>809.25</v>
      </c>
      <c r="EI111" s="20" t="n">
        <f aca="false">SUMIFS(Dep_Keur,Dep_Paid,"&lt;="&amp;EI$4,Dep_Exit,1,Dep_Cash,0)</f>
        <v>809.25</v>
      </c>
      <c r="EJ111" s="20" t="n">
        <f aca="false">SUMIFS(Dep_Keur,Dep_Paid,"&lt;="&amp;EJ$4,Dep_Exit,1,Dep_Cash,0)</f>
        <v>809.25</v>
      </c>
      <c r="EK111" s="20" t="n">
        <f aca="false">SUMIFS(Dep_Keur,Dep_Paid,"&lt;="&amp;EK$4,Dep_Exit,1,Dep_Cash,0)</f>
        <v>809.25</v>
      </c>
      <c r="EL111" s="20" t="n">
        <f aca="false">SUMIFS(Dep_Keur,Dep_Paid,"&lt;="&amp;EL$4,Dep_Exit,1,Dep_Cash,0)</f>
        <v>809.25</v>
      </c>
      <c r="EM111" s="20" t="n">
        <f aca="false">SUMIFS(Dep_Keur,Dep_Paid,"&lt;="&amp;EM$4,Dep_Exit,1,Dep_Cash,0)</f>
        <v>809.25</v>
      </c>
      <c r="EN111" s="20" t="n">
        <f aca="false">SUMIFS(Dep_Keur,Dep_Paid,"&lt;="&amp;EN$4,Dep_Exit,1,Dep_Cash,0)</f>
        <v>809.25</v>
      </c>
      <c r="EO111" s="20" t="n">
        <f aca="false">SUMIFS(Dep_Keur,Dep_Paid,"&lt;="&amp;EO$4,Dep_Exit,1,Dep_Cash,0)</f>
        <v>809.25</v>
      </c>
      <c r="EP111" s="20" t="n">
        <f aca="false">SUMIFS(Dep_Keur,Dep_Paid,"&lt;="&amp;EP$4,Dep_Exit,1,Dep_Cash,0)</f>
        <v>809.25</v>
      </c>
      <c r="EQ111" s="20" t="n">
        <f aca="false">SUMIFS(Dep_Keur,Dep_Paid,"&lt;="&amp;EQ$4,Dep_Exit,1,Dep_Cash,0)</f>
        <v>809.25</v>
      </c>
      <c r="ER111" s="20" t="n">
        <f aca="false">SUMIFS(Dep_Keur,Dep_Paid,"&lt;="&amp;ER$4,Dep_Exit,1,Dep_Cash,0)</f>
        <v>809.25</v>
      </c>
      <c r="ES111" s="20" t="n">
        <f aca="false">SUMIFS(Dep_Keur,Dep_Paid,"&lt;="&amp;ES$4,Dep_Exit,1,Dep_Cash,0)</f>
        <v>809.25</v>
      </c>
      <c r="ET111" s="20" t="n">
        <f aca="false">SUMIFS(Dep_Keur,Dep_Paid,"&lt;="&amp;ET$4,Dep_Exit,1,Dep_Cash,0)</f>
        <v>809.25</v>
      </c>
      <c r="EU111" s="20" t="n">
        <f aca="false">SUMIFS(Dep_Keur,Dep_Paid,"&lt;="&amp;EU$4,Dep_Exit,1,Dep_Cash,0)</f>
        <v>809.25</v>
      </c>
      <c r="EV111" s="20" t="n">
        <f aca="false">SUMIFS(Dep_Keur,Dep_Paid,"&lt;="&amp;EV$4,Dep_Exit,1,Dep_Cash,0)</f>
        <v>809.25</v>
      </c>
      <c r="EW111" s="20" t="n">
        <f aca="false">SUMIFS(Dep_Keur,Dep_Paid,"&lt;="&amp;EW$4,Dep_Exit,1,Dep_Cash,0)</f>
        <v>809.25</v>
      </c>
      <c r="EX111" s="20" t="n">
        <f aca="false">SUMIFS(Dep_Keur,Dep_Paid,"&lt;="&amp;EX$4,Dep_Exit,1,Dep_Cash,0)</f>
        <v>809.25</v>
      </c>
      <c r="EY111" s="20" t="n">
        <f aca="false">SUMIFS(Dep_Keur,Dep_Paid,"&lt;="&amp;EY$4,Dep_Exit,1,Dep_Cash,0)</f>
        <v>809.25</v>
      </c>
      <c r="EZ111" s="20" t="n">
        <f aca="false">SUMIFS(Dep_Keur,Dep_Paid,"&lt;="&amp;EZ$4,Dep_Exit,1,Dep_Cash,0)</f>
        <v>809.25</v>
      </c>
      <c r="FA111" s="20" t="n">
        <f aca="false">SUMIFS(Dep_Keur,Dep_Paid,"&lt;="&amp;FA$4,Dep_Exit,1,Dep_Cash,0)</f>
        <v>809.25</v>
      </c>
      <c r="FB111" s="20" t="n">
        <f aca="false">SUMIFS(Dep_Keur,Dep_Paid,"&lt;="&amp;FB$4,Dep_Exit,1,Dep_Cash,0)</f>
        <v>809.25</v>
      </c>
      <c r="FC111" s="20" t="n">
        <f aca="false">SUMIFS(Dep_Keur,Dep_Paid,"&lt;="&amp;FC$4,Dep_Exit,1,Dep_Cash,0)</f>
        <v>809.25</v>
      </c>
      <c r="FD111" s="20" t="n">
        <f aca="false">SUMIFS(Dep_Keur,Dep_Paid,"&lt;="&amp;FD$4,Dep_Exit,1,Dep_Cash,0)</f>
        <v>809.25</v>
      </c>
      <c r="FE111" s="20" t="n">
        <f aca="false">SUMIFS(Dep_Keur,Dep_Paid,"&lt;="&amp;FE$4,Dep_Exit,1,Dep_Cash,0)</f>
        <v>809.25</v>
      </c>
      <c r="FF111" s="20" t="n">
        <f aca="false">SUMIFS(Dep_Keur,Dep_Paid,"&lt;="&amp;FF$4,Dep_Exit,1,Dep_Cash,0)</f>
        <v>809.25</v>
      </c>
      <c r="FG111" s="20" t="n">
        <f aca="false">SUMIFS(Dep_Keur,Dep_Paid,"&lt;="&amp;FG$4,Dep_Exit,1,Dep_Cash,0)</f>
        <v>809.25</v>
      </c>
      <c r="FH111" s="20" t="n">
        <f aca="false">SUMIFS(Dep_Keur,Dep_Paid,"&lt;="&amp;FH$4,Dep_Exit,1,Dep_Cash,0)</f>
        <v>809.25</v>
      </c>
    </row>
    <row r="112" customFormat="false" ht="15" hidden="false" customHeight="false" outlineLevel="0" collapsed="false">
      <c r="C112" s="0" t="s">
        <v>762</v>
      </c>
      <c r="D112" s="11" t="s">
        <v>359</v>
      </c>
      <c r="E112" s="20" t="n">
        <f aca="false">SUMIF($J$3:$FH$3,"&lt;="&amp;$E20,$J112:$FH112)</f>
        <v>-34.7123907534247</v>
      </c>
      <c r="F112" s="20" t="n">
        <f aca="false">SUMIF($J$4:$FH$4,"&lt;="&amp;$E22,$J112:$FH112)</f>
        <v>-64.0875006164384</v>
      </c>
      <c r="I112" s="20" t="n">
        <f aca="false">SUM(J112:FH112)</f>
        <v>-64.0875006164384</v>
      </c>
      <c r="J112" s="20" t="n">
        <f aca="false">-(J110+J111*(1-J26))*$E110*J$5/Days_In_Year</f>
        <v>-0</v>
      </c>
      <c r="K112" s="20" t="n">
        <f aca="false">-(K110+K111*(1-K26))*$E110*K$5/Days_In_Year</f>
        <v>-5.41754075342466</v>
      </c>
      <c r="L112" s="20" t="n">
        <f aca="false">-(L110+L111*(1-L26))*$E110*L$5/Days_In_Year</f>
        <v>-7.30364753424658</v>
      </c>
      <c r="M112" s="20" t="n">
        <f aca="false">-(M110+M111*(1-M26))*$E110*M$5/Days_In_Year</f>
        <v>-7.38390739726027</v>
      </c>
      <c r="N112" s="20" t="n">
        <f aca="false">-(N110+N111*(1-N26))*$E110*N$5/Days_In_Year</f>
        <v>-7.38390739726027</v>
      </c>
      <c r="O112" s="20" t="n">
        <f aca="false">-(O110+O111*(1-O26))*$E110*O$5/Days_In_Year</f>
        <v>-7.22338767123288</v>
      </c>
      <c r="P112" s="20" t="n">
        <f aca="false">-(P110+P111*(1-P26))*$E110*P$5/Days_In_Year</f>
        <v>-7.30364753424658</v>
      </c>
      <c r="Q112" s="20" t="n">
        <f aca="false">-(Q110+Q111*(1-Q26))*$E110*Q$5/Days_In_Year</f>
        <v>-7.38390739726027</v>
      </c>
      <c r="R112" s="20" t="n">
        <f aca="false">-(R110+R111*(1-R26))*$E110*R$5/Days_In_Year</f>
        <v>-7.38390739726027</v>
      </c>
      <c r="S112" s="20" t="n">
        <f aca="false">-(S110+S111*(1-S26))*$E110*S$5/Days_In_Year</f>
        <v>-7.30364753424658</v>
      </c>
      <c r="T112" s="20" t="n">
        <f aca="false">-(T110+T111*(1-T26))*$E110*T$5/Days_In_Year</f>
        <v>-0</v>
      </c>
      <c r="U112" s="20" t="n">
        <f aca="false">-(U110+U111*(1-U26))*$E110*U$5/Days_In_Year</f>
        <v>-0</v>
      </c>
      <c r="V112" s="20" t="n">
        <f aca="false">-(V110+V111*(1-V26))*$E110*V$5/Days_In_Year</f>
        <v>-0</v>
      </c>
      <c r="W112" s="20" t="n">
        <f aca="false">-(W110+W111*(1-W26))*$E110*W$5/Days_In_Year</f>
        <v>-0</v>
      </c>
      <c r="X112" s="20" t="n">
        <f aca="false">-(X110+X111*(1-X26))*$E110*X$5/Days_In_Year</f>
        <v>-0</v>
      </c>
      <c r="Y112" s="20" t="n">
        <f aca="false">-(Y110+Y111*(1-Y26))*$E110*Y$5/Days_In_Year</f>
        <v>-0</v>
      </c>
      <c r="Z112" s="20" t="n">
        <f aca="false">-(Z110+Z111*(1-Z26))*$E110*Z$5/Days_In_Year</f>
        <v>-0</v>
      </c>
      <c r="AA112" s="20" t="n">
        <f aca="false">-(AA110+AA111*(1-AA26))*$E110*AA$5/Days_In_Year</f>
        <v>-0</v>
      </c>
      <c r="AB112" s="20" t="n">
        <f aca="false">-(AB110+AB111*(1-AB26))*$E110*AB$5/Days_In_Year</f>
        <v>-0</v>
      </c>
      <c r="AC112" s="20" t="n">
        <f aca="false">-(AC110+AC111*(1-AC26))*$E110*AC$5/Days_In_Year</f>
        <v>-0</v>
      </c>
      <c r="AD112" s="20" t="n">
        <f aca="false">-(AD110+AD111*(1-AD26))*$E110*AD$5/Days_In_Year</f>
        <v>-0</v>
      </c>
      <c r="AE112" s="20" t="n">
        <f aca="false">-(AE110+AE111*(1-AE26))*$E110*AE$5/Days_In_Year</f>
        <v>-0</v>
      </c>
      <c r="AF112" s="20" t="n">
        <f aca="false">-(AF110+AF111*(1-AF26))*$E110*AF$5/Days_In_Year</f>
        <v>-0</v>
      </c>
      <c r="AG112" s="20" t="n">
        <f aca="false">-(AG110+AG111*(1-AG26))*$E110*AG$5/Days_In_Year</f>
        <v>-0</v>
      </c>
      <c r="AH112" s="20" t="n">
        <f aca="false">-(AH110+AH111*(1-AH26))*$E110*AH$5/Days_In_Year</f>
        <v>-0</v>
      </c>
      <c r="AI112" s="20" t="n">
        <f aca="false">-(AI110+AI111*(1-AI26))*$E110*AI$5/Days_In_Year</f>
        <v>-0</v>
      </c>
      <c r="AJ112" s="20" t="n">
        <f aca="false">-(AJ110+AJ111*(1-AJ26))*$E110*AJ$5/Days_In_Year</f>
        <v>-0</v>
      </c>
      <c r="AK112" s="20" t="n">
        <f aca="false">-(AK110+AK111*(1-AK26))*$E110*AK$5/Days_In_Year</f>
        <v>-0</v>
      </c>
      <c r="AL112" s="20" t="n">
        <f aca="false">-(AL110+AL111*(1-AL26))*$E110*AL$5/Days_In_Year</f>
        <v>-0</v>
      </c>
      <c r="AM112" s="20" t="n">
        <f aca="false">-(AM110+AM111*(1-AM26))*$E110*AM$5/Days_In_Year</f>
        <v>-0</v>
      </c>
      <c r="AN112" s="20" t="n">
        <f aca="false">-(AN110+AN111*(1-AN26))*$E110*AN$5/Days_In_Year</f>
        <v>-0</v>
      </c>
      <c r="AO112" s="20" t="n">
        <f aca="false">-(AO110+AO111*(1-AO26))*$E110*AO$5/Days_In_Year</f>
        <v>-0</v>
      </c>
      <c r="AP112" s="20" t="n">
        <f aca="false">-(AP110+AP111*(1-AP26))*$E110*AP$5/Days_In_Year</f>
        <v>-0</v>
      </c>
      <c r="AQ112" s="20" t="n">
        <f aca="false">-(AQ110+AQ111*(1-AQ26))*$E110*AQ$5/Days_In_Year</f>
        <v>-0</v>
      </c>
      <c r="AR112" s="20" t="n">
        <f aca="false">-(AR110+AR111*(1-AR26))*$E110*AR$5/Days_In_Year</f>
        <v>-0</v>
      </c>
      <c r="AS112" s="20" t="n">
        <f aca="false">-(AS110+AS111*(1-AS26))*$E110*AS$5/Days_In_Year</f>
        <v>-0</v>
      </c>
      <c r="AT112" s="20" t="n">
        <f aca="false">-(AT110+AT111*(1-AT26))*$E110*AT$5/Days_In_Year</f>
        <v>-0</v>
      </c>
      <c r="AU112" s="20" t="n">
        <f aca="false">-(AU110+AU111*(1-AU26))*$E110*AU$5/Days_In_Year</f>
        <v>-0</v>
      </c>
      <c r="AV112" s="20" t="n">
        <f aca="false">-(AV110+AV111*(1-AV26))*$E110*AV$5/Days_In_Year</f>
        <v>-0</v>
      </c>
      <c r="AW112" s="20" t="n">
        <f aca="false">-(AW110+AW111*(1-AW26))*$E110*AW$5/Days_In_Year</f>
        <v>-0</v>
      </c>
      <c r="AX112" s="20" t="n">
        <f aca="false">-(AX110+AX111*(1-AX26))*$E110*AX$5/Days_In_Year</f>
        <v>-0</v>
      </c>
      <c r="AY112" s="20" t="n">
        <f aca="false">-(AY110+AY111*(1-AY26))*$E110*AY$5/Days_In_Year</f>
        <v>-0</v>
      </c>
      <c r="AZ112" s="20" t="n">
        <f aca="false">-(AZ110+AZ111*(1-AZ26))*$E110*AZ$5/Days_In_Year</f>
        <v>-0</v>
      </c>
      <c r="BA112" s="20" t="n">
        <f aca="false">-(BA110+BA111*(1-BA26))*$E110*BA$5/Days_In_Year</f>
        <v>-0</v>
      </c>
      <c r="BB112" s="20" t="n">
        <f aca="false">-(BB110+BB111*(1-BB26))*$E110*BB$5/Days_In_Year</f>
        <v>-0</v>
      </c>
      <c r="BC112" s="20" t="n">
        <f aca="false">-(BC110+BC111*(1-BC26))*$E110*BC$5/Days_In_Year</f>
        <v>-0</v>
      </c>
      <c r="BD112" s="20" t="n">
        <f aca="false">-(BD110+BD111*(1-BD26))*$E110*BD$5/Days_In_Year</f>
        <v>-0</v>
      </c>
      <c r="BE112" s="20" t="n">
        <f aca="false">-(BE110+BE111*(1-BE26))*$E110*BE$5/Days_In_Year</f>
        <v>-0</v>
      </c>
      <c r="BF112" s="20" t="n">
        <f aca="false">-(BF110+BF111*(1-BF26))*$E110*BF$5/Days_In_Year</f>
        <v>-0</v>
      </c>
      <c r="BG112" s="20" t="n">
        <f aca="false">-(BG110+BG111*(1-BG26))*$E110*BG$5/Days_In_Year</f>
        <v>-0</v>
      </c>
      <c r="BH112" s="20" t="n">
        <f aca="false">-(BH110+BH111*(1-BH26))*$E110*BH$5/Days_In_Year</f>
        <v>-0</v>
      </c>
      <c r="BI112" s="20" t="n">
        <f aca="false">-(BI110+BI111*(1-BI26))*$E110*BI$5/Days_In_Year</f>
        <v>-0</v>
      </c>
      <c r="BJ112" s="20" t="n">
        <f aca="false">-(BJ110+BJ111*(1-BJ26))*$E110*BJ$5/Days_In_Year</f>
        <v>-0</v>
      </c>
      <c r="BK112" s="20" t="n">
        <f aca="false">-(BK110+BK111*(1-BK26))*$E110*BK$5/Days_In_Year</f>
        <v>-0</v>
      </c>
      <c r="BL112" s="20" t="n">
        <f aca="false">-(BL110+BL111*(1-BL26))*$E110*BL$5/Days_In_Year</f>
        <v>-0</v>
      </c>
      <c r="BM112" s="20" t="n">
        <f aca="false">-(BM110+BM111*(1-BM26))*$E110*BM$5/Days_In_Year</f>
        <v>-0</v>
      </c>
      <c r="BN112" s="20" t="n">
        <f aca="false">-(BN110+BN111*(1-BN26))*$E110*BN$5/Days_In_Year</f>
        <v>-0</v>
      </c>
      <c r="BO112" s="20" t="n">
        <f aca="false">-(BO110+BO111*(1-BO26))*$E110*BO$5/Days_In_Year</f>
        <v>-0</v>
      </c>
      <c r="BP112" s="20" t="n">
        <f aca="false">-(BP110+BP111*(1-BP26))*$E110*BP$5/Days_In_Year</f>
        <v>-0</v>
      </c>
      <c r="BQ112" s="20" t="n">
        <f aca="false">-(BQ110+BQ111*(1-BQ26))*$E110*BQ$5/Days_In_Year</f>
        <v>-0</v>
      </c>
      <c r="BR112" s="20" t="n">
        <f aca="false">-(BR110+BR111*(1-BR26))*$E110*BR$5/Days_In_Year</f>
        <v>-0</v>
      </c>
      <c r="BS112" s="20" t="n">
        <f aca="false">-(BS110+BS111*(1-BS26))*$E110*BS$5/Days_In_Year</f>
        <v>-0</v>
      </c>
      <c r="BT112" s="20" t="n">
        <f aca="false">-(BT110+BT111*(1-BT26))*$E110*BT$5/Days_In_Year</f>
        <v>-0</v>
      </c>
      <c r="BU112" s="20" t="n">
        <f aca="false">-(BU110+BU111*(1-BU26))*$E110*BU$5/Days_In_Year</f>
        <v>-0</v>
      </c>
      <c r="BV112" s="20" t="n">
        <f aca="false">-(BV110+BV111*(1-BV26))*$E110*BV$5/Days_In_Year</f>
        <v>-0</v>
      </c>
      <c r="BW112" s="20" t="n">
        <f aca="false">-(BW110+BW111*(1-BW26))*$E110*BW$5/Days_In_Year</f>
        <v>-0</v>
      </c>
      <c r="BX112" s="20" t="n">
        <f aca="false">-(BX110+BX111*(1-BX26))*$E110*BX$5/Days_In_Year</f>
        <v>-0</v>
      </c>
      <c r="BY112" s="20" t="n">
        <f aca="false">-(BY110+BY111*(1-BY26))*$E110*BY$5/Days_In_Year</f>
        <v>-0</v>
      </c>
      <c r="BZ112" s="20" t="n">
        <f aca="false">-(BZ110+BZ111*(1-BZ26))*$E110*BZ$5/Days_In_Year</f>
        <v>-0</v>
      </c>
      <c r="CA112" s="20" t="n">
        <f aca="false">-(CA110+CA111*(1-CA26))*$E110*CA$5/Days_In_Year</f>
        <v>-0</v>
      </c>
      <c r="CB112" s="20" t="n">
        <f aca="false">-(CB110+CB111*(1-CB26))*$E110*CB$5/Days_In_Year</f>
        <v>-0</v>
      </c>
      <c r="CC112" s="20" t="n">
        <f aca="false">-(CC110+CC111*(1-CC26))*$E110*CC$5/Days_In_Year</f>
        <v>-0</v>
      </c>
      <c r="CD112" s="20" t="n">
        <f aca="false">-(CD110+CD111*(1-CD26))*$E110*CD$5/Days_In_Year</f>
        <v>-0</v>
      </c>
      <c r="CE112" s="20" t="n">
        <f aca="false">-(CE110+CE111*(1-CE26))*$E110*CE$5/Days_In_Year</f>
        <v>-0</v>
      </c>
      <c r="CF112" s="20" t="n">
        <f aca="false">-(CF110+CF111*(1-CF26))*$E110*CF$5/Days_In_Year</f>
        <v>-0</v>
      </c>
      <c r="CG112" s="20" t="n">
        <f aca="false">-(CG110+CG111*(1-CG26))*$E110*CG$5/Days_In_Year</f>
        <v>-0</v>
      </c>
      <c r="CH112" s="20" t="n">
        <f aca="false">-(CH110+CH111*(1-CH26))*$E110*CH$5/Days_In_Year</f>
        <v>-0</v>
      </c>
      <c r="CI112" s="20" t="n">
        <f aca="false">-(CI110+CI111*(1-CI26))*$E110*CI$5/Days_In_Year</f>
        <v>-0</v>
      </c>
      <c r="CJ112" s="20" t="n">
        <f aca="false">-(CJ110+CJ111*(1-CJ26))*$E110*CJ$5/Days_In_Year</f>
        <v>-0</v>
      </c>
      <c r="CK112" s="20" t="n">
        <f aca="false">-(CK110+CK111*(1-CK26))*$E110*CK$5/Days_In_Year</f>
        <v>-0</v>
      </c>
      <c r="CL112" s="20" t="n">
        <f aca="false">-(CL110+CL111*(1-CL26))*$E110*CL$5/Days_In_Year</f>
        <v>-0</v>
      </c>
      <c r="CM112" s="20" t="n">
        <f aca="false">-(CM110+CM111*(1-CM26))*$E110*CM$5/Days_In_Year</f>
        <v>-0</v>
      </c>
      <c r="CN112" s="20" t="n">
        <f aca="false">-(CN110+CN111*(1-CN26))*$E110*CN$5/Days_In_Year</f>
        <v>-0</v>
      </c>
      <c r="CO112" s="20" t="n">
        <f aca="false">-(CO110+CO111*(1-CO26))*$E110*CO$5/Days_In_Year</f>
        <v>-0</v>
      </c>
      <c r="CP112" s="20" t="n">
        <f aca="false">-(CP110+CP111*(1-CP26))*$E110*CP$5/Days_In_Year</f>
        <v>-0</v>
      </c>
      <c r="CQ112" s="20" t="n">
        <f aca="false">-(CQ110+CQ111*(1-CQ26))*$E110*CQ$5/Days_In_Year</f>
        <v>-0</v>
      </c>
      <c r="CR112" s="20" t="n">
        <f aca="false">-(CR110+CR111*(1-CR26))*$E110*CR$5/Days_In_Year</f>
        <v>-0</v>
      </c>
      <c r="CS112" s="20" t="n">
        <f aca="false">-(CS110+CS111*(1-CS26))*$E110*CS$5/Days_In_Year</f>
        <v>-0</v>
      </c>
      <c r="CT112" s="20" t="n">
        <f aca="false">-(CT110+CT111*(1-CT26))*$E110*CT$5/Days_In_Year</f>
        <v>-0</v>
      </c>
      <c r="CU112" s="20" t="n">
        <f aca="false">-(CU110+CU111*(1-CU26))*$E110*CU$5/Days_In_Year</f>
        <v>-0</v>
      </c>
      <c r="CV112" s="20" t="n">
        <f aca="false">-(CV110+CV111*(1-CV26))*$E110*CV$5/Days_In_Year</f>
        <v>-0</v>
      </c>
      <c r="CW112" s="20" t="n">
        <f aca="false">-(CW110+CW111*(1-CW26))*$E110*CW$5/Days_In_Year</f>
        <v>-0</v>
      </c>
      <c r="CX112" s="20" t="n">
        <f aca="false">-(CX110+CX111*(1-CX26))*$E110*CX$5/Days_In_Year</f>
        <v>-0</v>
      </c>
      <c r="CY112" s="20" t="n">
        <f aca="false">-(CY110+CY111*(1-CY26))*$E110*CY$5/Days_In_Year</f>
        <v>-0</v>
      </c>
      <c r="CZ112" s="20" t="n">
        <f aca="false">-(CZ110+CZ111*(1-CZ26))*$E110*CZ$5/Days_In_Year</f>
        <v>-0</v>
      </c>
      <c r="DA112" s="20" t="n">
        <f aca="false">-(DA110+DA111*(1-DA26))*$E110*DA$5/Days_In_Year</f>
        <v>-0</v>
      </c>
      <c r="DB112" s="20" t="n">
        <f aca="false">-(DB110+DB111*(1-DB26))*$E110*DB$5/Days_In_Year</f>
        <v>-0</v>
      </c>
      <c r="DC112" s="20" t="n">
        <f aca="false">-(DC110+DC111*(1-DC26))*$E110*DC$5/Days_In_Year</f>
        <v>-0</v>
      </c>
      <c r="DD112" s="20" t="n">
        <f aca="false">-(DD110+DD111*(1-DD26))*$E110*DD$5/Days_In_Year</f>
        <v>-0</v>
      </c>
      <c r="DE112" s="20" t="n">
        <f aca="false">-(DE110+DE111*(1-DE26))*$E110*DE$5/Days_In_Year</f>
        <v>-0</v>
      </c>
      <c r="DF112" s="20" t="n">
        <f aca="false">-(DF110+DF111*(1-DF26))*$E110*DF$5/Days_In_Year</f>
        <v>-0</v>
      </c>
      <c r="DG112" s="20" t="n">
        <f aca="false">-(DG110+DG111*(1-DG26))*$E110*DG$5/Days_In_Year</f>
        <v>-0</v>
      </c>
      <c r="DH112" s="20" t="n">
        <f aca="false">-(DH110+DH111*(1-DH26))*$E110*DH$5/Days_In_Year</f>
        <v>-0</v>
      </c>
      <c r="DI112" s="20" t="n">
        <f aca="false">-(DI110+DI111*(1-DI26))*$E110*DI$5/Days_In_Year</f>
        <v>-0</v>
      </c>
      <c r="DJ112" s="20" t="n">
        <f aca="false">-(DJ110+DJ111*(1-DJ26))*$E110*DJ$5/Days_In_Year</f>
        <v>-0</v>
      </c>
      <c r="DK112" s="20" t="n">
        <f aca="false">-(DK110+DK111*(1-DK26))*$E110*DK$5/Days_In_Year</f>
        <v>-0</v>
      </c>
      <c r="DL112" s="20" t="n">
        <f aca="false">-(DL110+DL111*(1-DL26))*$E110*DL$5/Days_In_Year</f>
        <v>-0</v>
      </c>
      <c r="DM112" s="20" t="n">
        <f aca="false">-(DM110+DM111*(1-DM26))*$E110*DM$5/Days_In_Year</f>
        <v>-0</v>
      </c>
      <c r="DN112" s="20" t="n">
        <f aca="false">-(DN110+DN111*(1-DN26))*$E110*DN$5/Days_In_Year</f>
        <v>-0</v>
      </c>
      <c r="DO112" s="20" t="n">
        <f aca="false">-(DO110+DO111*(1-DO26))*$E110*DO$5/Days_In_Year</f>
        <v>-0</v>
      </c>
      <c r="DP112" s="20" t="n">
        <f aca="false">-(DP110+DP111*(1-DP26))*$E110*DP$5/Days_In_Year</f>
        <v>-0</v>
      </c>
      <c r="DQ112" s="20" t="n">
        <f aca="false">-(DQ110+DQ111*(1-DQ26))*$E110*DQ$5/Days_In_Year</f>
        <v>-0</v>
      </c>
      <c r="DR112" s="20" t="n">
        <f aca="false">-(DR110+DR111*(1-DR26))*$E110*DR$5/Days_In_Year</f>
        <v>-0</v>
      </c>
      <c r="DS112" s="20" t="n">
        <f aca="false">-(DS110+DS111*(1-DS26))*$E110*DS$5/Days_In_Year</f>
        <v>-0</v>
      </c>
      <c r="DT112" s="20" t="n">
        <f aca="false">-(DT110+DT111*(1-DT26))*$E110*DT$5/Days_In_Year</f>
        <v>-0</v>
      </c>
      <c r="DU112" s="20" t="n">
        <f aca="false">-(DU110+DU111*(1-DU26))*$E110*DU$5/Days_In_Year</f>
        <v>-0</v>
      </c>
      <c r="DV112" s="20" t="n">
        <f aca="false">-(DV110+DV111*(1-DV26))*$E110*DV$5/Days_In_Year</f>
        <v>-0</v>
      </c>
      <c r="DW112" s="20" t="n">
        <f aca="false">-(DW110+DW111*(1-DW26))*$E110*DW$5/Days_In_Year</f>
        <v>-0</v>
      </c>
      <c r="DX112" s="20" t="n">
        <f aca="false">-(DX110+DX111*(1-DX26))*$E110*DX$5/Days_In_Year</f>
        <v>-0</v>
      </c>
      <c r="DY112" s="20" t="n">
        <f aca="false">-(DY110+DY111*(1-DY26))*$E110*DY$5/Days_In_Year</f>
        <v>-0</v>
      </c>
      <c r="DZ112" s="20" t="n">
        <f aca="false">-(DZ110+DZ111*(1-DZ26))*$E110*DZ$5/Days_In_Year</f>
        <v>-0</v>
      </c>
      <c r="EA112" s="20" t="n">
        <f aca="false">-(EA110+EA111*(1-EA26))*$E110*EA$5/Days_In_Year</f>
        <v>-0</v>
      </c>
      <c r="EB112" s="20" t="n">
        <f aca="false">-(EB110+EB111*(1-EB26))*$E110*EB$5/Days_In_Year</f>
        <v>-0</v>
      </c>
      <c r="EC112" s="20" t="n">
        <f aca="false">-(EC110+EC111*(1-EC26))*$E110*EC$5/Days_In_Year</f>
        <v>-0</v>
      </c>
      <c r="ED112" s="20" t="n">
        <f aca="false">-(ED110+ED111*(1-ED26))*$E110*ED$5/Days_In_Year</f>
        <v>-0</v>
      </c>
      <c r="EE112" s="20" t="n">
        <f aca="false">-(EE110+EE111*(1-EE26))*$E110*EE$5/Days_In_Year</f>
        <v>-0</v>
      </c>
      <c r="EF112" s="20" t="n">
        <f aca="false">-(EF110+EF111*(1-EF26))*$E110*EF$5/Days_In_Year</f>
        <v>-0</v>
      </c>
      <c r="EG112" s="20" t="n">
        <f aca="false">-(EG110+EG111*(1-EG26))*$E110*EG$5/Days_In_Year</f>
        <v>-0</v>
      </c>
      <c r="EH112" s="20" t="n">
        <f aca="false">-(EH110+EH111*(1-EH26))*$E110*EH$5/Days_In_Year</f>
        <v>-0</v>
      </c>
      <c r="EI112" s="20" t="n">
        <f aca="false">-(EI110+EI111*(1-EI26))*$E110*EI$5/Days_In_Year</f>
        <v>-0</v>
      </c>
      <c r="EJ112" s="20" t="n">
        <f aca="false">-(EJ110+EJ111*(1-EJ26))*$E110*EJ$5/Days_In_Year</f>
        <v>-0</v>
      </c>
      <c r="EK112" s="20" t="n">
        <f aca="false">-(EK110+EK111*(1-EK26))*$E110*EK$5/Days_In_Year</f>
        <v>-0</v>
      </c>
      <c r="EL112" s="20" t="n">
        <f aca="false">-(EL110+EL111*(1-EL26))*$E110*EL$5/Days_In_Year</f>
        <v>-0</v>
      </c>
      <c r="EM112" s="20" t="n">
        <f aca="false">-(EM110+EM111*(1-EM26))*$E110*EM$5/Days_In_Year</f>
        <v>-0</v>
      </c>
      <c r="EN112" s="20" t="n">
        <f aca="false">-(EN110+EN111*(1-EN26))*$E110*EN$5/Days_In_Year</f>
        <v>-0</v>
      </c>
      <c r="EO112" s="20" t="n">
        <f aca="false">-(EO110+EO111*(1-EO26))*$E110*EO$5/Days_In_Year</f>
        <v>-0</v>
      </c>
      <c r="EP112" s="20" t="n">
        <f aca="false">-(EP110+EP111*(1-EP26))*$E110*EP$5/Days_In_Year</f>
        <v>-0</v>
      </c>
      <c r="EQ112" s="20" t="n">
        <f aca="false">-(EQ110+EQ111*(1-EQ26))*$E110*EQ$5/Days_In_Year</f>
        <v>-0</v>
      </c>
      <c r="ER112" s="20" t="n">
        <f aca="false">-(ER110+ER111*(1-ER26))*$E110*ER$5/Days_In_Year</f>
        <v>-0</v>
      </c>
      <c r="ES112" s="20" t="n">
        <f aca="false">-(ES110+ES111*(1-ES26))*$E110*ES$5/Days_In_Year</f>
        <v>-0</v>
      </c>
      <c r="ET112" s="20" t="n">
        <f aca="false">-(ET110+ET111*(1-ET26))*$E110*ET$5/Days_In_Year</f>
        <v>-0</v>
      </c>
      <c r="EU112" s="20" t="n">
        <f aca="false">-(EU110+EU111*(1-EU26))*$E110*EU$5/Days_In_Year</f>
        <v>-0</v>
      </c>
      <c r="EV112" s="20" t="n">
        <f aca="false">-(EV110+EV111*(1-EV26))*$E110*EV$5/Days_In_Year</f>
        <v>-0</v>
      </c>
      <c r="EW112" s="20" t="n">
        <f aca="false">-(EW110+EW111*(1-EW26))*$E110*EW$5/Days_In_Year</f>
        <v>-0</v>
      </c>
      <c r="EX112" s="20" t="n">
        <f aca="false">-(EX110+EX111*(1-EX26))*$E110*EX$5/Days_In_Year</f>
        <v>-0</v>
      </c>
      <c r="EY112" s="20" t="n">
        <f aca="false">-(EY110+EY111*(1-EY26))*$E110*EY$5/Days_In_Year</f>
        <v>-0</v>
      </c>
      <c r="EZ112" s="20" t="n">
        <f aca="false">-(EZ110+EZ111*(1-EZ26))*$E110*EZ$5/Days_In_Year</f>
        <v>-0</v>
      </c>
      <c r="FA112" s="20" t="n">
        <f aca="false">-(FA110+FA111*(1-FA26))*$E110*FA$5/Days_In_Year</f>
        <v>-0</v>
      </c>
      <c r="FB112" s="20" t="n">
        <f aca="false">-(FB110+FB111*(1-FB26))*$E110*FB$5/Days_In_Year</f>
        <v>-0</v>
      </c>
      <c r="FC112" s="20" t="n">
        <f aca="false">-(FC110+FC111*(1-FC26))*$E110*FC$5/Days_In_Year</f>
        <v>-0</v>
      </c>
      <c r="FD112" s="20" t="n">
        <f aca="false">-(FD110+FD111*(1-FD26))*$E110*FD$5/Days_In_Year</f>
        <v>-0</v>
      </c>
      <c r="FE112" s="20" t="n">
        <f aca="false">-(FE110+FE111*(1-FE26))*$E110*FE$5/Days_In_Year</f>
        <v>-0</v>
      </c>
      <c r="FF112" s="20" t="n">
        <f aca="false">-(FF110+FF111*(1-FF26))*$E110*FF$5/Days_In_Year</f>
        <v>-0</v>
      </c>
      <c r="FG112" s="20" t="n">
        <f aca="false">-(FG110+FG111*(1-FG26))*$E110*FG$5/Days_In_Year</f>
        <v>-0</v>
      </c>
      <c r="FH112" s="20" t="n">
        <f aca="false">-(FH110+FH111*(1-FH26))*$E110*FH$5/Days_In_Year</f>
        <v>-0</v>
      </c>
    </row>
    <row r="113" customFormat="false" ht="15" hidden="false" customHeight="false" outlineLevel="0" collapsed="false">
      <c r="C113" s="0" t="s">
        <v>763</v>
      </c>
      <c r="D113" s="11" t="s">
        <v>359</v>
      </c>
      <c r="I113" s="20" t="n">
        <f aca="false">SUM(J113:FH113)</f>
        <v>-34.7123907534247</v>
      </c>
      <c r="J113" s="20" t="n">
        <f aca="false">J112*(1-J25)</f>
        <v>-0</v>
      </c>
      <c r="K113" s="20" t="n">
        <f aca="false">K112*(1-K25)</f>
        <v>-5.41754075342466</v>
      </c>
      <c r="L113" s="20" t="n">
        <f aca="false">L112*(1-L25)</f>
        <v>-7.30364753424658</v>
      </c>
      <c r="M113" s="20" t="n">
        <f aca="false">M112*(1-M25)</f>
        <v>-7.38390739726027</v>
      </c>
      <c r="N113" s="20" t="n">
        <f aca="false">N112*(1-N25)</f>
        <v>-7.38390739726027</v>
      </c>
      <c r="O113" s="20" t="n">
        <f aca="false">O112*(1-O25)</f>
        <v>-7.22338767123288</v>
      </c>
      <c r="P113" s="20" t="n">
        <f aca="false">P112*(1-P25)</f>
        <v>-0</v>
      </c>
      <c r="Q113" s="20" t="n">
        <f aca="false">Q112*(1-Q25)</f>
        <v>-0</v>
      </c>
      <c r="R113" s="20" t="n">
        <f aca="false">R112*(1-R25)</f>
        <v>-0</v>
      </c>
      <c r="S113" s="20" t="n">
        <f aca="false">S112*(1-S25)</f>
        <v>-0</v>
      </c>
      <c r="T113" s="20" t="n">
        <f aca="false">T112*(1-T25)</f>
        <v>-0</v>
      </c>
      <c r="U113" s="20" t="n">
        <f aca="false">U112*(1-U25)</f>
        <v>-0</v>
      </c>
      <c r="V113" s="20" t="n">
        <f aca="false">V112*(1-V25)</f>
        <v>-0</v>
      </c>
      <c r="W113" s="20" t="n">
        <f aca="false">W112*(1-W25)</f>
        <v>-0</v>
      </c>
      <c r="X113" s="20" t="n">
        <f aca="false">X112*(1-X25)</f>
        <v>-0</v>
      </c>
      <c r="Y113" s="20" t="n">
        <f aca="false">Y112*(1-Y25)</f>
        <v>-0</v>
      </c>
      <c r="Z113" s="20" t="n">
        <f aca="false">Z112*(1-Z25)</f>
        <v>-0</v>
      </c>
      <c r="AA113" s="20" t="n">
        <f aca="false">AA112*(1-AA25)</f>
        <v>-0</v>
      </c>
      <c r="AB113" s="20" t="n">
        <f aca="false">AB112*(1-AB25)</f>
        <v>-0</v>
      </c>
      <c r="AC113" s="20" t="n">
        <f aca="false">AC112*(1-AC25)</f>
        <v>-0</v>
      </c>
      <c r="AD113" s="20" t="n">
        <f aca="false">AD112*(1-AD25)</f>
        <v>-0</v>
      </c>
      <c r="AE113" s="20" t="n">
        <f aca="false">AE112*(1-AE25)</f>
        <v>-0</v>
      </c>
      <c r="AF113" s="20" t="n">
        <f aca="false">AF112*(1-AF25)</f>
        <v>-0</v>
      </c>
      <c r="AG113" s="20" t="n">
        <f aca="false">AG112*(1-AG25)</f>
        <v>-0</v>
      </c>
      <c r="AH113" s="20" t="n">
        <f aca="false">AH112*(1-AH25)</f>
        <v>-0</v>
      </c>
      <c r="AI113" s="20" t="n">
        <f aca="false">AI112*(1-AI25)</f>
        <v>-0</v>
      </c>
      <c r="AJ113" s="20" t="n">
        <f aca="false">AJ112*(1-AJ25)</f>
        <v>-0</v>
      </c>
      <c r="AK113" s="20" t="n">
        <f aca="false">AK112*(1-AK25)</f>
        <v>-0</v>
      </c>
      <c r="AL113" s="20" t="n">
        <f aca="false">AL112*(1-AL25)</f>
        <v>-0</v>
      </c>
      <c r="AM113" s="20" t="n">
        <f aca="false">AM112*(1-AM25)</f>
        <v>-0</v>
      </c>
      <c r="AN113" s="20" t="n">
        <f aca="false">AN112*(1-AN25)</f>
        <v>-0</v>
      </c>
      <c r="AO113" s="20" t="n">
        <f aca="false">AO112*(1-AO25)</f>
        <v>-0</v>
      </c>
      <c r="AP113" s="20" t="n">
        <f aca="false">AP112*(1-AP25)</f>
        <v>-0</v>
      </c>
      <c r="AQ113" s="20" t="n">
        <f aca="false">AQ112*(1-AQ25)</f>
        <v>-0</v>
      </c>
      <c r="AR113" s="20" t="n">
        <f aca="false">AR112*(1-AR25)</f>
        <v>-0</v>
      </c>
      <c r="AS113" s="20" t="n">
        <f aca="false">AS112*(1-AS25)</f>
        <v>-0</v>
      </c>
      <c r="AT113" s="20" t="n">
        <f aca="false">AT112*(1-AT25)</f>
        <v>-0</v>
      </c>
      <c r="AU113" s="20" t="n">
        <f aca="false">AU112*(1-AU25)</f>
        <v>-0</v>
      </c>
      <c r="AV113" s="20" t="n">
        <f aca="false">AV112*(1-AV25)</f>
        <v>-0</v>
      </c>
      <c r="AW113" s="20" t="n">
        <f aca="false">AW112*(1-AW25)</f>
        <v>-0</v>
      </c>
      <c r="AX113" s="20" t="n">
        <f aca="false">AX112*(1-AX25)</f>
        <v>-0</v>
      </c>
      <c r="AY113" s="20" t="n">
        <f aca="false">AY112*(1-AY25)</f>
        <v>-0</v>
      </c>
      <c r="AZ113" s="20" t="n">
        <f aca="false">AZ112*(1-AZ25)</f>
        <v>-0</v>
      </c>
      <c r="BA113" s="20" t="n">
        <f aca="false">BA112*(1-BA25)</f>
        <v>-0</v>
      </c>
      <c r="BB113" s="20" t="n">
        <f aca="false">BB112*(1-BB25)</f>
        <v>-0</v>
      </c>
      <c r="BC113" s="20" t="n">
        <f aca="false">BC112*(1-BC25)</f>
        <v>-0</v>
      </c>
      <c r="BD113" s="20" t="n">
        <f aca="false">BD112*(1-BD25)</f>
        <v>-0</v>
      </c>
      <c r="BE113" s="20" t="n">
        <f aca="false">BE112*(1-BE25)</f>
        <v>-0</v>
      </c>
      <c r="BF113" s="20" t="n">
        <f aca="false">BF112*(1-BF25)</f>
        <v>-0</v>
      </c>
      <c r="BG113" s="20" t="n">
        <f aca="false">BG112*(1-BG25)</f>
        <v>-0</v>
      </c>
      <c r="BH113" s="20" t="n">
        <f aca="false">BH112*(1-BH25)</f>
        <v>-0</v>
      </c>
      <c r="BI113" s="20" t="n">
        <f aca="false">BI112*(1-BI25)</f>
        <v>-0</v>
      </c>
      <c r="BJ113" s="20" t="n">
        <f aca="false">BJ112*(1-BJ25)</f>
        <v>-0</v>
      </c>
      <c r="BK113" s="20" t="n">
        <f aca="false">BK112*(1-BK25)</f>
        <v>-0</v>
      </c>
      <c r="BL113" s="20" t="n">
        <f aca="false">BL112*(1-BL25)</f>
        <v>-0</v>
      </c>
      <c r="BM113" s="20" t="n">
        <f aca="false">BM112*(1-BM25)</f>
        <v>-0</v>
      </c>
      <c r="BN113" s="20" t="n">
        <f aca="false">BN112*(1-BN25)</f>
        <v>-0</v>
      </c>
      <c r="BO113" s="20" t="n">
        <f aca="false">BO112*(1-BO25)</f>
        <v>-0</v>
      </c>
      <c r="BP113" s="20" t="n">
        <f aca="false">BP112*(1-BP25)</f>
        <v>-0</v>
      </c>
      <c r="BQ113" s="20" t="n">
        <f aca="false">BQ112*(1-BQ25)</f>
        <v>-0</v>
      </c>
      <c r="BR113" s="20" t="n">
        <f aca="false">BR112*(1-BR25)</f>
        <v>-0</v>
      </c>
      <c r="BS113" s="20" t="n">
        <f aca="false">BS112*(1-BS25)</f>
        <v>-0</v>
      </c>
      <c r="BT113" s="20" t="n">
        <f aca="false">BT112*(1-BT25)</f>
        <v>-0</v>
      </c>
      <c r="BU113" s="20" t="n">
        <f aca="false">BU112*(1-BU25)</f>
        <v>-0</v>
      </c>
      <c r="BV113" s="20" t="n">
        <f aca="false">BV112*(1-BV25)</f>
        <v>-0</v>
      </c>
      <c r="BW113" s="20" t="n">
        <f aca="false">BW112*(1-BW25)</f>
        <v>-0</v>
      </c>
      <c r="BX113" s="20" t="n">
        <f aca="false">BX112*(1-BX25)</f>
        <v>-0</v>
      </c>
      <c r="BY113" s="20" t="n">
        <f aca="false">BY112*(1-BY25)</f>
        <v>-0</v>
      </c>
      <c r="BZ113" s="20" t="n">
        <f aca="false">BZ112*(1-BZ25)</f>
        <v>-0</v>
      </c>
      <c r="CA113" s="20" t="n">
        <f aca="false">CA112*(1-CA25)</f>
        <v>-0</v>
      </c>
      <c r="CB113" s="20" t="n">
        <f aca="false">CB112*(1-CB25)</f>
        <v>-0</v>
      </c>
      <c r="CC113" s="20" t="n">
        <f aca="false">CC112*(1-CC25)</f>
        <v>-0</v>
      </c>
      <c r="CD113" s="20" t="n">
        <f aca="false">CD112*(1-CD25)</f>
        <v>-0</v>
      </c>
      <c r="CE113" s="20" t="n">
        <f aca="false">CE112*(1-CE25)</f>
        <v>-0</v>
      </c>
      <c r="CF113" s="20" t="n">
        <f aca="false">CF112*(1-CF25)</f>
        <v>-0</v>
      </c>
      <c r="CG113" s="20" t="n">
        <f aca="false">CG112*(1-CG25)</f>
        <v>-0</v>
      </c>
      <c r="CH113" s="20" t="n">
        <f aca="false">CH112*(1-CH25)</f>
        <v>-0</v>
      </c>
      <c r="CI113" s="20" t="n">
        <f aca="false">CI112*(1-CI25)</f>
        <v>-0</v>
      </c>
      <c r="CJ113" s="20" t="n">
        <f aca="false">CJ112*(1-CJ25)</f>
        <v>-0</v>
      </c>
      <c r="CK113" s="20" t="n">
        <f aca="false">CK112*(1-CK25)</f>
        <v>-0</v>
      </c>
      <c r="CL113" s="20" t="n">
        <f aca="false">CL112*(1-CL25)</f>
        <v>-0</v>
      </c>
      <c r="CM113" s="20" t="n">
        <f aca="false">CM112*(1-CM25)</f>
        <v>-0</v>
      </c>
      <c r="CN113" s="20" t="n">
        <f aca="false">CN112*(1-CN25)</f>
        <v>-0</v>
      </c>
      <c r="CO113" s="20" t="n">
        <f aca="false">CO112*(1-CO25)</f>
        <v>-0</v>
      </c>
      <c r="CP113" s="20" t="n">
        <f aca="false">CP112*(1-CP25)</f>
        <v>-0</v>
      </c>
      <c r="CQ113" s="20" t="n">
        <f aca="false">CQ112*(1-CQ25)</f>
        <v>-0</v>
      </c>
      <c r="CR113" s="20" t="n">
        <f aca="false">CR112*(1-CR25)</f>
        <v>-0</v>
      </c>
      <c r="CS113" s="20" t="n">
        <f aca="false">CS112*(1-CS25)</f>
        <v>-0</v>
      </c>
      <c r="CT113" s="20" t="n">
        <f aca="false">CT112*(1-CT25)</f>
        <v>-0</v>
      </c>
      <c r="CU113" s="20" t="n">
        <f aca="false">CU112*(1-CU25)</f>
        <v>-0</v>
      </c>
      <c r="CV113" s="20" t="n">
        <f aca="false">CV112*(1-CV25)</f>
        <v>-0</v>
      </c>
      <c r="CW113" s="20" t="n">
        <f aca="false">CW112*(1-CW25)</f>
        <v>-0</v>
      </c>
      <c r="CX113" s="20" t="n">
        <f aca="false">CX112*(1-CX25)</f>
        <v>-0</v>
      </c>
      <c r="CY113" s="20" t="n">
        <f aca="false">CY112*(1-CY25)</f>
        <v>-0</v>
      </c>
      <c r="CZ113" s="20" t="n">
        <f aca="false">CZ112*(1-CZ25)</f>
        <v>-0</v>
      </c>
      <c r="DA113" s="20" t="n">
        <f aca="false">DA112*(1-DA25)</f>
        <v>-0</v>
      </c>
      <c r="DB113" s="20" t="n">
        <f aca="false">DB112*(1-DB25)</f>
        <v>-0</v>
      </c>
      <c r="DC113" s="20" t="n">
        <f aca="false">DC112*(1-DC25)</f>
        <v>-0</v>
      </c>
      <c r="DD113" s="20" t="n">
        <f aca="false">DD112*(1-DD25)</f>
        <v>-0</v>
      </c>
      <c r="DE113" s="20" t="n">
        <f aca="false">DE112*(1-DE25)</f>
        <v>-0</v>
      </c>
      <c r="DF113" s="20" t="n">
        <f aca="false">DF112*(1-DF25)</f>
        <v>-0</v>
      </c>
      <c r="DG113" s="20" t="n">
        <f aca="false">DG112*(1-DG25)</f>
        <v>-0</v>
      </c>
      <c r="DH113" s="20" t="n">
        <f aca="false">DH112*(1-DH25)</f>
        <v>-0</v>
      </c>
      <c r="DI113" s="20" t="n">
        <f aca="false">DI112*(1-DI25)</f>
        <v>-0</v>
      </c>
      <c r="DJ113" s="20" t="n">
        <f aca="false">DJ112*(1-DJ25)</f>
        <v>-0</v>
      </c>
      <c r="DK113" s="20" t="n">
        <f aca="false">DK112*(1-DK25)</f>
        <v>-0</v>
      </c>
      <c r="DL113" s="20" t="n">
        <f aca="false">DL112*(1-DL25)</f>
        <v>-0</v>
      </c>
      <c r="DM113" s="20" t="n">
        <f aca="false">DM112*(1-DM25)</f>
        <v>-0</v>
      </c>
      <c r="DN113" s="20" t="n">
        <f aca="false">DN112*(1-DN25)</f>
        <v>-0</v>
      </c>
      <c r="DO113" s="20" t="n">
        <f aca="false">DO112*(1-DO25)</f>
        <v>-0</v>
      </c>
      <c r="DP113" s="20" t="n">
        <f aca="false">DP112*(1-DP25)</f>
        <v>-0</v>
      </c>
      <c r="DQ113" s="20" t="n">
        <f aca="false">DQ112*(1-DQ25)</f>
        <v>-0</v>
      </c>
      <c r="DR113" s="20" t="n">
        <f aca="false">DR112*(1-DR25)</f>
        <v>-0</v>
      </c>
      <c r="DS113" s="20" t="n">
        <f aca="false">DS112*(1-DS25)</f>
        <v>-0</v>
      </c>
      <c r="DT113" s="20" t="n">
        <f aca="false">DT112*(1-DT25)</f>
        <v>-0</v>
      </c>
      <c r="DU113" s="20" t="n">
        <f aca="false">DU112*(1-DU25)</f>
        <v>-0</v>
      </c>
      <c r="DV113" s="20" t="n">
        <f aca="false">DV112*(1-DV25)</f>
        <v>-0</v>
      </c>
      <c r="DW113" s="20" t="n">
        <f aca="false">DW112*(1-DW25)</f>
        <v>-0</v>
      </c>
      <c r="DX113" s="20" t="n">
        <f aca="false">DX112*(1-DX25)</f>
        <v>-0</v>
      </c>
      <c r="DY113" s="20" t="n">
        <f aca="false">DY112*(1-DY25)</f>
        <v>-0</v>
      </c>
      <c r="DZ113" s="20" t="n">
        <f aca="false">DZ112*(1-DZ25)</f>
        <v>-0</v>
      </c>
      <c r="EA113" s="20" t="n">
        <f aca="false">EA112*(1-EA25)</f>
        <v>-0</v>
      </c>
      <c r="EB113" s="20" t="n">
        <f aca="false">EB112*(1-EB25)</f>
        <v>-0</v>
      </c>
      <c r="EC113" s="20" t="n">
        <f aca="false">EC112*(1-EC25)</f>
        <v>-0</v>
      </c>
      <c r="ED113" s="20" t="n">
        <f aca="false">ED112*(1-ED25)</f>
        <v>-0</v>
      </c>
      <c r="EE113" s="20" t="n">
        <f aca="false">EE112*(1-EE25)</f>
        <v>-0</v>
      </c>
      <c r="EF113" s="20" t="n">
        <f aca="false">EF112*(1-EF25)</f>
        <v>-0</v>
      </c>
      <c r="EG113" s="20" t="n">
        <f aca="false">EG112*(1-EG25)</f>
        <v>-0</v>
      </c>
      <c r="EH113" s="20" t="n">
        <f aca="false">EH112*(1-EH25)</f>
        <v>-0</v>
      </c>
      <c r="EI113" s="20" t="n">
        <f aca="false">EI112*(1-EI25)</f>
        <v>-0</v>
      </c>
      <c r="EJ113" s="20" t="n">
        <f aca="false">EJ112*(1-EJ25)</f>
        <v>-0</v>
      </c>
      <c r="EK113" s="20" t="n">
        <f aca="false">EK112*(1-EK25)</f>
        <v>-0</v>
      </c>
      <c r="EL113" s="20" t="n">
        <f aca="false">EL112*(1-EL25)</f>
        <v>-0</v>
      </c>
      <c r="EM113" s="20" t="n">
        <f aca="false">EM112*(1-EM25)</f>
        <v>-0</v>
      </c>
      <c r="EN113" s="20" t="n">
        <f aca="false">EN112*(1-EN25)</f>
        <v>-0</v>
      </c>
      <c r="EO113" s="20" t="n">
        <f aca="false">EO112*(1-EO25)</f>
        <v>-0</v>
      </c>
      <c r="EP113" s="20" t="n">
        <f aca="false">EP112*(1-EP25)</f>
        <v>-0</v>
      </c>
      <c r="EQ113" s="20" t="n">
        <f aca="false">EQ112*(1-EQ25)</f>
        <v>-0</v>
      </c>
      <c r="ER113" s="20" t="n">
        <f aca="false">ER112*(1-ER25)</f>
        <v>-0</v>
      </c>
      <c r="ES113" s="20" t="n">
        <f aca="false">ES112*(1-ES25)</f>
        <v>-0</v>
      </c>
      <c r="ET113" s="20" t="n">
        <f aca="false">ET112*(1-ET25)</f>
        <v>-0</v>
      </c>
      <c r="EU113" s="20" t="n">
        <f aca="false">EU112*(1-EU25)</f>
        <v>-0</v>
      </c>
      <c r="EV113" s="20" t="n">
        <f aca="false">EV112*(1-EV25)</f>
        <v>-0</v>
      </c>
      <c r="EW113" s="20" t="n">
        <f aca="false">EW112*(1-EW25)</f>
        <v>-0</v>
      </c>
      <c r="EX113" s="20" t="n">
        <f aca="false">EX112*(1-EX25)</f>
        <v>-0</v>
      </c>
      <c r="EY113" s="20" t="n">
        <f aca="false">EY112*(1-EY25)</f>
        <v>-0</v>
      </c>
      <c r="EZ113" s="20" t="n">
        <f aca="false">EZ112*(1-EZ25)</f>
        <v>-0</v>
      </c>
      <c r="FA113" s="20" t="n">
        <f aca="false">FA112*(1-FA25)</f>
        <v>-0</v>
      </c>
      <c r="FB113" s="20" t="n">
        <f aca="false">FB112*(1-FB25)</f>
        <v>-0</v>
      </c>
      <c r="FC113" s="20" t="n">
        <f aca="false">FC112*(1-FC25)</f>
        <v>-0</v>
      </c>
      <c r="FD113" s="20" t="n">
        <f aca="false">FD112*(1-FD25)</f>
        <v>-0</v>
      </c>
      <c r="FE113" s="20" t="n">
        <f aca="false">FE112*(1-FE25)</f>
        <v>-0</v>
      </c>
      <c r="FF113" s="20" t="n">
        <f aca="false">FF112*(1-FF25)</f>
        <v>-0</v>
      </c>
      <c r="FG113" s="20" t="n">
        <f aca="false">FG112*(1-FG25)</f>
        <v>-0</v>
      </c>
      <c r="FH113" s="20" t="n">
        <f aca="false">FH112*(1-FH25)</f>
        <v>-0</v>
      </c>
    </row>
    <row r="115" customFormat="false" ht="15" hidden="false" customHeight="false" outlineLevel="0" collapsed="false">
      <c r="A115" s="9" t="s">
        <v>14</v>
      </c>
      <c r="B115" s="9"/>
      <c r="C115" s="9" t="s">
        <v>764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</row>
    <row r="116" customFormat="false" ht="15" hidden="false" customHeight="false" outlineLevel="0" collapsed="false">
      <c r="C116" s="0" t="s">
        <v>765</v>
      </c>
      <c r="D116" s="11" t="s">
        <v>359</v>
      </c>
      <c r="E116" s="20" t="n">
        <f aca="false">(In_PV_Capex*$E13+In_Cable_Capex+In_Substation)*(1+In_Capex_Adj)+In_Land_Capex+$F116</f>
        <v>57870</v>
      </c>
      <c r="F116" s="20" t="n">
        <f aca="false">In_BESS_Capex*$F18*(1+In_Capex_Adj)</f>
        <v>22000</v>
      </c>
      <c r="I116" s="20" t="n">
        <f aca="false">SUM(J116:FH116)</f>
        <v>-56360</v>
      </c>
      <c r="J116" s="20" t="n">
        <f aca="false">-($E116+$I104+$I105)*J27</f>
        <v>-0</v>
      </c>
      <c r="K116" s="20" t="n">
        <f aca="false">-($E116+$I104+$I105)*K27</f>
        <v>-0</v>
      </c>
      <c r="L116" s="20" t="n">
        <f aca="false">-($E116+$I104+$I105)*L27</f>
        <v>-0</v>
      </c>
      <c r="M116" s="20" t="n">
        <f aca="false">-($E116+$I104+$I105)*M27</f>
        <v>-0</v>
      </c>
      <c r="N116" s="20" t="n">
        <f aca="false">-($E116+$I104+$I105)*N27</f>
        <v>-0</v>
      </c>
      <c r="O116" s="20" t="n">
        <f aca="false">-($E116+$I104+$I105)*O27</f>
        <v>-0</v>
      </c>
      <c r="P116" s="20" t="n">
        <f aca="false">-($E116+$I104+$I105)*P27</f>
        <v>-0</v>
      </c>
      <c r="Q116" s="20" t="n">
        <f aca="false">-($E116+$I104+$I105)*Q27</f>
        <v>-18854.9818181818</v>
      </c>
      <c r="R116" s="20" t="n">
        <f aca="false">-($E116+$I104+$I105)*R27</f>
        <v>-18854.9818181818</v>
      </c>
      <c r="S116" s="20" t="n">
        <f aca="false">-($E116+$I104+$I105)*S27</f>
        <v>-18650.0363636364</v>
      </c>
      <c r="T116" s="20" t="n">
        <f aca="false">-($E116+$I104+$I105)*T27</f>
        <v>-0</v>
      </c>
      <c r="U116" s="20" t="n">
        <f aca="false">-($E116+$I104+$I105)*U27</f>
        <v>-0</v>
      </c>
      <c r="V116" s="20" t="n">
        <f aca="false">-($E116+$I104+$I105)*V27</f>
        <v>-0</v>
      </c>
      <c r="W116" s="20" t="n">
        <f aca="false">-($E116+$I104+$I105)*W27</f>
        <v>-0</v>
      </c>
      <c r="X116" s="20" t="n">
        <f aca="false">-($E116+$I104+$I105)*X27</f>
        <v>-0</v>
      </c>
      <c r="Y116" s="20" t="n">
        <f aca="false">-($E116+$I104+$I105)*Y27</f>
        <v>-0</v>
      </c>
      <c r="Z116" s="20" t="n">
        <f aca="false">-($E116+$I104+$I105)*Z27</f>
        <v>-0</v>
      </c>
      <c r="AA116" s="20" t="n">
        <f aca="false">-($E116+$I104+$I105)*AA27</f>
        <v>-0</v>
      </c>
      <c r="AB116" s="20" t="n">
        <f aca="false">-($E116+$I104+$I105)*AB27</f>
        <v>-0</v>
      </c>
      <c r="AC116" s="20" t="n">
        <f aca="false">-($E116+$I104+$I105)*AC27</f>
        <v>-0</v>
      </c>
      <c r="AD116" s="20" t="n">
        <f aca="false">-($E116+$I104+$I105)*AD27</f>
        <v>-0</v>
      </c>
      <c r="AE116" s="20" t="n">
        <f aca="false">-($E116+$I104+$I105)*AE27</f>
        <v>-0</v>
      </c>
      <c r="AF116" s="20" t="n">
        <f aca="false">-($E116+$I104+$I105)*AF27</f>
        <v>-0</v>
      </c>
      <c r="AG116" s="20" t="n">
        <f aca="false">-($E116+$I104+$I105)*AG27</f>
        <v>-0</v>
      </c>
      <c r="AH116" s="20" t="n">
        <f aca="false">-($E116+$I104+$I105)*AH27</f>
        <v>-0</v>
      </c>
      <c r="AI116" s="20" t="n">
        <f aca="false">-($E116+$I104+$I105)*AI27</f>
        <v>-0</v>
      </c>
      <c r="AJ116" s="20" t="n">
        <f aca="false">-($E116+$I104+$I105)*AJ27</f>
        <v>-0</v>
      </c>
      <c r="AK116" s="20" t="n">
        <f aca="false">-($E116+$I104+$I105)*AK27</f>
        <v>-0</v>
      </c>
      <c r="AL116" s="20" t="n">
        <f aca="false">-($E116+$I104+$I105)*AL27</f>
        <v>-0</v>
      </c>
      <c r="AM116" s="20" t="n">
        <f aca="false">-($E116+$I104+$I105)*AM27</f>
        <v>-0</v>
      </c>
      <c r="AN116" s="20" t="n">
        <f aca="false">-($E116+$I104+$I105)*AN27</f>
        <v>-0</v>
      </c>
      <c r="AO116" s="20" t="n">
        <f aca="false">-($E116+$I104+$I105)*AO27</f>
        <v>-0</v>
      </c>
      <c r="AP116" s="20" t="n">
        <f aca="false">-($E116+$I104+$I105)*AP27</f>
        <v>-0</v>
      </c>
      <c r="AQ116" s="20" t="n">
        <f aca="false">-($E116+$I104+$I105)*AQ27</f>
        <v>-0</v>
      </c>
      <c r="AR116" s="20" t="n">
        <f aca="false">-($E116+$I104+$I105)*AR27</f>
        <v>-0</v>
      </c>
      <c r="AS116" s="20" t="n">
        <f aca="false">-($E116+$I104+$I105)*AS27</f>
        <v>-0</v>
      </c>
      <c r="AT116" s="20" t="n">
        <f aca="false">-($E116+$I104+$I105)*AT27</f>
        <v>-0</v>
      </c>
      <c r="AU116" s="20" t="n">
        <f aca="false">-($E116+$I104+$I105)*AU27</f>
        <v>-0</v>
      </c>
      <c r="AV116" s="20" t="n">
        <f aca="false">-($E116+$I104+$I105)*AV27</f>
        <v>-0</v>
      </c>
      <c r="AW116" s="20" t="n">
        <f aca="false">-($E116+$I104+$I105)*AW27</f>
        <v>-0</v>
      </c>
      <c r="AX116" s="20" t="n">
        <f aca="false">-($E116+$I104+$I105)*AX27</f>
        <v>-0</v>
      </c>
      <c r="AY116" s="20" t="n">
        <f aca="false">-($E116+$I104+$I105)*AY27</f>
        <v>-0</v>
      </c>
      <c r="AZ116" s="20" t="n">
        <f aca="false">-($E116+$I104+$I105)*AZ27</f>
        <v>-0</v>
      </c>
      <c r="BA116" s="20" t="n">
        <f aca="false">-($E116+$I104+$I105)*BA27</f>
        <v>-0</v>
      </c>
      <c r="BB116" s="20" t="n">
        <f aca="false">-($E116+$I104+$I105)*BB27</f>
        <v>-0</v>
      </c>
      <c r="BC116" s="20" t="n">
        <f aca="false">-($E116+$I104+$I105)*BC27</f>
        <v>-0</v>
      </c>
      <c r="BD116" s="20" t="n">
        <f aca="false">-($E116+$I104+$I105)*BD27</f>
        <v>-0</v>
      </c>
      <c r="BE116" s="20" t="n">
        <f aca="false">-($E116+$I104+$I105)*BE27</f>
        <v>-0</v>
      </c>
      <c r="BF116" s="20" t="n">
        <f aca="false">-($E116+$I104+$I105)*BF27</f>
        <v>-0</v>
      </c>
      <c r="BG116" s="20" t="n">
        <f aca="false">-($E116+$I104+$I105)*BG27</f>
        <v>-0</v>
      </c>
      <c r="BH116" s="20" t="n">
        <f aca="false">-($E116+$I104+$I105)*BH27</f>
        <v>-0</v>
      </c>
      <c r="BI116" s="20" t="n">
        <f aca="false">-($E116+$I104+$I105)*BI27</f>
        <v>-0</v>
      </c>
      <c r="BJ116" s="20" t="n">
        <f aca="false">-($E116+$I104+$I105)*BJ27</f>
        <v>-0</v>
      </c>
      <c r="BK116" s="20" t="n">
        <f aca="false">-($E116+$I104+$I105)*BK27</f>
        <v>-0</v>
      </c>
      <c r="BL116" s="20" t="n">
        <f aca="false">-($E116+$I104+$I105)*BL27</f>
        <v>-0</v>
      </c>
      <c r="BM116" s="20" t="n">
        <f aca="false">-($E116+$I104+$I105)*BM27</f>
        <v>-0</v>
      </c>
      <c r="BN116" s="20" t="n">
        <f aca="false">-($E116+$I104+$I105)*BN27</f>
        <v>-0</v>
      </c>
      <c r="BO116" s="20" t="n">
        <f aca="false">-($E116+$I104+$I105)*BO27</f>
        <v>-0</v>
      </c>
      <c r="BP116" s="20" t="n">
        <f aca="false">-($E116+$I104+$I105)*BP27</f>
        <v>-0</v>
      </c>
      <c r="BQ116" s="20" t="n">
        <f aca="false">-($E116+$I104+$I105)*BQ27</f>
        <v>-0</v>
      </c>
      <c r="BR116" s="20" t="n">
        <f aca="false">-($E116+$I104+$I105)*BR27</f>
        <v>-0</v>
      </c>
      <c r="BS116" s="20" t="n">
        <f aca="false">-($E116+$I104+$I105)*BS27</f>
        <v>-0</v>
      </c>
      <c r="BT116" s="20" t="n">
        <f aca="false">-($E116+$I104+$I105)*BT27</f>
        <v>-0</v>
      </c>
      <c r="BU116" s="20" t="n">
        <f aca="false">-($E116+$I104+$I105)*BU27</f>
        <v>-0</v>
      </c>
      <c r="BV116" s="20" t="n">
        <f aca="false">-($E116+$I104+$I105)*BV27</f>
        <v>-0</v>
      </c>
      <c r="BW116" s="20" t="n">
        <f aca="false">-($E116+$I104+$I105)*BW27</f>
        <v>-0</v>
      </c>
      <c r="BX116" s="20" t="n">
        <f aca="false">-($E116+$I104+$I105)*BX27</f>
        <v>-0</v>
      </c>
      <c r="BY116" s="20" t="n">
        <f aca="false">-($E116+$I104+$I105)*BY27</f>
        <v>-0</v>
      </c>
      <c r="BZ116" s="20" t="n">
        <f aca="false">-($E116+$I104+$I105)*BZ27</f>
        <v>-0</v>
      </c>
      <c r="CA116" s="20" t="n">
        <f aca="false">-($E116+$I104+$I105)*CA27</f>
        <v>-0</v>
      </c>
      <c r="CB116" s="20" t="n">
        <f aca="false">-($E116+$I104+$I105)*CB27</f>
        <v>-0</v>
      </c>
      <c r="CC116" s="20" t="n">
        <f aca="false">-($E116+$I104+$I105)*CC27</f>
        <v>-0</v>
      </c>
      <c r="CD116" s="20" t="n">
        <f aca="false">-($E116+$I104+$I105)*CD27</f>
        <v>-0</v>
      </c>
      <c r="CE116" s="20" t="n">
        <f aca="false">-($E116+$I104+$I105)*CE27</f>
        <v>-0</v>
      </c>
      <c r="CF116" s="20" t="n">
        <f aca="false">-($E116+$I104+$I105)*CF27</f>
        <v>-0</v>
      </c>
      <c r="CG116" s="20" t="n">
        <f aca="false">-($E116+$I104+$I105)*CG27</f>
        <v>-0</v>
      </c>
      <c r="CH116" s="20" t="n">
        <f aca="false">-($E116+$I104+$I105)*CH27</f>
        <v>-0</v>
      </c>
      <c r="CI116" s="20" t="n">
        <f aca="false">-($E116+$I104+$I105)*CI27</f>
        <v>-0</v>
      </c>
      <c r="CJ116" s="20" t="n">
        <f aca="false">-($E116+$I104+$I105)*CJ27</f>
        <v>-0</v>
      </c>
      <c r="CK116" s="20" t="n">
        <f aca="false">-($E116+$I104+$I105)*CK27</f>
        <v>-0</v>
      </c>
      <c r="CL116" s="20" t="n">
        <f aca="false">-($E116+$I104+$I105)*CL27</f>
        <v>-0</v>
      </c>
      <c r="CM116" s="20" t="n">
        <f aca="false">-($E116+$I104+$I105)*CM27</f>
        <v>-0</v>
      </c>
      <c r="CN116" s="20" t="n">
        <f aca="false">-($E116+$I104+$I105)*CN27</f>
        <v>-0</v>
      </c>
      <c r="CO116" s="20" t="n">
        <f aca="false">-($E116+$I104+$I105)*CO27</f>
        <v>-0</v>
      </c>
      <c r="CP116" s="20" t="n">
        <f aca="false">-($E116+$I104+$I105)*CP27</f>
        <v>-0</v>
      </c>
      <c r="CQ116" s="20" t="n">
        <f aca="false">-($E116+$I104+$I105)*CQ27</f>
        <v>-0</v>
      </c>
      <c r="CR116" s="20" t="n">
        <f aca="false">-($E116+$I104+$I105)*CR27</f>
        <v>-0</v>
      </c>
      <c r="CS116" s="20" t="n">
        <f aca="false">-($E116+$I104+$I105)*CS27</f>
        <v>-0</v>
      </c>
      <c r="CT116" s="20" t="n">
        <f aca="false">-($E116+$I104+$I105)*CT27</f>
        <v>-0</v>
      </c>
      <c r="CU116" s="20" t="n">
        <f aca="false">-($E116+$I104+$I105)*CU27</f>
        <v>-0</v>
      </c>
      <c r="CV116" s="20" t="n">
        <f aca="false">-($E116+$I104+$I105)*CV27</f>
        <v>-0</v>
      </c>
      <c r="CW116" s="20" t="n">
        <f aca="false">-($E116+$I104+$I105)*CW27</f>
        <v>-0</v>
      </c>
      <c r="CX116" s="20" t="n">
        <f aca="false">-($E116+$I104+$I105)*CX27</f>
        <v>-0</v>
      </c>
      <c r="CY116" s="20" t="n">
        <f aca="false">-($E116+$I104+$I105)*CY27</f>
        <v>-0</v>
      </c>
      <c r="CZ116" s="20" t="n">
        <f aca="false">-($E116+$I104+$I105)*CZ27</f>
        <v>-0</v>
      </c>
      <c r="DA116" s="20" t="n">
        <f aca="false">-($E116+$I104+$I105)*DA27</f>
        <v>-0</v>
      </c>
      <c r="DB116" s="20" t="n">
        <f aca="false">-($E116+$I104+$I105)*DB27</f>
        <v>-0</v>
      </c>
      <c r="DC116" s="20" t="n">
        <f aca="false">-($E116+$I104+$I105)*DC27</f>
        <v>-0</v>
      </c>
      <c r="DD116" s="20" t="n">
        <f aca="false">-($E116+$I104+$I105)*DD27</f>
        <v>-0</v>
      </c>
      <c r="DE116" s="20" t="n">
        <f aca="false">-($E116+$I104+$I105)*DE27</f>
        <v>-0</v>
      </c>
      <c r="DF116" s="20" t="n">
        <f aca="false">-($E116+$I104+$I105)*DF27</f>
        <v>-0</v>
      </c>
      <c r="DG116" s="20" t="n">
        <f aca="false">-($E116+$I104+$I105)*DG27</f>
        <v>-0</v>
      </c>
      <c r="DH116" s="20" t="n">
        <f aca="false">-($E116+$I104+$I105)*DH27</f>
        <v>-0</v>
      </c>
      <c r="DI116" s="20" t="n">
        <f aca="false">-($E116+$I104+$I105)*DI27</f>
        <v>-0</v>
      </c>
      <c r="DJ116" s="20" t="n">
        <f aca="false">-($E116+$I104+$I105)*DJ27</f>
        <v>-0</v>
      </c>
      <c r="DK116" s="20" t="n">
        <f aca="false">-($E116+$I104+$I105)*DK27</f>
        <v>-0</v>
      </c>
      <c r="DL116" s="20" t="n">
        <f aca="false">-($E116+$I104+$I105)*DL27</f>
        <v>-0</v>
      </c>
      <c r="DM116" s="20" t="n">
        <f aca="false">-($E116+$I104+$I105)*DM27</f>
        <v>-0</v>
      </c>
      <c r="DN116" s="20" t="n">
        <f aca="false">-($E116+$I104+$I105)*DN27</f>
        <v>-0</v>
      </c>
      <c r="DO116" s="20" t="n">
        <f aca="false">-($E116+$I104+$I105)*DO27</f>
        <v>-0</v>
      </c>
      <c r="DP116" s="20" t="n">
        <f aca="false">-($E116+$I104+$I105)*DP27</f>
        <v>-0</v>
      </c>
      <c r="DQ116" s="20" t="n">
        <f aca="false">-($E116+$I104+$I105)*DQ27</f>
        <v>-0</v>
      </c>
      <c r="DR116" s="20" t="n">
        <f aca="false">-($E116+$I104+$I105)*DR27</f>
        <v>-0</v>
      </c>
      <c r="DS116" s="20" t="n">
        <f aca="false">-($E116+$I104+$I105)*DS27</f>
        <v>-0</v>
      </c>
      <c r="DT116" s="20" t="n">
        <f aca="false">-($E116+$I104+$I105)*DT27</f>
        <v>-0</v>
      </c>
      <c r="DU116" s="20" t="n">
        <f aca="false">-($E116+$I104+$I105)*DU27</f>
        <v>-0</v>
      </c>
      <c r="DV116" s="20" t="n">
        <f aca="false">-($E116+$I104+$I105)*DV27</f>
        <v>-0</v>
      </c>
      <c r="DW116" s="20" t="n">
        <f aca="false">-($E116+$I104+$I105)*DW27</f>
        <v>-0</v>
      </c>
      <c r="DX116" s="20" t="n">
        <f aca="false">-($E116+$I104+$I105)*DX27</f>
        <v>-0</v>
      </c>
      <c r="DY116" s="20" t="n">
        <f aca="false">-($E116+$I104+$I105)*DY27</f>
        <v>-0</v>
      </c>
      <c r="DZ116" s="20" t="n">
        <f aca="false">-($E116+$I104+$I105)*DZ27</f>
        <v>-0</v>
      </c>
      <c r="EA116" s="20" t="n">
        <f aca="false">-($E116+$I104+$I105)*EA27</f>
        <v>-0</v>
      </c>
      <c r="EB116" s="20" t="n">
        <f aca="false">-($E116+$I104+$I105)*EB27</f>
        <v>-0</v>
      </c>
      <c r="EC116" s="20" t="n">
        <f aca="false">-($E116+$I104+$I105)*EC27</f>
        <v>-0</v>
      </c>
      <c r="ED116" s="20" t="n">
        <f aca="false">-($E116+$I104+$I105)*ED27</f>
        <v>-0</v>
      </c>
      <c r="EE116" s="20" t="n">
        <f aca="false">-($E116+$I104+$I105)*EE27</f>
        <v>-0</v>
      </c>
      <c r="EF116" s="20" t="n">
        <f aca="false">-($E116+$I104+$I105)*EF27</f>
        <v>-0</v>
      </c>
      <c r="EG116" s="20" t="n">
        <f aca="false">-($E116+$I104+$I105)*EG27</f>
        <v>-0</v>
      </c>
      <c r="EH116" s="20" t="n">
        <f aca="false">-($E116+$I104+$I105)*EH27</f>
        <v>-0</v>
      </c>
      <c r="EI116" s="20" t="n">
        <f aca="false">-($E116+$I104+$I105)*EI27</f>
        <v>-0</v>
      </c>
      <c r="EJ116" s="20" t="n">
        <f aca="false">-($E116+$I104+$I105)*EJ27</f>
        <v>-0</v>
      </c>
      <c r="EK116" s="20" t="n">
        <f aca="false">-($E116+$I104+$I105)*EK27</f>
        <v>-0</v>
      </c>
      <c r="EL116" s="20" t="n">
        <f aca="false">-($E116+$I104+$I105)*EL27</f>
        <v>-0</v>
      </c>
      <c r="EM116" s="20" t="n">
        <f aca="false">-($E116+$I104+$I105)*EM27</f>
        <v>-0</v>
      </c>
      <c r="EN116" s="20" t="n">
        <f aca="false">-($E116+$I104+$I105)*EN27</f>
        <v>-0</v>
      </c>
      <c r="EO116" s="20" t="n">
        <f aca="false">-($E116+$I104+$I105)*EO27</f>
        <v>-0</v>
      </c>
      <c r="EP116" s="20" t="n">
        <f aca="false">-($E116+$I104+$I105)*EP27</f>
        <v>-0</v>
      </c>
      <c r="EQ116" s="20" t="n">
        <f aca="false">-($E116+$I104+$I105)*EQ27</f>
        <v>-0</v>
      </c>
      <c r="ER116" s="20" t="n">
        <f aca="false">-($E116+$I104+$I105)*ER27</f>
        <v>-0</v>
      </c>
      <c r="ES116" s="20" t="n">
        <f aca="false">-($E116+$I104+$I105)*ES27</f>
        <v>-0</v>
      </c>
      <c r="ET116" s="20" t="n">
        <f aca="false">-($E116+$I104+$I105)*ET27</f>
        <v>-0</v>
      </c>
      <c r="EU116" s="20" t="n">
        <f aca="false">-($E116+$I104+$I105)*EU27</f>
        <v>-0</v>
      </c>
      <c r="EV116" s="20" t="n">
        <f aca="false">-($E116+$I104+$I105)*EV27</f>
        <v>-0</v>
      </c>
      <c r="EW116" s="20" t="n">
        <f aca="false">-($E116+$I104+$I105)*EW27</f>
        <v>-0</v>
      </c>
      <c r="EX116" s="20" t="n">
        <f aca="false">-($E116+$I104+$I105)*EX27</f>
        <v>-0</v>
      </c>
      <c r="EY116" s="20" t="n">
        <f aca="false">-($E116+$I104+$I105)*EY27</f>
        <v>-0</v>
      </c>
      <c r="EZ116" s="20" t="n">
        <f aca="false">-($E116+$I104+$I105)*EZ27</f>
        <v>-0</v>
      </c>
      <c r="FA116" s="20" t="n">
        <f aca="false">-($E116+$I104+$I105)*FA27</f>
        <v>-0</v>
      </c>
      <c r="FB116" s="20" t="n">
        <f aca="false">-($E116+$I104+$I105)*FB27</f>
        <v>-0</v>
      </c>
      <c r="FC116" s="20" t="n">
        <f aca="false">-($E116+$I104+$I105)*FC27</f>
        <v>-0</v>
      </c>
      <c r="FD116" s="20" t="n">
        <f aca="false">-($E116+$I104+$I105)*FD27</f>
        <v>-0</v>
      </c>
      <c r="FE116" s="20" t="n">
        <f aca="false">-($E116+$I104+$I105)*FE27</f>
        <v>-0</v>
      </c>
      <c r="FF116" s="20" t="n">
        <f aca="false">-($E116+$I104+$I105)*FF27</f>
        <v>-0</v>
      </c>
      <c r="FG116" s="20" t="n">
        <f aca="false">-($E116+$I104+$I105)*FG27</f>
        <v>-0</v>
      </c>
      <c r="FH116" s="20" t="n">
        <f aca="false">-($E116+$I104+$I105)*FH27</f>
        <v>-0</v>
      </c>
    </row>
    <row r="117" customFormat="false" ht="15" hidden="false" customHeight="false" outlineLevel="0" collapsed="false">
      <c r="C117" s="0" t="s">
        <v>766</v>
      </c>
      <c r="D117" s="11" t="s">
        <v>359</v>
      </c>
      <c r="I117" s="20" t="n">
        <f aca="false">SUM(J117:FH117)</f>
        <v>-34726.098</v>
      </c>
      <c r="J117" s="20" t="n">
        <f aca="false">-In_Augment_Cost*In_Repower*$F18*IF(In_Fix_Augment=1,J41,1)*(J$7=$E51)*J38</f>
        <v>-0</v>
      </c>
      <c r="K117" s="20" t="n">
        <f aca="false">-In_Augment_Cost*In_Repower*$F18*IF(In_Fix_Augment=1,K41,1)*(K$7=$E51)*K38</f>
        <v>-0</v>
      </c>
      <c r="L117" s="20" t="n">
        <f aca="false">-In_Augment_Cost*In_Repower*$F18*IF(In_Fix_Augment=1,L41,1)*(L$7=$E51)*L38</f>
        <v>-0</v>
      </c>
      <c r="M117" s="20" t="n">
        <f aca="false">-In_Augment_Cost*In_Repower*$F18*IF(In_Fix_Augment=1,M41,1)*(M$7=$E51)*M38</f>
        <v>-0</v>
      </c>
      <c r="N117" s="20" t="n">
        <f aca="false">-In_Augment_Cost*In_Repower*$F18*IF(In_Fix_Augment=1,N41,1)*(N$7=$E51)*N38</f>
        <v>-0</v>
      </c>
      <c r="O117" s="20" t="n">
        <f aca="false">-In_Augment_Cost*In_Repower*$F18*IF(In_Fix_Augment=1,O41,1)*(O$7=$E51)*O38</f>
        <v>-0</v>
      </c>
      <c r="P117" s="20" t="n">
        <f aca="false">-In_Augment_Cost*In_Repower*$F18*IF(In_Fix_Augment=1,P41,1)*(P$7=$E51)*P38</f>
        <v>-0</v>
      </c>
      <c r="Q117" s="20" t="n">
        <f aca="false">-In_Augment_Cost*In_Repower*$F18*IF(In_Fix_Augment=1,Q41,1)*(Q$7=$E51)*Q38</f>
        <v>-0</v>
      </c>
      <c r="R117" s="20" t="n">
        <f aca="false">-In_Augment_Cost*In_Repower*$F18*IF(In_Fix_Augment=1,R41,1)*(R$7=$E51)*R38</f>
        <v>-0</v>
      </c>
      <c r="S117" s="20" t="n">
        <f aca="false">-In_Augment_Cost*In_Repower*$F18*IF(In_Fix_Augment=1,S41,1)*(S$7=$E51)*S38</f>
        <v>-0</v>
      </c>
      <c r="T117" s="20" t="n">
        <f aca="false">-In_Augment_Cost*In_Repower*$F18*IF(In_Fix_Augment=1,T41,1)*(T$7=$E51)*T38</f>
        <v>-0</v>
      </c>
      <c r="U117" s="20" t="n">
        <f aca="false">-In_Augment_Cost*In_Repower*$F18*IF(In_Fix_Augment=1,U41,1)*(U$7=$E51)*U38</f>
        <v>-0</v>
      </c>
      <c r="V117" s="20" t="n">
        <f aca="false">-In_Augment_Cost*In_Repower*$F18*IF(In_Fix_Augment=1,V41,1)*(V$7=$E51)*V38</f>
        <v>-0</v>
      </c>
      <c r="W117" s="20" t="n">
        <f aca="false">-In_Augment_Cost*In_Repower*$F18*IF(In_Fix_Augment=1,W41,1)*(W$7=$E51)*W38</f>
        <v>-0</v>
      </c>
      <c r="X117" s="20" t="n">
        <f aca="false">-In_Augment_Cost*In_Repower*$F18*IF(In_Fix_Augment=1,X41,1)*(X$7=$E51)*X38</f>
        <v>-0</v>
      </c>
      <c r="Y117" s="20" t="n">
        <f aca="false">-In_Augment_Cost*In_Repower*$F18*IF(In_Fix_Augment=1,Y41,1)*(Y$7=$E51)*Y38</f>
        <v>-0</v>
      </c>
      <c r="Z117" s="20" t="n">
        <f aca="false">-In_Augment_Cost*In_Repower*$F18*IF(In_Fix_Augment=1,Z41,1)*(Z$7=$E51)*Z38</f>
        <v>-0</v>
      </c>
      <c r="AA117" s="20" t="n">
        <f aca="false">-In_Augment_Cost*In_Repower*$F18*IF(In_Fix_Augment=1,AA41,1)*(AA$7=$E51)*AA38</f>
        <v>-0</v>
      </c>
      <c r="AB117" s="20" t="n">
        <f aca="false">-In_Augment_Cost*In_Repower*$F18*IF(In_Fix_Augment=1,AB41,1)*(AB$7=$E51)*AB38</f>
        <v>-0</v>
      </c>
      <c r="AC117" s="20" t="n">
        <f aca="false">-In_Augment_Cost*In_Repower*$F18*IF(In_Fix_Augment=1,AC41,1)*(AC$7=$E51)*AC38</f>
        <v>-0</v>
      </c>
      <c r="AD117" s="20" t="n">
        <f aca="false">-In_Augment_Cost*In_Repower*$F18*IF(In_Fix_Augment=1,AD41,1)*(AD$7=$E51)*AD38</f>
        <v>-0</v>
      </c>
      <c r="AE117" s="20" t="n">
        <f aca="false">-In_Augment_Cost*In_Repower*$F18*IF(In_Fix_Augment=1,AE41,1)*(AE$7=$E51)*AE38</f>
        <v>-0</v>
      </c>
      <c r="AF117" s="20" t="n">
        <f aca="false">-In_Augment_Cost*In_Repower*$F18*IF(In_Fix_Augment=1,AF41,1)*(AF$7=$E51)*AF38</f>
        <v>-0</v>
      </c>
      <c r="AG117" s="20" t="n">
        <f aca="false">-In_Augment_Cost*In_Repower*$F18*IF(In_Fix_Augment=1,AG41,1)*(AG$7=$E51)*AG38</f>
        <v>-0</v>
      </c>
      <c r="AH117" s="20" t="n">
        <f aca="false">-In_Augment_Cost*In_Repower*$F18*IF(In_Fix_Augment=1,AH41,1)*(AH$7=$E51)*AH38</f>
        <v>-0</v>
      </c>
      <c r="AI117" s="20" t="n">
        <f aca="false">-In_Augment_Cost*In_Repower*$F18*IF(In_Fix_Augment=1,AI41,1)*(AI$7=$E51)*AI38</f>
        <v>-0</v>
      </c>
      <c r="AJ117" s="20" t="n">
        <f aca="false">-In_Augment_Cost*In_Repower*$F18*IF(In_Fix_Augment=1,AJ41,1)*(AJ$7=$E51)*AJ38</f>
        <v>-0</v>
      </c>
      <c r="AK117" s="20" t="n">
        <f aca="false">-In_Augment_Cost*In_Repower*$F18*IF(In_Fix_Augment=1,AK41,1)*(AK$7=$E51)*AK38</f>
        <v>-0</v>
      </c>
      <c r="AL117" s="20" t="n">
        <f aca="false">-In_Augment_Cost*In_Repower*$F18*IF(In_Fix_Augment=1,AL41,1)*(AL$7=$E51)*AL38</f>
        <v>-0</v>
      </c>
      <c r="AM117" s="20" t="n">
        <f aca="false">-In_Augment_Cost*In_Repower*$F18*IF(In_Fix_Augment=1,AM41,1)*(AM$7=$E51)*AM38</f>
        <v>-0</v>
      </c>
      <c r="AN117" s="20" t="n">
        <f aca="false">-In_Augment_Cost*In_Repower*$F18*IF(In_Fix_Augment=1,AN41,1)*(AN$7=$E51)*AN38</f>
        <v>-0</v>
      </c>
      <c r="AO117" s="20" t="n">
        <f aca="false">-In_Augment_Cost*In_Repower*$F18*IF(In_Fix_Augment=1,AO41,1)*(AO$7=$E51)*AO38</f>
        <v>-0</v>
      </c>
      <c r="AP117" s="20" t="n">
        <f aca="false">-In_Augment_Cost*In_Repower*$F18*IF(In_Fix_Augment=1,AP41,1)*(AP$7=$E51)*AP38</f>
        <v>-0</v>
      </c>
      <c r="AQ117" s="20" t="n">
        <f aca="false">-In_Augment_Cost*In_Repower*$F18*IF(In_Fix_Augment=1,AQ41,1)*(AQ$7=$E51)*AQ38</f>
        <v>-0</v>
      </c>
      <c r="AR117" s="20" t="n">
        <f aca="false">-In_Augment_Cost*In_Repower*$F18*IF(In_Fix_Augment=1,AR41,1)*(AR$7=$E51)*AR38</f>
        <v>-0</v>
      </c>
      <c r="AS117" s="20" t="n">
        <f aca="false">-In_Augment_Cost*In_Repower*$F18*IF(In_Fix_Augment=1,AS41,1)*(AS$7=$E51)*AS38</f>
        <v>-0</v>
      </c>
      <c r="AT117" s="20" t="n">
        <f aca="false">-In_Augment_Cost*In_Repower*$F18*IF(In_Fix_Augment=1,AT41,1)*(AT$7=$E51)*AT38</f>
        <v>-0</v>
      </c>
      <c r="AU117" s="20" t="n">
        <f aca="false">-In_Augment_Cost*In_Repower*$F18*IF(In_Fix_Augment=1,AU41,1)*(AU$7=$E51)*AU38</f>
        <v>-0</v>
      </c>
      <c r="AV117" s="20" t="n">
        <f aca="false">-In_Augment_Cost*In_Repower*$F18*IF(In_Fix_Augment=1,AV41,1)*(AV$7=$E51)*AV38</f>
        <v>-0</v>
      </c>
      <c r="AW117" s="20" t="n">
        <f aca="false">-In_Augment_Cost*In_Repower*$F18*IF(In_Fix_Augment=1,AW41,1)*(AW$7=$E51)*AW38</f>
        <v>-0</v>
      </c>
      <c r="AX117" s="20" t="n">
        <f aca="false">-In_Augment_Cost*In_Repower*$F18*IF(In_Fix_Augment=1,AX41,1)*(AX$7=$E51)*AX38</f>
        <v>-0</v>
      </c>
      <c r="AY117" s="20" t="n">
        <f aca="false">-In_Augment_Cost*In_Repower*$F18*IF(In_Fix_Augment=1,AY41,1)*(AY$7=$E51)*AY38</f>
        <v>-0</v>
      </c>
      <c r="AZ117" s="20" t="n">
        <f aca="false">-In_Augment_Cost*In_Repower*$F18*IF(In_Fix_Augment=1,AZ41,1)*(AZ$7=$E51)*AZ38</f>
        <v>-0</v>
      </c>
      <c r="BA117" s="20" t="n">
        <f aca="false">-In_Augment_Cost*In_Repower*$F18*IF(In_Fix_Augment=1,BA41,1)*(BA$7=$E51)*BA38</f>
        <v>-0</v>
      </c>
      <c r="BB117" s="20" t="n">
        <f aca="false">-In_Augment_Cost*In_Repower*$F18*IF(In_Fix_Augment=1,BB41,1)*(BB$7=$E51)*BB38</f>
        <v>-0</v>
      </c>
      <c r="BC117" s="20" t="n">
        <f aca="false">-In_Augment_Cost*In_Repower*$F18*IF(In_Fix_Augment=1,BC41,1)*(BC$7=$E51)*BC38</f>
        <v>-0</v>
      </c>
      <c r="BD117" s="20" t="n">
        <f aca="false">-In_Augment_Cost*In_Repower*$F18*IF(In_Fix_Augment=1,BD41,1)*(BD$7=$E51)*BD38</f>
        <v>-0</v>
      </c>
      <c r="BE117" s="20" t="n">
        <f aca="false">-In_Augment_Cost*In_Repower*$F18*IF(In_Fix_Augment=1,BE41,1)*(BE$7=$E51)*BE38</f>
        <v>-0</v>
      </c>
      <c r="BF117" s="20" t="n">
        <f aca="false">-In_Augment_Cost*In_Repower*$F18*IF(In_Fix_Augment=1,BF41,1)*(BF$7=$E51)*BF38</f>
        <v>-0</v>
      </c>
      <c r="BG117" s="20" t="n">
        <f aca="false">-In_Augment_Cost*In_Repower*$F18*IF(In_Fix_Augment=1,BG41,1)*(BG$7=$E51)*BG38</f>
        <v>-0</v>
      </c>
      <c r="BH117" s="20" t="n">
        <f aca="false">-In_Augment_Cost*In_Repower*$F18*IF(In_Fix_Augment=1,BH41,1)*(BH$7=$E51)*BH38</f>
        <v>-0</v>
      </c>
      <c r="BI117" s="20" t="n">
        <f aca="false">-In_Augment_Cost*In_Repower*$F18*IF(In_Fix_Augment=1,BI41,1)*(BI$7=$E51)*BI38</f>
        <v>-0</v>
      </c>
      <c r="BJ117" s="20" t="n">
        <f aca="false">-In_Augment_Cost*In_Repower*$F18*IF(In_Fix_Augment=1,BJ41,1)*(BJ$7=$E51)*BJ38</f>
        <v>-0</v>
      </c>
      <c r="BK117" s="20" t="n">
        <f aca="false">-In_Augment_Cost*In_Repower*$F18*IF(In_Fix_Augment=1,BK41,1)*(BK$7=$E51)*BK38</f>
        <v>-0</v>
      </c>
      <c r="BL117" s="20" t="n">
        <f aca="false">-In_Augment_Cost*In_Repower*$F18*IF(In_Fix_Augment=1,BL41,1)*(BL$7=$E51)*BL38</f>
        <v>-0</v>
      </c>
      <c r="BM117" s="20" t="n">
        <f aca="false">-In_Augment_Cost*In_Repower*$F18*IF(In_Fix_Augment=1,BM41,1)*(BM$7=$E51)*BM38</f>
        <v>-0</v>
      </c>
      <c r="BN117" s="20" t="n">
        <f aca="false">-In_Augment_Cost*In_Repower*$F18*IF(In_Fix_Augment=1,BN41,1)*(BN$7=$E51)*BN38</f>
        <v>-0</v>
      </c>
      <c r="BO117" s="20" t="n">
        <f aca="false">-In_Augment_Cost*In_Repower*$F18*IF(In_Fix_Augment=1,BO41,1)*(BO$7=$E51)*BO38</f>
        <v>-0</v>
      </c>
      <c r="BP117" s="20" t="n">
        <f aca="false">-In_Augment_Cost*In_Repower*$F18*IF(In_Fix_Augment=1,BP41,1)*(BP$7=$E51)*BP38</f>
        <v>-0</v>
      </c>
      <c r="BQ117" s="20" t="n">
        <f aca="false">-In_Augment_Cost*In_Repower*$F18*IF(In_Fix_Augment=1,BQ41,1)*(BQ$7=$E51)*BQ38</f>
        <v>-0</v>
      </c>
      <c r="BR117" s="20" t="n">
        <f aca="false">-In_Augment_Cost*In_Repower*$F18*IF(In_Fix_Augment=1,BR41,1)*(BR$7=$E51)*BR38</f>
        <v>-0</v>
      </c>
      <c r="BS117" s="20" t="n">
        <f aca="false">-In_Augment_Cost*In_Repower*$F18*IF(In_Fix_Augment=1,BS41,1)*(BS$7=$E51)*BS38</f>
        <v>-0</v>
      </c>
      <c r="BT117" s="20" t="n">
        <f aca="false">-In_Augment_Cost*In_Repower*$F18*IF(In_Fix_Augment=1,BT41,1)*(BT$7=$E51)*BT38</f>
        <v>-0</v>
      </c>
      <c r="BU117" s="20" t="n">
        <f aca="false">-In_Augment_Cost*In_Repower*$F18*IF(In_Fix_Augment=1,BU41,1)*(BU$7=$E51)*BU38</f>
        <v>-0</v>
      </c>
      <c r="BV117" s="20" t="n">
        <f aca="false">-In_Augment_Cost*In_Repower*$F18*IF(In_Fix_Augment=1,BV41,1)*(BV$7=$E51)*BV38</f>
        <v>-0</v>
      </c>
      <c r="BW117" s="20" t="n">
        <f aca="false">-In_Augment_Cost*In_Repower*$F18*IF(In_Fix_Augment=1,BW41,1)*(BW$7=$E51)*BW38</f>
        <v>-0</v>
      </c>
      <c r="BX117" s="20" t="n">
        <f aca="false">-In_Augment_Cost*In_Repower*$F18*IF(In_Fix_Augment=1,BX41,1)*(BX$7=$E51)*BX38</f>
        <v>-0</v>
      </c>
      <c r="BY117" s="20" t="n">
        <f aca="false">-In_Augment_Cost*In_Repower*$F18*IF(In_Fix_Augment=1,BY41,1)*(BY$7=$E51)*BY38</f>
        <v>-0</v>
      </c>
      <c r="BZ117" s="20" t="n">
        <f aca="false">-In_Augment_Cost*In_Repower*$F18*IF(In_Fix_Augment=1,BZ41,1)*(BZ$7=$E51)*BZ38</f>
        <v>-0</v>
      </c>
      <c r="CA117" s="20" t="n">
        <f aca="false">-In_Augment_Cost*In_Repower*$F18*IF(In_Fix_Augment=1,CA41,1)*(CA$7=$E51)*CA38</f>
        <v>-0</v>
      </c>
      <c r="CB117" s="20" t="n">
        <f aca="false">-In_Augment_Cost*In_Repower*$F18*IF(In_Fix_Augment=1,CB41,1)*(CB$7=$E51)*CB38</f>
        <v>-0</v>
      </c>
      <c r="CC117" s="20" t="n">
        <f aca="false">-In_Augment_Cost*In_Repower*$F18*IF(In_Fix_Augment=1,CC41,1)*(CC$7=$E51)*CC38</f>
        <v>-0</v>
      </c>
      <c r="CD117" s="20" t="n">
        <f aca="false">-In_Augment_Cost*In_Repower*$F18*IF(In_Fix_Augment=1,CD41,1)*(CD$7=$E51)*CD38</f>
        <v>-0</v>
      </c>
      <c r="CE117" s="20" t="n">
        <f aca="false">-In_Augment_Cost*In_Repower*$F18*IF(In_Fix_Augment=1,CE41,1)*(CE$7=$E51)*CE38</f>
        <v>-0</v>
      </c>
      <c r="CF117" s="20" t="n">
        <f aca="false">-In_Augment_Cost*In_Repower*$F18*IF(In_Fix_Augment=1,CF41,1)*(CF$7=$E51)*CF38</f>
        <v>-0</v>
      </c>
      <c r="CG117" s="20" t="n">
        <f aca="false">-In_Augment_Cost*In_Repower*$F18*IF(In_Fix_Augment=1,CG41,1)*(CG$7=$E51)*CG38</f>
        <v>-0</v>
      </c>
      <c r="CH117" s="20" t="n">
        <f aca="false">-In_Augment_Cost*In_Repower*$F18*IF(In_Fix_Augment=1,CH41,1)*(CH$7=$E51)*CH38</f>
        <v>-0</v>
      </c>
      <c r="CI117" s="20" t="n">
        <f aca="false">-In_Augment_Cost*In_Repower*$F18*IF(In_Fix_Augment=1,CI41,1)*(CI$7=$E51)*CI38</f>
        <v>-0</v>
      </c>
      <c r="CJ117" s="20" t="n">
        <f aca="false">-In_Augment_Cost*In_Repower*$F18*IF(In_Fix_Augment=1,CJ41,1)*(CJ$7=$E51)*CJ38</f>
        <v>-0</v>
      </c>
      <c r="CK117" s="20" t="n">
        <f aca="false">-In_Augment_Cost*In_Repower*$F18*IF(In_Fix_Augment=1,CK41,1)*(CK$7=$E51)*CK38</f>
        <v>-0</v>
      </c>
      <c r="CL117" s="20" t="n">
        <f aca="false">-In_Augment_Cost*In_Repower*$F18*IF(In_Fix_Augment=1,CL41,1)*(CL$7=$E51)*CL38</f>
        <v>-0</v>
      </c>
      <c r="CM117" s="20" t="n">
        <f aca="false">-In_Augment_Cost*In_Repower*$F18*IF(In_Fix_Augment=1,CM41,1)*(CM$7=$E51)*CM38</f>
        <v>-0</v>
      </c>
      <c r="CN117" s="20" t="n">
        <f aca="false">-In_Augment_Cost*In_Repower*$F18*IF(In_Fix_Augment=1,CN41,1)*(CN$7=$E51)*CN38</f>
        <v>-0</v>
      </c>
      <c r="CO117" s="20" t="n">
        <f aca="false">-In_Augment_Cost*In_Repower*$F18*IF(In_Fix_Augment=1,CO41,1)*(CO$7=$E51)*CO38</f>
        <v>-0</v>
      </c>
      <c r="CP117" s="20" t="n">
        <f aca="false">-In_Augment_Cost*In_Repower*$F18*IF(In_Fix_Augment=1,CP41,1)*(CP$7=$E51)*CP38</f>
        <v>-0</v>
      </c>
      <c r="CQ117" s="20" t="n">
        <f aca="false">-In_Augment_Cost*In_Repower*$F18*IF(In_Fix_Augment=1,CQ41,1)*(CQ$7=$E51)*CQ38</f>
        <v>-0</v>
      </c>
      <c r="CR117" s="20" t="n">
        <f aca="false">-In_Augment_Cost*In_Repower*$F18*IF(In_Fix_Augment=1,CR41,1)*(CR$7=$E51)*CR38</f>
        <v>-0</v>
      </c>
      <c r="CS117" s="20" t="n">
        <f aca="false">-In_Augment_Cost*In_Repower*$F18*IF(In_Fix_Augment=1,CS41,1)*(CS$7=$E51)*CS38</f>
        <v>-0</v>
      </c>
      <c r="CT117" s="20" t="n">
        <f aca="false">-In_Augment_Cost*In_Repower*$F18*IF(In_Fix_Augment=1,CT41,1)*(CT$7=$E51)*CT38</f>
        <v>-0</v>
      </c>
      <c r="CU117" s="20" t="n">
        <f aca="false">-In_Augment_Cost*In_Repower*$F18*IF(In_Fix_Augment=1,CU41,1)*(CU$7=$E51)*CU38</f>
        <v>-34726.098</v>
      </c>
      <c r="CV117" s="20" t="n">
        <f aca="false">-In_Augment_Cost*In_Repower*$F18*IF(In_Fix_Augment=1,CV41,1)*(CV$7=$E51)*CV38</f>
        <v>-0</v>
      </c>
      <c r="CW117" s="20" t="n">
        <f aca="false">-In_Augment_Cost*In_Repower*$F18*IF(In_Fix_Augment=1,CW41,1)*(CW$7=$E51)*CW38</f>
        <v>-0</v>
      </c>
      <c r="CX117" s="20" t="n">
        <f aca="false">-In_Augment_Cost*In_Repower*$F18*IF(In_Fix_Augment=1,CX41,1)*(CX$7=$E51)*CX38</f>
        <v>-0</v>
      </c>
      <c r="CY117" s="20" t="n">
        <f aca="false">-In_Augment_Cost*In_Repower*$F18*IF(In_Fix_Augment=1,CY41,1)*(CY$7=$E51)*CY38</f>
        <v>-0</v>
      </c>
      <c r="CZ117" s="20" t="n">
        <f aca="false">-In_Augment_Cost*In_Repower*$F18*IF(In_Fix_Augment=1,CZ41,1)*(CZ$7=$E51)*CZ38</f>
        <v>-0</v>
      </c>
      <c r="DA117" s="20" t="n">
        <f aca="false">-In_Augment_Cost*In_Repower*$F18*IF(In_Fix_Augment=1,DA41,1)*(DA$7=$E51)*DA38</f>
        <v>-0</v>
      </c>
      <c r="DB117" s="20" t="n">
        <f aca="false">-In_Augment_Cost*In_Repower*$F18*IF(In_Fix_Augment=1,DB41,1)*(DB$7=$E51)*DB38</f>
        <v>-0</v>
      </c>
      <c r="DC117" s="20" t="n">
        <f aca="false">-In_Augment_Cost*In_Repower*$F18*IF(In_Fix_Augment=1,DC41,1)*(DC$7=$E51)*DC38</f>
        <v>-0</v>
      </c>
      <c r="DD117" s="20" t="n">
        <f aca="false">-In_Augment_Cost*In_Repower*$F18*IF(In_Fix_Augment=1,DD41,1)*(DD$7=$E51)*DD38</f>
        <v>-0</v>
      </c>
      <c r="DE117" s="20" t="n">
        <f aca="false">-In_Augment_Cost*In_Repower*$F18*IF(In_Fix_Augment=1,DE41,1)*(DE$7=$E51)*DE38</f>
        <v>-0</v>
      </c>
      <c r="DF117" s="20" t="n">
        <f aca="false">-In_Augment_Cost*In_Repower*$F18*IF(In_Fix_Augment=1,DF41,1)*(DF$7=$E51)*DF38</f>
        <v>-0</v>
      </c>
      <c r="DG117" s="20" t="n">
        <f aca="false">-In_Augment_Cost*In_Repower*$F18*IF(In_Fix_Augment=1,DG41,1)*(DG$7=$E51)*DG38</f>
        <v>-0</v>
      </c>
      <c r="DH117" s="20" t="n">
        <f aca="false">-In_Augment_Cost*In_Repower*$F18*IF(In_Fix_Augment=1,DH41,1)*(DH$7=$E51)*DH38</f>
        <v>-0</v>
      </c>
      <c r="DI117" s="20" t="n">
        <f aca="false">-In_Augment_Cost*In_Repower*$F18*IF(In_Fix_Augment=1,DI41,1)*(DI$7=$E51)*DI38</f>
        <v>-0</v>
      </c>
      <c r="DJ117" s="20" t="n">
        <f aca="false">-In_Augment_Cost*In_Repower*$F18*IF(In_Fix_Augment=1,DJ41,1)*(DJ$7=$E51)*DJ38</f>
        <v>-0</v>
      </c>
      <c r="DK117" s="20" t="n">
        <f aca="false">-In_Augment_Cost*In_Repower*$F18*IF(In_Fix_Augment=1,DK41,1)*(DK$7=$E51)*DK38</f>
        <v>-0</v>
      </c>
      <c r="DL117" s="20" t="n">
        <f aca="false">-In_Augment_Cost*In_Repower*$F18*IF(In_Fix_Augment=1,DL41,1)*(DL$7=$E51)*DL38</f>
        <v>-0</v>
      </c>
      <c r="DM117" s="20" t="n">
        <f aca="false">-In_Augment_Cost*In_Repower*$F18*IF(In_Fix_Augment=1,DM41,1)*(DM$7=$E51)*DM38</f>
        <v>-0</v>
      </c>
      <c r="DN117" s="20" t="n">
        <f aca="false">-In_Augment_Cost*In_Repower*$F18*IF(In_Fix_Augment=1,DN41,1)*(DN$7=$E51)*DN38</f>
        <v>-0</v>
      </c>
      <c r="DO117" s="20" t="n">
        <f aca="false">-In_Augment_Cost*In_Repower*$F18*IF(In_Fix_Augment=1,DO41,1)*(DO$7=$E51)*DO38</f>
        <v>-0</v>
      </c>
      <c r="DP117" s="20" t="n">
        <f aca="false">-In_Augment_Cost*In_Repower*$F18*IF(In_Fix_Augment=1,DP41,1)*(DP$7=$E51)*DP38</f>
        <v>-0</v>
      </c>
      <c r="DQ117" s="20" t="n">
        <f aca="false">-In_Augment_Cost*In_Repower*$F18*IF(In_Fix_Augment=1,DQ41,1)*(DQ$7=$E51)*DQ38</f>
        <v>-0</v>
      </c>
      <c r="DR117" s="20" t="n">
        <f aca="false">-In_Augment_Cost*In_Repower*$F18*IF(In_Fix_Augment=1,DR41,1)*(DR$7=$E51)*DR38</f>
        <v>-0</v>
      </c>
      <c r="DS117" s="20" t="n">
        <f aca="false">-In_Augment_Cost*In_Repower*$F18*IF(In_Fix_Augment=1,DS41,1)*(DS$7=$E51)*DS38</f>
        <v>-0</v>
      </c>
      <c r="DT117" s="20" t="n">
        <f aca="false">-In_Augment_Cost*In_Repower*$F18*IF(In_Fix_Augment=1,DT41,1)*(DT$7=$E51)*DT38</f>
        <v>-0</v>
      </c>
      <c r="DU117" s="20" t="n">
        <f aca="false">-In_Augment_Cost*In_Repower*$F18*IF(In_Fix_Augment=1,DU41,1)*(DU$7=$E51)*DU38</f>
        <v>-0</v>
      </c>
      <c r="DV117" s="20" t="n">
        <f aca="false">-In_Augment_Cost*In_Repower*$F18*IF(In_Fix_Augment=1,DV41,1)*(DV$7=$E51)*DV38</f>
        <v>-0</v>
      </c>
      <c r="DW117" s="20" t="n">
        <f aca="false">-In_Augment_Cost*In_Repower*$F18*IF(In_Fix_Augment=1,DW41,1)*(DW$7=$E51)*DW38</f>
        <v>-0</v>
      </c>
      <c r="DX117" s="20" t="n">
        <f aca="false">-In_Augment_Cost*In_Repower*$F18*IF(In_Fix_Augment=1,DX41,1)*(DX$7=$E51)*DX38</f>
        <v>-0</v>
      </c>
      <c r="DY117" s="20" t="n">
        <f aca="false">-In_Augment_Cost*In_Repower*$F18*IF(In_Fix_Augment=1,DY41,1)*(DY$7=$E51)*DY38</f>
        <v>-0</v>
      </c>
      <c r="DZ117" s="20" t="n">
        <f aca="false">-In_Augment_Cost*In_Repower*$F18*IF(In_Fix_Augment=1,DZ41,1)*(DZ$7=$E51)*DZ38</f>
        <v>-0</v>
      </c>
      <c r="EA117" s="20" t="n">
        <f aca="false">-In_Augment_Cost*In_Repower*$F18*IF(In_Fix_Augment=1,EA41,1)*(EA$7=$E51)*EA38</f>
        <v>-0</v>
      </c>
      <c r="EB117" s="20" t="n">
        <f aca="false">-In_Augment_Cost*In_Repower*$F18*IF(In_Fix_Augment=1,EB41,1)*(EB$7=$E51)*EB38</f>
        <v>-0</v>
      </c>
      <c r="EC117" s="20" t="n">
        <f aca="false">-In_Augment_Cost*In_Repower*$F18*IF(In_Fix_Augment=1,EC41,1)*(EC$7=$E51)*EC38</f>
        <v>-0</v>
      </c>
      <c r="ED117" s="20" t="n">
        <f aca="false">-In_Augment_Cost*In_Repower*$F18*IF(In_Fix_Augment=1,ED41,1)*(ED$7=$E51)*ED38</f>
        <v>-0</v>
      </c>
      <c r="EE117" s="20" t="n">
        <f aca="false">-In_Augment_Cost*In_Repower*$F18*IF(In_Fix_Augment=1,EE41,1)*(EE$7=$E51)*EE38</f>
        <v>-0</v>
      </c>
      <c r="EF117" s="20" t="n">
        <f aca="false">-In_Augment_Cost*In_Repower*$F18*IF(In_Fix_Augment=1,EF41,1)*(EF$7=$E51)*EF38</f>
        <v>-0</v>
      </c>
      <c r="EG117" s="20" t="n">
        <f aca="false">-In_Augment_Cost*In_Repower*$F18*IF(In_Fix_Augment=1,EG41,1)*(EG$7=$E51)*EG38</f>
        <v>-0</v>
      </c>
      <c r="EH117" s="20" t="n">
        <f aca="false">-In_Augment_Cost*In_Repower*$F18*IF(In_Fix_Augment=1,EH41,1)*(EH$7=$E51)*EH38</f>
        <v>-0</v>
      </c>
      <c r="EI117" s="20" t="n">
        <f aca="false">-In_Augment_Cost*In_Repower*$F18*IF(In_Fix_Augment=1,EI41,1)*(EI$7=$E51)*EI38</f>
        <v>-0</v>
      </c>
      <c r="EJ117" s="20" t="n">
        <f aca="false">-In_Augment_Cost*In_Repower*$F18*IF(In_Fix_Augment=1,EJ41,1)*(EJ$7=$E51)*EJ38</f>
        <v>-0</v>
      </c>
      <c r="EK117" s="20" t="n">
        <f aca="false">-In_Augment_Cost*In_Repower*$F18*IF(In_Fix_Augment=1,EK41,1)*(EK$7=$E51)*EK38</f>
        <v>-0</v>
      </c>
      <c r="EL117" s="20" t="n">
        <f aca="false">-In_Augment_Cost*In_Repower*$F18*IF(In_Fix_Augment=1,EL41,1)*(EL$7=$E51)*EL38</f>
        <v>-0</v>
      </c>
      <c r="EM117" s="20" t="n">
        <f aca="false">-In_Augment_Cost*In_Repower*$F18*IF(In_Fix_Augment=1,EM41,1)*(EM$7=$E51)*EM38</f>
        <v>-0</v>
      </c>
      <c r="EN117" s="20" t="n">
        <f aca="false">-In_Augment_Cost*In_Repower*$F18*IF(In_Fix_Augment=1,EN41,1)*(EN$7=$E51)*EN38</f>
        <v>-0</v>
      </c>
      <c r="EO117" s="20" t="n">
        <f aca="false">-In_Augment_Cost*In_Repower*$F18*IF(In_Fix_Augment=1,EO41,1)*(EO$7=$E51)*EO38</f>
        <v>-0</v>
      </c>
      <c r="EP117" s="20" t="n">
        <f aca="false">-In_Augment_Cost*In_Repower*$F18*IF(In_Fix_Augment=1,EP41,1)*(EP$7=$E51)*EP38</f>
        <v>-0</v>
      </c>
      <c r="EQ117" s="20" t="n">
        <f aca="false">-In_Augment_Cost*In_Repower*$F18*IF(In_Fix_Augment=1,EQ41,1)*(EQ$7=$E51)*EQ38</f>
        <v>-0</v>
      </c>
      <c r="ER117" s="20" t="n">
        <f aca="false">-In_Augment_Cost*In_Repower*$F18*IF(In_Fix_Augment=1,ER41,1)*(ER$7=$E51)*ER38</f>
        <v>-0</v>
      </c>
      <c r="ES117" s="20" t="n">
        <f aca="false">-In_Augment_Cost*In_Repower*$F18*IF(In_Fix_Augment=1,ES41,1)*(ES$7=$E51)*ES38</f>
        <v>-0</v>
      </c>
      <c r="ET117" s="20" t="n">
        <f aca="false">-In_Augment_Cost*In_Repower*$F18*IF(In_Fix_Augment=1,ET41,1)*(ET$7=$E51)*ET38</f>
        <v>-0</v>
      </c>
      <c r="EU117" s="20" t="n">
        <f aca="false">-In_Augment_Cost*In_Repower*$F18*IF(In_Fix_Augment=1,EU41,1)*(EU$7=$E51)*EU38</f>
        <v>-0</v>
      </c>
      <c r="EV117" s="20" t="n">
        <f aca="false">-In_Augment_Cost*In_Repower*$F18*IF(In_Fix_Augment=1,EV41,1)*(EV$7=$E51)*EV38</f>
        <v>-0</v>
      </c>
      <c r="EW117" s="20" t="n">
        <f aca="false">-In_Augment_Cost*In_Repower*$F18*IF(In_Fix_Augment=1,EW41,1)*(EW$7=$E51)*EW38</f>
        <v>-0</v>
      </c>
      <c r="EX117" s="20" t="n">
        <f aca="false">-In_Augment_Cost*In_Repower*$F18*IF(In_Fix_Augment=1,EX41,1)*(EX$7=$E51)*EX38</f>
        <v>-0</v>
      </c>
      <c r="EY117" s="20" t="n">
        <f aca="false">-In_Augment_Cost*In_Repower*$F18*IF(In_Fix_Augment=1,EY41,1)*(EY$7=$E51)*EY38</f>
        <v>-0</v>
      </c>
      <c r="EZ117" s="20" t="n">
        <f aca="false">-In_Augment_Cost*In_Repower*$F18*IF(In_Fix_Augment=1,EZ41,1)*(EZ$7=$E51)*EZ38</f>
        <v>-0</v>
      </c>
      <c r="FA117" s="20" t="n">
        <f aca="false">-In_Augment_Cost*In_Repower*$F18*IF(In_Fix_Augment=1,FA41,1)*(FA$7=$E51)*FA38</f>
        <v>-0</v>
      </c>
      <c r="FB117" s="20" t="n">
        <f aca="false">-In_Augment_Cost*In_Repower*$F18*IF(In_Fix_Augment=1,FB41,1)*(FB$7=$E51)*FB38</f>
        <v>-0</v>
      </c>
      <c r="FC117" s="20" t="n">
        <f aca="false">-In_Augment_Cost*In_Repower*$F18*IF(In_Fix_Augment=1,FC41,1)*(FC$7=$E51)*FC38</f>
        <v>-0</v>
      </c>
      <c r="FD117" s="20" t="n">
        <f aca="false">-In_Augment_Cost*In_Repower*$F18*IF(In_Fix_Augment=1,FD41,1)*(FD$7=$E51)*FD38</f>
        <v>-0</v>
      </c>
      <c r="FE117" s="20" t="n">
        <f aca="false">-In_Augment_Cost*In_Repower*$F18*IF(In_Fix_Augment=1,FE41,1)*(FE$7=$E51)*FE38</f>
        <v>-0</v>
      </c>
      <c r="FF117" s="20" t="n">
        <f aca="false">-In_Augment_Cost*In_Repower*$F18*IF(In_Fix_Augment=1,FF41,1)*(FF$7=$E51)*FF38</f>
        <v>-0</v>
      </c>
      <c r="FG117" s="20" t="n">
        <f aca="false">-In_Augment_Cost*In_Repower*$F18*IF(In_Fix_Augment=1,FG41,1)*(FG$7=$E51)*FG38</f>
        <v>-0</v>
      </c>
      <c r="FH117" s="20" t="n">
        <f aca="false">-In_Augment_Cost*In_Repower*$F18*IF(In_Fix_Augment=1,FH41,1)*(FH$7=$E51)*FH38</f>
        <v>-0</v>
      </c>
    </row>
    <row r="118" customFormat="false" ht="15" hidden="false" customHeight="false" outlineLevel="0" collapsed="false">
      <c r="C118" s="27" t="s">
        <v>767</v>
      </c>
      <c r="D118" s="11" t="s">
        <v>359</v>
      </c>
      <c r="E118" s="62" t="n">
        <f aca="false">SUMPRODUCT($J118:$FH118/$J36:$FH36)*$E36</f>
        <v>-57822.5366688565</v>
      </c>
      <c r="I118" s="62" t="n">
        <f aca="false">SUM(J118:FH118)</f>
        <v>-57085</v>
      </c>
      <c r="J118" s="62" t="n">
        <f aca="false">J116+J105</f>
        <v>-0</v>
      </c>
      <c r="K118" s="62" t="n">
        <f aca="false">K116+K105</f>
        <v>-0</v>
      </c>
      <c r="L118" s="62" t="n">
        <f aca="false">L116+L105</f>
        <v>-0</v>
      </c>
      <c r="M118" s="62" t="n">
        <f aca="false">M116+M105</f>
        <v>-0</v>
      </c>
      <c r="N118" s="62" t="n">
        <f aca="false">N116+N105</f>
        <v>-0</v>
      </c>
      <c r="O118" s="62" t="n">
        <f aca="false">O116+O105</f>
        <v>-0</v>
      </c>
      <c r="P118" s="62" t="n">
        <f aca="false">P116+P105</f>
        <v>-725</v>
      </c>
      <c r="Q118" s="62" t="n">
        <f aca="false">Q116+Q105</f>
        <v>-18854.9818181818</v>
      </c>
      <c r="R118" s="62" t="n">
        <f aca="false">R116+R105</f>
        <v>-18854.9818181818</v>
      </c>
      <c r="S118" s="62" t="n">
        <f aca="false">S116+S105</f>
        <v>-18650.0363636364</v>
      </c>
      <c r="T118" s="62" t="n">
        <f aca="false">T116+T105</f>
        <v>-0</v>
      </c>
      <c r="U118" s="62" t="n">
        <f aca="false">U116+U105</f>
        <v>-0</v>
      </c>
      <c r="V118" s="62" t="n">
        <f aca="false">V116+V105</f>
        <v>-0</v>
      </c>
      <c r="W118" s="62" t="n">
        <f aca="false">W116+W105</f>
        <v>-0</v>
      </c>
      <c r="X118" s="62" t="n">
        <f aca="false">X116+X105</f>
        <v>-0</v>
      </c>
      <c r="Y118" s="62" t="n">
        <f aca="false">Y116+Y105</f>
        <v>-0</v>
      </c>
      <c r="Z118" s="62" t="n">
        <f aca="false">Z116+Z105</f>
        <v>-0</v>
      </c>
      <c r="AA118" s="62" t="n">
        <f aca="false">AA116+AA105</f>
        <v>-0</v>
      </c>
      <c r="AB118" s="62" t="n">
        <f aca="false">AB116+AB105</f>
        <v>-0</v>
      </c>
      <c r="AC118" s="62" t="n">
        <f aca="false">AC116+AC105</f>
        <v>-0</v>
      </c>
      <c r="AD118" s="62" t="n">
        <f aca="false">AD116+AD105</f>
        <v>-0</v>
      </c>
      <c r="AE118" s="62" t="n">
        <f aca="false">AE116+AE105</f>
        <v>-0</v>
      </c>
      <c r="AF118" s="62" t="n">
        <f aca="false">AF116+AF105</f>
        <v>-0</v>
      </c>
      <c r="AG118" s="62" t="n">
        <f aca="false">AG116+AG105</f>
        <v>-0</v>
      </c>
      <c r="AH118" s="62" t="n">
        <f aca="false">AH116+AH105</f>
        <v>-0</v>
      </c>
      <c r="AI118" s="62" t="n">
        <f aca="false">AI116+AI105</f>
        <v>-0</v>
      </c>
      <c r="AJ118" s="62" t="n">
        <f aca="false">AJ116+AJ105</f>
        <v>-0</v>
      </c>
      <c r="AK118" s="62" t="n">
        <f aca="false">AK116+AK105</f>
        <v>-0</v>
      </c>
      <c r="AL118" s="62" t="n">
        <f aca="false">AL116+AL105</f>
        <v>-0</v>
      </c>
      <c r="AM118" s="62" t="n">
        <f aca="false">AM116+AM105</f>
        <v>-0</v>
      </c>
      <c r="AN118" s="62" t="n">
        <f aca="false">AN116+AN105</f>
        <v>-0</v>
      </c>
      <c r="AO118" s="62" t="n">
        <f aca="false">AO116+AO105</f>
        <v>-0</v>
      </c>
      <c r="AP118" s="62" t="n">
        <f aca="false">AP116+AP105</f>
        <v>-0</v>
      </c>
      <c r="AQ118" s="62" t="n">
        <f aca="false">AQ116+AQ105</f>
        <v>-0</v>
      </c>
      <c r="AR118" s="62" t="n">
        <f aca="false">AR116+AR105</f>
        <v>-0</v>
      </c>
      <c r="AS118" s="62" t="n">
        <f aca="false">AS116+AS105</f>
        <v>-0</v>
      </c>
      <c r="AT118" s="62" t="n">
        <f aca="false">AT116+AT105</f>
        <v>-0</v>
      </c>
      <c r="AU118" s="62" t="n">
        <f aca="false">AU116+AU105</f>
        <v>-0</v>
      </c>
      <c r="AV118" s="62" t="n">
        <f aca="false">AV116+AV105</f>
        <v>-0</v>
      </c>
      <c r="AW118" s="62" t="n">
        <f aca="false">AW116+AW105</f>
        <v>-0</v>
      </c>
      <c r="AX118" s="62" t="n">
        <f aca="false">AX116+AX105</f>
        <v>-0</v>
      </c>
      <c r="AY118" s="62" t="n">
        <f aca="false">AY116+AY105</f>
        <v>-0</v>
      </c>
      <c r="AZ118" s="62" t="n">
        <f aca="false">AZ116+AZ105</f>
        <v>-0</v>
      </c>
      <c r="BA118" s="62" t="n">
        <f aca="false">BA116+BA105</f>
        <v>-0</v>
      </c>
      <c r="BB118" s="62" t="n">
        <f aca="false">BB116+BB105</f>
        <v>-0</v>
      </c>
      <c r="BC118" s="62" t="n">
        <f aca="false">BC116+BC105</f>
        <v>-0</v>
      </c>
      <c r="BD118" s="62" t="n">
        <f aca="false">BD116+BD105</f>
        <v>-0</v>
      </c>
      <c r="BE118" s="62" t="n">
        <f aca="false">BE116+BE105</f>
        <v>-0</v>
      </c>
      <c r="BF118" s="62" t="n">
        <f aca="false">BF116+BF105</f>
        <v>-0</v>
      </c>
      <c r="BG118" s="62" t="n">
        <f aca="false">BG116+BG105</f>
        <v>-0</v>
      </c>
      <c r="BH118" s="62" t="n">
        <f aca="false">BH116+BH105</f>
        <v>-0</v>
      </c>
      <c r="BI118" s="62" t="n">
        <f aca="false">BI116+BI105</f>
        <v>-0</v>
      </c>
      <c r="BJ118" s="62" t="n">
        <f aca="false">BJ116+BJ105</f>
        <v>-0</v>
      </c>
      <c r="BK118" s="62" t="n">
        <f aca="false">BK116+BK105</f>
        <v>-0</v>
      </c>
      <c r="BL118" s="62" t="n">
        <f aca="false">BL116+BL105</f>
        <v>-0</v>
      </c>
      <c r="BM118" s="62" t="n">
        <f aca="false">BM116+BM105</f>
        <v>-0</v>
      </c>
      <c r="BN118" s="62" t="n">
        <f aca="false">BN116+BN105</f>
        <v>-0</v>
      </c>
      <c r="BO118" s="62" t="n">
        <f aca="false">BO116+BO105</f>
        <v>-0</v>
      </c>
      <c r="BP118" s="62" t="n">
        <f aca="false">BP116+BP105</f>
        <v>-0</v>
      </c>
      <c r="BQ118" s="62" t="n">
        <f aca="false">BQ116+BQ105</f>
        <v>-0</v>
      </c>
      <c r="BR118" s="62" t="n">
        <f aca="false">BR116+BR105</f>
        <v>-0</v>
      </c>
      <c r="BS118" s="62" t="n">
        <f aca="false">BS116+BS105</f>
        <v>-0</v>
      </c>
      <c r="BT118" s="62" t="n">
        <f aca="false">BT116+BT105</f>
        <v>-0</v>
      </c>
      <c r="BU118" s="62" t="n">
        <f aca="false">BU116+BU105</f>
        <v>-0</v>
      </c>
      <c r="BV118" s="62" t="n">
        <f aca="false">BV116+BV105</f>
        <v>-0</v>
      </c>
      <c r="BW118" s="62" t="n">
        <f aca="false">BW116+BW105</f>
        <v>-0</v>
      </c>
      <c r="BX118" s="62" t="n">
        <f aca="false">BX116+BX105</f>
        <v>-0</v>
      </c>
      <c r="BY118" s="62" t="n">
        <f aca="false">BY116+BY105</f>
        <v>-0</v>
      </c>
      <c r="BZ118" s="62" t="n">
        <f aca="false">BZ116+BZ105</f>
        <v>-0</v>
      </c>
      <c r="CA118" s="62" t="n">
        <f aca="false">CA116+CA105</f>
        <v>-0</v>
      </c>
      <c r="CB118" s="62" t="n">
        <f aca="false">CB116+CB105</f>
        <v>-0</v>
      </c>
      <c r="CC118" s="62" t="n">
        <f aca="false">CC116+CC105</f>
        <v>-0</v>
      </c>
      <c r="CD118" s="62" t="n">
        <f aca="false">CD116+CD105</f>
        <v>-0</v>
      </c>
      <c r="CE118" s="62" t="n">
        <f aca="false">CE116+CE105</f>
        <v>-0</v>
      </c>
      <c r="CF118" s="62" t="n">
        <f aca="false">CF116+CF105</f>
        <v>-0</v>
      </c>
      <c r="CG118" s="62" t="n">
        <f aca="false">CG116+CG105</f>
        <v>-0</v>
      </c>
      <c r="CH118" s="62" t="n">
        <f aca="false">CH116+CH105</f>
        <v>-0</v>
      </c>
      <c r="CI118" s="62" t="n">
        <f aca="false">CI116+CI105</f>
        <v>-0</v>
      </c>
      <c r="CJ118" s="62" t="n">
        <f aca="false">CJ116+CJ105</f>
        <v>-0</v>
      </c>
      <c r="CK118" s="62" t="n">
        <f aca="false">CK116+CK105</f>
        <v>-0</v>
      </c>
      <c r="CL118" s="62" t="n">
        <f aca="false">CL116+CL105</f>
        <v>-0</v>
      </c>
      <c r="CM118" s="62" t="n">
        <f aca="false">CM116+CM105</f>
        <v>-0</v>
      </c>
      <c r="CN118" s="62" t="n">
        <f aca="false">CN116+CN105</f>
        <v>-0</v>
      </c>
      <c r="CO118" s="62" t="n">
        <f aca="false">CO116+CO105</f>
        <v>-0</v>
      </c>
      <c r="CP118" s="62" t="n">
        <f aca="false">CP116+CP105</f>
        <v>-0</v>
      </c>
      <c r="CQ118" s="62" t="n">
        <f aca="false">CQ116+CQ105</f>
        <v>-0</v>
      </c>
      <c r="CR118" s="62" t="n">
        <f aca="false">CR116+CR105</f>
        <v>-0</v>
      </c>
      <c r="CS118" s="62" t="n">
        <f aca="false">CS116+CS105</f>
        <v>-0</v>
      </c>
      <c r="CT118" s="62" t="n">
        <f aca="false">CT116+CT105</f>
        <v>-0</v>
      </c>
      <c r="CU118" s="62" t="n">
        <f aca="false">CU116+CU105</f>
        <v>-0</v>
      </c>
      <c r="CV118" s="62" t="n">
        <f aca="false">CV116+CV105</f>
        <v>-0</v>
      </c>
      <c r="CW118" s="62" t="n">
        <f aca="false">CW116+CW105</f>
        <v>-0</v>
      </c>
      <c r="CX118" s="62" t="n">
        <f aca="false">CX116+CX105</f>
        <v>-0</v>
      </c>
      <c r="CY118" s="62" t="n">
        <f aca="false">CY116+CY105</f>
        <v>-0</v>
      </c>
      <c r="CZ118" s="62" t="n">
        <f aca="false">CZ116+CZ105</f>
        <v>-0</v>
      </c>
      <c r="DA118" s="62" t="n">
        <f aca="false">DA116+DA105</f>
        <v>-0</v>
      </c>
      <c r="DB118" s="62" t="n">
        <f aca="false">DB116+DB105</f>
        <v>-0</v>
      </c>
      <c r="DC118" s="62" t="n">
        <f aca="false">DC116+DC105</f>
        <v>-0</v>
      </c>
      <c r="DD118" s="62" t="n">
        <f aca="false">DD116+DD105</f>
        <v>-0</v>
      </c>
      <c r="DE118" s="62" t="n">
        <f aca="false">DE116+DE105</f>
        <v>-0</v>
      </c>
      <c r="DF118" s="62" t="n">
        <f aca="false">DF116+DF105</f>
        <v>-0</v>
      </c>
      <c r="DG118" s="62" t="n">
        <f aca="false">DG116+DG105</f>
        <v>-0</v>
      </c>
      <c r="DH118" s="62" t="n">
        <f aca="false">DH116+DH105</f>
        <v>-0</v>
      </c>
      <c r="DI118" s="62" t="n">
        <f aca="false">DI116+DI105</f>
        <v>-0</v>
      </c>
      <c r="DJ118" s="62" t="n">
        <f aca="false">DJ116+DJ105</f>
        <v>-0</v>
      </c>
      <c r="DK118" s="62" t="n">
        <f aca="false">DK116+DK105</f>
        <v>-0</v>
      </c>
      <c r="DL118" s="62" t="n">
        <f aca="false">DL116+DL105</f>
        <v>-0</v>
      </c>
      <c r="DM118" s="62" t="n">
        <f aca="false">DM116+DM105</f>
        <v>-0</v>
      </c>
      <c r="DN118" s="62" t="n">
        <f aca="false">DN116+DN105</f>
        <v>-0</v>
      </c>
      <c r="DO118" s="62" t="n">
        <f aca="false">DO116+DO105</f>
        <v>-0</v>
      </c>
      <c r="DP118" s="62" t="n">
        <f aca="false">DP116+DP105</f>
        <v>-0</v>
      </c>
      <c r="DQ118" s="62" t="n">
        <f aca="false">DQ116+DQ105</f>
        <v>-0</v>
      </c>
      <c r="DR118" s="62" t="n">
        <f aca="false">DR116+DR105</f>
        <v>-0</v>
      </c>
      <c r="DS118" s="62" t="n">
        <f aca="false">DS116+DS105</f>
        <v>-0</v>
      </c>
      <c r="DT118" s="62" t="n">
        <f aca="false">DT116+DT105</f>
        <v>-0</v>
      </c>
      <c r="DU118" s="62" t="n">
        <f aca="false">DU116+DU105</f>
        <v>-0</v>
      </c>
      <c r="DV118" s="62" t="n">
        <f aca="false">DV116+DV105</f>
        <v>-0</v>
      </c>
      <c r="DW118" s="62" t="n">
        <f aca="false">DW116+DW105</f>
        <v>-0</v>
      </c>
      <c r="DX118" s="62" t="n">
        <f aca="false">DX116+DX105</f>
        <v>-0</v>
      </c>
      <c r="DY118" s="62" t="n">
        <f aca="false">DY116+DY105</f>
        <v>-0</v>
      </c>
      <c r="DZ118" s="62" t="n">
        <f aca="false">DZ116+DZ105</f>
        <v>-0</v>
      </c>
      <c r="EA118" s="62" t="n">
        <f aca="false">EA116+EA105</f>
        <v>-0</v>
      </c>
      <c r="EB118" s="62" t="n">
        <f aca="false">EB116+EB105</f>
        <v>-0</v>
      </c>
      <c r="EC118" s="62" t="n">
        <f aca="false">EC116+EC105</f>
        <v>-0</v>
      </c>
      <c r="ED118" s="62" t="n">
        <f aca="false">ED116+ED105</f>
        <v>-0</v>
      </c>
      <c r="EE118" s="62" t="n">
        <f aca="false">EE116+EE105</f>
        <v>-0</v>
      </c>
      <c r="EF118" s="62" t="n">
        <f aca="false">EF116+EF105</f>
        <v>-0</v>
      </c>
      <c r="EG118" s="62" t="n">
        <f aca="false">EG116+EG105</f>
        <v>-0</v>
      </c>
      <c r="EH118" s="62" t="n">
        <f aca="false">EH116+EH105</f>
        <v>-0</v>
      </c>
      <c r="EI118" s="62" t="n">
        <f aca="false">EI116+EI105</f>
        <v>-0</v>
      </c>
      <c r="EJ118" s="62" t="n">
        <f aca="false">EJ116+EJ105</f>
        <v>-0</v>
      </c>
      <c r="EK118" s="62" t="n">
        <f aca="false">EK116+EK105</f>
        <v>-0</v>
      </c>
      <c r="EL118" s="62" t="n">
        <f aca="false">EL116+EL105</f>
        <v>-0</v>
      </c>
      <c r="EM118" s="62" t="n">
        <f aca="false">EM116+EM105</f>
        <v>-0</v>
      </c>
      <c r="EN118" s="62" t="n">
        <f aca="false">EN116+EN105</f>
        <v>-0</v>
      </c>
      <c r="EO118" s="62" t="n">
        <f aca="false">EO116+EO105</f>
        <v>-0</v>
      </c>
      <c r="EP118" s="62" t="n">
        <f aca="false">EP116+EP105</f>
        <v>-0</v>
      </c>
      <c r="EQ118" s="62" t="n">
        <f aca="false">EQ116+EQ105</f>
        <v>-0</v>
      </c>
      <c r="ER118" s="62" t="n">
        <f aca="false">ER116+ER105</f>
        <v>-0</v>
      </c>
      <c r="ES118" s="62" t="n">
        <f aca="false">ES116+ES105</f>
        <v>-0</v>
      </c>
      <c r="ET118" s="62" t="n">
        <f aca="false">ET116+ET105</f>
        <v>-0</v>
      </c>
      <c r="EU118" s="62" t="n">
        <f aca="false">EU116+EU105</f>
        <v>-0</v>
      </c>
      <c r="EV118" s="62" t="n">
        <f aca="false">EV116+EV105</f>
        <v>-0</v>
      </c>
      <c r="EW118" s="62" t="n">
        <f aca="false">EW116+EW105</f>
        <v>-0</v>
      </c>
      <c r="EX118" s="62" t="n">
        <f aca="false">EX116+EX105</f>
        <v>-0</v>
      </c>
      <c r="EY118" s="62" t="n">
        <f aca="false">EY116+EY105</f>
        <v>-0</v>
      </c>
      <c r="EZ118" s="62" t="n">
        <f aca="false">EZ116+EZ105</f>
        <v>-0</v>
      </c>
      <c r="FA118" s="62" t="n">
        <f aca="false">FA116+FA105</f>
        <v>-0</v>
      </c>
      <c r="FB118" s="62" t="n">
        <f aca="false">FB116+FB105</f>
        <v>-0</v>
      </c>
      <c r="FC118" s="62" t="n">
        <f aca="false">FC116+FC105</f>
        <v>-0</v>
      </c>
      <c r="FD118" s="62" t="n">
        <f aca="false">FD116+FD105</f>
        <v>-0</v>
      </c>
      <c r="FE118" s="62" t="n">
        <f aca="false">FE116+FE105</f>
        <v>-0</v>
      </c>
      <c r="FF118" s="62" t="n">
        <f aca="false">FF116+FF105</f>
        <v>-0</v>
      </c>
      <c r="FG118" s="62" t="n">
        <f aca="false">FG116+FG105</f>
        <v>-0</v>
      </c>
      <c r="FH118" s="62" t="n">
        <f aca="false">FH116+FH105</f>
        <v>-0</v>
      </c>
    </row>
    <row r="120" customFormat="false" ht="15" hidden="false" customHeight="false" outlineLevel="0" collapsed="false">
      <c r="A120" s="9" t="s">
        <v>14</v>
      </c>
      <c r="B120" s="9"/>
      <c r="C120" s="9" t="s">
        <v>768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</row>
    <row r="121" customFormat="false" ht="15" hidden="false" customHeight="false" outlineLevel="0" collapsed="false">
      <c r="C121" s="0" t="s">
        <v>769</v>
      </c>
      <c r="D121" s="11" t="s">
        <v>359</v>
      </c>
      <c r="J121" s="63" t="n">
        <v>0</v>
      </c>
      <c r="K121" s="63" t="n">
        <v>0</v>
      </c>
      <c r="L121" s="63" t="n">
        <v>0</v>
      </c>
      <c r="M121" s="63" t="n">
        <v>0</v>
      </c>
      <c r="N121" s="63" t="n">
        <v>0</v>
      </c>
      <c r="O121" s="63" t="n">
        <v>0</v>
      </c>
      <c r="P121" s="63" t="n">
        <v>0</v>
      </c>
      <c r="Q121" s="63" t="n">
        <v>0</v>
      </c>
      <c r="R121" s="63" t="n">
        <v>0</v>
      </c>
      <c r="S121" s="63" t="n">
        <v>0</v>
      </c>
      <c r="T121" s="63" t="n">
        <v>0</v>
      </c>
      <c r="U121" s="63" t="n">
        <v>0</v>
      </c>
      <c r="V121" s="63" t="n">
        <v>0</v>
      </c>
      <c r="W121" s="63" t="n">
        <v>0</v>
      </c>
      <c r="X121" s="63" t="n">
        <v>0</v>
      </c>
      <c r="Y121" s="63" t="n">
        <v>0</v>
      </c>
      <c r="Z121" s="63" t="n">
        <v>0</v>
      </c>
      <c r="AA121" s="63" t="n">
        <v>0</v>
      </c>
      <c r="AB121" s="63" t="n">
        <v>0</v>
      </c>
      <c r="AC121" s="63" t="n">
        <v>0</v>
      </c>
      <c r="AD121" s="63" t="n">
        <v>0</v>
      </c>
      <c r="AE121" s="63" t="n">
        <v>-7.58966918476116</v>
      </c>
      <c r="AF121" s="63" t="n">
        <v>-7.80574936092007</v>
      </c>
      <c r="AG121" s="63" t="n">
        <v>-8.02132755311004</v>
      </c>
      <c r="AH121" s="63" t="n">
        <v>-8.07332221445012</v>
      </c>
      <c r="AI121" s="63" t="n">
        <v>-7.85178383667225</v>
      </c>
      <c r="AJ121" s="63" t="n">
        <v>-7.91102111842657</v>
      </c>
      <c r="AK121" s="63" t="n">
        <v>-16.2634522344025</v>
      </c>
      <c r="AL121" s="63" t="n">
        <v>-16.3854081424523</v>
      </c>
      <c r="AM121" s="63" t="n">
        <v>-12.4072930517915</v>
      </c>
      <c r="AN121" s="63" t="n">
        <v>-12.8173473749672</v>
      </c>
      <c r="AO121" s="63" t="n">
        <v>-13.2268811103421</v>
      </c>
      <c r="AP121" s="63" t="n">
        <v>-13.3604431668984</v>
      </c>
      <c r="AQ121" s="63" t="n">
        <v>-3.937482040427</v>
      </c>
      <c r="AR121" s="63" t="n">
        <v>-4.26042170948128</v>
      </c>
      <c r="AS121" s="63" t="n">
        <v>-4.58317613288302</v>
      </c>
      <c r="AT121" s="63" t="n">
        <v>-4.7350497962591</v>
      </c>
      <c r="AU121" s="63" t="n">
        <v>-7.38105805255744</v>
      </c>
      <c r="AV121" s="63" t="n">
        <v>-7.74451761019251</v>
      </c>
      <c r="AW121" s="63" t="n">
        <v>-8.10797908852457</v>
      </c>
      <c r="AX121" s="63" t="n">
        <v>-8.27384199429458</v>
      </c>
      <c r="AY121" s="63" t="n">
        <v>-1.79487173044463</v>
      </c>
      <c r="AZ121" s="63" t="n">
        <v>-1.96984494675864</v>
      </c>
      <c r="BA121" s="63" t="n">
        <v>-2.27168071939618</v>
      </c>
      <c r="BB121" s="63" t="n">
        <v>-2.45152692516552</v>
      </c>
      <c r="BC121" s="63" t="n">
        <v>-5.55552335009356</v>
      </c>
      <c r="BD121" s="63" t="n">
        <v>-5.89677822854372</v>
      </c>
      <c r="BE121" s="63" t="n">
        <v>-6.23821818840799</v>
      </c>
      <c r="BF121" s="63" t="n">
        <v>-6.42722958047763</v>
      </c>
      <c r="BG121" s="63" t="n">
        <v>-8.25607846710175</v>
      </c>
      <c r="BH121" s="63" t="n">
        <v>-57.9655065196484</v>
      </c>
      <c r="BI121" s="63" t="n">
        <v>-58.8800976678907</v>
      </c>
      <c r="BJ121" s="63" t="n">
        <v>-59.0834862987931</v>
      </c>
      <c r="BK121" s="63" t="n">
        <v>-55.7087417018015</v>
      </c>
      <c r="BL121" s="63" t="n">
        <v>-56.6107574535179</v>
      </c>
      <c r="BM121" s="63" t="n">
        <v>-57.5133431023167</v>
      </c>
      <c r="BN121" s="63" t="n">
        <v>-57.7337257117806</v>
      </c>
      <c r="BO121" s="63" t="n">
        <v>-58.2262447132788</v>
      </c>
      <c r="BP121" s="63" t="n">
        <v>-58.4601557316815</v>
      </c>
      <c r="BQ121" s="63" t="n">
        <v>-59.3881065024363</v>
      </c>
      <c r="BR121" s="63" t="n">
        <v>-59.6283828411439</v>
      </c>
      <c r="BS121" s="63" t="n">
        <v>-54.7692051498962</v>
      </c>
      <c r="BT121" s="63" t="n">
        <v>-55.6703847475332</v>
      </c>
      <c r="BU121" s="63" t="n">
        <v>-56.5727453421412</v>
      </c>
      <c r="BV121" s="63" t="n">
        <v>-56.8336942413046</v>
      </c>
      <c r="BW121" s="63" t="n">
        <v>-55.1771268937621</v>
      </c>
      <c r="BX121" s="63" t="n">
        <v>-56.0829115513928</v>
      </c>
      <c r="BY121" s="63" t="n">
        <v>-56.990040838176</v>
      </c>
      <c r="BZ121" s="63" t="n">
        <v>-57.2675740760803</v>
      </c>
      <c r="CA121" s="63" t="n">
        <v>-54.5936597844383</v>
      </c>
      <c r="CB121" s="63" t="n">
        <v>-55.4940336341488</v>
      </c>
      <c r="CC121" s="63" t="n">
        <v>-55.9979381468469</v>
      </c>
      <c r="CD121" s="63" t="n">
        <v>-55.8909347813588</v>
      </c>
      <c r="CE121" s="63" t="n">
        <v>-51.5673156304539</v>
      </c>
      <c r="CF121" s="63" t="n">
        <v>-51.462968893042</v>
      </c>
      <c r="CG121" s="63" t="n">
        <v>-51.9230816111684</v>
      </c>
      <c r="CH121" s="63" t="n">
        <v>-51.8165890372464</v>
      </c>
      <c r="CI121" s="63" t="n">
        <v>-54.8343089990247</v>
      </c>
      <c r="CJ121" s="63" t="n">
        <v>-55.3357738917749</v>
      </c>
      <c r="CK121" s="63" t="n">
        <v>-55.8337405045611</v>
      </c>
      <c r="CL121" s="63" t="n">
        <v>-55.7224954127556</v>
      </c>
      <c r="CM121" s="63" t="n">
        <v>-60.4000720241982</v>
      </c>
      <c r="CN121" s="63" t="n">
        <v>-60.9619179789641</v>
      </c>
      <c r="CO121" s="63" t="n">
        <v>-61.5202182524353</v>
      </c>
      <c r="CP121" s="63" t="n">
        <v>-61.4074658011756</v>
      </c>
      <c r="CQ121" s="63" t="n">
        <v>-56.429609855637</v>
      </c>
      <c r="CR121" s="63" t="n">
        <v>-56.9461627550439</v>
      </c>
      <c r="CS121" s="63" t="n">
        <v>-57.4591317856919</v>
      </c>
      <c r="CT121" s="63" t="n">
        <v>-57.3451649753745</v>
      </c>
      <c r="CU121" s="63" t="n">
        <v>-49.9118539195566</v>
      </c>
      <c r="CV121" s="63" t="n">
        <v>0</v>
      </c>
      <c r="CW121" s="63" t="n">
        <v>0</v>
      </c>
      <c r="CX121" s="63" t="n">
        <v>0</v>
      </c>
      <c r="CY121" s="63" t="n">
        <v>0</v>
      </c>
      <c r="CZ121" s="63" t="n">
        <v>0</v>
      </c>
      <c r="DA121" s="63" t="n">
        <v>0</v>
      </c>
      <c r="DB121" s="63" t="n">
        <v>0</v>
      </c>
      <c r="DC121" s="63" t="n">
        <v>0</v>
      </c>
      <c r="DD121" s="63" t="n">
        <v>0</v>
      </c>
      <c r="DE121" s="63" t="n">
        <v>0</v>
      </c>
      <c r="DF121" s="63" t="n">
        <v>0</v>
      </c>
      <c r="DG121" s="63" t="n">
        <v>0</v>
      </c>
      <c r="DH121" s="63" t="n">
        <v>0</v>
      </c>
      <c r="DI121" s="63" t="n">
        <v>0</v>
      </c>
      <c r="DJ121" s="63" t="n">
        <v>0</v>
      </c>
      <c r="DK121" s="63" t="n">
        <v>0</v>
      </c>
      <c r="DL121" s="63" t="n">
        <v>0</v>
      </c>
      <c r="DM121" s="63" t="n">
        <v>0</v>
      </c>
      <c r="DN121" s="63" t="n">
        <v>0</v>
      </c>
      <c r="DO121" s="63" t="n">
        <v>0</v>
      </c>
      <c r="DP121" s="63" t="n">
        <v>0</v>
      </c>
      <c r="DQ121" s="63" t="n">
        <v>0</v>
      </c>
      <c r="DR121" s="63" t="n">
        <v>0</v>
      </c>
      <c r="DS121" s="63" t="n">
        <v>0</v>
      </c>
      <c r="DT121" s="63" t="n">
        <v>0</v>
      </c>
      <c r="DU121" s="63" t="n">
        <v>0</v>
      </c>
      <c r="DV121" s="63" t="n">
        <v>0</v>
      </c>
      <c r="DW121" s="63" t="n">
        <v>0</v>
      </c>
      <c r="DX121" s="63" t="n">
        <v>0</v>
      </c>
      <c r="DY121" s="63" t="n">
        <v>0</v>
      </c>
      <c r="DZ121" s="63" t="n">
        <v>0</v>
      </c>
      <c r="EA121" s="63" t="n">
        <v>0</v>
      </c>
      <c r="EB121" s="63" t="n">
        <v>0</v>
      </c>
      <c r="EC121" s="63" t="n">
        <v>0</v>
      </c>
      <c r="ED121" s="63" t="n">
        <v>0</v>
      </c>
      <c r="EE121" s="63" t="n">
        <v>0</v>
      </c>
      <c r="EF121" s="63" t="n">
        <v>0</v>
      </c>
      <c r="EG121" s="63" t="n">
        <v>0</v>
      </c>
      <c r="EH121" s="63" t="n">
        <v>0</v>
      </c>
      <c r="EI121" s="63" t="n">
        <v>0</v>
      </c>
      <c r="EJ121" s="63" t="n">
        <v>-48.3427510696004</v>
      </c>
      <c r="EK121" s="63" t="n">
        <v>-48.8108868654079</v>
      </c>
      <c r="EL121" s="63" t="n">
        <v>-48.7471382289972</v>
      </c>
      <c r="EM121" s="63" t="n">
        <v>-50.3350477429621</v>
      </c>
      <c r="EN121" s="63" t="n">
        <v>-50.8316030522819</v>
      </c>
      <c r="EO121" s="63" t="n">
        <v>-51.3261229997108</v>
      </c>
      <c r="EP121" s="63" t="n">
        <v>-51.2613986143719</v>
      </c>
      <c r="EQ121" s="63" t="n">
        <v>-48.5354599949998</v>
      </c>
      <c r="ER121" s="63" t="n">
        <v>-48.4724367042744</v>
      </c>
      <c r="ES121" s="63" t="n">
        <v>-48.941432699246</v>
      </c>
      <c r="ET121" s="63" t="n">
        <v>-48.8771133672492</v>
      </c>
      <c r="EU121" s="63" t="n">
        <v>-61.8792108254327</v>
      </c>
      <c r="EV121" s="63" t="n">
        <v>-98.3690547334468</v>
      </c>
      <c r="EW121" s="63" t="n">
        <v>-99.3205399908794</v>
      </c>
      <c r="EX121" s="63" t="n">
        <v>-99.1897221879176</v>
      </c>
      <c r="EY121" s="63" t="n">
        <v>-98.8436577562938</v>
      </c>
      <c r="EZ121" s="63" t="n">
        <v>-99.8130003933758</v>
      </c>
      <c r="FA121" s="63" t="n">
        <v>-100.778159567913</v>
      </c>
      <c r="FB121" s="63" t="n">
        <v>-100.645125711369</v>
      </c>
      <c r="FC121" s="63" t="n">
        <v>-100.293687796904</v>
      </c>
      <c r="FD121" s="63" t="n">
        <v>0</v>
      </c>
      <c r="FE121" s="63" t="n">
        <v>0</v>
      </c>
      <c r="FF121" s="63" t="n">
        <v>0</v>
      </c>
      <c r="FG121" s="63" t="n">
        <v>0</v>
      </c>
      <c r="FH121" s="63" t="n">
        <v>0</v>
      </c>
    </row>
    <row r="122" customFormat="false" ht="15" hidden="false" customHeight="false" outlineLevel="0" collapsed="false">
      <c r="C122" s="0" t="s">
        <v>770</v>
      </c>
      <c r="D122" s="11" t="s">
        <v>359</v>
      </c>
      <c r="I122" s="20" t="n">
        <f aca="false">SUM(J122:FH122)</f>
        <v>135607.856826165</v>
      </c>
      <c r="J122" s="20" t="n">
        <f aca="false">(J98+J121)*J26</f>
        <v>0</v>
      </c>
      <c r="K122" s="20" t="n">
        <f aca="false">(K98+K121)*K26</f>
        <v>0</v>
      </c>
      <c r="L122" s="20" t="n">
        <f aca="false">(L98+L121)*L26</f>
        <v>0</v>
      </c>
      <c r="M122" s="20" t="n">
        <f aca="false">(M98+M121)*M26</f>
        <v>0</v>
      </c>
      <c r="N122" s="20" t="n">
        <f aca="false">(N98+N121)*N26</f>
        <v>0</v>
      </c>
      <c r="O122" s="20" t="n">
        <f aca="false">(O98+O121)*O26</f>
        <v>0</v>
      </c>
      <c r="P122" s="20" t="n">
        <f aca="false">(P98+P121)*P26</f>
        <v>0</v>
      </c>
      <c r="Q122" s="20" t="n">
        <f aca="false">(Q98+Q121)*Q26</f>
        <v>0</v>
      </c>
      <c r="R122" s="20" t="n">
        <f aca="false">(R98+R121)*R26</f>
        <v>0</v>
      </c>
      <c r="S122" s="20" t="n">
        <f aca="false">(S98+S121)*S26</f>
        <v>0</v>
      </c>
      <c r="T122" s="20" t="n">
        <f aca="false">(T98+T121)*T26</f>
        <v>549.489564893417</v>
      </c>
      <c r="U122" s="20" t="n">
        <f aca="false">(U98+U121)*U26</f>
        <v>554.9373979689</v>
      </c>
      <c r="V122" s="20" t="n">
        <f aca="false">(V98+V121)*V26</f>
        <v>554.340844499028</v>
      </c>
      <c r="W122" s="20" t="n">
        <f aca="false">(W98+W121)*W26</f>
        <v>533.614269119641</v>
      </c>
      <c r="X122" s="20" t="n">
        <f aca="false">(X98+X121)*X26</f>
        <v>538.967985026554</v>
      </c>
      <c r="Y122" s="20" t="n">
        <f aca="false">(Y98+Y121)*Y26</f>
        <v>544.303031420114</v>
      </c>
      <c r="Z122" s="20" t="n">
        <f aca="false">(Z98+Z121)*Z26</f>
        <v>543.709342021779</v>
      </c>
      <c r="AA122" s="20" t="n">
        <f aca="false">(AA98+AA121)*AA26</f>
        <v>440.538541151334</v>
      </c>
      <c r="AB122" s="20" t="n">
        <f aca="false">(AB98+AB121)*AB26</f>
        <v>444.860869555297</v>
      </c>
      <c r="AC122" s="20" t="n">
        <f aca="false">(AC98+AC121)*AC26</f>
        <v>449.164618892266</v>
      </c>
      <c r="AD122" s="20" t="n">
        <f aca="false">(AD98+AD121)*AD26</f>
        <v>448.57380568276</v>
      </c>
      <c r="AE122" s="20" t="n">
        <f aca="false">(AE98+AE121)*AE26</f>
        <v>1181.78439277975</v>
      </c>
      <c r="AF122" s="20" t="n">
        <f aca="false">(AF98+AF121)*AF26</f>
        <v>1193.51298637337</v>
      </c>
      <c r="AG122" s="20" t="n">
        <f aca="false">(AG98+AG121)*AG26</f>
        <v>1205.20085117746</v>
      </c>
      <c r="AH122" s="20" t="n">
        <f aca="false">(AH98+AH121)*AH26</f>
        <v>1203.83772040616</v>
      </c>
      <c r="AI122" s="20" t="n">
        <f aca="false">(AI98+AI121)*AI26</f>
        <v>1187.08984051779</v>
      </c>
      <c r="AJ122" s="20" t="n">
        <f aca="false">(AJ98+AJ121)*AJ26</f>
        <v>1185.81836451864</v>
      </c>
      <c r="AK122" s="20" t="n">
        <f aca="false">(AK98+AK121)*AK26</f>
        <v>1189.35919640308</v>
      </c>
      <c r="AL122" s="20" t="n">
        <f aca="false">(AL98+AL121)*AL26</f>
        <v>1188.00007271743</v>
      </c>
      <c r="AM122" s="20" t="n">
        <f aca="false">(AM98+AM121)*AM26</f>
        <v>1126.05439665674</v>
      </c>
      <c r="AN122" s="20" t="n">
        <f aca="false">(AN98+AN121)*AN26</f>
        <v>1137.09199519825</v>
      </c>
      <c r="AO122" s="20" t="n">
        <f aca="false">(AO98+AO121)*AO26</f>
        <v>1148.09111196499</v>
      </c>
      <c r="AP122" s="20" t="n">
        <f aca="false">(AP98+AP121)*AP26</f>
        <v>1146.71727713138</v>
      </c>
      <c r="AQ122" s="20" t="n">
        <f aca="false">(AQ98+AQ121)*AQ26</f>
        <v>1029.58444483708</v>
      </c>
      <c r="AR122" s="20" t="n">
        <f aca="false">(AR98+AR121)*AR26</f>
        <v>1039.60583303645</v>
      </c>
      <c r="AS122" s="20" t="n">
        <f aca="false">(AS98+AS121)*AS26</f>
        <v>1049.59043783782</v>
      </c>
      <c r="AT122" s="20" t="n">
        <f aca="false">(AT98+AT121)*AT26</f>
        <v>1048.26296353679</v>
      </c>
      <c r="AU122" s="20" t="n">
        <f aca="false">(AU98+AU121)*AU26</f>
        <v>1053.02029663268</v>
      </c>
      <c r="AV122" s="20" t="n">
        <f aca="false">(AV98+AV121)*AV26</f>
        <v>1063.30910432916</v>
      </c>
      <c r="AW122" s="20" t="n">
        <f aca="false">(AW98+AW121)*AW26</f>
        <v>1073.56124256742</v>
      </c>
      <c r="AX122" s="20" t="n">
        <f aca="false">(AX98+AX121)*AX26</f>
        <v>1072.2293541806</v>
      </c>
      <c r="AY122" s="20" t="n">
        <f aca="false">(AY98+AY121)*AY26</f>
        <v>994.124269454828</v>
      </c>
      <c r="AZ122" s="20" t="n">
        <f aca="false">(AZ98+AZ121)*AZ26</f>
        <v>992.808802615854</v>
      </c>
      <c r="BA122" s="20" t="n">
        <f aca="false">(BA98+BA121)*BA26</f>
        <v>1002.28643718675</v>
      </c>
      <c r="BB122" s="20" t="n">
        <f aca="false">(BB98+BB121)*BB26</f>
        <v>1000.94264369876</v>
      </c>
      <c r="BC122" s="20" t="n">
        <f aca="false">(BC98+BC121)*BC26</f>
        <v>1010.0278539757</v>
      </c>
      <c r="BD122" s="20" t="n">
        <f aca="false">(BD98+BD121)*BD26</f>
        <v>1019.78546946322</v>
      </c>
      <c r="BE122" s="20" t="n">
        <f aca="false">(BE98+BE121)*BE26</f>
        <v>1029.50443397299</v>
      </c>
      <c r="BF122" s="20" t="n">
        <f aca="false">(BF98+BF121)*BF26</f>
        <v>1028.09220939843</v>
      </c>
      <c r="BG122" s="20" t="n">
        <f aca="false">(BG98+BG121)*BG26</f>
        <v>1024.1211461626</v>
      </c>
      <c r="BH122" s="20" t="n">
        <f aca="false">(BH98+BH121)*BH26</f>
        <v>984.687920873359</v>
      </c>
      <c r="BI122" s="20" t="n">
        <f aca="false">(BI98+BI121)*BI26</f>
        <v>994.010765913361</v>
      </c>
      <c r="BJ122" s="20" t="n">
        <f aca="false">(BJ98+BJ121)*BJ26</f>
        <v>992.574602534296</v>
      </c>
      <c r="BK122" s="20" t="n">
        <f aca="false">(BK98+BK121)*BK26</f>
        <v>947.866195157557</v>
      </c>
      <c r="BL122" s="20" t="n">
        <f aca="false">(BL98+BL121)*BL26</f>
        <v>956.930907912726</v>
      </c>
      <c r="BM122" s="20" t="n">
        <f aca="false">(BM98+BM121)*BM26</f>
        <v>965.956626581093</v>
      </c>
      <c r="BN122" s="20" t="n">
        <f aca="false">(BN98+BN121)*BN26</f>
        <v>964.514357056758</v>
      </c>
      <c r="BO122" s="20" t="n">
        <f aca="false">(BO98+BO121)*BO26</f>
        <v>962.252964920078</v>
      </c>
      <c r="BP122" s="20" t="n">
        <f aca="false">(BP98+BP121)*BP26</f>
        <v>960.855144548761</v>
      </c>
      <c r="BQ122" s="20" t="n">
        <f aca="false">(BQ98+BQ121)*BQ26</f>
        <v>969.952642348033</v>
      </c>
      <c r="BR122" s="20" t="n">
        <f aca="false">(BR98+BR121)*BR26</f>
        <v>968.524521464511</v>
      </c>
      <c r="BS122" s="20" t="n">
        <f aca="false">(BS98+BS121)*BS26</f>
        <v>908.437351252819</v>
      </c>
      <c r="BT122" s="20" t="n">
        <f aca="false">(BT98+BT121)*BT26</f>
        <v>917.11949599324</v>
      </c>
      <c r="BU122" s="20" t="n">
        <f aca="false">(BU98+BU121)*BU26</f>
        <v>925.764149126136</v>
      </c>
      <c r="BV122" s="20" t="n">
        <f aca="false">(BV98+BV121)*BV26</f>
        <v>924.348525001931</v>
      </c>
      <c r="BW122" s="20" t="n">
        <f aca="false">(BW98+BW121)*BW26</f>
        <v>896.444321452176</v>
      </c>
      <c r="BX122" s="20" t="n">
        <f aca="false">(BX98+BX121)*BX26</f>
        <v>904.9715588174</v>
      </c>
      <c r="BY122" s="20" t="n">
        <f aca="false">(BY98+BY121)*BY26</f>
        <v>913.460440707659</v>
      </c>
      <c r="BZ122" s="20" t="n">
        <f aca="false">(BZ98+BZ121)*BZ26</f>
        <v>912.005964805853</v>
      </c>
      <c r="CA122" s="20" t="n">
        <f aca="false">(CA98+CA121)*CA26</f>
        <v>873.606133673081</v>
      </c>
      <c r="CB122" s="20" t="n">
        <f aca="false">(CB98+CB121)*CB26</f>
        <v>881.866928170633</v>
      </c>
      <c r="CC122" s="20" t="n">
        <f aca="false">(CC98+CC121)*CC26</f>
        <v>890.486804315299</v>
      </c>
      <c r="CD122" s="20" t="n">
        <f aca="false">(CD98+CD121)*CD26</f>
        <v>889.404881397586</v>
      </c>
      <c r="CE122" s="20" t="n">
        <f aca="false">(CE98+CE121)*CE26</f>
        <v>842.163446133274</v>
      </c>
      <c r="CF122" s="20" t="n">
        <f aca="false">(CF98+CF121)*CF26</f>
        <v>841.108384677221</v>
      </c>
      <c r="CG122" s="20" t="n">
        <f aca="false">(CG98+CG121)*CG26</f>
        <v>849.285477121216</v>
      </c>
      <c r="CH122" s="20" t="n">
        <f aca="false">(CH98+CH121)*CH26</f>
        <v>848.208718873783</v>
      </c>
      <c r="CI122" s="20" t="n">
        <f aca="false">(CI98+CI121)*CI26</f>
        <v>871.671537454771</v>
      </c>
      <c r="CJ122" s="20" t="n">
        <f aca="false">(CJ98+CJ121)*CJ26</f>
        <v>880.266746331075</v>
      </c>
      <c r="CK122" s="20" t="n">
        <f aca="false">(CK98+CK121)*CK26</f>
        <v>888.826583709964</v>
      </c>
      <c r="CL122" s="20" t="n">
        <f aca="false">(CL98+CL121)*CL26</f>
        <v>887.701772226154</v>
      </c>
      <c r="CM122" s="20" t="n">
        <f aca="false">(CM98+CM121)*CM26</f>
        <v>927.947585820415</v>
      </c>
      <c r="CN122" s="20" t="n">
        <f aca="false">(CN98+CN121)*CN26</f>
        <v>937.153314323766</v>
      </c>
      <c r="CO122" s="20" t="n">
        <f aca="false">(CO98+CO121)*CO26</f>
        <v>946.323192049582</v>
      </c>
      <c r="CP122" s="20" t="n">
        <f aca="false">(CP98+CP121)*CP26</f>
        <v>945.183139486845</v>
      </c>
      <c r="CQ122" s="20" t="n">
        <f aca="false">(CQ98+CQ121)*CQ26</f>
        <v>887.80180167163</v>
      </c>
      <c r="CR122" s="20" t="n">
        <f aca="false">(CR98+CR121)*CR26</f>
        <v>896.549567059684</v>
      </c>
      <c r="CS122" s="20" t="n">
        <f aca="false">(CS98+CS121)*CS26</f>
        <v>905.26109555251</v>
      </c>
      <c r="CT122" s="20" t="n">
        <f aca="false">(CT98+CT121)*CT26</f>
        <v>904.108764470411</v>
      </c>
      <c r="CU122" s="20" t="n">
        <f aca="false">(CU98+CU121)*CU26</f>
        <v>825.424888834201</v>
      </c>
      <c r="CV122" s="20" t="n">
        <f aca="false">(CV98+CV121)*CV26</f>
        <v>874.13471392866</v>
      </c>
      <c r="CW122" s="20" t="n">
        <f aca="false">(CW98+CW121)*CW26</f>
        <v>882.526261929495</v>
      </c>
      <c r="CX122" s="20" t="n">
        <f aca="false">(CX98+CX121)*CX26</f>
        <v>881.299514005332</v>
      </c>
      <c r="CY122" s="20" t="n">
        <f aca="false">(CY98+CY121)*CY26</f>
        <v>1065.19638803434</v>
      </c>
      <c r="CZ122" s="20" t="n">
        <f aca="false">(CZ98+CZ121)*CZ26</f>
        <v>1075.57229449574</v>
      </c>
      <c r="DA122" s="20" t="n">
        <f aca="false">(DA98+DA121)*DA26</f>
        <v>1085.90083663295</v>
      </c>
      <c r="DB122" s="20" t="n">
        <f aca="false">(DB98+DB121)*DB26</f>
        <v>1084.3946539814</v>
      </c>
      <c r="DC122" s="20" t="n">
        <f aca="false">(DC98+DC121)*DC26</f>
        <v>1048.75342273494</v>
      </c>
      <c r="DD122" s="20" t="n">
        <f aca="false">(DD98+DD121)*DD26</f>
        <v>1058.98214193129</v>
      </c>
      <c r="DE122" s="20" t="n">
        <f aca="false">(DE98+DE121)*DE26</f>
        <v>1069.16464917952</v>
      </c>
      <c r="DF122" s="20" t="n">
        <f aca="false">(DF98+DF121)*DF26</f>
        <v>1067.69511201727</v>
      </c>
      <c r="DG122" s="20" t="n">
        <f aca="false">(DG98+DG121)*DG26</f>
        <v>1049.79409933854</v>
      </c>
      <c r="DH122" s="20" t="n">
        <f aca="false">(DH98+DH121)*DH26</f>
        <v>1060.04408365918</v>
      </c>
      <c r="DI122" s="20" t="n">
        <f aca="false">(DI98+DI121)*DI26</f>
        <v>1070.24817086333</v>
      </c>
      <c r="DJ122" s="20" t="n">
        <f aca="false">(DJ98+DJ121)*DJ26</f>
        <v>1068.78864532827</v>
      </c>
      <c r="DK122" s="20" t="n">
        <f aca="false">(DK98+DK121)*DK26</f>
        <v>1006.21233559843</v>
      </c>
      <c r="DL122" s="20" t="n">
        <f aca="false">(DL98+DL121)*DL26</f>
        <v>1004.80421358023</v>
      </c>
      <c r="DM122" s="20" t="n">
        <f aca="false">(DM98+DM121)*DM26</f>
        <v>1014.42348821132</v>
      </c>
      <c r="DN122" s="20" t="n">
        <f aca="false">(DN98+DN121)*DN26</f>
        <v>1012.98640889449</v>
      </c>
      <c r="DO122" s="20" t="n">
        <f aca="false">(DO98+DO121)*DO26</f>
        <v>1046.27389877179</v>
      </c>
      <c r="DP122" s="20" t="n">
        <f aca="false">(DP98+DP121)*DP26</f>
        <v>1056.50709112333</v>
      </c>
      <c r="DQ122" s="20" t="n">
        <f aca="false">(DQ98+DQ121)*DQ26</f>
        <v>1066.69511068707</v>
      </c>
      <c r="DR122" s="20" t="n">
        <f aca="false">(DR98+DR121)*DR26</f>
        <v>1065.2586187603</v>
      </c>
      <c r="DS122" s="20" t="n">
        <f aca="false">(DS98+DS121)*DS26</f>
        <v>1020.43457584031</v>
      </c>
      <c r="DT122" s="20" t="n">
        <f aca="false">(DT98+DT121)*DT26</f>
        <v>1030.38819081553</v>
      </c>
      <c r="DU122" s="20" t="n">
        <f aca="false">(DU98+DU121)*DU26</f>
        <v>1040.29687722858</v>
      </c>
      <c r="DV122" s="20" t="n">
        <f aca="false">(DV98+DV121)*DV26</f>
        <v>1038.8681516625</v>
      </c>
      <c r="DW122" s="20" t="n">
        <f aca="false">(DW98+DW121)*DW26</f>
        <v>1018.65451900971</v>
      </c>
      <c r="DX122" s="20" t="n">
        <f aca="false">(DX98+DX121)*DX26</f>
        <v>1028.59022933558</v>
      </c>
      <c r="DY122" s="20" t="n">
        <f aca="false">(DY98+DY121)*DY26</f>
        <v>1038.48107190282</v>
      </c>
      <c r="DZ122" s="20" t="n">
        <f aca="false">(DZ98+DZ121)*DZ26</f>
        <v>1037.05427988517</v>
      </c>
      <c r="EA122" s="20" t="n">
        <f aca="false">(EA98+EA121)*EA26</f>
        <v>1020.21188270729</v>
      </c>
      <c r="EB122" s="20" t="n">
        <f aca="false">(EB98+EB121)*EB26</f>
        <v>1018.84193657206</v>
      </c>
      <c r="EC122" s="20" t="n">
        <f aca="false">(EC98+EC121)*EC26</f>
        <v>1028.65403839373</v>
      </c>
      <c r="ED122" s="20" t="n">
        <f aca="false">(ED98+ED121)*ED26</f>
        <v>1027.25592002708</v>
      </c>
      <c r="EE122" s="20" t="n">
        <f aca="false">(EE98+EE121)*EE26</f>
        <v>995.018671467163</v>
      </c>
      <c r="EF122" s="20" t="n">
        <f aca="false">(EF98+EF121)*EF26</f>
        <v>1004.70065405525</v>
      </c>
      <c r="EG122" s="20" t="n">
        <f aca="false">(EG98+EG121)*EG26</f>
        <v>1014.33805745584</v>
      </c>
      <c r="EH122" s="20" t="n">
        <f aca="false">(EH98+EH121)*EH26</f>
        <v>1012.92044198279</v>
      </c>
      <c r="EI122" s="20" t="n">
        <f aca="false">(EI98+EI121)*EI26</f>
        <v>1063.83579101975</v>
      </c>
      <c r="EJ122" s="20" t="n">
        <f aca="false">(EJ98+EJ121)*EJ26</f>
        <v>1025.94060603263</v>
      </c>
      <c r="EK122" s="20" t="n">
        <f aca="false">(EK98+EK121)*EK26</f>
        <v>1035.87548792143</v>
      </c>
      <c r="EL122" s="20" t="n">
        <f aca="false">(EL98+EL121)*EL26</f>
        <v>1034.52260019316</v>
      </c>
      <c r="EM122" s="20" t="n">
        <f aca="false">(EM98+EM121)*EM26</f>
        <v>1068.22156876731</v>
      </c>
      <c r="EN122" s="20" t="n">
        <f aca="false">(EN98+EN121)*EN26</f>
        <v>1078.75957588732</v>
      </c>
      <c r="EO122" s="20" t="n">
        <f aca="false">(EO98+EO121)*EO26</f>
        <v>1089.25438810497</v>
      </c>
      <c r="EP122" s="20" t="n">
        <f aca="false">(EP98+EP121)*EP26</f>
        <v>1087.88079281611</v>
      </c>
      <c r="EQ122" s="20" t="n">
        <f aca="false">(EQ98+EQ121)*EQ26</f>
        <v>1030.03031767166</v>
      </c>
      <c r="ER122" s="20" t="n">
        <f aca="false">(ER98+ER121)*ER26</f>
        <v>1028.69282339071</v>
      </c>
      <c r="ES122" s="20" t="n">
        <f aca="false">(ES98+ES121)*ES26</f>
        <v>1038.64596061733</v>
      </c>
      <c r="ET122" s="20" t="n">
        <f aca="false">(ET98+ET121)*ET26</f>
        <v>1037.28096146051</v>
      </c>
      <c r="EU122" s="20" t="n">
        <f aca="false">(EU98+EU121)*EU26</f>
        <v>1020.49251918369</v>
      </c>
      <c r="EV122" s="20" t="n">
        <f aca="false">(EV98+EV121)*EV26</f>
        <v>994.620442304851</v>
      </c>
      <c r="EW122" s="20" t="n">
        <f aca="false">(EW98+EW121)*EW26</f>
        <v>1004.24101546334</v>
      </c>
      <c r="EX122" s="20" t="n">
        <f aca="false">(EX98+EX121)*EX26</f>
        <v>1002.91830212228</v>
      </c>
      <c r="EY122" s="20" t="n">
        <f aca="false">(EY98+EY121)*EY26</f>
        <v>999.419206202526</v>
      </c>
      <c r="EZ122" s="20" t="n">
        <f aca="false">(EZ98+EZ121)*EZ26</f>
        <v>1009.2203373108</v>
      </c>
      <c r="FA122" s="20" t="n">
        <f aca="false">(FA98+FA121)*FA26</f>
        <v>1018.97916896445</v>
      </c>
      <c r="FB122" s="20" t="n">
        <f aca="false">(FB98+FB121)*FB26</f>
        <v>1017.63404885939</v>
      </c>
      <c r="FC122" s="20" t="n">
        <f aca="false">(FC98+FC121)*FC26</f>
        <v>1014.08062105759</v>
      </c>
      <c r="FD122" s="20" t="n">
        <f aca="false">(FD98+FD121)*FD26</f>
        <v>0</v>
      </c>
      <c r="FE122" s="20" t="n">
        <f aca="false">(FE98+FE121)*FE26</f>
        <v>0</v>
      </c>
      <c r="FF122" s="20" t="n">
        <f aca="false">(FF98+FF121)*FF26</f>
        <v>0</v>
      </c>
      <c r="FG122" s="20" t="n">
        <f aca="false">(FG98+FG121)*FG26</f>
        <v>0</v>
      </c>
      <c r="FH122" s="20" t="n">
        <f aca="false">(FH98+FH121)*FH26</f>
        <v>0</v>
      </c>
    </row>
    <row r="123" customFormat="false" ht="15" hidden="false" customHeight="false" outlineLevel="0" collapsed="false">
      <c r="C123" s="0" t="s">
        <v>771</v>
      </c>
      <c r="D123" s="11" t="s">
        <v>556</v>
      </c>
      <c r="J123" s="58" t="n">
        <f aca="false">IF(J90&gt;0,(J91/In_DSCR_Contracted+(J90-J91)/In_DSCR_Merchant)/J90,0)</f>
        <v>0</v>
      </c>
      <c r="K123" s="58" t="n">
        <f aca="false">IF(K90&gt;0,(K91/In_DSCR_Contracted+(K90-K91)/In_DSCR_Merchant)/K90,0)</f>
        <v>0</v>
      </c>
      <c r="L123" s="58" t="n">
        <f aca="false">IF(L90&gt;0,(L91/In_DSCR_Contracted+(L90-L91)/In_DSCR_Merchant)/L90,0)</f>
        <v>0</v>
      </c>
      <c r="M123" s="58" t="n">
        <f aca="false">IF(M90&gt;0,(M91/In_DSCR_Contracted+(M90-M91)/In_DSCR_Merchant)/M90,0)</f>
        <v>0</v>
      </c>
      <c r="N123" s="58" t="n">
        <f aca="false">IF(N90&gt;0,(N91/In_DSCR_Contracted+(N90-N91)/In_DSCR_Merchant)/N90,0)</f>
        <v>0</v>
      </c>
      <c r="O123" s="58" t="n">
        <f aca="false">IF(O90&gt;0,(O91/In_DSCR_Contracted+(O90-O91)/In_DSCR_Merchant)/O90,0)</f>
        <v>0</v>
      </c>
      <c r="P123" s="58" t="n">
        <f aca="false">IF(P90&gt;0,(P91/In_DSCR_Contracted+(P90-P91)/In_DSCR_Merchant)/P90,0)</f>
        <v>0</v>
      </c>
      <c r="Q123" s="58" t="n">
        <f aca="false">IF(Q90&gt;0,(Q91/In_DSCR_Contracted+(Q90-Q91)/In_DSCR_Merchant)/Q90,0)</f>
        <v>0</v>
      </c>
      <c r="R123" s="58" t="n">
        <f aca="false">IF(R90&gt;0,(R91/In_DSCR_Contracted+(R90-R91)/In_DSCR_Merchant)/R90,0)</f>
        <v>0</v>
      </c>
      <c r="S123" s="58" t="n">
        <f aca="false">IF(S90&gt;0,(S91/In_DSCR_Contracted+(S90-S91)/In_DSCR_Merchant)/S90,0)</f>
        <v>0</v>
      </c>
      <c r="T123" s="58" t="n">
        <f aca="false">IF(T90&gt;0,(T91/In_DSCR_Contracted+(T90-T91)/In_DSCR_Merchant)/T90,0)</f>
        <v>0.799939433807581</v>
      </c>
      <c r="U123" s="58" t="n">
        <f aca="false">IF(U90&gt;0,(U91/In_DSCR_Contracted+(U90-U91)/In_DSCR_Merchant)/U90,0)</f>
        <v>0.799925596046129</v>
      </c>
      <c r="V123" s="58" t="n">
        <f aca="false">IF(V90&gt;0,(V91/In_DSCR_Contracted+(V90-V91)/In_DSCR_Merchant)/V90,0)</f>
        <v>0.799911603628735</v>
      </c>
      <c r="W123" s="58" t="n">
        <f aca="false">IF(W90&gt;0,(W91/In_DSCR_Contracted+(W90-W91)/In_DSCR_Merchant)/W90,0)</f>
        <v>0.799781076474569</v>
      </c>
      <c r="X123" s="58" t="n">
        <f aca="false">IF(X90&gt;0,(X91/In_DSCR_Contracted+(X90-X91)/In_DSCR_Merchant)/X90,0)</f>
        <v>0.799767444101947</v>
      </c>
      <c r="Y123" s="58" t="n">
        <f aca="false">IF(Y90&gt;0,(Y91/In_DSCR_Contracted+(Y90-Y91)/In_DSCR_Merchant)/Y90,0)</f>
        <v>0.799753657818207</v>
      </c>
      <c r="Z123" s="58" t="n">
        <f aca="false">IF(Z90&gt;0,(Z91/In_DSCR_Contracted+(Z90-Z91)/In_DSCR_Merchant)/Z90,0)</f>
        <v>0.799739717545719</v>
      </c>
      <c r="AA123" s="58" t="n">
        <f aca="false">IF(AA90&gt;0,(AA91/In_DSCR_Contracted+(AA90-AA91)/In_DSCR_Merchant)/AA90,0)</f>
        <v>0.803094320657283</v>
      </c>
      <c r="AB123" s="58" t="n">
        <f aca="false">IF(AB90&gt;0,(AB91/In_DSCR_Contracted+(AB90-AB91)/In_DSCR_Merchant)/AB90,0)</f>
        <v>0.803081587616383</v>
      </c>
      <c r="AC123" s="58" t="n">
        <f aca="false">IF(AC90&gt;0,(AC91/In_DSCR_Contracted+(AC90-AC91)/In_DSCR_Merchant)/AC90,0)</f>
        <v>0.803068710174548</v>
      </c>
      <c r="AD123" s="58" t="n">
        <f aca="false">IF(AD90&gt;0,(AD91/In_DSCR_Contracted+(AD90-AD91)/In_DSCR_Merchant)/AD90,0)</f>
        <v>0.803055688237543</v>
      </c>
      <c r="AE123" s="58" t="n">
        <f aca="false">IF(AE90&gt;0,(AE91/In_DSCR_Contracted+(AE90-AE91)/In_DSCR_Merchant)/AE90,0)</f>
        <v>0.740740740740741</v>
      </c>
      <c r="AF123" s="58" t="n">
        <f aca="false">IF(AF90&gt;0,(AF91/In_DSCR_Contracted+(AF90-AF91)/In_DSCR_Merchant)/AF90,0)</f>
        <v>0.740740740740741</v>
      </c>
      <c r="AG123" s="58" t="n">
        <f aca="false">IF(AG90&gt;0,(AG91/In_DSCR_Contracted+(AG90-AG91)/In_DSCR_Merchant)/AG90,0)</f>
        <v>0.740740740740741</v>
      </c>
      <c r="AH123" s="58" t="n">
        <f aca="false">IF(AH90&gt;0,(AH91/In_DSCR_Contracted+(AH90-AH91)/In_DSCR_Merchant)/AH90,0)</f>
        <v>0.740740740740741</v>
      </c>
      <c r="AI123" s="58" t="n">
        <f aca="false">IF(AI90&gt;0,(AI91/In_DSCR_Contracted+(AI90-AI91)/In_DSCR_Merchant)/AI90,0)</f>
        <v>0.740740740740741</v>
      </c>
      <c r="AJ123" s="58" t="n">
        <f aca="false">IF(AJ90&gt;0,(AJ91/In_DSCR_Contracted+(AJ90-AJ91)/In_DSCR_Merchant)/AJ90,0)</f>
        <v>0.740740740740741</v>
      </c>
      <c r="AK123" s="58" t="n">
        <f aca="false">IF(AK90&gt;0,(AK91/In_DSCR_Contracted+(AK90-AK91)/In_DSCR_Merchant)/AK90,0)</f>
        <v>0.740740740740741</v>
      </c>
      <c r="AL123" s="58" t="n">
        <f aca="false">IF(AL90&gt;0,(AL91/In_DSCR_Contracted+(AL90-AL91)/In_DSCR_Merchant)/AL90,0)</f>
        <v>0.740740740740741</v>
      </c>
      <c r="AM123" s="58" t="n">
        <f aca="false">IF(AM90&gt;0,(AM91/In_DSCR_Contracted+(AM90-AM91)/In_DSCR_Merchant)/AM90,0)</f>
        <v>0.740740740740741</v>
      </c>
      <c r="AN123" s="58" t="n">
        <f aca="false">IF(AN90&gt;0,(AN91/In_DSCR_Contracted+(AN90-AN91)/In_DSCR_Merchant)/AN90,0)</f>
        <v>0.740740740740741</v>
      </c>
      <c r="AO123" s="58" t="n">
        <f aca="false">IF(AO90&gt;0,(AO91/In_DSCR_Contracted+(AO90-AO91)/In_DSCR_Merchant)/AO90,0)</f>
        <v>0.740740740740741</v>
      </c>
      <c r="AP123" s="58" t="n">
        <f aca="false">IF(AP90&gt;0,(AP91/In_DSCR_Contracted+(AP90-AP91)/In_DSCR_Merchant)/AP90,0)</f>
        <v>0.740740740740741</v>
      </c>
      <c r="AQ123" s="58" t="n">
        <f aca="false">IF(AQ90&gt;0,(AQ91/In_DSCR_Contracted+(AQ90-AQ91)/In_DSCR_Merchant)/AQ90,0)</f>
        <v>0.740740740740741</v>
      </c>
      <c r="AR123" s="58" t="n">
        <f aca="false">IF(AR90&gt;0,(AR91/In_DSCR_Contracted+(AR90-AR91)/In_DSCR_Merchant)/AR90,0)</f>
        <v>0.740740740740741</v>
      </c>
      <c r="AS123" s="58" t="n">
        <f aca="false">IF(AS90&gt;0,(AS91/In_DSCR_Contracted+(AS90-AS91)/In_DSCR_Merchant)/AS90,0)</f>
        <v>0.740740740740741</v>
      </c>
      <c r="AT123" s="58" t="n">
        <f aca="false">IF(AT90&gt;0,(AT91/In_DSCR_Contracted+(AT90-AT91)/In_DSCR_Merchant)/AT90,0)</f>
        <v>0.740740740740741</v>
      </c>
      <c r="AU123" s="58" t="n">
        <f aca="false">IF(AU90&gt;0,(AU91/In_DSCR_Contracted+(AU90-AU91)/In_DSCR_Merchant)/AU90,0)</f>
        <v>0.740740740740741</v>
      </c>
      <c r="AV123" s="58" t="n">
        <f aca="false">IF(AV90&gt;0,(AV91/In_DSCR_Contracted+(AV90-AV91)/In_DSCR_Merchant)/AV90,0)</f>
        <v>0.740740740740741</v>
      </c>
      <c r="AW123" s="58" t="n">
        <f aca="false">IF(AW90&gt;0,(AW91/In_DSCR_Contracted+(AW90-AW91)/In_DSCR_Merchant)/AW90,0)</f>
        <v>0.740740740740741</v>
      </c>
      <c r="AX123" s="58" t="n">
        <f aca="false">IF(AX90&gt;0,(AX91/In_DSCR_Contracted+(AX90-AX91)/In_DSCR_Merchant)/AX90,0)</f>
        <v>0.740740740740741</v>
      </c>
      <c r="AY123" s="58" t="n">
        <f aca="false">IF(AY90&gt;0,(AY91/In_DSCR_Contracted+(AY90-AY91)/In_DSCR_Merchant)/AY90,0)</f>
        <v>0.740740740740741</v>
      </c>
      <c r="AZ123" s="58" t="n">
        <f aca="false">IF(AZ90&gt;0,(AZ91/In_DSCR_Contracted+(AZ90-AZ91)/In_DSCR_Merchant)/AZ90,0)</f>
        <v>0.740740740740741</v>
      </c>
      <c r="BA123" s="58" t="n">
        <f aca="false">IF(BA90&gt;0,(BA91/In_DSCR_Contracted+(BA90-BA91)/In_DSCR_Merchant)/BA90,0)</f>
        <v>0.740740740740741</v>
      </c>
      <c r="BB123" s="58" t="n">
        <f aca="false">IF(BB90&gt;0,(BB91/In_DSCR_Contracted+(BB90-BB91)/In_DSCR_Merchant)/BB90,0)</f>
        <v>0.740740740740741</v>
      </c>
      <c r="BC123" s="58" t="n">
        <f aca="false">IF(BC90&gt;0,(BC91/In_DSCR_Contracted+(BC90-BC91)/In_DSCR_Merchant)/BC90,0)</f>
        <v>0.740740740740741</v>
      </c>
      <c r="BD123" s="58" t="n">
        <f aca="false">IF(BD90&gt;0,(BD91/In_DSCR_Contracted+(BD90-BD91)/In_DSCR_Merchant)/BD90,0)</f>
        <v>0.740740740740741</v>
      </c>
      <c r="BE123" s="58" t="n">
        <f aca="false">IF(BE90&gt;0,(BE91/In_DSCR_Contracted+(BE90-BE91)/In_DSCR_Merchant)/BE90,0)</f>
        <v>0.740740740740741</v>
      </c>
      <c r="BF123" s="58" t="n">
        <f aca="false">IF(BF90&gt;0,(BF91/In_DSCR_Contracted+(BF90-BF91)/In_DSCR_Merchant)/BF90,0)</f>
        <v>0.740740740740741</v>
      </c>
      <c r="BG123" s="58" t="n">
        <f aca="false">IF(BG90&gt;0,(BG91/In_DSCR_Contracted+(BG90-BG91)/In_DSCR_Merchant)/BG90,0)</f>
        <v>0.740740740740741</v>
      </c>
      <c r="BH123" s="58" t="n">
        <f aca="false">IF(BH90&gt;0,(BH91/In_DSCR_Contracted+(BH90-BH91)/In_DSCR_Merchant)/BH90,0)</f>
        <v>0.740740740740741</v>
      </c>
      <c r="BI123" s="58" t="n">
        <f aca="false">IF(BI90&gt;0,(BI91/In_DSCR_Contracted+(BI90-BI91)/In_DSCR_Merchant)/BI90,0)</f>
        <v>0.740740740740741</v>
      </c>
      <c r="BJ123" s="58" t="n">
        <f aca="false">IF(BJ90&gt;0,(BJ91/In_DSCR_Contracted+(BJ90-BJ91)/In_DSCR_Merchant)/BJ90,0)</f>
        <v>0.740740740740741</v>
      </c>
      <c r="BK123" s="58" t="n">
        <f aca="false">IF(BK90&gt;0,(BK91/In_DSCR_Contracted+(BK90-BK91)/In_DSCR_Merchant)/BK90,0)</f>
        <v>0.740740740740741</v>
      </c>
      <c r="BL123" s="58" t="n">
        <f aca="false">IF(BL90&gt;0,(BL91/In_DSCR_Contracted+(BL90-BL91)/In_DSCR_Merchant)/BL90,0)</f>
        <v>0.740740740740741</v>
      </c>
      <c r="BM123" s="58" t="n">
        <f aca="false">IF(BM90&gt;0,(BM91/In_DSCR_Contracted+(BM90-BM91)/In_DSCR_Merchant)/BM90,0)</f>
        <v>0.740740740740741</v>
      </c>
      <c r="BN123" s="58" t="n">
        <f aca="false">IF(BN90&gt;0,(BN91/In_DSCR_Contracted+(BN90-BN91)/In_DSCR_Merchant)/BN90,0)</f>
        <v>0.740740740740741</v>
      </c>
      <c r="BO123" s="58" t="n">
        <f aca="false">IF(BO90&gt;0,(BO91/In_DSCR_Contracted+(BO90-BO91)/In_DSCR_Merchant)/BO90,0)</f>
        <v>0.740740740740741</v>
      </c>
      <c r="BP123" s="58" t="n">
        <f aca="false">IF(BP90&gt;0,(BP91/In_DSCR_Contracted+(BP90-BP91)/In_DSCR_Merchant)/BP90,0)</f>
        <v>0.740740740740741</v>
      </c>
      <c r="BQ123" s="58" t="n">
        <f aca="false">IF(BQ90&gt;0,(BQ91/In_DSCR_Contracted+(BQ90-BQ91)/In_DSCR_Merchant)/BQ90,0)</f>
        <v>0.740740740740741</v>
      </c>
      <c r="BR123" s="58" t="n">
        <f aca="false">IF(BR90&gt;0,(BR91/In_DSCR_Contracted+(BR90-BR91)/In_DSCR_Merchant)/BR90,0)</f>
        <v>0.740740740740741</v>
      </c>
      <c r="BS123" s="58" t="n">
        <f aca="false">IF(BS90&gt;0,(BS91/In_DSCR_Contracted+(BS90-BS91)/In_DSCR_Merchant)/BS90,0)</f>
        <v>0.740740740740741</v>
      </c>
      <c r="BT123" s="58" t="n">
        <f aca="false">IF(BT90&gt;0,(BT91/In_DSCR_Contracted+(BT90-BT91)/In_DSCR_Merchant)/BT90,0)</f>
        <v>0.740740740740741</v>
      </c>
      <c r="BU123" s="58" t="n">
        <f aca="false">IF(BU90&gt;0,(BU91/In_DSCR_Contracted+(BU90-BU91)/In_DSCR_Merchant)/BU90,0)</f>
        <v>0.740740740740741</v>
      </c>
      <c r="BV123" s="58" t="n">
        <f aca="false">IF(BV90&gt;0,(BV91/In_DSCR_Contracted+(BV90-BV91)/In_DSCR_Merchant)/BV90,0)</f>
        <v>0.740740740740741</v>
      </c>
      <c r="BW123" s="58" t="n">
        <f aca="false">IF(BW90&gt;0,(BW91/In_DSCR_Contracted+(BW90-BW91)/In_DSCR_Merchant)/BW90,0)</f>
        <v>0.740740740740741</v>
      </c>
      <c r="BX123" s="58" t="n">
        <f aca="false">IF(BX90&gt;0,(BX91/In_DSCR_Contracted+(BX90-BX91)/In_DSCR_Merchant)/BX90,0)</f>
        <v>0.740740740740741</v>
      </c>
      <c r="BY123" s="58" t="n">
        <f aca="false">IF(BY90&gt;0,(BY91/In_DSCR_Contracted+(BY90-BY91)/In_DSCR_Merchant)/BY90,0)</f>
        <v>0.740740740740741</v>
      </c>
      <c r="BZ123" s="58" t="n">
        <f aca="false">IF(BZ90&gt;0,(BZ91/In_DSCR_Contracted+(BZ90-BZ91)/In_DSCR_Merchant)/BZ90,0)</f>
        <v>0.740740740740741</v>
      </c>
      <c r="CA123" s="58" t="n">
        <f aca="false">IF(CA90&gt;0,(CA91/In_DSCR_Contracted+(CA90-CA91)/In_DSCR_Merchant)/CA90,0)</f>
        <v>0.740740740740741</v>
      </c>
      <c r="CB123" s="58" t="n">
        <f aca="false">IF(CB90&gt;0,(CB91/In_DSCR_Contracted+(CB90-CB91)/In_DSCR_Merchant)/CB90,0)</f>
        <v>0.740740740740741</v>
      </c>
      <c r="CC123" s="58" t="n">
        <f aca="false">IF(CC90&gt;0,(CC91/In_DSCR_Contracted+(CC90-CC91)/In_DSCR_Merchant)/CC90,0)</f>
        <v>0.740740740740741</v>
      </c>
      <c r="CD123" s="58" t="n">
        <f aca="false">IF(CD90&gt;0,(CD91/In_DSCR_Contracted+(CD90-CD91)/In_DSCR_Merchant)/CD90,0)</f>
        <v>0.740740740740741</v>
      </c>
      <c r="CE123" s="58" t="n">
        <f aca="false">IF(CE90&gt;0,(CE91/In_DSCR_Contracted+(CE90-CE91)/In_DSCR_Merchant)/CE90,0)</f>
        <v>0.740740740740741</v>
      </c>
      <c r="CF123" s="58" t="n">
        <f aca="false">IF(CF90&gt;0,(CF91/In_DSCR_Contracted+(CF90-CF91)/In_DSCR_Merchant)/CF90,0)</f>
        <v>0.740740740740741</v>
      </c>
      <c r="CG123" s="58" t="n">
        <f aca="false">IF(CG90&gt;0,(CG91/In_DSCR_Contracted+(CG90-CG91)/In_DSCR_Merchant)/CG90,0)</f>
        <v>0.740740740740741</v>
      </c>
      <c r="CH123" s="58" t="n">
        <f aca="false">IF(CH90&gt;0,(CH91/In_DSCR_Contracted+(CH90-CH91)/In_DSCR_Merchant)/CH90,0)</f>
        <v>0.740740740740741</v>
      </c>
      <c r="CI123" s="58" t="n">
        <f aca="false">IF(CI90&gt;0,(CI91/In_DSCR_Contracted+(CI90-CI91)/In_DSCR_Merchant)/CI90,0)</f>
        <v>0.740740740740741</v>
      </c>
      <c r="CJ123" s="58" t="n">
        <f aca="false">IF(CJ90&gt;0,(CJ91/In_DSCR_Contracted+(CJ90-CJ91)/In_DSCR_Merchant)/CJ90,0)</f>
        <v>0.740740740740741</v>
      </c>
      <c r="CK123" s="58" t="n">
        <f aca="false">IF(CK90&gt;0,(CK91/In_DSCR_Contracted+(CK90-CK91)/In_DSCR_Merchant)/CK90,0)</f>
        <v>0.740740740740741</v>
      </c>
      <c r="CL123" s="58" t="n">
        <f aca="false">IF(CL90&gt;0,(CL91/In_DSCR_Contracted+(CL90-CL91)/In_DSCR_Merchant)/CL90,0)</f>
        <v>0.740740740740741</v>
      </c>
      <c r="CM123" s="58" t="n">
        <f aca="false">IF(CM90&gt;0,(CM91/In_DSCR_Contracted+(CM90-CM91)/In_DSCR_Merchant)/CM90,0)</f>
        <v>0.740740740740741</v>
      </c>
      <c r="CN123" s="58" t="n">
        <f aca="false">IF(CN90&gt;0,(CN91/In_DSCR_Contracted+(CN90-CN91)/In_DSCR_Merchant)/CN90,0)</f>
        <v>0.740740740740741</v>
      </c>
      <c r="CO123" s="58" t="n">
        <f aca="false">IF(CO90&gt;0,(CO91/In_DSCR_Contracted+(CO90-CO91)/In_DSCR_Merchant)/CO90,0)</f>
        <v>0.740740740740741</v>
      </c>
      <c r="CP123" s="58" t="n">
        <f aca="false">IF(CP90&gt;0,(CP91/In_DSCR_Contracted+(CP90-CP91)/In_DSCR_Merchant)/CP90,0)</f>
        <v>0.740740740740741</v>
      </c>
      <c r="CQ123" s="58" t="n">
        <f aca="false">IF(CQ90&gt;0,(CQ91/In_DSCR_Contracted+(CQ90-CQ91)/In_DSCR_Merchant)/CQ90,0)</f>
        <v>0.740740740740741</v>
      </c>
      <c r="CR123" s="58" t="n">
        <f aca="false">IF(CR90&gt;0,(CR91/In_DSCR_Contracted+(CR90-CR91)/In_DSCR_Merchant)/CR90,0)</f>
        <v>0.740740740740741</v>
      </c>
      <c r="CS123" s="58" t="n">
        <f aca="false">IF(CS90&gt;0,(CS91/In_DSCR_Contracted+(CS90-CS91)/In_DSCR_Merchant)/CS90,0)</f>
        <v>0.740740740740741</v>
      </c>
      <c r="CT123" s="58" t="n">
        <f aca="false">IF(CT90&gt;0,(CT91/In_DSCR_Contracted+(CT90-CT91)/In_DSCR_Merchant)/CT90,0)</f>
        <v>0.740740740740741</v>
      </c>
      <c r="CU123" s="58" t="n">
        <f aca="false">IF(CU90&gt;0,(CU91/In_DSCR_Contracted+(CU90-CU91)/In_DSCR_Merchant)/CU90,0)</f>
        <v>0.740740740740741</v>
      </c>
      <c r="CV123" s="58" t="n">
        <f aca="false">IF(CV90&gt;0,(CV91/In_DSCR_Contracted+(CV90-CV91)/In_DSCR_Merchant)/CV90,0)</f>
        <v>0.740740740740741</v>
      </c>
      <c r="CW123" s="58" t="n">
        <f aca="false">IF(CW90&gt;0,(CW91/In_DSCR_Contracted+(CW90-CW91)/In_DSCR_Merchant)/CW90,0)</f>
        <v>0.740740740740741</v>
      </c>
      <c r="CX123" s="58" t="n">
        <f aca="false">IF(CX90&gt;0,(CX91/In_DSCR_Contracted+(CX90-CX91)/In_DSCR_Merchant)/CX90,0)</f>
        <v>0.740740740740741</v>
      </c>
      <c r="CY123" s="58" t="n">
        <f aca="false">IF(CY90&gt;0,(CY91/In_DSCR_Contracted+(CY90-CY91)/In_DSCR_Merchant)/CY90,0)</f>
        <v>0.740740740740741</v>
      </c>
      <c r="CZ123" s="58" t="n">
        <f aca="false">IF(CZ90&gt;0,(CZ91/In_DSCR_Contracted+(CZ90-CZ91)/In_DSCR_Merchant)/CZ90,0)</f>
        <v>0.740740740740741</v>
      </c>
      <c r="DA123" s="58" t="n">
        <f aca="false">IF(DA90&gt;0,(DA91/In_DSCR_Contracted+(DA90-DA91)/In_DSCR_Merchant)/DA90,0)</f>
        <v>0.740740740740741</v>
      </c>
      <c r="DB123" s="58" t="n">
        <f aca="false">IF(DB90&gt;0,(DB91/In_DSCR_Contracted+(DB90-DB91)/In_DSCR_Merchant)/DB90,0)</f>
        <v>0.740740740740741</v>
      </c>
      <c r="DC123" s="58" t="n">
        <f aca="false">IF(DC90&gt;0,(DC91/In_DSCR_Contracted+(DC90-DC91)/In_DSCR_Merchant)/DC90,0)</f>
        <v>0.740740740740741</v>
      </c>
      <c r="DD123" s="58" t="n">
        <f aca="false">IF(DD90&gt;0,(DD91/In_DSCR_Contracted+(DD90-DD91)/In_DSCR_Merchant)/DD90,0)</f>
        <v>0.740740740740741</v>
      </c>
      <c r="DE123" s="58" t="n">
        <f aca="false">IF(DE90&gt;0,(DE91/In_DSCR_Contracted+(DE90-DE91)/In_DSCR_Merchant)/DE90,0)</f>
        <v>0.740740740740741</v>
      </c>
      <c r="DF123" s="58" t="n">
        <f aca="false">IF(DF90&gt;0,(DF91/In_DSCR_Contracted+(DF90-DF91)/In_DSCR_Merchant)/DF90,0)</f>
        <v>0.740740740740741</v>
      </c>
      <c r="DG123" s="58" t="n">
        <f aca="false">IF(DG90&gt;0,(DG91/In_DSCR_Contracted+(DG90-DG91)/In_DSCR_Merchant)/DG90,0)</f>
        <v>0.740740740740741</v>
      </c>
      <c r="DH123" s="58" t="n">
        <f aca="false">IF(DH90&gt;0,(DH91/In_DSCR_Contracted+(DH90-DH91)/In_DSCR_Merchant)/DH90,0)</f>
        <v>0.740740740740741</v>
      </c>
      <c r="DI123" s="58" t="n">
        <f aca="false">IF(DI90&gt;0,(DI91/In_DSCR_Contracted+(DI90-DI91)/In_DSCR_Merchant)/DI90,0)</f>
        <v>0.740740740740741</v>
      </c>
      <c r="DJ123" s="58" t="n">
        <f aca="false">IF(DJ90&gt;0,(DJ91/In_DSCR_Contracted+(DJ90-DJ91)/In_DSCR_Merchant)/DJ90,0)</f>
        <v>0.740740740740741</v>
      </c>
      <c r="DK123" s="58" t="n">
        <f aca="false">IF(DK90&gt;0,(DK91/In_DSCR_Contracted+(DK90-DK91)/In_DSCR_Merchant)/DK90,0)</f>
        <v>0.740740740740741</v>
      </c>
      <c r="DL123" s="58" t="n">
        <f aca="false">IF(DL90&gt;0,(DL91/In_DSCR_Contracted+(DL90-DL91)/In_DSCR_Merchant)/DL90,0)</f>
        <v>0.740740740740741</v>
      </c>
      <c r="DM123" s="58" t="n">
        <f aca="false">IF(DM90&gt;0,(DM91/In_DSCR_Contracted+(DM90-DM91)/In_DSCR_Merchant)/DM90,0)</f>
        <v>0.740740740740741</v>
      </c>
      <c r="DN123" s="58" t="n">
        <f aca="false">IF(DN90&gt;0,(DN91/In_DSCR_Contracted+(DN90-DN91)/In_DSCR_Merchant)/DN90,0)</f>
        <v>0.740740740740741</v>
      </c>
      <c r="DO123" s="58" t="n">
        <f aca="false">IF(DO90&gt;0,(DO91/In_DSCR_Contracted+(DO90-DO91)/In_DSCR_Merchant)/DO90,0)</f>
        <v>0.740740740740741</v>
      </c>
      <c r="DP123" s="58" t="n">
        <f aca="false">IF(DP90&gt;0,(DP91/In_DSCR_Contracted+(DP90-DP91)/In_DSCR_Merchant)/DP90,0)</f>
        <v>0.740740740740741</v>
      </c>
      <c r="DQ123" s="58" t="n">
        <f aca="false">IF(DQ90&gt;0,(DQ91/In_DSCR_Contracted+(DQ90-DQ91)/In_DSCR_Merchant)/DQ90,0)</f>
        <v>0.740740740740741</v>
      </c>
      <c r="DR123" s="58" t="n">
        <f aca="false">IF(DR90&gt;0,(DR91/In_DSCR_Contracted+(DR90-DR91)/In_DSCR_Merchant)/DR90,0)</f>
        <v>0.740740740740741</v>
      </c>
      <c r="DS123" s="58" t="n">
        <f aca="false">IF(DS90&gt;0,(DS91/In_DSCR_Contracted+(DS90-DS91)/In_DSCR_Merchant)/DS90,0)</f>
        <v>0.740740740740741</v>
      </c>
      <c r="DT123" s="58" t="n">
        <f aca="false">IF(DT90&gt;0,(DT91/In_DSCR_Contracted+(DT90-DT91)/In_DSCR_Merchant)/DT90,0)</f>
        <v>0.740740740740741</v>
      </c>
      <c r="DU123" s="58" t="n">
        <f aca="false">IF(DU90&gt;0,(DU91/In_DSCR_Contracted+(DU90-DU91)/In_DSCR_Merchant)/DU90,0)</f>
        <v>0.740740740740741</v>
      </c>
      <c r="DV123" s="58" t="n">
        <f aca="false">IF(DV90&gt;0,(DV91/In_DSCR_Contracted+(DV90-DV91)/In_DSCR_Merchant)/DV90,0)</f>
        <v>0.740740740740741</v>
      </c>
      <c r="DW123" s="58" t="n">
        <f aca="false">IF(DW90&gt;0,(DW91/In_DSCR_Contracted+(DW90-DW91)/In_DSCR_Merchant)/DW90,0)</f>
        <v>0.740740740740741</v>
      </c>
      <c r="DX123" s="58" t="n">
        <f aca="false">IF(DX90&gt;0,(DX91/In_DSCR_Contracted+(DX90-DX91)/In_DSCR_Merchant)/DX90,0)</f>
        <v>0.740740740740741</v>
      </c>
      <c r="DY123" s="58" t="n">
        <f aca="false">IF(DY90&gt;0,(DY91/In_DSCR_Contracted+(DY90-DY91)/In_DSCR_Merchant)/DY90,0)</f>
        <v>0.740740740740741</v>
      </c>
      <c r="DZ123" s="58" t="n">
        <f aca="false">IF(DZ90&gt;0,(DZ91/In_DSCR_Contracted+(DZ90-DZ91)/In_DSCR_Merchant)/DZ90,0)</f>
        <v>0.740740740740741</v>
      </c>
      <c r="EA123" s="58" t="n">
        <f aca="false">IF(EA90&gt;0,(EA91/In_DSCR_Contracted+(EA90-EA91)/In_DSCR_Merchant)/EA90,0)</f>
        <v>0.740740740740741</v>
      </c>
      <c r="EB123" s="58" t="n">
        <f aca="false">IF(EB90&gt;0,(EB91/In_DSCR_Contracted+(EB90-EB91)/In_DSCR_Merchant)/EB90,0)</f>
        <v>0.740740740740741</v>
      </c>
      <c r="EC123" s="58" t="n">
        <f aca="false">IF(EC90&gt;0,(EC91/In_DSCR_Contracted+(EC90-EC91)/In_DSCR_Merchant)/EC90,0)</f>
        <v>0.740740740740741</v>
      </c>
      <c r="ED123" s="58" t="n">
        <f aca="false">IF(ED90&gt;0,(ED91/In_DSCR_Contracted+(ED90-ED91)/In_DSCR_Merchant)/ED90,0)</f>
        <v>0.740740740740741</v>
      </c>
      <c r="EE123" s="58" t="n">
        <f aca="false">IF(EE90&gt;0,(EE91/In_DSCR_Contracted+(EE90-EE91)/In_DSCR_Merchant)/EE90,0)</f>
        <v>0.740740740740741</v>
      </c>
      <c r="EF123" s="58" t="n">
        <f aca="false">IF(EF90&gt;0,(EF91/In_DSCR_Contracted+(EF90-EF91)/In_DSCR_Merchant)/EF90,0)</f>
        <v>0.740740740740741</v>
      </c>
      <c r="EG123" s="58" t="n">
        <f aca="false">IF(EG90&gt;0,(EG91/In_DSCR_Contracted+(EG90-EG91)/In_DSCR_Merchant)/EG90,0)</f>
        <v>0.740740740740741</v>
      </c>
      <c r="EH123" s="58" t="n">
        <f aca="false">IF(EH90&gt;0,(EH91/In_DSCR_Contracted+(EH90-EH91)/In_DSCR_Merchant)/EH90,0)</f>
        <v>0.740740740740741</v>
      </c>
      <c r="EI123" s="58" t="n">
        <f aca="false">IF(EI90&gt;0,(EI91/In_DSCR_Contracted+(EI90-EI91)/In_DSCR_Merchant)/EI90,0)</f>
        <v>0.740740740740741</v>
      </c>
      <c r="EJ123" s="58" t="n">
        <f aca="false">IF(EJ90&gt;0,(EJ91/In_DSCR_Contracted+(EJ90-EJ91)/In_DSCR_Merchant)/EJ90,0)</f>
        <v>0.740740740740741</v>
      </c>
      <c r="EK123" s="58" t="n">
        <f aca="false">IF(EK90&gt;0,(EK91/In_DSCR_Contracted+(EK90-EK91)/In_DSCR_Merchant)/EK90,0)</f>
        <v>0.740740740740741</v>
      </c>
      <c r="EL123" s="58" t="n">
        <f aca="false">IF(EL90&gt;0,(EL91/In_DSCR_Contracted+(EL90-EL91)/In_DSCR_Merchant)/EL90,0)</f>
        <v>0.740740740740741</v>
      </c>
      <c r="EM123" s="58" t="n">
        <f aca="false">IF(EM90&gt;0,(EM91/In_DSCR_Contracted+(EM90-EM91)/In_DSCR_Merchant)/EM90,0)</f>
        <v>0.740740740740741</v>
      </c>
      <c r="EN123" s="58" t="n">
        <f aca="false">IF(EN90&gt;0,(EN91/In_DSCR_Contracted+(EN90-EN91)/In_DSCR_Merchant)/EN90,0)</f>
        <v>0.740740740740741</v>
      </c>
      <c r="EO123" s="58" t="n">
        <f aca="false">IF(EO90&gt;0,(EO91/In_DSCR_Contracted+(EO90-EO91)/In_DSCR_Merchant)/EO90,0)</f>
        <v>0.740740740740741</v>
      </c>
      <c r="EP123" s="58" t="n">
        <f aca="false">IF(EP90&gt;0,(EP91/In_DSCR_Contracted+(EP90-EP91)/In_DSCR_Merchant)/EP90,0)</f>
        <v>0.740740740740741</v>
      </c>
      <c r="EQ123" s="58" t="n">
        <f aca="false">IF(EQ90&gt;0,(EQ91/In_DSCR_Contracted+(EQ90-EQ91)/In_DSCR_Merchant)/EQ90,0)</f>
        <v>0.740740740740741</v>
      </c>
      <c r="ER123" s="58" t="n">
        <f aca="false">IF(ER90&gt;0,(ER91/In_DSCR_Contracted+(ER90-ER91)/In_DSCR_Merchant)/ER90,0)</f>
        <v>0.740740740740741</v>
      </c>
      <c r="ES123" s="58" t="n">
        <f aca="false">IF(ES90&gt;0,(ES91/In_DSCR_Contracted+(ES90-ES91)/In_DSCR_Merchant)/ES90,0)</f>
        <v>0.740740740740741</v>
      </c>
      <c r="ET123" s="58" t="n">
        <f aca="false">IF(ET90&gt;0,(ET91/In_DSCR_Contracted+(ET90-ET91)/In_DSCR_Merchant)/ET90,0)</f>
        <v>0.740740740740741</v>
      </c>
      <c r="EU123" s="58" t="n">
        <f aca="false">IF(EU90&gt;0,(EU91/In_DSCR_Contracted+(EU90-EU91)/In_DSCR_Merchant)/EU90,0)</f>
        <v>0.740740740740741</v>
      </c>
      <c r="EV123" s="58" t="n">
        <f aca="false">IF(EV90&gt;0,(EV91/In_DSCR_Contracted+(EV90-EV91)/In_DSCR_Merchant)/EV90,0)</f>
        <v>0.740740740740741</v>
      </c>
      <c r="EW123" s="58" t="n">
        <f aca="false">IF(EW90&gt;0,(EW91/In_DSCR_Contracted+(EW90-EW91)/In_DSCR_Merchant)/EW90,0)</f>
        <v>0.740740740740741</v>
      </c>
      <c r="EX123" s="58" t="n">
        <f aca="false">IF(EX90&gt;0,(EX91/In_DSCR_Contracted+(EX90-EX91)/In_DSCR_Merchant)/EX90,0)</f>
        <v>0.740740740740741</v>
      </c>
      <c r="EY123" s="58" t="n">
        <f aca="false">IF(EY90&gt;0,(EY91/In_DSCR_Contracted+(EY90-EY91)/In_DSCR_Merchant)/EY90,0)</f>
        <v>0.740740740740741</v>
      </c>
      <c r="EZ123" s="58" t="n">
        <f aca="false">IF(EZ90&gt;0,(EZ91/In_DSCR_Contracted+(EZ90-EZ91)/In_DSCR_Merchant)/EZ90,0)</f>
        <v>0.740740740740741</v>
      </c>
      <c r="FA123" s="58" t="n">
        <f aca="false">IF(FA90&gt;0,(FA91/In_DSCR_Contracted+(FA90-FA91)/In_DSCR_Merchant)/FA90,0)</f>
        <v>0.740740740740741</v>
      </c>
      <c r="FB123" s="58" t="n">
        <f aca="false">IF(FB90&gt;0,(FB91/In_DSCR_Contracted+(FB90-FB91)/In_DSCR_Merchant)/FB90,0)</f>
        <v>0.740740740740741</v>
      </c>
      <c r="FC123" s="58" t="n">
        <f aca="false">IF(FC90&gt;0,(FC91/In_DSCR_Contracted+(FC90-FC91)/In_DSCR_Merchant)/FC90,0)</f>
        <v>0.740740740740741</v>
      </c>
      <c r="FD123" s="58" t="n">
        <f aca="false">IF(FD90&gt;0,(FD91/In_DSCR_Contracted+(FD90-FD91)/In_DSCR_Merchant)/FD90,0)</f>
        <v>0</v>
      </c>
      <c r="FE123" s="58" t="n">
        <f aca="false">IF(FE90&gt;0,(FE91/In_DSCR_Contracted+(FE90-FE91)/In_DSCR_Merchant)/FE90,0)</f>
        <v>0</v>
      </c>
      <c r="FF123" s="58" t="n">
        <f aca="false">IF(FF90&gt;0,(FF91/In_DSCR_Contracted+(FF90-FF91)/In_DSCR_Merchant)/FF90,0)</f>
        <v>0</v>
      </c>
      <c r="FG123" s="58" t="n">
        <f aca="false">IF(FG90&gt;0,(FG91/In_DSCR_Contracted+(FG90-FG91)/In_DSCR_Merchant)/FG90,0)</f>
        <v>0</v>
      </c>
      <c r="FH123" s="58" t="n">
        <f aca="false">IF(FH90&gt;0,(FH91/In_DSCR_Contracted+(FH90-FH91)/In_DSCR_Merchant)/FH90,0)</f>
        <v>0</v>
      </c>
    </row>
    <row r="124" customFormat="false" ht="15" hidden="false" customHeight="false" outlineLevel="0" collapsed="false">
      <c r="C124" s="0" t="s">
        <v>772</v>
      </c>
      <c r="D124" s="11" t="s">
        <v>359</v>
      </c>
      <c r="E124" s="20" t="n">
        <f aca="false">PV($F36,In_Debt_Tenor*Months_In_Year/Months_Per_Period,-$F124)</f>
        <v>14871.5863873912</v>
      </c>
      <c r="F124" s="20" t="n">
        <f aca="false">MIN($J124:$FH124)</f>
        <v>353.794000429281</v>
      </c>
      <c r="J124" s="20" t="str">
        <f aca="false">IF(J32=1,J122*J123,"")</f>
        <v/>
      </c>
      <c r="K124" s="20" t="str">
        <f aca="false">IF(K32=1,K122*K123,"")</f>
        <v/>
      </c>
      <c r="L124" s="20" t="str">
        <f aca="false">IF(L32=1,L122*L123,"")</f>
        <v/>
      </c>
      <c r="M124" s="20" t="str">
        <f aca="false">IF(M32=1,M122*M123,"")</f>
        <v/>
      </c>
      <c r="N124" s="20" t="str">
        <f aca="false">IF(N32=1,N122*N123,"")</f>
        <v/>
      </c>
      <c r="O124" s="20" t="str">
        <f aca="false">IF(O32=1,O122*O123,"")</f>
        <v/>
      </c>
      <c r="P124" s="20" t="str">
        <f aca="false">IF(P32=1,P122*P123,"")</f>
        <v/>
      </c>
      <c r="Q124" s="20" t="str">
        <f aca="false">IF(Q32=1,Q122*Q123,"")</f>
        <v/>
      </c>
      <c r="R124" s="20" t="str">
        <f aca="false">IF(R32=1,R122*R123,"")</f>
        <v/>
      </c>
      <c r="S124" s="20" t="str">
        <f aca="false">IF(S32=1,S122*S123,"")</f>
        <v/>
      </c>
      <c r="T124" s="20" t="n">
        <f aca="false">IF(T32=1,T122*T123,"")</f>
        <v>439.558371424014</v>
      </c>
      <c r="U124" s="20" t="n">
        <f aca="false">IF(U32=1,U122*U123,"")</f>
        <v>443.90862883856</v>
      </c>
      <c r="V124" s="20" t="n">
        <f aca="false">IF(V32=1,V122*V123,"")</f>
        <v>443.423673880125</v>
      </c>
      <c r="W124" s="20" t="n">
        <f aca="false">IF(W32=1,W122*W123,"")</f>
        <v>426.774594578696</v>
      </c>
      <c r="X124" s="20" t="n">
        <f aca="false">IF(X32=1,X122*X123,"")</f>
        <v>431.049047837464</v>
      </c>
      <c r="Y124" s="20" t="n">
        <f aca="false">IF(Y32=1,Y122*Y123,"")</f>
        <v>435.308340339774</v>
      </c>
      <c r="Z124" s="20" t="n">
        <f aca="false">IF(Z32=1,Z122*Z123,"")</f>
        <v>434.825955615466</v>
      </c>
      <c r="AA124" s="20" t="n">
        <f aca="false">IF(AA32=1,AA122*AA123,"")</f>
        <v>353.794000429281</v>
      </c>
      <c r="AB124" s="20" t="n">
        <f aca="false">IF(AB32=1,AB122*AB123,"")</f>
        <v>357.259573390873</v>
      </c>
      <c r="AC124" s="20" t="n">
        <f aca="false">IF(AC32=1,AC122*AC123,"")</f>
        <v>360.710051149855</v>
      </c>
      <c r="AD124" s="20" t="n">
        <f aca="false">IF(AD32=1,AD122*AD123,"")</f>
        <v>360.229746247903</v>
      </c>
      <c r="AE124" s="20" t="n">
        <f aca="false">IF(AE32=1,AE122*AE123,"")</f>
        <v>875.395846503517</v>
      </c>
      <c r="AF124" s="20" t="n">
        <f aca="false">IF(AF32=1,AF122*AF123,"")</f>
        <v>884.083693609906</v>
      </c>
      <c r="AG124" s="20" t="n">
        <f aca="false">IF(AG32=1,AG122*AG123,"")</f>
        <v>892.741371242564</v>
      </c>
      <c r="AH124" s="20" t="n">
        <f aca="false">IF(AH32=1,AH122*AH123,"")</f>
        <v>891.731644745303</v>
      </c>
      <c r="AI124" s="20" t="n">
        <f aca="false">IF(AI32=1,AI122*AI123,"")</f>
        <v>879.325807790957</v>
      </c>
      <c r="AJ124" s="20" t="n">
        <f aca="false">IF(AJ32=1,AJ122*AJ123,"")</f>
        <v>878.383973717511</v>
      </c>
      <c r="AK124" s="20" t="n">
        <f aca="false">IF(AK32=1,AK122*AK123,"")</f>
        <v>881.00681215043</v>
      </c>
      <c r="AL124" s="20" t="n">
        <f aca="false">IF(AL32=1,AL122*AL123,"")</f>
        <v>880.000053864764</v>
      </c>
      <c r="AM124" s="20" t="n">
        <f aca="false">IF(AM32=1,AM122*AM123,"")</f>
        <v>834.114367893881</v>
      </c>
      <c r="AN124" s="20" t="n">
        <f aca="false">IF(AN32=1,AN122*AN123,"")</f>
        <v>842.29036681352</v>
      </c>
      <c r="AO124" s="20" t="n">
        <f aca="false">IF(AO32=1,AO122*AO123,"")</f>
        <v>850.437860714804</v>
      </c>
      <c r="AP124" s="20" t="n">
        <f aca="false">IF(AP32=1,AP122*AP123,"")</f>
        <v>849.420205282507</v>
      </c>
      <c r="AQ124" s="20" t="n">
        <f aca="false">IF(AQ32=1,AQ122*AQ123,"")</f>
        <v>762.655144323763</v>
      </c>
      <c r="AR124" s="20" t="n">
        <f aca="false">IF(AR32=1,AR122*AR123,"")</f>
        <v>770.078394841811</v>
      </c>
      <c r="AS124" s="20" t="n">
        <f aca="false">IF(AS32=1,AS122*AS123,"")</f>
        <v>777.474398398382</v>
      </c>
      <c r="AT124" s="20" t="n">
        <f aca="false">IF(AT32=1,AT122*AT123,"")</f>
        <v>776.491084101323</v>
      </c>
      <c r="AU124" s="20" t="n">
        <f aca="false">IF(AU32=1,AU122*AU123,"")</f>
        <v>780.015034542724</v>
      </c>
      <c r="AV124" s="20" t="n">
        <f aca="false">IF(AV32=1,AV122*AV123,"")</f>
        <v>787.636373577155</v>
      </c>
      <c r="AW124" s="20" t="n">
        <f aca="false">IF(AW32=1,AW122*AW123,"")</f>
        <v>795.230550049943</v>
      </c>
      <c r="AX124" s="20" t="n">
        <f aca="false">IF(AX32=1,AX122*AX123,"")</f>
        <v>794.243966059706</v>
      </c>
      <c r="AY124" s="20" t="n">
        <f aca="false">IF(AY32=1,AY122*AY123,"")</f>
        <v>736.388347744317</v>
      </c>
      <c r="AZ124" s="20" t="n">
        <f aca="false">IF(AZ32=1,AZ122*AZ123,"")</f>
        <v>735.413927863595</v>
      </c>
      <c r="BA124" s="20" t="n">
        <f aca="false">IF(BA32=1,BA122*BA123,"")</f>
        <v>742.434397916111</v>
      </c>
      <c r="BB124" s="20" t="n">
        <f aca="false">IF(BB32=1,BB122*BB123,"")</f>
        <v>741.438995332417</v>
      </c>
      <c r="BC124" s="20" t="n">
        <f aca="false">IF(BC32=1,BC122*BC123,"")</f>
        <v>748.168780722739</v>
      </c>
      <c r="BD124" s="20" t="n">
        <f aca="false">IF(BD32=1,BD122*BD123,"")</f>
        <v>755.396644046827</v>
      </c>
      <c r="BE124" s="20" t="n">
        <f aca="false">IF(BE32=1,BE122*BE123,"")</f>
        <v>762.595877017033</v>
      </c>
      <c r="BF124" s="20" t="n">
        <f aca="false">IF(BF32=1,BF122*BF123,"")</f>
        <v>761.549784739576</v>
      </c>
      <c r="BG124" s="20" t="n">
        <f aca="false">IF(BG32=1,BG122*BG123,"")</f>
        <v>758.60825641674</v>
      </c>
      <c r="BH124" s="20" t="n">
        <f aca="false">IF(BH32=1,BH122*BH123,"")</f>
        <v>729.398459906192</v>
      </c>
      <c r="BI124" s="20" t="n">
        <f aca="false">IF(BI32=1,BI122*BI123,"")</f>
        <v>736.304271046934</v>
      </c>
      <c r="BJ124" s="20" t="n">
        <f aca="false">IF(BJ32=1,BJ122*BJ123,"")</f>
        <v>735.240446321701</v>
      </c>
      <c r="BK124" s="20" t="n">
        <f aca="false">IF(BK32=1,BK122*BK123,"")</f>
        <v>702.123107524116</v>
      </c>
      <c r="BL124" s="20" t="n">
        <f aca="false">IF(BL32=1,BL122*BL123,"")</f>
        <v>708.837709564982</v>
      </c>
      <c r="BM124" s="20" t="n">
        <f aca="false">IF(BM32=1,BM122*BM123,"")</f>
        <v>715.523427097106</v>
      </c>
      <c r="BN124" s="20" t="n">
        <f aca="false">IF(BN32=1,BN122*BN123,"")</f>
        <v>714.455079301302</v>
      </c>
      <c r="BO124" s="20" t="n">
        <f aca="false">IF(BO32=1,BO122*BO123,"")</f>
        <v>712.779974014872</v>
      </c>
      <c r="BP124" s="20" t="n">
        <f aca="false">IF(BP32=1,BP122*BP123,"")</f>
        <v>711.744551517601</v>
      </c>
      <c r="BQ124" s="20" t="n">
        <f aca="false">IF(BQ32=1,BQ122*BQ123,"")</f>
        <v>718.483438776321</v>
      </c>
      <c r="BR124" s="20" t="n">
        <f aca="false">IF(BR32=1,BR122*BR123,"")</f>
        <v>717.425571455193</v>
      </c>
      <c r="BS124" s="20" t="n">
        <f aca="false">IF(BS32=1,BS122*BS123,"")</f>
        <v>672.916556483569</v>
      </c>
      <c r="BT124" s="20" t="n">
        <f aca="false">IF(BT32=1,BT122*BT123,"")</f>
        <v>679.347774809808</v>
      </c>
      <c r="BU124" s="20" t="n">
        <f aca="false">IF(BU32=1,BU122*BU123,"")</f>
        <v>685.751221574916</v>
      </c>
      <c r="BV124" s="20" t="n">
        <f aca="false">IF(BV32=1,BV122*BV123,"")</f>
        <v>684.702611112541</v>
      </c>
      <c r="BW124" s="20" t="n">
        <f aca="false">IF(BW32=1,BW122*BW123,"")</f>
        <v>664.032830705316</v>
      </c>
      <c r="BX124" s="20" t="n">
        <f aca="false">IF(BX32=1,BX122*BX123,"")</f>
        <v>670.349302827703</v>
      </c>
      <c r="BY124" s="20" t="n">
        <f aca="false">IF(BY32=1,BY122*BY123,"")</f>
        <v>676.637363487155</v>
      </c>
      <c r="BZ124" s="20" t="n">
        <f aca="false">IF(BZ32=1,BZ122*BZ123,"")</f>
        <v>675.559973930262</v>
      </c>
      <c r="CA124" s="20" t="n">
        <f aca="false">IF(CA32=1,CA122*CA123,"")</f>
        <v>647.115654572652</v>
      </c>
      <c r="CB124" s="20" t="str">
        <f aca="false">IF(CB32=1,CB122*CB123,"")</f>
        <v/>
      </c>
      <c r="CC124" s="20" t="str">
        <f aca="false">IF(CC32=1,CC122*CC123,"")</f>
        <v/>
      </c>
      <c r="CD124" s="20" t="str">
        <f aca="false">IF(CD32=1,CD122*CD123,"")</f>
        <v/>
      </c>
      <c r="CE124" s="20" t="str">
        <f aca="false">IF(CE32=1,CE122*CE123,"")</f>
        <v/>
      </c>
      <c r="CF124" s="20" t="str">
        <f aca="false">IF(CF32=1,CF122*CF123,"")</f>
        <v/>
      </c>
      <c r="CG124" s="20" t="str">
        <f aca="false">IF(CG32=1,CG122*CG123,"")</f>
        <v/>
      </c>
      <c r="CH124" s="20" t="str">
        <f aca="false">IF(CH32=1,CH122*CH123,"")</f>
        <v/>
      </c>
      <c r="CI124" s="20" t="str">
        <f aca="false">IF(CI32=1,CI122*CI123,"")</f>
        <v/>
      </c>
      <c r="CJ124" s="20" t="str">
        <f aca="false">IF(CJ32=1,CJ122*CJ123,"")</f>
        <v/>
      </c>
      <c r="CK124" s="20" t="str">
        <f aca="false">IF(CK32=1,CK122*CK123,"")</f>
        <v/>
      </c>
      <c r="CL124" s="20" t="str">
        <f aca="false">IF(CL32=1,CL122*CL123,"")</f>
        <v/>
      </c>
      <c r="CM124" s="20" t="str">
        <f aca="false">IF(CM32=1,CM122*CM123,"")</f>
        <v/>
      </c>
      <c r="CN124" s="20" t="str">
        <f aca="false">IF(CN32=1,CN122*CN123,"")</f>
        <v/>
      </c>
      <c r="CO124" s="20" t="str">
        <f aca="false">IF(CO32=1,CO122*CO123,"")</f>
        <v/>
      </c>
      <c r="CP124" s="20" t="str">
        <f aca="false">IF(CP32=1,CP122*CP123,"")</f>
        <v/>
      </c>
      <c r="CQ124" s="20" t="str">
        <f aca="false">IF(CQ32=1,CQ122*CQ123,"")</f>
        <v/>
      </c>
      <c r="CR124" s="20" t="str">
        <f aca="false">IF(CR32=1,CR122*CR123,"")</f>
        <v/>
      </c>
      <c r="CS124" s="20" t="str">
        <f aca="false">IF(CS32=1,CS122*CS123,"")</f>
        <v/>
      </c>
      <c r="CT124" s="20" t="str">
        <f aca="false">IF(CT32=1,CT122*CT123,"")</f>
        <v/>
      </c>
      <c r="CU124" s="20" t="str">
        <f aca="false">IF(CU32=1,CU122*CU123,"")</f>
        <v/>
      </c>
      <c r="CV124" s="20" t="str">
        <f aca="false">IF(CV32=1,CV122*CV123,"")</f>
        <v/>
      </c>
      <c r="CW124" s="20" t="str">
        <f aca="false">IF(CW32=1,CW122*CW123,"")</f>
        <v/>
      </c>
      <c r="CX124" s="20" t="str">
        <f aca="false">IF(CX32=1,CX122*CX123,"")</f>
        <v/>
      </c>
      <c r="CY124" s="20" t="str">
        <f aca="false">IF(CY32=1,CY122*CY123,"")</f>
        <v/>
      </c>
      <c r="CZ124" s="20" t="str">
        <f aca="false">IF(CZ32=1,CZ122*CZ123,"")</f>
        <v/>
      </c>
      <c r="DA124" s="20" t="str">
        <f aca="false">IF(DA32=1,DA122*DA123,"")</f>
        <v/>
      </c>
      <c r="DB124" s="20" t="str">
        <f aca="false">IF(DB32=1,DB122*DB123,"")</f>
        <v/>
      </c>
      <c r="DC124" s="20" t="str">
        <f aca="false">IF(DC32=1,DC122*DC123,"")</f>
        <v/>
      </c>
      <c r="DD124" s="20" t="str">
        <f aca="false">IF(DD32=1,DD122*DD123,"")</f>
        <v/>
      </c>
      <c r="DE124" s="20" t="str">
        <f aca="false">IF(DE32=1,DE122*DE123,"")</f>
        <v/>
      </c>
      <c r="DF124" s="20" t="str">
        <f aca="false">IF(DF32=1,DF122*DF123,"")</f>
        <v/>
      </c>
      <c r="DG124" s="20" t="str">
        <f aca="false">IF(DG32=1,DG122*DG123,"")</f>
        <v/>
      </c>
      <c r="DH124" s="20" t="str">
        <f aca="false">IF(DH32=1,DH122*DH123,"")</f>
        <v/>
      </c>
      <c r="DI124" s="20" t="str">
        <f aca="false">IF(DI32=1,DI122*DI123,"")</f>
        <v/>
      </c>
      <c r="DJ124" s="20" t="str">
        <f aca="false">IF(DJ32=1,DJ122*DJ123,"")</f>
        <v/>
      </c>
      <c r="DK124" s="20" t="str">
        <f aca="false">IF(DK32=1,DK122*DK123,"")</f>
        <v/>
      </c>
      <c r="DL124" s="20" t="str">
        <f aca="false">IF(DL32=1,DL122*DL123,"")</f>
        <v/>
      </c>
      <c r="DM124" s="20" t="str">
        <f aca="false">IF(DM32=1,DM122*DM123,"")</f>
        <v/>
      </c>
      <c r="DN124" s="20" t="str">
        <f aca="false">IF(DN32=1,DN122*DN123,"")</f>
        <v/>
      </c>
      <c r="DO124" s="20" t="str">
        <f aca="false">IF(DO32=1,DO122*DO123,"")</f>
        <v/>
      </c>
      <c r="DP124" s="20" t="str">
        <f aca="false">IF(DP32=1,DP122*DP123,"")</f>
        <v/>
      </c>
      <c r="DQ124" s="20" t="str">
        <f aca="false">IF(DQ32=1,DQ122*DQ123,"")</f>
        <v/>
      </c>
      <c r="DR124" s="20" t="str">
        <f aca="false">IF(DR32=1,DR122*DR123,"")</f>
        <v/>
      </c>
      <c r="DS124" s="20" t="str">
        <f aca="false">IF(DS32=1,DS122*DS123,"")</f>
        <v/>
      </c>
      <c r="DT124" s="20" t="str">
        <f aca="false">IF(DT32=1,DT122*DT123,"")</f>
        <v/>
      </c>
      <c r="DU124" s="20" t="str">
        <f aca="false">IF(DU32=1,DU122*DU123,"")</f>
        <v/>
      </c>
      <c r="DV124" s="20" t="str">
        <f aca="false">IF(DV32=1,DV122*DV123,"")</f>
        <v/>
      </c>
      <c r="DW124" s="20" t="str">
        <f aca="false">IF(DW32=1,DW122*DW123,"")</f>
        <v/>
      </c>
      <c r="DX124" s="20" t="str">
        <f aca="false">IF(DX32=1,DX122*DX123,"")</f>
        <v/>
      </c>
      <c r="DY124" s="20" t="str">
        <f aca="false">IF(DY32=1,DY122*DY123,"")</f>
        <v/>
      </c>
      <c r="DZ124" s="20" t="str">
        <f aca="false">IF(DZ32=1,DZ122*DZ123,"")</f>
        <v/>
      </c>
      <c r="EA124" s="20" t="str">
        <f aca="false">IF(EA32=1,EA122*EA123,"")</f>
        <v/>
      </c>
      <c r="EB124" s="20" t="str">
        <f aca="false">IF(EB32=1,EB122*EB123,"")</f>
        <v/>
      </c>
      <c r="EC124" s="20" t="str">
        <f aca="false">IF(EC32=1,EC122*EC123,"")</f>
        <v/>
      </c>
      <c r="ED124" s="20" t="str">
        <f aca="false">IF(ED32=1,ED122*ED123,"")</f>
        <v/>
      </c>
      <c r="EE124" s="20" t="str">
        <f aca="false">IF(EE32=1,EE122*EE123,"")</f>
        <v/>
      </c>
      <c r="EF124" s="20" t="str">
        <f aca="false">IF(EF32=1,EF122*EF123,"")</f>
        <v/>
      </c>
      <c r="EG124" s="20" t="str">
        <f aca="false">IF(EG32=1,EG122*EG123,"")</f>
        <v/>
      </c>
      <c r="EH124" s="20" t="str">
        <f aca="false">IF(EH32=1,EH122*EH123,"")</f>
        <v/>
      </c>
      <c r="EI124" s="20" t="str">
        <f aca="false">IF(EI32=1,EI122*EI123,"")</f>
        <v/>
      </c>
      <c r="EJ124" s="20" t="str">
        <f aca="false">IF(EJ32=1,EJ122*EJ123,"")</f>
        <v/>
      </c>
      <c r="EK124" s="20" t="str">
        <f aca="false">IF(EK32=1,EK122*EK123,"")</f>
        <v/>
      </c>
      <c r="EL124" s="20" t="str">
        <f aca="false">IF(EL32=1,EL122*EL123,"")</f>
        <v/>
      </c>
      <c r="EM124" s="20" t="str">
        <f aca="false">IF(EM32=1,EM122*EM123,"")</f>
        <v/>
      </c>
      <c r="EN124" s="20" t="str">
        <f aca="false">IF(EN32=1,EN122*EN123,"")</f>
        <v/>
      </c>
      <c r="EO124" s="20" t="str">
        <f aca="false">IF(EO32=1,EO122*EO123,"")</f>
        <v/>
      </c>
      <c r="EP124" s="20" t="str">
        <f aca="false">IF(EP32=1,EP122*EP123,"")</f>
        <v/>
      </c>
      <c r="EQ124" s="20" t="str">
        <f aca="false">IF(EQ32=1,EQ122*EQ123,"")</f>
        <v/>
      </c>
      <c r="ER124" s="20" t="str">
        <f aca="false">IF(ER32=1,ER122*ER123,"")</f>
        <v/>
      </c>
      <c r="ES124" s="20" t="str">
        <f aca="false">IF(ES32=1,ES122*ES123,"")</f>
        <v/>
      </c>
      <c r="ET124" s="20" t="str">
        <f aca="false">IF(ET32=1,ET122*ET123,"")</f>
        <v/>
      </c>
      <c r="EU124" s="20" t="str">
        <f aca="false">IF(EU32=1,EU122*EU123,"")</f>
        <v/>
      </c>
      <c r="EV124" s="20" t="str">
        <f aca="false">IF(EV32=1,EV122*EV123,"")</f>
        <v/>
      </c>
      <c r="EW124" s="20" t="str">
        <f aca="false">IF(EW32=1,EW122*EW123,"")</f>
        <v/>
      </c>
      <c r="EX124" s="20" t="str">
        <f aca="false">IF(EX32=1,EX122*EX123,"")</f>
        <v/>
      </c>
      <c r="EY124" s="20" t="str">
        <f aca="false">IF(EY32=1,EY122*EY123,"")</f>
        <v/>
      </c>
      <c r="EZ124" s="20" t="str">
        <f aca="false">IF(EZ32=1,EZ122*EZ123,"")</f>
        <v/>
      </c>
      <c r="FA124" s="20" t="str">
        <f aca="false">IF(FA32=1,FA122*FA123,"")</f>
        <v/>
      </c>
      <c r="FB124" s="20" t="str">
        <f aca="false">IF(FB32=1,FB122*FB123,"")</f>
        <v/>
      </c>
      <c r="FC124" s="20" t="str">
        <f aca="false">IF(FC32=1,FC122*FC123,"")</f>
        <v/>
      </c>
      <c r="FD124" s="20" t="str">
        <f aca="false">IF(FD32=1,FD122*FD123,"")</f>
        <v/>
      </c>
      <c r="FE124" s="20" t="str">
        <f aca="false">IF(FE32=1,FE122*FE123,"")</f>
        <v/>
      </c>
      <c r="FF124" s="20" t="str">
        <f aca="false">IF(FF32=1,FF122*FF123,"")</f>
        <v/>
      </c>
      <c r="FG124" s="20" t="str">
        <f aca="false">IF(FG32=1,FG122*FG123,"")</f>
        <v/>
      </c>
      <c r="FH124" s="20" t="str">
        <f aca="false">IF(FH32=1,FH122*FH123,"")</f>
        <v/>
      </c>
    </row>
    <row r="125" customFormat="false" ht="15" hidden="false" customHeight="false" outlineLevel="0" collapsed="false">
      <c r="C125" s="0" t="s">
        <v>773</v>
      </c>
      <c r="D125" s="11" t="s">
        <v>359</v>
      </c>
      <c r="E125" s="20" t="n">
        <f aca="false">IF(In_Debt_Per_MW&gt;0,In_Debt_Per_MW*$E13,-$E118)</f>
        <v>57822.5366688565</v>
      </c>
    </row>
    <row r="126" customFormat="false" ht="15" hidden="false" customHeight="false" outlineLevel="0" collapsed="false">
      <c r="C126" s="27" t="s">
        <v>774</v>
      </c>
      <c r="D126" s="11" t="s">
        <v>32</v>
      </c>
      <c r="E126" s="32" t="n">
        <f aca="false">MAX(0,MIN(In_Gearing,$E124/-$E118,$E125/-$E118))</f>
        <v>0.257193600352734</v>
      </c>
      <c r="F126" s="32" t="n">
        <f aca="false">$E126*-$E118/$E124</f>
        <v>1</v>
      </c>
    </row>
    <row r="127" customFormat="false" ht="15" hidden="false" customHeight="false" outlineLevel="0" collapsed="false">
      <c r="C127" s="0" t="s">
        <v>775</v>
      </c>
      <c r="D127" s="11" t="s">
        <v>359</v>
      </c>
      <c r="E127" s="20" t="n">
        <f aca="false">$E126*-$E118</f>
        <v>14871.5863873912</v>
      </c>
      <c r="F127" s="20" t="n">
        <f aca="false">PMT($F36,In_Debt_Tenor*Months_In_Year/Months_Per_Period,-$E127)</f>
        <v>353.79400042928</v>
      </c>
    </row>
    <row r="129" customFormat="false" ht="15" hidden="false" customHeight="false" outlineLevel="0" collapsed="false">
      <c r="A129" s="9" t="s">
        <v>14</v>
      </c>
      <c r="B129" s="9"/>
      <c r="C129" s="9" t="s">
        <v>776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</row>
    <row r="130" customFormat="false" ht="15" hidden="false" customHeight="false" outlineLevel="0" collapsed="false">
      <c r="C130" s="0" t="s">
        <v>777</v>
      </c>
      <c r="D130" s="11" t="s">
        <v>359</v>
      </c>
      <c r="I130" s="20" t="n">
        <f aca="false">SUM(J130:FH130)</f>
        <v>-6356.05363836564</v>
      </c>
      <c r="J130" s="20" t="n">
        <f aca="false">-I139*$F36*J26</f>
        <v>-0</v>
      </c>
      <c r="K130" s="20" t="n">
        <f aca="false">-J139*$F36*K26</f>
        <v>-0</v>
      </c>
      <c r="L130" s="20" t="n">
        <f aca="false">-K139*$F36*L26</f>
        <v>-0</v>
      </c>
      <c r="M130" s="20" t="n">
        <f aca="false">-L139*$F36*M26</f>
        <v>-0</v>
      </c>
      <c r="N130" s="20" t="n">
        <f aca="false">-M139*$F36*N26</f>
        <v>-0</v>
      </c>
      <c r="O130" s="20" t="n">
        <f aca="false">-N139*$F36*O26</f>
        <v>-0</v>
      </c>
      <c r="P130" s="20" t="n">
        <f aca="false">-O139*$F36*P26</f>
        <v>-0</v>
      </c>
      <c r="Q130" s="20" t="n">
        <f aca="false">-P139*$F36*Q26</f>
        <v>-0</v>
      </c>
      <c r="R130" s="20" t="n">
        <f aca="false">-Q139*$F36*R26</f>
        <v>-0</v>
      </c>
      <c r="S130" s="20" t="n">
        <f aca="false">-R139*$F36*S26</f>
        <v>-0</v>
      </c>
      <c r="T130" s="20" t="n">
        <f aca="false">-S139*$F36*T26</f>
        <v>-185.89482984239</v>
      </c>
      <c r="U130" s="20" t="n">
        <f aca="false">-T139*$F36*U26</f>
        <v>-183.796090210054</v>
      </c>
      <c r="V130" s="20" t="n">
        <f aca="false">-U139*$F36*V26</f>
        <v>-181.671116332313</v>
      </c>
      <c r="W130" s="20" t="n">
        <f aca="false">-V139*$F36*W26</f>
        <v>-179.519580281101</v>
      </c>
      <c r="X130" s="20" t="n">
        <f aca="false">-W139*$F36*X26</f>
        <v>-177.341150029249</v>
      </c>
      <c r="Y130" s="20" t="n">
        <f aca="false">-X139*$F36*Y26</f>
        <v>-175.135489399249</v>
      </c>
      <c r="Z130" s="20" t="n">
        <f aca="false">-Y139*$F36*Z26</f>
        <v>-172.902258011373</v>
      </c>
      <c r="AA130" s="20" t="n">
        <f aca="false">-Z139*$F36*AA26</f>
        <v>-170.641111231149</v>
      </c>
      <c r="AB130" s="20" t="n">
        <f aca="false">-AA139*$F36*AB26</f>
        <v>-168.351700116173</v>
      </c>
      <c r="AC130" s="20" t="n">
        <f aca="false">-AB139*$F36*AC26</f>
        <v>-166.033671362259</v>
      </c>
      <c r="AD130" s="20" t="n">
        <f aca="false">-AC139*$F36*AD26</f>
        <v>-163.686667248921</v>
      </c>
      <c r="AE130" s="20" t="n">
        <f aca="false">-AD139*$F36*AE26</f>
        <v>-161.310325584167</v>
      </c>
      <c r="AF130" s="20" t="n">
        <f aca="false">-AE139*$F36*AF26</f>
        <v>-158.904279648603</v>
      </c>
      <c r="AG130" s="20" t="n">
        <f aca="false">-AF139*$F36*AG26</f>
        <v>-156.468158138844</v>
      </c>
      <c r="AH130" s="20" t="n">
        <f aca="false">-AG139*$F36*AH26</f>
        <v>-154.001585110214</v>
      </c>
      <c r="AI130" s="20" t="n">
        <f aca="false">-AH139*$F36*AI26</f>
        <v>-151.504179918725</v>
      </c>
      <c r="AJ130" s="20" t="n">
        <f aca="false">-AI139*$F36*AJ26</f>
        <v>-148.975557162343</v>
      </c>
      <c r="AK130" s="20" t="n">
        <f aca="false">-AJ139*$F36*AK26</f>
        <v>-146.415326621507</v>
      </c>
      <c r="AL130" s="20" t="n">
        <f aca="false">-AK139*$F36*AL26</f>
        <v>-143.82309319891</v>
      </c>
      <c r="AM130" s="20" t="n">
        <f aca="false">-AL139*$F36*AM26</f>
        <v>-141.19845685853</v>
      </c>
      <c r="AN130" s="20" t="n">
        <f aca="false">-AM139*$F36*AN26</f>
        <v>-138.541012563895</v>
      </c>
      <c r="AO130" s="20" t="n">
        <f aca="false">-AN139*$F36*AO26</f>
        <v>-135.850350215578</v>
      </c>
      <c r="AP130" s="20" t="n">
        <f aca="false">-AO139*$F36*AP26</f>
        <v>-133.126054587907</v>
      </c>
      <c r="AQ130" s="20" t="n">
        <f aca="false">-AP139*$F36*AQ26</f>
        <v>-130.36770526489</v>
      </c>
      <c r="AR130" s="20" t="n">
        <f aca="false">-AQ139*$F36*AR26</f>
        <v>-127.574876575335</v>
      </c>
      <c r="AS130" s="20" t="n">
        <f aca="false">-AR139*$F36*AS26</f>
        <v>-124.747137527161</v>
      </c>
      <c r="AT130" s="20" t="n">
        <f aca="false">-AS139*$F36*AT26</f>
        <v>-121.884051740884</v>
      </c>
      <c r="AU130" s="20" t="n">
        <f aca="false">-AT139*$F36*AU26</f>
        <v>-118.985177382279</v>
      </c>
      <c r="AV130" s="20" t="n">
        <f aca="false">-AU139*$F36*AV26</f>
        <v>-116.050067094192</v>
      </c>
      <c r="AW130" s="20" t="n">
        <f aca="false">-AV139*$F36*AW26</f>
        <v>-113.078267927503</v>
      </c>
      <c r="AX130" s="20" t="n">
        <f aca="false">-AW139*$F36*AX26</f>
        <v>-110.069321271231</v>
      </c>
      <c r="AY130" s="20" t="n">
        <f aca="false">-AX139*$F36*AY26</f>
        <v>-107.022762781755</v>
      </c>
      <c r="AZ130" s="20" t="n">
        <f aca="false">-AY139*$F36*AZ26</f>
        <v>-103.938122311161</v>
      </c>
      <c r="BA130" s="20" t="n">
        <f aca="false">-AZ139*$F36*BA26</f>
        <v>-100.814923834685</v>
      </c>
      <c r="BB130" s="20" t="n">
        <f aca="false">-BA139*$F36*BB26</f>
        <v>-97.6526853772521</v>
      </c>
      <c r="BC130" s="20" t="n">
        <f aca="false">-BB139*$F36*BC26</f>
        <v>-94.4509189391018</v>
      </c>
      <c r="BD130" s="20" t="n">
        <f aca="false">-BC139*$F36*BD26</f>
        <v>-91.2091304204746</v>
      </c>
      <c r="BE130" s="20" t="n">
        <f aca="false">-BD139*$F36*BE26</f>
        <v>-87.9268195453645</v>
      </c>
      <c r="BF130" s="20" t="n">
        <f aca="false">-BE139*$F36*BF26</f>
        <v>-84.6034797843155</v>
      </c>
      <c r="BG130" s="20" t="n">
        <f aca="false">-BF139*$F36*BG26</f>
        <v>-81.2385982762535</v>
      </c>
      <c r="BH130" s="20" t="n">
        <f aca="false">-BG139*$F36*BH26</f>
        <v>-77.8316557493406</v>
      </c>
      <c r="BI130" s="20" t="n">
        <f aca="false">-BH139*$F36*BI26</f>
        <v>-74.3821264408414</v>
      </c>
      <c r="BJ130" s="20" t="n">
        <f aca="false">-BI139*$F36*BJ26</f>
        <v>-70.8894780159859</v>
      </c>
      <c r="BK130" s="20" t="n">
        <f aca="false">-BJ139*$F36*BK26</f>
        <v>-67.3531714858197</v>
      </c>
      <c r="BL130" s="20" t="n">
        <f aca="false">-BK139*$F36*BL26</f>
        <v>-63.7726611240265</v>
      </c>
      <c r="BM130" s="20" t="n">
        <f aca="false">-BL139*$F36*BM26</f>
        <v>-60.1473943827108</v>
      </c>
      <c r="BN130" s="20" t="n">
        <f aca="false">-BM139*$F36*BN26</f>
        <v>-56.4768118071287</v>
      </c>
      <c r="BO130" s="20" t="n">
        <f aca="false">-BN139*$F36*BO26</f>
        <v>-52.7603469493518</v>
      </c>
      <c r="BP130" s="20" t="n">
        <f aca="false">-BO139*$F36*BP26</f>
        <v>-48.9974262808527</v>
      </c>
      <c r="BQ130" s="20" t="n">
        <f aca="false">-BP139*$F36*BQ26</f>
        <v>-45.1874691039973</v>
      </c>
      <c r="BR130" s="20" t="n">
        <f aca="false">-BQ139*$F36*BR26</f>
        <v>-41.3298874624313</v>
      </c>
      <c r="BS130" s="20" t="n">
        <f aca="false">-BR139*$F36*BS26</f>
        <v>-37.4240860503457</v>
      </c>
      <c r="BT130" s="20" t="n">
        <f aca="false">-BS139*$F36*BT26</f>
        <v>-33.469462120609</v>
      </c>
      <c r="BU130" s="20" t="n">
        <f aca="false">-BT139*$F36*BU26</f>
        <v>-29.4654053917506</v>
      </c>
      <c r="BV130" s="20" t="n">
        <f aca="false">-BU139*$F36*BV26</f>
        <v>-25.4112979537815</v>
      </c>
      <c r="BW130" s="20" t="n">
        <f aca="false">-BV139*$F36*BW26</f>
        <v>-21.3065141728378</v>
      </c>
      <c r="BX130" s="20" t="n">
        <f aca="false">-BW139*$F36*BX26</f>
        <v>-17.1504205946322</v>
      </c>
      <c r="BY130" s="20" t="n">
        <f aca="false">-BX139*$F36*BY26</f>
        <v>-12.9423758466991</v>
      </c>
      <c r="BZ130" s="20" t="n">
        <f aca="false">-BY139*$F36*BZ26</f>
        <v>-8.68173053941687</v>
      </c>
      <c r="CA130" s="20" t="n">
        <f aca="false">-BZ139*$F36*CA26</f>
        <v>-4.36782716579358</v>
      </c>
      <c r="CB130" s="20" t="n">
        <f aca="false">-CA139*$F36*CB26</f>
        <v>-0</v>
      </c>
      <c r="CC130" s="20" t="n">
        <f aca="false">-CB139*$F36*CC26</f>
        <v>-0</v>
      </c>
      <c r="CD130" s="20" t="n">
        <f aca="false">-CC139*$F36*CD26</f>
        <v>-0</v>
      </c>
      <c r="CE130" s="20" t="n">
        <f aca="false">-CD139*$F36*CE26</f>
        <v>-0</v>
      </c>
      <c r="CF130" s="20" t="n">
        <f aca="false">-CE139*$F36*CF26</f>
        <v>-0</v>
      </c>
      <c r="CG130" s="20" t="n">
        <f aca="false">-CF139*$F36*CG26</f>
        <v>-0</v>
      </c>
      <c r="CH130" s="20" t="n">
        <f aca="false">-CG139*$F36*CH26</f>
        <v>-0</v>
      </c>
      <c r="CI130" s="20" t="n">
        <f aca="false">-CH139*$F36*CI26</f>
        <v>-0</v>
      </c>
      <c r="CJ130" s="20" t="n">
        <f aca="false">-CI139*$F36*CJ26</f>
        <v>-0</v>
      </c>
      <c r="CK130" s="20" t="n">
        <f aca="false">-CJ139*$F36*CK26</f>
        <v>-0</v>
      </c>
      <c r="CL130" s="20" t="n">
        <f aca="false">-CK139*$F36*CL26</f>
        <v>-0</v>
      </c>
      <c r="CM130" s="20" t="n">
        <f aca="false">-CL139*$F36*CM26</f>
        <v>-0</v>
      </c>
      <c r="CN130" s="20" t="n">
        <f aca="false">-CM139*$F36*CN26</f>
        <v>-0</v>
      </c>
      <c r="CO130" s="20" t="n">
        <f aca="false">-CN139*$F36*CO26</f>
        <v>-0</v>
      </c>
      <c r="CP130" s="20" t="n">
        <f aca="false">-CO139*$F36*CP26</f>
        <v>-0</v>
      </c>
      <c r="CQ130" s="20" t="n">
        <f aca="false">-CP139*$F36*CQ26</f>
        <v>-0</v>
      </c>
      <c r="CR130" s="20" t="n">
        <f aca="false">-CQ139*$F36*CR26</f>
        <v>-0</v>
      </c>
      <c r="CS130" s="20" t="n">
        <f aca="false">-CR139*$F36*CS26</f>
        <v>-0</v>
      </c>
      <c r="CT130" s="20" t="n">
        <f aca="false">-CS139*$F36*CT26</f>
        <v>-0</v>
      </c>
      <c r="CU130" s="20" t="n">
        <f aca="false">-CT139*$F36*CU26</f>
        <v>-0</v>
      </c>
      <c r="CV130" s="20" t="n">
        <f aca="false">-CU139*$F36*CV26</f>
        <v>-0</v>
      </c>
      <c r="CW130" s="20" t="n">
        <f aca="false">-CV139*$F36*CW26</f>
        <v>-0</v>
      </c>
      <c r="CX130" s="20" t="n">
        <f aca="false">-CW139*$F36*CX26</f>
        <v>-0</v>
      </c>
      <c r="CY130" s="20" t="n">
        <f aca="false">-CX139*$F36*CY26</f>
        <v>-0</v>
      </c>
      <c r="CZ130" s="20" t="n">
        <f aca="false">-CY139*$F36*CZ26</f>
        <v>-0</v>
      </c>
      <c r="DA130" s="20" t="n">
        <f aca="false">-CZ139*$F36*DA26</f>
        <v>-0</v>
      </c>
      <c r="DB130" s="20" t="n">
        <f aca="false">-DA139*$F36*DB26</f>
        <v>-0</v>
      </c>
      <c r="DC130" s="20" t="n">
        <f aca="false">-DB139*$F36*DC26</f>
        <v>-0</v>
      </c>
      <c r="DD130" s="20" t="n">
        <f aca="false">-DC139*$F36*DD26</f>
        <v>-0</v>
      </c>
      <c r="DE130" s="20" t="n">
        <f aca="false">-DD139*$F36*DE26</f>
        <v>-0</v>
      </c>
      <c r="DF130" s="20" t="n">
        <f aca="false">-DE139*$F36*DF26</f>
        <v>-0</v>
      </c>
      <c r="DG130" s="20" t="n">
        <f aca="false">-DF139*$F36*DG26</f>
        <v>-0</v>
      </c>
      <c r="DH130" s="20" t="n">
        <f aca="false">-DG139*$F36*DH26</f>
        <v>-0</v>
      </c>
      <c r="DI130" s="20" t="n">
        <f aca="false">-DH139*$F36*DI26</f>
        <v>-0</v>
      </c>
      <c r="DJ130" s="20" t="n">
        <f aca="false">-DI139*$F36*DJ26</f>
        <v>-0</v>
      </c>
      <c r="DK130" s="20" t="n">
        <f aca="false">-DJ139*$F36*DK26</f>
        <v>-0</v>
      </c>
      <c r="DL130" s="20" t="n">
        <f aca="false">-DK139*$F36*DL26</f>
        <v>-0</v>
      </c>
      <c r="DM130" s="20" t="n">
        <f aca="false">-DL139*$F36*DM26</f>
        <v>-0</v>
      </c>
      <c r="DN130" s="20" t="n">
        <f aca="false">-DM139*$F36*DN26</f>
        <v>-0</v>
      </c>
      <c r="DO130" s="20" t="n">
        <f aca="false">-DN139*$F36*DO26</f>
        <v>-0</v>
      </c>
      <c r="DP130" s="20" t="n">
        <f aca="false">-DO139*$F36*DP26</f>
        <v>-0</v>
      </c>
      <c r="DQ130" s="20" t="n">
        <f aca="false">-DP139*$F36*DQ26</f>
        <v>-0</v>
      </c>
      <c r="DR130" s="20" t="n">
        <f aca="false">-DQ139*$F36*DR26</f>
        <v>-0</v>
      </c>
      <c r="DS130" s="20" t="n">
        <f aca="false">-DR139*$F36*DS26</f>
        <v>-0</v>
      </c>
      <c r="DT130" s="20" t="n">
        <f aca="false">-DS139*$F36*DT26</f>
        <v>-0</v>
      </c>
      <c r="DU130" s="20" t="n">
        <f aca="false">-DT139*$F36*DU26</f>
        <v>-0</v>
      </c>
      <c r="DV130" s="20" t="n">
        <f aca="false">-DU139*$F36*DV26</f>
        <v>-0</v>
      </c>
      <c r="DW130" s="20" t="n">
        <f aca="false">-DV139*$F36*DW26</f>
        <v>-0</v>
      </c>
      <c r="DX130" s="20" t="n">
        <f aca="false">-DW139*$F36*DX26</f>
        <v>-0</v>
      </c>
      <c r="DY130" s="20" t="n">
        <f aca="false">-DX139*$F36*DY26</f>
        <v>-0</v>
      </c>
      <c r="DZ130" s="20" t="n">
        <f aca="false">-DY139*$F36*DZ26</f>
        <v>-0</v>
      </c>
      <c r="EA130" s="20" t="n">
        <f aca="false">-DZ139*$F36*EA26</f>
        <v>-0</v>
      </c>
      <c r="EB130" s="20" t="n">
        <f aca="false">-EA139*$F36*EB26</f>
        <v>-0</v>
      </c>
      <c r="EC130" s="20" t="n">
        <f aca="false">-EB139*$F36*EC26</f>
        <v>-0</v>
      </c>
      <c r="ED130" s="20" t="n">
        <f aca="false">-EC139*$F36*ED26</f>
        <v>-0</v>
      </c>
      <c r="EE130" s="20" t="n">
        <f aca="false">-ED139*$F36*EE26</f>
        <v>-0</v>
      </c>
      <c r="EF130" s="20" t="n">
        <f aca="false">-EE139*$F36*EF26</f>
        <v>-0</v>
      </c>
      <c r="EG130" s="20" t="n">
        <f aca="false">-EF139*$F36*EG26</f>
        <v>-0</v>
      </c>
      <c r="EH130" s="20" t="n">
        <f aca="false">-EG139*$F36*EH26</f>
        <v>-0</v>
      </c>
      <c r="EI130" s="20" t="n">
        <f aca="false">-EH139*$F36*EI26</f>
        <v>-0</v>
      </c>
      <c r="EJ130" s="20" t="n">
        <f aca="false">-EI139*$F36*EJ26</f>
        <v>-0</v>
      </c>
      <c r="EK130" s="20" t="n">
        <f aca="false">-EJ139*$F36*EK26</f>
        <v>-0</v>
      </c>
      <c r="EL130" s="20" t="n">
        <f aca="false">-EK139*$F36*EL26</f>
        <v>-0</v>
      </c>
      <c r="EM130" s="20" t="n">
        <f aca="false">-EL139*$F36*EM26</f>
        <v>-0</v>
      </c>
      <c r="EN130" s="20" t="n">
        <f aca="false">-EM139*$F36*EN26</f>
        <v>-0</v>
      </c>
      <c r="EO130" s="20" t="n">
        <f aca="false">-EN139*$F36*EO26</f>
        <v>-0</v>
      </c>
      <c r="EP130" s="20" t="n">
        <f aca="false">-EO139*$F36*EP26</f>
        <v>-0</v>
      </c>
      <c r="EQ130" s="20" t="n">
        <f aca="false">-EP139*$F36*EQ26</f>
        <v>-0</v>
      </c>
      <c r="ER130" s="20" t="n">
        <f aca="false">-EQ139*$F36*ER26</f>
        <v>-0</v>
      </c>
      <c r="ES130" s="20" t="n">
        <f aca="false">-ER139*$F36*ES26</f>
        <v>-0</v>
      </c>
      <c r="ET130" s="20" t="n">
        <f aca="false">-ES139*$F36*ET26</f>
        <v>-0</v>
      </c>
      <c r="EU130" s="20" t="n">
        <f aca="false">-ET139*$F36*EU26</f>
        <v>-0</v>
      </c>
      <c r="EV130" s="20" t="n">
        <f aca="false">-EU139*$F36*EV26</f>
        <v>-0</v>
      </c>
      <c r="EW130" s="20" t="n">
        <f aca="false">-EV139*$F36*EW26</f>
        <v>-0</v>
      </c>
      <c r="EX130" s="20" t="n">
        <f aca="false">-EW139*$F36*EX26</f>
        <v>-0</v>
      </c>
      <c r="EY130" s="20" t="n">
        <f aca="false">-EX139*$F36*EY26</f>
        <v>-0</v>
      </c>
      <c r="EZ130" s="20" t="n">
        <f aca="false">-EY139*$F36*EZ26</f>
        <v>-0</v>
      </c>
      <c r="FA130" s="20" t="n">
        <f aca="false">-EZ139*$F36*FA26</f>
        <v>-0</v>
      </c>
      <c r="FB130" s="20" t="n">
        <f aca="false">-FA139*$F36*FB26</f>
        <v>-0</v>
      </c>
      <c r="FC130" s="20" t="n">
        <f aca="false">-FB139*$F36*FC26</f>
        <v>-0</v>
      </c>
      <c r="FD130" s="20" t="n">
        <f aca="false">-FC139*$F36*FD26</f>
        <v>-0</v>
      </c>
      <c r="FE130" s="20" t="n">
        <f aca="false">-FD139*$F36*FE26</f>
        <v>-0</v>
      </c>
      <c r="FF130" s="20" t="n">
        <f aca="false">-FE139*$F36*FF26</f>
        <v>-0</v>
      </c>
      <c r="FG130" s="20" t="n">
        <f aca="false">-FF139*$F36*FG26</f>
        <v>-0</v>
      </c>
      <c r="FH130" s="20" t="n">
        <f aca="false">-FG139*$F36*FH26</f>
        <v>-0</v>
      </c>
    </row>
    <row r="131" customFormat="false" ht="15" hidden="false" customHeight="false" outlineLevel="0" collapsed="false">
      <c r="C131" s="0" t="s">
        <v>778</v>
      </c>
      <c r="D131" s="11" t="s">
        <v>359</v>
      </c>
      <c r="I131" s="20" t="n">
        <f aca="false">SUM(J131:FH131)</f>
        <v>-14871.5863873912</v>
      </c>
      <c r="J131" s="20" t="n">
        <f aca="false">-MIN(I139,$F127+J130)*J32</f>
        <v>-0</v>
      </c>
      <c r="K131" s="20" t="n">
        <f aca="false">-MIN(J139,$F127+K130)*K32</f>
        <v>-0</v>
      </c>
      <c r="L131" s="20" t="n">
        <f aca="false">-MIN(K139,$F127+L130)*L32</f>
        <v>-0</v>
      </c>
      <c r="M131" s="20" t="n">
        <f aca="false">-MIN(L139,$F127+M130)*M32</f>
        <v>-0</v>
      </c>
      <c r="N131" s="20" t="n">
        <f aca="false">-MIN(M139,$F127+N130)*N32</f>
        <v>-0</v>
      </c>
      <c r="O131" s="20" t="n">
        <f aca="false">-MIN(N139,$F127+O130)*O32</f>
        <v>-0</v>
      </c>
      <c r="P131" s="20" t="n">
        <f aca="false">-MIN(O139,$F127+P130)*P32</f>
        <v>-0</v>
      </c>
      <c r="Q131" s="20" t="n">
        <f aca="false">-MIN(P139,$F127+Q130)*Q32</f>
        <v>-0</v>
      </c>
      <c r="R131" s="20" t="n">
        <f aca="false">-MIN(Q139,$F127+R130)*R32</f>
        <v>-0</v>
      </c>
      <c r="S131" s="20" t="n">
        <f aca="false">-MIN(R139,$F127+S130)*S32</f>
        <v>-0</v>
      </c>
      <c r="T131" s="20" t="n">
        <f aca="false">-MIN(S139,$F127+T130)*T32</f>
        <v>-167.899170586891</v>
      </c>
      <c r="U131" s="20" t="n">
        <f aca="false">-MIN(T139,$F127+U130)*U32</f>
        <v>-169.997910219227</v>
      </c>
      <c r="V131" s="20" t="n">
        <f aca="false">-MIN(U139,$F127+V130)*V32</f>
        <v>-172.122884096967</v>
      </c>
      <c r="W131" s="20" t="n">
        <f aca="false">-MIN(V139,$F127+W130)*W32</f>
        <v>-174.274420148179</v>
      </c>
      <c r="X131" s="20" t="n">
        <f aca="false">-MIN(W139,$F127+X130)*X32</f>
        <v>-176.452850400031</v>
      </c>
      <c r="Y131" s="20" t="n">
        <f aca="false">-MIN(X139,$F127+Y130)*Y32</f>
        <v>-178.658511030032</v>
      </c>
      <c r="Z131" s="20" t="n">
        <f aca="false">-MIN(Y139,$F127+Z130)*Z32</f>
        <v>-180.891742417907</v>
      </c>
      <c r="AA131" s="20" t="n">
        <f aca="false">-MIN(Z139,$F127+AA130)*AA32</f>
        <v>-183.152889198131</v>
      </c>
      <c r="AB131" s="20" t="n">
        <f aca="false">-MIN(AA139,$F127+AB130)*AB32</f>
        <v>-185.442300313108</v>
      </c>
      <c r="AC131" s="20" t="n">
        <f aca="false">-MIN(AB139,$F127+AC130)*AC32</f>
        <v>-187.760329067021</v>
      </c>
      <c r="AD131" s="20" t="n">
        <f aca="false">-MIN(AC139,$F127+AD130)*AD32</f>
        <v>-190.107333180359</v>
      </c>
      <c r="AE131" s="20" t="n">
        <f aca="false">-MIN(AD139,$F127+AE130)*AE32</f>
        <v>-192.483674845114</v>
      </c>
      <c r="AF131" s="20" t="n">
        <f aca="false">-MIN(AE139,$F127+AF130)*AF32</f>
        <v>-194.889720780678</v>
      </c>
      <c r="AG131" s="20" t="n">
        <f aca="false">-MIN(AF139,$F127+AG130)*AG32</f>
        <v>-197.325842290436</v>
      </c>
      <c r="AH131" s="20" t="n">
        <f aca="false">-MIN(AG139,$F127+AH130)*AH32</f>
        <v>-199.792415319067</v>
      </c>
      <c r="AI131" s="20" t="n">
        <f aca="false">-MIN(AH139,$F127+AI130)*AI32</f>
        <v>-202.289820510555</v>
      </c>
      <c r="AJ131" s="20" t="n">
        <f aca="false">-MIN(AI139,$F127+AJ130)*AJ32</f>
        <v>-204.818443266937</v>
      </c>
      <c r="AK131" s="20" t="n">
        <f aca="false">-MIN(AJ139,$F127+AK130)*AK32</f>
        <v>-207.378673807774</v>
      </c>
      <c r="AL131" s="20" t="n">
        <f aca="false">-MIN(AK139,$F127+AL130)*AL32</f>
        <v>-209.970907230371</v>
      </c>
      <c r="AM131" s="20" t="n">
        <f aca="false">-MIN(AL139,$F127+AM130)*AM32</f>
        <v>-212.59554357075</v>
      </c>
      <c r="AN131" s="20" t="n">
        <f aca="false">-MIN(AM139,$F127+AN130)*AN32</f>
        <v>-215.252987865385</v>
      </c>
      <c r="AO131" s="20" t="n">
        <f aca="false">-MIN(AN139,$F127+AO130)*AO32</f>
        <v>-217.943650213702</v>
      </c>
      <c r="AP131" s="20" t="n">
        <f aca="false">-MIN(AO139,$F127+AP130)*AP32</f>
        <v>-220.667945841373</v>
      </c>
      <c r="AQ131" s="20" t="n">
        <f aca="false">-MIN(AP139,$F127+AQ130)*AQ32</f>
        <v>-223.426295164391</v>
      </c>
      <c r="AR131" s="20" t="n">
        <f aca="false">-MIN(AQ139,$F127+AR130)*AR32</f>
        <v>-226.219123853945</v>
      </c>
      <c r="AS131" s="20" t="n">
        <f aca="false">-MIN(AR139,$F127+AS130)*AS32</f>
        <v>-229.04686290212</v>
      </c>
      <c r="AT131" s="20" t="n">
        <f aca="false">-MIN(AS139,$F127+AT130)*AT32</f>
        <v>-231.909948688396</v>
      </c>
      <c r="AU131" s="20" t="n">
        <f aca="false">-MIN(AT139,$F127+AU130)*AU32</f>
        <v>-234.808823047001</v>
      </c>
      <c r="AV131" s="20" t="n">
        <f aca="false">-MIN(AU139,$F127+AV130)*AV32</f>
        <v>-237.743933335089</v>
      </c>
      <c r="AW131" s="20" t="n">
        <f aca="false">-MIN(AV139,$F127+AW130)*AW32</f>
        <v>-240.715732501777</v>
      </c>
      <c r="AX131" s="20" t="n">
        <f aca="false">-MIN(AW139,$F127+AX130)*AX32</f>
        <v>-243.724679158049</v>
      </c>
      <c r="AY131" s="20" t="n">
        <f aca="false">-MIN(AX139,$F127+AY130)*AY32</f>
        <v>-246.771237647525</v>
      </c>
      <c r="AZ131" s="20" t="n">
        <f aca="false">-MIN(AY139,$F127+AZ130)*AZ32</f>
        <v>-249.855878118119</v>
      </c>
      <c r="BA131" s="20" t="n">
        <f aca="false">-MIN(AZ139,$F127+BA130)*BA32</f>
        <v>-252.979076594596</v>
      </c>
      <c r="BB131" s="20" t="n">
        <f aca="false">-MIN(BA139,$F127+BB130)*BB32</f>
        <v>-256.141315052028</v>
      </c>
      <c r="BC131" s="20" t="n">
        <f aca="false">-MIN(BB139,$F127+BC130)*BC32</f>
        <v>-259.343081490178</v>
      </c>
      <c r="BD131" s="20" t="n">
        <f aca="false">-MIN(BC139,$F127+BD130)*BD32</f>
        <v>-262.584870008806</v>
      </c>
      <c r="BE131" s="20" t="n">
        <f aca="false">-MIN(BD139,$F127+BE130)*BE32</f>
        <v>-265.867180883916</v>
      </c>
      <c r="BF131" s="20" t="n">
        <f aca="false">-MIN(BE139,$F127+BF130)*BF32</f>
        <v>-269.190520644965</v>
      </c>
      <c r="BG131" s="20" t="n">
        <f aca="false">-MIN(BF139,$F127+BG130)*BG32</f>
        <v>-272.555402153027</v>
      </c>
      <c r="BH131" s="20" t="n">
        <f aca="false">-MIN(BG139,$F127+BH130)*BH32</f>
        <v>-275.96234467994</v>
      </c>
      <c r="BI131" s="20" t="n">
        <f aca="false">-MIN(BH139,$F127+BI130)*BI32</f>
        <v>-279.411873988439</v>
      </c>
      <c r="BJ131" s="20" t="n">
        <f aca="false">-MIN(BI139,$F127+BJ130)*BJ32</f>
        <v>-282.904522413294</v>
      </c>
      <c r="BK131" s="20" t="n">
        <f aca="false">-MIN(BJ139,$F127+BK130)*BK32</f>
        <v>-286.440828943461</v>
      </c>
      <c r="BL131" s="20" t="n">
        <f aca="false">-MIN(BK139,$F127+BL130)*BL32</f>
        <v>-290.021339305254</v>
      </c>
      <c r="BM131" s="20" t="n">
        <f aca="false">-MIN(BL139,$F127+BM130)*BM32</f>
        <v>-293.646606046569</v>
      </c>
      <c r="BN131" s="20" t="n">
        <f aca="false">-MIN(BM139,$F127+BN130)*BN32</f>
        <v>-297.317188622152</v>
      </c>
      <c r="BO131" s="20" t="n">
        <f aca="false">-MIN(BN139,$F127+BO130)*BO32</f>
        <v>-301.033653479928</v>
      </c>
      <c r="BP131" s="20" t="n">
        <f aca="false">-MIN(BO139,$F127+BP130)*BP32</f>
        <v>-304.796574148428</v>
      </c>
      <c r="BQ131" s="20" t="n">
        <f aca="false">-MIN(BP139,$F127+BQ130)*BQ32</f>
        <v>-308.606531325283</v>
      </c>
      <c r="BR131" s="20" t="n">
        <f aca="false">-MIN(BQ139,$F127+BR130)*BR32</f>
        <v>-312.464112966849</v>
      </c>
      <c r="BS131" s="20" t="n">
        <f aca="false">-MIN(BR139,$F127+BS130)*BS32</f>
        <v>-316.369914378935</v>
      </c>
      <c r="BT131" s="20" t="n">
        <f aca="false">-MIN(BS139,$F127+BT130)*BT32</f>
        <v>-320.324538308671</v>
      </c>
      <c r="BU131" s="20" t="n">
        <f aca="false">-MIN(BT139,$F127+BU130)*BU32</f>
        <v>-324.32859503753</v>
      </c>
      <c r="BV131" s="20" t="n">
        <f aca="false">-MIN(BU139,$F127+BV130)*BV32</f>
        <v>-328.382702475499</v>
      </c>
      <c r="BW131" s="20" t="n">
        <f aca="false">-MIN(BV139,$F127+BW130)*BW32</f>
        <v>-332.487486256443</v>
      </c>
      <c r="BX131" s="20" t="n">
        <f aca="false">-MIN(BW139,$F127+BX130)*BX32</f>
        <v>-336.643579834648</v>
      </c>
      <c r="BY131" s="20" t="n">
        <f aca="false">-MIN(BX139,$F127+BY130)*BY32</f>
        <v>-340.851624582581</v>
      </c>
      <c r="BZ131" s="20" t="n">
        <f aca="false">-MIN(BY139,$F127+BZ130)*BZ32</f>
        <v>-345.112269889863</v>
      </c>
      <c r="CA131" s="20" t="n">
        <f aca="false">-MIN(BZ139,$F127+CA130)*CA32</f>
        <v>-349.426173263486</v>
      </c>
      <c r="CB131" s="20" t="n">
        <f aca="false">-MIN(CA139,$F127+CB130)*CB32</f>
        <v>-0</v>
      </c>
      <c r="CC131" s="20" t="n">
        <f aca="false">-MIN(CB139,$F127+CC130)*CC32</f>
        <v>-0</v>
      </c>
      <c r="CD131" s="20" t="n">
        <f aca="false">-MIN(CC139,$F127+CD130)*CD32</f>
        <v>-0</v>
      </c>
      <c r="CE131" s="20" t="n">
        <f aca="false">-MIN(CD139,$F127+CE130)*CE32</f>
        <v>-0</v>
      </c>
      <c r="CF131" s="20" t="n">
        <f aca="false">-MIN(CE139,$F127+CF130)*CF32</f>
        <v>-0</v>
      </c>
      <c r="CG131" s="20" t="n">
        <f aca="false">-MIN(CF139,$F127+CG130)*CG32</f>
        <v>-0</v>
      </c>
      <c r="CH131" s="20" t="n">
        <f aca="false">-MIN(CG139,$F127+CH130)*CH32</f>
        <v>-0</v>
      </c>
      <c r="CI131" s="20" t="n">
        <f aca="false">-MIN(CH139,$F127+CI130)*CI32</f>
        <v>-0</v>
      </c>
      <c r="CJ131" s="20" t="n">
        <f aca="false">-MIN(CI139,$F127+CJ130)*CJ32</f>
        <v>-0</v>
      </c>
      <c r="CK131" s="20" t="n">
        <f aca="false">-MIN(CJ139,$F127+CK130)*CK32</f>
        <v>-0</v>
      </c>
      <c r="CL131" s="20" t="n">
        <f aca="false">-MIN(CK139,$F127+CL130)*CL32</f>
        <v>-0</v>
      </c>
      <c r="CM131" s="20" t="n">
        <f aca="false">-MIN(CL139,$F127+CM130)*CM32</f>
        <v>-0</v>
      </c>
      <c r="CN131" s="20" t="n">
        <f aca="false">-MIN(CM139,$F127+CN130)*CN32</f>
        <v>-0</v>
      </c>
      <c r="CO131" s="20" t="n">
        <f aca="false">-MIN(CN139,$F127+CO130)*CO32</f>
        <v>-0</v>
      </c>
      <c r="CP131" s="20" t="n">
        <f aca="false">-MIN(CO139,$F127+CP130)*CP32</f>
        <v>-0</v>
      </c>
      <c r="CQ131" s="20" t="n">
        <f aca="false">-MIN(CP139,$F127+CQ130)*CQ32</f>
        <v>-0</v>
      </c>
      <c r="CR131" s="20" t="n">
        <f aca="false">-MIN(CQ139,$F127+CR130)*CR32</f>
        <v>-0</v>
      </c>
      <c r="CS131" s="20" t="n">
        <f aca="false">-MIN(CR139,$F127+CS130)*CS32</f>
        <v>-0</v>
      </c>
      <c r="CT131" s="20" t="n">
        <f aca="false">-MIN(CS139,$F127+CT130)*CT32</f>
        <v>-0</v>
      </c>
      <c r="CU131" s="20" t="n">
        <f aca="false">-MIN(CT139,$F127+CU130)*CU32</f>
        <v>-0</v>
      </c>
      <c r="CV131" s="20" t="n">
        <f aca="false">-MIN(CU139,$F127+CV130)*CV32</f>
        <v>-0</v>
      </c>
      <c r="CW131" s="20" t="n">
        <f aca="false">-MIN(CV139,$F127+CW130)*CW32</f>
        <v>-0</v>
      </c>
      <c r="CX131" s="20" t="n">
        <f aca="false">-MIN(CW139,$F127+CX130)*CX32</f>
        <v>-0</v>
      </c>
      <c r="CY131" s="20" t="n">
        <f aca="false">-MIN(CX139,$F127+CY130)*CY32</f>
        <v>-0</v>
      </c>
      <c r="CZ131" s="20" t="n">
        <f aca="false">-MIN(CY139,$F127+CZ130)*CZ32</f>
        <v>-0</v>
      </c>
      <c r="DA131" s="20" t="n">
        <f aca="false">-MIN(CZ139,$F127+DA130)*DA32</f>
        <v>-0</v>
      </c>
      <c r="DB131" s="20" t="n">
        <f aca="false">-MIN(DA139,$F127+DB130)*DB32</f>
        <v>-0</v>
      </c>
      <c r="DC131" s="20" t="n">
        <f aca="false">-MIN(DB139,$F127+DC130)*DC32</f>
        <v>-0</v>
      </c>
      <c r="DD131" s="20" t="n">
        <f aca="false">-MIN(DC139,$F127+DD130)*DD32</f>
        <v>-0</v>
      </c>
      <c r="DE131" s="20" t="n">
        <f aca="false">-MIN(DD139,$F127+DE130)*DE32</f>
        <v>-0</v>
      </c>
      <c r="DF131" s="20" t="n">
        <f aca="false">-MIN(DE139,$F127+DF130)*DF32</f>
        <v>-0</v>
      </c>
      <c r="DG131" s="20" t="n">
        <f aca="false">-MIN(DF139,$F127+DG130)*DG32</f>
        <v>-0</v>
      </c>
      <c r="DH131" s="20" t="n">
        <f aca="false">-MIN(DG139,$F127+DH130)*DH32</f>
        <v>-0</v>
      </c>
      <c r="DI131" s="20" t="n">
        <f aca="false">-MIN(DH139,$F127+DI130)*DI32</f>
        <v>-0</v>
      </c>
      <c r="DJ131" s="20" t="n">
        <f aca="false">-MIN(DI139,$F127+DJ130)*DJ32</f>
        <v>-0</v>
      </c>
      <c r="DK131" s="20" t="n">
        <f aca="false">-MIN(DJ139,$F127+DK130)*DK32</f>
        <v>-0</v>
      </c>
      <c r="DL131" s="20" t="n">
        <f aca="false">-MIN(DK139,$F127+DL130)*DL32</f>
        <v>-0</v>
      </c>
      <c r="DM131" s="20" t="n">
        <f aca="false">-MIN(DL139,$F127+DM130)*DM32</f>
        <v>-0</v>
      </c>
      <c r="DN131" s="20" t="n">
        <f aca="false">-MIN(DM139,$F127+DN130)*DN32</f>
        <v>-0</v>
      </c>
      <c r="DO131" s="20" t="n">
        <f aca="false">-MIN(DN139,$F127+DO130)*DO32</f>
        <v>-0</v>
      </c>
      <c r="DP131" s="20" t="n">
        <f aca="false">-MIN(DO139,$F127+DP130)*DP32</f>
        <v>-0</v>
      </c>
      <c r="DQ131" s="20" t="n">
        <f aca="false">-MIN(DP139,$F127+DQ130)*DQ32</f>
        <v>-0</v>
      </c>
      <c r="DR131" s="20" t="n">
        <f aca="false">-MIN(DQ139,$F127+DR130)*DR32</f>
        <v>-0</v>
      </c>
      <c r="DS131" s="20" t="n">
        <f aca="false">-MIN(DR139,$F127+DS130)*DS32</f>
        <v>-0</v>
      </c>
      <c r="DT131" s="20" t="n">
        <f aca="false">-MIN(DS139,$F127+DT130)*DT32</f>
        <v>-0</v>
      </c>
      <c r="DU131" s="20" t="n">
        <f aca="false">-MIN(DT139,$F127+DU130)*DU32</f>
        <v>-0</v>
      </c>
      <c r="DV131" s="20" t="n">
        <f aca="false">-MIN(DU139,$F127+DV130)*DV32</f>
        <v>-0</v>
      </c>
      <c r="DW131" s="20" t="n">
        <f aca="false">-MIN(DV139,$F127+DW130)*DW32</f>
        <v>-0</v>
      </c>
      <c r="DX131" s="20" t="n">
        <f aca="false">-MIN(DW139,$F127+DX130)*DX32</f>
        <v>-0</v>
      </c>
      <c r="DY131" s="20" t="n">
        <f aca="false">-MIN(DX139,$F127+DY130)*DY32</f>
        <v>-0</v>
      </c>
      <c r="DZ131" s="20" t="n">
        <f aca="false">-MIN(DY139,$F127+DZ130)*DZ32</f>
        <v>-0</v>
      </c>
      <c r="EA131" s="20" t="n">
        <f aca="false">-MIN(DZ139,$F127+EA130)*EA32</f>
        <v>-0</v>
      </c>
      <c r="EB131" s="20" t="n">
        <f aca="false">-MIN(EA139,$F127+EB130)*EB32</f>
        <v>-0</v>
      </c>
      <c r="EC131" s="20" t="n">
        <f aca="false">-MIN(EB139,$F127+EC130)*EC32</f>
        <v>-0</v>
      </c>
      <c r="ED131" s="20" t="n">
        <f aca="false">-MIN(EC139,$F127+ED130)*ED32</f>
        <v>-0</v>
      </c>
      <c r="EE131" s="20" t="n">
        <f aca="false">-MIN(ED139,$F127+EE130)*EE32</f>
        <v>-0</v>
      </c>
      <c r="EF131" s="20" t="n">
        <f aca="false">-MIN(EE139,$F127+EF130)*EF32</f>
        <v>-0</v>
      </c>
      <c r="EG131" s="20" t="n">
        <f aca="false">-MIN(EF139,$F127+EG130)*EG32</f>
        <v>-0</v>
      </c>
      <c r="EH131" s="20" t="n">
        <f aca="false">-MIN(EG139,$F127+EH130)*EH32</f>
        <v>-0</v>
      </c>
      <c r="EI131" s="20" t="n">
        <f aca="false">-MIN(EH139,$F127+EI130)*EI32</f>
        <v>-0</v>
      </c>
      <c r="EJ131" s="20" t="n">
        <f aca="false">-MIN(EI139,$F127+EJ130)*EJ32</f>
        <v>-0</v>
      </c>
      <c r="EK131" s="20" t="n">
        <f aca="false">-MIN(EJ139,$F127+EK130)*EK32</f>
        <v>-0</v>
      </c>
      <c r="EL131" s="20" t="n">
        <f aca="false">-MIN(EK139,$F127+EL130)*EL32</f>
        <v>-0</v>
      </c>
      <c r="EM131" s="20" t="n">
        <f aca="false">-MIN(EL139,$F127+EM130)*EM32</f>
        <v>-0</v>
      </c>
      <c r="EN131" s="20" t="n">
        <f aca="false">-MIN(EM139,$F127+EN130)*EN32</f>
        <v>-0</v>
      </c>
      <c r="EO131" s="20" t="n">
        <f aca="false">-MIN(EN139,$F127+EO130)*EO32</f>
        <v>-0</v>
      </c>
      <c r="EP131" s="20" t="n">
        <f aca="false">-MIN(EO139,$F127+EP130)*EP32</f>
        <v>-0</v>
      </c>
      <c r="EQ131" s="20" t="n">
        <f aca="false">-MIN(EP139,$F127+EQ130)*EQ32</f>
        <v>-0</v>
      </c>
      <c r="ER131" s="20" t="n">
        <f aca="false">-MIN(EQ139,$F127+ER130)*ER32</f>
        <v>-0</v>
      </c>
      <c r="ES131" s="20" t="n">
        <f aca="false">-MIN(ER139,$F127+ES130)*ES32</f>
        <v>-0</v>
      </c>
      <c r="ET131" s="20" t="n">
        <f aca="false">-MIN(ES139,$F127+ET130)*ET32</f>
        <v>-0</v>
      </c>
      <c r="EU131" s="20" t="n">
        <f aca="false">-MIN(ET139,$F127+EU130)*EU32</f>
        <v>-0</v>
      </c>
      <c r="EV131" s="20" t="n">
        <f aca="false">-MIN(EU139,$F127+EV130)*EV32</f>
        <v>-0</v>
      </c>
      <c r="EW131" s="20" t="n">
        <f aca="false">-MIN(EV139,$F127+EW130)*EW32</f>
        <v>-0</v>
      </c>
      <c r="EX131" s="20" t="n">
        <f aca="false">-MIN(EW139,$F127+EX130)*EX32</f>
        <v>-0</v>
      </c>
      <c r="EY131" s="20" t="n">
        <f aca="false">-MIN(EX139,$F127+EY130)*EY32</f>
        <v>-0</v>
      </c>
      <c r="EZ131" s="20" t="n">
        <f aca="false">-MIN(EY139,$F127+EZ130)*EZ32</f>
        <v>-0</v>
      </c>
      <c r="FA131" s="20" t="n">
        <f aca="false">-MIN(EZ139,$F127+FA130)*FA32</f>
        <v>-0</v>
      </c>
      <c r="FB131" s="20" t="n">
        <f aca="false">-MIN(FA139,$F127+FB130)*FB32</f>
        <v>-0</v>
      </c>
      <c r="FC131" s="20" t="n">
        <f aca="false">-MIN(FB139,$F127+FC130)*FC32</f>
        <v>-0</v>
      </c>
      <c r="FD131" s="20" t="n">
        <f aca="false">-MIN(FC139,$F127+FD130)*FD32</f>
        <v>-0</v>
      </c>
      <c r="FE131" s="20" t="n">
        <f aca="false">-MIN(FD139,$F127+FE130)*FE32</f>
        <v>-0</v>
      </c>
      <c r="FF131" s="20" t="n">
        <f aca="false">-MIN(FE139,$F127+FF130)*FF32</f>
        <v>-0</v>
      </c>
      <c r="FG131" s="20" t="n">
        <f aca="false">-MIN(FF139,$F127+FG130)*FG32</f>
        <v>-0</v>
      </c>
      <c r="FH131" s="20" t="n">
        <f aca="false">-MIN(FG139,$F127+FH130)*FH32</f>
        <v>-0</v>
      </c>
    </row>
    <row r="132" customFormat="false" ht="15" hidden="false" customHeight="false" outlineLevel="0" collapsed="false">
      <c r="C132" s="0" t="s">
        <v>779</v>
      </c>
      <c r="D132" s="11" t="s">
        <v>359</v>
      </c>
      <c r="I132" s="20" t="n">
        <f aca="false">SUM(J132:FH132)</f>
        <v>-21227.6400257568</v>
      </c>
      <c r="J132" s="20" t="n">
        <f aca="false">J130+J131</f>
        <v>-0</v>
      </c>
      <c r="K132" s="20" t="n">
        <f aca="false">K130+K131</f>
        <v>-0</v>
      </c>
      <c r="L132" s="20" t="n">
        <f aca="false">L130+L131</f>
        <v>-0</v>
      </c>
      <c r="M132" s="20" t="n">
        <f aca="false">M130+M131</f>
        <v>-0</v>
      </c>
      <c r="N132" s="20" t="n">
        <f aca="false">N130+N131</f>
        <v>-0</v>
      </c>
      <c r="O132" s="20" t="n">
        <f aca="false">O130+O131</f>
        <v>-0</v>
      </c>
      <c r="P132" s="20" t="n">
        <f aca="false">P130+P131</f>
        <v>-0</v>
      </c>
      <c r="Q132" s="20" t="n">
        <f aca="false">Q130+Q131</f>
        <v>-0</v>
      </c>
      <c r="R132" s="20" t="n">
        <f aca="false">R130+R131</f>
        <v>-0</v>
      </c>
      <c r="S132" s="20" t="n">
        <f aca="false">S130+S131</f>
        <v>-0</v>
      </c>
      <c r="T132" s="20" t="n">
        <f aca="false">T130+T131</f>
        <v>-353.79400042928</v>
      </c>
      <c r="U132" s="20" t="n">
        <f aca="false">U130+U131</f>
        <v>-353.79400042928</v>
      </c>
      <c r="V132" s="20" t="n">
        <f aca="false">V130+V131</f>
        <v>-353.79400042928</v>
      </c>
      <c r="W132" s="20" t="n">
        <f aca="false">W130+W131</f>
        <v>-353.79400042928</v>
      </c>
      <c r="X132" s="20" t="n">
        <f aca="false">X130+X131</f>
        <v>-353.79400042928</v>
      </c>
      <c r="Y132" s="20" t="n">
        <f aca="false">Y130+Y131</f>
        <v>-353.79400042928</v>
      </c>
      <c r="Z132" s="20" t="n">
        <f aca="false">Z130+Z131</f>
        <v>-353.79400042928</v>
      </c>
      <c r="AA132" s="20" t="n">
        <f aca="false">AA130+AA131</f>
        <v>-353.79400042928</v>
      </c>
      <c r="AB132" s="20" t="n">
        <f aca="false">AB130+AB131</f>
        <v>-353.79400042928</v>
      </c>
      <c r="AC132" s="20" t="n">
        <f aca="false">AC130+AC131</f>
        <v>-353.79400042928</v>
      </c>
      <c r="AD132" s="20" t="n">
        <f aca="false">AD130+AD131</f>
        <v>-353.79400042928</v>
      </c>
      <c r="AE132" s="20" t="n">
        <f aca="false">AE130+AE131</f>
        <v>-353.79400042928</v>
      </c>
      <c r="AF132" s="20" t="n">
        <f aca="false">AF130+AF131</f>
        <v>-353.79400042928</v>
      </c>
      <c r="AG132" s="20" t="n">
        <f aca="false">AG130+AG131</f>
        <v>-353.79400042928</v>
      </c>
      <c r="AH132" s="20" t="n">
        <f aca="false">AH130+AH131</f>
        <v>-353.79400042928</v>
      </c>
      <c r="AI132" s="20" t="n">
        <f aca="false">AI130+AI131</f>
        <v>-353.79400042928</v>
      </c>
      <c r="AJ132" s="20" t="n">
        <f aca="false">AJ130+AJ131</f>
        <v>-353.79400042928</v>
      </c>
      <c r="AK132" s="20" t="n">
        <f aca="false">AK130+AK131</f>
        <v>-353.79400042928</v>
      </c>
      <c r="AL132" s="20" t="n">
        <f aca="false">AL130+AL131</f>
        <v>-353.79400042928</v>
      </c>
      <c r="AM132" s="20" t="n">
        <f aca="false">AM130+AM131</f>
        <v>-353.79400042928</v>
      </c>
      <c r="AN132" s="20" t="n">
        <f aca="false">AN130+AN131</f>
        <v>-353.79400042928</v>
      </c>
      <c r="AO132" s="20" t="n">
        <f aca="false">AO130+AO131</f>
        <v>-353.79400042928</v>
      </c>
      <c r="AP132" s="20" t="n">
        <f aca="false">AP130+AP131</f>
        <v>-353.79400042928</v>
      </c>
      <c r="AQ132" s="20" t="n">
        <f aca="false">AQ130+AQ131</f>
        <v>-353.79400042928</v>
      </c>
      <c r="AR132" s="20" t="n">
        <f aca="false">AR130+AR131</f>
        <v>-353.79400042928</v>
      </c>
      <c r="AS132" s="20" t="n">
        <f aca="false">AS130+AS131</f>
        <v>-353.79400042928</v>
      </c>
      <c r="AT132" s="20" t="n">
        <f aca="false">AT130+AT131</f>
        <v>-353.79400042928</v>
      </c>
      <c r="AU132" s="20" t="n">
        <f aca="false">AU130+AU131</f>
        <v>-353.79400042928</v>
      </c>
      <c r="AV132" s="20" t="n">
        <f aca="false">AV130+AV131</f>
        <v>-353.79400042928</v>
      </c>
      <c r="AW132" s="20" t="n">
        <f aca="false">AW130+AW131</f>
        <v>-353.79400042928</v>
      </c>
      <c r="AX132" s="20" t="n">
        <f aca="false">AX130+AX131</f>
        <v>-353.79400042928</v>
      </c>
      <c r="AY132" s="20" t="n">
        <f aca="false">AY130+AY131</f>
        <v>-353.79400042928</v>
      </c>
      <c r="AZ132" s="20" t="n">
        <f aca="false">AZ130+AZ131</f>
        <v>-353.79400042928</v>
      </c>
      <c r="BA132" s="20" t="n">
        <f aca="false">BA130+BA131</f>
        <v>-353.79400042928</v>
      </c>
      <c r="BB132" s="20" t="n">
        <f aca="false">BB130+BB131</f>
        <v>-353.79400042928</v>
      </c>
      <c r="BC132" s="20" t="n">
        <f aca="false">BC130+BC131</f>
        <v>-353.79400042928</v>
      </c>
      <c r="BD132" s="20" t="n">
        <f aca="false">BD130+BD131</f>
        <v>-353.79400042928</v>
      </c>
      <c r="BE132" s="20" t="n">
        <f aca="false">BE130+BE131</f>
        <v>-353.79400042928</v>
      </c>
      <c r="BF132" s="20" t="n">
        <f aca="false">BF130+BF131</f>
        <v>-353.79400042928</v>
      </c>
      <c r="BG132" s="20" t="n">
        <f aca="false">BG130+BG131</f>
        <v>-353.79400042928</v>
      </c>
      <c r="BH132" s="20" t="n">
        <f aca="false">BH130+BH131</f>
        <v>-353.79400042928</v>
      </c>
      <c r="BI132" s="20" t="n">
        <f aca="false">BI130+BI131</f>
        <v>-353.79400042928</v>
      </c>
      <c r="BJ132" s="20" t="n">
        <f aca="false">BJ130+BJ131</f>
        <v>-353.79400042928</v>
      </c>
      <c r="BK132" s="20" t="n">
        <f aca="false">BK130+BK131</f>
        <v>-353.79400042928</v>
      </c>
      <c r="BL132" s="20" t="n">
        <f aca="false">BL130+BL131</f>
        <v>-353.79400042928</v>
      </c>
      <c r="BM132" s="20" t="n">
        <f aca="false">BM130+BM131</f>
        <v>-353.79400042928</v>
      </c>
      <c r="BN132" s="20" t="n">
        <f aca="false">BN130+BN131</f>
        <v>-353.79400042928</v>
      </c>
      <c r="BO132" s="20" t="n">
        <f aca="false">BO130+BO131</f>
        <v>-353.79400042928</v>
      </c>
      <c r="BP132" s="20" t="n">
        <f aca="false">BP130+BP131</f>
        <v>-353.79400042928</v>
      </c>
      <c r="BQ132" s="20" t="n">
        <f aca="false">BQ130+BQ131</f>
        <v>-353.79400042928</v>
      </c>
      <c r="BR132" s="20" t="n">
        <f aca="false">BR130+BR131</f>
        <v>-353.79400042928</v>
      </c>
      <c r="BS132" s="20" t="n">
        <f aca="false">BS130+BS131</f>
        <v>-353.79400042928</v>
      </c>
      <c r="BT132" s="20" t="n">
        <f aca="false">BT130+BT131</f>
        <v>-353.79400042928</v>
      </c>
      <c r="BU132" s="20" t="n">
        <f aca="false">BU130+BU131</f>
        <v>-353.79400042928</v>
      </c>
      <c r="BV132" s="20" t="n">
        <f aca="false">BV130+BV131</f>
        <v>-353.79400042928</v>
      </c>
      <c r="BW132" s="20" t="n">
        <f aca="false">BW130+BW131</f>
        <v>-353.79400042928</v>
      </c>
      <c r="BX132" s="20" t="n">
        <f aca="false">BX130+BX131</f>
        <v>-353.79400042928</v>
      </c>
      <c r="BY132" s="20" t="n">
        <f aca="false">BY130+BY131</f>
        <v>-353.79400042928</v>
      </c>
      <c r="BZ132" s="20" t="n">
        <f aca="false">BZ130+BZ131</f>
        <v>-353.79400042928</v>
      </c>
      <c r="CA132" s="20" t="n">
        <f aca="false">CA130+CA131</f>
        <v>-353.79400042928</v>
      </c>
      <c r="CB132" s="20" t="n">
        <f aca="false">CB130+CB131</f>
        <v>-0</v>
      </c>
      <c r="CC132" s="20" t="n">
        <f aca="false">CC130+CC131</f>
        <v>-0</v>
      </c>
      <c r="CD132" s="20" t="n">
        <f aca="false">CD130+CD131</f>
        <v>-0</v>
      </c>
      <c r="CE132" s="20" t="n">
        <f aca="false">CE130+CE131</f>
        <v>-0</v>
      </c>
      <c r="CF132" s="20" t="n">
        <f aca="false">CF130+CF131</f>
        <v>-0</v>
      </c>
      <c r="CG132" s="20" t="n">
        <f aca="false">CG130+CG131</f>
        <v>-0</v>
      </c>
      <c r="CH132" s="20" t="n">
        <f aca="false">CH130+CH131</f>
        <v>-0</v>
      </c>
      <c r="CI132" s="20" t="n">
        <f aca="false">CI130+CI131</f>
        <v>-0</v>
      </c>
      <c r="CJ132" s="20" t="n">
        <f aca="false">CJ130+CJ131</f>
        <v>-0</v>
      </c>
      <c r="CK132" s="20" t="n">
        <f aca="false">CK130+CK131</f>
        <v>-0</v>
      </c>
      <c r="CL132" s="20" t="n">
        <f aca="false">CL130+CL131</f>
        <v>-0</v>
      </c>
      <c r="CM132" s="20" t="n">
        <f aca="false">CM130+CM131</f>
        <v>-0</v>
      </c>
      <c r="CN132" s="20" t="n">
        <f aca="false">CN130+CN131</f>
        <v>-0</v>
      </c>
      <c r="CO132" s="20" t="n">
        <f aca="false">CO130+CO131</f>
        <v>-0</v>
      </c>
      <c r="CP132" s="20" t="n">
        <f aca="false">CP130+CP131</f>
        <v>-0</v>
      </c>
      <c r="CQ132" s="20" t="n">
        <f aca="false">CQ130+CQ131</f>
        <v>-0</v>
      </c>
      <c r="CR132" s="20" t="n">
        <f aca="false">CR130+CR131</f>
        <v>-0</v>
      </c>
      <c r="CS132" s="20" t="n">
        <f aca="false">CS130+CS131</f>
        <v>-0</v>
      </c>
      <c r="CT132" s="20" t="n">
        <f aca="false">CT130+CT131</f>
        <v>-0</v>
      </c>
      <c r="CU132" s="20" t="n">
        <f aca="false">CU130+CU131</f>
        <v>-0</v>
      </c>
      <c r="CV132" s="20" t="n">
        <f aca="false">CV130+CV131</f>
        <v>-0</v>
      </c>
      <c r="CW132" s="20" t="n">
        <f aca="false">CW130+CW131</f>
        <v>-0</v>
      </c>
      <c r="CX132" s="20" t="n">
        <f aca="false">CX130+CX131</f>
        <v>-0</v>
      </c>
      <c r="CY132" s="20" t="n">
        <f aca="false">CY130+CY131</f>
        <v>-0</v>
      </c>
      <c r="CZ132" s="20" t="n">
        <f aca="false">CZ130+CZ131</f>
        <v>-0</v>
      </c>
      <c r="DA132" s="20" t="n">
        <f aca="false">DA130+DA131</f>
        <v>-0</v>
      </c>
      <c r="DB132" s="20" t="n">
        <f aca="false">DB130+DB131</f>
        <v>-0</v>
      </c>
      <c r="DC132" s="20" t="n">
        <f aca="false">DC130+DC131</f>
        <v>-0</v>
      </c>
      <c r="DD132" s="20" t="n">
        <f aca="false">DD130+DD131</f>
        <v>-0</v>
      </c>
      <c r="DE132" s="20" t="n">
        <f aca="false">DE130+DE131</f>
        <v>-0</v>
      </c>
      <c r="DF132" s="20" t="n">
        <f aca="false">DF130+DF131</f>
        <v>-0</v>
      </c>
      <c r="DG132" s="20" t="n">
        <f aca="false">DG130+DG131</f>
        <v>-0</v>
      </c>
      <c r="DH132" s="20" t="n">
        <f aca="false">DH130+DH131</f>
        <v>-0</v>
      </c>
      <c r="DI132" s="20" t="n">
        <f aca="false">DI130+DI131</f>
        <v>-0</v>
      </c>
      <c r="DJ132" s="20" t="n">
        <f aca="false">DJ130+DJ131</f>
        <v>-0</v>
      </c>
      <c r="DK132" s="20" t="n">
        <f aca="false">DK130+DK131</f>
        <v>-0</v>
      </c>
      <c r="DL132" s="20" t="n">
        <f aca="false">DL130+DL131</f>
        <v>-0</v>
      </c>
      <c r="DM132" s="20" t="n">
        <f aca="false">DM130+DM131</f>
        <v>-0</v>
      </c>
      <c r="DN132" s="20" t="n">
        <f aca="false">DN130+DN131</f>
        <v>-0</v>
      </c>
      <c r="DO132" s="20" t="n">
        <f aca="false">DO130+DO131</f>
        <v>-0</v>
      </c>
      <c r="DP132" s="20" t="n">
        <f aca="false">DP130+DP131</f>
        <v>-0</v>
      </c>
      <c r="DQ132" s="20" t="n">
        <f aca="false">DQ130+DQ131</f>
        <v>-0</v>
      </c>
      <c r="DR132" s="20" t="n">
        <f aca="false">DR130+DR131</f>
        <v>-0</v>
      </c>
      <c r="DS132" s="20" t="n">
        <f aca="false">DS130+DS131</f>
        <v>-0</v>
      </c>
      <c r="DT132" s="20" t="n">
        <f aca="false">DT130+DT131</f>
        <v>-0</v>
      </c>
      <c r="DU132" s="20" t="n">
        <f aca="false">DU130+DU131</f>
        <v>-0</v>
      </c>
      <c r="DV132" s="20" t="n">
        <f aca="false">DV130+DV131</f>
        <v>-0</v>
      </c>
      <c r="DW132" s="20" t="n">
        <f aca="false">DW130+DW131</f>
        <v>-0</v>
      </c>
      <c r="DX132" s="20" t="n">
        <f aca="false">DX130+DX131</f>
        <v>-0</v>
      </c>
      <c r="DY132" s="20" t="n">
        <f aca="false">DY130+DY131</f>
        <v>-0</v>
      </c>
      <c r="DZ132" s="20" t="n">
        <f aca="false">DZ130+DZ131</f>
        <v>-0</v>
      </c>
      <c r="EA132" s="20" t="n">
        <f aca="false">EA130+EA131</f>
        <v>-0</v>
      </c>
      <c r="EB132" s="20" t="n">
        <f aca="false">EB130+EB131</f>
        <v>-0</v>
      </c>
      <c r="EC132" s="20" t="n">
        <f aca="false">EC130+EC131</f>
        <v>-0</v>
      </c>
      <c r="ED132" s="20" t="n">
        <f aca="false">ED130+ED131</f>
        <v>-0</v>
      </c>
      <c r="EE132" s="20" t="n">
        <f aca="false">EE130+EE131</f>
        <v>-0</v>
      </c>
      <c r="EF132" s="20" t="n">
        <f aca="false">EF130+EF131</f>
        <v>-0</v>
      </c>
      <c r="EG132" s="20" t="n">
        <f aca="false">EG130+EG131</f>
        <v>-0</v>
      </c>
      <c r="EH132" s="20" t="n">
        <f aca="false">EH130+EH131</f>
        <v>-0</v>
      </c>
      <c r="EI132" s="20" t="n">
        <f aca="false">EI130+EI131</f>
        <v>-0</v>
      </c>
      <c r="EJ132" s="20" t="n">
        <f aca="false">EJ130+EJ131</f>
        <v>-0</v>
      </c>
      <c r="EK132" s="20" t="n">
        <f aca="false">EK130+EK131</f>
        <v>-0</v>
      </c>
      <c r="EL132" s="20" t="n">
        <f aca="false">EL130+EL131</f>
        <v>-0</v>
      </c>
      <c r="EM132" s="20" t="n">
        <f aca="false">EM130+EM131</f>
        <v>-0</v>
      </c>
      <c r="EN132" s="20" t="n">
        <f aca="false">EN130+EN131</f>
        <v>-0</v>
      </c>
      <c r="EO132" s="20" t="n">
        <f aca="false">EO130+EO131</f>
        <v>-0</v>
      </c>
      <c r="EP132" s="20" t="n">
        <f aca="false">EP130+EP131</f>
        <v>-0</v>
      </c>
      <c r="EQ132" s="20" t="n">
        <f aca="false">EQ130+EQ131</f>
        <v>-0</v>
      </c>
      <c r="ER132" s="20" t="n">
        <f aca="false">ER130+ER131</f>
        <v>-0</v>
      </c>
      <c r="ES132" s="20" t="n">
        <f aca="false">ES130+ES131</f>
        <v>-0</v>
      </c>
      <c r="ET132" s="20" t="n">
        <f aca="false">ET130+ET131</f>
        <v>-0</v>
      </c>
      <c r="EU132" s="20" t="n">
        <f aca="false">EU130+EU131</f>
        <v>-0</v>
      </c>
      <c r="EV132" s="20" t="n">
        <f aca="false">EV130+EV131</f>
        <v>-0</v>
      </c>
      <c r="EW132" s="20" t="n">
        <f aca="false">EW130+EW131</f>
        <v>-0</v>
      </c>
      <c r="EX132" s="20" t="n">
        <f aca="false">EX130+EX131</f>
        <v>-0</v>
      </c>
      <c r="EY132" s="20" t="n">
        <f aca="false">EY130+EY131</f>
        <v>-0</v>
      </c>
      <c r="EZ132" s="20" t="n">
        <f aca="false">EZ130+EZ131</f>
        <v>-0</v>
      </c>
      <c r="FA132" s="20" t="n">
        <f aca="false">FA130+FA131</f>
        <v>-0</v>
      </c>
      <c r="FB132" s="20" t="n">
        <f aca="false">FB130+FB131</f>
        <v>-0</v>
      </c>
      <c r="FC132" s="20" t="n">
        <f aca="false">FC130+FC131</f>
        <v>-0</v>
      </c>
      <c r="FD132" s="20" t="n">
        <f aca="false">FD130+FD131</f>
        <v>-0</v>
      </c>
      <c r="FE132" s="20" t="n">
        <f aca="false">FE130+FE131</f>
        <v>-0</v>
      </c>
      <c r="FF132" s="20" t="n">
        <f aca="false">FF130+FF131</f>
        <v>-0</v>
      </c>
      <c r="FG132" s="20" t="n">
        <f aca="false">FG130+FG131</f>
        <v>-0</v>
      </c>
      <c r="FH132" s="20" t="n">
        <f aca="false">FH130+FH131</f>
        <v>-0</v>
      </c>
    </row>
    <row r="133" customFormat="false" ht="15" hidden="false" customHeight="false" outlineLevel="0" collapsed="false">
      <c r="C133" s="0" t="s">
        <v>780</v>
      </c>
      <c r="D133" s="11" t="s">
        <v>359</v>
      </c>
      <c r="I133" s="20" t="n">
        <f aca="false">SUM(J133:FH133)</f>
        <v>0</v>
      </c>
      <c r="J133" s="20" t="n">
        <f aca="false">-MIN(I139+J131,In_Sweep*MAX(0,J122+J132))*J26</f>
        <v>-0</v>
      </c>
      <c r="K133" s="20" t="n">
        <f aca="false">-MIN(J139+K131,In_Sweep*MAX(0,K122+K132))*K26</f>
        <v>-0</v>
      </c>
      <c r="L133" s="20" t="n">
        <f aca="false">-MIN(K139+L131,In_Sweep*MAX(0,L122+L132))*L26</f>
        <v>-0</v>
      </c>
      <c r="M133" s="20" t="n">
        <f aca="false">-MIN(L139+M131,In_Sweep*MAX(0,M122+M132))*M26</f>
        <v>-0</v>
      </c>
      <c r="N133" s="20" t="n">
        <f aca="false">-MIN(M139+N131,In_Sweep*MAX(0,N122+N132))*N26</f>
        <v>-0</v>
      </c>
      <c r="O133" s="20" t="n">
        <f aca="false">-MIN(N139+O131,In_Sweep*MAX(0,O122+O132))*O26</f>
        <v>-0</v>
      </c>
      <c r="P133" s="20" t="n">
        <f aca="false">-MIN(O139+P131,In_Sweep*MAX(0,P122+P132))*P26</f>
        <v>-0</v>
      </c>
      <c r="Q133" s="20" t="n">
        <f aca="false">-MIN(P139+Q131,In_Sweep*MAX(0,Q122+Q132))*Q26</f>
        <v>-0</v>
      </c>
      <c r="R133" s="20" t="n">
        <f aca="false">-MIN(Q139+R131,In_Sweep*MAX(0,R122+R132))*R26</f>
        <v>-0</v>
      </c>
      <c r="S133" s="20" t="n">
        <f aca="false">-MIN(R139+S131,In_Sweep*MAX(0,S122+S132))*S26</f>
        <v>-0</v>
      </c>
      <c r="T133" s="20" t="n">
        <f aca="false">-MIN(S139+T131,In_Sweep*MAX(0,T122+T132))*T26</f>
        <v>-0</v>
      </c>
      <c r="U133" s="20" t="n">
        <f aca="false">-MIN(T139+U131,In_Sweep*MAX(0,U122+U132))*U26</f>
        <v>-0</v>
      </c>
      <c r="V133" s="20" t="n">
        <f aca="false">-MIN(U139+V131,In_Sweep*MAX(0,V122+V132))*V26</f>
        <v>-0</v>
      </c>
      <c r="W133" s="20" t="n">
        <f aca="false">-MIN(V139+W131,In_Sweep*MAX(0,W122+W132))*W26</f>
        <v>-0</v>
      </c>
      <c r="X133" s="20" t="n">
        <f aca="false">-MIN(W139+X131,In_Sweep*MAX(0,X122+X132))*X26</f>
        <v>-0</v>
      </c>
      <c r="Y133" s="20" t="n">
        <f aca="false">-MIN(X139+Y131,In_Sweep*MAX(0,Y122+Y132))*Y26</f>
        <v>-0</v>
      </c>
      <c r="Z133" s="20" t="n">
        <f aca="false">-MIN(Y139+Z131,In_Sweep*MAX(0,Z122+Z132))*Z26</f>
        <v>-0</v>
      </c>
      <c r="AA133" s="20" t="n">
        <f aca="false">-MIN(Z139+AA131,In_Sweep*MAX(0,AA122+AA132))*AA26</f>
        <v>-0</v>
      </c>
      <c r="AB133" s="20" t="n">
        <f aca="false">-MIN(AA139+AB131,In_Sweep*MAX(0,AB122+AB132))*AB26</f>
        <v>-0</v>
      </c>
      <c r="AC133" s="20" t="n">
        <f aca="false">-MIN(AB139+AC131,In_Sweep*MAX(0,AC122+AC132))*AC26</f>
        <v>-0</v>
      </c>
      <c r="AD133" s="20" t="n">
        <f aca="false">-MIN(AC139+AD131,In_Sweep*MAX(0,AD122+AD132))*AD26</f>
        <v>-0</v>
      </c>
      <c r="AE133" s="20" t="n">
        <f aca="false">-MIN(AD139+AE131,In_Sweep*MAX(0,AE122+AE132))*AE26</f>
        <v>-0</v>
      </c>
      <c r="AF133" s="20" t="n">
        <f aca="false">-MIN(AE139+AF131,In_Sweep*MAX(0,AF122+AF132))*AF26</f>
        <v>-0</v>
      </c>
      <c r="AG133" s="20" t="n">
        <f aca="false">-MIN(AF139+AG131,In_Sweep*MAX(0,AG122+AG132))*AG26</f>
        <v>-0</v>
      </c>
      <c r="AH133" s="20" t="n">
        <f aca="false">-MIN(AG139+AH131,In_Sweep*MAX(0,AH122+AH132))*AH26</f>
        <v>-0</v>
      </c>
      <c r="AI133" s="20" t="n">
        <f aca="false">-MIN(AH139+AI131,In_Sweep*MAX(0,AI122+AI132))*AI26</f>
        <v>-0</v>
      </c>
      <c r="AJ133" s="20" t="n">
        <f aca="false">-MIN(AI139+AJ131,In_Sweep*MAX(0,AJ122+AJ132))*AJ26</f>
        <v>-0</v>
      </c>
      <c r="AK133" s="20" t="n">
        <f aca="false">-MIN(AJ139+AK131,In_Sweep*MAX(0,AK122+AK132))*AK26</f>
        <v>-0</v>
      </c>
      <c r="AL133" s="20" t="n">
        <f aca="false">-MIN(AK139+AL131,In_Sweep*MAX(0,AL122+AL132))*AL26</f>
        <v>-0</v>
      </c>
      <c r="AM133" s="20" t="n">
        <f aca="false">-MIN(AL139+AM131,In_Sweep*MAX(0,AM122+AM132))*AM26</f>
        <v>-0</v>
      </c>
      <c r="AN133" s="20" t="n">
        <f aca="false">-MIN(AM139+AN131,In_Sweep*MAX(0,AN122+AN132))*AN26</f>
        <v>-0</v>
      </c>
      <c r="AO133" s="20" t="n">
        <f aca="false">-MIN(AN139+AO131,In_Sweep*MAX(0,AO122+AO132))*AO26</f>
        <v>-0</v>
      </c>
      <c r="AP133" s="20" t="n">
        <f aca="false">-MIN(AO139+AP131,In_Sweep*MAX(0,AP122+AP132))*AP26</f>
        <v>-0</v>
      </c>
      <c r="AQ133" s="20" t="n">
        <f aca="false">-MIN(AP139+AQ131,In_Sweep*MAX(0,AQ122+AQ132))*AQ26</f>
        <v>-0</v>
      </c>
      <c r="AR133" s="20" t="n">
        <f aca="false">-MIN(AQ139+AR131,In_Sweep*MAX(0,AR122+AR132))*AR26</f>
        <v>-0</v>
      </c>
      <c r="AS133" s="20" t="n">
        <f aca="false">-MIN(AR139+AS131,In_Sweep*MAX(0,AS122+AS132))*AS26</f>
        <v>-0</v>
      </c>
      <c r="AT133" s="20" t="n">
        <f aca="false">-MIN(AS139+AT131,In_Sweep*MAX(0,AT122+AT132))*AT26</f>
        <v>-0</v>
      </c>
      <c r="AU133" s="20" t="n">
        <f aca="false">-MIN(AT139+AU131,In_Sweep*MAX(0,AU122+AU132))*AU26</f>
        <v>-0</v>
      </c>
      <c r="AV133" s="20" t="n">
        <f aca="false">-MIN(AU139+AV131,In_Sweep*MAX(0,AV122+AV132))*AV26</f>
        <v>-0</v>
      </c>
      <c r="AW133" s="20" t="n">
        <f aca="false">-MIN(AV139+AW131,In_Sweep*MAX(0,AW122+AW132))*AW26</f>
        <v>-0</v>
      </c>
      <c r="AX133" s="20" t="n">
        <f aca="false">-MIN(AW139+AX131,In_Sweep*MAX(0,AX122+AX132))*AX26</f>
        <v>-0</v>
      </c>
      <c r="AY133" s="20" t="n">
        <f aca="false">-MIN(AX139+AY131,In_Sweep*MAX(0,AY122+AY132))*AY26</f>
        <v>-0</v>
      </c>
      <c r="AZ133" s="20" t="n">
        <f aca="false">-MIN(AY139+AZ131,In_Sweep*MAX(0,AZ122+AZ132))*AZ26</f>
        <v>-0</v>
      </c>
      <c r="BA133" s="20" t="n">
        <f aca="false">-MIN(AZ139+BA131,In_Sweep*MAX(0,BA122+BA132))*BA26</f>
        <v>-0</v>
      </c>
      <c r="BB133" s="20" t="n">
        <f aca="false">-MIN(BA139+BB131,In_Sweep*MAX(0,BB122+BB132))*BB26</f>
        <v>-0</v>
      </c>
      <c r="BC133" s="20" t="n">
        <f aca="false">-MIN(BB139+BC131,In_Sweep*MAX(0,BC122+BC132))*BC26</f>
        <v>-0</v>
      </c>
      <c r="BD133" s="20" t="n">
        <f aca="false">-MIN(BC139+BD131,In_Sweep*MAX(0,BD122+BD132))*BD26</f>
        <v>-0</v>
      </c>
      <c r="BE133" s="20" t="n">
        <f aca="false">-MIN(BD139+BE131,In_Sweep*MAX(0,BE122+BE132))*BE26</f>
        <v>-0</v>
      </c>
      <c r="BF133" s="20" t="n">
        <f aca="false">-MIN(BE139+BF131,In_Sweep*MAX(0,BF122+BF132))*BF26</f>
        <v>-0</v>
      </c>
      <c r="BG133" s="20" t="n">
        <f aca="false">-MIN(BF139+BG131,In_Sweep*MAX(0,BG122+BG132))*BG26</f>
        <v>-0</v>
      </c>
      <c r="BH133" s="20" t="n">
        <f aca="false">-MIN(BG139+BH131,In_Sweep*MAX(0,BH122+BH132))*BH26</f>
        <v>-0</v>
      </c>
      <c r="BI133" s="20" t="n">
        <f aca="false">-MIN(BH139+BI131,In_Sweep*MAX(0,BI122+BI132))*BI26</f>
        <v>-0</v>
      </c>
      <c r="BJ133" s="20" t="n">
        <f aca="false">-MIN(BI139+BJ131,In_Sweep*MAX(0,BJ122+BJ132))*BJ26</f>
        <v>-0</v>
      </c>
      <c r="BK133" s="20" t="n">
        <f aca="false">-MIN(BJ139+BK131,In_Sweep*MAX(0,BK122+BK132))*BK26</f>
        <v>-0</v>
      </c>
      <c r="BL133" s="20" t="n">
        <f aca="false">-MIN(BK139+BL131,In_Sweep*MAX(0,BL122+BL132))*BL26</f>
        <v>-0</v>
      </c>
      <c r="BM133" s="20" t="n">
        <f aca="false">-MIN(BL139+BM131,In_Sweep*MAX(0,BM122+BM132))*BM26</f>
        <v>-0</v>
      </c>
      <c r="BN133" s="20" t="n">
        <f aca="false">-MIN(BM139+BN131,In_Sweep*MAX(0,BN122+BN132))*BN26</f>
        <v>-0</v>
      </c>
      <c r="BO133" s="20" t="n">
        <f aca="false">-MIN(BN139+BO131,In_Sweep*MAX(0,BO122+BO132))*BO26</f>
        <v>-0</v>
      </c>
      <c r="BP133" s="20" t="n">
        <f aca="false">-MIN(BO139+BP131,In_Sweep*MAX(0,BP122+BP132))*BP26</f>
        <v>-0</v>
      </c>
      <c r="BQ133" s="20" t="n">
        <f aca="false">-MIN(BP139+BQ131,In_Sweep*MAX(0,BQ122+BQ132))*BQ26</f>
        <v>-0</v>
      </c>
      <c r="BR133" s="20" t="n">
        <f aca="false">-MIN(BQ139+BR131,In_Sweep*MAX(0,BR122+BR132))*BR26</f>
        <v>-0</v>
      </c>
      <c r="BS133" s="20" t="n">
        <f aca="false">-MIN(BR139+BS131,In_Sweep*MAX(0,BS122+BS132))*BS26</f>
        <v>-0</v>
      </c>
      <c r="BT133" s="20" t="n">
        <f aca="false">-MIN(BS139+BT131,In_Sweep*MAX(0,BT122+BT132))*BT26</f>
        <v>-0</v>
      </c>
      <c r="BU133" s="20" t="n">
        <f aca="false">-MIN(BT139+BU131,In_Sweep*MAX(0,BU122+BU132))*BU26</f>
        <v>-0</v>
      </c>
      <c r="BV133" s="20" t="n">
        <f aca="false">-MIN(BU139+BV131,In_Sweep*MAX(0,BV122+BV132))*BV26</f>
        <v>-0</v>
      </c>
      <c r="BW133" s="20" t="n">
        <f aca="false">-MIN(BV139+BW131,In_Sweep*MAX(0,BW122+BW132))*BW26</f>
        <v>-0</v>
      </c>
      <c r="BX133" s="20" t="n">
        <f aca="false">-MIN(BW139+BX131,In_Sweep*MAX(0,BX122+BX132))*BX26</f>
        <v>-0</v>
      </c>
      <c r="BY133" s="20" t="n">
        <f aca="false">-MIN(BX139+BY131,In_Sweep*MAX(0,BY122+BY132))*BY26</f>
        <v>-0</v>
      </c>
      <c r="BZ133" s="20" t="n">
        <f aca="false">-MIN(BY139+BZ131,In_Sweep*MAX(0,BZ122+BZ132))*BZ26</f>
        <v>-0</v>
      </c>
      <c r="CA133" s="20" t="n">
        <f aca="false">-MIN(BZ139+CA131,In_Sweep*MAX(0,CA122+CA132))*CA26</f>
        <v>-0</v>
      </c>
      <c r="CB133" s="20" t="n">
        <f aca="false">-MIN(CA139+CB131,In_Sweep*MAX(0,CB122+CB132))*CB26</f>
        <v>-0</v>
      </c>
      <c r="CC133" s="20" t="n">
        <f aca="false">-MIN(CB139+CC131,In_Sweep*MAX(0,CC122+CC132))*CC26</f>
        <v>-0</v>
      </c>
      <c r="CD133" s="20" t="n">
        <f aca="false">-MIN(CC139+CD131,In_Sweep*MAX(0,CD122+CD132))*CD26</f>
        <v>-0</v>
      </c>
      <c r="CE133" s="20" t="n">
        <f aca="false">-MIN(CD139+CE131,In_Sweep*MAX(0,CE122+CE132))*CE26</f>
        <v>-0</v>
      </c>
      <c r="CF133" s="20" t="n">
        <f aca="false">-MIN(CE139+CF131,In_Sweep*MAX(0,CF122+CF132))*CF26</f>
        <v>-0</v>
      </c>
      <c r="CG133" s="20" t="n">
        <f aca="false">-MIN(CF139+CG131,In_Sweep*MAX(0,CG122+CG132))*CG26</f>
        <v>-0</v>
      </c>
      <c r="CH133" s="20" t="n">
        <f aca="false">-MIN(CG139+CH131,In_Sweep*MAX(0,CH122+CH132))*CH26</f>
        <v>-0</v>
      </c>
      <c r="CI133" s="20" t="n">
        <f aca="false">-MIN(CH139+CI131,In_Sweep*MAX(0,CI122+CI132))*CI26</f>
        <v>-0</v>
      </c>
      <c r="CJ133" s="20" t="n">
        <f aca="false">-MIN(CI139+CJ131,In_Sweep*MAX(0,CJ122+CJ132))*CJ26</f>
        <v>-0</v>
      </c>
      <c r="CK133" s="20" t="n">
        <f aca="false">-MIN(CJ139+CK131,In_Sweep*MAX(0,CK122+CK132))*CK26</f>
        <v>-0</v>
      </c>
      <c r="CL133" s="20" t="n">
        <f aca="false">-MIN(CK139+CL131,In_Sweep*MAX(0,CL122+CL132))*CL26</f>
        <v>-0</v>
      </c>
      <c r="CM133" s="20" t="n">
        <f aca="false">-MIN(CL139+CM131,In_Sweep*MAX(0,CM122+CM132))*CM26</f>
        <v>-0</v>
      </c>
      <c r="CN133" s="20" t="n">
        <f aca="false">-MIN(CM139+CN131,In_Sweep*MAX(0,CN122+CN132))*CN26</f>
        <v>-0</v>
      </c>
      <c r="CO133" s="20" t="n">
        <f aca="false">-MIN(CN139+CO131,In_Sweep*MAX(0,CO122+CO132))*CO26</f>
        <v>-0</v>
      </c>
      <c r="CP133" s="20" t="n">
        <f aca="false">-MIN(CO139+CP131,In_Sweep*MAX(0,CP122+CP132))*CP26</f>
        <v>-0</v>
      </c>
      <c r="CQ133" s="20" t="n">
        <f aca="false">-MIN(CP139+CQ131,In_Sweep*MAX(0,CQ122+CQ132))*CQ26</f>
        <v>-0</v>
      </c>
      <c r="CR133" s="20" t="n">
        <f aca="false">-MIN(CQ139+CR131,In_Sweep*MAX(0,CR122+CR132))*CR26</f>
        <v>-0</v>
      </c>
      <c r="CS133" s="20" t="n">
        <f aca="false">-MIN(CR139+CS131,In_Sweep*MAX(0,CS122+CS132))*CS26</f>
        <v>-0</v>
      </c>
      <c r="CT133" s="20" t="n">
        <f aca="false">-MIN(CS139+CT131,In_Sweep*MAX(0,CT122+CT132))*CT26</f>
        <v>-0</v>
      </c>
      <c r="CU133" s="20" t="n">
        <f aca="false">-MIN(CT139+CU131,In_Sweep*MAX(0,CU122+CU132))*CU26</f>
        <v>-0</v>
      </c>
      <c r="CV133" s="20" t="n">
        <f aca="false">-MIN(CU139+CV131,In_Sweep*MAX(0,CV122+CV132))*CV26</f>
        <v>-0</v>
      </c>
      <c r="CW133" s="20" t="n">
        <f aca="false">-MIN(CV139+CW131,In_Sweep*MAX(0,CW122+CW132))*CW26</f>
        <v>-0</v>
      </c>
      <c r="CX133" s="20" t="n">
        <f aca="false">-MIN(CW139+CX131,In_Sweep*MAX(0,CX122+CX132))*CX26</f>
        <v>-0</v>
      </c>
      <c r="CY133" s="20" t="n">
        <f aca="false">-MIN(CX139+CY131,In_Sweep*MAX(0,CY122+CY132))*CY26</f>
        <v>-0</v>
      </c>
      <c r="CZ133" s="20" t="n">
        <f aca="false">-MIN(CY139+CZ131,In_Sweep*MAX(0,CZ122+CZ132))*CZ26</f>
        <v>-0</v>
      </c>
      <c r="DA133" s="20" t="n">
        <f aca="false">-MIN(CZ139+DA131,In_Sweep*MAX(0,DA122+DA132))*DA26</f>
        <v>-0</v>
      </c>
      <c r="DB133" s="20" t="n">
        <f aca="false">-MIN(DA139+DB131,In_Sweep*MAX(0,DB122+DB132))*DB26</f>
        <v>-0</v>
      </c>
      <c r="DC133" s="20" t="n">
        <f aca="false">-MIN(DB139+DC131,In_Sweep*MAX(0,DC122+DC132))*DC26</f>
        <v>-0</v>
      </c>
      <c r="DD133" s="20" t="n">
        <f aca="false">-MIN(DC139+DD131,In_Sweep*MAX(0,DD122+DD132))*DD26</f>
        <v>-0</v>
      </c>
      <c r="DE133" s="20" t="n">
        <f aca="false">-MIN(DD139+DE131,In_Sweep*MAX(0,DE122+DE132))*DE26</f>
        <v>-0</v>
      </c>
      <c r="DF133" s="20" t="n">
        <f aca="false">-MIN(DE139+DF131,In_Sweep*MAX(0,DF122+DF132))*DF26</f>
        <v>-0</v>
      </c>
      <c r="DG133" s="20" t="n">
        <f aca="false">-MIN(DF139+DG131,In_Sweep*MAX(0,DG122+DG132))*DG26</f>
        <v>-0</v>
      </c>
      <c r="DH133" s="20" t="n">
        <f aca="false">-MIN(DG139+DH131,In_Sweep*MAX(0,DH122+DH132))*DH26</f>
        <v>-0</v>
      </c>
      <c r="DI133" s="20" t="n">
        <f aca="false">-MIN(DH139+DI131,In_Sweep*MAX(0,DI122+DI132))*DI26</f>
        <v>-0</v>
      </c>
      <c r="DJ133" s="20" t="n">
        <f aca="false">-MIN(DI139+DJ131,In_Sweep*MAX(0,DJ122+DJ132))*DJ26</f>
        <v>-0</v>
      </c>
      <c r="DK133" s="20" t="n">
        <f aca="false">-MIN(DJ139+DK131,In_Sweep*MAX(0,DK122+DK132))*DK26</f>
        <v>-0</v>
      </c>
      <c r="DL133" s="20" t="n">
        <f aca="false">-MIN(DK139+DL131,In_Sweep*MAX(0,DL122+DL132))*DL26</f>
        <v>-0</v>
      </c>
      <c r="DM133" s="20" t="n">
        <f aca="false">-MIN(DL139+DM131,In_Sweep*MAX(0,DM122+DM132))*DM26</f>
        <v>-0</v>
      </c>
      <c r="DN133" s="20" t="n">
        <f aca="false">-MIN(DM139+DN131,In_Sweep*MAX(0,DN122+DN132))*DN26</f>
        <v>-0</v>
      </c>
      <c r="DO133" s="20" t="n">
        <f aca="false">-MIN(DN139+DO131,In_Sweep*MAX(0,DO122+DO132))*DO26</f>
        <v>-0</v>
      </c>
      <c r="DP133" s="20" t="n">
        <f aca="false">-MIN(DO139+DP131,In_Sweep*MAX(0,DP122+DP132))*DP26</f>
        <v>-0</v>
      </c>
      <c r="DQ133" s="20" t="n">
        <f aca="false">-MIN(DP139+DQ131,In_Sweep*MAX(0,DQ122+DQ132))*DQ26</f>
        <v>-0</v>
      </c>
      <c r="DR133" s="20" t="n">
        <f aca="false">-MIN(DQ139+DR131,In_Sweep*MAX(0,DR122+DR132))*DR26</f>
        <v>-0</v>
      </c>
      <c r="DS133" s="20" t="n">
        <f aca="false">-MIN(DR139+DS131,In_Sweep*MAX(0,DS122+DS132))*DS26</f>
        <v>-0</v>
      </c>
      <c r="DT133" s="20" t="n">
        <f aca="false">-MIN(DS139+DT131,In_Sweep*MAX(0,DT122+DT132))*DT26</f>
        <v>-0</v>
      </c>
      <c r="DU133" s="20" t="n">
        <f aca="false">-MIN(DT139+DU131,In_Sweep*MAX(0,DU122+DU132))*DU26</f>
        <v>-0</v>
      </c>
      <c r="DV133" s="20" t="n">
        <f aca="false">-MIN(DU139+DV131,In_Sweep*MAX(0,DV122+DV132))*DV26</f>
        <v>-0</v>
      </c>
      <c r="DW133" s="20" t="n">
        <f aca="false">-MIN(DV139+DW131,In_Sweep*MAX(0,DW122+DW132))*DW26</f>
        <v>-0</v>
      </c>
      <c r="DX133" s="20" t="n">
        <f aca="false">-MIN(DW139+DX131,In_Sweep*MAX(0,DX122+DX132))*DX26</f>
        <v>-0</v>
      </c>
      <c r="DY133" s="20" t="n">
        <f aca="false">-MIN(DX139+DY131,In_Sweep*MAX(0,DY122+DY132))*DY26</f>
        <v>-0</v>
      </c>
      <c r="DZ133" s="20" t="n">
        <f aca="false">-MIN(DY139+DZ131,In_Sweep*MAX(0,DZ122+DZ132))*DZ26</f>
        <v>-0</v>
      </c>
      <c r="EA133" s="20" t="n">
        <f aca="false">-MIN(DZ139+EA131,In_Sweep*MAX(0,EA122+EA132))*EA26</f>
        <v>-0</v>
      </c>
      <c r="EB133" s="20" t="n">
        <f aca="false">-MIN(EA139+EB131,In_Sweep*MAX(0,EB122+EB132))*EB26</f>
        <v>-0</v>
      </c>
      <c r="EC133" s="20" t="n">
        <f aca="false">-MIN(EB139+EC131,In_Sweep*MAX(0,EC122+EC132))*EC26</f>
        <v>-0</v>
      </c>
      <c r="ED133" s="20" t="n">
        <f aca="false">-MIN(EC139+ED131,In_Sweep*MAX(0,ED122+ED132))*ED26</f>
        <v>-0</v>
      </c>
      <c r="EE133" s="20" t="n">
        <f aca="false">-MIN(ED139+EE131,In_Sweep*MAX(0,EE122+EE132))*EE26</f>
        <v>-0</v>
      </c>
      <c r="EF133" s="20" t="n">
        <f aca="false">-MIN(EE139+EF131,In_Sweep*MAX(0,EF122+EF132))*EF26</f>
        <v>-0</v>
      </c>
      <c r="EG133" s="20" t="n">
        <f aca="false">-MIN(EF139+EG131,In_Sweep*MAX(0,EG122+EG132))*EG26</f>
        <v>-0</v>
      </c>
      <c r="EH133" s="20" t="n">
        <f aca="false">-MIN(EG139+EH131,In_Sweep*MAX(0,EH122+EH132))*EH26</f>
        <v>-0</v>
      </c>
      <c r="EI133" s="20" t="n">
        <f aca="false">-MIN(EH139+EI131,In_Sweep*MAX(0,EI122+EI132))*EI26</f>
        <v>-0</v>
      </c>
      <c r="EJ133" s="20" t="n">
        <f aca="false">-MIN(EI139+EJ131,In_Sweep*MAX(0,EJ122+EJ132))*EJ26</f>
        <v>-0</v>
      </c>
      <c r="EK133" s="20" t="n">
        <f aca="false">-MIN(EJ139+EK131,In_Sweep*MAX(0,EK122+EK132))*EK26</f>
        <v>-0</v>
      </c>
      <c r="EL133" s="20" t="n">
        <f aca="false">-MIN(EK139+EL131,In_Sweep*MAX(0,EL122+EL132))*EL26</f>
        <v>-0</v>
      </c>
      <c r="EM133" s="20" t="n">
        <f aca="false">-MIN(EL139+EM131,In_Sweep*MAX(0,EM122+EM132))*EM26</f>
        <v>-0</v>
      </c>
      <c r="EN133" s="20" t="n">
        <f aca="false">-MIN(EM139+EN131,In_Sweep*MAX(0,EN122+EN132))*EN26</f>
        <v>-0</v>
      </c>
      <c r="EO133" s="20" t="n">
        <f aca="false">-MIN(EN139+EO131,In_Sweep*MAX(0,EO122+EO132))*EO26</f>
        <v>-0</v>
      </c>
      <c r="EP133" s="20" t="n">
        <f aca="false">-MIN(EO139+EP131,In_Sweep*MAX(0,EP122+EP132))*EP26</f>
        <v>-0</v>
      </c>
      <c r="EQ133" s="20" t="n">
        <f aca="false">-MIN(EP139+EQ131,In_Sweep*MAX(0,EQ122+EQ132))*EQ26</f>
        <v>-0</v>
      </c>
      <c r="ER133" s="20" t="n">
        <f aca="false">-MIN(EQ139+ER131,In_Sweep*MAX(0,ER122+ER132))*ER26</f>
        <v>-0</v>
      </c>
      <c r="ES133" s="20" t="n">
        <f aca="false">-MIN(ER139+ES131,In_Sweep*MAX(0,ES122+ES132))*ES26</f>
        <v>-0</v>
      </c>
      <c r="ET133" s="20" t="n">
        <f aca="false">-MIN(ES139+ET131,In_Sweep*MAX(0,ET122+ET132))*ET26</f>
        <v>-0</v>
      </c>
      <c r="EU133" s="20" t="n">
        <f aca="false">-MIN(ET139+EU131,In_Sweep*MAX(0,EU122+EU132))*EU26</f>
        <v>-0</v>
      </c>
      <c r="EV133" s="20" t="n">
        <f aca="false">-MIN(EU139+EV131,In_Sweep*MAX(0,EV122+EV132))*EV26</f>
        <v>-0</v>
      </c>
      <c r="EW133" s="20" t="n">
        <f aca="false">-MIN(EV139+EW131,In_Sweep*MAX(0,EW122+EW132))*EW26</f>
        <v>-0</v>
      </c>
      <c r="EX133" s="20" t="n">
        <f aca="false">-MIN(EW139+EX131,In_Sweep*MAX(0,EX122+EX132))*EX26</f>
        <v>-0</v>
      </c>
      <c r="EY133" s="20" t="n">
        <f aca="false">-MIN(EX139+EY131,In_Sweep*MAX(0,EY122+EY132))*EY26</f>
        <v>-0</v>
      </c>
      <c r="EZ133" s="20" t="n">
        <f aca="false">-MIN(EY139+EZ131,In_Sweep*MAX(0,EZ122+EZ132))*EZ26</f>
        <v>-0</v>
      </c>
      <c r="FA133" s="20" t="n">
        <f aca="false">-MIN(EZ139+FA131,In_Sweep*MAX(0,FA122+FA132))*FA26</f>
        <v>-0</v>
      </c>
      <c r="FB133" s="20" t="n">
        <f aca="false">-MIN(FA139+FB131,In_Sweep*MAX(0,FB122+FB132))*FB26</f>
        <v>-0</v>
      </c>
      <c r="FC133" s="20" t="n">
        <f aca="false">-MIN(FB139+FC131,In_Sweep*MAX(0,FC122+FC132))*FC26</f>
        <v>-0</v>
      </c>
      <c r="FD133" s="20" t="n">
        <f aca="false">-MIN(FC139+FD131,In_Sweep*MAX(0,FD122+FD132))*FD26</f>
        <v>-0</v>
      </c>
      <c r="FE133" s="20" t="n">
        <f aca="false">-MIN(FD139+FE131,In_Sweep*MAX(0,FE122+FE132))*FE26</f>
        <v>-0</v>
      </c>
      <c r="FF133" s="20" t="n">
        <f aca="false">-MIN(FE139+FF131,In_Sweep*MAX(0,FF122+FF132))*FF26</f>
        <v>-0</v>
      </c>
      <c r="FG133" s="20" t="n">
        <f aca="false">-MIN(FF139+FG131,In_Sweep*MAX(0,FG122+FG132))*FG26</f>
        <v>-0</v>
      </c>
      <c r="FH133" s="20" t="n">
        <f aca="false">-MIN(FG139+FH131,In_Sweep*MAX(0,FH122+FH132))*FH26</f>
        <v>-0</v>
      </c>
    </row>
    <row r="134" customFormat="false" ht="15" hidden="false" customHeight="false" outlineLevel="0" collapsed="false">
      <c r="C134" s="0" t="s">
        <v>781</v>
      </c>
      <c r="D134" s="11" t="s">
        <v>359</v>
      </c>
      <c r="I134" s="20" t="n">
        <f aca="false">SUM(J134:FH134)</f>
        <v>-21227.6400257568</v>
      </c>
      <c r="J134" s="20" t="n">
        <f aca="false">J132+J133</f>
        <v>-0</v>
      </c>
      <c r="K134" s="20" t="n">
        <f aca="false">K132+K133</f>
        <v>-0</v>
      </c>
      <c r="L134" s="20" t="n">
        <f aca="false">L132+L133</f>
        <v>-0</v>
      </c>
      <c r="M134" s="20" t="n">
        <f aca="false">M132+M133</f>
        <v>-0</v>
      </c>
      <c r="N134" s="20" t="n">
        <f aca="false">N132+N133</f>
        <v>-0</v>
      </c>
      <c r="O134" s="20" t="n">
        <f aca="false">O132+O133</f>
        <v>-0</v>
      </c>
      <c r="P134" s="20" t="n">
        <f aca="false">P132+P133</f>
        <v>-0</v>
      </c>
      <c r="Q134" s="20" t="n">
        <f aca="false">Q132+Q133</f>
        <v>-0</v>
      </c>
      <c r="R134" s="20" t="n">
        <f aca="false">R132+R133</f>
        <v>-0</v>
      </c>
      <c r="S134" s="20" t="n">
        <f aca="false">S132+S133</f>
        <v>-0</v>
      </c>
      <c r="T134" s="20" t="n">
        <f aca="false">T132+T133</f>
        <v>-353.79400042928</v>
      </c>
      <c r="U134" s="20" t="n">
        <f aca="false">U132+U133</f>
        <v>-353.79400042928</v>
      </c>
      <c r="V134" s="20" t="n">
        <f aca="false">V132+V133</f>
        <v>-353.79400042928</v>
      </c>
      <c r="W134" s="20" t="n">
        <f aca="false">W132+W133</f>
        <v>-353.79400042928</v>
      </c>
      <c r="X134" s="20" t="n">
        <f aca="false">X132+X133</f>
        <v>-353.79400042928</v>
      </c>
      <c r="Y134" s="20" t="n">
        <f aca="false">Y132+Y133</f>
        <v>-353.79400042928</v>
      </c>
      <c r="Z134" s="20" t="n">
        <f aca="false">Z132+Z133</f>
        <v>-353.79400042928</v>
      </c>
      <c r="AA134" s="20" t="n">
        <f aca="false">AA132+AA133</f>
        <v>-353.79400042928</v>
      </c>
      <c r="AB134" s="20" t="n">
        <f aca="false">AB132+AB133</f>
        <v>-353.79400042928</v>
      </c>
      <c r="AC134" s="20" t="n">
        <f aca="false">AC132+AC133</f>
        <v>-353.79400042928</v>
      </c>
      <c r="AD134" s="20" t="n">
        <f aca="false">AD132+AD133</f>
        <v>-353.79400042928</v>
      </c>
      <c r="AE134" s="20" t="n">
        <f aca="false">AE132+AE133</f>
        <v>-353.79400042928</v>
      </c>
      <c r="AF134" s="20" t="n">
        <f aca="false">AF132+AF133</f>
        <v>-353.79400042928</v>
      </c>
      <c r="AG134" s="20" t="n">
        <f aca="false">AG132+AG133</f>
        <v>-353.79400042928</v>
      </c>
      <c r="AH134" s="20" t="n">
        <f aca="false">AH132+AH133</f>
        <v>-353.79400042928</v>
      </c>
      <c r="AI134" s="20" t="n">
        <f aca="false">AI132+AI133</f>
        <v>-353.79400042928</v>
      </c>
      <c r="AJ134" s="20" t="n">
        <f aca="false">AJ132+AJ133</f>
        <v>-353.79400042928</v>
      </c>
      <c r="AK134" s="20" t="n">
        <f aca="false">AK132+AK133</f>
        <v>-353.79400042928</v>
      </c>
      <c r="AL134" s="20" t="n">
        <f aca="false">AL132+AL133</f>
        <v>-353.79400042928</v>
      </c>
      <c r="AM134" s="20" t="n">
        <f aca="false">AM132+AM133</f>
        <v>-353.79400042928</v>
      </c>
      <c r="AN134" s="20" t="n">
        <f aca="false">AN132+AN133</f>
        <v>-353.79400042928</v>
      </c>
      <c r="AO134" s="20" t="n">
        <f aca="false">AO132+AO133</f>
        <v>-353.79400042928</v>
      </c>
      <c r="AP134" s="20" t="n">
        <f aca="false">AP132+AP133</f>
        <v>-353.79400042928</v>
      </c>
      <c r="AQ134" s="20" t="n">
        <f aca="false">AQ132+AQ133</f>
        <v>-353.79400042928</v>
      </c>
      <c r="AR134" s="20" t="n">
        <f aca="false">AR132+AR133</f>
        <v>-353.79400042928</v>
      </c>
      <c r="AS134" s="20" t="n">
        <f aca="false">AS132+AS133</f>
        <v>-353.79400042928</v>
      </c>
      <c r="AT134" s="20" t="n">
        <f aca="false">AT132+AT133</f>
        <v>-353.79400042928</v>
      </c>
      <c r="AU134" s="20" t="n">
        <f aca="false">AU132+AU133</f>
        <v>-353.79400042928</v>
      </c>
      <c r="AV134" s="20" t="n">
        <f aca="false">AV132+AV133</f>
        <v>-353.79400042928</v>
      </c>
      <c r="AW134" s="20" t="n">
        <f aca="false">AW132+AW133</f>
        <v>-353.79400042928</v>
      </c>
      <c r="AX134" s="20" t="n">
        <f aca="false">AX132+AX133</f>
        <v>-353.79400042928</v>
      </c>
      <c r="AY134" s="20" t="n">
        <f aca="false">AY132+AY133</f>
        <v>-353.79400042928</v>
      </c>
      <c r="AZ134" s="20" t="n">
        <f aca="false">AZ132+AZ133</f>
        <v>-353.79400042928</v>
      </c>
      <c r="BA134" s="20" t="n">
        <f aca="false">BA132+BA133</f>
        <v>-353.79400042928</v>
      </c>
      <c r="BB134" s="20" t="n">
        <f aca="false">BB132+BB133</f>
        <v>-353.79400042928</v>
      </c>
      <c r="BC134" s="20" t="n">
        <f aca="false">BC132+BC133</f>
        <v>-353.79400042928</v>
      </c>
      <c r="BD134" s="20" t="n">
        <f aca="false">BD132+BD133</f>
        <v>-353.79400042928</v>
      </c>
      <c r="BE134" s="20" t="n">
        <f aca="false">BE132+BE133</f>
        <v>-353.79400042928</v>
      </c>
      <c r="BF134" s="20" t="n">
        <f aca="false">BF132+BF133</f>
        <v>-353.79400042928</v>
      </c>
      <c r="BG134" s="20" t="n">
        <f aca="false">BG132+BG133</f>
        <v>-353.79400042928</v>
      </c>
      <c r="BH134" s="20" t="n">
        <f aca="false">BH132+BH133</f>
        <v>-353.79400042928</v>
      </c>
      <c r="BI134" s="20" t="n">
        <f aca="false">BI132+BI133</f>
        <v>-353.79400042928</v>
      </c>
      <c r="BJ134" s="20" t="n">
        <f aca="false">BJ132+BJ133</f>
        <v>-353.79400042928</v>
      </c>
      <c r="BK134" s="20" t="n">
        <f aca="false">BK132+BK133</f>
        <v>-353.79400042928</v>
      </c>
      <c r="BL134" s="20" t="n">
        <f aca="false">BL132+BL133</f>
        <v>-353.79400042928</v>
      </c>
      <c r="BM134" s="20" t="n">
        <f aca="false">BM132+BM133</f>
        <v>-353.79400042928</v>
      </c>
      <c r="BN134" s="20" t="n">
        <f aca="false">BN132+BN133</f>
        <v>-353.79400042928</v>
      </c>
      <c r="BO134" s="20" t="n">
        <f aca="false">BO132+BO133</f>
        <v>-353.79400042928</v>
      </c>
      <c r="BP134" s="20" t="n">
        <f aca="false">BP132+BP133</f>
        <v>-353.79400042928</v>
      </c>
      <c r="BQ134" s="20" t="n">
        <f aca="false">BQ132+BQ133</f>
        <v>-353.79400042928</v>
      </c>
      <c r="BR134" s="20" t="n">
        <f aca="false">BR132+BR133</f>
        <v>-353.79400042928</v>
      </c>
      <c r="BS134" s="20" t="n">
        <f aca="false">BS132+BS133</f>
        <v>-353.79400042928</v>
      </c>
      <c r="BT134" s="20" t="n">
        <f aca="false">BT132+BT133</f>
        <v>-353.79400042928</v>
      </c>
      <c r="BU134" s="20" t="n">
        <f aca="false">BU132+BU133</f>
        <v>-353.79400042928</v>
      </c>
      <c r="BV134" s="20" t="n">
        <f aca="false">BV132+BV133</f>
        <v>-353.79400042928</v>
      </c>
      <c r="BW134" s="20" t="n">
        <f aca="false">BW132+BW133</f>
        <v>-353.79400042928</v>
      </c>
      <c r="BX134" s="20" t="n">
        <f aca="false">BX132+BX133</f>
        <v>-353.79400042928</v>
      </c>
      <c r="BY134" s="20" t="n">
        <f aca="false">BY132+BY133</f>
        <v>-353.79400042928</v>
      </c>
      <c r="BZ134" s="20" t="n">
        <f aca="false">BZ132+BZ133</f>
        <v>-353.79400042928</v>
      </c>
      <c r="CA134" s="20" t="n">
        <f aca="false">CA132+CA133</f>
        <v>-353.79400042928</v>
      </c>
      <c r="CB134" s="20" t="n">
        <f aca="false">CB132+CB133</f>
        <v>-0</v>
      </c>
      <c r="CC134" s="20" t="n">
        <f aca="false">CC132+CC133</f>
        <v>-0</v>
      </c>
      <c r="CD134" s="20" t="n">
        <f aca="false">CD132+CD133</f>
        <v>-0</v>
      </c>
      <c r="CE134" s="20" t="n">
        <f aca="false">CE132+CE133</f>
        <v>-0</v>
      </c>
      <c r="CF134" s="20" t="n">
        <f aca="false">CF132+CF133</f>
        <v>-0</v>
      </c>
      <c r="CG134" s="20" t="n">
        <f aca="false">CG132+CG133</f>
        <v>-0</v>
      </c>
      <c r="CH134" s="20" t="n">
        <f aca="false">CH132+CH133</f>
        <v>-0</v>
      </c>
      <c r="CI134" s="20" t="n">
        <f aca="false">CI132+CI133</f>
        <v>-0</v>
      </c>
      <c r="CJ134" s="20" t="n">
        <f aca="false">CJ132+CJ133</f>
        <v>-0</v>
      </c>
      <c r="CK134" s="20" t="n">
        <f aca="false">CK132+CK133</f>
        <v>-0</v>
      </c>
      <c r="CL134" s="20" t="n">
        <f aca="false">CL132+CL133</f>
        <v>-0</v>
      </c>
      <c r="CM134" s="20" t="n">
        <f aca="false">CM132+CM133</f>
        <v>-0</v>
      </c>
      <c r="CN134" s="20" t="n">
        <f aca="false">CN132+CN133</f>
        <v>-0</v>
      </c>
      <c r="CO134" s="20" t="n">
        <f aca="false">CO132+CO133</f>
        <v>-0</v>
      </c>
      <c r="CP134" s="20" t="n">
        <f aca="false">CP132+CP133</f>
        <v>-0</v>
      </c>
      <c r="CQ134" s="20" t="n">
        <f aca="false">CQ132+CQ133</f>
        <v>-0</v>
      </c>
      <c r="CR134" s="20" t="n">
        <f aca="false">CR132+CR133</f>
        <v>-0</v>
      </c>
      <c r="CS134" s="20" t="n">
        <f aca="false">CS132+CS133</f>
        <v>-0</v>
      </c>
      <c r="CT134" s="20" t="n">
        <f aca="false">CT132+CT133</f>
        <v>-0</v>
      </c>
      <c r="CU134" s="20" t="n">
        <f aca="false">CU132+CU133</f>
        <v>-0</v>
      </c>
      <c r="CV134" s="20" t="n">
        <f aca="false">CV132+CV133</f>
        <v>-0</v>
      </c>
      <c r="CW134" s="20" t="n">
        <f aca="false">CW132+CW133</f>
        <v>-0</v>
      </c>
      <c r="CX134" s="20" t="n">
        <f aca="false">CX132+CX133</f>
        <v>-0</v>
      </c>
      <c r="CY134" s="20" t="n">
        <f aca="false">CY132+CY133</f>
        <v>-0</v>
      </c>
      <c r="CZ134" s="20" t="n">
        <f aca="false">CZ132+CZ133</f>
        <v>-0</v>
      </c>
      <c r="DA134" s="20" t="n">
        <f aca="false">DA132+DA133</f>
        <v>-0</v>
      </c>
      <c r="DB134" s="20" t="n">
        <f aca="false">DB132+DB133</f>
        <v>-0</v>
      </c>
      <c r="DC134" s="20" t="n">
        <f aca="false">DC132+DC133</f>
        <v>-0</v>
      </c>
      <c r="DD134" s="20" t="n">
        <f aca="false">DD132+DD133</f>
        <v>-0</v>
      </c>
      <c r="DE134" s="20" t="n">
        <f aca="false">DE132+DE133</f>
        <v>-0</v>
      </c>
      <c r="DF134" s="20" t="n">
        <f aca="false">DF132+DF133</f>
        <v>-0</v>
      </c>
      <c r="DG134" s="20" t="n">
        <f aca="false">DG132+DG133</f>
        <v>-0</v>
      </c>
      <c r="DH134" s="20" t="n">
        <f aca="false">DH132+DH133</f>
        <v>-0</v>
      </c>
      <c r="DI134" s="20" t="n">
        <f aca="false">DI132+DI133</f>
        <v>-0</v>
      </c>
      <c r="DJ134" s="20" t="n">
        <f aca="false">DJ132+DJ133</f>
        <v>-0</v>
      </c>
      <c r="DK134" s="20" t="n">
        <f aca="false">DK132+DK133</f>
        <v>-0</v>
      </c>
      <c r="DL134" s="20" t="n">
        <f aca="false">DL132+DL133</f>
        <v>-0</v>
      </c>
      <c r="DM134" s="20" t="n">
        <f aca="false">DM132+DM133</f>
        <v>-0</v>
      </c>
      <c r="DN134" s="20" t="n">
        <f aca="false">DN132+DN133</f>
        <v>-0</v>
      </c>
      <c r="DO134" s="20" t="n">
        <f aca="false">DO132+DO133</f>
        <v>-0</v>
      </c>
      <c r="DP134" s="20" t="n">
        <f aca="false">DP132+DP133</f>
        <v>-0</v>
      </c>
      <c r="DQ134" s="20" t="n">
        <f aca="false">DQ132+DQ133</f>
        <v>-0</v>
      </c>
      <c r="DR134" s="20" t="n">
        <f aca="false">DR132+DR133</f>
        <v>-0</v>
      </c>
      <c r="DS134" s="20" t="n">
        <f aca="false">DS132+DS133</f>
        <v>-0</v>
      </c>
      <c r="DT134" s="20" t="n">
        <f aca="false">DT132+DT133</f>
        <v>-0</v>
      </c>
      <c r="DU134" s="20" t="n">
        <f aca="false">DU132+DU133</f>
        <v>-0</v>
      </c>
      <c r="DV134" s="20" t="n">
        <f aca="false">DV132+DV133</f>
        <v>-0</v>
      </c>
      <c r="DW134" s="20" t="n">
        <f aca="false">DW132+DW133</f>
        <v>-0</v>
      </c>
      <c r="DX134" s="20" t="n">
        <f aca="false">DX132+DX133</f>
        <v>-0</v>
      </c>
      <c r="DY134" s="20" t="n">
        <f aca="false">DY132+DY133</f>
        <v>-0</v>
      </c>
      <c r="DZ134" s="20" t="n">
        <f aca="false">DZ132+DZ133</f>
        <v>-0</v>
      </c>
      <c r="EA134" s="20" t="n">
        <f aca="false">EA132+EA133</f>
        <v>-0</v>
      </c>
      <c r="EB134" s="20" t="n">
        <f aca="false">EB132+EB133</f>
        <v>-0</v>
      </c>
      <c r="EC134" s="20" t="n">
        <f aca="false">EC132+EC133</f>
        <v>-0</v>
      </c>
      <c r="ED134" s="20" t="n">
        <f aca="false">ED132+ED133</f>
        <v>-0</v>
      </c>
      <c r="EE134" s="20" t="n">
        <f aca="false">EE132+EE133</f>
        <v>-0</v>
      </c>
      <c r="EF134" s="20" t="n">
        <f aca="false">EF132+EF133</f>
        <v>-0</v>
      </c>
      <c r="EG134" s="20" t="n">
        <f aca="false">EG132+EG133</f>
        <v>-0</v>
      </c>
      <c r="EH134" s="20" t="n">
        <f aca="false">EH132+EH133</f>
        <v>-0</v>
      </c>
      <c r="EI134" s="20" t="n">
        <f aca="false">EI132+EI133</f>
        <v>-0</v>
      </c>
      <c r="EJ134" s="20" t="n">
        <f aca="false">EJ132+EJ133</f>
        <v>-0</v>
      </c>
      <c r="EK134" s="20" t="n">
        <f aca="false">EK132+EK133</f>
        <v>-0</v>
      </c>
      <c r="EL134" s="20" t="n">
        <f aca="false">EL132+EL133</f>
        <v>-0</v>
      </c>
      <c r="EM134" s="20" t="n">
        <f aca="false">EM132+EM133</f>
        <v>-0</v>
      </c>
      <c r="EN134" s="20" t="n">
        <f aca="false">EN132+EN133</f>
        <v>-0</v>
      </c>
      <c r="EO134" s="20" t="n">
        <f aca="false">EO132+EO133</f>
        <v>-0</v>
      </c>
      <c r="EP134" s="20" t="n">
        <f aca="false">EP132+EP133</f>
        <v>-0</v>
      </c>
      <c r="EQ134" s="20" t="n">
        <f aca="false">EQ132+EQ133</f>
        <v>-0</v>
      </c>
      <c r="ER134" s="20" t="n">
        <f aca="false">ER132+ER133</f>
        <v>-0</v>
      </c>
      <c r="ES134" s="20" t="n">
        <f aca="false">ES132+ES133</f>
        <v>-0</v>
      </c>
      <c r="ET134" s="20" t="n">
        <f aca="false">ET132+ET133</f>
        <v>-0</v>
      </c>
      <c r="EU134" s="20" t="n">
        <f aca="false">EU132+EU133</f>
        <v>-0</v>
      </c>
      <c r="EV134" s="20" t="n">
        <f aca="false">EV132+EV133</f>
        <v>-0</v>
      </c>
      <c r="EW134" s="20" t="n">
        <f aca="false">EW132+EW133</f>
        <v>-0</v>
      </c>
      <c r="EX134" s="20" t="n">
        <f aca="false">EX132+EX133</f>
        <v>-0</v>
      </c>
      <c r="EY134" s="20" t="n">
        <f aca="false">EY132+EY133</f>
        <v>-0</v>
      </c>
      <c r="EZ134" s="20" t="n">
        <f aca="false">EZ132+EZ133</f>
        <v>-0</v>
      </c>
      <c r="FA134" s="20" t="n">
        <f aca="false">FA132+FA133</f>
        <v>-0</v>
      </c>
      <c r="FB134" s="20" t="n">
        <f aca="false">FB132+FB133</f>
        <v>-0</v>
      </c>
      <c r="FC134" s="20" t="n">
        <f aca="false">FC132+FC133</f>
        <v>-0</v>
      </c>
      <c r="FD134" s="20" t="n">
        <f aca="false">FD132+FD133</f>
        <v>-0</v>
      </c>
      <c r="FE134" s="20" t="n">
        <f aca="false">FE132+FE133</f>
        <v>-0</v>
      </c>
      <c r="FF134" s="20" t="n">
        <f aca="false">FF132+FF133</f>
        <v>-0</v>
      </c>
      <c r="FG134" s="20" t="n">
        <f aca="false">FG132+FG133</f>
        <v>-0</v>
      </c>
      <c r="FH134" s="20" t="n">
        <f aca="false">FH132+FH133</f>
        <v>-0</v>
      </c>
    </row>
    <row r="135" customFormat="false" ht="15" hidden="false" customHeight="false" outlineLevel="0" collapsed="false">
      <c r="C135" s="0" t="s">
        <v>782</v>
      </c>
      <c r="D135" s="11" t="s">
        <v>359</v>
      </c>
      <c r="J135" s="21" t="n">
        <f aca="false">I139</f>
        <v>0</v>
      </c>
      <c r="K135" s="21" t="n">
        <f aca="false">J139</f>
        <v>0</v>
      </c>
      <c r="L135" s="21" t="n">
        <f aca="false">K139</f>
        <v>0</v>
      </c>
      <c r="M135" s="21" t="n">
        <f aca="false">L139</f>
        <v>0</v>
      </c>
      <c r="N135" s="21" t="n">
        <f aca="false">M139</f>
        <v>0</v>
      </c>
      <c r="O135" s="21" t="n">
        <f aca="false">N139</f>
        <v>0</v>
      </c>
      <c r="P135" s="21" t="n">
        <f aca="false">O139</f>
        <v>0</v>
      </c>
      <c r="Q135" s="21" t="n">
        <f aca="false">P139</f>
        <v>186.465360255732</v>
      </c>
      <c r="R135" s="21" t="n">
        <f aca="false">Q139</f>
        <v>5038.17683566244</v>
      </c>
      <c r="S135" s="21" t="n">
        <f aca="false">R139</f>
        <v>9950.53470451173</v>
      </c>
      <c r="T135" s="21" t="n">
        <f aca="false">S139</f>
        <v>14871.5863873912</v>
      </c>
      <c r="U135" s="21" t="n">
        <f aca="false">T139</f>
        <v>14703.6872168043</v>
      </c>
      <c r="V135" s="21" t="n">
        <f aca="false">U139</f>
        <v>14533.6893065851</v>
      </c>
      <c r="W135" s="21" t="n">
        <f aca="false">V139</f>
        <v>14361.5664224881</v>
      </c>
      <c r="X135" s="21" t="n">
        <f aca="false">W139</f>
        <v>14187.2920023399</v>
      </c>
      <c r="Y135" s="21" t="n">
        <f aca="false">X139</f>
        <v>14010.8391519399</v>
      </c>
      <c r="Z135" s="21" t="n">
        <f aca="false">Y139</f>
        <v>13832.1806409098</v>
      </c>
      <c r="AA135" s="21" t="n">
        <f aca="false">Z139</f>
        <v>13651.2888984919</v>
      </c>
      <c r="AB135" s="21" t="n">
        <f aca="false">AA139</f>
        <v>13468.1360092938</v>
      </c>
      <c r="AC135" s="21" t="n">
        <f aca="false">AB139</f>
        <v>13282.6937089807</v>
      </c>
      <c r="AD135" s="21" t="n">
        <f aca="false">AC139</f>
        <v>13094.9333799137</v>
      </c>
      <c r="AE135" s="21" t="n">
        <f aca="false">AD139</f>
        <v>12904.8260467333</v>
      </c>
      <c r="AF135" s="21" t="n">
        <f aca="false">AE139</f>
        <v>12712.3423718882</v>
      </c>
      <c r="AG135" s="21" t="n">
        <f aca="false">AF139</f>
        <v>12517.4526511075</v>
      </c>
      <c r="AH135" s="21" t="n">
        <f aca="false">AG139</f>
        <v>12320.1268088171</v>
      </c>
      <c r="AI135" s="21" t="n">
        <f aca="false">AH139</f>
        <v>12120.334393498</v>
      </c>
      <c r="AJ135" s="21" t="n">
        <f aca="false">AI139</f>
        <v>11918.0445729875</v>
      </c>
      <c r="AK135" s="21" t="n">
        <f aca="false">AJ139</f>
        <v>11713.2261297205</v>
      </c>
      <c r="AL135" s="21" t="n">
        <f aca="false">AK139</f>
        <v>11505.8474559128</v>
      </c>
      <c r="AM135" s="21" t="n">
        <f aca="false">AL139</f>
        <v>11295.8765486824</v>
      </c>
      <c r="AN135" s="21" t="n">
        <f aca="false">AM139</f>
        <v>11083.2810051116</v>
      </c>
      <c r="AO135" s="21" t="n">
        <f aca="false">AN139</f>
        <v>10868.0280172463</v>
      </c>
      <c r="AP135" s="21" t="n">
        <f aca="false">AO139</f>
        <v>10650.0843670326</v>
      </c>
      <c r="AQ135" s="21" t="n">
        <f aca="false">AP139</f>
        <v>10429.4164211912</v>
      </c>
      <c r="AR135" s="21" t="n">
        <f aca="false">AQ139</f>
        <v>10205.9901260268</v>
      </c>
      <c r="AS135" s="21" t="n">
        <f aca="false">AR139</f>
        <v>9979.77100217284</v>
      </c>
      <c r="AT135" s="21" t="n">
        <f aca="false">AS139</f>
        <v>9750.72413927072</v>
      </c>
      <c r="AU135" s="21" t="n">
        <f aca="false">AT139</f>
        <v>9518.81419058233</v>
      </c>
      <c r="AV135" s="21" t="n">
        <f aca="false">AU139</f>
        <v>9284.00536753533</v>
      </c>
      <c r="AW135" s="21" t="n">
        <f aca="false">AV139</f>
        <v>9046.26143420024</v>
      </c>
      <c r="AX135" s="21" t="n">
        <f aca="false">AW139</f>
        <v>8805.54570169846</v>
      </c>
      <c r="AY135" s="21" t="n">
        <f aca="false">AX139</f>
        <v>8561.82102254041</v>
      </c>
      <c r="AZ135" s="21" t="n">
        <f aca="false">AY139</f>
        <v>8315.04978489288</v>
      </c>
      <c r="BA135" s="21" t="n">
        <f aca="false">AZ139</f>
        <v>8065.19390677477</v>
      </c>
      <c r="BB135" s="21" t="n">
        <f aca="false">BA139</f>
        <v>7812.21483018017</v>
      </c>
      <c r="BC135" s="21" t="n">
        <f aca="false">BB139</f>
        <v>7556.07351512814</v>
      </c>
      <c r="BD135" s="21" t="n">
        <f aca="false">BC139</f>
        <v>7296.73043363796</v>
      </c>
      <c r="BE135" s="21" t="n">
        <f aca="false">BD139</f>
        <v>7034.14556362916</v>
      </c>
      <c r="BF135" s="21" t="n">
        <f aca="false">BE139</f>
        <v>6768.27838274524</v>
      </c>
      <c r="BG135" s="21" t="n">
        <f aca="false">BF139</f>
        <v>6499.08786210028</v>
      </c>
      <c r="BH135" s="21" t="n">
        <f aca="false">BG139</f>
        <v>6226.53245994725</v>
      </c>
      <c r="BI135" s="21" t="n">
        <f aca="false">BH139</f>
        <v>5950.57011526731</v>
      </c>
      <c r="BJ135" s="21" t="n">
        <f aca="false">BI139</f>
        <v>5671.15824127887</v>
      </c>
      <c r="BK135" s="21" t="n">
        <f aca="false">BJ139</f>
        <v>5388.25371886558</v>
      </c>
      <c r="BL135" s="21" t="n">
        <f aca="false">BK139</f>
        <v>5101.81288992212</v>
      </c>
      <c r="BM135" s="21" t="n">
        <f aca="false">BL139</f>
        <v>4811.79155061686</v>
      </c>
      <c r="BN135" s="21" t="n">
        <f aca="false">BM139</f>
        <v>4518.1449445703</v>
      </c>
      <c r="BO135" s="21" t="n">
        <f aca="false">BN139</f>
        <v>4220.82775594814</v>
      </c>
      <c r="BP135" s="21" t="n">
        <f aca="false">BO139</f>
        <v>3919.79410246821</v>
      </c>
      <c r="BQ135" s="21" t="n">
        <f aca="false">BP139</f>
        <v>3614.99752831979</v>
      </c>
      <c r="BR135" s="21" t="n">
        <f aca="false">BQ139</f>
        <v>3306.3909969945</v>
      </c>
      <c r="BS135" s="21" t="n">
        <f aca="false">BR139</f>
        <v>2993.92688402766</v>
      </c>
      <c r="BT135" s="21" t="n">
        <f aca="false">BS139</f>
        <v>2677.55696964872</v>
      </c>
      <c r="BU135" s="21" t="n">
        <f aca="false">BT139</f>
        <v>2357.23243134005</v>
      </c>
      <c r="BV135" s="21" t="n">
        <f aca="false">BU139</f>
        <v>2032.90383630252</v>
      </c>
      <c r="BW135" s="21" t="n">
        <f aca="false">BV139</f>
        <v>1704.52113382702</v>
      </c>
      <c r="BX135" s="21" t="n">
        <f aca="false">BW139</f>
        <v>1372.03364757058</v>
      </c>
      <c r="BY135" s="21" t="n">
        <f aca="false">BX139</f>
        <v>1035.39006773593</v>
      </c>
      <c r="BZ135" s="21" t="n">
        <f aca="false">BY139</f>
        <v>694.53844315335</v>
      </c>
      <c r="CA135" s="21" t="n">
        <f aca="false">BZ139</f>
        <v>349.426173263486</v>
      </c>
      <c r="CB135" s="21" t="n">
        <f aca="false">CA139</f>
        <v>0</v>
      </c>
      <c r="CC135" s="21" t="n">
        <f aca="false">CB139</f>
        <v>0</v>
      </c>
      <c r="CD135" s="21" t="n">
        <f aca="false">CC139</f>
        <v>0</v>
      </c>
      <c r="CE135" s="21" t="n">
        <f aca="false">CD139</f>
        <v>0</v>
      </c>
      <c r="CF135" s="21" t="n">
        <f aca="false">CE139</f>
        <v>0</v>
      </c>
      <c r="CG135" s="21" t="n">
        <f aca="false">CF139</f>
        <v>0</v>
      </c>
      <c r="CH135" s="21" t="n">
        <f aca="false">CG139</f>
        <v>0</v>
      </c>
      <c r="CI135" s="21" t="n">
        <f aca="false">CH139</f>
        <v>0</v>
      </c>
      <c r="CJ135" s="21" t="n">
        <f aca="false">CI139</f>
        <v>0</v>
      </c>
      <c r="CK135" s="21" t="n">
        <f aca="false">CJ139</f>
        <v>0</v>
      </c>
      <c r="CL135" s="21" t="n">
        <f aca="false">CK139</f>
        <v>0</v>
      </c>
      <c r="CM135" s="21" t="n">
        <f aca="false">CL139</f>
        <v>0</v>
      </c>
      <c r="CN135" s="21" t="n">
        <f aca="false">CM139</f>
        <v>0</v>
      </c>
      <c r="CO135" s="21" t="n">
        <f aca="false">CN139</f>
        <v>0</v>
      </c>
      <c r="CP135" s="21" t="n">
        <f aca="false">CO139</f>
        <v>0</v>
      </c>
      <c r="CQ135" s="21" t="n">
        <f aca="false">CP139</f>
        <v>0</v>
      </c>
      <c r="CR135" s="21" t="n">
        <f aca="false">CQ139</f>
        <v>0</v>
      </c>
      <c r="CS135" s="21" t="n">
        <f aca="false">CR139</f>
        <v>0</v>
      </c>
      <c r="CT135" s="21" t="n">
        <f aca="false">CS139</f>
        <v>0</v>
      </c>
      <c r="CU135" s="21" t="n">
        <f aca="false">CT139</f>
        <v>0</v>
      </c>
      <c r="CV135" s="21" t="n">
        <f aca="false">CU139</f>
        <v>0</v>
      </c>
      <c r="CW135" s="21" t="n">
        <f aca="false">CV139</f>
        <v>0</v>
      </c>
      <c r="CX135" s="21" t="n">
        <f aca="false">CW139</f>
        <v>0</v>
      </c>
      <c r="CY135" s="21" t="n">
        <f aca="false">CX139</f>
        <v>0</v>
      </c>
      <c r="CZ135" s="21" t="n">
        <f aca="false">CY139</f>
        <v>0</v>
      </c>
      <c r="DA135" s="21" t="n">
        <f aca="false">CZ139</f>
        <v>0</v>
      </c>
      <c r="DB135" s="21" t="n">
        <f aca="false">DA139</f>
        <v>0</v>
      </c>
      <c r="DC135" s="21" t="n">
        <f aca="false">DB139</f>
        <v>0</v>
      </c>
      <c r="DD135" s="21" t="n">
        <f aca="false">DC139</f>
        <v>0</v>
      </c>
      <c r="DE135" s="21" t="n">
        <f aca="false">DD139</f>
        <v>0</v>
      </c>
      <c r="DF135" s="21" t="n">
        <f aca="false">DE139</f>
        <v>0</v>
      </c>
      <c r="DG135" s="21" t="n">
        <f aca="false">DF139</f>
        <v>0</v>
      </c>
      <c r="DH135" s="21" t="n">
        <f aca="false">DG139</f>
        <v>0</v>
      </c>
      <c r="DI135" s="21" t="n">
        <f aca="false">DH139</f>
        <v>0</v>
      </c>
      <c r="DJ135" s="21" t="n">
        <f aca="false">DI139</f>
        <v>0</v>
      </c>
      <c r="DK135" s="21" t="n">
        <f aca="false">DJ139</f>
        <v>0</v>
      </c>
      <c r="DL135" s="21" t="n">
        <f aca="false">DK139</f>
        <v>0</v>
      </c>
      <c r="DM135" s="21" t="n">
        <f aca="false">DL139</f>
        <v>0</v>
      </c>
      <c r="DN135" s="21" t="n">
        <f aca="false">DM139</f>
        <v>0</v>
      </c>
      <c r="DO135" s="21" t="n">
        <f aca="false">DN139</f>
        <v>0</v>
      </c>
      <c r="DP135" s="21" t="n">
        <f aca="false">DO139</f>
        <v>0</v>
      </c>
      <c r="DQ135" s="21" t="n">
        <f aca="false">DP139</f>
        <v>0</v>
      </c>
      <c r="DR135" s="21" t="n">
        <f aca="false">DQ139</f>
        <v>0</v>
      </c>
      <c r="DS135" s="21" t="n">
        <f aca="false">DR139</f>
        <v>0</v>
      </c>
      <c r="DT135" s="21" t="n">
        <f aca="false">DS139</f>
        <v>0</v>
      </c>
      <c r="DU135" s="21" t="n">
        <f aca="false">DT139</f>
        <v>0</v>
      </c>
      <c r="DV135" s="21" t="n">
        <f aca="false">DU139</f>
        <v>0</v>
      </c>
      <c r="DW135" s="21" t="n">
        <f aca="false">DV139</f>
        <v>0</v>
      </c>
      <c r="DX135" s="21" t="n">
        <f aca="false">DW139</f>
        <v>0</v>
      </c>
      <c r="DY135" s="21" t="n">
        <f aca="false">DX139</f>
        <v>0</v>
      </c>
      <c r="DZ135" s="21" t="n">
        <f aca="false">DY139</f>
        <v>0</v>
      </c>
      <c r="EA135" s="21" t="n">
        <f aca="false">DZ139</f>
        <v>0</v>
      </c>
      <c r="EB135" s="21" t="n">
        <f aca="false">EA139</f>
        <v>0</v>
      </c>
      <c r="EC135" s="21" t="n">
        <f aca="false">EB139</f>
        <v>0</v>
      </c>
      <c r="ED135" s="21" t="n">
        <f aca="false">EC139</f>
        <v>0</v>
      </c>
      <c r="EE135" s="21" t="n">
        <f aca="false">ED139</f>
        <v>0</v>
      </c>
      <c r="EF135" s="21" t="n">
        <f aca="false">EE139</f>
        <v>0</v>
      </c>
      <c r="EG135" s="21" t="n">
        <f aca="false">EF139</f>
        <v>0</v>
      </c>
      <c r="EH135" s="21" t="n">
        <f aca="false">EG139</f>
        <v>0</v>
      </c>
      <c r="EI135" s="21" t="n">
        <f aca="false">EH139</f>
        <v>0</v>
      </c>
      <c r="EJ135" s="21" t="n">
        <f aca="false">EI139</f>
        <v>0</v>
      </c>
      <c r="EK135" s="21" t="n">
        <f aca="false">EJ139</f>
        <v>0</v>
      </c>
      <c r="EL135" s="21" t="n">
        <f aca="false">EK139</f>
        <v>0</v>
      </c>
      <c r="EM135" s="21" t="n">
        <f aca="false">EL139</f>
        <v>0</v>
      </c>
      <c r="EN135" s="21" t="n">
        <f aca="false">EM139</f>
        <v>0</v>
      </c>
      <c r="EO135" s="21" t="n">
        <f aca="false">EN139</f>
        <v>0</v>
      </c>
      <c r="EP135" s="21" t="n">
        <f aca="false">EO139</f>
        <v>0</v>
      </c>
      <c r="EQ135" s="21" t="n">
        <f aca="false">EP139</f>
        <v>0</v>
      </c>
      <c r="ER135" s="21" t="n">
        <f aca="false">EQ139</f>
        <v>0</v>
      </c>
      <c r="ES135" s="21" t="n">
        <f aca="false">ER139</f>
        <v>0</v>
      </c>
      <c r="ET135" s="21" t="n">
        <f aca="false">ES139</f>
        <v>0</v>
      </c>
      <c r="EU135" s="21" t="n">
        <f aca="false">ET139</f>
        <v>0</v>
      </c>
      <c r="EV135" s="21" t="n">
        <f aca="false">EU139</f>
        <v>0</v>
      </c>
      <c r="EW135" s="21" t="n">
        <f aca="false">EV139</f>
        <v>0</v>
      </c>
      <c r="EX135" s="21" t="n">
        <f aca="false">EW139</f>
        <v>0</v>
      </c>
      <c r="EY135" s="21" t="n">
        <f aca="false">EX139</f>
        <v>0</v>
      </c>
      <c r="EZ135" s="21" t="n">
        <f aca="false">EY139</f>
        <v>0</v>
      </c>
      <c r="FA135" s="21" t="n">
        <f aca="false">EZ139</f>
        <v>0</v>
      </c>
      <c r="FB135" s="21" t="n">
        <f aca="false">FA139</f>
        <v>0</v>
      </c>
      <c r="FC135" s="21" t="n">
        <f aca="false">FB139</f>
        <v>0</v>
      </c>
      <c r="FD135" s="21" t="n">
        <f aca="false">FC139</f>
        <v>0</v>
      </c>
      <c r="FE135" s="21" t="n">
        <f aca="false">FD139</f>
        <v>0</v>
      </c>
      <c r="FF135" s="21" t="n">
        <f aca="false">FE139</f>
        <v>0</v>
      </c>
      <c r="FG135" s="21" t="n">
        <f aca="false">FF139</f>
        <v>0</v>
      </c>
      <c r="FH135" s="21" t="n">
        <f aca="false">FG139</f>
        <v>0</v>
      </c>
    </row>
    <row r="136" customFormat="false" ht="15" hidden="false" customHeight="false" outlineLevel="0" collapsed="false">
      <c r="C136" s="0" t="s">
        <v>783</v>
      </c>
      <c r="D136" s="11" t="s">
        <v>359</v>
      </c>
      <c r="I136" s="20" t="n">
        <f aca="false">SUM(J136:FH136)</f>
        <v>14681.8966761358</v>
      </c>
      <c r="J136" s="20" t="n">
        <f aca="false">-$E126*J118</f>
        <v>0</v>
      </c>
      <c r="K136" s="20" t="n">
        <f aca="false">-$E126*K118</f>
        <v>0</v>
      </c>
      <c r="L136" s="20" t="n">
        <f aca="false">-$E126*L118</f>
        <v>0</v>
      </c>
      <c r="M136" s="20" t="n">
        <f aca="false">-$E126*M118</f>
        <v>0</v>
      </c>
      <c r="N136" s="20" t="n">
        <f aca="false">-$E126*N118</f>
        <v>0</v>
      </c>
      <c r="O136" s="20" t="n">
        <f aca="false">-$E126*O118</f>
        <v>0</v>
      </c>
      <c r="P136" s="20" t="n">
        <f aca="false">-$E126*P118</f>
        <v>186.465360255732</v>
      </c>
      <c r="Q136" s="20" t="n">
        <f aca="false">-$E126*Q118</f>
        <v>4849.38065840351</v>
      </c>
      <c r="R136" s="20" t="n">
        <f aca="false">-$E126*R118</f>
        <v>4849.38065840351</v>
      </c>
      <c r="S136" s="20" t="n">
        <f aca="false">-$E126*S118</f>
        <v>4796.66999907304</v>
      </c>
      <c r="T136" s="20" t="n">
        <f aca="false">-$E126*T118</f>
        <v>0</v>
      </c>
      <c r="U136" s="20" t="n">
        <f aca="false">-$E126*U118</f>
        <v>0</v>
      </c>
      <c r="V136" s="20" t="n">
        <f aca="false">-$E126*V118</f>
        <v>0</v>
      </c>
      <c r="W136" s="20" t="n">
        <f aca="false">-$E126*W118</f>
        <v>0</v>
      </c>
      <c r="X136" s="20" t="n">
        <f aca="false">-$E126*X118</f>
        <v>0</v>
      </c>
      <c r="Y136" s="20" t="n">
        <f aca="false">-$E126*Y118</f>
        <v>0</v>
      </c>
      <c r="Z136" s="20" t="n">
        <f aca="false">-$E126*Z118</f>
        <v>0</v>
      </c>
      <c r="AA136" s="20" t="n">
        <f aca="false">-$E126*AA118</f>
        <v>0</v>
      </c>
      <c r="AB136" s="20" t="n">
        <f aca="false">-$E126*AB118</f>
        <v>0</v>
      </c>
      <c r="AC136" s="20" t="n">
        <f aca="false">-$E126*AC118</f>
        <v>0</v>
      </c>
      <c r="AD136" s="20" t="n">
        <f aca="false">-$E126*AD118</f>
        <v>0</v>
      </c>
      <c r="AE136" s="20" t="n">
        <f aca="false">-$E126*AE118</f>
        <v>0</v>
      </c>
      <c r="AF136" s="20" t="n">
        <f aca="false">-$E126*AF118</f>
        <v>0</v>
      </c>
      <c r="AG136" s="20" t="n">
        <f aca="false">-$E126*AG118</f>
        <v>0</v>
      </c>
      <c r="AH136" s="20" t="n">
        <f aca="false">-$E126*AH118</f>
        <v>0</v>
      </c>
      <c r="AI136" s="20" t="n">
        <f aca="false">-$E126*AI118</f>
        <v>0</v>
      </c>
      <c r="AJ136" s="20" t="n">
        <f aca="false">-$E126*AJ118</f>
        <v>0</v>
      </c>
      <c r="AK136" s="20" t="n">
        <f aca="false">-$E126*AK118</f>
        <v>0</v>
      </c>
      <c r="AL136" s="20" t="n">
        <f aca="false">-$E126*AL118</f>
        <v>0</v>
      </c>
      <c r="AM136" s="20" t="n">
        <f aca="false">-$E126*AM118</f>
        <v>0</v>
      </c>
      <c r="AN136" s="20" t="n">
        <f aca="false">-$E126*AN118</f>
        <v>0</v>
      </c>
      <c r="AO136" s="20" t="n">
        <f aca="false">-$E126*AO118</f>
        <v>0</v>
      </c>
      <c r="AP136" s="20" t="n">
        <f aca="false">-$E126*AP118</f>
        <v>0</v>
      </c>
      <c r="AQ136" s="20" t="n">
        <f aca="false">-$E126*AQ118</f>
        <v>0</v>
      </c>
      <c r="AR136" s="20" t="n">
        <f aca="false">-$E126*AR118</f>
        <v>0</v>
      </c>
      <c r="AS136" s="20" t="n">
        <f aca="false">-$E126*AS118</f>
        <v>0</v>
      </c>
      <c r="AT136" s="20" t="n">
        <f aca="false">-$E126*AT118</f>
        <v>0</v>
      </c>
      <c r="AU136" s="20" t="n">
        <f aca="false">-$E126*AU118</f>
        <v>0</v>
      </c>
      <c r="AV136" s="20" t="n">
        <f aca="false">-$E126*AV118</f>
        <v>0</v>
      </c>
      <c r="AW136" s="20" t="n">
        <f aca="false">-$E126*AW118</f>
        <v>0</v>
      </c>
      <c r="AX136" s="20" t="n">
        <f aca="false">-$E126*AX118</f>
        <v>0</v>
      </c>
      <c r="AY136" s="20" t="n">
        <f aca="false">-$E126*AY118</f>
        <v>0</v>
      </c>
      <c r="AZ136" s="20" t="n">
        <f aca="false">-$E126*AZ118</f>
        <v>0</v>
      </c>
      <c r="BA136" s="20" t="n">
        <f aca="false">-$E126*BA118</f>
        <v>0</v>
      </c>
      <c r="BB136" s="20" t="n">
        <f aca="false">-$E126*BB118</f>
        <v>0</v>
      </c>
      <c r="BC136" s="20" t="n">
        <f aca="false">-$E126*BC118</f>
        <v>0</v>
      </c>
      <c r="BD136" s="20" t="n">
        <f aca="false">-$E126*BD118</f>
        <v>0</v>
      </c>
      <c r="BE136" s="20" t="n">
        <f aca="false">-$E126*BE118</f>
        <v>0</v>
      </c>
      <c r="BF136" s="20" t="n">
        <f aca="false">-$E126*BF118</f>
        <v>0</v>
      </c>
      <c r="BG136" s="20" t="n">
        <f aca="false">-$E126*BG118</f>
        <v>0</v>
      </c>
      <c r="BH136" s="20" t="n">
        <f aca="false">-$E126*BH118</f>
        <v>0</v>
      </c>
      <c r="BI136" s="20" t="n">
        <f aca="false">-$E126*BI118</f>
        <v>0</v>
      </c>
      <c r="BJ136" s="20" t="n">
        <f aca="false">-$E126*BJ118</f>
        <v>0</v>
      </c>
      <c r="BK136" s="20" t="n">
        <f aca="false">-$E126*BK118</f>
        <v>0</v>
      </c>
      <c r="BL136" s="20" t="n">
        <f aca="false">-$E126*BL118</f>
        <v>0</v>
      </c>
      <c r="BM136" s="20" t="n">
        <f aca="false">-$E126*BM118</f>
        <v>0</v>
      </c>
      <c r="BN136" s="20" t="n">
        <f aca="false">-$E126*BN118</f>
        <v>0</v>
      </c>
      <c r="BO136" s="20" t="n">
        <f aca="false">-$E126*BO118</f>
        <v>0</v>
      </c>
      <c r="BP136" s="20" t="n">
        <f aca="false">-$E126*BP118</f>
        <v>0</v>
      </c>
      <c r="BQ136" s="20" t="n">
        <f aca="false">-$E126*BQ118</f>
        <v>0</v>
      </c>
      <c r="BR136" s="20" t="n">
        <f aca="false">-$E126*BR118</f>
        <v>0</v>
      </c>
      <c r="BS136" s="20" t="n">
        <f aca="false">-$E126*BS118</f>
        <v>0</v>
      </c>
      <c r="BT136" s="20" t="n">
        <f aca="false">-$E126*BT118</f>
        <v>0</v>
      </c>
      <c r="BU136" s="20" t="n">
        <f aca="false">-$E126*BU118</f>
        <v>0</v>
      </c>
      <c r="BV136" s="20" t="n">
        <f aca="false">-$E126*BV118</f>
        <v>0</v>
      </c>
      <c r="BW136" s="20" t="n">
        <f aca="false">-$E126*BW118</f>
        <v>0</v>
      </c>
      <c r="BX136" s="20" t="n">
        <f aca="false">-$E126*BX118</f>
        <v>0</v>
      </c>
      <c r="BY136" s="20" t="n">
        <f aca="false">-$E126*BY118</f>
        <v>0</v>
      </c>
      <c r="BZ136" s="20" t="n">
        <f aca="false">-$E126*BZ118</f>
        <v>0</v>
      </c>
      <c r="CA136" s="20" t="n">
        <f aca="false">-$E126*CA118</f>
        <v>0</v>
      </c>
      <c r="CB136" s="20" t="n">
        <f aca="false">-$E126*CB118</f>
        <v>0</v>
      </c>
      <c r="CC136" s="20" t="n">
        <f aca="false">-$E126*CC118</f>
        <v>0</v>
      </c>
      <c r="CD136" s="20" t="n">
        <f aca="false">-$E126*CD118</f>
        <v>0</v>
      </c>
      <c r="CE136" s="20" t="n">
        <f aca="false">-$E126*CE118</f>
        <v>0</v>
      </c>
      <c r="CF136" s="20" t="n">
        <f aca="false">-$E126*CF118</f>
        <v>0</v>
      </c>
      <c r="CG136" s="20" t="n">
        <f aca="false">-$E126*CG118</f>
        <v>0</v>
      </c>
      <c r="CH136" s="20" t="n">
        <f aca="false">-$E126*CH118</f>
        <v>0</v>
      </c>
      <c r="CI136" s="20" t="n">
        <f aca="false">-$E126*CI118</f>
        <v>0</v>
      </c>
      <c r="CJ136" s="20" t="n">
        <f aca="false">-$E126*CJ118</f>
        <v>0</v>
      </c>
      <c r="CK136" s="20" t="n">
        <f aca="false">-$E126*CK118</f>
        <v>0</v>
      </c>
      <c r="CL136" s="20" t="n">
        <f aca="false">-$E126*CL118</f>
        <v>0</v>
      </c>
      <c r="CM136" s="20" t="n">
        <f aca="false">-$E126*CM118</f>
        <v>0</v>
      </c>
      <c r="CN136" s="20" t="n">
        <f aca="false">-$E126*CN118</f>
        <v>0</v>
      </c>
      <c r="CO136" s="20" t="n">
        <f aca="false">-$E126*CO118</f>
        <v>0</v>
      </c>
      <c r="CP136" s="20" t="n">
        <f aca="false">-$E126*CP118</f>
        <v>0</v>
      </c>
      <c r="CQ136" s="20" t="n">
        <f aca="false">-$E126*CQ118</f>
        <v>0</v>
      </c>
      <c r="CR136" s="20" t="n">
        <f aca="false">-$E126*CR118</f>
        <v>0</v>
      </c>
      <c r="CS136" s="20" t="n">
        <f aca="false">-$E126*CS118</f>
        <v>0</v>
      </c>
      <c r="CT136" s="20" t="n">
        <f aca="false">-$E126*CT118</f>
        <v>0</v>
      </c>
      <c r="CU136" s="20" t="n">
        <f aca="false">-$E126*CU118</f>
        <v>0</v>
      </c>
      <c r="CV136" s="20" t="n">
        <f aca="false">-$E126*CV118</f>
        <v>0</v>
      </c>
      <c r="CW136" s="20" t="n">
        <f aca="false">-$E126*CW118</f>
        <v>0</v>
      </c>
      <c r="CX136" s="20" t="n">
        <f aca="false">-$E126*CX118</f>
        <v>0</v>
      </c>
      <c r="CY136" s="20" t="n">
        <f aca="false">-$E126*CY118</f>
        <v>0</v>
      </c>
      <c r="CZ136" s="20" t="n">
        <f aca="false">-$E126*CZ118</f>
        <v>0</v>
      </c>
      <c r="DA136" s="20" t="n">
        <f aca="false">-$E126*DA118</f>
        <v>0</v>
      </c>
      <c r="DB136" s="20" t="n">
        <f aca="false">-$E126*DB118</f>
        <v>0</v>
      </c>
      <c r="DC136" s="20" t="n">
        <f aca="false">-$E126*DC118</f>
        <v>0</v>
      </c>
      <c r="DD136" s="20" t="n">
        <f aca="false">-$E126*DD118</f>
        <v>0</v>
      </c>
      <c r="DE136" s="20" t="n">
        <f aca="false">-$E126*DE118</f>
        <v>0</v>
      </c>
      <c r="DF136" s="20" t="n">
        <f aca="false">-$E126*DF118</f>
        <v>0</v>
      </c>
      <c r="DG136" s="20" t="n">
        <f aca="false">-$E126*DG118</f>
        <v>0</v>
      </c>
      <c r="DH136" s="20" t="n">
        <f aca="false">-$E126*DH118</f>
        <v>0</v>
      </c>
      <c r="DI136" s="20" t="n">
        <f aca="false">-$E126*DI118</f>
        <v>0</v>
      </c>
      <c r="DJ136" s="20" t="n">
        <f aca="false">-$E126*DJ118</f>
        <v>0</v>
      </c>
      <c r="DK136" s="20" t="n">
        <f aca="false">-$E126*DK118</f>
        <v>0</v>
      </c>
      <c r="DL136" s="20" t="n">
        <f aca="false">-$E126*DL118</f>
        <v>0</v>
      </c>
      <c r="DM136" s="20" t="n">
        <f aca="false">-$E126*DM118</f>
        <v>0</v>
      </c>
      <c r="DN136" s="20" t="n">
        <f aca="false">-$E126*DN118</f>
        <v>0</v>
      </c>
      <c r="DO136" s="20" t="n">
        <f aca="false">-$E126*DO118</f>
        <v>0</v>
      </c>
      <c r="DP136" s="20" t="n">
        <f aca="false">-$E126*DP118</f>
        <v>0</v>
      </c>
      <c r="DQ136" s="20" t="n">
        <f aca="false">-$E126*DQ118</f>
        <v>0</v>
      </c>
      <c r="DR136" s="20" t="n">
        <f aca="false">-$E126*DR118</f>
        <v>0</v>
      </c>
      <c r="DS136" s="20" t="n">
        <f aca="false">-$E126*DS118</f>
        <v>0</v>
      </c>
      <c r="DT136" s="20" t="n">
        <f aca="false">-$E126*DT118</f>
        <v>0</v>
      </c>
      <c r="DU136" s="20" t="n">
        <f aca="false">-$E126*DU118</f>
        <v>0</v>
      </c>
      <c r="DV136" s="20" t="n">
        <f aca="false">-$E126*DV118</f>
        <v>0</v>
      </c>
      <c r="DW136" s="20" t="n">
        <f aca="false">-$E126*DW118</f>
        <v>0</v>
      </c>
      <c r="DX136" s="20" t="n">
        <f aca="false">-$E126*DX118</f>
        <v>0</v>
      </c>
      <c r="DY136" s="20" t="n">
        <f aca="false">-$E126*DY118</f>
        <v>0</v>
      </c>
      <c r="DZ136" s="20" t="n">
        <f aca="false">-$E126*DZ118</f>
        <v>0</v>
      </c>
      <c r="EA136" s="20" t="n">
        <f aca="false">-$E126*EA118</f>
        <v>0</v>
      </c>
      <c r="EB136" s="20" t="n">
        <f aca="false">-$E126*EB118</f>
        <v>0</v>
      </c>
      <c r="EC136" s="20" t="n">
        <f aca="false">-$E126*EC118</f>
        <v>0</v>
      </c>
      <c r="ED136" s="20" t="n">
        <f aca="false">-$E126*ED118</f>
        <v>0</v>
      </c>
      <c r="EE136" s="20" t="n">
        <f aca="false">-$E126*EE118</f>
        <v>0</v>
      </c>
      <c r="EF136" s="20" t="n">
        <f aca="false">-$E126*EF118</f>
        <v>0</v>
      </c>
      <c r="EG136" s="20" t="n">
        <f aca="false">-$E126*EG118</f>
        <v>0</v>
      </c>
      <c r="EH136" s="20" t="n">
        <f aca="false">-$E126*EH118</f>
        <v>0</v>
      </c>
      <c r="EI136" s="20" t="n">
        <f aca="false">-$E126*EI118</f>
        <v>0</v>
      </c>
      <c r="EJ136" s="20" t="n">
        <f aca="false">-$E126*EJ118</f>
        <v>0</v>
      </c>
      <c r="EK136" s="20" t="n">
        <f aca="false">-$E126*EK118</f>
        <v>0</v>
      </c>
      <c r="EL136" s="20" t="n">
        <f aca="false">-$E126*EL118</f>
        <v>0</v>
      </c>
      <c r="EM136" s="20" t="n">
        <f aca="false">-$E126*EM118</f>
        <v>0</v>
      </c>
      <c r="EN136" s="20" t="n">
        <f aca="false">-$E126*EN118</f>
        <v>0</v>
      </c>
      <c r="EO136" s="20" t="n">
        <f aca="false">-$E126*EO118</f>
        <v>0</v>
      </c>
      <c r="EP136" s="20" t="n">
        <f aca="false">-$E126*EP118</f>
        <v>0</v>
      </c>
      <c r="EQ136" s="20" t="n">
        <f aca="false">-$E126*EQ118</f>
        <v>0</v>
      </c>
      <c r="ER136" s="20" t="n">
        <f aca="false">-$E126*ER118</f>
        <v>0</v>
      </c>
      <c r="ES136" s="20" t="n">
        <f aca="false">-$E126*ES118</f>
        <v>0</v>
      </c>
      <c r="ET136" s="20" t="n">
        <f aca="false">-$E126*ET118</f>
        <v>0</v>
      </c>
      <c r="EU136" s="20" t="n">
        <f aca="false">-$E126*EU118</f>
        <v>0</v>
      </c>
      <c r="EV136" s="20" t="n">
        <f aca="false">-$E126*EV118</f>
        <v>0</v>
      </c>
      <c r="EW136" s="20" t="n">
        <f aca="false">-$E126*EW118</f>
        <v>0</v>
      </c>
      <c r="EX136" s="20" t="n">
        <f aca="false">-$E126*EX118</f>
        <v>0</v>
      </c>
      <c r="EY136" s="20" t="n">
        <f aca="false">-$E126*EY118</f>
        <v>0</v>
      </c>
      <c r="EZ136" s="20" t="n">
        <f aca="false">-$E126*EZ118</f>
        <v>0</v>
      </c>
      <c r="FA136" s="20" t="n">
        <f aca="false">-$E126*FA118</f>
        <v>0</v>
      </c>
      <c r="FB136" s="20" t="n">
        <f aca="false">-$E126*FB118</f>
        <v>0</v>
      </c>
      <c r="FC136" s="20" t="n">
        <f aca="false">-$E126*FC118</f>
        <v>0</v>
      </c>
      <c r="FD136" s="20" t="n">
        <f aca="false">-$E126*FD118</f>
        <v>0</v>
      </c>
      <c r="FE136" s="20" t="n">
        <f aca="false">-$E126*FE118</f>
        <v>0</v>
      </c>
      <c r="FF136" s="20" t="n">
        <f aca="false">-$E126*FF118</f>
        <v>0</v>
      </c>
      <c r="FG136" s="20" t="n">
        <f aca="false">-$E126*FG118</f>
        <v>0</v>
      </c>
      <c r="FH136" s="20" t="n">
        <f aca="false">-$E126*FH118</f>
        <v>0</v>
      </c>
    </row>
    <row r="137" customFormat="false" ht="15" hidden="false" customHeight="false" outlineLevel="0" collapsed="false">
      <c r="C137" s="0" t="s">
        <v>784</v>
      </c>
      <c r="D137" s="11" t="s">
        <v>359</v>
      </c>
      <c r="I137" s="20" t="n">
        <f aca="false">SUM(J137:FH137)</f>
        <v>189.689711255374</v>
      </c>
      <c r="J137" s="20" t="n">
        <f aca="false">J135*$F36*(1-J26)</f>
        <v>0</v>
      </c>
      <c r="K137" s="20" t="n">
        <f aca="false">K135*$F36*(1-K26)</f>
        <v>0</v>
      </c>
      <c r="L137" s="20" t="n">
        <f aca="false">L135*$F36*(1-L26)</f>
        <v>0</v>
      </c>
      <c r="M137" s="20" t="n">
        <f aca="false">M135*$F36*(1-M26)</f>
        <v>0</v>
      </c>
      <c r="N137" s="20" t="n">
        <f aca="false">N135*$F36*(1-N26)</f>
        <v>0</v>
      </c>
      <c r="O137" s="20" t="n">
        <f aca="false">O135*$F36*(1-O26)</f>
        <v>0</v>
      </c>
      <c r="P137" s="20" t="n">
        <f aca="false">P135*$F36*(1-P26)</f>
        <v>0</v>
      </c>
      <c r="Q137" s="20" t="n">
        <f aca="false">Q135*$F36*(1-Q26)</f>
        <v>2.33081700319665</v>
      </c>
      <c r="R137" s="20" t="n">
        <f aca="false">R135*$F36*(1-R26)</f>
        <v>62.9772104457805</v>
      </c>
      <c r="S137" s="20" t="n">
        <f aca="false">S135*$F36*(1-S26)</f>
        <v>124.381683806397</v>
      </c>
      <c r="T137" s="20" t="n">
        <f aca="false">T135*$F36*(1-T26)</f>
        <v>0</v>
      </c>
      <c r="U137" s="20" t="n">
        <f aca="false">U135*$F36*(1-U26)</f>
        <v>0</v>
      </c>
      <c r="V137" s="20" t="n">
        <f aca="false">V135*$F36*(1-V26)</f>
        <v>0</v>
      </c>
      <c r="W137" s="20" t="n">
        <f aca="false">W135*$F36*(1-W26)</f>
        <v>0</v>
      </c>
      <c r="X137" s="20" t="n">
        <f aca="false">X135*$F36*(1-X26)</f>
        <v>0</v>
      </c>
      <c r="Y137" s="20" t="n">
        <f aca="false">Y135*$F36*(1-Y26)</f>
        <v>0</v>
      </c>
      <c r="Z137" s="20" t="n">
        <f aca="false">Z135*$F36*(1-Z26)</f>
        <v>0</v>
      </c>
      <c r="AA137" s="20" t="n">
        <f aca="false">AA135*$F36*(1-AA26)</f>
        <v>0</v>
      </c>
      <c r="AB137" s="20" t="n">
        <f aca="false">AB135*$F36*(1-AB26)</f>
        <v>0</v>
      </c>
      <c r="AC137" s="20" t="n">
        <f aca="false">AC135*$F36*(1-AC26)</f>
        <v>0</v>
      </c>
      <c r="AD137" s="20" t="n">
        <f aca="false">AD135*$F36*(1-AD26)</f>
        <v>0</v>
      </c>
      <c r="AE137" s="20" t="n">
        <f aca="false">AE135*$F36*(1-AE26)</f>
        <v>0</v>
      </c>
      <c r="AF137" s="20" t="n">
        <f aca="false">AF135*$F36*(1-AF26)</f>
        <v>0</v>
      </c>
      <c r="AG137" s="20" t="n">
        <f aca="false">AG135*$F36*(1-AG26)</f>
        <v>0</v>
      </c>
      <c r="AH137" s="20" t="n">
        <f aca="false">AH135*$F36*(1-AH26)</f>
        <v>0</v>
      </c>
      <c r="AI137" s="20" t="n">
        <f aca="false">AI135*$F36*(1-AI26)</f>
        <v>0</v>
      </c>
      <c r="AJ137" s="20" t="n">
        <f aca="false">AJ135*$F36*(1-AJ26)</f>
        <v>0</v>
      </c>
      <c r="AK137" s="20" t="n">
        <f aca="false">AK135*$F36*(1-AK26)</f>
        <v>0</v>
      </c>
      <c r="AL137" s="20" t="n">
        <f aca="false">AL135*$F36*(1-AL26)</f>
        <v>0</v>
      </c>
      <c r="AM137" s="20" t="n">
        <f aca="false">AM135*$F36*(1-AM26)</f>
        <v>0</v>
      </c>
      <c r="AN137" s="20" t="n">
        <f aca="false">AN135*$F36*(1-AN26)</f>
        <v>0</v>
      </c>
      <c r="AO137" s="20" t="n">
        <f aca="false">AO135*$F36*(1-AO26)</f>
        <v>0</v>
      </c>
      <c r="AP137" s="20" t="n">
        <f aca="false">AP135*$F36*(1-AP26)</f>
        <v>0</v>
      </c>
      <c r="AQ137" s="20" t="n">
        <f aca="false">AQ135*$F36*(1-AQ26)</f>
        <v>0</v>
      </c>
      <c r="AR137" s="20" t="n">
        <f aca="false">AR135*$F36*(1-AR26)</f>
        <v>0</v>
      </c>
      <c r="AS137" s="20" t="n">
        <f aca="false">AS135*$F36*(1-AS26)</f>
        <v>0</v>
      </c>
      <c r="AT137" s="20" t="n">
        <f aca="false">AT135*$F36*(1-AT26)</f>
        <v>0</v>
      </c>
      <c r="AU137" s="20" t="n">
        <f aca="false">AU135*$F36*(1-AU26)</f>
        <v>0</v>
      </c>
      <c r="AV137" s="20" t="n">
        <f aca="false">AV135*$F36*(1-AV26)</f>
        <v>0</v>
      </c>
      <c r="AW137" s="20" t="n">
        <f aca="false">AW135*$F36*(1-AW26)</f>
        <v>0</v>
      </c>
      <c r="AX137" s="20" t="n">
        <f aca="false">AX135*$F36*(1-AX26)</f>
        <v>0</v>
      </c>
      <c r="AY137" s="20" t="n">
        <f aca="false">AY135*$F36*(1-AY26)</f>
        <v>0</v>
      </c>
      <c r="AZ137" s="20" t="n">
        <f aca="false">AZ135*$F36*(1-AZ26)</f>
        <v>0</v>
      </c>
      <c r="BA137" s="20" t="n">
        <f aca="false">BA135*$F36*(1-BA26)</f>
        <v>0</v>
      </c>
      <c r="BB137" s="20" t="n">
        <f aca="false">BB135*$F36*(1-BB26)</f>
        <v>0</v>
      </c>
      <c r="BC137" s="20" t="n">
        <f aca="false">BC135*$F36*(1-BC26)</f>
        <v>0</v>
      </c>
      <c r="BD137" s="20" t="n">
        <f aca="false">BD135*$F36*(1-BD26)</f>
        <v>0</v>
      </c>
      <c r="BE137" s="20" t="n">
        <f aca="false">BE135*$F36*(1-BE26)</f>
        <v>0</v>
      </c>
      <c r="BF137" s="20" t="n">
        <f aca="false">BF135*$F36*(1-BF26)</f>
        <v>0</v>
      </c>
      <c r="BG137" s="20" t="n">
        <f aca="false">BG135*$F36*(1-BG26)</f>
        <v>0</v>
      </c>
      <c r="BH137" s="20" t="n">
        <f aca="false">BH135*$F36*(1-BH26)</f>
        <v>0</v>
      </c>
      <c r="BI137" s="20" t="n">
        <f aca="false">BI135*$F36*(1-BI26)</f>
        <v>0</v>
      </c>
      <c r="BJ137" s="20" t="n">
        <f aca="false">BJ135*$F36*(1-BJ26)</f>
        <v>0</v>
      </c>
      <c r="BK137" s="20" t="n">
        <f aca="false">BK135*$F36*(1-BK26)</f>
        <v>0</v>
      </c>
      <c r="BL137" s="20" t="n">
        <f aca="false">BL135*$F36*(1-BL26)</f>
        <v>0</v>
      </c>
      <c r="BM137" s="20" t="n">
        <f aca="false">BM135*$F36*(1-BM26)</f>
        <v>0</v>
      </c>
      <c r="BN137" s="20" t="n">
        <f aca="false">BN135*$F36*(1-BN26)</f>
        <v>0</v>
      </c>
      <c r="BO137" s="20" t="n">
        <f aca="false">BO135*$F36*(1-BO26)</f>
        <v>0</v>
      </c>
      <c r="BP137" s="20" t="n">
        <f aca="false">BP135*$F36*(1-BP26)</f>
        <v>0</v>
      </c>
      <c r="BQ137" s="20" t="n">
        <f aca="false">BQ135*$F36*(1-BQ26)</f>
        <v>0</v>
      </c>
      <c r="BR137" s="20" t="n">
        <f aca="false">BR135*$F36*(1-BR26)</f>
        <v>0</v>
      </c>
      <c r="BS137" s="20" t="n">
        <f aca="false">BS135*$F36*(1-BS26)</f>
        <v>0</v>
      </c>
      <c r="BT137" s="20" t="n">
        <f aca="false">BT135*$F36*(1-BT26)</f>
        <v>0</v>
      </c>
      <c r="BU137" s="20" t="n">
        <f aca="false">BU135*$F36*(1-BU26)</f>
        <v>0</v>
      </c>
      <c r="BV137" s="20" t="n">
        <f aca="false">BV135*$F36*(1-BV26)</f>
        <v>0</v>
      </c>
      <c r="BW137" s="20" t="n">
        <f aca="false">BW135*$F36*(1-BW26)</f>
        <v>0</v>
      </c>
      <c r="BX137" s="20" t="n">
        <f aca="false">BX135*$F36*(1-BX26)</f>
        <v>0</v>
      </c>
      <c r="BY137" s="20" t="n">
        <f aca="false">BY135*$F36*(1-BY26)</f>
        <v>0</v>
      </c>
      <c r="BZ137" s="20" t="n">
        <f aca="false">BZ135*$F36*(1-BZ26)</f>
        <v>0</v>
      </c>
      <c r="CA137" s="20" t="n">
        <f aca="false">CA135*$F36*(1-CA26)</f>
        <v>0</v>
      </c>
      <c r="CB137" s="20" t="n">
        <f aca="false">CB135*$F36*(1-CB26)</f>
        <v>0</v>
      </c>
      <c r="CC137" s="20" t="n">
        <f aca="false">CC135*$F36*(1-CC26)</f>
        <v>0</v>
      </c>
      <c r="CD137" s="20" t="n">
        <f aca="false">CD135*$F36*(1-CD26)</f>
        <v>0</v>
      </c>
      <c r="CE137" s="20" t="n">
        <f aca="false">CE135*$F36*(1-CE26)</f>
        <v>0</v>
      </c>
      <c r="CF137" s="20" t="n">
        <f aca="false">CF135*$F36*(1-CF26)</f>
        <v>0</v>
      </c>
      <c r="CG137" s="20" t="n">
        <f aca="false">CG135*$F36*(1-CG26)</f>
        <v>0</v>
      </c>
      <c r="CH137" s="20" t="n">
        <f aca="false">CH135*$F36*(1-CH26)</f>
        <v>0</v>
      </c>
      <c r="CI137" s="20" t="n">
        <f aca="false">CI135*$F36*(1-CI26)</f>
        <v>0</v>
      </c>
      <c r="CJ137" s="20" t="n">
        <f aca="false">CJ135*$F36*(1-CJ26)</f>
        <v>0</v>
      </c>
      <c r="CK137" s="20" t="n">
        <f aca="false">CK135*$F36*(1-CK26)</f>
        <v>0</v>
      </c>
      <c r="CL137" s="20" t="n">
        <f aca="false">CL135*$F36*(1-CL26)</f>
        <v>0</v>
      </c>
      <c r="CM137" s="20" t="n">
        <f aca="false">CM135*$F36*(1-CM26)</f>
        <v>0</v>
      </c>
      <c r="CN137" s="20" t="n">
        <f aca="false">CN135*$F36*(1-CN26)</f>
        <v>0</v>
      </c>
      <c r="CO137" s="20" t="n">
        <f aca="false">CO135*$F36*(1-CO26)</f>
        <v>0</v>
      </c>
      <c r="CP137" s="20" t="n">
        <f aca="false">CP135*$F36*(1-CP26)</f>
        <v>0</v>
      </c>
      <c r="CQ137" s="20" t="n">
        <f aca="false">CQ135*$F36*(1-CQ26)</f>
        <v>0</v>
      </c>
      <c r="CR137" s="20" t="n">
        <f aca="false">CR135*$F36*(1-CR26)</f>
        <v>0</v>
      </c>
      <c r="CS137" s="20" t="n">
        <f aca="false">CS135*$F36*(1-CS26)</f>
        <v>0</v>
      </c>
      <c r="CT137" s="20" t="n">
        <f aca="false">CT135*$F36*(1-CT26)</f>
        <v>0</v>
      </c>
      <c r="CU137" s="20" t="n">
        <f aca="false">CU135*$F36*(1-CU26)</f>
        <v>0</v>
      </c>
      <c r="CV137" s="20" t="n">
        <f aca="false">CV135*$F36*(1-CV26)</f>
        <v>0</v>
      </c>
      <c r="CW137" s="20" t="n">
        <f aca="false">CW135*$F36*(1-CW26)</f>
        <v>0</v>
      </c>
      <c r="CX137" s="20" t="n">
        <f aca="false">CX135*$F36*(1-CX26)</f>
        <v>0</v>
      </c>
      <c r="CY137" s="20" t="n">
        <f aca="false">CY135*$F36*(1-CY26)</f>
        <v>0</v>
      </c>
      <c r="CZ137" s="20" t="n">
        <f aca="false">CZ135*$F36*(1-CZ26)</f>
        <v>0</v>
      </c>
      <c r="DA137" s="20" t="n">
        <f aca="false">DA135*$F36*(1-DA26)</f>
        <v>0</v>
      </c>
      <c r="DB137" s="20" t="n">
        <f aca="false">DB135*$F36*(1-DB26)</f>
        <v>0</v>
      </c>
      <c r="DC137" s="20" t="n">
        <f aca="false">DC135*$F36*(1-DC26)</f>
        <v>0</v>
      </c>
      <c r="DD137" s="20" t="n">
        <f aca="false">DD135*$F36*(1-DD26)</f>
        <v>0</v>
      </c>
      <c r="DE137" s="20" t="n">
        <f aca="false">DE135*$F36*(1-DE26)</f>
        <v>0</v>
      </c>
      <c r="DF137" s="20" t="n">
        <f aca="false">DF135*$F36*(1-DF26)</f>
        <v>0</v>
      </c>
      <c r="DG137" s="20" t="n">
        <f aca="false">DG135*$F36*(1-DG26)</f>
        <v>0</v>
      </c>
      <c r="DH137" s="20" t="n">
        <f aca="false">DH135*$F36*(1-DH26)</f>
        <v>0</v>
      </c>
      <c r="DI137" s="20" t="n">
        <f aca="false">DI135*$F36*(1-DI26)</f>
        <v>0</v>
      </c>
      <c r="DJ137" s="20" t="n">
        <f aca="false">DJ135*$F36*(1-DJ26)</f>
        <v>0</v>
      </c>
      <c r="DK137" s="20" t="n">
        <f aca="false">DK135*$F36*(1-DK26)</f>
        <v>0</v>
      </c>
      <c r="DL137" s="20" t="n">
        <f aca="false">DL135*$F36*(1-DL26)</f>
        <v>0</v>
      </c>
      <c r="DM137" s="20" t="n">
        <f aca="false">DM135*$F36*(1-DM26)</f>
        <v>0</v>
      </c>
      <c r="DN137" s="20" t="n">
        <f aca="false">DN135*$F36*(1-DN26)</f>
        <v>0</v>
      </c>
      <c r="DO137" s="20" t="n">
        <f aca="false">DO135*$F36*(1-DO26)</f>
        <v>0</v>
      </c>
      <c r="DP137" s="20" t="n">
        <f aca="false">DP135*$F36*(1-DP26)</f>
        <v>0</v>
      </c>
      <c r="DQ137" s="20" t="n">
        <f aca="false">DQ135*$F36*(1-DQ26)</f>
        <v>0</v>
      </c>
      <c r="DR137" s="20" t="n">
        <f aca="false">DR135*$F36*(1-DR26)</f>
        <v>0</v>
      </c>
      <c r="DS137" s="20" t="n">
        <f aca="false">DS135*$F36*(1-DS26)</f>
        <v>0</v>
      </c>
      <c r="DT137" s="20" t="n">
        <f aca="false">DT135*$F36*(1-DT26)</f>
        <v>0</v>
      </c>
      <c r="DU137" s="20" t="n">
        <f aca="false">DU135*$F36*(1-DU26)</f>
        <v>0</v>
      </c>
      <c r="DV137" s="20" t="n">
        <f aca="false">DV135*$F36*(1-DV26)</f>
        <v>0</v>
      </c>
      <c r="DW137" s="20" t="n">
        <f aca="false">DW135*$F36*(1-DW26)</f>
        <v>0</v>
      </c>
      <c r="DX137" s="20" t="n">
        <f aca="false">DX135*$F36*(1-DX26)</f>
        <v>0</v>
      </c>
      <c r="DY137" s="20" t="n">
        <f aca="false">DY135*$F36*(1-DY26)</f>
        <v>0</v>
      </c>
      <c r="DZ137" s="20" t="n">
        <f aca="false">DZ135*$F36*(1-DZ26)</f>
        <v>0</v>
      </c>
      <c r="EA137" s="20" t="n">
        <f aca="false">EA135*$F36*(1-EA26)</f>
        <v>0</v>
      </c>
      <c r="EB137" s="20" t="n">
        <f aca="false">EB135*$F36*(1-EB26)</f>
        <v>0</v>
      </c>
      <c r="EC137" s="20" t="n">
        <f aca="false">EC135*$F36*(1-EC26)</f>
        <v>0</v>
      </c>
      <c r="ED137" s="20" t="n">
        <f aca="false">ED135*$F36*(1-ED26)</f>
        <v>0</v>
      </c>
      <c r="EE137" s="20" t="n">
        <f aca="false">EE135*$F36*(1-EE26)</f>
        <v>0</v>
      </c>
      <c r="EF137" s="20" t="n">
        <f aca="false">EF135*$F36*(1-EF26)</f>
        <v>0</v>
      </c>
      <c r="EG137" s="20" t="n">
        <f aca="false">EG135*$F36*(1-EG26)</f>
        <v>0</v>
      </c>
      <c r="EH137" s="20" t="n">
        <f aca="false">EH135*$F36*(1-EH26)</f>
        <v>0</v>
      </c>
      <c r="EI137" s="20" t="n">
        <f aca="false">EI135*$F36*(1-EI26)</f>
        <v>0</v>
      </c>
      <c r="EJ137" s="20" t="n">
        <f aca="false">EJ135*$F36*(1-EJ26)</f>
        <v>0</v>
      </c>
      <c r="EK137" s="20" t="n">
        <f aca="false">EK135*$F36*(1-EK26)</f>
        <v>0</v>
      </c>
      <c r="EL137" s="20" t="n">
        <f aca="false">EL135*$F36*(1-EL26)</f>
        <v>0</v>
      </c>
      <c r="EM137" s="20" t="n">
        <f aca="false">EM135*$F36*(1-EM26)</f>
        <v>0</v>
      </c>
      <c r="EN137" s="20" t="n">
        <f aca="false">EN135*$F36*(1-EN26)</f>
        <v>0</v>
      </c>
      <c r="EO137" s="20" t="n">
        <f aca="false">EO135*$F36*(1-EO26)</f>
        <v>0</v>
      </c>
      <c r="EP137" s="20" t="n">
        <f aca="false">EP135*$F36*(1-EP26)</f>
        <v>0</v>
      </c>
      <c r="EQ137" s="20" t="n">
        <f aca="false">EQ135*$F36*(1-EQ26)</f>
        <v>0</v>
      </c>
      <c r="ER137" s="20" t="n">
        <f aca="false">ER135*$F36*(1-ER26)</f>
        <v>0</v>
      </c>
      <c r="ES137" s="20" t="n">
        <f aca="false">ES135*$F36*(1-ES26)</f>
        <v>0</v>
      </c>
      <c r="ET137" s="20" t="n">
        <f aca="false">ET135*$F36*(1-ET26)</f>
        <v>0</v>
      </c>
      <c r="EU137" s="20" t="n">
        <f aca="false">EU135*$F36*(1-EU26)</f>
        <v>0</v>
      </c>
      <c r="EV137" s="20" t="n">
        <f aca="false">EV135*$F36*(1-EV26)</f>
        <v>0</v>
      </c>
      <c r="EW137" s="20" t="n">
        <f aca="false">EW135*$F36*(1-EW26)</f>
        <v>0</v>
      </c>
      <c r="EX137" s="20" t="n">
        <f aca="false">EX135*$F36*(1-EX26)</f>
        <v>0</v>
      </c>
      <c r="EY137" s="20" t="n">
        <f aca="false">EY135*$F36*(1-EY26)</f>
        <v>0</v>
      </c>
      <c r="EZ137" s="20" t="n">
        <f aca="false">EZ135*$F36*(1-EZ26)</f>
        <v>0</v>
      </c>
      <c r="FA137" s="20" t="n">
        <f aca="false">FA135*$F36*(1-FA26)</f>
        <v>0</v>
      </c>
      <c r="FB137" s="20" t="n">
        <f aca="false">FB135*$F36*(1-FB26)</f>
        <v>0</v>
      </c>
      <c r="FC137" s="20" t="n">
        <f aca="false">FC135*$F36*(1-FC26)</f>
        <v>0</v>
      </c>
      <c r="FD137" s="20" t="n">
        <f aca="false">FD135*$F36*(1-FD26)</f>
        <v>0</v>
      </c>
      <c r="FE137" s="20" t="n">
        <f aca="false">FE135*$F36*(1-FE26)</f>
        <v>0</v>
      </c>
      <c r="FF137" s="20" t="n">
        <f aca="false">FF135*$F36*(1-FF26)</f>
        <v>0</v>
      </c>
      <c r="FG137" s="20" t="n">
        <f aca="false">FG135*$F36*(1-FG26)</f>
        <v>0</v>
      </c>
      <c r="FH137" s="20" t="n">
        <f aca="false">FH135*$F36*(1-FH26)</f>
        <v>0</v>
      </c>
    </row>
    <row r="138" customFormat="false" ht="15" hidden="false" customHeight="false" outlineLevel="0" collapsed="false">
      <c r="C138" s="0" t="s">
        <v>785</v>
      </c>
      <c r="D138" s="11" t="s">
        <v>359</v>
      </c>
      <c r="I138" s="20" t="n">
        <f aca="false">SUM(J138:FH138)</f>
        <v>-14871.5863873912</v>
      </c>
      <c r="J138" s="20" t="n">
        <f aca="false">J131+J133</f>
        <v>-0</v>
      </c>
      <c r="K138" s="20" t="n">
        <f aca="false">K131+K133</f>
        <v>-0</v>
      </c>
      <c r="L138" s="20" t="n">
        <f aca="false">L131+L133</f>
        <v>-0</v>
      </c>
      <c r="M138" s="20" t="n">
        <f aca="false">M131+M133</f>
        <v>-0</v>
      </c>
      <c r="N138" s="20" t="n">
        <f aca="false">N131+N133</f>
        <v>-0</v>
      </c>
      <c r="O138" s="20" t="n">
        <f aca="false">O131+O133</f>
        <v>-0</v>
      </c>
      <c r="P138" s="20" t="n">
        <f aca="false">P131+P133</f>
        <v>-0</v>
      </c>
      <c r="Q138" s="20" t="n">
        <f aca="false">Q131+Q133</f>
        <v>-0</v>
      </c>
      <c r="R138" s="20" t="n">
        <f aca="false">R131+R133</f>
        <v>-0</v>
      </c>
      <c r="S138" s="20" t="n">
        <f aca="false">S131+S133</f>
        <v>-0</v>
      </c>
      <c r="T138" s="20" t="n">
        <f aca="false">T131+T133</f>
        <v>-167.899170586891</v>
      </c>
      <c r="U138" s="20" t="n">
        <f aca="false">U131+U133</f>
        <v>-169.997910219227</v>
      </c>
      <c r="V138" s="20" t="n">
        <f aca="false">V131+V133</f>
        <v>-172.122884096967</v>
      </c>
      <c r="W138" s="20" t="n">
        <f aca="false">W131+W133</f>
        <v>-174.274420148179</v>
      </c>
      <c r="X138" s="20" t="n">
        <f aca="false">X131+X133</f>
        <v>-176.452850400031</v>
      </c>
      <c r="Y138" s="20" t="n">
        <f aca="false">Y131+Y133</f>
        <v>-178.658511030032</v>
      </c>
      <c r="Z138" s="20" t="n">
        <f aca="false">Z131+Z133</f>
        <v>-180.891742417907</v>
      </c>
      <c r="AA138" s="20" t="n">
        <f aca="false">AA131+AA133</f>
        <v>-183.152889198131</v>
      </c>
      <c r="AB138" s="20" t="n">
        <f aca="false">AB131+AB133</f>
        <v>-185.442300313108</v>
      </c>
      <c r="AC138" s="20" t="n">
        <f aca="false">AC131+AC133</f>
        <v>-187.760329067021</v>
      </c>
      <c r="AD138" s="20" t="n">
        <f aca="false">AD131+AD133</f>
        <v>-190.107333180359</v>
      </c>
      <c r="AE138" s="20" t="n">
        <f aca="false">AE131+AE133</f>
        <v>-192.483674845114</v>
      </c>
      <c r="AF138" s="20" t="n">
        <f aca="false">AF131+AF133</f>
        <v>-194.889720780678</v>
      </c>
      <c r="AG138" s="20" t="n">
        <f aca="false">AG131+AG133</f>
        <v>-197.325842290436</v>
      </c>
      <c r="AH138" s="20" t="n">
        <f aca="false">AH131+AH133</f>
        <v>-199.792415319067</v>
      </c>
      <c r="AI138" s="20" t="n">
        <f aca="false">AI131+AI133</f>
        <v>-202.289820510555</v>
      </c>
      <c r="AJ138" s="20" t="n">
        <f aca="false">AJ131+AJ133</f>
        <v>-204.818443266937</v>
      </c>
      <c r="AK138" s="20" t="n">
        <f aca="false">AK131+AK133</f>
        <v>-207.378673807774</v>
      </c>
      <c r="AL138" s="20" t="n">
        <f aca="false">AL131+AL133</f>
        <v>-209.970907230371</v>
      </c>
      <c r="AM138" s="20" t="n">
        <f aca="false">AM131+AM133</f>
        <v>-212.59554357075</v>
      </c>
      <c r="AN138" s="20" t="n">
        <f aca="false">AN131+AN133</f>
        <v>-215.252987865385</v>
      </c>
      <c r="AO138" s="20" t="n">
        <f aca="false">AO131+AO133</f>
        <v>-217.943650213702</v>
      </c>
      <c r="AP138" s="20" t="n">
        <f aca="false">AP131+AP133</f>
        <v>-220.667945841373</v>
      </c>
      <c r="AQ138" s="20" t="n">
        <f aca="false">AQ131+AQ133</f>
        <v>-223.426295164391</v>
      </c>
      <c r="AR138" s="20" t="n">
        <f aca="false">AR131+AR133</f>
        <v>-226.219123853945</v>
      </c>
      <c r="AS138" s="20" t="n">
        <f aca="false">AS131+AS133</f>
        <v>-229.04686290212</v>
      </c>
      <c r="AT138" s="20" t="n">
        <f aca="false">AT131+AT133</f>
        <v>-231.909948688396</v>
      </c>
      <c r="AU138" s="20" t="n">
        <f aca="false">AU131+AU133</f>
        <v>-234.808823047001</v>
      </c>
      <c r="AV138" s="20" t="n">
        <f aca="false">AV131+AV133</f>
        <v>-237.743933335089</v>
      </c>
      <c r="AW138" s="20" t="n">
        <f aca="false">AW131+AW133</f>
        <v>-240.715732501777</v>
      </c>
      <c r="AX138" s="20" t="n">
        <f aca="false">AX131+AX133</f>
        <v>-243.724679158049</v>
      </c>
      <c r="AY138" s="20" t="n">
        <f aca="false">AY131+AY133</f>
        <v>-246.771237647525</v>
      </c>
      <c r="AZ138" s="20" t="n">
        <f aca="false">AZ131+AZ133</f>
        <v>-249.855878118119</v>
      </c>
      <c r="BA138" s="20" t="n">
        <f aca="false">BA131+BA133</f>
        <v>-252.979076594596</v>
      </c>
      <c r="BB138" s="20" t="n">
        <f aca="false">BB131+BB133</f>
        <v>-256.141315052028</v>
      </c>
      <c r="BC138" s="20" t="n">
        <f aca="false">BC131+BC133</f>
        <v>-259.343081490178</v>
      </c>
      <c r="BD138" s="20" t="n">
        <f aca="false">BD131+BD133</f>
        <v>-262.584870008806</v>
      </c>
      <c r="BE138" s="20" t="n">
        <f aca="false">BE131+BE133</f>
        <v>-265.867180883916</v>
      </c>
      <c r="BF138" s="20" t="n">
        <f aca="false">BF131+BF133</f>
        <v>-269.190520644965</v>
      </c>
      <c r="BG138" s="20" t="n">
        <f aca="false">BG131+BG133</f>
        <v>-272.555402153027</v>
      </c>
      <c r="BH138" s="20" t="n">
        <f aca="false">BH131+BH133</f>
        <v>-275.96234467994</v>
      </c>
      <c r="BI138" s="20" t="n">
        <f aca="false">BI131+BI133</f>
        <v>-279.411873988439</v>
      </c>
      <c r="BJ138" s="20" t="n">
        <f aca="false">BJ131+BJ133</f>
        <v>-282.904522413294</v>
      </c>
      <c r="BK138" s="20" t="n">
        <f aca="false">BK131+BK133</f>
        <v>-286.440828943461</v>
      </c>
      <c r="BL138" s="20" t="n">
        <f aca="false">BL131+BL133</f>
        <v>-290.021339305254</v>
      </c>
      <c r="BM138" s="20" t="n">
        <f aca="false">BM131+BM133</f>
        <v>-293.646606046569</v>
      </c>
      <c r="BN138" s="20" t="n">
        <f aca="false">BN131+BN133</f>
        <v>-297.317188622152</v>
      </c>
      <c r="BO138" s="20" t="n">
        <f aca="false">BO131+BO133</f>
        <v>-301.033653479928</v>
      </c>
      <c r="BP138" s="20" t="n">
        <f aca="false">BP131+BP133</f>
        <v>-304.796574148428</v>
      </c>
      <c r="BQ138" s="20" t="n">
        <f aca="false">BQ131+BQ133</f>
        <v>-308.606531325283</v>
      </c>
      <c r="BR138" s="20" t="n">
        <f aca="false">BR131+BR133</f>
        <v>-312.464112966849</v>
      </c>
      <c r="BS138" s="20" t="n">
        <f aca="false">BS131+BS133</f>
        <v>-316.369914378935</v>
      </c>
      <c r="BT138" s="20" t="n">
        <f aca="false">BT131+BT133</f>
        <v>-320.324538308671</v>
      </c>
      <c r="BU138" s="20" t="n">
        <f aca="false">BU131+BU133</f>
        <v>-324.32859503753</v>
      </c>
      <c r="BV138" s="20" t="n">
        <f aca="false">BV131+BV133</f>
        <v>-328.382702475499</v>
      </c>
      <c r="BW138" s="20" t="n">
        <f aca="false">BW131+BW133</f>
        <v>-332.487486256443</v>
      </c>
      <c r="BX138" s="20" t="n">
        <f aca="false">BX131+BX133</f>
        <v>-336.643579834648</v>
      </c>
      <c r="BY138" s="20" t="n">
        <f aca="false">BY131+BY133</f>
        <v>-340.851624582581</v>
      </c>
      <c r="BZ138" s="20" t="n">
        <f aca="false">BZ131+BZ133</f>
        <v>-345.112269889863</v>
      </c>
      <c r="CA138" s="20" t="n">
        <f aca="false">CA131+CA133</f>
        <v>-349.426173263486</v>
      </c>
      <c r="CB138" s="20" t="n">
        <f aca="false">CB131+CB133</f>
        <v>-0</v>
      </c>
      <c r="CC138" s="20" t="n">
        <f aca="false">CC131+CC133</f>
        <v>-0</v>
      </c>
      <c r="CD138" s="20" t="n">
        <f aca="false">CD131+CD133</f>
        <v>-0</v>
      </c>
      <c r="CE138" s="20" t="n">
        <f aca="false">CE131+CE133</f>
        <v>-0</v>
      </c>
      <c r="CF138" s="20" t="n">
        <f aca="false">CF131+CF133</f>
        <v>-0</v>
      </c>
      <c r="CG138" s="20" t="n">
        <f aca="false">CG131+CG133</f>
        <v>-0</v>
      </c>
      <c r="CH138" s="20" t="n">
        <f aca="false">CH131+CH133</f>
        <v>-0</v>
      </c>
      <c r="CI138" s="20" t="n">
        <f aca="false">CI131+CI133</f>
        <v>-0</v>
      </c>
      <c r="CJ138" s="20" t="n">
        <f aca="false">CJ131+CJ133</f>
        <v>-0</v>
      </c>
      <c r="CK138" s="20" t="n">
        <f aca="false">CK131+CK133</f>
        <v>-0</v>
      </c>
      <c r="CL138" s="20" t="n">
        <f aca="false">CL131+CL133</f>
        <v>-0</v>
      </c>
      <c r="CM138" s="20" t="n">
        <f aca="false">CM131+CM133</f>
        <v>-0</v>
      </c>
      <c r="CN138" s="20" t="n">
        <f aca="false">CN131+CN133</f>
        <v>-0</v>
      </c>
      <c r="CO138" s="20" t="n">
        <f aca="false">CO131+CO133</f>
        <v>-0</v>
      </c>
      <c r="CP138" s="20" t="n">
        <f aca="false">CP131+CP133</f>
        <v>-0</v>
      </c>
      <c r="CQ138" s="20" t="n">
        <f aca="false">CQ131+CQ133</f>
        <v>-0</v>
      </c>
      <c r="CR138" s="20" t="n">
        <f aca="false">CR131+CR133</f>
        <v>-0</v>
      </c>
      <c r="CS138" s="20" t="n">
        <f aca="false">CS131+CS133</f>
        <v>-0</v>
      </c>
      <c r="CT138" s="20" t="n">
        <f aca="false">CT131+CT133</f>
        <v>-0</v>
      </c>
      <c r="CU138" s="20" t="n">
        <f aca="false">CU131+CU133</f>
        <v>-0</v>
      </c>
      <c r="CV138" s="20" t="n">
        <f aca="false">CV131+CV133</f>
        <v>-0</v>
      </c>
      <c r="CW138" s="20" t="n">
        <f aca="false">CW131+CW133</f>
        <v>-0</v>
      </c>
      <c r="CX138" s="20" t="n">
        <f aca="false">CX131+CX133</f>
        <v>-0</v>
      </c>
      <c r="CY138" s="20" t="n">
        <f aca="false">CY131+CY133</f>
        <v>-0</v>
      </c>
      <c r="CZ138" s="20" t="n">
        <f aca="false">CZ131+CZ133</f>
        <v>-0</v>
      </c>
      <c r="DA138" s="20" t="n">
        <f aca="false">DA131+DA133</f>
        <v>-0</v>
      </c>
      <c r="DB138" s="20" t="n">
        <f aca="false">DB131+DB133</f>
        <v>-0</v>
      </c>
      <c r="DC138" s="20" t="n">
        <f aca="false">DC131+DC133</f>
        <v>-0</v>
      </c>
      <c r="DD138" s="20" t="n">
        <f aca="false">DD131+DD133</f>
        <v>-0</v>
      </c>
      <c r="DE138" s="20" t="n">
        <f aca="false">DE131+DE133</f>
        <v>-0</v>
      </c>
      <c r="DF138" s="20" t="n">
        <f aca="false">DF131+DF133</f>
        <v>-0</v>
      </c>
      <c r="DG138" s="20" t="n">
        <f aca="false">DG131+DG133</f>
        <v>-0</v>
      </c>
      <c r="DH138" s="20" t="n">
        <f aca="false">DH131+DH133</f>
        <v>-0</v>
      </c>
      <c r="DI138" s="20" t="n">
        <f aca="false">DI131+DI133</f>
        <v>-0</v>
      </c>
      <c r="DJ138" s="20" t="n">
        <f aca="false">DJ131+DJ133</f>
        <v>-0</v>
      </c>
      <c r="DK138" s="20" t="n">
        <f aca="false">DK131+DK133</f>
        <v>-0</v>
      </c>
      <c r="DL138" s="20" t="n">
        <f aca="false">DL131+DL133</f>
        <v>-0</v>
      </c>
      <c r="DM138" s="20" t="n">
        <f aca="false">DM131+DM133</f>
        <v>-0</v>
      </c>
      <c r="DN138" s="20" t="n">
        <f aca="false">DN131+DN133</f>
        <v>-0</v>
      </c>
      <c r="DO138" s="20" t="n">
        <f aca="false">DO131+DO133</f>
        <v>-0</v>
      </c>
      <c r="DP138" s="20" t="n">
        <f aca="false">DP131+DP133</f>
        <v>-0</v>
      </c>
      <c r="DQ138" s="20" t="n">
        <f aca="false">DQ131+DQ133</f>
        <v>-0</v>
      </c>
      <c r="DR138" s="20" t="n">
        <f aca="false">DR131+DR133</f>
        <v>-0</v>
      </c>
      <c r="DS138" s="20" t="n">
        <f aca="false">DS131+DS133</f>
        <v>-0</v>
      </c>
      <c r="DT138" s="20" t="n">
        <f aca="false">DT131+DT133</f>
        <v>-0</v>
      </c>
      <c r="DU138" s="20" t="n">
        <f aca="false">DU131+DU133</f>
        <v>-0</v>
      </c>
      <c r="DV138" s="20" t="n">
        <f aca="false">DV131+DV133</f>
        <v>-0</v>
      </c>
      <c r="DW138" s="20" t="n">
        <f aca="false">DW131+DW133</f>
        <v>-0</v>
      </c>
      <c r="DX138" s="20" t="n">
        <f aca="false">DX131+DX133</f>
        <v>-0</v>
      </c>
      <c r="DY138" s="20" t="n">
        <f aca="false">DY131+DY133</f>
        <v>-0</v>
      </c>
      <c r="DZ138" s="20" t="n">
        <f aca="false">DZ131+DZ133</f>
        <v>-0</v>
      </c>
      <c r="EA138" s="20" t="n">
        <f aca="false">EA131+EA133</f>
        <v>-0</v>
      </c>
      <c r="EB138" s="20" t="n">
        <f aca="false">EB131+EB133</f>
        <v>-0</v>
      </c>
      <c r="EC138" s="20" t="n">
        <f aca="false">EC131+EC133</f>
        <v>-0</v>
      </c>
      <c r="ED138" s="20" t="n">
        <f aca="false">ED131+ED133</f>
        <v>-0</v>
      </c>
      <c r="EE138" s="20" t="n">
        <f aca="false">EE131+EE133</f>
        <v>-0</v>
      </c>
      <c r="EF138" s="20" t="n">
        <f aca="false">EF131+EF133</f>
        <v>-0</v>
      </c>
      <c r="EG138" s="20" t="n">
        <f aca="false">EG131+EG133</f>
        <v>-0</v>
      </c>
      <c r="EH138" s="20" t="n">
        <f aca="false">EH131+EH133</f>
        <v>-0</v>
      </c>
      <c r="EI138" s="20" t="n">
        <f aca="false">EI131+EI133</f>
        <v>-0</v>
      </c>
      <c r="EJ138" s="20" t="n">
        <f aca="false">EJ131+EJ133</f>
        <v>-0</v>
      </c>
      <c r="EK138" s="20" t="n">
        <f aca="false">EK131+EK133</f>
        <v>-0</v>
      </c>
      <c r="EL138" s="20" t="n">
        <f aca="false">EL131+EL133</f>
        <v>-0</v>
      </c>
      <c r="EM138" s="20" t="n">
        <f aca="false">EM131+EM133</f>
        <v>-0</v>
      </c>
      <c r="EN138" s="20" t="n">
        <f aca="false">EN131+EN133</f>
        <v>-0</v>
      </c>
      <c r="EO138" s="20" t="n">
        <f aca="false">EO131+EO133</f>
        <v>-0</v>
      </c>
      <c r="EP138" s="20" t="n">
        <f aca="false">EP131+EP133</f>
        <v>-0</v>
      </c>
      <c r="EQ138" s="20" t="n">
        <f aca="false">EQ131+EQ133</f>
        <v>-0</v>
      </c>
      <c r="ER138" s="20" t="n">
        <f aca="false">ER131+ER133</f>
        <v>-0</v>
      </c>
      <c r="ES138" s="20" t="n">
        <f aca="false">ES131+ES133</f>
        <v>-0</v>
      </c>
      <c r="ET138" s="20" t="n">
        <f aca="false">ET131+ET133</f>
        <v>-0</v>
      </c>
      <c r="EU138" s="20" t="n">
        <f aca="false">EU131+EU133</f>
        <v>-0</v>
      </c>
      <c r="EV138" s="20" t="n">
        <f aca="false">EV131+EV133</f>
        <v>-0</v>
      </c>
      <c r="EW138" s="20" t="n">
        <f aca="false">EW131+EW133</f>
        <v>-0</v>
      </c>
      <c r="EX138" s="20" t="n">
        <f aca="false">EX131+EX133</f>
        <v>-0</v>
      </c>
      <c r="EY138" s="20" t="n">
        <f aca="false">EY131+EY133</f>
        <v>-0</v>
      </c>
      <c r="EZ138" s="20" t="n">
        <f aca="false">EZ131+EZ133</f>
        <v>-0</v>
      </c>
      <c r="FA138" s="20" t="n">
        <f aca="false">FA131+FA133</f>
        <v>-0</v>
      </c>
      <c r="FB138" s="20" t="n">
        <f aca="false">FB131+FB133</f>
        <v>-0</v>
      </c>
      <c r="FC138" s="20" t="n">
        <f aca="false">FC131+FC133</f>
        <v>-0</v>
      </c>
      <c r="FD138" s="20" t="n">
        <f aca="false">FD131+FD133</f>
        <v>-0</v>
      </c>
      <c r="FE138" s="20" t="n">
        <f aca="false">FE131+FE133</f>
        <v>-0</v>
      </c>
      <c r="FF138" s="20" t="n">
        <f aca="false">FF131+FF133</f>
        <v>-0</v>
      </c>
      <c r="FG138" s="20" t="n">
        <f aca="false">FG131+FG133</f>
        <v>-0</v>
      </c>
      <c r="FH138" s="20" t="n">
        <f aca="false">FH131+FH133</f>
        <v>-0</v>
      </c>
    </row>
    <row r="139" customFormat="false" ht="15" hidden="false" customHeight="false" outlineLevel="0" collapsed="false">
      <c r="C139" s="27" t="s">
        <v>786</v>
      </c>
      <c r="D139" s="11" t="s">
        <v>359</v>
      </c>
      <c r="E139" s="62" t="n">
        <f aca="false">SUMIF($J$4:$FH$4,$F16,$J139:$FH139)</f>
        <v>14871.5863873912</v>
      </c>
      <c r="I139" s="64"/>
      <c r="J139" s="62" t="n">
        <f aca="false">SUM(J135:J138)</f>
        <v>0</v>
      </c>
      <c r="K139" s="62" t="n">
        <f aca="false">SUM(K135:K138)</f>
        <v>0</v>
      </c>
      <c r="L139" s="62" t="n">
        <f aca="false">SUM(L135:L138)</f>
        <v>0</v>
      </c>
      <c r="M139" s="62" t="n">
        <f aca="false">SUM(M135:M138)</f>
        <v>0</v>
      </c>
      <c r="N139" s="62" t="n">
        <f aca="false">SUM(N135:N138)</f>
        <v>0</v>
      </c>
      <c r="O139" s="62" t="n">
        <f aca="false">SUM(O135:O138)</f>
        <v>0</v>
      </c>
      <c r="P139" s="62" t="n">
        <f aca="false">SUM(P135:P138)</f>
        <v>186.465360255732</v>
      </c>
      <c r="Q139" s="62" t="n">
        <f aca="false">SUM(Q135:Q138)</f>
        <v>5038.17683566244</v>
      </c>
      <c r="R139" s="62" t="n">
        <f aca="false">SUM(R135:R138)</f>
        <v>9950.53470451173</v>
      </c>
      <c r="S139" s="62" t="n">
        <f aca="false">SUM(S135:S138)</f>
        <v>14871.5863873912</v>
      </c>
      <c r="T139" s="62" t="n">
        <f aca="false">SUM(T135:T138)</f>
        <v>14703.6872168043</v>
      </c>
      <c r="U139" s="62" t="n">
        <f aca="false">SUM(U135:U138)</f>
        <v>14533.6893065851</v>
      </c>
      <c r="V139" s="62" t="n">
        <f aca="false">SUM(V135:V138)</f>
        <v>14361.5664224881</v>
      </c>
      <c r="W139" s="62" t="n">
        <f aca="false">SUM(W135:W138)</f>
        <v>14187.2920023399</v>
      </c>
      <c r="X139" s="62" t="n">
        <f aca="false">SUM(X135:X138)</f>
        <v>14010.8391519399</v>
      </c>
      <c r="Y139" s="62" t="n">
        <f aca="false">SUM(Y135:Y138)</f>
        <v>13832.1806409098</v>
      </c>
      <c r="Z139" s="62" t="n">
        <f aca="false">SUM(Z135:Z138)</f>
        <v>13651.2888984919</v>
      </c>
      <c r="AA139" s="62" t="n">
        <f aca="false">SUM(AA135:AA138)</f>
        <v>13468.1360092938</v>
      </c>
      <c r="AB139" s="62" t="n">
        <f aca="false">SUM(AB135:AB138)</f>
        <v>13282.6937089807</v>
      </c>
      <c r="AC139" s="62" t="n">
        <f aca="false">SUM(AC135:AC138)</f>
        <v>13094.9333799137</v>
      </c>
      <c r="AD139" s="62" t="n">
        <f aca="false">SUM(AD135:AD138)</f>
        <v>12904.8260467333</v>
      </c>
      <c r="AE139" s="62" t="n">
        <f aca="false">SUM(AE135:AE138)</f>
        <v>12712.3423718882</v>
      </c>
      <c r="AF139" s="62" t="n">
        <f aca="false">SUM(AF135:AF138)</f>
        <v>12517.4526511075</v>
      </c>
      <c r="AG139" s="62" t="n">
        <f aca="false">SUM(AG135:AG138)</f>
        <v>12320.1268088171</v>
      </c>
      <c r="AH139" s="62" t="n">
        <f aca="false">SUM(AH135:AH138)</f>
        <v>12120.334393498</v>
      </c>
      <c r="AI139" s="62" t="n">
        <f aca="false">SUM(AI135:AI138)</f>
        <v>11918.0445729875</v>
      </c>
      <c r="AJ139" s="62" t="n">
        <f aca="false">SUM(AJ135:AJ138)</f>
        <v>11713.2261297205</v>
      </c>
      <c r="AK139" s="62" t="n">
        <f aca="false">SUM(AK135:AK138)</f>
        <v>11505.8474559128</v>
      </c>
      <c r="AL139" s="62" t="n">
        <f aca="false">SUM(AL135:AL138)</f>
        <v>11295.8765486824</v>
      </c>
      <c r="AM139" s="62" t="n">
        <f aca="false">SUM(AM135:AM138)</f>
        <v>11083.2810051116</v>
      </c>
      <c r="AN139" s="62" t="n">
        <f aca="false">SUM(AN135:AN138)</f>
        <v>10868.0280172463</v>
      </c>
      <c r="AO139" s="62" t="n">
        <f aca="false">SUM(AO135:AO138)</f>
        <v>10650.0843670326</v>
      </c>
      <c r="AP139" s="62" t="n">
        <f aca="false">SUM(AP135:AP138)</f>
        <v>10429.4164211912</v>
      </c>
      <c r="AQ139" s="62" t="n">
        <f aca="false">SUM(AQ135:AQ138)</f>
        <v>10205.9901260268</v>
      </c>
      <c r="AR139" s="62" t="n">
        <f aca="false">SUM(AR135:AR138)</f>
        <v>9979.77100217284</v>
      </c>
      <c r="AS139" s="62" t="n">
        <f aca="false">SUM(AS135:AS138)</f>
        <v>9750.72413927072</v>
      </c>
      <c r="AT139" s="62" t="n">
        <f aca="false">SUM(AT135:AT138)</f>
        <v>9518.81419058233</v>
      </c>
      <c r="AU139" s="62" t="n">
        <f aca="false">SUM(AU135:AU138)</f>
        <v>9284.00536753533</v>
      </c>
      <c r="AV139" s="62" t="n">
        <f aca="false">SUM(AV135:AV138)</f>
        <v>9046.26143420024</v>
      </c>
      <c r="AW139" s="62" t="n">
        <f aca="false">SUM(AW135:AW138)</f>
        <v>8805.54570169846</v>
      </c>
      <c r="AX139" s="62" t="n">
        <f aca="false">SUM(AX135:AX138)</f>
        <v>8561.82102254041</v>
      </c>
      <c r="AY139" s="62" t="n">
        <f aca="false">SUM(AY135:AY138)</f>
        <v>8315.04978489288</v>
      </c>
      <c r="AZ139" s="62" t="n">
        <f aca="false">SUM(AZ135:AZ138)</f>
        <v>8065.19390677477</v>
      </c>
      <c r="BA139" s="62" t="n">
        <f aca="false">SUM(BA135:BA138)</f>
        <v>7812.21483018017</v>
      </c>
      <c r="BB139" s="62" t="n">
        <f aca="false">SUM(BB135:BB138)</f>
        <v>7556.07351512814</v>
      </c>
      <c r="BC139" s="62" t="n">
        <f aca="false">SUM(BC135:BC138)</f>
        <v>7296.73043363796</v>
      </c>
      <c r="BD139" s="62" t="n">
        <f aca="false">SUM(BD135:BD138)</f>
        <v>7034.14556362916</v>
      </c>
      <c r="BE139" s="62" t="n">
        <f aca="false">SUM(BE135:BE138)</f>
        <v>6768.27838274524</v>
      </c>
      <c r="BF139" s="62" t="n">
        <f aca="false">SUM(BF135:BF138)</f>
        <v>6499.08786210028</v>
      </c>
      <c r="BG139" s="62" t="n">
        <f aca="false">SUM(BG135:BG138)</f>
        <v>6226.53245994725</v>
      </c>
      <c r="BH139" s="62" t="n">
        <f aca="false">SUM(BH135:BH138)</f>
        <v>5950.57011526731</v>
      </c>
      <c r="BI139" s="62" t="n">
        <f aca="false">SUM(BI135:BI138)</f>
        <v>5671.15824127887</v>
      </c>
      <c r="BJ139" s="62" t="n">
        <f aca="false">SUM(BJ135:BJ138)</f>
        <v>5388.25371886558</v>
      </c>
      <c r="BK139" s="62" t="n">
        <f aca="false">SUM(BK135:BK138)</f>
        <v>5101.81288992212</v>
      </c>
      <c r="BL139" s="62" t="n">
        <f aca="false">SUM(BL135:BL138)</f>
        <v>4811.79155061686</v>
      </c>
      <c r="BM139" s="62" t="n">
        <f aca="false">SUM(BM135:BM138)</f>
        <v>4518.1449445703</v>
      </c>
      <c r="BN139" s="62" t="n">
        <f aca="false">SUM(BN135:BN138)</f>
        <v>4220.82775594814</v>
      </c>
      <c r="BO139" s="62" t="n">
        <f aca="false">SUM(BO135:BO138)</f>
        <v>3919.79410246821</v>
      </c>
      <c r="BP139" s="62" t="n">
        <f aca="false">SUM(BP135:BP138)</f>
        <v>3614.99752831979</v>
      </c>
      <c r="BQ139" s="62" t="n">
        <f aca="false">SUM(BQ135:BQ138)</f>
        <v>3306.3909969945</v>
      </c>
      <c r="BR139" s="62" t="n">
        <f aca="false">SUM(BR135:BR138)</f>
        <v>2993.92688402766</v>
      </c>
      <c r="BS139" s="62" t="n">
        <f aca="false">SUM(BS135:BS138)</f>
        <v>2677.55696964872</v>
      </c>
      <c r="BT139" s="62" t="n">
        <f aca="false">SUM(BT135:BT138)</f>
        <v>2357.23243134005</v>
      </c>
      <c r="BU139" s="62" t="n">
        <f aca="false">SUM(BU135:BU138)</f>
        <v>2032.90383630252</v>
      </c>
      <c r="BV139" s="62" t="n">
        <f aca="false">SUM(BV135:BV138)</f>
        <v>1704.52113382702</v>
      </c>
      <c r="BW139" s="62" t="n">
        <f aca="false">SUM(BW135:BW138)</f>
        <v>1372.03364757058</v>
      </c>
      <c r="BX139" s="62" t="n">
        <f aca="false">SUM(BX135:BX138)</f>
        <v>1035.39006773593</v>
      </c>
      <c r="BY139" s="62" t="n">
        <f aca="false">SUM(BY135:BY138)</f>
        <v>694.53844315335</v>
      </c>
      <c r="BZ139" s="62" t="n">
        <f aca="false">SUM(BZ135:BZ138)</f>
        <v>349.426173263486</v>
      </c>
      <c r="CA139" s="62" t="n">
        <f aca="false">SUM(CA135:CA138)</f>
        <v>0</v>
      </c>
      <c r="CB139" s="62" t="n">
        <f aca="false">SUM(CB135:CB138)</f>
        <v>0</v>
      </c>
      <c r="CC139" s="62" t="n">
        <f aca="false">SUM(CC135:CC138)</f>
        <v>0</v>
      </c>
      <c r="CD139" s="62" t="n">
        <f aca="false">SUM(CD135:CD138)</f>
        <v>0</v>
      </c>
      <c r="CE139" s="62" t="n">
        <f aca="false">SUM(CE135:CE138)</f>
        <v>0</v>
      </c>
      <c r="CF139" s="62" t="n">
        <f aca="false">SUM(CF135:CF138)</f>
        <v>0</v>
      </c>
      <c r="CG139" s="62" t="n">
        <f aca="false">SUM(CG135:CG138)</f>
        <v>0</v>
      </c>
      <c r="CH139" s="62" t="n">
        <f aca="false">SUM(CH135:CH138)</f>
        <v>0</v>
      </c>
      <c r="CI139" s="62" t="n">
        <f aca="false">SUM(CI135:CI138)</f>
        <v>0</v>
      </c>
      <c r="CJ139" s="62" t="n">
        <f aca="false">SUM(CJ135:CJ138)</f>
        <v>0</v>
      </c>
      <c r="CK139" s="62" t="n">
        <f aca="false">SUM(CK135:CK138)</f>
        <v>0</v>
      </c>
      <c r="CL139" s="62" t="n">
        <f aca="false">SUM(CL135:CL138)</f>
        <v>0</v>
      </c>
      <c r="CM139" s="62" t="n">
        <f aca="false">SUM(CM135:CM138)</f>
        <v>0</v>
      </c>
      <c r="CN139" s="62" t="n">
        <f aca="false">SUM(CN135:CN138)</f>
        <v>0</v>
      </c>
      <c r="CO139" s="62" t="n">
        <f aca="false">SUM(CO135:CO138)</f>
        <v>0</v>
      </c>
      <c r="CP139" s="62" t="n">
        <f aca="false">SUM(CP135:CP138)</f>
        <v>0</v>
      </c>
      <c r="CQ139" s="62" t="n">
        <f aca="false">SUM(CQ135:CQ138)</f>
        <v>0</v>
      </c>
      <c r="CR139" s="62" t="n">
        <f aca="false">SUM(CR135:CR138)</f>
        <v>0</v>
      </c>
      <c r="CS139" s="62" t="n">
        <f aca="false">SUM(CS135:CS138)</f>
        <v>0</v>
      </c>
      <c r="CT139" s="62" t="n">
        <f aca="false">SUM(CT135:CT138)</f>
        <v>0</v>
      </c>
      <c r="CU139" s="62" t="n">
        <f aca="false">SUM(CU135:CU138)</f>
        <v>0</v>
      </c>
      <c r="CV139" s="62" t="n">
        <f aca="false">SUM(CV135:CV138)</f>
        <v>0</v>
      </c>
      <c r="CW139" s="62" t="n">
        <f aca="false">SUM(CW135:CW138)</f>
        <v>0</v>
      </c>
      <c r="CX139" s="62" t="n">
        <f aca="false">SUM(CX135:CX138)</f>
        <v>0</v>
      </c>
      <c r="CY139" s="62" t="n">
        <f aca="false">SUM(CY135:CY138)</f>
        <v>0</v>
      </c>
      <c r="CZ139" s="62" t="n">
        <f aca="false">SUM(CZ135:CZ138)</f>
        <v>0</v>
      </c>
      <c r="DA139" s="62" t="n">
        <f aca="false">SUM(DA135:DA138)</f>
        <v>0</v>
      </c>
      <c r="DB139" s="62" t="n">
        <f aca="false">SUM(DB135:DB138)</f>
        <v>0</v>
      </c>
      <c r="DC139" s="62" t="n">
        <f aca="false">SUM(DC135:DC138)</f>
        <v>0</v>
      </c>
      <c r="DD139" s="62" t="n">
        <f aca="false">SUM(DD135:DD138)</f>
        <v>0</v>
      </c>
      <c r="DE139" s="62" t="n">
        <f aca="false">SUM(DE135:DE138)</f>
        <v>0</v>
      </c>
      <c r="DF139" s="62" t="n">
        <f aca="false">SUM(DF135:DF138)</f>
        <v>0</v>
      </c>
      <c r="DG139" s="62" t="n">
        <f aca="false">SUM(DG135:DG138)</f>
        <v>0</v>
      </c>
      <c r="DH139" s="62" t="n">
        <f aca="false">SUM(DH135:DH138)</f>
        <v>0</v>
      </c>
      <c r="DI139" s="62" t="n">
        <f aca="false">SUM(DI135:DI138)</f>
        <v>0</v>
      </c>
      <c r="DJ139" s="62" t="n">
        <f aca="false">SUM(DJ135:DJ138)</f>
        <v>0</v>
      </c>
      <c r="DK139" s="62" t="n">
        <f aca="false">SUM(DK135:DK138)</f>
        <v>0</v>
      </c>
      <c r="DL139" s="62" t="n">
        <f aca="false">SUM(DL135:DL138)</f>
        <v>0</v>
      </c>
      <c r="DM139" s="62" t="n">
        <f aca="false">SUM(DM135:DM138)</f>
        <v>0</v>
      </c>
      <c r="DN139" s="62" t="n">
        <f aca="false">SUM(DN135:DN138)</f>
        <v>0</v>
      </c>
      <c r="DO139" s="62" t="n">
        <f aca="false">SUM(DO135:DO138)</f>
        <v>0</v>
      </c>
      <c r="DP139" s="62" t="n">
        <f aca="false">SUM(DP135:DP138)</f>
        <v>0</v>
      </c>
      <c r="DQ139" s="62" t="n">
        <f aca="false">SUM(DQ135:DQ138)</f>
        <v>0</v>
      </c>
      <c r="DR139" s="62" t="n">
        <f aca="false">SUM(DR135:DR138)</f>
        <v>0</v>
      </c>
      <c r="DS139" s="62" t="n">
        <f aca="false">SUM(DS135:DS138)</f>
        <v>0</v>
      </c>
      <c r="DT139" s="62" t="n">
        <f aca="false">SUM(DT135:DT138)</f>
        <v>0</v>
      </c>
      <c r="DU139" s="62" t="n">
        <f aca="false">SUM(DU135:DU138)</f>
        <v>0</v>
      </c>
      <c r="DV139" s="62" t="n">
        <f aca="false">SUM(DV135:DV138)</f>
        <v>0</v>
      </c>
      <c r="DW139" s="62" t="n">
        <f aca="false">SUM(DW135:DW138)</f>
        <v>0</v>
      </c>
      <c r="DX139" s="62" t="n">
        <f aca="false">SUM(DX135:DX138)</f>
        <v>0</v>
      </c>
      <c r="DY139" s="62" t="n">
        <f aca="false">SUM(DY135:DY138)</f>
        <v>0</v>
      </c>
      <c r="DZ139" s="62" t="n">
        <f aca="false">SUM(DZ135:DZ138)</f>
        <v>0</v>
      </c>
      <c r="EA139" s="62" t="n">
        <f aca="false">SUM(EA135:EA138)</f>
        <v>0</v>
      </c>
      <c r="EB139" s="62" t="n">
        <f aca="false">SUM(EB135:EB138)</f>
        <v>0</v>
      </c>
      <c r="EC139" s="62" t="n">
        <f aca="false">SUM(EC135:EC138)</f>
        <v>0</v>
      </c>
      <c r="ED139" s="62" t="n">
        <f aca="false">SUM(ED135:ED138)</f>
        <v>0</v>
      </c>
      <c r="EE139" s="62" t="n">
        <f aca="false">SUM(EE135:EE138)</f>
        <v>0</v>
      </c>
      <c r="EF139" s="62" t="n">
        <f aca="false">SUM(EF135:EF138)</f>
        <v>0</v>
      </c>
      <c r="EG139" s="62" t="n">
        <f aca="false">SUM(EG135:EG138)</f>
        <v>0</v>
      </c>
      <c r="EH139" s="62" t="n">
        <f aca="false">SUM(EH135:EH138)</f>
        <v>0</v>
      </c>
      <c r="EI139" s="62" t="n">
        <f aca="false">SUM(EI135:EI138)</f>
        <v>0</v>
      </c>
      <c r="EJ139" s="62" t="n">
        <f aca="false">SUM(EJ135:EJ138)</f>
        <v>0</v>
      </c>
      <c r="EK139" s="62" t="n">
        <f aca="false">SUM(EK135:EK138)</f>
        <v>0</v>
      </c>
      <c r="EL139" s="62" t="n">
        <f aca="false">SUM(EL135:EL138)</f>
        <v>0</v>
      </c>
      <c r="EM139" s="62" t="n">
        <f aca="false">SUM(EM135:EM138)</f>
        <v>0</v>
      </c>
      <c r="EN139" s="62" t="n">
        <f aca="false">SUM(EN135:EN138)</f>
        <v>0</v>
      </c>
      <c r="EO139" s="62" t="n">
        <f aca="false">SUM(EO135:EO138)</f>
        <v>0</v>
      </c>
      <c r="EP139" s="62" t="n">
        <f aca="false">SUM(EP135:EP138)</f>
        <v>0</v>
      </c>
      <c r="EQ139" s="62" t="n">
        <f aca="false">SUM(EQ135:EQ138)</f>
        <v>0</v>
      </c>
      <c r="ER139" s="62" t="n">
        <f aca="false">SUM(ER135:ER138)</f>
        <v>0</v>
      </c>
      <c r="ES139" s="62" t="n">
        <f aca="false">SUM(ES135:ES138)</f>
        <v>0</v>
      </c>
      <c r="ET139" s="62" t="n">
        <f aca="false">SUM(ET135:ET138)</f>
        <v>0</v>
      </c>
      <c r="EU139" s="62" t="n">
        <f aca="false">SUM(EU135:EU138)</f>
        <v>0</v>
      </c>
      <c r="EV139" s="62" t="n">
        <f aca="false">SUM(EV135:EV138)</f>
        <v>0</v>
      </c>
      <c r="EW139" s="62" t="n">
        <f aca="false">SUM(EW135:EW138)</f>
        <v>0</v>
      </c>
      <c r="EX139" s="62" t="n">
        <f aca="false">SUM(EX135:EX138)</f>
        <v>0</v>
      </c>
      <c r="EY139" s="62" t="n">
        <f aca="false">SUM(EY135:EY138)</f>
        <v>0</v>
      </c>
      <c r="EZ139" s="62" t="n">
        <f aca="false">SUM(EZ135:EZ138)</f>
        <v>0</v>
      </c>
      <c r="FA139" s="62" t="n">
        <f aca="false">SUM(FA135:FA138)</f>
        <v>0</v>
      </c>
      <c r="FB139" s="62" t="n">
        <f aca="false">SUM(FB135:FB138)</f>
        <v>0</v>
      </c>
      <c r="FC139" s="62" t="n">
        <f aca="false">SUM(FC135:FC138)</f>
        <v>0</v>
      </c>
      <c r="FD139" s="62" t="n">
        <f aca="false">SUM(FD135:FD138)</f>
        <v>0</v>
      </c>
      <c r="FE139" s="62" t="n">
        <f aca="false">SUM(FE135:FE138)</f>
        <v>0</v>
      </c>
      <c r="FF139" s="62" t="n">
        <f aca="false">SUM(FF135:FF138)</f>
        <v>0</v>
      </c>
      <c r="FG139" s="62" t="n">
        <f aca="false">SUM(FG135:FG138)</f>
        <v>0</v>
      </c>
      <c r="FH139" s="62" t="n">
        <f aca="false">SUM(FH135:FH138)</f>
        <v>0</v>
      </c>
    </row>
    <row r="140" customFormat="false" ht="15" hidden="false" customHeight="false" outlineLevel="0" collapsed="false">
      <c r="C140" s="0" t="s">
        <v>787</v>
      </c>
      <c r="D140" s="11" t="s">
        <v>359</v>
      </c>
      <c r="I140" s="20" t="n">
        <f aca="false">SUM(J140:FH140)</f>
        <v>-260.252761779346</v>
      </c>
      <c r="J140" s="20" t="n">
        <f aca="false">-In_Upfront_Fee*$E139*(J135=0)*(J136&gt;0)</f>
        <v>-0</v>
      </c>
      <c r="K140" s="20" t="n">
        <f aca="false">-In_Upfront_Fee*$E139*(K135=0)*(K136&gt;0)</f>
        <v>-0</v>
      </c>
      <c r="L140" s="20" t="n">
        <f aca="false">-In_Upfront_Fee*$E139*(L135=0)*(L136&gt;0)</f>
        <v>-0</v>
      </c>
      <c r="M140" s="20" t="n">
        <f aca="false">-In_Upfront_Fee*$E139*(M135=0)*(M136&gt;0)</f>
        <v>-0</v>
      </c>
      <c r="N140" s="20" t="n">
        <f aca="false">-In_Upfront_Fee*$E139*(N135=0)*(N136&gt;0)</f>
        <v>-0</v>
      </c>
      <c r="O140" s="20" t="n">
        <f aca="false">-In_Upfront_Fee*$E139*(O135=0)*(O136&gt;0)</f>
        <v>-0</v>
      </c>
      <c r="P140" s="20" t="n">
        <f aca="false">-In_Upfront_Fee*$E139*(P135=0)*(P136&gt;0)</f>
        <v>-260.252761779346</v>
      </c>
      <c r="Q140" s="20" t="n">
        <f aca="false">-In_Upfront_Fee*$E139*(Q135=0)*(Q136&gt;0)</f>
        <v>-0</v>
      </c>
      <c r="R140" s="20" t="n">
        <f aca="false">-In_Upfront_Fee*$E139*(R135=0)*(R136&gt;0)</f>
        <v>-0</v>
      </c>
      <c r="S140" s="20" t="n">
        <f aca="false">-In_Upfront_Fee*$E139*(S135=0)*(S136&gt;0)</f>
        <v>-0</v>
      </c>
      <c r="T140" s="20" t="n">
        <f aca="false">-In_Upfront_Fee*$E139*(T135=0)*(T136&gt;0)</f>
        <v>-0</v>
      </c>
      <c r="U140" s="20" t="n">
        <f aca="false">-In_Upfront_Fee*$E139*(U135=0)*(U136&gt;0)</f>
        <v>-0</v>
      </c>
      <c r="V140" s="20" t="n">
        <f aca="false">-In_Upfront_Fee*$E139*(V135=0)*(V136&gt;0)</f>
        <v>-0</v>
      </c>
      <c r="W140" s="20" t="n">
        <f aca="false">-In_Upfront_Fee*$E139*(W135=0)*(W136&gt;0)</f>
        <v>-0</v>
      </c>
      <c r="X140" s="20" t="n">
        <f aca="false">-In_Upfront_Fee*$E139*(X135=0)*(X136&gt;0)</f>
        <v>-0</v>
      </c>
      <c r="Y140" s="20" t="n">
        <f aca="false">-In_Upfront_Fee*$E139*(Y135=0)*(Y136&gt;0)</f>
        <v>-0</v>
      </c>
      <c r="Z140" s="20" t="n">
        <f aca="false">-In_Upfront_Fee*$E139*(Z135=0)*(Z136&gt;0)</f>
        <v>-0</v>
      </c>
      <c r="AA140" s="20" t="n">
        <f aca="false">-In_Upfront_Fee*$E139*(AA135=0)*(AA136&gt;0)</f>
        <v>-0</v>
      </c>
      <c r="AB140" s="20" t="n">
        <f aca="false">-In_Upfront_Fee*$E139*(AB135=0)*(AB136&gt;0)</f>
        <v>-0</v>
      </c>
      <c r="AC140" s="20" t="n">
        <f aca="false">-In_Upfront_Fee*$E139*(AC135=0)*(AC136&gt;0)</f>
        <v>-0</v>
      </c>
      <c r="AD140" s="20" t="n">
        <f aca="false">-In_Upfront_Fee*$E139*(AD135=0)*(AD136&gt;0)</f>
        <v>-0</v>
      </c>
      <c r="AE140" s="20" t="n">
        <f aca="false">-In_Upfront_Fee*$E139*(AE135=0)*(AE136&gt;0)</f>
        <v>-0</v>
      </c>
      <c r="AF140" s="20" t="n">
        <f aca="false">-In_Upfront_Fee*$E139*(AF135=0)*(AF136&gt;0)</f>
        <v>-0</v>
      </c>
      <c r="AG140" s="20" t="n">
        <f aca="false">-In_Upfront_Fee*$E139*(AG135=0)*(AG136&gt;0)</f>
        <v>-0</v>
      </c>
      <c r="AH140" s="20" t="n">
        <f aca="false">-In_Upfront_Fee*$E139*(AH135=0)*(AH136&gt;0)</f>
        <v>-0</v>
      </c>
      <c r="AI140" s="20" t="n">
        <f aca="false">-In_Upfront_Fee*$E139*(AI135=0)*(AI136&gt;0)</f>
        <v>-0</v>
      </c>
      <c r="AJ140" s="20" t="n">
        <f aca="false">-In_Upfront_Fee*$E139*(AJ135=0)*(AJ136&gt;0)</f>
        <v>-0</v>
      </c>
      <c r="AK140" s="20" t="n">
        <f aca="false">-In_Upfront_Fee*$E139*(AK135=0)*(AK136&gt;0)</f>
        <v>-0</v>
      </c>
      <c r="AL140" s="20" t="n">
        <f aca="false">-In_Upfront_Fee*$E139*(AL135=0)*(AL136&gt;0)</f>
        <v>-0</v>
      </c>
      <c r="AM140" s="20" t="n">
        <f aca="false">-In_Upfront_Fee*$E139*(AM135=0)*(AM136&gt;0)</f>
        <v>-0</v>
      </c>
      <c r="AN140" s="20" t="n">
        <f aca="false">-In_Upfront_Fee*$E139*(AN135=0)*(AN136&gt;0)</f>
        <v>-0</v>
      </c>
      <c r="AO140" s="20" t="n">
        <f aca="false">-In_Upfront_Fee*$E139*(AO135=0)*(AO136&gt;0)</f>
        <v>-0</v>
      </c>
      <c r="AP140" s="20" t="n">
        <f aca="false">-In_Upfront_Fee*$E139*(AP135=0)*(AP136&gt;0)</f>
        <v>-0</v>
      </c>
      <c r="AQ140" s="20" t="n">
        <f aca="false">-In_Upfront_Fee*$E139*(AQ135=0)*(AQ136&gt;0)</f>
        <v>-0</v>
      </c>
      <c r="AR140" s="20" t="n">
        <f aca="false">-In_Upfront_Fee*$E139*(AR135=0)*(AR136&gt;0)</f>
        <v>-0</v>
      </c>
      <c r="AS140" s="20" t="n">
        <f aca="false">-In_Upfront_Fee*$E139*(AS135=0)*(AS136&gt;0)</f>
        <v>-0</v>
      </c>
      <c r="AT140" s="20" t="n">
        <f aca="false">-In_Upfront_Fee*$E139*(AT135=0)*(AT136&gt;0)</f>
        <v>-0</v>
      </c>
      <c r="AU140" s="20" t="n">
        <f aca="false">-In_Upfront_Fee*$E139*(AU135=0)*(AU136&gt;0)</f>
        <v>-0</v>
      </c>
      <c r="AV140" s="20" t="n">
        <f aca="false">-In_Upfront_Fee*$E139*(AV135=0)*(AV136&gt;0)</f>
        <v>-0</v>
      </c>
      <c r="AW140" s="20" t="n">
        <f aca="false">-In_Upfront_Fee*$E139*(AW135=0)*(AW136&gt;0)</f>
        <v>-0</v>
      </c>
      <c r="AX140" s="20" t="n">
        <f aca="false">-In_Upfront_Fee*$E139*(AX135=0)*(AX136&gt;0)</f>
        <v>-0</v>
      </c>
      <c r="AY140" s="20" t="n">
        <f aca="false">-In_Upfront_Fee*$E139*(AY135=0)*(AY136&gt;0)</f>
        <v>-0</v>
      </c>
      <c r="AZ140" s="20" t="n">
        <f aca="false">-In_Upfront_Fee*$E139*(AZ135=0)*(AZ136&gt;0)</f>
        <v>-0</v>
      </c>
      <c r="BA140" s="20" t="n">
        <f aca="false">-In_Upfront_Fee*$E139*(BA135=0)*(BA136&gt;0)</f>
        <v>-0</v>
      </c>
      <c r="BB140" s="20" t="n">
        <f aca="false">-In_Upfront_Fee*$E139*(BB135=0)*(BB136&gt;0)</f>
        <v>-0</v>
      </c>
      <c r="BC140" s="20" t="n">
        <f aca="false">-In_Upfront_Fee*$E139*(BC135=0)*(BC136&gt;0)</f>
        <v>-0</v>
      </c>
      <c r="BD140" s="20" t="n">
        <f aca="false">-In_Upfront_Fee*$E139*(BD135=0)*(BD136&gt;0)</f>
        <v>-0</v>
      </c>
      <c r="BE140" s="20" t="n">
        <f aca="false">-In_Upfront_Fee*$E139*(BE135=0)*(BE136&gt;0)</f>
        <v>-0</v>
      </c>
      <c r="BF140" s="20" t="n">
        <f aca="false">-In_Upfront_Fee*$E139*(BF135=0)*(BF136&gt;0)</f>
        <v>-0</v>
      </c>
      <c r="BG140" s="20" t="n">
        <f aca="false">-In_Upfront_Fee*$E139*(BG135=0)*(BG136&gt;0)</f>
        <v>-0</v>
      </c>
      <c r="BH140" s="20" t="n">
        <f aca="false">-In_Upfront_Fee*$E139*(BH135=0)*(BH136&gt;0)</f>
        <v>-0</v>
      </c>
      <c r="BI140" s="20" t="n">
        <f aca="false">-In_Upfront_Fee*$E139*(BI135=0)*(BI136&gt;0)</f>
        <v>-0</v>
      </c>
      <c r="BJ140" s="20" t="n">
        <f aca="false">-In_Upfront_Fee*$E139*(BJ135=0)*(BJ136&gt;0)</f>
        <v>-0</v>
      </c>
      <c r="BK140" s="20" t="n">
        <f aca="false">-In_Upfront_Fee*$E139*(BK135=0)*(BK136&gt;0)</f>
        <v>-0</v>
      </c>
      <c r="BL140" s="20" t="n">
        <f aca="false">-In_Upfront_Fee*$E139*(BL135=0)*(BL136&gt;0)</f>
        <v>-0</v>
      </c>
      <c r="BM140" s="20" t="n">
        <f aca="false">-In_Upfront_Fee*$E139*(BM135=0)*(BM136&gt;0)</f>
        <v>-0</v>
      </c>
      <c r="BN140" s="20" t="n">
        <f aca="false">-In_Upfront_Fee*$E139*(BN135=0)*(BN136&gt;0)</f>
        <v>-0</v>
      </c>
      <c r="BO140" s="20" t="n">
        <f aca="false">-In_Upfront_Fee*$E139*(BO135=0)*(BO136&gt;0)</f>
        <v>-0</v>
      </c>
      <c r="BP140" s="20" t="n">
        <f aca="false">-In_Upfront_Fee*$E139*(BP135=0)*(BP136&gt;0)</f>
        <v>-0</v>
      </c>
      <c r="BQ140" s="20" t="n">
        <f aca="false">-In_Upfront_Fee*$E139*(BQ135=0)*(BQ136&gt;0)</f>
        <v>-0</v>
      </c>
      <c r="BR140" s="20" t="n">
        <f aca="false">-In_Upfront_Fee*$E139*(BR135=0)*(BR136&gt;0)</f>
        <v>-0</v>
      </c>
      <c r="BS140" s="20" t="n">
        <f aca="false">-In_Upfront_Fee*$E139*(BS135=0)*(BS136&gt;0)</f>
        <v>-0</v>
      </c>
      <c r="BT140" s="20" t="n">
        <f aca="false">-In_Upfront_Fee*$E139*(BT135=0)*(BT136&gt;0)</f>
        <v>-0</v>
      </c>
      <c r="BU140" s="20" t="n">
        <f aca="false">-In_Upfront_Fee*$E139*(BU135=0)*(BU136&gt;0)</f>
        <v>-0</v>
      </c>
      <c r="BV140" s="20" t="n">
        <f aca="false">-In_Upfront_Fee*$E139*(BV135=0)*(BV136&gt;0)</f>
        <v>-0</v>
      </c>
      <c r="BW140" s="20" t="n">
        <f aca="false">-In_Upfront_Fee*$E139*(BW135=0)*(BW136&gt;0)</f>
        <v>-0</v>
      </c>
      <c r="BX140" s="20" t="n">
        <f aca="false">-In_Upfront_Fee*$E139*(BX135=0)*(BX136&gt;0)</f>
        <v>-0</v>
      </c>
      <c r="BY140" s="20" t="n">
        <f aca="false">-In_Upfront_Fee*$E139*(BY135=0)*(BY136&gt;0)</f>
        <v>-0</v>
      </c>
      <c r="BZ140" s="20" t="n">
        <f aca="false">-In_Upfront_Fee*$E139*(BZ135=0)*(BZ136&gt;0)</f>
        <v>-0</v>
      </c>
      <c r="CA140" s="20" t="n">
        <f aca="false">-In_Upfront_Fee*$E139*(CA135=0)*(CA136&gt;0)</f>
        <v>-0</v>
      </c>
      <c r="CB140" s="20" t="n">
        <f aca="false">-In_Upfront_Fee*$E139*(CB135=0)*(CB136&gt;0)</f>
        <v>-0</v>
      </c>
      <c r="CC140" s="20" t="n">
        <f aca="false">-In_Upfront_Fee*$E139*(CC135=0)*(CC136&gt;0)</f>
        <v>-0</v>
      </c>
      <c r="CD140" s="20" t="n">
        <f aca="false">-In_Upfront_Fee*$E139*(CD135=0)*(CD136&gt;0)</f>
        <v>-0</v>
      </c>
      <c r="CE140" s="20" t="n">
        <f aca="false">-In_Upfront_Fee*$E139*(CE135=0)*(CE136&gt;0)</f>
        <v>-0</v>
      </c>
      <c r="CF140" s="20" t="n">
        <f aca="false">-In_Upfront_Fee*$E139*(CF135=0)*(CF136&gt;0)</f>
        <v>-0</v>
      </c>
      <c r="CG140" s="20" t="n">
        <f aca="false">-In_Upfront_Fee*$E139*(CG135=0)*(CG136&gt;0)</f>
        <v>-0</v>
      </c>
      <c r="CH140" s="20" t="n">
        <f aca="false">-In_Upfront_Fee*$E139*(CH135=0)*(CH136&gt;0)</f>
        <v>-0</v>
      </c>
      <c r="CI140" s="20" t="n">
        <f aca="false">-In_Upfront_Fee*$E139*(CI135=0)*(CI136&gt;0)</f>
        <v>-0</v>
      </c>
      <c r="CJ140" s="20" t="n">
        <f aca="false">-In_Upfront_Fee*$E139*(CJ135=0)*(CJ136&gt;0)</f>
        <v>-0</v>
      </c>
      <c r="CK140" s="20" t="n">
        <f aca="false">-In_Upfront_Fee*$E139*(CK135=0)*(CK136&gt;0)</f>
        <v>-0</v>
      </c>
      <c r="CL140" s="20" t="n">
        <f aca="false">-In_Upfront_Fee*$E139*(CL135=0)*(CL136&gt;0)</f>
        <v>-0</v>
      </c>
      <c r="CM140" s="20" t="n">
        <f aca="false">-In_Upfront_Fee*$E139*(CM135=0)*(CM136&gt;0)</f>
        <v>-0</v>
      </c>
      <c r="CN140" s="20" t="n">
        <f aca="false">-In_Upfront_Fee*$E139*(CN135=0)*(CN136&gt;0)</f>
        <v>-0</v>
      </c>
      <c r="CO140" s="20" t="n">
        <f aca="false">-In_Upfront_Fee*$E139*(CO135=0)*(CO136&gt;0)</f>
        <v>-0</v>
      </c>
      <c r="CP140" s="20" t="n">
        <f aca="false">-In_Upfront_Fee*$E139*(CP135=0)*(CP136&gt;0)</f>
        <v>-0</v>
      </c>
      <c r="CQ140" s="20" t="n">
        <f aca="false">-In_Upfront_Fee*$E139*(CQ135=0)*(CQ136&gt;0)</f>
        <v>-0</v>
      </c>
      <c r="CR140" s="20" t="n">
        <f aca="false">-In_Upfront_Fee*$E139*(CR135=0)*(CR136&gt;0)</f>
        <v>-0</v>
      </c>
      <c r="CS140" s="20" t="n">
        <f aca="false">-In_Upfront_Fee*$E139*(CS135=0)*(CS136&gt;0)</f>
        <v>-0</v>
      </c>
      <c r="CT140" s="20" t="n">
        <f aca="false">-In_Upfront_Fee*$E139*(CT135=0)*(CT136&gt;0)</f>
        <v>-0</v>
      </c>
      <c r="CU140" s="20" t="n">
        <f aca="false">-In_Upfront_Fee*$E139*(CU135=0)*(CU136&gt;0)</f>
        <v>-0</v>
      </c>
      <c r="CV140" s="20" t="n">
        <f aca="false">-In_Upfront_Fee*$E139*(CV135=0)*(CV136&gt;0)</f>
        <v>-0</v>
      </c>
      <c r="CW140" s="20" t="n">
        <f aca="false">-In_Upfront_Fee*$E139*(CW135=0)*(CW136&gt;0)</f>
        <v>-0</v>
      </c>
      <c r="CX140" s="20" t="n">
        <f aca="false">-In_Upfront_Fee*$E139*(CX135=0)*(CX136&gt;0)</f>
        <v>-0</v>
      </c>
      <c r="CY140" s="20" t="n">
        <f aca="false">-In_Upfront_Fee*$E139*(CY135=0)*(CY136&gt;0)</f>
        <v>-0</v>
      </c>
      <c r="CZ140" s="20" t="n">
        <f aca="false">-In_Upfront_Fee*$E139*(CZ135=0)*(CZ136&gt;0)</f>
        <v>-0</v>
      </c>
      <c r="DA140" s="20" t="n">
        <f aca="false">-In_Upfront_Fee*$E139*(DA135=0)*(DA136&gt;0)</f>
        <v>-0</v>
      </c>
      <c r="DB140" s="20" t="n">
        <f aca="false">-In_Upfront_Fee*$E139*(DB135=0)*(DB136&gt;0)</f>
        <v>-0</v>
      </c>
      <c r="DC140" s="20" t="n">
        <f aca="false">-In_Upfront_Fee*$E139*(DC135=0)*(DC136&gt;0)</f>
        <v>-0</v>
      </c>
      <c r="DD140" s="20" t="n">
        <f aca="false">-In_Upfront_Fee*$E139*(DD135=0)*(DD136&gt;0)</f>
        <v>-0</v>
      </c>
      <c r="DE140" s="20" t="n">
        <f aca="false">-In_Upfront_Fee*$E139*(DE135=0)*(DE136&gt;0)</f>
        <v>-0</v>
      </c>
      <c r="DF140" s="20" t="n">
        <f aca="false">-In_Upfront_Fee*$E139*(DF135=0)*(DF136&gt;0)</f>
        <v>-0</v>
      </c>
      <c r="DG140" s="20" t="n">
        <f aca="false">-In_Upfront_Fee*$E139*(DG135=0)*(DG136&gt;0)</f>
        <v>-0</v>
      </c>
      <c r="DH140" s="20" t="n">
        <f aca="false">-In_Upfront_Fee*$E139*(DH135=0)*(DH136&gt;0)</f>
        <v>-0</v>
      </c>
      <c r="DI140" s="20" t="n">
        <f aca="false">-In_Upfront_Fee*$E139*(DI135=0)*(DI136&gt;0)</f>
        <v>-0</v>
      </c>
      <c r="DJ140" s="20" t="n">
        <f aca="false">-In_Upfront_Fee*$E139*(DJ135=0)*(DJ136&gt;0)</f>
        <v>-0</v>
      </c>
      <c r="DK140" s="20" t="n">
        <f aca="false">-In_Upfront_Fee*$E139*(DK135=0)*(DK136&gt;0)</f>
        <v>-0</v>
      </c>
      <c r="DL140" s="20" t="n">
        <f aca="false">-In_Upfront_Fee*$E139*(DL135=0)*(DL136&gt;0)</f>
        <v>-0</v>
      </c>
      <c r="DM140" s="20" t="n">
        <f aca="false">-In_Upfront_Fee*$E139*(DM135=0)*(DM136&gt;0)</f>
        <v>-0</v>
      </c>
      <c r="DN140" s="20" t="n">
        <f aca="false">-In_Upfront_Fee*$E139*(DN135=0)*(DN136&gt;0)</f>
        <v>-0</v>
      </c>
      <c r="DO140" s="20" t="n">
        <f aca="false">-In_Upfront_Fee*$E139*(DO135=0)*(DO136&gt;0)</f>
        <v>-0</v>
      </c>
      <c r="DP140" s="20" t="n">
        <f aca="false">-In_Upfront_Fee*$E139*(DP135=0)*(DP136&gt;0)</f>
        <v>-0</v>
      </c>
      <c r="DQ140" s="20" t="n">
        <f aca="false">-In_Upfront_Fee*$E139*(DQ135=0)*(DQ136&gt;0)</f>
        <v>-0</v>
      </c>
      <c r="DR140" s="20" t="n">
        <f aca="false">-In_Upfront_Fee*$E139*(DR135=0)*(DR136&gt;0)</f>
        <v>-0</v>
      </c>
      <c r="DS140" s="20" t="n">
        <f aca="false">-In_Upfront_Fee*$E139*(DS135=0)*(DS136&gt;0)</f>
        <v>-0</v>
      </c>
      <c r="DT140" s="20" t="n">
        <f aca="false">-In_Upfront_Fee*$E139*(DT135=0)*(DT136&gt;0)</f>
        <v>-0</v>
      </c>
      <c r="DU140" s="20" t="n">
        <f aca="false">-In_Upfront_Fee*$E139*(DU135=0)*(DU136&gt;0)</f>
        <v>-0</v>
      </c>
      <c r="DV140" s="20" t="n">
        <f aca="false">-In_Upfront_Fee*$E139*(DV135=0)*(DV136&gt;0)</f>
        <v>-0</v>
      </c>
      <c r="DW140" s="20" t="n">
        <f aca="false">-In_Upfront_Fee*$E139*(DW135=0)*(DW136&gt;0)</f>
        <v>-0</v>
      </c>
      <c r="DX140" s="20" t="n">
        <f aca="false">-In_Upfront_Fee*$E139*(DX135=0)*(DX136&gt;0)</f>
        <v>-0</v>
      </c>
      <c r="DY140" s="20" t="n">
        <f aca="false">-In_Upfront_Fee*$E139*(DY135=0)*(DY136&gt;0)</f>
        <v>-0</v>
      </c>
      <c r="DZ140" s="20" t="n">
        <f aca="false">-In_Upfront_Fee*$E139*(DZ135=0)*(DZ136&gt;0)</f>
        <v>-0</v>
      </c>
      <c r="EA140" s="20" t="n">
        <f aca="false">-In_Upfront_Fee*$E139*(EA135=0)*(EA136&gt;0)</f>
        <v>-0</v>
      </c>
      <c r="EB140" s="20" t="n">
        <f aca="false">-In_Upfront_Fee*$E139*(EB135=0)*(EB136&gt;0)</f>
        <v>-0</v>
      </c>
      <c r="EC140" s="20" t="n">
        <f aca="false">-In_Upfront_Fee*$E139*(EC135=0)*(EC136&gt;0)</f>
        <v>-0</v>
      </c>
      <c r="ED140" s="20" t="n">
        <f aca="false">-In_Upfront_Fee*$E139*(ED135=0)*(ED136&gt;0)</f>
        <v>-0</v>
      </c>
      <c r="EE140" s="20" t="n">
        <f aca="false">-In_Upfront_Fee*$E139*(EE135=0)*(EE136&gt;0)</f>
        <v>-0</v>
      </c>
      <c r="EF140" s="20" t="n">
        <f aca="false">-In_Upfront_Fee*$E139*(EF135=0)*(EF136&gt;0)</f>
        <v>-0</v>
      </c>
      <c r="EG140" s="20" t="n">
        <f aca="false">-In_Upfront_Fee*$E139*(EG135=0)*(EG136&gt;0)</f>
        <v>-0</v>
      </c>
      <c r="EH140" s="20" t="n">
        <f aca="false">-In_Upfront_Fee*$E139*(EH135=0)*(EH136&gt;0)</f>
        <v>-0</v>
      </c>
      <c r="EI140" s="20" t="n">
        <f aca="false">-In_Upfront_Fee*$E139*(EI135=0)*(EI136&gt;0)</f>
        <v>-0</v>
      </c>
      <c r="EJ140" s="20" t="n">
        <f aca="false">-In_Upfront_Fee*$E139*(EJ135=0)*(EJ136&gt;0)</f>
        <v>-0</v>
      </c>
      <c r="EK140" s="20" t="n">
        <f aca="false">-In_Upfront_Fee*$E139*(EK135=0)*(EK136&gt;0)</f>
        <v>-0</v>
      </c>
      <c r="EL140" s="20" t="n">
        <f aca="false">-In_Upfront_Fee*$E139*(EL135=0)*(EL136&gt;0)</f>
        <v>-0</v>
      </c>
      <c r="EM140" s="20" t="n">
        <f aca="false">-In_Upfront_Fee*$E139*(EM135=0)*(EM136&gt;0)</f>
        <v>-0</v>
      </c>
      <c r="EN140" s="20" t="n">
        <f aca="false">-In_Upfront_Fee*$E139*(EN135=0)*(EN136&gt;0)</f>
        <v>-0</v>
      </c>
      <c r="EO140" s="20" t="n">
        <f aca="false">-In_Upfront_Fee*$E139*(EO135=0)*(EO136&gt;0)</f>
        <v>-0</v>
      </c>
      <c r="EP140" s="20" t="n">
        <f aca="false">-In_Upfront_Fee*$E139*(EP135=0)*(EP136&gt;0)</f>
        <v>-0</v>
      </c>
      <c r="EQ140" s="20" t="n">
        <f aca="false">-In_Upfront_Fee*$E139*(EQ135=0)*(EQ136&gt;0)</f>
        <v>-0</v>
      </c>
      <c r="ER140" s="20" t="n">
        <f aca="false">-In_Upfront_Fee*$E139*(ER135=0)*(ER136&gt;0)</f>
        <v>-0</v>
      </c>
      <c r="ES140" s="20" t="n">
        <f aca="false">-In_Upfront_Fee*$E139*(ES135=0)*(ES136&gt;0)</f>
        <v>-0</v>
      </c>
      <c r="ET140" s="20" t="n">
        <f aca="false">-In_Upfront_Fee*$E139*(ET135=0)*(ET136&gt;0)</f>
        <v>-0</v>
      </c>
      <c r="EU140" s="20" t="n">
        <f aca="false">-In_Upfront_Fee*$E139*(EU135=0)*(EU136&gt;0)</f>
        <v>-0</v>
      </c>
      <c r="EV140" s="20" t="n">
        <f aca="false">-In_Upfront_Fee*$E139*(EV135=0)*(EV136&gt;0)</f>
        <v>-0</v>
      </c>
      <c r="EW140" s="20" t="n">
        <f aca="false">-In_Upfront_Fee*$E139*(EW135=0)*(EW136&gt;0)</f>
        <v>-0</v>
      </c>
      <c r="EX140" s="20" t="n">
        <f aca="false">-In_Upfront_Fee*$E139*(EX135=0)*(EX136&gt;0)</f>
        <v>-0</v>
      </c>
      <c r="EY140" s="20" t="n">
        <f aca="false">-In_Upfront_Fee*$E139*(EY135=0)*(EY136&gt;0)</f>
        <v>-0</v>
      </c>
      <c r="EZ140" s="20" t="n">
        <f aca="false">-In_Upfront_Fee*$E139*(EZ135=0)*(EZ136&gt;0)</f>
        <v>-0</v>
      </c>
      <c r="FA140" s="20" t="n">
        <f aca="false">-In_Upfront_Fee*$E139*(FA135=0)*(FA136&gt;0)</f>
        <v>-0</v>
      </c>
      <c r="FB140" s="20" t="n">
        <f aca="false">-In_Upfront_Fee*$E139*(FB135=0)*(FB136&gt;0)</f>
        <v>-0</v>
      </c>
      <c r="FC140" s="20" t="n">
        <f aca="false">-In_Upfront_Fee*$E139*(FC135=0)*(FC136&gt;0)</f>
        <v>-0</v>
      </c>
      <c r="FD140" s="20" t="n">
        <f aca="false">-In_Upfront_Fee*$E139*(FD135=0)*(FD136&gt;0)</f>
        <v>-0</v>
      </c>
      <c r="FE140" s="20" t="n">
        <f aca="false">-In_Upfront_Fee*$E139*(FE135=0)*(FE136&gt;0)</f>
        <v>-0</v>
      </c>
      <c r="FF140" s="20" t="n">
        <f aca="false">-In_Upfront_Fee*$E139*(FF135=0)*(FF136&gt;0)</f>
        <v>-0</v>
      </c>
      <c r="FG140" s="20" t="n">
        <f aca="false">-In_Upfront_Fee*$E139*(FG135=0)*(FG136&gt;0)</f>
        <v>-0</v>
      </c>
      <c r="FH140" s="20" t="n">
        <f aca="false">-In_Upfront_Fee*$E139*(FH135=0)*(FH136&gt;0)</f>
        <v>-0</v>
      </c>
    </row>
    <row r="141" customFormat="false" ht="15" hidden="false" customHeight="false" outlineLevel="0" collapsed="false">
      <c r="C141" s="0" t="s">
        <v>788</v>
      </c>
      <c r="D141" s="11" t="s">
        <v>359</v>
      </c>
      <c r="I141" s="20" t="n">
        <f aca="false">SUM(J141:FH141)</f>
        <v>-65.5277254881647</v>
      </c>
      <c r="J141" s="20" t="n">
        <f aca="false">-In_Commitment_Fee*($I136-SUM($J136:J136)+J136)*J$6*(J27&gt;0)</f>
        <v>-0</v>
      </c>
      <c r="K141" s="20" t="n">
        <f aca="false">-In_Commitment_Fee*($I136-SUM($J136:K136)+K136)*K$6*(K27&gt;0)</f>
        <v>-0</v>
      </c>
      <c r="L141" s="20" t="n">
        <f aca="false">-In_Commitment_Fee*($I136-SUM($J136:L136)+L136)*L$6*(L27&gt;0)</f>
        <v>-0</v>
      </c>
      <c r="M141" s="20" t="n">
        <f aca="false">-In_Commitment_Fee*($I136-SUM($J136:M136)+M136)*M$6*(M27&gt;0)</f>
        <v>-0</v>
      </c>
      <c r="N141" s="20" t="n">
        <f aca="false">-In_Commitment_Fee*($I136-SUM($J136:N136)+N136)*N$6*(N27&gt;0)</f>
        <v>-0</v>
      </c>
      <c r="O141" s="20" t="n">
        <f aca="false">-In_Commitment_Fee*($I136-SUM($J136:O136)+O136)*O$6*(O27&gt;0)</f>
        <v>-0</v>
      </c>
      <c r="P141" s="20" t="n">
        <f aca="false">-In_Commitment_Fee*($I136-SUM($J136:P136)+P136)*P$6*(P27&gt;0)</f>
        <v>-0</v>
      </c>
      <c r="Q141" s="20" t="n">
        <f aca="false">-In_Commitment_Fee*($I136-SUM($J136:Q136)+Q136)*Q$6*(Q27&gt;0)</f>
        <v>-32.8827866562978</v>
      </c>
      <c r="R141" s="20" t="n">
        <f aca="false">-In_Commitment_Fee*($I136-SUM($J136:R136)+R136)*R$6*(R27&gt;0)</f>
        <v>-21.8819998476454</v>
      </c>
      <c r="S141" s="20" t="n">
        <f aca="false">-In_Commitment_Fee*($I136-SUM($J136:S136)+S136)*S$6*(S27&gt;0)</f>
        <v>-10.7629389842214</v>
      </c>
      <c r="T141" s="20" t="n">
        <f aca="false">-In_Commitment_Fee*($I136-SUM($J136:T136)+T136)*T$6*(T27&gt;0)</f>
        <v>-0</v>
      </c>
      <c r="U141" s="20" t="n">
        <f aca="false">-In_Commitment_Fee*($I136-SUM($J136:U136)+U136)*U$6*(U27&gt;0)</f>
        <v>-0</v>
      </c>
      <c r="V141" s="20" t="n">
        <f aca="false">-In_Commitment_Fee*($I136-SUM($J136:V136)+V136)*V$6*(V27&gt;0)</f>
        <v>-0</v>
      </c>
      <c r="W141" s="20" t="n">
        <f aca="false">-In_Commitment_Fee*($I136-SUM($J136:W136)+W136)*W$6*(W27&gt;0)</f>
        <v>-0</v>
      </c>
      <c r="X141" s="20" t="n">
        <f aca="false">-In_Commitment_Fee*($I136-SUM($J136:X136)+X136)*X$6*(X27&gt;0)</f>
        <v>-0</v>
      </c>
      <c r="Y141" s="20" t="n">
        <f aca="false">-In_Commitment_Fee*($I136-SUM($J136:Y136)+Y136)*Y$6*(Y27&gt;0)</f>
        <v>-0</v>
      </c>
      <c r="Z141" s="20" t="n">
        <f aca="false">-In_Commitment_Fee*($I136-SUM($J136:Z136)+Z136)*Z$6*(Z27&gt;0)</f>
        <v>-0</v>
      </c>
      <c r="AA141" s="20" t="n">
        <f aca="false">-In_Commitment_Fee*($I136-SUM($J136:AA136)+AA136)*AA$6*(AA27&gt;0)</f>
        <v>-0</v>
      </c>
      <c r="AB141" s="20" t="n">
        <f aca="false">-In_Commitment_Fee*($I136-SUM($J136:AB136)+AB136)*AB$6*(AB27&gt;0)</f>
        <v>-0</v>
      </c>
      <c r="AC141" s="20" t="n">
        <f aca="false">-In_Commitment_Fee*($I136-SUM($J136:AC136)+AC136)*AC$6*(AC27&gt;0)</f>
        <v>-0</v>
      </c>
      <c r="AD141" s="20" t="n">
        <f aca="false">-In_Commitment_Fee*($I136-SUM($J136:AD136)+AD136)*AD$6*(AD27&gt;0)</f>
        <v>-0</v>
      </c>
      <c r="AE141" s="20" t="n">
        <f aca="false">-In_Commitment_Fee*($I136-SUM($J136:AE136)+AE136)*AE$6*(AE27&gt;0)</f>
        <v>-0</v>
      </c>
      <c r="AF141" s="20" t="n">
        <f aca="false">-In_Commitment_Fee*($I136-SUM($J136:AF136)+AF136)*AF$6*(AF27&gt;0)</f>
        <v>-0</v>
      </c>
      <c r="AG141" s="20" t="n">
        <f aca="false">-In_Commitment_Fee*($I136-SUM($J136:AG136)+AG136)*AG$6*(AG27&gt;0)</f>
        <v>-0</v>
      </c>
      <c r="AH141" s="20" t="n">
        <f aca="false">-In_Commitment_Fee*($I136-SUM($J136:AH136)+AH136)*AH$6*(AH27&gt;0)</f>
        <v>-0</v>
      </c>
      <c r="AI141" s="20" t="n">
        <f aca="false">-In_Commitment_Fee*($I136-SUM($J136:AI136)+AI136)*AI$6*(AI27&gt;0)</f>
        <v>-0</v>
      </c>
      <c r="AJ141" s="20" t="n">
        <f aca="false">-In_Commitment_Fee*($I136-SUM($J136:AJ136)+AJ136)*AJ$6*(AJ27&gt;0)</f>
        <v>-0</v>
      </c>
      <c r="AK141" s="20" t="n">
        <f aca="false">-In_Commitment_Fee*($I136-SUM($J136:AK136)+AK136)*AK$6*(AK27&gt;0)</f>
        <v>-0</v>
      </c>
      <c r="AL141" s="20" t="n">
        <f aca="false">-In_Commitment_Fee*($I136-SUM($J136:AL136)+AL136)*AL$6*(AL27&gt;0)</f>
        <v>-0</v>
      </c>
      <c r="AM141" s="20" t="n">
        <f aca="false">-In_Commitment_Fee*($I136-SUM($J136:AM136)+AM136)*AM$6*(AM27&gt;0)</f>
        <v>-0</v>
      </c>
      <c r="AN141" s="20" t="n">
        <f aca="false">-In_Commitment_Fee*($I136-SUM($J136:AN136)+AN136)*AN$6*(AN27&gt;0)</f>
        <v>-0</v>
      </c>
      <c r="AO141" s="20" t="n">
        <f aca="false">-In_Commitment_Fee*($I136-SUM($J136:AO136)+AO136)*AO$6*(AO27&gt;0)</f>
        <v>-0</v>
      </c>
      <c r="AP141" s="20" t="n">
        <f aca="false">-In_Commitment_Fee*($I136-SUM($J136:AP136)+AP136)*AP$6*(AP27&gt;0)</f>
        <v>-0</v>
      </c>
      <c r="AQ141" s="20" t="n">
        <f aca="false">-In_Commitment_Fee*($I136-SUM($J136:AQ136)+AQ136)*AQ$6*(AQ27&gt;0)</f>
        <v>-0</v>
      </c>
      <c r="AR141" s="20" t="n">
        <f aca="false">-In_Commitment_Fee*($I136-SUM($J136:AR136)+AR136)*AR$6*(AR27&gt;0)</f>
        <v>-0</v>
      </c>
      <c r="AS141" s="20" t="n">
        <f aca="false">-In_Commitment_Fee*($I136-SUM($J136:AS136)+AS136)*AS$6*(AS27&gt;0)</f>
        <v>-0</v>
      </c>
      <c r="AT141" s="20" t="n">
        <f aca="false">-In_Commitment_Fee*($I136-SUM($J136:AT136)+AT136)*AT$6*(AT27&gt;0)</f>
        <v>-0</v>
      </c>
      <c r="AU141" s="20" t="n">
        <f aca="false">-In_Commitment_Fee*($I136-SUM($J136:AU136)+AU136)*AU$6*(AU27&gt;0)</f>
        <v>-0</v>
      </c>
      <c r="AV141" s="20" t="n">
        <f aca="false">-In_Commitment_Fee*($I136-SUM($J136:AV136)+AV136)*AV$6*(AV27&gt;0)</f>
        <v>-0</v>
      </c>
      <c r="AW141" s="20" t="n">
        <f aca="false">-In_Commitment_Fee*($I136-SUM($J136:AW136)+AW136)*AW$6*(AW27&gt;0)</f>
        <v>-0</v>
      </c>
      <c r="AX141" s="20" t="n">
        <f aca="false">-In_Commitment_Fee*($I136-SUM($J136:AX136)+AX136)*AX$6*(AX27&gt;0)</f>
        <v>-0</v>
      </c>
      <c r="AY141" s="20" t="n">
        <f aca="false">-In_Commitment_Fee*($I136-SUM($J136:AY136)+AY136)*AY$6*(AY27&gt;0)</f>
        <v>-0</v>
      </c>
      <c r="AZ141" s="20" t="n">
        <f aca="false">-In_Commitment_Fee*($I136-SUM($J136:AZ136)+AZ136)*AZ$6*(AZ27&gt;0)</f>
        <v>-0</v>
      </c>
      <c r="BA141" s="20" t="n">
        <f aca="false">-In_Commitment_Fee*($I136-SUM($J136:BA136)+BA136)*BA$6*(BA27&gt;0)</f>
        <v>-0</v>
      </c>
      <c r="BB141" s="20" t="n">
        <f aca="false">-In_Commitment_Fee*($I136-SUM($J136:BB136)+BB136)*BB$6*(BB27&gt;0)</f>
        <v>-0</v>
      </c>
      <c r="BC141" s="20" t="n">
        <f aca="false">-In_Commitment_Fee*($I136-SUM($J136:BC136)+BC136)*BC$6*(BC27&gt;0)</f>
        <v>-0</v>
      </c>
      <c r="BD141" s="20" t="n">
        <f aca="false">-In_Commitment_Fee*($I136-SUM($J136:BD136)+BD136)*BD$6*(BD27&gt;0)</f>
        <v>-0</v>
      </c>
      <c r="BE141" s="20" t="n">
        <f aca="false">-In_Commitment_Fee*($I136-SUM($J136:BE136)+BE136)*BE$6*(BE27&gt;0)</f>
        <v>-0</v>
      </c>
      <c r="BF141" s="20" t="n">
        <f aca="false">-In_Commitment_Fee*($I136-SUM($J136:BF136)+BF136)*BF$6*(BF27&gt;0)</f>
        <v>-0</v>
      </c>
      <c r="BG141" s="20" t="n">
        <f aca="false">-In_Commitment_Fee*($I136-SUM($J136:BG136)+BG136)*BG$6*(BG27&gt;0)</f>
        <v>-0</v>
      </c>
      <c r="BH141" s="20" t="n">
        <f aca="false">-In_Commitment_Fee*($I136-SUM($J136:BH136)+BH136)*BH$6*(BH27&gt;0)</f>
        <v>-0</v>
      </c>
      <c r="BI141" s="20" t="n">
        <f aca="false">-In_Commitment_Fee*($I136-SUM($J136:BI136)+BI136)*BI$6*(BI27&gt;0)</f>
        <v>-0</v>
      </c>
      <c r="BJ141" s="20" t="n">
        <f aca="false">-In_Commitment_Fee*($I136-SUM($J136:BJ136)+BJ136)*BJ$6*(BJ27&gt;0)</f>
        <v>-0</v>
      </c>
      <c r="BK141" s="20" t="n">
        <f aca="false">-In_Commitment_Fee*($I136-SUM($J136:BK136)+BK136)*BK$6*(BK27&gt;0)</f>
        <v>-0</v>
      </c>
      <c r="BL141" s="20" t="n">
        <f aca="false">-In_Commitment_Fee*($I136-SUM($J136:BL136)+BL136)*BL$6*(BL27&gt;0)</f>
        <v>-0</v>
      </c>
      <c r="BM141" s="20" t="n">
        <f aca="false">-In_Commitment_Fee*($I136-SUM($J136:BM136)+BM136)*BM$6*(BM27&gt;0)</f>
        <v>-0</v>
      </c>
      <c r="BN141" s="20" t="n">
        <f aca="false">-In_Commitment_Fee*($I136-SUM($J136:BN136)+BN136)*BN$6*(BN27&gt;0)</f>
        <v>-0</v>
      </c>
      <c r="BO141" s="20" t="n">
        <f aca="false">-In_Commitment_Fee*($I136-SUM($J136:BO136)+BO136)*BO$6*(BO27&gt;0)</f>
        <v>-0</v>
      </c>
      <c r="BP141" s="20" t="n">
        <f aca="false">-In_Commitment_Fee*($I136-SUM($J136:BP136)+BP136)*BP$6*(BP27&gt;0)</f>
        <v>-0</v>
      </c>
      <c r="BQ141" s="20" t="n">
        <f aca="false">-In_Commitment_Fee*($I136-SUM($J136:BQ136)+BQ136)*BQ$6*(BQ27&gt;0)</f>
        <v>-0</v>
      </c>
      <c r="BR141" s="20" t="n">
        <f aca="false">-In_Commitment_Fee*($I136-SUM($J136:BR136)+BR136)*BR$6*(BR27&gt;0)</f>
        <v>-0</v>
      </c>
      <c r="BS141" s="20" t="n">
        <f aca="false">-In_Commitment_Fee*($I136-SUM($J136:BS136)+BS136)*BS$6*(BS27&gt;0)</f>
        <v>-0</v>
      </c>
      <c r="BT141" s="20" t="n">
        <f aca="false">-In_Commitment_Fee*($I136-SUM($J136:BT136)+BT136)*BT$6*(BT27&gt;0)</f>
        <v>-0</v>
      </c>
      <c r="BU141" s="20" t="n">
        <f aca="false">-In_Commitment_Fee*($I136-SUM($J136:BU136)+BU136)*BU$6*(BU27&gt;0)</f>
        <v>-0</v>
      </c>
      <c r="BV141" s="20" t="n">
        <f aca="false">-In_Commitment_Fee*($I136-SUM($J136:BV136)+BV136)*BV$6*(BV27&gt;0)</f>
        <v>-0</v>
      </c>
      <c r="BW141" s="20" t="n">
        <f aca="false">-In_Commitment_Fee*($I136-SUM($J136:BW136)+BW136)*BW$6*(BW27&gt;0)</f>
        <v>-0</v>
      </c>
      <c r="BX141" s="20" t="n">
        <f aca="false">-In_Commitment_Fee*($I136-SUM($J136:BX136)+BX136)*BX$6*(BX27&gt;0)</f>
        <v>-0</v>
      </c>
      <c r="BY141" s="20" t="n">
        <f aca="false">-In_Commitment_Fee*($I136-SUM($J136:BY136)+BY136)*BY$6*(BY27&gt;0)</f>
        <v>-0</v>
      </c>
      <c r="BZ141" s="20" t="n">
        <f aca="false">-In_Commitment_Fee*($I136-SUM($J136:BZ136)+BZ136)*BZ$6*(BZ27&gt;0)</f>
        <v>-0</v>
      </c>
      <c r="CA141" s="20" t="n">
        <f aca="false">-In_Commitment_Fee*($I136-SUM($J136:CA136)+CA136)*CA$6*(CA27&gt;0)</f>
        <v>-0</v>
      </c>
      <c r="CB141" s="20" t="n">
        <f aca="false">-In_Commitment_Fee*($I136-SUM($J136:CB136)+CB136)*CB$6*(CB27&gt;0)</f>
        <v>-0</v>
      </c>
      <c r="CC141" s="20" t="n">
        <f aca="false">-In_Commitment_Fee*($I136-SUM($J136:CC136)+CC136)*CC$6*(CC27&gt;0)</f>
        <v>-0</v>
      </c>
      <c r="CD141" s="20" t="n">
        <f aca="false">-In_Commitment_Fee*($I136-SUM($J136:CD136)+CD136)*CD$6*(CD27&gt;0)</f>
        <v>-0</v>
      </c>
      <c r="CE141" s="20" t="n">
        <f aca="false">-In_Commitment_Fee*($I136-SUM($J136:CE136)+CE136)*CE$6*(CE27&gt;0)</f>
        <v>-0</v>
      </c>
      <c r="CF141" s="20" t="n">
        <f aca="false">-In_Commitment_Fee*($I136-SUM($J136:CF136)+CF136)*CF$6*(CF27&gt;0)</f>
        <v>-0</v>
      </c>
      <c r="CG141" s="20" t="n">
        <f aca="false">-In_Commitment_Fee*($I136-SUM($J136:CG136)+CG136)*CG$6*(CG27&gt;0)</f>
        <v>-0</v>
      </c>
      <c r="CH141" s="20" t="n">
        <f aca="false">-In_Commitment_Fee*($I136-SUM($J136:CH136)+CH136)*CH$6*(CH27&gt;0)</f>
        <v>-0</v>
      </c>
      <c r="CI141" s="20" t="n">
        <f aca="false">-In_Commitment_Fee*($I136-SUM($J136:CI136)+CI136)*CI$6*(CI27&gt;0)</f>
        <v>-0</v>
      </c>
      <c r="CJ141" s="20" t="n">
        <f aca="false">-In_Commitment_Fee*($I136-SUM($J136:CJ136)+CJ136)*CJ$6*(CJ27&gt;0)</f>
        <v>-0</v>
      </c>
      <c r="CK141" s="20" t="n">
        <f aca="false">-In_Commitment_Fee*($I136-SUM($J136:CK136)+CK136)*CK$6*(CK27&gt;0)</f>
        <v>-0</v>
      </c>
      <c r="CL141" s="20" t="n">
        <f aca="false">-In_Commitment_Fee*($I136-SUM($J136:CL136)+CL136)*CL$6*(CL27&gt;0)</f>
        <v>-0</v>
      </c>
      <c r="CM141" s="20" t="n">
        <f aca="false">-In_Commitment_Fee*($I136-SUM($J136:CM136)+CM136)*CM$6*(CM27&gt;0)</f>
        <v>-0</v>
      </c>
      <c r="CN141" s="20" t="n">
        <f aca="false">-In_Commitment_Fee*($I136-SUM($J136:CN136)+CN136)*CN$6*(CN27&gt;0)</f>
        <v>-0</v>
      </c>
      <c r="CO141" s="20" t="n">
        <f aca="false">-In_Commitment_Fee*($I136-SUM($J136:CO136)+CO136)*CO$6*(CO27&gt;0)</f>
        <v>-0</v>
      </c>
      <c r="CP141" s="20" t="n">
        <f aca="false">-In_Commitment_Fee*($I136-SUM($J136:CP136)+CP136)*CP$6*(CP27&gt;0)</f>
        <v>-0</v>
      </c>
      <c r="CQ141" s="20" t="n">
        <f aca="false">-In_Commitment_Fee*($I136-SUM($J136:CQ136)+CQ136)*CQ$6*(CQ27&gt;0)</f>
        <v>-0</v>
      </c>
      <c r="CR141" s="20" t="n">
        <f aca="false">-In_Commitment_Fee*($I136-SUM($J136:CR136)+CR136)*CR$6*(CR27&gt;0)</f>
        <v>-0</v>
      </c>
      <c r="CS141" s="20" t="n">
        <f aca="false">-In_Commitment_Fee*($I136-SUM($J136:CS136)+CS136)*CS$6*(CS27&gt;0)</f>
        <v>-0</v>
      </c>
      <c r="CT141" s="20" t="n">
        <f aca="false">-In_Commitment_Fee*($I136-SUM($J136:CT136)+CT136)*CT$6*(CT27&gt;0)</f>
        <v>-0</v>
      </c>
      <c r="CU141" s="20" t="n">
        <f aca="false">-In_Commitment_Fee*($I136-SUM($J136:CU136)+CU136)*CU$6*(CU27&gt;0)</f>
        <v>-0</v>
      </c>
      <c r="CV141" s="20" t="n">
        <f aca="false">-In_Commitment_Fee*($I136-SUM($J136:CV136)+CV136)*CV$6*(CV27&gt;0)</f>
        <v>-0</v>
      </c>
      <c r="CW141" s="20" t="n">
        <f aca="false">-In_Commitment_Fee*($I136-SUM($J136:CW136)+CW136)*CW$6*(CW27&gt;0)</f>
        <v>-0</v>
      </c>
      <c r="CX141" s="20" t="n">
        <f aca="false">-In_Commitment_Fee*($I136-SUM($J136:CX136)+CX136)*CX$6*(CX27&gt;0)</f>
        <v>-0</v>
      </c>
      <c r="CY141" s="20" t="n">
        <f aca="false">-In_Commitment_Fee*($I136-SUM($J136:CY136)+CY136)*CY$6*(CY27&gt;0)</f>
        <v>-0</v>
      </c>
      <c r="CZ141" s="20" t="n">
        <f aca="false">-In_Commitment_Fee*($I136-SUM($J136:CZ136)+CZ136)*CZ$6*(CZ27&gt;0)</f>
        <v>-0</v>
      </c>
      <c r="DA141" s="20" t="n">
        <f aca="false">-In_Commitment_Fee*($I136-SUM($J136:DA136)+DA136)*DA$6*(DA27&gt;0)</f>
        <v>-0</v>
      </c>
      <c r="DB141" s="20" t="n">
        <f aca="false">-In_Commitment_Fee*($I136-SUM($J136:DB136)+DB136)*DB$6*(DB27&gt;0)</f>
        <v>-0</v>
      </c>
      <c r="DC141" s="20" t="n">
        <f aca="false">-In_Commitment_Fee*($I136-SUM($J136:DC136)+DC136)*DC$6*(DC27&gt;0)</f>
        <v>-0</v>
      </c>
      <c r="DD141" s="20" t="n">
        <f aca="false">-In_Commitment_Fee*($I136-SUM($J136:DD136)+DD136)*DD$6*(DD27&gt;0)</f>
        <v>-0</v>
      </c>
      <c r="DE141" s="20" t="n">
        <f aca="false">-In_Commitment_Fee*($I136-SUM($J136:DE136)+DE136)*DE$6*(DE27&gt;0)</f>
        <v>-0</v>
      </c>
      <c r="DF141" s="20" t="n">
        <f aca="false">-In_Commitment_Fee*($I136-SUM($J136:DF136)+DF136)*DF$6*(DF27&gt;0)</f>
        <v>-0</v>
      </c>
      <c r="DG141" s="20" t="n">
        <f aca="false">-In_Commitment_Fee*($I136-SUM($J136:DG136)+DG136)*DG$6*(DG27&gt;0)</f>
        <v>-0</v>
      </c>
      <c r="DH141" s="20" t="n">
        <f aca="false">-In_Commitment_Fee*($I136-SUM($J136:DH136)+DH136)*DH$6*(DH27&gt;0)</f>
        <v>-0</v>
      </c>
      <c r="DI141" s="20" t="n">
        <f aca="false">-In_Commitment_Fee*($I136-SUM($J136:DI136)+DI136)*DI$6*(DI27&gt;0)</f>
        <v>-0</v>
      </c>
      <c r="DJ141" s="20" t="n">
        <f aca="false">-In_Commitment_Fee*($I136-SUM($J136:DJ136)+DJ136)*DJ$6*(DJ27&gt;0)</f>
        <v>-0</v>
      </c>
      <c r="DK141" s="20" t="n">
        <f aca="false">-In_Commitment_Fee*($I136-SUM($J136:DK136)+DK136)*DK$6*(DK27&gt;0)</f>
        <v>-0</v>
      </c>
      <c r="DL141" s="20" t="n">
        <f aca="false">-In_Commitment_Fee*($I136-SUM($J136:DL136)+DL136)*DL$6*(DL27&gt;0)</f>
        <v>-0</v>
      </c>
      <c r="DM141" s="20" t="n">
        <f aca="false">-In_Commitment_Fee*($I136-SUM($J136:DM136)+DM136)*DM$6*(DM27&gt;0)</f>
        <v>-0</v>
      </c>
      <c r="DN141" s="20" t="n">
        <f aca="false">-In_Commitment_Fee*($I136-SUM($J136:DN136)+DN136)*DN$6*(DN27&gt;0)</f>
        <v>-0</v>
      </c>
      <c r="DO141" s="20" t="n">
        <f aca="false">-In_Commitment_Fee*($I136-SUM($J136:DO136)+DO136)*DO$6*(DO27&gt;0)</f>
        <v>-0</v>
      </c>
      <c r="DP141" s="20" t="n">
        <f aca="false">-In_Commitment_Fee*($I136-SUM($J136:DP136)+DP136)*DP$6*(DP27&gt;0)</f>
        <v>-0</v>
      </c>
      <c r="DQ141" s="20" t="n">
        <f aca="false">-In_Commitment_Fee*($I136-SUM($J136:DQ136)+DQ136)*DQ$6*(DQ27&gt;0)</f>
        <v>-0</v>
      </c>
      <c r="DR141" s="20" t="n">
        <f aca="false">-In_Commitment_Fee*($I136-SUM($J136:DR136)+DR136)*DR$6*(DR27&gt;0)</f>
        <v>-0</v>
      </c>
      <c r="DS141" s="20" t="n">
        <f aca="false">-In_Commitment_Fee*($I136-SUM($J136:DS136)+DS136)*DS$6*(DS27&gt;0)</f>
        <v>-0</v>
      </c>
      <c r="DT141" s="20" t="n">
        <f aca="false">-In_Commitment_Fee*($I136-SUM($J136:DT136)+DT136)*DT$6*(DT27&gt;0)</f>
        <v>-0</v>
      </c>
      <c r="DU141" s="20" t="n">
        <f aca="false">-In_Commitment_Fee*($I136-SUM($J136:DU136)+DU136)*DU$6*(DU27&gt;0)</f>
        <v>-0</v>
      </c>
      <c r="DV141" s="20" t="n">
        <f aca="false">-In_Commitment_Fee*($I136-SUM($J136:DV136)+DV136)*DV$6*(DV27&gt;0)</f>
        <v>-0</v>
      </c>
      <c r="DW141" s="20" t="n">
        <f aca="false">-In_Commitment_Fee*($I136-SUM($J136:DW136)+DW136)*DW$6*(DW27&gt;0)</f>
        <v>-0</v>
      </c>
      <c r="DX141" s="20" t="n">
        <f aca="false">-In_Commitment_Fee*($I136-SUM($J136:DX136)+DX136)*DX$6*(DX27&gt;0)</f>
        <v>-0</v>
      </c>
      <c r="DY141" s="20" t="n">
        <f aca="false">-In_Commitment_Fee*($I136-SUM($J136:DY136)+DY136)*DY$6*(DY27&gt;0)</f>
        <v>-0</v>
      </c>
      <c r="DZ141" s="20" t="n">
        <f aca="false">-In_Commitment_Fee*($I136-SUM($J136:DZ136)+DZ136)*DZ$6*(DZ27&gt;0)</f>
        <v>-0</v>
      </c>
      <c r="EA141" s="20" t="n">
        <f aca="false">-In_Commitment_Fee*($I136-SUM($J136:EA136)+EA136)*EA$6*(EA27&gt;0)</f>
        <v>-0</v>
      </c>
      <c r="EB141" s="20" t="n">
        <f aca="false">-In_Commitment_Fee*($I136-SUM($J136:EB136)+EB136)*EB$6*(EB27&gt;0)</f>
        <v>-0</v>
      </c>
      <c r="EC141" s="20" t="n">
        <f aca="false">-In_Commitment_Fee*($I136-SUM($J136:EC136)+EC136)*EC$6*(EC27&gt;0)</f>
        <v>-0</v>
      </c>
      <c r="ED141" s="20" t="n">
        <f aca="false">-In_Commitment_Fee*($I136-SUM($J136:ED136)+ED136)*ED$6*(ED27&gt;0)</f>
        <v>-0</v>
      </c>
      <c r="EE141" s="20" t="n">
        <f aca="false">-In_Commitment_Fee*($I136-SUM($J136:EE136)+EE136)*EE$6*(EE27&gt;0)</f>
        <v>-0</v>
      </c>
      <c r="EF141" s="20" t="n">
        <f aca="false">-In_Commitment_Fee*($I136-SUM($J136:EF136)+EF136)*EF$6*(EF27&gt;0)</f>
        <v>-0</v>
      </c>
      <c r="EG141" s="20" t="n">
        <f aca="false">-In_Commitment_Fee*($I136-SUM($J136:EG136)+EG136)*EG$6*(EG27&gt;0)</f>
        <v>-0</v>
      </c>
      <c r="EH141" s="20" t="n">
        <f aca="false">-In_Commitment_Fee*($I136-SUM($J136:EH136)+EH136)*EH$6*(EH27&gt;0)</f>
        <v>-0</v>
      </c>
      <c r="EI141" s="20" t="n">
        <f aca="false">-In_Commitment_Fee*($I136-SUM($J136:EI136)+EI136)*EI$6*(EI27&gt;0)</f>
        <v>-0</v>
      </c>
      <c r="EJ141" s="20" t="n">
        <f aca="false">-In_Commitment_Fee*($I136-SUM($J136:EJ136)+EJ136)*EJ$6*(EJ27&gt;0)</f>
        <v>-0</v>
      </c>
      <c r="EK141" s="20" t="n">
        <f aca="false">-In_Commitment_Fee*($I136-SUM($J136:EK136)+EK136)*EK$6*(EK27&gt;0)</f>
        <v>-0</v>
      </c>
      <c r="EL141" s="20" t="n">
        <f aca="false">-In_Commitment_Fee*($I136-SUM($J136:EL136)+EL136)*EL$6*(EL27&gt;0)</f>
        <v>-0</v>
      </c>
      <c r="EM141" s="20" t="n">
        <f aca="false">-In_Commitment_Fee*($I136-SUM($J136:EM136)+EM136)*EM$6*(EM27&gt;0)</f>
        <v>-0</v>
      </c>
      <c r="EN141" s="20" t="n">
        <f aca="false">-In_Commitment_Fee*($I136-SUM($J136:EN136)+EN136)*EN$6*(EN27&gt;0)</f>
        <v>-0</v>
      </c>
      <c r="EO141" s="20" t="n">
        <f aca="false">-In_Commitment_Fee*($I136-SUM($J136:EO136)+EO136)*EO$6*(EO27&gt;0)</f>
        <v>-0</v>
      </c>
      <c r="EP141" s="20" t="n">
        <f aca="false">-In_Commitment_Fee*($I136-SUM($J136:EP136)+EP136)*EP$6*(EP27&gt;0)</f>
        <v>-0</v>
      </c>
      <c r="EQ141" s="20" t="n">
        <f aca="false">-In_Commitment_Fee*($I136-SUM($J136:EQ136)+EQ136)*EQ$6*(EQ27&gt;0)</f>
        <v>-0</v>
      </c>
      <c r="ER141" s="20" t="n">
        <f aca="false">-In_Commitment_Fee*($I136-SUM($J136:ER136)+ER136)*ER$6*(ER27&gt;0)</f>
        <v>-0</v>
      </c>
      <c r="ES141" s="20" t="n">
        <f aca="false">-In_Commitment_Fee*($I136-SUM($J136:ES136)+ES136)*ES$6*(ES27&gt;0)</f>
        <v>-0</v>
      </c>
      <c r="ET141" s="20" t="n">
        <f aca="false">-In_Commitment_Fee*($I136-SUM($J136:ET136)+ET136)*ET$6*(ET27&gt;0)</f>
        <v>-0</v>
      </c>
      <c r="EU141" s="20" t="n">
        <f aca="false">-In_Commitment_Fee*($I136-SUM($J136:EU136)+EU136)*EU$6*(EU27&gt;0)</f>
        <v>-0</v>
      </c>
      <c r="EV141" s="20" t="n">
        <f aca="false">-In_Commitment_Fee*($I136-SUM($J136:EV136)+EV136)*EV$6*(EV27&gt;0)</f>
        <v>-0</v>
      </c>
      <c r="EW141" s="20" t="n">
        <f aca="false">-In_Commitment_Fee*($I136-SUM($J136:EW136)+EW136)*EW$6*(EW27&gt;0)</f>
        <v>-0</v>
      </c>
      <c r="EX141" s="20" t="n">
        <f aca="false">-In_Commitment_Fee*($I136-SUM($J136:EX136)+EX136)*EX$6*(EX27&gt;0)</f>
        <v>-0</v>
      </c>
      <c r="EY141" s="20" t="n">
        <f aca="false">-In_Commitment_Fee*($I136-SUM($J136:EY136)+EY136)*EY$6*(EY27&gt;0)</f>
        <v>-0</v>
      </c>
      <c r="EZ141" s="20" t="n">
        <f aca="false">-In_Commitment_Fee*($I136-SUM($J136:EZ136)+EZ136)*EZ$6*(EZ27&gt;0)</f>
        <v>-0</v>
      </c>
      <c r="FA141" s="20" t="n">
        <f aca="false">-In_Commitment_Fee*($I136-SUM($J136:FA136)+FA136)*FA$6*(FA27&gt;0)</f>
        <v>-0</v>
      </c>
      <c r="FB141" s="20" t="n">
        <f aca="false">-In_Commitment_Fee*($I136-SUM($J136:FB136)+FB136)*FB$6*(FB27&gt;0)</f>
        <v>-0</v>
      </c>
      <c r="FC141" s="20" t="n">
        <f aca="false">-In_Commitment_Fee*($I136-SUM($J136:FC136)+FC136)*FC$6*(FC27&gt;0)</f>
        <v>-0</v>
      </c>
      <c r="FD141" s="20" t="n">
        <f aca="false">-In_Commitment_Fee*($I136-SUM($J136:FD136)+FD136)*FD$6*(FD27&gt;0)</f>
        <v>-0</v>
      </c>
      <c r="FE141" s="20" t="n">
        <f aca="false">-In_Commitment_Fee*($I136-SUM($J136:FE136)+FE136)*FE$6*(FE27&gt;0)</f>
        <v>-0</v>
      </c>
      <c r="FF141" s="20" t="n">
        <f aca="false">-In_Commitment_Fee*($I136-SUM($J136:FF136)+FF136)*FF$6*(FF27&gt;0)</f>
        <v>-0</v>
      </c>
      <c r="FG141" s="20" t="n">
        <f aca="false">-In_Commitment_Fee*($I136-SUM($J136:FG136)+FG136)*FG$6*(FG27&gt;0)</f>
        <v>-0</v>
      </c>
      <c r="FH141" s="20" t="n">
        <f aca="false">-In_Commitment_Fee*($I136-SUM($J136:FH136)+FH136)*FH$6*(FH27&gt;0)</f>
        <v>-0</v>
      </c>
    </row>
    <row r="142" customFormat="false" ht="15" hidden="false" customHeight="false" outlineLevel="0" collapsed="false">
      <c r="C142" s="0" t="s">
        <v>789</v>
      </c>
      <c r="D142" s="11" t="s">
        <v>359</v>
      </c>
      <c r="E142" s="20" t="n">
        <f aca="false">-SUMIFS($J132:$FH132,$J$4:$FH$4,"&gt;"&amp;$F16,$J$4:$FH$4,"&lt;="&amp;EDATE($F16,In_DSRA_Months))</f>
        <v>707.588000858561</v>
      </c>
      <c r="I142" s="20" t="n">
        <f aca="false">SUM(J142:FH142)</f>
        <v>0</v>
      </c>
      <c r="J142" s="20" t="n">
        <f aca="false">$E142*(J33-J22)</f>
        <v>0</v>
      </c>
      <c r="K142" s="20" t="n">
        <f aca="false">$E142*(K33-K22)</f>
        <v>0</v>
      </c>
      <c r="L142" s="20" t="n">
        <f aca="false">$E142*(L33-L22)</f>
        <v>0</v>
      </c>
      <c r="M142" s="20" t="n">
        <f aca="false">$E142*(M33-M22)</f>
        <v>0</v>
      </c>
      <c r="N142" s="20" t="n">
        <f aca="false">$E142*(N33-N22)</f>
        <v>0</v>
      </c>
      <c r="O142" s="20" t="n">
        <f aca="false">$E142*(O33-O22)</f>
        <v>0</v>
      </c>
      <c r="P142" s="20" t="n">
        <f aca="false">$E142*(P33-P22)</f>
        <v>0</v>
      </c>
      <c r="Q142" s="20" t="n">
        <f aca="false">$E142*(Q33-Q22)</f>
        <v>0</v>
      </c>
      <c r="R142" s="20" t="n">
        <f aca="false">$E142*(R33-R22)</f>
        <v>0</v>
      </c>
      <c r="S142" s="20" t="n">
        <f aca="false">$E142*(S33-S22)</f>
        <v>-707.588000858561</v>
      </c>
      <c r="T142" s="20" t="n">
        <f aca="false">$E142*(T33-T22)</f>
        <v>0</v>
      </c>
      <c r="U142" s="20" t="n">
        <f aca="false">$E142*(U33-U22)</f>
        <v>0</v>
      </c>
      <c r="V142" s="20" t="n">
        <f aca="false">$E142*(V33-V22)</f>
        <v>0</v>
      </c>
      <c r="W142" s="20" t="n">
        <f aca="false">$E142*(W33-W22)</f>
        <v>0</v>
      </c>
      <c r="X142" s="20" t="n">
        <f aca="false">$E142*(X33-X22)</f>
        <v>0</v>
      </c>
      <c r="Y142" s="20" t="n">
        <f aca="false">$E142*(Y33-Y22)</f>
        <v>0</v>
      </c>
      <c r="Z142" s="20" t="n">
        <f aca="false">$E142*(Z33-Z22)</f>
        <v>0</v>
      </c>
      <c r="AA142" s="20" t="n">
        <f aca="false">$E142*(AA33-AA22)</f>
        <v>0</v>
      </c>
      <c r="AB142" s="20" t="n">
        <f aca="false">$E142*(AB33-AB22)</f>
        <v>0</v>
      </c>
      <c r="AC142" s="20" t="n">
        <f aca="false">$E142*(AC33-AC22)</f>
        <v>0</v>
      </c>
      <c r="AD142" s="20" t="n">
        <f aca="false">$E142*(AD33-AD22)</f>
        <v>0</v>
      </c>
      <c r="AE142" s="20" t="n">
        <f aca="false">$E142*(AE33-AE22)</f>
        <v>0</v>
      </c>
      <c r="AF142" s="20" t="n">
        <f aca="false">$E142*(AF33-AF22)</f>
        <v>0</v>
      </c>
      <c r="AG142" s="20" t="n">
        <f aca="false">$E142*(AG33-AG22)</f>
        <v>0</v>
      </c>
      <c r="AH142" s="20" t="n">
        <f aca="false">$E142*(AH33-AH22)</f>
        <v>0</v>
      </c>
      <c r="AI142" s="20" t="n">
        <f aca="false">$E142*(AI33-AI22)</f>
        <v>0</v>
      </c>
      <c r="AJ142" s="20" t="n">
        <f aca="false">$E142*(AJ33-AJ22)</f>
        <v>0</v>
      </c>
      <c r="AK142" s="20" t="n">
        <f aca="false">$E142*(AK33-AK22)</f>
        <v>0</v>
      </c>
      <c r="AL142" s="20" t="n">
        <f aca="false">$E142*(AL33-AL22)</f>
        <v>0</v>
      </c>
      <c r="AM142" s="20" t="n">
        <f aca="false">$E142*(AM33-AM22)</f>
        <v>0</v>
      </c>
      <c r="AN142" s="20" t="n">
        <f aca="false">$E142*(AN33-AN22)</f>
        <v>0</v>
      </c>
      <c r="AO142" s="20" t="n">
        <f aca="false">$E142*(AO33-AO22)</f>
        <v>0</v>
      </c>
      <c r="AP142" s="20" t="n">
        <f aca="false">$E142*(AP33-AP22)</f>
        <v>0</v>
      </c>
      <c r="AQ142" s="20" t="n">
        <f aca="false">$E142*(AQ33-AQ22)</f>
        <v>0</v>
      </c>
      <c r="AR142" s="20" t="n">
        <f aca="false">$E142*(AR33-AR22)</f>
        <v>0</v>
      </c>
      <c r="AS142" s="20" t="n">
        <f aca="false">$E142*(AS33-AS22)</f>
        <v>0</v>
      </c>
      <c r="AT142" s="20" t="n">
        <f aca="false">$E142*(AT33-AT22)</f>
        <v>0</v>
      </c>
      <c r="AU142" s="20" t="n">
        <f aca="false">$E142*(AU33-AU22)</f>
        <v>0</v>
      </c>
      <c r="AV142" s="20" t="n">
        <f aca="false">$E142*(AV33-AV22)</f>
        <v>0</v>
      </c>
      <c r="AW142" s="20" t="n">
        <f aca="false">$E142*(AW33-AW22)</f>
        <v>0</v>
      </c>
      <c r="AX142" s="20" t="n">
        <f aca="false">$E142*(AX33-AX22)</f>
        <v>0</v>
      </c>
      <c r="AY142" s="20" t="n">
        <f aca="false">$E142*(AY33-AY22)</f>
        <v>0</v>
      </c>
      <c r="AZ142" s="20" t="n">
        <f aca="false">$E142*(AZ33-AZ22)</f>
        <v>0</v>
      </c>
      <c r="BA142" s="20" t="n">
        <f aca="false">$E142*(BA33-BA22)</f>
        <v>0</v>
      </c>
      <c r="BB142" s="20" t="n">
        <f aca="false">$E142*(BB33-BB22)</f>
        <v>0</v>
      </c>
      <c r="BC142" s="20" t="n">
        <f aca="false">$E142*(BC33-BC22)</f>
        <v>0</v>
      </c>
      <c r="BD142" s="20" t="n">
        <f aca="false">$E142*(BD33-BD22)</f>
        <v>0</v>
      </c>
      <c r="BE142" s="20" t="n">
        <f aca="false">$E142*(BE33-BE22)</f>
        <v>0</v>
      </c>
      <c r="BF142" s="20" t="n">
        <f aca="false">$E142*(BF33-BF22)</f>
        <v>0</v>
      </c>
      <c r="BG142" s="20" t="n">
        <f aca="false">$E142*(BG33-BG22)</f>
        <v>0</v>
      </c>
      <c r="BH142" s="20" t="n">
        <f aca="false">$E142*(BH33-BH22)</f>
        <v>0</v>
      </c>
      <c r="BI142" s="20" t="n">
        <f aca="false">$E142*(BI33-BI22)</f>
        <v>0</v>
      </c>
      <c r="BJ142" s="20" t="n">
        <f aca="false">$E142*(BJ33-BJ22)</f>
        <v>0</v>
      </c>
      <c r="BK142" s="20" t="n">
        <f aca="false">$E142*(BK33-BK22)</f>
        <v>0</v>
      </c>
      <c r="BL142" s="20" t="n">
        <f aca="false">$E142*(BL33-BL22)</f>
        <v>0</v>
      </c>
      <c r="BM142" s="20" t="n">
        <f aca="false">$E142*(BM33-BM22)</f>
        <v>0</v>
      </c>
      <c r="BN142" s="20" t="n">
        <f aca="false">$E142*(BN33-BN22)</f>
        <v>0</v>
      </c>
      <c r="BO142" s="20" t="n">
        <f aca="false">$E142*(BO33-BO22)</f>
        <v>0</v>
      </c>
      <c r="BP142" s="20" t="n">
        <f aca="false">$E142*(BP33-BP22)</f>
        <v>0</v>
      </c>
      <c r="BQ142" s="20" t="n">
        <f aca="false">$E142*(BQ33-BQ22)</f>
        <v>0</v>
      </c>
      <c r="BR142" s="20" t="n">
        <f aca="false">$E142*(BR33-BR22)</f>
        <v>0</v>
      </c>
      <c r="BS142" s="20" t="n">
        <f aca="false">$E142*(BS33-BS22)</f>
        <v>0</v>
      </c>
      <c r="BT142" s="20" t="n">
        <f aca="false">$E142*(BT33-BT22)</f>
        <v>0</v>
      </c>
      <c r="BU142" s="20" t="n">
        <f aca="false">$E142*(BU33-BU22)</f>
        <v>0</v>
      </c>
      <c r="BV142" s="20" t="n">
        <f aca="false">$E142*(BV33-BV22)</f>
        <v>0</v>
      </c>
      <c r="BW142" s="20" t="n">
        <f aca="false">$E142*(BW33-BW22)</f>
        <v>0</v>
      </c>
      <c r="BX142" s="20" t="n">
        <f aca="false">$E142*(BX33-BX22)</f>
        <v>0</v>
      </c>
      <c r="BY142" s="20" t="n">
        <f aca="false">$E142*(BY33-BY22)</f>
        <v>0</v>
      </c>
      <c r="BZ142" s="20" t="n">
        <f aca="false">$E142*(BZ33-BZ22)</f>
        <v>0</v>
      </c>
      <c r="CA142" s="20" t="n">
        <f aca="false">$E142*(CA33-CA22)</f>
        <v>707.588000858561</v>
      </c>
      <c r="CB142" s="20" t="n">
        <f aca="false">$E142*(CB33-CB22)</f>
        <v>0</v>
      </c>
      <c r="CC142" s="20" t="n">
        <f aca="false">$E142*(CC33-CC22)</f>
        <v>0</v>
      </c>
      <c r="CD142" s="20" t="n">
        <f aca="false">$E142*(CD33-CD22)</f>
        <v>0</v>
      </c>
      <c r="CE142" s="20" t="n">
        <f aca="false">$E142*(CE33-CE22)</f>
        <v>0</v>
      </c>
      <c r="CF142" s="20" t="n">
        <f aca="false">$E142*(CF33-CF22)</f>
        <v>0</v>
      </c>
      <c r="CG142" s="20" t="n">
        <f aca="false">$E142*(CG33-CG22)</f>
        <v>0</v>
      </c>
      <c r="CH142" s="20" t="n">
        <f aca="false">$E142*(CH33-CH22)</f>
        <v>0</v>
      </c>
      <c r="CI142" s="20" t="n">
        <f aca="false">$E142*(CI33-CI22)</f>
        <v>0</v>
      </c>
      <c r="CJ142" s="20" t="n">
        <f aca="false">$E142*(CJ33-CJ22)</f>
        <v>0</v>
      </c>
      <c r="CK142" s="20" t="n">
        <f aca="false">$E142*(CK33-CK22)</f>
        <v>0</v>
      </c>
      <c r="CL142" s="20" t="n">
        <f aca="false">$E142*(CL33-CL22)</f>
        <v>0</v>
      </c>
      <c r="CM142" s="20" t="n">
        <f aca="false">$E142*(CM33-CM22)</f>
        <v>0</v>
      </c>
      <c r="CN142" s="20" t="n">
        <f aca="false">$E142*(CN33-CN22)</f>
        <v>0</v>
      </c>
      <c r="CO142" s="20" t="n">
        <f aca="false">$E142*(CO33-CO22)</f>
        <v>0</v>
      </c>
      <c r="CP142" s="20" t="n">
        <f aca="false">$E142*(CP33-CP22)</f>
        <v>0</v>
      </c>
      <c r="CQ142" s="20" t="n">
        <f aca="false">$E142*(CQ33-CQ22)</f>
        <v>0</v>
      </c>
      <c r="CR142" s="20" t="n">
        <f aca="false">$E142*(CR33-CR22)</f>
        <v>0</v>
      </c>
      <c r="CS142" s="20" t="n">
        <f aca="false">$E142*(CS33-CS22)</f>
        <v>0</v>
      </c>
      <c r="CT142" s="20" t="n">
        <f aca="false">$E142*(CT33-CT22)</f>
        <v>0</v>
      </c>
      <c r="CU142" s="20" t="n">
        <f aca="false">$E142*(CU33-CU22)</f>
        <v>0</v>
      </c>
      <c r="CV142" s="20" t="n">
        <f aca="false">$E142*(CV33-CV22)</f>
        <v>0</v>
      </c>
      <c r="CW142" s="20" t="n">
        <f aca="false">$E142*(CW33-CW22)</f>
        <v>0</v>
      </c>
      <c r="CX142" s="20" t="n">
        <f aca="false">$E142*(CX33-CX22)</f>
        <v>0</v>
      </c>
      <c r="CY142" s="20" t="n">
        <f aca="false">$E142*(CY33-CY22)</f>
        <v>0</v>
      </c>
      <c r="CZ142" s="20" t="n">
        <f aca="false">$E142*(CZ33-CZ22)</f>
        <v>0</v>
      </c>
      <c r="DA142" s="20" t="n">
        <f aca="false">$E142*(DA33-DA22)</f>
        <v>0</v>
      </c>
      <c r="DB142" s="20" t="n">
        <f aca="false">$E142*(DB33-DB22)</f>
        <v>0</v>
      </c>
      <c r="DC142" s="20" t="n">
        <f aca="false">$E142*(DC33-DC22)</f>
        <v>0</v>
      </c>
      <c r="DD142" s="20" t="n">
        <f aca="false">$E142*(DD33-DD22)</f>
        <v>0</v>
      </c>
      <c r="DE142" s="20" t="n">
        <f aca="false">$E142*(DE33-DE22)</f>
        <v>0</v>
      </c>
      <c r="DF142" s="20" t="n">
        <f aca="false">$E142*(DF33-DF22)</f>
        <v>0</v>
      </c>
      <c r="DG142" s="20" t="n">
        <f aca="false">$E142*(DG33-DG22)</f>
        <v>0</v>
      </c>
      <c r="DH142" s="20" t="n">
        <f aca="false">$E142*(DH33-DH22)</f>
        <v>0</v>
      </c>
      <c r="DI142" s="20" t="n">
        <f aca="false">$E142*(DI33-DI22)</f>
        <v>0</v>
      </c>
      <c r="DJ142" s="20" t="n">
        <f aca="false">$E142*(DJ33-DJ22)</f>
        <v>0</v>
      </c>
      <c r="DK142" s="20" t="n">
        <f aca="false">$E142*(DK33-DK22)</f>
        <v>0</v>
      </c>
      <c r="DL142" s="20" t="n">
        <f aca="false">$E142*(DL33-DL22)</f>
        <v>0</v>
      </c>
      <c r="DM142" s="20" t="n">
        <f aca="false">$E142*(DM33-DM22)</f>
        <v>0</v>
      </c>
      <c r="DN142" s="20" t="n">
        <f aca="false">$E142*(DN33-DN22)</f>
        <v>0</v>
      </c>
      <c r="DO142" s="20" t="n">
        <f aca="false">$E142*(DO33-DO22)</f>
        <v>0</v>
      </c>
      <c r="DP142" s="20" t="n">
        <f aca="false">$E142*(DP33-DP22)</f>
        <v>0</v>
      </c>
      <c r="DQ142" s="20" t="n">
        <f aca="false">$E142*(DQ33-DQ22)</f>
        <v>0</v>
      </c>
      <c r="DR142" s="20" t="n">
        <f aca="false">$E142*(DR33-DR22)</f>
        <v>0</v>
      </c>
      <c r="DS142" s="20" t="n">
        <f aca="false">$E142*(DS33-DS22)</f>
        <v>0</v>
      </c>
      <c r="DT142" s="20" t="n">
        <f aca="false">$E142*(DT33-DT22)</f>
        <v>0</v>
      </c>
      <c r="DU142" s="20" t="n">
        <f aca="false">$E142*(DU33-DU22)</f>
        <v>0</v>
      </c>
      <c r="DV142" s="20" t="n">
        <f aca="false">$E142*(DV33-DV22)</f>
        <v>0</v>
      </c>
      <c r="DW142" s="20" t="n">
        <f aca="false">$E142*(DW33-DW22)</f>
        <v>0</v>
      </c>
      <c r="DX142" s="20" t="n">
        <f aca="false">$E142*(DX33-DX22)</f>
        <v>0</v>
      </c>
      <c r="DY142" s="20" t="n">
        <f aca="false">$E142*(DY33-DY22)</f>
        <v>0</v>
      </c>
      <c r="DZ142" s="20" t="n">
        <f aca="false">$E142*(DZ33-DZ22)</f>
        <v>0</v>
      </c>
      <c r="EA142" s="20" t="n">
        <f aca="false">$E142*(EA33-EA22)</f>
        <v>0</v>
      </c>
      <c r="EB142" s="20" t="n">
        <f aca="false">$E142*(EB33-EB22)</f>
        <v>0</v>
      </c>
      <c r="EC142" s="20" t="n">
        <f aca="false">$E142*(EC33-EC22)</f>
        <v>0</v>
      </c>
      <c r="ED142" s="20" t="n">
        <f aca="false">$E142*(ED33-ED22)</f>
        <v>0</v>
      </c>
      <c r="EE142" s="20" t="n">
        <f aca="false">$E142*(EE33-EE22)</f>
        <v>0</v>
      </c>
      <c r="EF142" s="20" t="n">
        <f aca="false">$E142*(EF33-EF22)</f>
        <v>0</v>
      </c>
      <c r="EG142" s="20" t="n">
        <f aca="false">$E142*(EG33-EG22)</f>
        <v>0</v>
      </c>
      <c r="EH142" s="20" t="n">
        <f aca="false">$E142*(EH33-EH22)</f>
        <v>0</v>
      </c>
      <c r="EI142" s="20" t="n">
        <f aca="false">$E142*(EI33-EI22)</f>
        <v>0</v>
      </c>
      <c r="EJ142" s="20" t="n">
        <f aca="false">$E142*(EJ33-EJ22)</f>
        <v>0</v>
      </c>
      <c r="EK142" s="20" t="n">
        <f aca="false">$E142*(EK33-EK22)</f>
        <v>0</v>
      </c>
      <c r="EL142" s="20" t="n">
        <f aca="false">$E142*(EL33-EL22)</f>
        <v>0</v>
      </c>
      <c r="EM142" s="20" t="n">
        <f aca="false">$E142*(EM33-EM22)</f>
        <v>0</v>
      </c>
      <c r="EN142" s="20" t="n">
        <f aca="false">$E142*(EN33-EN22)</f>
        <v>0</v>
      </c>
      <c r="EO142" s="20" t="n">
        <f aca="false">$E142*(EO33-EO22)</f>
        <v>0</v>
      </c>
      <c r="EP142" s="20" t="n">
        <f aca="false">$E142*(EP33-EP22)</f>
        <v>0</v>
      </c>
      <c r="EQ142" s="20" t="n">
        <f aca="false">$E142*(EQ33-EQ22)</f>
        <v>0</v>
      </c>
      <c r="ER142" s="20" t="n">
        <f aca="false">$E142*(ER33-ER22)</f>
        <v>0</v>
      </c>
      <c r="ES142" s="20" t="n">
        <f aca="false">$E142*(ES33-ES22)</f>
        <v>0</v>
      </c>
      <c r="ET142" s="20" t="n">
        <f aca="false">$E142*(ET33-ET22)</f>
        <v>0</v>
      </c>
      <c r="EU142" s="20" t="n">
        <f aca="false">$E142*(EU33-EU22)</f>
        <v>0</v>
      </c>
      <c r="EV142" s="20" t="n">
        <f aca="false">$E142*(EV33-EV22)</f>
        <v>0</v>
      </c>
      <c r="EW142" s="20" t="n">
        <f aca="false">$E142*(EW33-EW22)</f>
        <v>0</v>
      </c>
      <c r="EX142" s="20" t="n">
        <f aca="false">$E142*(EX33-EX22)</f>
        <v>0</v>
      </c>
      <c r="EY142" s="20" t="n">
        <f aca="false">$E142*(EY33-EY22)</f>
        <v>0</v>
      </c>
      <c r="EZ142" s="20" t="n">
        <f aca="false">$E142*(EZ33-EZ22)</f>
        <v>0</v>
      </c>
      <c r="FA142" s="20" t="n">
        <f aca="false">$E142*(FA33-FA22)</f>
        <v>0</v>
      </c>
      <c r="FB142" s="20" t="n">
        <f aca="false">$E142*(FB33-FB22)</f>
        <v>0</v>
      </c>
      <c r="FC142" s="20" t="n">
        <f aca="false">$E142*(FC33-FC22)</f>
        <v>0</v>
      </c>
      <c r="FD142" s="20" t="n">
        <f aca="false">$E142*(FD33-FD22)</f>
        <v>0</v>
      </c>
      <c r="FE142" s="20" t="n">
        <f aca="false">$E142*(FE33-FE22)</f>
        <v>0</v>
      </c>
      <c r="FF142" s="20" t="n">
        <f aca="false">$E142*(FF33-FF22)</f>
        <v>0</v>
      </c>
      <c r="FG142" s="20" t="n">
        <f aca="false">$E142*(FG33-FG22)</f>
        <v>0</v>
      </c>
      <c r="FH142" s="20" t="n">
        <f aca="false">$E142*(FH33-FH22)</f>
        <v>0</v>
      </c>
    </row>
    <row r="143" customFormat="false" ht="15" hidden="false" customHeight="false" outlineLevel="0" collapsed="false">
      <c r="C143" s="0" t="s">
        <v>790</v>
      </c>
      <c r="D143" s="11" t="s">
        <v>14</v>
      </c>
      <c r="E143" s="33" t="n">
        <f aca="false">IF(COUNT($J143:$FH143)=0,"n/a",MIN($J143:$FH143))</f>
        <v>1.24518375273973</v>
      </c>
      <c r="J143" s="33" t="str">
        <f aca="false">IF(J132&lt;-Tolerance,J122/-J132,"")</f>
        <v/>
      </c>
      <c r="K143" s="33" t="str">
        <f aca="false">IF(K132&lt;-Tolerance,K122/-K132,"")</f>
        <v/>
      </c>
      <c r="L143" s="33" t="str">
        <f aca="false">IF(L132&lt;-Tolerance,L122/-L132,"")</f>
        <v/>
      </c>
      <c r="M143" s="33" t="str">
        <f aca="false">IF(M132&lt;-Tolerance,M122/-M132,"")</f>
        <v/>
      </c>
      <c r="N143" s="33" t="str">
        <f aca="false">IF(N132&lt;-Tolerance,N122/-N132,"")</f>
        <v/>
      </c>
      <c r="O143" s="33" t="str">
        <f aca="false">IF(O132&lt;-Tolerance,O122/-O132,"")</f>
        <v/>
      </c>
      <c r="P143" s="33" t="str">
        <f aca="false">IF(P132&lt;-Tolerance,P122/-P132,"")</f>
        <v/>
      </c>
      <c r="Q143" s="33" t="str">
        <f aca="false">IF(Q132&lt;-Tolerance,Q122/-Q132,"")</f>
        <v/>
      </c>
      <c r="R143" s="33" t="str">
        <f aca="false">IF(R132&lt;-Tolerance,R122/-R132,"")</f>
        <v/>
      </c>
      <c r="S143" s="33" t="str">
        <f aca="false">IF(S132&lt;-Tolerance,S122/-S132,"")</f>
        <v/>
      </c>
      <c r="T143" s="33" t="n">
        <f aca="false">IF(T132&lt;-Tolerance,T122/-T132,"")</f>
        <v>1.5531342086827</v>
      </c>
      <c r="U143" s="33" t="n">
        <f aca="false">IF(U132&lt;-Tolerance,U122/-U132,"")</f>
        <v>1.56853252823835</v>
      </c>
      <c r="V143" s="33" t="n">
        <f aca="false">IF(V132&lt;-Tolerance,V122/-V132,"")</f>
        <v>1.56684636773493</v>
      </c>
      <c r="W143" s="33" t="n">
        <f aca="false">IF(W132&lt;-Tolerance,W122/-W132,"")</f>
        <v>1.50826262873925</v>
      </c>
      <c r="X143" s="33" t="n">
        <f aca="false">IF(X132&lt;-Tolerance,X122/-X132,"")</f>
        <v>1.52339492578334</v>
      </c>
      <c r="Y143" s="33" t="n">
        <f aca="false">IF(Y132&lt;-Tolerance,Y122/-Y132,"")</f>
        <v>1.53847445338156</v>
      </c>
      <c r="Z143" s="33" t="n">
        <f aca="false">IF(Z132&lt;-Tolerance,Z122/-Z132,"")</f>
        <v>1.53679638818652</v>
      </c>
      <c r="AA143" s="33" t="n">
        <f aca="false">IF(AA132&lt;-Tolerance,AA122/-AA132,"")</f>
        <v>1.24518375273973</v>
      </c>
      <c r="AB143" s="33" t="n">
        <f aca="false">IF(AB132&lt;-Tolerance,AB122/-AB132,"")</f>
        <v>1.25740082934001</v>
      </c>
      <c r="AC143" s="33" t="n">
        <f aca="false">IF(AC132&lt;-Tolerance,AC122/-AC132,"")</f>
        <v>1.26956539214138</v>
      </c>
      <c r="AD143" s="33" t="n">
        <f aca="false">IF(AD132&lt;-Tolerance,AD122/-AD132,"")</f>
        <v>1.26789545650429</v>
      </c>
      <c r="AE143" s="33" t="n">
        <f aca="false">IF(AE132&lt;-Tolerance,AE122/-AE132,"")</f>
        <v>3.34031778759904</v>
      </c>
      <c r="AF143" s="33" t="n">
        <f aca="false">IF(AF132&lt;-Tolerance,AF122/-AF132,"")</f>
        <v>3.3734686990882</v>
      </c>
      <c r="AG143" s="33" t="n">
        <f aca="false">IF(AG132&lt;-Tolerance,AG122/-AG132,"")</f>
        <v>3.40650449050893</v>
      </c>
      <c r="AH143" s="33" t="n">
        <f aca="false">IF(AH132&lt;-Tolerance,AH122/-AH132,"")</f>
        <v>3.40265159653773</v>
      </c>
      <c r="AI143" s="33" t="n">
        <f aca="false">IF(AI132&lt;-Tolerance,AI122/-AI132,"")</f>
        <v>3.35531365449222</v>
      </c>
      <c r="AJ143" s="33" t="n">
        <f aca="false">IF(AJ132&lt;-Tolerance,AJ122/-AJ132,"")</f>
        <v>3.35171982306035</v>
      </c>
      <c r="AK143" s="33" t="n">
        <f aca="false">IF(AK132&lt;-Tolerance,AK122/-AK132,"")</f>
        <v>3.36172799696987</v>
      </c>
      <c r="AL143" s="33" t="n">
        <f aca="false">IF(AL132&lt;-Tolerance,AL122/-AL132,"")</f>
        <v>3.35788642904051</v>
      </c>
      <c r="AM143" s="33" t="n">
        <f aca="false">IF(AM132&lt;-Tolerance,AM122/-AM132,"")</f>
        <v>3.18279675542951</v>
      </c>
      <c r="AN143" s="33" t="n">
        <f aca="false">IF(AN132&lt;-Tolerance,AN122/-AN132,"")</f>
        <v>3.21399456694729</v>
      </c>
      <c r="AO143" s="33" t="n">
        <f aca="false">IF(AO132&lt;-Tolerance,AO122/-AO132,"")</f>
        <v>3.24508360959184</v>
      </c>
      <c r="AP143" s="33" t="n">
        <f aca="false">IF(AP132&lt;-Tolerance,AP122/-AP132,"")</f>
        <v>3.24120046055049</v>
      </c>
      <c r="AQ143" s="33" t="n">
        <f aca="false">IF(AQ132&lt;-Tolerance,AQ122/-AQ132,"")</f>
        <v>2.91012409364721</v>
      </c>
      <c r="AR143" s="33" t="n">
        <f aca="false">IF(AR132&lt;-Tolerance,AR122/-AR132,"")</f>
        <v>2.93844958302014</v>
      </c>
      <c r="AS143" s="33" t="n">
        <f aca="false">IF(AS132&lt;-Tolerance,AS122/-AS132,"")</f>
        <v>2.96667110398786</v>
      </c>
      <c r="AT143" s="33" t="n">
        <f aca="false">IF(AT132&lt;-Tolerance,AT122/-AT132,"")</f>
        <v>2.96291899315665</v>
      </c>
      <c r="AU143" s="33" t="n">
        <f aca="false">IF(AU132&lt;-Tolerance,AU122/-AU132,"")</f>
        <v>2.97636561206516</v>
      </c>
      <c r="AV143" s="33" t="n">
        <f aca="false">IF(AV132&lt;-Tolerance,AV122/-AV132,"")</f>
        <v>3.00544696359741</v>
      </c>
      <c r="AW143" s="33" t="n">
        <f aca="false">IF(AW132&lt;-Tolerance,AW122/-AW132,"")</f>
        <v>3.03442466877563</v>
      </c>
      <c r="AX143" s="33" t="n">
        <f aca="false">IF(AX132&lt;-Tolerance,AX122/-AX132,"")</f>
        <v>3.03066008151523</v>
      </c>
      <c r="AY143" s="33" t="n">
        <f aca="false">IF(AY132&lt;-Tolerance,AY122/-AY132,"")</f>
        <v>2.80989578186344</v>
      </c>
      <c r="AZ143" s="33" t="n">
        <f aca="false">IF(AZ132&lt;-Tolerance,AZ122/-AZ132,"")</f>
        <v>2.80617761016642</v>
      </c>
      <c r="BA143" s="33" t="n">
        <f aca="false">IF(BA132&lt;-Tolerance,BA122/-BA132,"")</f>
        <v>2.83296617797536</v>
      </c>
      <c r="BB143" s="33" t="n">
        <f aca="false">IF(BB132&lt;-Tolerance,BB122/-BB132,"")</f>
        <v>2.82916794090419</v>
      </c>
      <c r="BC143" s="33" t="n">
        <f aca="false">IF(BC132&lt;-Tolerance,BC122/-BC132,"")</f>
        <v>2.85484732005113</v>
      </c>
      <c r="BD143" s="33" t="n">
        <f aca="false">IF(BD132&lt;-Tolerance,BD122/-BD132,"")</f>
        <v>2.88242725491627</v>
      </c>
      <c r="BE143" s="33" t="n">
        <f aca="false">IF(BE132&lt;-Tolerance,BE122/-BE132,"")</f>
        <v>2.90989794265542</v>
      </c>
      <c r="BF143" s="33" t="n">
        <f aca="false">IF(BF132&lt;-Tolerance,BF122/-BF132,"")</f>
        <v>2.90590628487475</v>
      </c>
      <c r="BG143" s="33" t="n">
        <f aca="false">IF(BG132&lt;-Tolerance,BG122/-BG132,"")</f>
        <v>2.89468206052101</v>
      </c>
      <c r="BH143" s="33" t="n">
        <f aca="false">IF(BH132&lt;-Tolerance,BH122/-BH132,"")</f>
        <v>2.7832239090504</v>
      </c>
      <c r="BI143" s="33" t="n">
        <f aca="false">IF(BI132&lt;-Tolerance,BI122/-BI132,"")</f>
        <v>2.80957496369997</v>
      </c>
      <c r="BJ143" s="33" t="n">
        <f aca="false">IF(BJ132&lt;-Tolerance,BJ122/-BJ132,"")</f>
        <v>2.80551564280328</v>
      </c>
      <c r="BK143" s="33" t="n">
        <f aca="false">IF(BK132&lt;-Tolerance,BK122/-BK132,"")</f>
        <v>2.67914717040835</v>
      </c>
      <c r="BL143" s="33" t="n">
        <f aca="false">IF(BL132&lt;-Tolerance,BL122/-BL132,"")</f>
        <v>2.70476861323714</v>
      </c>
      <c r="BM143" s="33" t="n">
        <f aca="false">IF(BM132&lt;-Tolerance,BM122/-BM132,"")</f>
        <v>2.73027983914096</v>
      </c>
      <c r="BN143" s="33" t="n">
        <f aca="false">IF(BN132&lt;-Tolerance,BN122/-BN132,"")</f>
        <v>2.72620325920296</v>
      </c>
      <c r="BO143" s="33" t="n">
        <f aca="false">IF(BO132&lt;-Tolerance,BO122/-BO132,"")</f>
        <v>2.71981142628907</v>
      </c>
      <c r="BP143" s="33" t="n">
        <f aca="false">IF(BP132&lt;-Tolerance,BP122/-BP132,"")</f>
        <v>2.7158604820401</v>
      </c>
      <c r="BQ143" s="33" t="n">
        <f aca="false">IF(BQ132&lt;-Tolerance,BQ122/-BQ132,"")</f>
        <v>2.74157459191261</v>
      </c>
      <c r="BR143" s="33" t="n">
        <f aca="false">IF(BR132&lt;-Tolerance,BR122/-BR132,"")</f>
        <v>2.73753800315817</v>
      </c>
      <c r="BS143" s="33" t="n">
        <f aca="false">IF(BS132&lt;-Tolerance,BS122/-BS132,"")</f>
        <v>2.56770140293661</v>
      </c>
      <c r="BT143" s="33" t="n">
        <f aca="false">IF(BT132&lt;-Tolerance,BT122/-BT132,"")</f>
        <v>2.59224151591164</v>
      </c>
      <c r="BU143" s="33" t="n">
        <f aca="false">IF(BU132&lt;-Tolerance,BU122/-BU132,"")</f>
        <v>2.61667565872471</v>
      </c>
      <c r="BV143" s="33" t="n">
        <f aca="false">IF(BV132&lt;-Tolerance,BV122/-BV132,"")</f>
        <v>2.6126743921049</v>
      </c>
      <c r="BW143" s="33" t="n">
        <f aca="false">IF(BW132&lt;-Tolerance,BW122/-BW132,"")</f>
        <v>2.53380306156821</v>
      </c>
      <c r="BX143" s="33" t="n">
        <f aca="false">IF(BX132&lt;-Tolerance,BX122/-BX132,"")</f>
        <v>2.55790532829653</v>
      </c>
      <c r="BY143" s="33" t="n">
        <f aca="false">IF(BY132&lt;-Tolerance,BY122/-BY132,"")</f>
        <v>2.58189918313849</v>
      </c>
      <c r="BZ143" s="33" t="n">
        <f aca="false">IF(BZ132&lt;-Tolerance,BZ122/-BZ132,"")</f>
        <v>2.57778810183118</v>
      </c>
      <c r="CA143" s="33" t="n">
        <f aca="false">IF(CA132&lt;-Tolerance,CA122/-CA132,"")</f>
        <v>2.46925084261768</v>
      </c>
      <c r="CB143" s="33" t="str">
        <f aca="false">IF(CB132&lt;-Tolerance,CB122/-CB132,"")</f>
        <v/>
      </c>
      <c r="CC143" s="33" t="str">
        <f aca="false">IF(CC132&lt;-Tolerance,CC122/-CC132,"")</f>
        <v/>
      </c>
      <c r="CD143" s="33" t="str">
        <f aca="false">IF(CD132&lt;-Tolerance,CD122/-CD132,"")</f>
        <v/>
      </c>
      <c r="CE143" s="33" t="str">
        <f aca="false">IF(CE132&lt;-Tolerance,CE122/-CE132,"")</f>
        <v/>
      </c>
      <c r="CF143" s="33" t="str">
        <f aca="false">IF(CF132&lt;-Tolerance,CF122/-CF132,"")</f>
        <v/>
      </c>
      <c r="CG143" s="33" t="str">
        <f aca="false">IF(CG132&lt;-Tolerance,CG122/-CG132,"")</f>
        <v/>
      </c>
      <c r="CH143" s="33" t="str">
        <f aca="false">IF(CH132&lt;-Tolerance,CH122/-CH132,"")</f>
        <v/>
      </c>
      <c r="CI143" s="33" t="str">
        <f aca="false">IF(CI132&lt;-Tolerance,CI122/-CI132,"")</f>
        <v/>
      </c>
      <c r="CJ143" s="33" t="str">
        <f aca="false">IF(CJ132&lt;-Tolerance,CJ122/-CJ132,"")</f>
        <v/>
      </c>
      <c r="CK143" s="33" t="str">
        <f aca="false">IF(CK132&lt;-Tolerance,CK122/-CK132,"")</f>
        <v/>
      </c>
      <c r="CL143" s="33" t="str">
        <f aca="false">IF(CL132&lt;-Tolerance,CL122/-CL132,"")</f>
        <v/>
      </c>
      <c r="CM143" s="33" t="str">
        <f aca="false">IF(CM132&lt;-Tolerance,CM122/-CM132,"")</f>
        <v/>
      </c>
      <c r="CN143" s="33" t="str">
        <f aca="false">IF(CN132&lt;-Tolerance,CN122/-CN132,"")</f>
        <v/>
      </c>
      <c r="CO143" s="33" t="str">
        <f aca="false">IF(CO132&lt;-Tolerance,CO122/-CO132,"")</f>
        <v/>
      </c>
      <c r="CP143" s="33" t="str">
        <f aca="false">IF(CP132&lt;-Tolerance,CP122/-CP132,"")</f>
        <v/>
      </c>
      <c r="CQ143" s="33" t="str">
        <f aca="false">IF(CQ132&lt;-Tolerance,CQ122/-CQ132,"")</f>
        <v/>
      </c>
      <c r="CR143" s="33" t="str">
        <f aca="false">IF(CR132&lt;-Tolerance,CR122/-CR132,"")</f>
        <v/>
      </c>
      <c r="CS143" s="33" t="str">
        <f aca="false">IF(CS132&lt;-Tolerance,CS122/-CS132,"")</f>
        <v/>
      </c>
      <c r="CT143" s="33" t="str">
        <f aca="false">IF(CT132&lt;-Tolerance,CT122/-CT132,"")</f>
        <v/>
      </c>
      <c r="CU143" s="33" t="str">
        <f aca="false">IF(CU132&lt;-Tolerance,CU122/-CU132,"")</f>
        <v/>
      </c>
      <c r="CV143" s="33" t="str">
        <f aca="false">IF(CV132&lt;-Tolerance,CV122/-CV132,"")</f>
        <v/>
      </c>
      <c r="CW143" s="33" t="str">
        <f aca="false">IF(CW132&lt;-Tolerance,CW122/-CW132,"")</f>
        <v/>
      </c>
      <c r="CX143" s="33" t="str">
        <f aca="false">IF(CX132&lt;-Tolerance,CX122/-CX132,"")</f>
        <v/>
      </c>
      <c r="CY143" s="33" t="str">
        <f aca="false">IF(CY132&lt;-Tolerance,CY122/-CY132,"")</f>
        <v/>
      </c>
      <c r="CZ143" s="33" t="str">
        <f aca="false">IF(CZ132&lt;-Tolerance,CZ122/-CZ132,"")</f>
        <v/>
      </c>
      <c r="DA143" s="33" t="str">
        <f aca="false">IF(DA132&lt;-Tolerance,DA122/-DA132,"")</f>
        <v/>
      </c>
      <c r="DB143" s="33" t="str">
        <f aca="false">IF(DB132&lt;-Tolerance,DB122/-DB132,"")</f>
        <v/>
      </c>
      <c r="DC143" s="33" t="str">
        <f aca="false">IF(DC132&lt;-Tolerance,DC122/-DC132,"")</f>
        <v/>
      </c>
      <c r="DD143" s="33" t="str">
        <f aca="false">IF(DD132&lt;-Tolerance,DD122/-DD132,"")</f>
        <v/>
      </c>
      <c r="DE143" s="33" t="str">
        <f aca="false">IF(DE132&lt;-Tolerance,DE122/-DE132,"")</f>
        <v/>
      </c>
      <c r="DF143" s="33" t="str">
        <f aca="false">IF(DF132&lt;-Tolerance,DF122/-DF132,"")</f>
        <v/>
      </c>
      <c r="DG143" s="33" t="str">
        <f aca="false">IF(DG132&lt;-Tolerance,DG122/-DG132,"")</f>
        <v/>
      </c>
      <c r="DH143" s="33" t="str">
        <f aca="false">IF(DH132&lt;-Tolerance,DH122/-DH132,"")</f>
        <v/>
      </c>
      <c r="DI143" s="33" t="str">
        <f aca="false">IF(DI132&lt;-Tolerance,DI122/-DI132,"")</f>
        <v/>
      </c>
      <c r="DJ143" s="33" t="str">
        <f aca="false">IF(DJ132&lt;-Tolerance,DJ122/-DJ132,"")</f>
        <v/>
      </c>
      <c r="DK143" s="33" t="str">
        <f aca="false">IF(DK132&lt;-Tolerance,DK122/-DK132,"")</f>
        <v/>
      </c>
      <c r="DL143" s="33" t="str">
        <f aca="false">IF(DL132&lt;-Tolerance,DL122/-DL132,"")</f>
        <v/>
      </c>
      <c r="DM143" s="33" t="str">
        <f aca="false">IF(DM132&lt;-Tolerance,DM122/-DM132,"")</f>
        <v/>
      </c>
      <c r="DN143" s="33" t="str">
        <f aca="false">IF(DN132&lt;-Tolerance,DN122/-DN132,"")</f>
        <v/>
      </c>
      <c r="DO143" s="33" t="str">
        <f aca="false">IF(DO132&lt;-Tolerance,DO122/-DO132,"")</f>
        <v/>
      </c>
      <c r="DP143" s="33" t="str">
        <f aca="false">IF(DP132&lt;-Tolerance,DP122/-DP132,"")</f>
        <v/>
      </c>
      <c r="DQ143" s="33" t="str">
        <f aca="false">IF(DQ132&lt;-Tolerance,DQ122/-DQ132,"")</f>
        <v/>
      </c>
      <c r="DR143" s="33" t="str">
        <f aca="false">IF(DR132&lt;-Tolerance,DR122/-DR132,"")</f>
        <v/>
      </c>
      <c r="DS143" s="33" t="str">
        <f aca="false">IF(DS132&lt;-Tolerance,DS122/-DS132,"")</f>
        <v/>
      </c>
      <c r="DT143" s="33" t="str">
        <f aca="false">IF(DT132&lt;-Tolerance,DT122/-DT132,"")</f>
        <v/>
      </c>
      <c r="DU143" s="33" t="str">
        <f aca="false">IF(DU132&lt;-Tolerance,DU122/-DU132,"")</f>
        <v/>
      </c>
      <c r="DV143" s="33" t="str">
        <f aca="false">IF(DV132&lt;-Tolerance,DV122/-DV132,"")</f>
        <v/>
      </c>
      <c r="DW143" s="33" t="str">
        <f aca="false">IF(DW132&lt;-Tolerance,DW122/-DW132,"")</f>
        <v/>
      </c>
      <c r="DX143" s="33" t="str">
        <f aca="false">IF(DX132&lt;-Tolerance,DX122/-DX132,"")</f>
        <v/>
      </c>
      <c r="DY143" s="33" t="str">
        <f aca="false">IF(DY132&lt;-Tolerance,DY122/-DY132,"")</f>
        <v/>
      </c>
      <c r="DZ143" s="33" t="str">
        <f aca="false">IF(DZ132&lt;-Tolerance,DZ122/-DZ132,"")</f>
        <v/>
      </c>
      <c r="EA143" s="33" t="str">
        <f aca="false">IF(EA132&lt;-Tolerance,EA122/-EA132,"")</f>
        <v/>
      </c>
      <c r="EB143" s="33" t="str">
        <f aca="false">IF(EB132&lt;-Tolerance,EB122/-EB132,"")</f>
        <v/>
      </c>
      <c r="EC143" s="33" t="str">
        <f aca="false">IF(EC132&lt;-Tolerance,EC122/-EC132,"")</f>
        <v/>
      </c>
      <c r="ED143" s="33" t="str">
        <f aca="false">IF(ED132&lt;-Tolerance,ED122/-ED132,"")</f>
        <v/>
      </c>
      <c r="EE143" s="33" t="str">
        <f aca="false">IF(EE132&lt;-Tolerance,EE122/-EE132,"")</f>
        <v/>
      </c>
      <c r="EF143" s="33" t="str">
        <f aca="false">IF(EF132&lt;-Tolerance,EF122/-EF132,"")</f>
        <v/>
      </c>
      <c r="EG143" s="33" t="str">
        <f aca="false">IF(EG132&lt;-Tolerance,EG122/-EG132,"")</f>
        <v/>
      </c>
      <c r="EH143" s="33" t="str">
        <f aca="false">IF(EH132&lt;-Tolerance,EH122/-EH132,"")</f>
        <v/>
      </c>
      <c r="EI143" s="33" t="str">
        <f aca="false">IF(EI132&lt;-Tolerance,EI122/-EI132,"")</f>
        <v/>
      </c>
      <c r="EJ143" s="33" t="str">
        <f aca="false">IF(EJ132&lt;-Tolerance,EJ122/-EJ132,"")</f>
        <v/>
      </c>
      <c r="EK143" s="33" t="str">
        <f aca="false">IF(EK132&lt;-Tolerance,EK122/-EK132,"")</f>
        <v/>
      </c>
      <c r="EL143" s="33" t="str">
        <f aca="false">IF(EL132&lt;-Tolerance,EL122/-EL132,"")</f>
        <v/>
      </c>
      <c r="EM143" s="33" t="str">
        <f aca="false">IF(EM132&lt;-Tolerance,EM122/-EM132,"")</f>
        <v/>
      </c>
      <c r="EN143" s="33" t="str">
        <f aca="false">IF(EN132&lt;-Tolerance,EN122/-EN132,"")</f>
        <v/>
      </c>
      <c r="EO143" s="33" t="str">
        <f aca="false">IF(EO132&lt;-Tolerance,EO122/-EO132,"")</f>
        <v/>
      </c>
      <c r="EP143" s="33" t="str">
        <f aca="false">IF(EP132&lt;-Tolerance,EP122/-EP132,"")</f>
        <v/>
      </c>
      <c r="EQ143" s="33" t="str">
        <f aca="false">IF(EQ132&lt;-Tolerance,EQ122/-EQ132,"")</f>
        <v/>
      </c>
      <c r="ER143" s="33" t="str">
        <f aca="false">IF(ER132&lt;-Tolerance,ER122/-ER132,"")</f>
        <v/>
      </c>
      <c r="ES143" s="33" t="str">
        <f aca="false">IF(ES132&lt;-Tolerance,ES122/-ES132,"")</f>
        <v/>
      </c>
      <c r="ET143" s="33" t="str">
        <f aca="false">IF(ET132&lt;-Tolerance,ET122/-ET132,"")</f>
        <v/>
      </c>
      <c r="EU143" s="33" t="str">
        <f aca="false">IF(EU132&lt;-Tolerance,EU122/-EU132,"")</f>
        <v/>
      </c>
      <c r="EV143" s="33" t="str">
        <f aca="false">IF(EV132&lt;-Tolerance,EV122/-EV132,"")</f>
        <v/>
      </c>
      <c r="EW143" s="33" t="str">
        <f aca="false">IF(EW132&lt;-Tolerance,EW122/-EW132,"")</f>
        <v/>
      </c>
      <c r="EX143" s="33" t="str">
        <f aca="false">IF(EX132&lt;-Tolerance,EX122/-EX132,"")</f>
        <v/>
      </c>
      <c r="EY143" s="33" t="str">
        <f aca="false">IF(EY132&lt;-Tolerance,EY122/-EY132,"")</f>
        <v/>
      </c>
      <c r="EZ143" s="33" t="str">
        <f aca="false">IF(EZ132&lt;-Tolerance,EZ122/-EZ132,"")</f>
        <v/>
      </c>
      <c r="FA143" s="33" t="str">
        <f aca="false">IF(FA132&lt;-Tolerance,FA122/-FA132,"")</f>
        <v/>
      </c>
      <c r="FB143" s="33" t="str">
        <f aca="false">IF(FB132&lt;-Tolerance,FB122/-FB132,"")</f>
        <v/>
      </c>
      <c r="FC143" s="33" t="str">
        <f aca="false">IF(FC132&lt;-Tolerance,FC122/-FC132,"")</f>
        <v/>
      </c>
      <c r="FD143" s="33" t="str">
        <f aca="false">IF(FD132&lt;-Tolerance,FD122/-FD132,"")</f>
        <v/>
      </c>
      <c r="FE143" s="33" t="str">
        <f aca="false">IF(FE132&lt;-Tolerance,FE122/-FE132,"")</f>
        <v/>
      </c>
      <c r="FF143" s="33" t="str">
        <f aca="false">IF(FF132&lt;-Tolerance,FF122/-FF132,"")</f>
        <v/>
      </c>
      <c r="FG143" s="33" t="str">
        <f aca="false">IF(FG132&lt;-Tolerance,FG122/-FG132,"")</f>
        <v/>
      </c>
      <c r="FH143" s="33" t="str">
        <f aca="false">IF(FH132&lt;-Tolerance,FH122/-FH132,"")</f>
        <v/>
      </c>
    </row>
    <row r="145" customFormat="false" ht="15" hidden="false" customHeight="false" outlineLevel="0" collapsed="false">
      <c r="A145" s="9" t="s">
        <v>14</v>
      </c>
      <c r="B145" s="9"/>
      <c r="C145" s="9" t="s">
        <v>791</v>
      </c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</row>
    <row r="146" customFormat="false" ht="15" hidden="false" customHeight="false" outlineLevel="0" collapsed="false">
      <c r="C146" s="0" t="s">
        <v>792</v>
      </c>
      <c r="D146" s="11" t="s">
        <v>359</v>
      </c>
      <c r="E146" s="20" t="n">
        <f aca="false">$E116-$F116-In_Land_Capex-$I106</f>
        <v>38432</v>
      </c>
      <c r="I146" s="20" t="n">
        <f aca="false">SUM(J146:FH146)</f>
        <v>-38432</v>
      </c>
      <c r="J146" s="20" t="n">
        <f aca="false">-$E146*J34</f>
        <v>-0</v>
      </c>
      <c r="K146" s="20" t="n">
        <f aca="false">-$E146*K34</f>
        <v>-0</v>
      </c>
      <c r="L146" s="20" t="n">
        <f aca="false">-$E146*L34</f>
        <v>-0</v>
      </c>
      <c r="M146" s="20" t="n">
        <f aca="false">-$E146*M34</f>
        <v>-0</v>
      </c>
      <c r="N146" s="20" t="n">
        <f aca="false">-$E146*N34</f>
        <v>-0</v>
      </c>
      <c r="O146" s="20" t="n">
        <f aca="false">-$E146*O34</f>
        <v>-0</v>
      </c>
      <c r="P146" s="20" t="n">
        <f aca="false">-$E146*P34</f>
        <v>-0</v>
      </c>
      <c r="Q146" s="20" t="n">
        <f aca="false">-$E146*Q34</f>
        <v>-0</v>
      </c>
      <c r="R146" s="20" t="n">
        <f aca="false">-$E146*R34</f>
        <v>-0</v>
      </c>
      <c r="S146" s="20" t="n">
        <f aca="false">-$E146*S34</f>
        <v>-0</v>
      </c>
      <c r="T146" s="20" t="n">
        <f aca="false">-$E146*T34</f>
        <v>-319.185178424751</v>
      </c>
      <c r="U146" s="20" t="n">
        <f aca="false">-$E146*U34</f>
        <v>-322.69270785799</v>
      </c>
      <c r="V146" s="20" t="n">
        <f aca="false">-$E146*V34</f>
        <v>-322.69270785799</v>
      </c>
      <c r="W146" s="20" t="n">
        <f aca="false">-$E146*W34</f>
        <v>-315.677648991512</v>
      </c>
      <c r="X146" s="20" t="n">
        <f aca="false">-$E146*X34</f>
        <v>-319.185178424751</v>
      </c>
      <c r="Y146" s="20" t="n">
        <f aca="false">-$E146*Y34</f>
        <v>-322.69270785799</v>
      </c>
      <c r="Z146" s="20" t="n">
        <f aca="false">-$E146*Z34</f>
        <v>-322.69270785799</v>
      </c>
      <c r="AA146" s="20" t="n">
        <f aca="false">-$E146*AA34</f>
        <v>-315.677648991512</v>
      </c>
      <c r="AB146" s="20" t="n">
        <f aca="false">-$E146*AB34</f>
        <v>-319.185178424751</v>
      </c>
      <c r="AC146" s="20" t="n">
        <f aca="false">-$E146*AC34</f>
        <v>-322.69270785799</v>
      </c>
      <c r="AD146" s="20" t="n">
        <f aca="false">-$E146*AD34</f>
        <v>-322.69270785799</v>
      </c>
      <c r="AE146" s="20" t="n">
        <f aca="false">-$E146*AE34</f>
        <v>-315.677648991512</v>
      </c>
      <c r="AF146" s="20" t="n">
        <f aca="false">-$E146*AF34</f>
        <v>-319.185178424751</v>
      </c>
      <c r="AG146" s="20" t="n">
        <f aca="false">-$E146*AG34</f>
        <v>-322.69270785799</v>
      </c>
      <c r="AH146" s="20" t="n">
        <f aca="false">-$E146*AH34</f>
        <v>-322.69270785799</v>
      </c>
      <c r="AI146" s="20" t="n">
        <f aca="false">-$E146*AI34</f>
        <v>-319.185178424751</v>
      </c>
      <c r="AJ146" s="20" t="n">
        <f aca="false">-$E146*AJ34</f>
        <v>-319.185178424751</v>
      </c>
      <c r="AK146" s="20" t="n">
        <f aca="false">-$E146*AK34</f>
        <v>-322.69270785799</v>
      </c>
      <c r="AL146" s="20" t="n">
        <f aca="false">-$E146*AL34</f>
        <v>-322.69270785799</v>
      </c>
      <c r="AM146" s="20" t="n">
        <f aca="false">-$E146*AM34</f>
        <v>-315.677648991512</v>
      </c>
      <c r="AN146" s="20" t="n">
        <f aca="false">-$E146*AN34</f>
        <v>-319.185178424751</v>
      </c>
      <c r="AO146" s="20" t="n">
        <f aca="false">-$E146*AO34</f>
        <v>-322.69270785799</v>
      </c>
      <c r="AP146" s="20" t="n">
        <f aca="false">-$E146*AP34</f>
        <v>-322.69270785799</v>
      </c>
      <c r="AQ146" s="20" t="n">
        <f aca="false">-$E146*AQ34</f>
        <v>-315.677648991512</v>
      </c>
      <c r="AR146" s="20" t="n">
        <f aca="false">-$E146*AR34</f>
        <v>-319.185178424751</v>
      </c>
      <c r="AS146" s="20" t="n">
        <f aca="false">-$E146*AS34</f>
        <v>-322.69270785799</v>
      </c>
      <c r="AT146" s="20" t="n">
        <f aca="false">-$E146*AT34</f>
        <v>-322.69270785799</v>
      </c>
      <c r="AU146" s="20" t="n">
        <f aca="false">-$E146*AU34</f>
        <v>-315.677648991512</v>
      </c>
      <c r="AV146" s="20" t="n">
        <f aca="false">-$E146*AV34</f>
        <v>-319.185178424751</v>
      </c>
      <c r="AW146" s="20" t="n">
        <f aca="false">-$E146*AW34</f>
        <v>-322.69270785799</v>
      </c>
      <c r="AX146" s="20" t="n">
        <f aca="false">-$E146*AX34</f>
        <v>-322.69270785799</v>
      </c>
      <c r="AY146" s="20" t="n">
        <f aca="false">-$E146*AY34</f>
        <v>-319.185178424751</v>
      </c>
      <c r="AZ146" s="20" t="n">
        <f aca="false">-$E146*AZ34</f>
        <v>-319.185178424751</v>
      </c>
      <c r="BA146" s="20" t="n">
        <f aca="false">-$E146*BA34</f>
        <v>-322.69270785799</v>
      </c>
      <c r="BB146" s="20" t="n">
        <f aca="false">-$E146*BB34</f>
        <v>-322.69270785799</v>
      </c>
      <c r="BC146" s="20" t="n">
        <f aca="false">-$E146*BC34</f>
        <v>-315.677648991512</v>
      </c>
      <c r="BD146" s="20" t="n">
        <f aca="false">-$E146*BD34</f>
        <v>-319.185178424751</v>
      </c>
      <c r="BE146" s="20" t="n">
        <f aca="false">-$E146*BE34</f>
        <v>-322.69270785799</v>
      </c>
      <c r="BF146" s="20" t="n">
        <f aca="false">-$E146*BF34</f>
        <v>-322.69270785799</v>
      </c>
      <c r="BG146" s="20" t="n">
        <f aca="false">-$E146*BG34</f>
        <v>-315.677648991512</v>
      </c>
      <c r="BH146" s="20" t="n">
        <f aca="false">-$E146*BH34</f>
        <v>-319.185178424751</v>
      </c>
      <c r="BI146" s="20" t="n">
        <f aca="false">-$E146*BI34</f>
        <v>-322.69270785799</v>
      </c>
      <c r="BJ146" s="20" t="n">
        <f aca="false">-$E146*BJ34</f>
        <v>-322.69270785799</v>
      </c>
      <c r="BK146" s="20" t="n">
        <f aca="false">-$E146*BK34</f>
        <v>-315.677648991512</v>
      </c>
      <c r="BL146" s="20" t="n">
        <f aca="false">-$E146*BL34</f>
        <v>-319.185178424751</v>
      </c>
      <c r="BM146" s="20" t="n">
        <f aca="false">-$E146*BM34</f>
        <v>-322.69270785799</v>
      </c>
      <c r="BN146" s="20" t="n">
        <f aca="false">-$E146*BN34</f>
        <v>-322.69270785799</v>
      </c>
      <c r="BO146" s="20" t="n">
        <f aca="false">-$E146*BO34</f>
        <v>-319.185178424751</v>
      </c>
      <c r="BP146" s="20" t="n">
        <f aca="false">-$E146*BP34</f>
        <v>-319.185178424751</v>
      </c>
      <c r="BQ146" s="20" t="n">
        <f aca="false">-$E146*BQ34</f>
        <v>-322.69270785799</v>
      </c>
      <c r="BR146" s="20" t="n">
        <f aca="false">-$E146*BR34</f>
        <v>-322.69270785799</v>
      </c>
      <c r="BS146" s="20" t="n">
        <f aca="false">-$E146*BS34</f>
        <v>-315.677648991512</v>
      </c>
      <c r="BT146" s="20" t="n">
        <f aca="false">-$E146*BT34</f>
        <v>-319.185178424751</v>
      </c>
      <c r="BU146" s="20" t="n">
        <f aca="false">-$E146*BU34</f>
        <v>-322.69270785799</v>
      </c>
      <c r="BV146" s="20" t="n">
        <f aca="false">-$E146*BV34</f>
        <v>-322.69270785799</v>
      </c>
      <c r="BW146" s="20" t="n">
        <f aca="false">-$E146*BW34</f>
        <v>-315.677648991512</v>
      </c>
      <c r="BX146" s="20" t="n">
        <f aca="false">-$E146*BX34</f>
        <v>-319.185178424751</v>
      </c>
      <c r="BY146" s="20" t="n">
        <f aca="false">-$E146*BY34</f>
        <v>-322.69270785799</v>
      </c>
      <c r="BZ146" s="20" t="n">
        <f aca="false">-$E146*BZ34</f>
        <v>-322.69270785799</v>
      </c>
      <c r="CA146" s="20" t="n">
        <f aca="false">-$E146*CA34</f>
        <v>-315.677648991512</v>
      </c>
      <c r="CB146" s="20" t="n">
        <f aca="false">-$E146*CB34</f>
        <v>-319.185178424751</v>
      </c>
      <c r="CC146" s="20" t="n">
        <f aca="false">-$E146*CC34</f>
        <v>-322.69270785799</v>
      </c>
      <c r="CD146" s="20" t="n">
        <f aca="false">-$E146*CD34</f>
        <v>-322.69270785799</v>
      </c>
      <c r="CE146" s="20" t="n">
        <f aca="false">-$E146*CE34</f>
        <v>-319.185178424751</v>
      </c>
      <c r="CF146" s="20" t="n">
        <f aca="false">-$E146*CF34</f>
        <v>-319.185178424751</v>
      </c>
      <c r="CG146" s="20" t="n">
        <f aca="false">-$E146*CG34</f>
        <v>-322.69270785799</v>
      </c>
      <c r="CH146" s="20" t="n">
        <f aca="false">-$E146*CH34</f>
        <v>-322.69270785799</v>
      </c>
      <c r="CI146" s="20" t="n">
        <f aca="false">-$E146*CI34</f>
        <v>-315.677648991512</v>
      </c>
      <c r="CJ146" s="20" t="n">
        <f aca="false">-$E146*CJ34</f>
        <v>-319.185178424751</v>
      </c>
      <c r="CK146" s="20" t="n">
        <f aca="false">-$E146*CK34</f>
        <v>-322.69270785799</v>
      </c>
      <c r="CL146" s="20" t="n">
        <f aca="false">-$E146*CL34</f>
        <v>-322.69270785799</v>
      </c>
      <c r="CM146" s="20" t="n">
        <f aca="false">-$E146*CM34</f>
        <v>-315.677648991512</v>
      </c>
      <c r="CN146" s="20" t="n">
        <f aca="false">-$E146*CN34</f>
        <v>-319.185178424751</v>
      </c>
      <c r="CO146" s="20" t="n">
        <f aca="false">-$E146*CO34</f>
        <v>-322.69270785799</v>
      </c>
      <c r="CP146" s="20" t="n">
        <f aca="false">-$E146*CP34</f>
        <v>-322.69270785799</v>
      </c>
      <c r="CQ146" s="20" t="n">
        <f aca="false">-$E146*CQ34</f>
        <v>-315.677648991512</v>
      </c>
      <c r="CR146" s="20" t="n">
        <f aca="false">-$E146*CR34</f>
        <v>-319.185178424751</v>
      </c>
      <c r="CS146" s="20" t="n">
        <f aca="false">-$E146*CS34</f>
        <v>-322.69270785799</v>
      </c>
      <c r="CT146" s="20" t="n">
        <f aca="false">-$E146*CT34</f>
        <v>-322.69270785799</v>
      </c>
      <c r="CU146" s="20" t="n">
        <f aca="false">-$E146*CU34</f>
        <v>-319.185178424751</v>
      </c>
      <c r="CV146" s="20" t="n">
        <f aca="false">-$E146*CV34</f>
        <v>-319.185178424751</v>
      </c>
      <c r="CW146" s="20" t="n">
        <f aca="false">-$E146*CW34</f>
        <v>-322.69270785799</v>
      </c>
      <c r="CX146" s="20" t="n">
        <f aca="false">-$E146*CX34</f>
        <v>-322.69270785799</v>
      </c>
      <c r="CY146" s="20" t="n">
        <f aca="false">-$E146*CY34</f>
        <v>-315.677648991512</v>
      </c>
      <c r="CZ146" s="20" t="n">
        <f aca="false">-$E146*CZ34</f>
        <v>-319.185178424751</v>
      </c>
      <c r="DA146" s="20" t="n">
        <f aca="false">-$E146*DA34</f>
        <v>-322.69270785799</v>
      </c>
      <c r="DB146" s="20" t="n">
        <f aca="false">-$E146*DB34</f>
        <v>-322.69270785799</v>
      </c>
      <c r="DC146" s="20" t="n">
        <f aca="false">-$E146*DC34</f>
        <v>-315.677648991512</v>
      </c>
      <c r="DD146" s="20" t="n">
        <f aca="false">-$E146*DD34</f>
        <v>-319.185178424751</v>
      </c>
      <c r="DE146" s="20" t="n">
        <f aca="false">-$E146*DE34</f>
        <v>-322.69270785799</v>
      </c>
      <c r="DF146" s="20" t="n">
        <f aca="false">-$E146*DF34</f>
        <v>-322.69270785799</v>
      </c>
      <c r="DG146" s="20" t="n">
        <f aca="false">-$E146*DG34</f>
        <v>-315.677648991512</v>
      </c>
      <c r="DH146" s="20" t="n">
        <f aca="false">-$E146*DH34</f>
        <v>-319.185178424751</v>
      </c>
      <c r="DI146" s="20" t="n">
        <f aca="false">-$E146*DI34</f>
        <v>-322.69270785799</v>
      </c>
      <c r="DJ146" s="20" t="n">
        <f aca="false">-$E146*DJ34</f>
        <v>-322.69270785799</v>
      </c>
      <c r="DK146" s="20" t="n">
        <f aca="false">-$E146*DK34</f>
        <v>-319.185178424751</v>
      </c>
      <c r="DL146" s="20" t="n">
        <f aca="false">-$E146*DL34</f>
        <v>-319.185178424751</v>
      </c>
      <c r="DM146" s="20" t="n">
        <f aca="false">-$E146*DM34</f>
        <v>-322.69270785799</v>
      </c>
      <c r="DN146" s="20" t="n">
        <f aca="false">-$E146*DN34</f>
        <v>-322.69270785799</v>
      </c>
      <c r="DO146" s="20" t="n">
        <f aca="false">-$E146*DO34</f>
        <v>-315.677648991512</v>
      </c>
      <c r="DP146" s="20" t="n">
        <f aca="false">-$E146*DP34</f>
        <v>-319.185178424751</v>
      </c>
      <c r="DQ146" s="20" t="n">
        <f aca="false">-$E146*DQ34</f>
        <v>-322.69270785799</v>
      </c>
      <c r="DR146" s="20" t="n">
        <f aca="false">-$E146*DR34</f>
        <v>-322.69270785799</v>
      </c>
      <c r="DS146" s="20" t="n">
        <f aca="false">-$E146*DS34</f>
        <v>-315.677648991512</v>
      </c>
      <c r="DT146" s="20" t="n">
        <f aca="false">-$E146*DT34</f>
        <v>-319.185178424751</v>
      </c>
      <c r="DU146" s="20" t="n">
        <f aca="false">-$E146*DU34</f>
        <v>-322.69270785799</v>
      </c>
      <c r="DV146" s="20" t="n">
        <f aca="false">-$E146*DV34</f>
        <v>-322.69270785799</v>
      </c>
      <c r="DW146" s="20" t="n">
        <f aca="false">-$E146*DW34</f>
        <v>-315.677648991512</v>
      </c>
      <c r="DX146" s="20" t="n">
        <f aca="false">-$E146*DX34</f>
        <v>-319.185178424751</v>
      </c>
      <c r="DY146" s="20" t="n">
        <f aca="false">-$E146*DY34</f>
        <v>-322.69270785799</v>
      </c>
      <c r="DZ146" s="20" t="n">
        <f aca="false">-$E146*DZ34</f>
        <v>-322.69270785799</v>
      </c>
      <c r="EA146" s="20" t="n">
        <f aca="false">-$E146*EA34</f>
        <v>-319.185178424751</v>
      </c>
      <c r="EB146" s="20" t="n">
        <f aca="false">-$E146*EB34</f>
        <v>-319.185178424751</v>
      </c>
      <c r="EC146" s="20" t="n">
        <f aca="false">-$E146*EC34</f>
        <v>-322.69270785799</v>
      </c>
      <c r="ED146" s="20" t="n">
        <f aca="false">-$E146*ED34</f>
        <v>-322.69270785799</v>
      </c>
      <c r="EE146" s="20" t="n">
        <f aca="false">-$E146*EE34</f>
        <v>-315.677648991512</v>
      </c>
      <c r="EF146" s="20" t="n">
        <f aca="false">-$E146*EF34</f>
        <v>-319.185178424751</v>
      </c>
      <c r="EG146" s="20" t="n">
        <f aca="false">-$E146*EG34</f>
        <v>-322.69270785799</v>
      </c>
      <c r="EH146" s="20" t="n">
        <f aca="false">-$E146*EH34</f>
        <v>-322.69270785799</v>
      </c>
      <c r="EI146" s="20" t="n">
        <f aca="false">-$E146*EI34</f>
        <v>-315.677648991512</v>
      </c>
      <c r="EJ146" s="20" t="n">
        <f aca="false">-$E146*EJ34</f>
        <v>-0</v>
      </c>
      <c r="EK146" s="20" t="n">
        <f aca="false">-$E146*EK34</f>
        <v>-0</v>
      </c>
      <c r="EL146" s="20" t="n">
        <f aca="false">-$E146*EL34</f>
        <v>-0</v>
      </c>
      <c r="EM146" s="20" t="n">
        <f aca="false">-$E146*EM34</f>
        <v>-0</v>
      </c>
      <c r="EN146" s="20" t="n">
        <f aca="false">-$E146*EN34</f>
        <v>-0</v>
      </c>
      <c r="EO146" s="20" t="n">
        <f aca="false">-$E146*EO34</f>
        <v>-0</v>
      </c>
      <c r="EP146" s="20" t="n">
        <f aca="false">-$E146*EP34</f>
        <v>-0</v>
      </c>
      <c r="EQ146" s="20" t="n">
        <f aca="false">-$E146*EQ34</f>
        <v>-0</v>
      </c>
      <c r="ER146" s="20" t="n">
        <f aca="false">-$E146*ER34</f>
        <v>-0</v>
      </c>
      <c r="ES146" s="20" t="n">
        <f aca="false">-$E146*ES34</f>
        <v>-0</v>
      </c>
      <c r="ET146" s="20" t="n">
        <f aca="false">-$E146*ET34</f>
        <v>-0</v>
      </c>
      <c r="EU146" s="20" t="n">
        <f aca="false">-$E146*EU34</f>
        <v>-0</v>
      </c>
      <c r="EV146" s="20" t="n">
        <f aca="false">-$E146*EV34</f>
        <v>-0</v>
      </c>
      <c r="EW146" s="20" t="n">
        <f aca="false">-$E146*EW34</f>
        <v>-0</v>
      </c>
      <c r="EX146" s="20" t="n">
        <f aca="false">-$E146*EX34</f>
        <v>-0</v>
      </c>
      <c r="EY146" s="20" t="n">
        <f aca="false">-$E146*EY34</f>
        <v>-0</v>
      </c>
      <c r="EZ146" s="20" t="n">
        <f aca="false">-$E146*EZ34</f>
        <v>-0</v>
      </c>
      <c r="FA146" s="20" t="n">
        <f aca="false">-$E146*FA34</f>
        <v>-0</v>
      </c>
      <c r="FB146" s="20" t="n">
        <f aca="false">-$E146*FB34</f>
        <v>-0</v>
      </c>
      <c r="FC146" s="20" t="n">
        <f aca="false">-$E146*FC34</f>
        <v>-0</v>
      </c>
      <c r="FD146" s="20" t="n">
        <f aca="false">-$E146*FD34</f>
        <v>-0</v>
      </c>
      <c r="FE146" s="20" t="n">
        <f aca="false">-$E146*FE34</f>
        <v>-0</v>
      </c>
      <c r="FF146" s="20" t="n">
        <f aca="false">-$E146*FF34</f>
        <v>-0</v>
      </c>
      <c r="FG146" s="20" t="n">
        <f aca="false">-$E146*FG34</f>
        <v>-0</v>
      </c>
      <c r="FH146" s="20" t="n">
        <f aca="false">-$E146*FH34</f>
        <v>-0</v>
      </c>
    </row>
    <row r="147" customFormat="false" ht="15" hidden="false" customHeight="false" outlineLevel="0" collapsed="false">
      <c r="C147" s="0" t="s">
        <v>793</v>
      </c>
      <c r="D147" s="11" t="s">
        <v>359</v>
      </c>
      <c r="E147" s="20" t="n">
        <f aca="false">$I137</f>
        <v>189.689711255374</v>
      </c>
      <c r="I147" s="20" t="n">
        <f aca="false">SUM(J147:FH147)</f>
        <v>-189.689711255374</v>
      </c>
      <c r="J147" s="20" t="n">
        <f aca="false">-$E147*J34</f>
        <v>-0</v>
      </c>
      <c r="K147" s="20" t="n">
        <f aca="false">-$E147*K34</f>
        <v>-0</v>
      </c>
      <c r="L147" s="20" t="n">
        <f aca="false">-$E147*L34</f>
        <v>-0</v>
      </c>
      <c r="M147" s="20" t="n">
        <f aca="false">-$E147*M34</f>
        <v>-0</v>
      </c>
      <c r="N147" s="20" t="n">
        <f aca="false">-$E147*N34</f>
        <v>-0</v>
      </c>
      <c r="O147" s="20" t="n">
        <f aca="false">-$E147*O34</f>
        <v>-0</v>
      </c>
      <c r="P147" s="20" t="n">
        <f aca="false">-$E147*P34</f>
        <v>-0</v>
      </c>
      <c r="Q147" s="20" t="n">
        <f aca="false">-$E147*Q34</f>
        <v>-0</v>
      </c>
      <c r="R147" s="20" t="n">
        <f aca="false">-$E147*R34</f>
        <v>-0</v>
      </c>
      <c r="S147" s="20" t="n">
        <f aca="false">-$E147*S34</f>
        <v>-0</v>
      </c>
      <c r="T147" s="20" t="n">
        <f aca="false">-$E147*T34</f>
        <v>-1.5754096672665</v>
      </c>
      <c r="U147" s="20" t="n">
        <f aca="false">-$E147*U34</f>
        <v>-1.59272186141228</v>
      </c>
      <c r="V147" s="20" t="n">
        <f aca="false">-$E147*V34</f>
        <v>-1.59272186141228</v>
      </c>
      <c r="W147" s="20" t="n">
        <f aca="false">-$E147*W34</f>
        <v>-1.55809747312071</v>
      </c>
      <c r="X147" s="20" t="n">
        <f aca="false">-$E147*X34</f>
        <v>-1.5754096672665</v>
      </c>
      <c r="Y147" s="20" t="n">
        <f aca="false">-$E147*Y34</f>
        <v>-1.59272186141228</v>
      </c>
      <c r="Z147" s="20" t="n">
        <f aca="false">-$E147*Z34</f>
        <v>-1.59272186141228</v>
      </c>
      <c r="AA147" s="20" t="n">
        <f aca="false">-$E147*AA34</f>
        <v>-1.55809747312071</v>
      </c>
      <c r="AB147" s="20" t="n">
        <f aca="false">-$E147*AB34</f>
        <v>-1.5754096672665</v>
      </c>
      <c r="AC147" s="20" t="n">
        <f aca="false">-$E147*AC34</f>
        <v>-1.59272186141228</v>
      </c>
      <c r="AD147" s="20" t="n">
        <f aca="false">-$E147*AD34</f>
        <v>-1.59272186141228</v>
      </c>
      <c r="AE147" s="20" t="n">
        <f aca="false">-$E147*AE34</f>
        <v>-1.55809747312071</v>
      </c>
      <c r="AF147" s="20" t="n">
        <f aca="false">-$E147*AF34</f>
        <v>-1.5754096672665</v>
      </c>
      <c r="AG147" s="20" t="n">
        <f aca="false">-$E147*AG34</f>
        <v>-1.59272186141228</v>
      </c>
      <c r="AH147" s="20" t="n">
        <f aca="false">-$E147*AH34</f>
        <v>-1.59272186141228</v>
      </c>
      <c r="AI147" s="20" t="n">
        <f aca="false">-$E147*AI34</f>
        <v>-1.5754096672665</v>
      </c>
      <c r="AJ147" s="20" t="n">
        <f aca="false">-$E147*AJ34</f>
        <v>-1.5754096672665</v>
      </c>
      <c r="AK147" s="20" t="n">
        <f aca="false">-$E147*AK34</f>
        <v>-1.59272186141228</v>
      </c>
      <c r="AL147" s="20" t="n">
        <f aca="false">-$E147*AL34</f>
        <v>-1.59272186141228</v>
      </c>
      <c r="AM147" s="20" t="n">
        <f aca="false">-$E147*AM34</f>
        <v>-1.55809747312071</v>
      </c>
      <c r="AN147" s="20" t="n">
        <f aca="false">-$E147*AN34</f>
        <v>-1.5754096672665</v>
      </c>
      <c r="AO147" s="20" t="n">
        <f aca="false">-$E147*AO34</f>
        <v>-1.59272186141228</v>
      </c>
      <c r="AP147" s="20" t="n">
        <f aca="false">-$E147*AP34</f>
        <v>-1.59272186141228</v>
      </c>
      <c r="AQ147" s="20" t="n">
        <f aca="false">-$E147*AQ34</f>
        <v>-1.55809747312071</v>
      </c>
      <c r="AR147" s="20" t="n">
        <f aca="false">-$E147*AR34</f>
        <v>-1.5754096672665</v>
      </c>
      <c r="AS147" s="20" t="n">
        <f aca="false">-$E147*AS34</f>
        <v>-1.59272186141228</v>
      </c>
      <c r="AT147" s="20" t="n">
        <f aca="false">-$E147*AT34</f>
        <v>-1.59272186141228</v>
      </c>
      <c r="AU147" s="20" t="n">
        <f aca="false">-$E147*AU34</f>
        <v>-1.55809747312071</v>
      </c>
      <c r="AV147" s="20" t="n">
        <f aca="false">-$E147*AV34</f>
        <v>-1.5754096672665</v>
      </c>
      <c r="AW147" s="20" t="n">
        <f aca="false">-$E147*AW34</f>
        <v>-1.59272186141228</v>
      </c>
      <c r="AX147" s="20" t="n">
        <f aca="false">-$E147*AX34</f>
        <v>-1.59272186141228</v>
      </c>
      <c r="AY147" s="20" t="n">
        <f aca="false">-$E147*AY34</f>
        <v>-1.5754096672665</v>
      </c>
      <c r="AZ147" s="20" t="n">
        <f aca="false">-$E147*AZ34</f>
        <v>-1.5754096672665</v>
      </c>
      <c r="BA147" s="20" t="n">
        <f aca="false">-$E147*BA34</f>
        <v>-1.59272186141228</v>
      </c>
      <c r="BB147" s="20" t="n">
        <f aca="false">-$E147*BB34</f>
        <v>-1.59272186141228</v>
      </c>
      <c r="BC147" s="20" t="n">
        <f aca="false">-$E147*BC34</f>
        <v>-1.55809747312071</v>
      </c>
      <c r="BD147" s="20" t="n">
        <f aca="false">-$E147*BD34</f>
        <v>-1.5754096672665</v>
      </c>
      <c r="BE147" s="20" t="n">
        <f aca="false">-$E147*BE34</f>
        <v>-1.59272186141228</v>
      </c>
      <c r="BF147" s="20" t="n">
        <f aca="false">-$E147*BF34</f>
        <v>-1.59272186141228</v>
      </c>
      <c r="BG147" s="20" t="n">
        <f aca="false">-$E147*BG34</f>
        <v>-1.55809747312071</v>
      </c>
      <c r="BH147" s="20" t="n">
        <f aca="false">-$E147*BH34</f>
        <v>-1.5754096672665</v>
      </c>
      <c r="BI147" s="20" t="n">
        <f aca="false">-$E147*BI34</f>
        <v>-1.59272186141228</v>
      </c>
      <c r="BJ147" s="20" t="n">
        <f aca="false">-$E147*BJ34</f>
        <v>-1.59272186141228</v>
      </c>
      <c r="BK147" s="20" t="n">
        <f aca="false">-$E147*BK34</f>
        <v>-1.55809747312071</v>
      </c>
      <c r="BL147" s="20" t="n">
        <f aca="false">-$E147*BL34</f>
        <v>-1.5754096672665</v>
      </c>
      <c r="BM147" s="20" t="n">
        <f aca="false">-$E147*BM34</f>
        <v>-1.59272186141228</v>
      </c>
      <c r="BN147" s="20" t="n">
        <f aca="false">-$E147*BN34</f>
        <v>-1.59272186141228</v>
      </c>
      <c r="BO147" s="20" t="n">
        <f aca="false">-$E147*BO34</f>
        <v>-1.5754096672665</v>
      </c>
      <c r="BP147" s="20" t="n">
        <f aca="false">-$E147*BP34</f>
        <v>-1.5754096672665</v>
      </c>
      <c r="BQ147" s="20" t="n">
        <f aca="false">-$E147*BQ34</f>
        <v>-1.59272186141228</v>
      </c>
      <c r="BR147" s="20" t="n">
        <f aca="false">-$E147*BR34</f>
        <v>-1.59272186141228</v>
      </c>
      <c r="BS147" s="20" t="n">
        <f aca="false">-$E147*BS34</f>
        <v>-1.55809747312071</v>
      </c>
      <c r="BT147" s="20" t="n">
        <f aca="false">-$E147*BT34</f>
        <v>-1.5754096672665</v>
      </c>
      <c r="BU147" s="20" t="n">
        <f aca="false">-$E147*BU34</f>
        <v>-1.59272186141228</v>
      </c>
      <c r="BV147" s="20" t="n">
        <f aca="false">-$E147*BV34</f>
        <v>-1.59272186141228</v>
      </c>
      <c r="BW147" s="20" t="n">
        <f aca="false">-$E147*BW34</f>
        <v>-1.55809747312071</v>
      </c>
      <c r="BX147" s="20" t="n">
        <f aca="false">-$E147*BX34</f>
        <v>-1.5754096672665</v>
      </c>
      <c r="BY147" s="20" t="n">
        <f aca="false">-$E147*BY34</f>
        <v>-1.59272186141228</v>
      </c>
      <c r="BZ147" s="20" t="n">
        <f aca="false">-$E147*BZ34</f>
        <v>-1.59272186141228</v>
      </c>
      <c r="CA147" s="20" t="n">
        <f aca="false">-$E147*CA34</f>
        <v>-1.55809747312071</v>
      </c>
      <c r="CB147" s="20" t="n">
        <f aca="false">-$E147*CB34</f>
        <v>-1.5754096672665</v>
      </c>
      <c r="CC147" s="20" t="n">
        <f aca="false">-$E147*CC34</f>
        <v>-1.59272186141228</v>
      </c>
      <c r="CD147" s="20" t="n">
        <f aca="false">-$E147*CD34</f>
        <v>-1.59272186141228</v>
      </c>
      <c r="CE147" s="20" t="n">
        <f aca="false">-$E147*CE34</f>
        <v>-1.5754096672665</v>
      </c>
      <c r="CF147" s="20" t="n">
        <f aca="false">-$E147*CF34</f>
        <v>-1.5754096672665</v>
      </c>
      <c r="CG147" s="20" t="n">
        <f aca="false">-$E147*CG34</f>
        <v>-1.59272186141228</v>
      </c>
      <c r="CH147" s="20" t="n">
        <f aca="false">-$E147*CH34</f>
        <v>-1.59272186141228</v>
      </c>
      <c r="CI147" s="20" t="n">
        <f aca="false">-$E147*CI34</f>
        <v>-1.55809747312071</v>
      </c>
      <c r="CJ147" s="20" t="n">
        <f aca="false">-$E147*CJ34</f>
        <v>-1.5754096672665</v>
      </c>
      <c r="CK147" s="20" t="n">
        <f aca="false">-$E147*CK34</f>
        <v>-1.59272186141228</v>
      </c>
      <c r="CL147" s="20" t="n">
        <f aca="false">-$E147*CL34</f>
        <v>-1.59272186141228</v>
      </c>
      <c r="CM147" s="20" t="n">
        <f aca="false">-$E147*CM34</f>
        <v>-1.55809747312071</v>
      </c>
      <c r="CN147" s="20" t="n">
        <f aca="false">-$E147*CN34</f>
        <v>-1.5754096672665</v>
      </c>
      <c r="CO147" s="20" t="n">
        <f aca="false">-$E147*CO34</f>
        <v>-1.59272186141228</v>
      </c>
      <c r="CP147" s="20" t="n">
        <f aca="false">-$E147*CP34</f>
        <v>-1.59272186141228</v>
      </c>
      <c r="CQ147" s="20" t="n">
        <f aca="false">-$E147*CQ34</f>
        <v>-1.55809747312071</v>
      </c>
      <c r="CR147" s="20" t="n">
        <f aca="false">-$E147*CR34</f>
        <v>-1.5754096672665</v>
      </c>
      <c r="CS147" s="20" t="n">
        <f aca="false">-$E147*CS34</f>
        <v>-1.59272186141228</v>
      </c>
      <c r="CT147" s="20" t="n">
        <f aca="false">-$E147*CT34</f>
        <v>-1.59272186141228</v>
      </c>
      <c r="CU147" s="20" t="n">
        <f aca="false">-$E147*CU34</f>
        <v>-1.5754096672665</v>
      </c>
      <c r="CV147" s="20" t="n">
        <f aca="false">-$E147*CV34</f>
        <v>-1.5754096672665</v>
      </c>
      <c r="CW147" s="20" t="n">
        <f aca="false">-$E147*CW34</f>
        <v>-1.59272186141228</v>
      </c>
      <c r="CX147" s="20" t="n">
        <f aca="false">-$E147*CX34</f>
        <v>-1.59272186141228</v>
      </c>
      <c r="CY147" s="20" t="n">
        <f aca="false">-$E147*CY34</f>
        <v>-1.55809747312071</v>
      </c>
      <c r="CZ147" s="20" t="n">
        <f aca="false">-$E147*CZ34</f>
        <v>-1.5754096672665</v>
      </c>
      <c r="DA147" s="20" t="n">
        <f aca="false">-$E147*DA34</f>
        <v>-1.59272186141228</v>
      </c>
      <c r="DB147" s="20" t="n">
        <f aca="false">-$E147*DB34</f>
        <v>-1.59272186141228</v>
      </c>
      <c r="DC147" s="20" t="n">
        <f aca="false">-$E147*DC34</f>
        <v>-1.55809747312071</v>
      </c>
      <c r="DD147" s="20" t="n">
        <f aca="false">-$E147*DD34</f>
        <v>-1.5754096672665</v>
      </c>
      <c r="DE147" s="20" t="n">
        <f aca="false">-$E147*DE34</f>
        <v>-1.59272186141228</v>
      </c>
      <c r="DF147" s="20" t="n">
        <f aca="false">-$E147*DF34</f>
        <v>-1.59272186141228</v>
      </c>
      <c r="DG147" s="20" t="n">
        <f aca="false">-$E147*DG34</f>
        <v>-1.55809747312071</v>
      </c>
      <c r="DH147" s="20" t="n">
        <f aca="false">-$E147*DH34</f>
        <v>-1.5754096672665</v>
      </c>
      <c r="DI147" s="20" t="n">
        <f aca="false">-$E147*DI34</f>
        <v>-1.59272186141228</v>
      </c>
      <c r="DJ147" s="20" t="n">
        <f aca="false">-$E147*DJ34</f>
        <v>-1.59272186141228</v>
      </c>
      <c r="DK147" s="20" t="n">
        <f aca="false">-$E147*DK34</f>
        <v>-1.5754096672665</v>
      </c>
      <c r="DL147" s="20" t="n">
        <f aca="false">-$E147*DL34</f>
        <v>-1.5754096672665</v>
      </c>
      <c r="DM147" s="20" t="n">
        <f aca="false">-$E147*DM34</f>
        <v>-1.59272186141228</v>
      </c>
      <c r="DN147" s="20" t="n">
        <f aca="false">-$E147*DN34</f>
        <v>-1.59272186141228</v>
      </c>
      <c r="DO147" s="20" t="n">
        <f aca="false">-$E147*DO34</f>
        <v>-1.55809747312071</v>
      </c>
      <c r="DP147" s="20" t="n">
        <f aca="false">-$E147*DP34</f>
        <v>-1.5754096672665</v>
      </c>
      <c r="DQ147" s="20" t="n">
        <f aca="false">-$E147*DQ34</f>
        <v>-1.59272186141228</v>
      </c>
      <c r="DR147" s="20" t="n">
        <f aca="false">-$E147*DR34</f>
        <v>-1.59272186141228</v>
      </c>
      <c r="DS147" s="20" t="n">
        <f aca="false">-$E147*DS34</f>
        <v>-1.55809747312071</v>
      </c>
      <c r="DT147" s="20" t="n">
        <f aca="false">-$E147*DT34</f>
        <v>-1.5754096672665</v>
      </c>
      <c r="DU147" s="20" t="n">
        <f aca="false">-$E147*DU34</f>
        <v>-1.59272186141228</v>
      </c>
      <c r="DV147" s="20" t="n">
        <f aca="false">-$E147*DV34</f>
        <v>-1.59272186141228</v>
      </c>
      <c r="DW147" s="20" t="n">
        <f aca="false">-$E147*DW34</f>
        <v>-1.55809747312071</v>
      </c>
      <c r="DX147" s="20" t="n">
        <f aca="false">-$E147*DX34</f>
        <v>-1.5754096672665</v>
      </c>
      <c r="DY147" s="20" t="n">
        <f aca="false">-$E147*DY34</f>
        <v>-1.59272186141228</v>
      </c>
      <c r="DZ147" s="20" t="n">
        <f aca="false">-$E147*DZ34</f>
        <v>-1.59272186141228</v>
      </c>
      <c r="EA147" s="20" t="n">
        <f aca="false">-$E147*EA34</f>
        <v>-1.5754096672665</v>
      </c>
      <c r="EB147" s="20" t="n">
        <f aca="false">-$E147*EB34</f>
        <v>-1.5754096672665</v>
      </c>
      <c r="EC147" s="20" t="n">
        <f aca="false">-$E147*EC34</f>
        <v>-1.59272186141228</v>
      </c>
      <c r="ED147" s="20" t="n">
        <f aca="false">-$E147*ED34</f>
        <v>-1.59272186141228</v>
      </c>
      <c r="EE147" s="20" t="n">
        <f aca="false">-$E147*EE34</f>
        <v>-1.55809747312071</v>
      </c>
      <c r="EF147" s="20" t="n">
        <f aca="false">-$E147*EF34</f>
        <v>-1.5754096672665</v>
      </c>
      <c r="EG147" s="20" t="n">
        <f aca="false">-$E147*EG34</f>
        <v>-1.59272186141228</v>
      </c>
      <c r="EH147" s="20" t="n">
        <f aca="false">-$E147*EH34</f>
        <v>-1.59272186141228</v>
      </c>
      <c r="EI147" s="20" t="n">
        <f aca="false">-$E147*EI34</f>
        <v>-1.55809747312071</v>
      </c>
      <c r="EJ147" s="20" t="n">
        <f aca="false">-$E147*EJ34</f>
        <v>-0</v>
      </c>
      <c r="EK147" s="20" t="n">
        <f aca="false">-$E147*EK34</f>
        <v>-0</v>
      </c>
      <c r="EL147" s="20" t="n">
        <f aca="false">-$E147*EL34</f>
        <v>-0</v>
      </c>
      <c r="EM147" s="20" t="n">
        <f aca="false">-$E147*EM34</f>
        <v>-0</v>
      </c>
      <c r="EN147" s="20" t="n">
        <f aca="false">-$E147*EN34</f>
        <v>-0</v>
      </c>
      <c r="EO147" s="20" t="n">
        <f aca="false">-$E147*EO34</f>
        <v>-0</v>
      </c>
      <c r="EP147" s="20" t="n">
        <f aca="false">-$E147*EP34</f>
        <v>-0</v>
      </c>
      <c r="EQ147" s="20" t="n">
        <f aca="false">-$E147*EQ34</f>
        <v>-0</v>
      </c>
      <c r="ER147" s="20" t="n">
        <f aca="false">-$E147*ER34</f>
        <v>-0</v>
      </c>
      <c r="ES147" s="20" t="n">
        <f aca="false">-$E147*ES34</f>
        <v>-0</v>
      </c>
      <c r="ET147" s="20" t="n">
        <f aca="false">-$E147*ET34</f>
        <v>-0</v>
      </c>
      <c r="EU147" s="20" t="n">
        <f aca="false">-$E147*EU34</f>
        <v>-0</v>
      </c>
      <c r="EV147" s="20" t="n">
        <f aca="false">-$E147*EV34</f>
        <v>-0</v>
      </c>
      <c r="EW147" s="20" t="n">
        <f aca="false">-$E147*EW34</f>
        <v>-0</v>
      </c>
      <c r="EX147" s="20" t="n">
        <f aca="false">-$E147*EX34</f>
        <v>-0</v>
      </c>
      <c r="EY147" s="20" t="n">
        <f aca="false">-$E147*EY34</f>
        <v>-0</v>
      </c>
      <c r="EZ147" s="20" t="n">
        <f aca="false">-$E147*EZ34</f>
        <v>-0</v>
      </c>
      <c r="FA147" s="20" t="n">
        <f aca="false">-$E147*FA34</f>
        <v>-0</v>
      </c>
      <c r="FB147" s="20" t="n">
        <f aca="false">-$E147*FB34</f>
        <v>-0</v>
      </c>
      <c r="FC147" s="20" t="n">
        <f aca="false">-$E147*FC34</f>
        <v>-0</v>
      </c>
      <c r="FD147" s="20" t="n">
        <f aca="false">-$E147*FD34</f>
        <v>-0</v>
      </c>
      <c r="FE147" s="20" t="n">
        <f aca="false">-$E147*FE34</f>
        <v>-0</v>
      </c>
      <c r="FF147" s="20" t="n">
        <f aca="false">-$E147*FF34</f>
        <v>-0</v>
      </c>
      <c r="FG147" s="20" t="n">
        <f aca="false">-$E147*FG34</f>
        <v>-0</v>
      </c>
      <c r="FH147" s="20" t="n">
        <f aca="false">-$E147*FH34</f>
        <v>-0</v>
      </c>
    </row>
    <row r="148" customFormat="false" ht="15" hidden="false" customHeight="false" outlineLevel="0" collapsed="false">
      <c r="C148" s="0" t="s">
        <v>794</v>
      </c>
      <c r="D148" s="11" t="s">
        <v>359</v>
      </c>
      <c r="E148" s="20" t="n">
        <f aca="false">$F116</f>
        <v>22000</v>
      </c>
      <c r="I148" s="20" t="n">
        <f aca="false">SUM(J148:FH148)</f>
        <v>-22000</v>
      </c>
      <c r="J148" s="20" t="n">
        <f aca="false">-$E148*J35</f>
        <v>-0</v>
      </c>
      <c r="K148" s="20" t="n">
        <f aca="false">-$E148*K35</f>
        <v>-0</v>
      </c>
      <c r="L148" s="20" t="n">
        <f aca="false">-$E148*L35</f>
        <v>-0</v>
      </c>
      <c r="M148" s="20" t="n">
        <f aca="false">-$E148*M35</f>
        <v>-0</v>
      </c>
      <c r="N148" s="20" t="n">
        <f aca="false">-$E148*N35</f>
        <v>-0</v>
      </c>
      <c r="O148" s="20" t="n">
        <f aca="false">-$E148*O35</f>
        <v>-0</v>
      </c>
      <c r="P148" s="20" t="n">
        <f aca="false">-$E148*P35</f>
        <v>-0</v>
      </c>
      <c r="Q148" s="20" t="n">
        <f aca="false">-$E148*Q35</f>
        <v>-0</v>
      </c>
      <c r="R148" s="20" t="n">
        <f aca="false">-$E148*R35</f>
        <v>-0</v>
      </c>
      <c r="S148" s="20" t="n">
        <f aca="false">-$E148*S35</f>
        <v>-0</v>
      </c>
      <c r="T148" s="20" t="n">
        <f aca="false">-$E148*T35</f>
        <v>-548.192771084337</v>
      </c>
      <c r="U148" s="20" t="n">
        <f aca="false">-$E148*U35</f>
        <v>-554.21686746988</v>
      </c>
      <c r="V148" s="20" t="n">
        <f aca="false">-$E148*V35</f>
        <v>-554.21686746988</v>
      </c>
      <c r="W148" s="20" t="n">
        <f aca="false">-$E148*W35</f>
        <v>-542.168674698795</v>
      </c>
      <c r="X148" s="20" t="n">
        <f aca="false">-$E148*X35</f>
        <v>-548.192771084337</v>
      </c>
      <c r="Y148" s="20" t="n">
        <f aca="false">-$E148*Y35</f>
        <v>-554.21686746988</v>
      </c>
      <c r="Z148" s="20" t="n">
        <f aca="false">-$E148*Z35</f>
        <v>-554.21686746988</v>
      </c>
      <c r="AA148" s="20" t="n">
        <f aca="false">-$E148*AA35</f>
        <v>-542.168674698795</v>
      </c>
      <c r="AB148" s="20" t="n">
        <f aca="false">-$E148*AB35</f>
        <v>-548.192771084337</v>
      </c>
      <c r="AC148" s="20" t="n">
        <f aca="false">-$E148*AC35</f>
        <v>-554.21686746988</v>
      </c>
      <c r="AD148" s="20" t="n">
        <f aca="false">-$E148*AD35</f>
        <v>-554.21686746988</v>
      </c>
      <c r="AE148" s="20" t="n">
        <f aca="false">-$E148*AE35</f>
        <v>-542.168674698795</v>
      </c>
      <c r="AF148" s="20" t="n">
        <f aca="false">-$E148*AF35</f>
        <v>-548.192771084337</v>
      </c>
      <c r="AG148" s="20" t="n">
        <f aca="false">-$E148*AG35</f>
        <v>-554.21686746988</v>
      </c>
      <c r="AH148" s="20" t="n">
        <f aca="false">-$E148*AH35</f>
        <v>-554.21686746988</v>
      </c>
      <c r="AI148" s="20" t="n">
        <f aca="false">-$E148*AI35</f>
        <v>-548.192771084337</v>
      </c>
      <c r="AJ148" s="20" t="n">
        <f aca="false">-$E148*AJ35</f>
        <v>-548.192771084337</v>
      </c>
      <c r="AK148" s="20" t="n">
        <f aca="false">-$E148*AK35</f>
        <v>-554.21686746988</v>
      </c>
      <c r="AL148" s="20" t="n">
        <f aca="false">-$E148*AL35</f>
        <v>-554.21686746988</v>
      </c>
      <c r="AM148" s="20" t="n">
        <f aca="false">-$E148*AM35</f>
        <v>-542.168674698795</v>
      </c>
      <c r="AN148" s="20" t="n">
        <f aca="false">-$E148*AN35</f>
        <v>-548.192771084337</v>
      </c>
      <c r="AO148" s="20" t="n">
        <f aca="false">-$E148*AO35</f>
        <v>-554.21686746988</v>
      </c>
      <c r="AP148" s="20" t="n">
        <f aca="false">-$E148*AP35</f>
        <v>-554.21686746988</v>
      </c>
      <c r="AQ148" s="20" t="n">
        <f aca="false">-$E148*AQ35</f>
        <v>-542.168674698795</v>
      </c>
      <c r="AR148" s="20" t="n">
        <f aca="false">-$E148*AR35</f>
        <v>-548.192771084337</v>
      </c>
      <c r="AS148" s="20" t="n">
        <f aca="false">-$E148*AS35</f>
        <v>-554.21686746988</v>
      </c>
      <c r="AT148" s="20" t="n">
        <f aca="false">-$E148*AT35</f>
        <v>-554.21686746988</v>
      </c>
      <c r="AU148" s="20" t="n">
        <f aca="false">-$E148*AU35</f>
        <v>-542.168674698795</v>
      </c>
      <c r="AV148" s="20" t="n">
        <f aca="false">-$E148*AV35</f>
        <v>-548.192771084337</v>
      </c>
      <c r="AW148" s="20" t="n">
        <f aca="false">-$E148*AW35</f>
        <v>-554.21686746988</v>
      </c>
      <c r="AX148" s="20" t="n">
        <f aca="false">-$E148*AX35</f>
        <v>-554.21686746988</v>
      </c>
      <c r="AY148" s="20" t="n">
        <f aca="false">-$E148*AY35</f>
        <v>-548.192771084337</v>
      </c>
      <c r="AZ148" s="20" t="n">
        <f aca="false">-$E148*AZ35</f>
        <v>-548.192771084337</v>
      </c>
      <c r="BA148" s="20" t="n">
        <f aca="false">-$E148*BA35</f>
        <v>-554.21686746988</v>
      </c>
      <c r="BB148" s="20" t="n">
        <f aca="false">-$E148*BB35</f>
        <v>-554.21686746988</v>
      </c>
      <c r="BC148" s="20" t="n">
        <f aca="false">-$E148*BC35</f>
        <v>-542.168674698795</v>
      </c>
      <c r="BD148" s="20" t="n">
        <f aca="false">-$E148*BD35</f>
        <v>-548.192771084337</v>
      </c>
      <c r="BE148" s="20" t="n">
        <f aca="false">-$E148*BE35</f>
        <v>-554.21686746988</v>
      </c>
      <c r="BF148" s="20" t="n">
        <f aca="false">-$E148*BF35</f>
        <v>-554.21686746988</v>
      </c>
      <c r="BG148" s="20" t="n">
        <f aca="false">-$E148*BG35</f>
        <v>-542.168674698795</v>
      </c>
      <c r="BH148" s="20" t="n">
        <f aca="false">-$E148*BH35</f>
        <v>-0</v>
      </c>
      <c r="BI148" s="20" t="n">
        <f aca="false">-$E148*BI35</f>
        <v>-0</v>
      </c>
      <c r="BJ148" s="20" t="n">
        <f aca="false">-$E148*BJ35</f>
        <v>-0</v>
      </c>
      <c r="BK148" s="20" t="n">
        <f aca="false">-$E148*BK35</f>
        <v>-0</v>
      </c>
      <c r="BL148" s="20" t="n">
        <f aca="false">-$E148*BL35</f>
        <v>-0</v>
      </c>
      <c r="BM148" s="20" t="n">
        <f aca="false">-$E148*BM35</f>
        <v>-0</v>
      </c>
      <c r="BN148" s="20" t="n">
        <f aca="false">-$E148*BN35</f>
        <v>-0</v>
      </c>
      <c r="BO148" s="20" t="n">
        <f aca="false">-$E148*BO35</f>
        <v>-0</v>
      </c>
      <c r="BP148" s="20" t="n">
        <f aca="false">-$E148*BP35</f>
        <v>-0</v>
      </c>
      <c r="BQ148" s="20" t="n">
        <f aca="false">-$E148*BQ35</f>
        <v>-0</v>
      </c>
      <c r="BR148" s="20" t="n">
        <f aca="false">-$E148*BR35</f>
        <v>-0</v>
      </c>
      <c r="BS148" s="20" t="n">
        <f aca="false">-$E148*BS35</f>
        <v>-0</v>
      </c>
      <c r="BT148" s="20" t="n">
        <f aca="false">-$E148*BT35</f>
        <v>-0</v>
      </c>
      <c r="BU148" s="20" t="n">
        <f aca="false">-$E148*BU35</f>
        <v>-0</v>
      </c>
      <c r="BV148" s="20" t="n">
        <f aca="false">-$E148*BV35</f>
        <v>-0</v>
      </c>
      <c r="BW148" s="20" t="n">
        <f aca="false">-$E148*BW35</f>
        <v>-0</v>
      </c>
      <c r="BX148" s="20" t="n">
        <f aca="false">-$E148*BX35</f>
        <v>-0</v>
      </c>
      <c r="BY148" s="20" t="n">
        <f aca="false">-$E148*BY35</f>
        <v>-0</v>
      </c>
      <c r="BZ148" s="20" t="n">
        <f aca="false">-$E148*BZ35</f>
        <v>-0</v>
      </c>
      <c r="CA148" s="20" t="n">
        <f aca="false">-$E148*CA35</f>
        <v>-0</v>
      </c>
      <c r="CB148" s="20" t="n">
        <f aca="false">-$E148*CB35</f>
        <v>-0</v>
      </c>
      <c r="CC148" s="20" t="n">
        <f aca="false">-$E148*CC35</f>
        <v>-0</v>
      </c>
      <c r="CD148" s="20" t="n">
        <f aca="false">-$E148*CD35</f>
        <v>-0</v>
      </c>
      <c r="CE148" s="20" t="n">
        <f aca="false">-$E148*CE35</f>
        <v>-0</v>
      </c>
      <c r="CF148" s="20" t="n">
        <f aca="false">-$E148*CF35</f>
        <v>-0</v>
      </c>
      <c r="CG148" s="20" t="n">
        <f aca="false">-$E148*CG35</f>
        <v>-0</v>
      </c>
      <c r="CH148" s="20" t="n">
        <f aca="false">-$E148*CH35</f>
        <v>-0</v>
      </c>
      <c r="CI148" s="20" t="n">
        <f aca="false">-$E148*CI35</f>
        <v>-0</v>
      </c>
      <c r="CJ148" s="20" t="n">
        <f aca="false">-$E148*CJ35</f>
        <v>-0</v>
      </c>
      <c r="CK148" s="20" t="n">
        <f aca="false">-$E148*CK35</f>
        <v>-0</v>
      </c>
      <c r="CL148" s="20" t="n">
        <f aca="false">-$E148*CL35</f>
        <v>-0</v>
      </c>
      <c r="CM148" s="20" t="n">
        <f aca="false">-$E148*CM35</f>
        <v>-0</v>
      </c>
      <c r="CN148" s="20" t="n">
        <f aca="false">-$E148*CN35</f>
        <v>-0</v>
      </c>
      <c r="CO148" s="20" t="n">
        <f aca="false">-$E148*CO35</f>
        <v>-0</v>
      </c>
      <c r="CP148" s="20" t="n">
        <f aca="false">-$E148*CP35</f>
        <v>-0</v>
      </c>
      <c r="CQ148" s="20" t="n">
        <f aca="false">-$E148*CQ35</f>
        <v>-0</v>
      </c>
      <c r="CR148" s="20" t="n">
        <f aca="false">-$E148*CR35</f>
        <v>-0</v>
      </c>
      <c r="CS148" s="20" t="n">
        <f aca="false">-$E148*CS35</f>
        <v>-0</v>
      </c>
      <c r="CT148" s="20" t="n">
        <f aca="false">-$E148*CT35</f>
        <v>-0</v>
      </c>
      <c r="CU148" s="20" t="n">
        <f aca="false">-$E148*CU35</f>
        <v>-0</v>
      </c>
      <c r="CV148" s="20" t="n">
        <f aca="false">-$E148*CV35</f>
        <v>-0</v>
      </c>
      <c r="CW148" s="20" t="n">
        <f aca="false">-$E148*CW35</f>
        <v>-0</v>
      </c>
      <c r="CX148" s="20" t="n">
        <f aca="false">-$E148*CX35</f>
        <v>-0</v>
      </c>
      <c r="CY148" s="20" t="n">
        <f aca="false">-$E148*CY35</f>
        <v>-0</v>
      </c>
      <c r="CZ148" s="20" t="n">
        <f aca="false">-$E148*CZ35</f>
        <v>-0</v>
      </c>
      <c r="DA148" s="20" t="n">
        <f aca="false">-$E148*DA35</f>
        <v>-0</v>
      </c>
      <c r="DB148" s="20" t="n">
        <f aca="false">-$E148*DB35</f>
        <v>-0</v>
      </c>
      <c r="DC148" s="20" t="n">
        <f aca="false">-$E148*DC35</f>
        <v>-0</v>
      </c>
      <c r="DD148" s="20" t="n">
        <f aca="false">-$E148*DD35</f>
        <v>-0</v>
      </c>
      <c r="DE148" s="20" t="n">
        <f aca="false">-$E148*DE35</f>
        <v>-0</v>
      </c>
      <c r="DF148" s="20" t="n">
        <f aca="false">-$E148*DF35</f>
        <v>-0</v>
      </c>
      <c r="DG148" s="20" t="n">
        <f aca="false">-$E148*DG35</f>
        <v>-0</v>
      </c>
      <c r="DH148" s="20" t="n">
        <f aca="false">-$E148*DH35</f>
        <v>-0</v>
      </c>
      <c r="DI148" s="20" t="n">
        <f aca="false">-$E148*DI35</f>
        <v>-0</v>
      </c>
      <c r="DJ148" s="20" t="n">
        <f aca="false">-$E148*DJ35</f>
        <v>-0</v>
      </c>
      <c r="DK148" s="20" t="n">
        <f aca="false">-$E148*DK35</f>
        <v>-0</v>
      </c>
      <c r="DL148" s="20" t="n">
        <f aca="false">-$E148*DL35</f>
        <v>-0</v>
      </c>
      <c r="DM148" s="20" t="n">
        <f aca="false">-$E148*DM35</f>
        <v>-0</v>
      </c>
      <c r="DN148" s="20" t="n">
        <f aca="false">-$E148*DN35</f>
        <v>-0</v>
      </c>
      <c r="DO148" s="20" t="n">
        <f aca="false">-$E148*DO35</f>
        <v>-0</v>
      </c>
      <c r="DP148" s="20" t="n">
        <f aca="false">-$E148*DP35</f>
        <v>-0</v>
      </c>
      <c r="DQ148" s="20" t="n">
        <f aca="false">-$E148*DQ35</f>
        <v>-0</v>
      </c>
      <c r="DR148" s="20" t="n">
        <f aca="false">-$E148*DR35</f>
        <v>-0</v>
      </c>
      <c r="DS148" s="20" t="n">
        <f aca="false">-$E148*DS35</f>
        <v>-0</v>
      </c>
      <c r="DT148" s="20" t="n">
        <f aca="false">-$E148*DT35</f>
        <v>-0</v>
      </c>
      <c r="DU148" s="20" t="n">
        <f aca="false">-$E148*DU35</f>
        <v>-0</v>
      </c>
      <c r="DV148" s="20" t="n">
        <f aca="false">-$E148*DV35</f>
        <v>-0</v>
      </c>
      <c r="DW148" s="20" t="n">
        <f aca="false">-$E148*DW35</f>
        <v>-0</v>
      </c>
      <c r="DX148" s="20" t="n">
        <f aca="false">-$E148*DX35</f>
        <v>-0</v>
      </c>
      <c r="DY148" s="20" t="n">
        <f aca="false">-$E148*DY35</f>
        <v>-0</v>
      </c>
      <c r="DZ148" s="20" t="n">
        <f aca="false">-$E148*DZ35</f>
        <v>-0</v>
      </c>
      <c r="EA148" s="20" t="n">
        <f aca="false">-$E148*EA35</f>
        <v>-0</v>
      </c>
      <c r="EB148" s="20" t="n">
        <f aca="false">-$E148*EB35</f>
        <v>-0</v>
      </c>
      <c r="EC148" s="20" t="n">
        <f aca="false">-$E148*EC35</f>
        <v>-0</v>
      </c>
      <c r="ED148" s="20" t="n">
        <f aca="false">-$E148*ED35</f>
        <v>-0</v>
      </c>
      <c r="EE148" s="20" t="n">
        <f aca="false">-$E148*EE35</f>
        <v>-0</v>
      </c>
      <c r="EF148" s="20" t="n">
        <f aca="false">-$E148*EF35</f>
        <v>-0</v>
      </c>
      <c r="EG148" s="20" t="n">
        <f aca="false">-$E148*EG35</f>
        <v>-0</v>
      </c>
      <c r="EH148" s="20" t="n">
        <f aca="false">-$E148*EH35</f>
        <v>-0</v>
      </c>
      <c r="EI148" s="20" t="n">
        <f aca="false">-$E148*EI35</f>
        <v>-0</v>
      </c>
      <c r="EJ148" s="20" t="n">
        <f aca="false">-$E148*EJ35</f>
        <v>-0</v>
      </c>
      <c r="EK148" s="20" t="n">
        <f aca="false">-$E148*EK35</f>
        <v>-0</v>
      </c>
      <c r="EL148" s="20" t="n">
        <f aca="false">-$E148*EL35</f>
        <v>-0</v>
      </c>
      <c r="EM148" s="20" t="n">
        <f aca="false">-$E148*EM35</f>
        <v>-0</v>
      </c>
      <c r="EN148" s="20" t="n">
        <f aca="false">-$E148*EN35</f>
        <v>-0</v>
      </c>
      <c r="EO148" s="20" t="n">
        <f aca="false">-$E148*EO35</f>
        <v>-0</v>
      </c>
      <c r="EP148" s="20" t="n">
        <f aca="false">-$E148*EP35</f>
        <v>-0</v>
      </c>
      <c r="EQ148" s="20" t="n">
        <f aca="false">-$E148*EQ35</f>
        <v>-0</v>
      </c>
      <c r="ER148" s="20" t="n">
        <f aca="false">-$E148*ER35</f>
        <v>-0</v>
      </c>
      <c r="ES148" s="20" t="n">
        <f aca="false">-$E148*ES35</f>
        <v>-0</v>
      </c>
      <c r="ET148" s="20" t="n">
        <f aca="false">-$E148*ET35</f>
        <v>-0</v>
      </c>
      <c r="EU148" s="20" t="n">
        <f aca="false">-$E148*EU35</f>
        <v>-0</v>
      </c>
      <c r="EV148" s="20" t="n">
        <f aca="false">-$E148*EV35</f>
        <v>-0</v>
      </c>
      <c r="EW148" s="20" t="n">
        <f aca="false">-$E148*EW35</f>
        <v>-0</v>
      </c>
      <c r="EX148" s="20" t="n">
        <f aca="false">-$E148*EX35</f>
        <v>-0</v>
      </c>
      <c r="EY148" s="20" t="n">
        <f aca="false">-$E148*EY35</f>
        <v>-0</v>
      </c>
      <c r="EZ148" s="20" t="n">
        <f aca="false">-$E148*EZ35</f>
        <v>-0</v>
      </c>
      <c r="FA148" s="20" t="n">
        <f aca="false">-$E148*FA35</f>
        <v>-0</v>
      </c>
      <c r="FB148" s="20" t="n">
        <f aca="false">-$E148*FB35</f>
        <v>-0</v>
      </c>
      <c r="FC148" s="20" t="n">
        <f aca="false">-$E148*FC35</f>
        <v>-0</v>
      </c>
      <c r="FD148" s="20" t="n">
        <f aca="false">-$E148*FD35</f>
        <v>-0</v>
      </c>
      <c r="FE148" s="20" t="n">
        <f aca="false">-$E148*FE35</f>
        <v>-0</v>
      </c>
      <c r="FF148" s="20" t="n">
        <f aca="false">-$E148*FF35</f>
        <v>-0</v>
      </c>
      <c r="FG148" s="20" t="n">
        <f aca="false">-$E148*FG35</f>
        <v>-0</v>
      </c>
      <c r="FH148" s="20" t="n">
        <f aca="false">-$E148*FH35</f>
        <v>-0</v>
      </c>
    </row>
    <row r="149" customFormat="false" ht="15" hidden="false" customHeight="false" outlineLevel="0" collapsed="false">
      <c r="C149" s="0" t="s">
        <v>795</v>
      </c>
      <c r="D149" s="11" t="s">
        <v>359</v>
      </c>
      <c r="E149" s="44" t="n">
        <f aca="false">SUMIF($J117:$FH117,"&lt;0",$J$4:$FH$4)+1</f>
        <v>54149</v>
      </c>
      <c r="F149" s="44" t="n">
        <f aca="false">EDATE($E149-1,In_Dep_BESS_Years*Months_In_Year)</f>
        <v>57800</v>
      </c>
      <c r="I149" s="20" t="n">
        <f aca="false">SUM(J149:FH149)</f>
        <v>-34726.098</v>
      </c>
      <c r="J149" s="20" t="n">
        <f aca="false">$I117*MAX(0,MIN($F149,J$4)-MAX($E149,J$3)+1)/($F149-$E149+1)</f>
        <v>-0</v>
      </c>
      <c r="K149" s="20" t="n">
        <f aca="false">$I117*MAX(0,MIN($F149,K$4)-MAX($E149,K$3)+1)/($F149-$E149+1)</f>
        <v>-0</v>
      </c>
      <c r="L149" s="20" t="n">
        <f aca="false">$I117*MAX(0,MIN($F149,L$4)-MAX($E149,L$3)+1)/($F149-$E149+1)</f>
        <v>-0</v>
      </c>
      <c r="M149" s="20" t="n">
        <f aca="false">$I117*MAX(0,MIN($F149,M$4)-MAX($E149,M$3)+1)/($F149-$E149+1)</f>
        <v>-0</v>
      </c>
      <c r="N149" s="20" t="n">
        <f aca="false">$I117*MAX(0,MIN($F149,N$4)-MAX($E149,N$3)+1)/($F149-$E149+1)</f>
        <v>-0</v>
      </c>
      <c r="O149" s="20" t="n">
        <f aca="false">$I117*MAX(0,MIN($F149,O$4)-MAX($E149,O$3)+1)/($F149-$E149+1)</f>
        <v>-0</v>
      </c>
      <c r="P149" s="20" t="n">
        <f aca="false">$I117*MAX(0,MIN($F149,P$4)-MAX($E149,P$3)+1)/($F149-$E149+1)</f>
        <v>-0</v>
      </c>
      <c r="Q149" s="20" t="n">
        <f aca="false">$I117*MAX(0,MIN($F149,Q$4)-MAX($E149,Q$3)+1)/($F149-$E149+1)</f>
        <v>-0</v>
      </c>
      <c r="R149" s="20" t="n">
        <f aca="false">$I117*MAX(0,MIN($F149,R$4)-MAX($E149,R$3)+1)/($F149-$E149+1)</f>
        <v>-0</v>
      </c>
      <c r="S149" s="20" t="n">
        <f aca="false">$I117*MAX(0,MIN($F149,S$4)-MAX($E149,S$3)+1)/($F149-$E149+1)</f>
        <v>-0</v>
      </c>
      <c r="T149" s="20" t="n">
        <f aca="false">$I117*MAX(0,MIN($F149,T$4)-MAX($E149,T$3)+1)/($F149-$E149+1)</f>
        <v>-0</v>
      </c>
      <c r="U149" s="20" t="n">
        <f aca="false">$I117*MAX(0,MIN($F149,U$4)-MAX($E149,U$3)+1)/($F149-$E149+1)</f>
        <v>-0</v>
      </c>
      <c r="V149" s="20" t="n">
        <f aca="false">$I117*MAX(0,MIN($F149,V$4)-MAX($E149,V$3)+1)/($F149-$E149+1)</f>
        <v>-0</v>
      </c>
      <c r="W149" s="20" t="n">
        <f aca="false">$I117*MAX(0,MIN($F149,W$4)-MAX($E149,W$3)+1)/($F149-$E149+1)</f>
        <v>-0</v>
      </c>
      <c r="X149" s="20" t="n">
        <f aca="false">$I117*MAX(0,MIN($F149,X$4)-MAX($E149,X$3)+1)/($F149-$E149+1)</f>
        <v>-0</v>
      </c>
      <c r="Y149" s="20" t="n">
        <f aca="false">$I117*MAX(0,MIN($F149,Y$4)-MAX($E149,Y$3)+1)/($F149-$E149+1)</f>
        <v>-0</v>
      </c>
      <c r="Z149" s="20" t="n">
        <f aca="false">$I117*MAX(0,MIN($F149,Z$4)-MAX($E149,Z$3)+1)/($F149-$E149+1)</f>
        <v>-0</v>
      </c>
      <c r="AA149" s="20" t="n">
        <f aca="false">$I117*MAX(0,MIN($F149,AA$4)-MAX($E149,AA$3)+1)/($F149-$E149+1)</f>
        <v>-0</v>
      </c>
      <c r="AB149" s="20" t="n">
        <f aca="false">$I117*MAX(0,MIN($F149,AB$4)-MAX($E149,AB$3)+1)/($F149-$E149+1)</f>
        <v>-0</v>
      </c>
      <c r="AC149" s="20" t="n">
        <f aca="false">$I117*MAX(0,MIN($F149,AC$4)-MAX($E149,AC$3)+1)/($F149-$E149+1)</f>
        <v>-0</v>
      </c>
      <c r="AD149" s="20" t="n">
        <f aca="false">$I117*MAX(0,MIN($F149,AD$4)-MAX($E149,AD$3)+1)/($F149-$E149+1)</f>
        <v>-0</v>
      </c>
      <c r="AE149" s="20" t="n">
        <f aca="false">$I117*MAX(0,MIN($F149,AE$4)-MAX($E149,AE$3)+1)/($F149-$E149+1)</f>
        <v>-0</v>
      </c>
      <c r="AF149" s="20" t="n">
        <f aca="false">$I117*MAX(0,MIN($F149,AF$4)-MAX($E149,AF$3)+1)/($F149-$E149+1)</f>
        <v>-0</v>
      </c>
      <c r="AG149" s="20" t="n">
        <f aca="false">$I117*MAX(0,MIN($F149,AG$4)-MAX($E149,AG$3)+1)/($F149-$E149+1)</f>
        <v>-0</v>
      </c>
      <c r="AH149" s="20" t="n">
        <f aca="false">$I117*MAX(0,MIN($F149,AH$4)-MAX($E149,AH$3)+1)/($F149-$E149+1)</f>
        <v>-0</v>
      </c>
      <c r="AI149" s="20" t="n">
        <f aca="false">$I117*MAX(0,MIN($F149,AI$4)-MAX($E149,AI$3)+1)/($F149-$E149+1)</f>
        <v>-0</v>
      </c>
      <c r="AJ149" s="20" t="n">
        <f aca="false">$I117*MAX(0,MIN($F149,AJ$4)-MAX($E149,AJ$3)+1)/($F149-$E149+1)</f>
        <v>-0</v>
      </c>
      <c r="AK149" s="20" t="n">
        <f aca="false">$I117*MAX(0,MIN($F149,AK$4)-MAX($E149,AK$3)+1)/($F149-$E149+1)</f>
        <v>-0</v>
      </c>
      <c r="AL149" s="20" t="n">
        <f aca="false">$I117*MAX(0,MIN($F149,AL$4)-MAX($E149,AL$3)+1)/($F149-$E149+1)</f>
        <v>-0</v>
      </c>
      <c r="AM149" s="20" t="n">
        <f aca="false">$I117*MAX(0,MIN($F149,AM$4)-MAX($E149,AM$3)+1)/($F149-$E149+1)</f>
        <v>-0</v>
      </c>
      <c r="AN149" s="20" t="n">
        <f aca="false">$I117*MAX(0,MIN($F149,AN$4)-MAX($E149,AN$3)+1)/($F149-$E149+1)</f>
        <v>-0</v>
      </c>
      <c r="AO149" s="20" t="n">
        <f aca="false">$I117*MAX(0,MIN($F149,AO$4)-MAX($E149,AO$3)+1)/($F149-$E149+1)</f>
        <v>-0</v>
      </c>
      <c r="AP149" s="20" t="n">
        <f aca="false">$I117*MAX(0,MIN($F149,AP$4)-MAX($E149,AP$3)+1)/($F149-$E149+1)</f>
        <v>-0</v>
      </c>
      <c r="AQ149" s="20" t="n">
        <f aca="false">$I117*MAX(0,MIN($F149,AQ$4)-MAX($E149,AQ$3)+1)/($F149-$E149+1)</f>
        <v>-0</v>
      </c>
      <c r="AR149" s="20" t="n">
        <f aca="false">$I117*MAX(0,MIN($F149,AR$4)-MAX($E149,AR$3)+1)/($F149-$E149+1)</f>
        <v>-0</v>
      </c>
      <c r="AS149" s="20" t="n">
        <f aca="false">$I117*MAX(0,MIN($F149,AS$4)-MAX($E149,AS$3)+1)/($F149-$E149+1)</f>
        <v>-0</v>
      </c>
      <c r="AT149" s="20" t="n">
        <f aca="false">$I117*MAX(0,MIN($F149,AT$4)-MAX($E149,AT$3)+1)/($F149-$E149+1)</f>
        <v>-0</v>
      </c>
      <c r="AU149" s="20" t="n">
        <f aca="false">$I117*MAX(0,MIN($F149,AU$4)-MAX($E149,AU$3)+1)/($F149-$E149+1)</f>
        <v>-0</v>
      </c>
      <c r="AV149" s="20" t="n">
        <f aca="false">$I117*MAX(0,MIN($F149,AV$4)-MAX($E149,AV$3)+1)/($F149-$E149+1)</f>
        <v>-0</v>
      </c>
      <c r="AW149" s="20" t="n">
        <f aca="false">$I117*MAX(0,MIN($F149,AW$4)-MAX($E149,AW$3)+1)/($F149-$E149+1)</f>
        <v>-0</v>
      </c>
      <c r="AX149" s="20" t="n">
        <f aca="false">$I117*MAX(0,MIN($F149,AX$4)-MAX($E149,AX$3)+1)/($F149-$E149+1)</f>
        <v>-0</v>
      </c>
      <c r="AY149" s="20" t="n">
        <f aca="false">$I117*MAX(0,MIN($F149,AY$4)-MAX($E149,AY$3)+1)/($F149-$E149+1)</f>
        <v>-0</v>
      </c>
      <c r="AZ149" s="20" t="n">
        <f aca="false">$I117*MAX(0,MIN($F149,AZ$4)-MAX($E149,AZ$3)+1)/($F149-$E149+1)</f>
        <v>-0</v>
      </c>
      <c r="BA149" s="20" t="n">
        <f aca="false">$I117*MAX(0,MIN($F149,BA$4)-MAX($E149,BA$3)+1)/($F149-$E149+1)</f>
        <v>-0</v>
      </c>
      <c r="BB149" s="20" t="n">
        <f aca="false">$I117*MAX(0,MIN($F149,BB$4)-MAX($E149,BB$3)+1)/($F149-$E149+1)</f>
        <v>-0</v>
      </c>
      <c r="BC149" s="20" t="n">
        <f aca="false">$I117*MAX(0,MIN($F149,BC$4)-MAX($E149,BC$3)+1)/($F149-$E149+1)</f>
        <v>-0</v>
      </c>
      <c r="BD149" s="20" t="n">
        <f aca="false">$I117*MAX(0,MIN($F149,BD$4)-MAX($E149,BD$3)+1)/($F149-$E149+1)</f>
        <v>-0</v>
      </c>
      <c r="BE149" s="20" t="n">
        <f aca="false">$I117*MAX(0,MIN($F149,BE$4)-MAX($E149,BE$3)+1)/($F149-$E149+1)</f>
        <v>-0</v>
      </c>
      <c r="BF149" s="20" t="n">
        <f aca="false">$I117*MAX(0,MIN($F149,BF$4)-MAX($E149,BF$3)+1)/($F149-$E149+1)</f>
        <v>-0</v>
      </c>
      <c r="BG149" s="20" t="n">
        <f aca="false">$I117*MAX(0,MIN($F149,BG$4)-MAX($E149,BG$3)+1)/($F149-$E149+1)</f>
        <v>-0</v>
      </c>
      <c r="BH149" s="20" t="n">
        <f aca="false">$I117*MAX(0,MIN($F149,BH$4)-MAX($E149,BH$3)+1)/($F149-$E149+1)</f>
        <v>-0</v>
      </c>
      <c r="BI149" s="20" t="n">
        <f aca="false">$I117*MAX(0,MIN($F149,BI$4)-MAX($E149,BI$3)+1)/($F149-$E149+1)</f>
        <v>-0</v>
      </c>
      <c r="BJ149" s="20" t="n">
        <f aca="false">$I117*MAX(0,MIN($F149,BJ$4)-MAX($E149,BJ$3)+1)/($F149-$E149+1)</f>
        <v>-0</v>
      </c>
      <c r="BK149" s="20" t="n">
        <f aca="false">$I117*MAX(0,MIN($F149,BK$4)-MAX($E149,BK$3)+1)/($F149-$E149+1)</f>
        <v>-0</v>
      </c>
      <c r="BL149" s="20" t="n">
        <f aca="false">$I117*MAX(0,MIN($F149,BL$4)-MAX($E149,BL$3)+1)/($F149-$E149+1)</f>
        <v>-0</v>
      </c>
      <c r="BM149" s="20" t="n">
        <f aca="false">$I117*MAX(0,MIN($F149,BM$4)-MAX($E149,BM$3)+1)/($F149-$E149+1)</f>
        <v>-0</v>
      </c>
      <c r="BN149" s="20" t="n">
        <f aca="false">$I117*MAX(0,MIN($F149,BN$4)-MAX($E149,BN$3)+1)/($F149-$E149+1)</f>
        <v>-0</v>
      </c>
      <c r="BO149" s="20" t="n">
        <f aca="false">$I117*MAX(0,MIN($F149,BO$4)-MAX($E149,BO$3)+1)/($F149-$E149+1)</f>
        <v>-0</v>
      </c>
      <c r="BP149" s="20" t="n">
        <f aca="false">$I117*MAX(0,MIN($F149,BP$4)-MAX($E149,BP$3)+1)/($F149-$E149+1)</f>
        <v>-0</v>
      </c>
      <c r="BQ149" s="20" t="n">
        <f aca="false">$I117*MAX(0,MIN($F149,BQ$4)-MAX($E149,BQ$3)+1)/($F149-$E149+1)</f>
        <v>-0</v>
      </c>
      <c r="BR149" s="20" t="n">
        <f aca="false">$I117*MAX(0,MIN($F149,BR$4)-MAX($E149,BR$3)+1)/($F149-$E149+1)</f>
        <v>-0</v>
      </c>
      <c r="BS149" s="20" t="n">
        <f aca="false">$I117*MAX(0,MIN($F149,BS$4)-MAX($E149,BS$3)+1)/($F149-$E149+1)</f>
        <v>-0</v>
      </c>
      <c r="BT149" s="20" t="n">
        <f aca="false">$I117*MAX(0,MIN($F149,BT$4)-MAX($E149,BT$3)+1)/($F149-$E149+1)</f>
        <v>-0</v>
      </c>
      <c r="BU149" s="20" t="n">
        <f aca="false">$I117*MAX(0,MIN($F149,BU$4)-MAX($E149,BU$3)+1)/($F149-$E149+1)</f>
        <v>-0</v>
      </c>
      <c r="BV149" s="20" t="n">
        <f aca="false">$I117*MAX(0,MIN($F149,BV$4)-MAX($E149,BV$3)+1)/($F149-$E149+1)</f>
        <v>-0</v>
      </c>
      <c r="BW149" s="20" t="n">
        <f aca="false">$I117*MAX(0,MIN($F149,BW$4)-MAX($E149,BW$3)+1)/($F149-$E149+1)</f>
        <v>-0</v>
      </c>
      <c r="BX149" s="20" t="n">
        <f aca="false">$I117*MAX(0,MIN($F149,BX$4)-MAX($E149,BX$3)+1)/($F149-$E149+1)</f>
        <v>-0</v>
      </c>
      <c r="BY149" s="20" t="n">
        <f aca="false">$I117*MAX(0,MIN($F149,BY$4)-MAX($E149,BY$3)+1)/($F149-$E149+1)</f>
        <v>-0</v>
      </c>
      <c r="BZ149" s="20" t="n">
        <f aca="false">$I117*MAX(0,MIN($F149,BZ$4)-MAX($E149,BZ$3)+1)/($F149-$E149+1)</f>
        <v>-0</v>
      </c>
      <c r="CA149" s="20" t="n">
        <f aca="false">$I117*MAX(0,MIN($F149,CA$4)-MAX($E149,CA$3)+1)/($F149-$E149+1)</f>
        <v>-0</v>
      </c>
      <c r="CB149" s="20" t="n">
        <f aca="false">$I117*MAX(0,MIN($F149,CB$4)-MAX($E149,CB$3)+1)/($F149-$E149+1)</f>
        <v>-0</v>
      </c>
      <c r="CC149" s="20" t="n">
        <f aca="false">$I117*MAX(0,MIN($F149,CC$4)-MAX($E149,CC$3)+1)/($F149-$E149+1)</f>
        <v>-0</v>
      </c>
      <c r="CD149" s="20" t="n">
        <f aca="false">$I117*MAX(0,MIN($F149,CD$4)-MAX($E149,CD$3)+1)/($F149-$E149+1)</f>
        <v>-0</v>
      </c>
      <c r="CE149" s="20" t="n">
        <f aca="false">$I117*MAX(0,MIN($F149,CE$4)-MAX($E149,CE$3)+1)/($F149-$E149+1)</f>
        <v>-0</v>
      </c>
      <c r="CF149" s="20" t="n">
        <f aca="false">$I117*MAX(0,MIN($F149,CF$4)-MAX($E149,CF$3)+1)/($F149-$E149+1)</f>
        <v>-0</v>
      </c>
      <c r="CG149" s="20" t="n">
        <f aca="false">$I117*MAX(0,MIN($F149,CG$4)-MAX($E149,CG$3)+1)/($F149-$E149+1)</f>
        <v>-0</v>
      </c>
      <c r="CH149" s="20" t="n">
        <f aca="false">$I117*MAX(0,MIN($F149,CH$4)-MAX($E149,CH$3)+1)/($F149-$E149+1)</f>
        <v>-0</v>
      </c>
      <c r="CI149" s="20" t="n">
        <f aca="false">$I117*MAX(0,MIN($F149,CI$4)-MAX($E149,CI$3)+1)/($F149-$E149+1)</f>
        <v>-0</v>
      </c>
      <c r="CJ149" s="20" t="n">
        <f aca="false">$I117*MAX(0,MIN($F149,CJ$4)-MAX($E149,CJ$3)+1)/($F149-$E149+1)</f>
        <v>-0</v>
      </c>
      <c r="CK149" s="20" t="n">
        <f aca="false">$I117*MAX(0,MIN($F149,CK$4)-MAX($E149,CK$3)+1)/($F149-$E149+1)</f>
        <v>-0</v>
      </c>
      <c r="CL149" s="20" t="n">
        <f aca="false">$I117*MAX(0,MIN($F149,CL$4)-MAX($E149,CL$3)+1)/($F149-$E149+1)</f>
        <v>-0</v>
      </c>
      <c r="CM149" s="20" t="n">
        <f aca="false">$I117*MAX(0,MIN($F149,CM$4)-MAX($E149,CM$3)+1)/($F149-$E149+1)</f>
        <v>-0</v>
      </c>
      <c r="CN149" s="20" t="n">
        <f aca="false">$I117*MAX(0,MIN($F149,CN$4)-MAX($E149,CN$3)+1)/($F149-$E149+1)</f>
        <v>-0</v>
      </c>
      <c r="CO149" s="20" t="n">
        <f aca="false">$I117*MAX(0,MIN($F149,CO$4)-MAX($E149,CO$3)+1)/($F149-$E149+1)</f>
        <v>-0</v>
      </c>
      <c r="CP149" s="20" t="n">
        <f aca="false">$I117*MAX(0,MIN($F149,CP$4)-MAX($E149,CP$3)+1)/($F149-$E149+1)</f>
        <v>-0</v>
      </c>
      <c r="CQ149" s="20" t="n">
        <f aca="false">$I117*MAX(0,MIN($F149,CQ$4)-MAX($E149,CQ$3)+1)/($F149-$E149+1)</f>
        <v>-0</v>
      </c>
      <c r="CR149" s="20" t="n">
        <f aca="false">$I117*MAX(0,MIN($F149,CR$4)-MAX($E149,CR$3)+1)/($F149-$E149+1)</f>
        <v>-0</v>
      </c>
      <c r="CS149" s="20" t="n">
        <f aca="false">$I117*MAX(0,MIN($F149,CS$4)-MAX($E149,CS$3)+1)/($F149-$E149+1)</f>
        <v>-0</v>
      </c>
      <c r="CT149" s="20" t="n">
        <f aca="false">$I117*MAX(0,MIN($F149,CT$4)-MAX($E149,CT$3)+1)/($F149-$E149+1)</f>
        <v>-0</v>
      </c>
      <c r="CU149" s="20" t="n">
        <f aca="false">$I117*MAX(0,MIN($F149,CU$4)-MAX($E149,CU$3)+1)/($F149-$E149+1)</f>
        <v>-0</v>
      </c>
      <c r="CV149" s="20" t="n">
        <f aca="false">$I117*MAX(0,MIN($F149,CV$4)-MAX($E149,CV$3)+1)/($F149-$E149+1)</f>
        <v>-865.299813253012</v>
      </c>
      <c r="CW149" s="20" t="n">
        <f aca="false">$I117*MAX(0,MIN($F149,CW$4)-MAX($E149,CW$3)+1)/($F149-$E149+1)</f>
        <v>-874.808602409639</v>
      </c>
      <c r="CX149" s="20" t="n">
        <f aca="false">$I117*MAX(0,MIN($F149,CX$4)-MAX($E149,CX$3)+1)/($F149-$E149+1)</f>
        <v>-874.808602409639</v>
      </c>
      <c r="CY149" s="20" t="n">
        <f aca="false">$I117*MAX(0,MIN($F149,CY$4)-MAX($E149,CY$3)+1)/($F149-$E149+1)</f>
        <v>-855.791024096386</v>
      </c>
      <c r="CZ149" s="20" t="n">
        <f aca="false">$I117*MAX(0,MIN($F149,CZ$4)-MAX($E149,CZ$3)+1)/($F149-$E149+1)</f>
        <v>-865.299813253012</v>
      </c>
      <c r="DA149" s="20" t="n">
        <f aca="false">$I117*MAX(0,MIN($F149,DA$4)-MAX($E149,DA$3)+1)/($F149-$E149+1)</f>
        <v>-874.808602409639</v>
      </c>
      <c r="DB149" s="20" t="n">
        <f aca="false">$I117*MAX(0,MIN($F149,DB$4)-MAX($E149,DB$3)+1)/($F149-$E149+1)</f>
        <v>-874.808602409639</v>
      </c>
      <c r="DC149" s="20" t="n">
        <f aca="false">$I117*MAX(0,MIN($F149,DC$4)-MAX($E149,DC$3)+1)/($F149-$E149+1)</f>
        <v>-855.791024096386</v>
      </c>
      <c r="DD149" s="20" t="n">
        <f aca="false">$I117*MAX(0,MIN($F149,DD$4)-MAX($E149,DD$3)+1)/($F149-$E149+1)</f>
        <v>-865.299813253012</v>
      </c>
      <c r="DE149" s="20" t="n">
        <f aca="false">$I117*MAX(0,MIN($F149,DE$4)-MAX($E149,DE$3)+1)/($F149-$E149+1)</f>
        <v>-874.808602409639</v>
      </c>
      <c r="DF149" s="20" t="n">
        <f aca="false">$I117*MAX(0,MIN($F149,DF$4)-MAX($E149,DF$3)+1)/($F149-$E149+1)</f>
        <v>-874.808602409639</v>
      </c>
      <c r="DG149" s="20" t="n">
        <f aca="false">$I117*MAX(0,MIN($F149,DG$4)-MAX($E149,DG$3)+1)/($F149-$E149+1)</f>
        <v>-855.791024096386</v>
      </c>
      <c r="DH149" s="20" t="n">
        <f aca="false">$I117*MAX(0,MIN($F149,DH$4)-MAX($E149,DH$3)+1)/($F149-$E149+1)</f>
        <v>-865.299813253012</v>
      </c>
      <c r="DI149" s="20" t="n">
        <f aca="false">$I117*MAX(0,MIN($F149,DI$4)-MAX($E149,DI$3)+1)/($F149-$E149+1)</f>
        <v>-874.808602409639</v>
      </c>
      <c r="DJ149" s="20" t="n">
        <f aca="false">$I117*MAX(0,MIN($F149,DJ$4)-MAX($E149,DJ$3)+1)/($F149-$E149+1)</f>
        <v>-874.808602409639</v>
      </c>
      <c r="DK149" s="20" t="n">
        <f aca="false">$I117*MAX(0,MIN($F149,DK$4)-MAX($E149,DK$3)+1)/($F149-$E149+1)</f>
        <v>-865.299813253012</v>
      </c>
      <c r="DL149" s="20" t="n">
        <f aca="false">$I117*MAX(0,MIN($F149,DL$4)-MAX($E149,DL$3)+1)/($F149-$E149+1)</f>
        <v>-865.299813253012</v>
      </c>
      <c r="DM149" s="20" t="n">
        <f aca="false">$I117*MAX(0,MIN($F149,DM$4)-MAX($E149,DM$3)+1)/($F149-$E149+1)</f>
        <v>-874.808602409639</v>
      </c>
      <c r="DN149" s="20" t="n">
        <f aca="false">$I117*MAX(0,MIN($F149,DN$4)-MAX($E149,DN$3)+1)/($F149-$E149+1)</f>
        <v>-874.808602409639</v>
      </c>
      <c r="DO149" s="20" t="n">
        <f aca="false">$I117*MAX(0,MIN($F149,DO$4)-MAX($E149,DO$3)+1)/($F149-$E149+1)</f>
        <v>-855.791024096386</v>
      </c>
      <c r="DP149" s="20" t="n">
        <f aca="false">$I117*MAX(0,MIN($F149,DP$4)-MAX($E149,DP$3)+1)/($F149-$E149+1)</f>
        <v>-865.299813253012</v>
      </c>
      <c r="DQ149" s="20" t="n">
        <f aca="false">$I117*MAX(0,MIN($F149,DQ$4)-MAX($E149,DQ$3)+1)/($F149-$E149+1)</f>
        <v>-874.808602409639</v>
      </c>
      <c r="DR149" s="20" t="n">
        <f aca="false">$I117*MAX(0,MIN($F149,DR$4)-MAX($E149,DR$3)+1)/($F149-$E149+1)</f>
        <v>-874.808602409639</v>
      </c>
      <c r="DS149" s="20" t="n">
        <f aca="false">$I117*MAX(0,MIN($F149,DS$4)-MAX($E149,DS$3)+1)/($F149-$E149+1)</f>
        <v>-855.791024096386</v>
      </c>
      <c r="DT149" s="20" t="n">
        <f aca="false">$I117*MAX(0,MIN($F149,DT$4)-MAX($E149,DT$3)+1)/($F149-$E149+1)</f>
        <v>-865.299813253012</v>
      </c>
      <c r="DU149" s="20" t="n">
        <f aca="false">$I117*MAX(0,MIN($F149,DU$4)-MAX($E149,DU$3)+1)/($F149-$E149+1)</f>
        <v>-874.808602409639</v>
      </c>
      <c r="DV149" s="20" t="n">
        <f aca="false">$I117*MAX(0,MIN($F149,DV$4)-MAX($E149,DV$3)+1)/($F149-$E149+1)</f>
        <v>-874.808602409639</v>
      </c>
      <c r="DW149" s="20" t="n">
        <f aca="false">$I117*MAX(0,MIN($F149,DW$4)-MAX($E149,DW$3)+1)/($F149-$E149+1)</f>
        <v>-855.791024096386</v>
      </c>
      <c r="DX149" s="20" t="n">
        <f aca="false">$I117*MAX(0,MIN($F149,DX$4)-MAX($E149,DX$3)+1)/($F149-$E149+1)</f>
        <v>-865.299813253012</v>
      </c>
      <c r="DY149" s="20" t="n">
        <f aca="false">$I117*MAX(0,MIN($F149,DY$4)-MAX($E149,DY$3)+1)/($F149-$E149+1)</f>
        <v>-874.808602409639</v>
      </c>
      <c r="DZ149" s="20" t="n">
        <f aca="false">$I117*MAX(0,MIN($F149,DZ$4)-MAX($E149,DZ$3)+1)/($F149-$E149+1)</f>
        <v>-874.808602409639</v>
      </c>
      <c r="EA149" s="20" t="n">
        <f aca="false">$I117*MAX(0,MIN($F149,EA$4)-MAX($E149,EA$3)+1)/($F149-$E149+1)</f>
        <v>-865.299813253012</v>
      </c>
      <c r="EB149" s="20" t="n">
        <f aca="false">$I117*MAX(0,MIN($F149,EB$4)-MAX($E149,EB$3)+1)/($F149-$E149+1)</f>
        <v>-865.299813253012</v>
      </c>
      <c r="EC149" s="20" t="n">
        <f aca="false">$I117*MAX(0,MIN($F149,EC$4)-MAX($E149,EC$3)+1)/($F149-$E149+1)</f>
        <v>-874.808602409639</v>
      </c>
      <c r="ED149" s="20" t="n">
        <f aca="false">$I117*MAX(0,MIN($F149,ED$4)-MAX($E149,ED$3)+1)/($F149-$E149+1)</f>
        <v>-874.808602409639</v>
      </c>
      <c r="EE149" s="20" t="n">
        <f aca="false">$I117*MAX(0,MIN($F149,EE$4)-MAX($E149,EE$3)+1)/($F149-$E149+1)</f>
        <v>-855.791024096386</v>
      </c>
      <c r="EF149" s="20" t="n">
        <f aca="false">$I117*MAX(0,MIN($F149,EF$4)-MAX($E149,EF$3)+1)/($F149-$E149+1)</f>
        <v>-865.299813253012</v>
      </c>
      <c r="EG149" s="20" t="n">
        <f aca="false">$I117*MAX(0,MIN($F149,EG$4)-MAX($E149,EG$3)+1)/($F149-$E149+1)</f>
        <v>-874.808602409639</v>
      </c>
      <c r="EH149" s="20" t="n">
        <f aca="false">$I117*MAX(0,MIN($F149,EH$4)-MAX($E149,EH$3)+1)/($F149-$E149+1)</f>
        <v>-874.808602409639</v>
      </c>
      <c r="EI149" s="20" t="n">
        <f aca="false">$I117*MAX(0,MIN($F149,EI$4)-MAX($E149,EI$3)+1)/($F149-$E149+1)</f>
        <v>-855.791024096386</v>
      </c>
      <c r="EJ149" s="20" t="n">
        <f aca="false">$I117*MAX(0,MIN($F149,EJ$4)-MAX($E149,EJ$3)+1)/($F149-$E149+1)</f>
        <v>-0</v>
      </c>
      <c r="EK149" s="20" t="n">
        <f aca="false">$I117*MAX(0,MIN($F149,EK$4)-MAX($E149,EK$3)+1)/($F149-$E149+1)</f>
        <v>-0</v>
      </c>
      <c r="EL149" s="20" t="n">
        <f aca="false">$I117*MAX(0,MIN($F149,EL$4)-MAX($E149,EL$3)+1)/($F149-$E149+1)</f>
        <v>-0</v>
      </c>
      <c r="EM149" s="20" t="n">
        <f aca="false">$I117*MAX(0,MIN($F149,EM$4)-MAX($E149,EM$3)+1)/($F149-$E149+1)</f>
        <v>-0</v>
      </c>
      <c r="EN149" s="20" t="n">
        <f aca="false">$I117*MAX(0,MIN($F149,EN$4)-MAX($E149,EN$3)+1)/($F149-$E149+1)</f>
        <v>-0</v>
      </c>
      <c r="EO149" s="20" t="n">
        <f aca="false">$I117*MAX(0,MIN($F149,EO$4)-MAX($E149,EO$3)+1)/($F149-$E149+1)</f>
        <v>-0</v>
      </c>
      <c r="EP149" s="20" t="n">
        <f aca="false">$I117*MAX(0,MIN($F149,EP$4)-MAX($E149,EP$3)+1)/($F149-$E149+1)</f>
        <v>-0</v>
      </c>
      <c r="EQ149" s="20" t="n">
        <f aca="false">$I117*MAX(0,MIN($F149,EQ$4)-MAX($E149,EQ$3)+1)/($F149-$E149+1)</f>
        <v>-0</v>
      </c>
      <c r="ER149" s="20" t="n">
        <f aca="false">$I117*MAX(0,MIN($F149,ER$4)-MAX($E149,ER$3)+1)/($F149-$E149+1)</f>
        <v>-0</v>
      </c>
      <c r="ES149" s="20" t="n">
        <f aca="false">$I117*MAX(0,MIN($F149,ES$4)-MAX($E149,ES$3)+1)/($F149-$E149+1)</f>
        <v>-0</v>
      </c>
      <c r="ET149" s="20" t="n">
        <f aca="false">$I117*MAX(0,MIN($F149,ET$4)-MAX($E149,ET$3)+1)/($F149-$E149+1)</f>
        <v>-0</v>
      </c>
      <c r="EU149" s="20" t="n">
        <f aca="false">$I117*MAX(0,MIN($F149,EU$4)-MAX($E149,EU$3)+1)/($F149-$E149+1)</f>
        <v>-0</v>
      </c>
      <c r="EV149" s="20" t="n">
        <f aca="false">$I117*MAX(0,MIN($F149,EV$4)-MAX($E149,EV$3)+1)/($F149-$E149+1)</f>
        <v>-0</v>
      </c>
      <c r="EW149" s="20" t="n">
        <f aca="false">$I117*MAX(0,MIN($F149,EW$4)-MAX($E149,EW$3)+1)/($F149-$E149+1)</f>
        <v>-0</v>
      </c>
      <c r="EX149" s="20" t="n">
        <f aca="false">$I117*MAX(0,MIN($F149,EX$4)-MAX($E149,EX$3)+1)/($F149-$E149+1)</f>
        <v>-0</v>
      </c>
      <c r="EY149" s="20" t="n">
        <f aca="false">$I117*MAX(0,MIN($F149,EY$4)-MAX($E149,EY$3)+1)/($F149-$E149+1)</f>
        <v>-0</v>
      </c>
      <c r="EZ149" s="20" t="n">
        <f aca="false">$I117*MAX(0,MIN($F149,EZ$4)-MAX($E149,EZ$3)+1)/($F149-$E149+1)</f>
        <v>-0</v>
      </c>
      <c r="FA149" s="20" t="n">
        <f aca="false">$I117*MAX(0,MIN($F149,FA$4)-MAX($E149,FA$3)+1)/($F149-$E149+1)</f>
        <v>-0</v>
      </c>
      <c r="FB149" s="20" t="n">
        <f aca="false">$I117*MAX(0,MIN($F149,FB$4)-MAX($E149,FB$3)+1)/($F149-$E149+1)</f>
        <v>-0</v>
      </c>
      <c r="FC149" s="20" t="n">
        <f aca="false">$I117*MAX(0,MIN($F149,FC$4)-MAX($E149,FC$3)+1)/($F149-$E149+1)</f>
        <v>-0</v>
      </c>
      <c r="FD149" s="20" t="n">
        <f aca="false">$I117*MAX(0,MIN($F149,FD$4)-MAX($E149,FD$3)+1)/($F149-$E149+1)</f>
        <v>-0</v>
      </c>
      <c r="FE149" s="20" t="n">
        <f aca="false">$I117*MAX(0,MIN($F149,FE$4)-MAX($E149,FE$3)+1)/($F149-$E149+1)</f>
        <v>-0</v>
      </c>
      <c r="FF149" s="20" t="n">
        <f aca="false">$I117*MAX(0,MIN($F149,FF$4)-MAX($E149,FF$3)+1)/($F149-$E149+1)</f>
        <v>-0</v>
      </c>
      <c r="FG149" s="20" t="n">
        <f aca="false">$I117*MAX(0,MIN($F149,FG$4)-MAX($E149,FG$3)+1)/($F149-$E149+1)</f>
        <v>-0</v>
      </c>
      <c r="FH149" s="20" t="n">
        <f aca="false">$I117*MAX(0,MIN($F149,FH$4)-MAX($E149,FH$3)+1)/($F149-$E149+1)</f>
        <v>-0</v>
      </c>
    </row>
    <row r="150" customFormat="false" ht="15" hidden="false" customHeight="false" outlineLevel="0" collapsed="false">
      <c r="C150" s="0" t="s">
        <v>796</v>
      </c>
      <c r="D150" s="11" t="s">
        <v>359</v>
      </c>
      <c r="I150" s="20" t="n">
        <f aca="false">SUM(J150:FH150)</f>
        <v>37400.7766846319</v>
      </c>
      <c r="J150" s="20" t="n">
        <f aca="false">J98+J146+J147+J148+J149+J130+J140+J141+J112</f>
        <v>0</v>
      </c>
      <c r="K150" s="20" t="n">
        <f aca="false">K98+K146+K147+K148+K149+K130+K140+K141+K112</f>
        <v>-5.41754075342466</v>
      </c>
      <c r="L150" s="20" t="n">
        <f aca="false">L98+L146+L147+L148+L149+L130+L140+L141+L112</f>
        <v>-7.30364753424658</v>
      </c>
      <c r="M150" s="20" t="n">
        <f aca="false">M98+M146+M147+M148+M149+M130+M140+M141+M112</f>
        <v>-7.38390739726027</v>
      </c>
      <c r="N150" s="20" t="n">
        <f aca="false">N98+N146+N147+N148+N149+N130+N140+N141+N112</f>
        <v>-7.38390739726027</v>
      </c>
      <c r="O150" s="20" t="n">
        <f aca="false">O98+O146+O147+O148+O149+O130+O140+O141+O112</f>
        <v>-7.22338767123288</v>
      </c>
      <c r="P150" s="20" t="n">
        <f aca="false">P98+P146+P147+P148+P149+P130+P140+P141+P112</f>
        <v>-267.556409313592</v>
      </c>
      <c r="Q150" s="20" t="n">
        <f aca="false">Q98+Q146+Q147+Q148+Q149+Q130+Q140+Q141+Q112</f>
        <v>-40.2666940535581</v>
      </c>
      <c r="R150" s="20" t="n">
        <f aca="false">R98+R146+R147+R148+R149+R130+R140+R141+R112</f>
        <v>-29.2659072449057</v>
      </c>
      <c r="S150" s="20" t="n">
        <f aca="false">S98+S146+S147+S148+S149+S130+S140+S141+S112</f>
        <v>-18.066586518468</v>
      </c>
      <c r="T150" s="20" t="n">
        <f aca="false">T98+T146+T147+T148+T149+T130+T140+T141+T112</f>
        <v>-505.358624125328</v>
      </c>
      <c r="U150" s="20" t="n">
        <f aca="false">U98+U146+U147+U148+U149+U130+U140+U141+U112</f>
        <v>-507.360989430436</v>
      </c>
      <c r="V150" s="20" t="n">
        <f aca="false">V98+V146+V147+V148+V149+V130+V140+V141+V112</f>
        <v>-505.832569022567</v>
      </c>
      <c r="W150" s="20" t="n">
        <f aca="false">W98+W146+W147+W148+W149+W130+W140+W141+W112</f>
        <v>-505.309732324889</v>
      </c>
      <c r="X150" s="20" t="n">
        <f aca="false">X98+X146+X147+X148+X149+X130+X140+X141+X112</f>
        <v>-507.32652417905</v>
      </c>
      <c r="Y150" s="20" t="n">
        <f aca="false">Y98+Y146+Y147+Y148+Y149+Y130+Y140+Y141+Y112</f>
        <v>-509.334755168417</v>
      </c>
      <c r="Z150" s="20" t="n">
        <f aca="false">Z98+Z146+Z147+Z148+Z149+Z130+Z140+Z141+Z112</f>
        <v>-507.695213178876</v>
      </c>
      <c r="AA150" s="20" t="n">
        <f aca="false">AA98+AA146+AA147+AA148+AA149+AA130+AA140+AA141+AA112</f>
        <v>-589.506991243243</v>
      </c>
      <c r="AB150" s="20" t="n">
        <f aca="false">AB98+AB146+AB147+AB148+AB149+AB130+AB140+AB141+AB112</f>
        <v>-592.444189737231</v>
      </c>
      <c r="AC150" s="20" t="n">
        <f aca="false">AC98+AC146+AC147+AC148+AC149+AC130+AC140+AC141+AC112</f>
        <v>-595.371349659275</v>
      </c>
      <c r="AD150" s="20" t="n">
        <f aca="false">AD98+AD146+AD147+AD148+AD149+AD130+AD140+AD141+AD112</f>
        <v>-593.615158755443</v>
      </c>
      <c r="AE150" s="20" t="n">
        <f aca="false">AE98+AE146+AE147+AE148+AE149+AE130+AE140+AE141+AE112</f>
        <v>168.659315216915</v>
      </c>
      <c r="AF150" s="20" t="n">
        <f aca="false">AF98+AF146+AF147+AF148+AF149+AF130+AF140+AF141+AF112</f>
        <v>173.461096909335</v>
      </c>
      <c r="AG150" s="20" t="n">
        <f aca="false">AG98+AG146+AG147+AG148+AG149+AG130+AG140+AG141+AG112</f>
        <v>178.251723402445</v>
      </c>
      <c r="AH150" s="20" t="n">
        <f aca="false">AH98+AH146+AH147+AH148+AH149+AH130+AH140+AH141+AH112</f>
        <v>179.407160321114</v>
      </c>
      <c r="AI150" s="20" t="n">
        <f aca="false">AI98+AI146+AI147+AI148+AI149+AI130+AI140+AI141+AI112</f>
        <v>174.484085259383</v>
      </c>
      <c r="AJ150" s="20" t="n">
        <f aca="false">AJ98+AJ146+AJ147+AJ148+AJ149+AJ130+AJ140+AJ141+AJ112</f>
        <v>175.800469298368</v>
      </c>
      <c r="AK150" s="20" t="n">
        <f aca="false">AK98+AK146+AK147+AK148+AK149+AK130+AK140+AK141+AK112</f>
        <v>180.705024826694</v>
      </c>
      <c r="AL150" s="20" t="n">
        <f aca="false">AL98+AL146+AL147+AL148+AL149+AL130+AL140+AL141+AL112</f>
        <v>182.060090471692</v>
      </c>
      <c r="AM150" s="20" t="n">
        <f aca="false">AM98+AM146+AM147+AM148+AM149+AM130+AM140+AM141+AM112</f>
        <v>137.858811686573</v>
      </c>
      <c r="AN150" s="20" t="n">
        <f aca="false">AN98+AN146+AN147+AN148+AN149+AN130+AN140+AN141+AN112</f>
        <v>142.414970832969</v>
      </c>
      <c r="AO150" s="20" t="n">
        <f aca="false">AO98+AO146+AO147+AO148+AO149+AO130+AO140+AO141+AO112</f>
        <v>146.965345670467</v>
      </c>
      <c r="AP150" s="20" t="n">
        <f aca="false">AP98+AP146+AP147+AP148+AP149+AP130+AP140+AP141+AP112</f>
        <v>148.449368521093</v>
      </c>
      <c r="AQ150" s="20" t="n">
        <f aca="false">AQ98+AQ146+AQ147+AQ148+AQ149+AQ130+AQ140+AQ141+AQ112</f>
        <v>43.7498004491889</v>
      </c>
      <c r="AR150" s="20" t="n">
        <f aca="false">AR98+AR146+AR147+AR148+AR149+AR130+AR140+AR141+AR112</f>
        <v>47.3380189942365</v>
      </c>
      <c r="AS150" s="20" t="n">
        <f aca="false">AS98+AS146+AS147+AS148+AS149+AS130+AS140+AS141+AS112</f>
        <v>50.9241792542558</v>
      </c>
      <c r="AT150" s="20" t="n">
        <f aca="false">AT98+AT146+AT147+AT148+AT149+AT130+AT140+AT141+AT112</f>
        <v>52.6116644028789</v>
      </c>
      <c r="AU150" s="20" t="n">
        <f aca="false">AU98+AU146+AU147+AU148+AU149+AU130+AU140+AU141+AU112</f>
        <v>82.0117561395271</v>
      </c>
      <c r="AV150" s="20" t="n">
        <f aca="false">AV98+AV146+AV147+AV148+AV149+AV130+AV140+AV141+AV112</f>
        <v>86.0501956688056</v>
      </c>
      <c r="AW150" s="20" t="n">
        <f aca="false">AW98+AW146+AW147+AW148+AW149+AW130+AW140+AW141+AW112</f>
        <v>90.0886565391619</v>
      </c>
      <c r="AX150" s="20" t="n">
        <f aca="false">AX98+AX146+AX147+AX148+AX149+AX130+AX140+AX141+AX112</f>
        <v>91.9315777143842</v>
      </c>
      <c r="AY150" s="20" t="n">
        <f aca="false">AY98+AY146+AY147+AY148+AY149+AY130+AY140+AY141+AY112</f>
        <v>19.9430192271626</v>
      </c>
      <c r="AZ150" s="20" t="n">
        <f aca="false">AZ98+AZ146+AZ147+AZ148+AZ149+AZ130+AZ140+AZ141+AZ112</f>
        <v>21.887166075096</v>
      </c>
      <c r="BA150" s="20" t="n">
        <f aca="false">BA98+BA146+BA147+BA148+BA149+BA130+BA140+BA141+BA112</f>
        <v>25.2408968821797</v>
      </c>
      <c r="BB150" s="20" t="n">
        <f aca="false">BB98+BB146+BB147+BB148+BB149+BB130+BB140+BB141+BB112</f>
        <v>27.2391880573946</v>
      </c>
      <c r="BC150" s="20" t="n">
        <f aca="false">BC98+BC146+BC147+BC148+BC149+BC130+BC140+BC141+BC112</f>
        <v>61.7280372232618</v>
      </c>
      <c r="BD150" s="20" t="n">
        <f aca="false">BD98+BD146+BD147+BD148+BD149+BD130+BD140+BD141+BD112</f>
        <v>65.5197580949302</v>
      </c>
      <c r="BE150" s="20" t="n">
        <f aca="false">BE98+BE146+BE147+BE148+BE149+BE130+BE140+BE141+BE112</f>
        <v>69.3135354267554</v>
      </c>
      <c r="BF150" s="20" t="n">
        <f aca="false">BF98+BF146+BF147+BF148+BF149+BF130+BF140+BF141+BF112</f>
        <v>71.413662005307</v>
      </c>
      <c r="BG150" s="20" t="n">
        <f aca="false">BG98+BG146+BG147+BG148+BG149+BG130+BG140+BG141+BG112</f>
        <v>91.7342051900194</v>
      </c>
      <c r="BH150" s="20" t="n">
        <f aca="false">BH98+BH146+BH147+BH148+BH149+BH130+BH140+BH141+BH112</f>
        <v>644.061183551649</v>
      </c>
      <c r="BI150" s="20" t="n">
        <f aca="false">BI98+BI146+BI147+BI148+BI149+BI130+BI140+BI141+BI112</f>
        <v>654.223307421008</v>
      </c>
      <c r="BJ150" s="20" t="n">
        <f aca="false">BJ98+BJ146+BJ147+BJ148+BJ149+BJ130+BJ140+BJ141+BJ112</f>
        <v>656.483181097701</v>
      </c>
      <c r="BK150" s="20" t="n">
        <f aca="false">BK98+BK146+BK147+BK148+BK149+BK130+BK140+BK141+BK112</f>
        <v>618.986018908906</v>
      </c>
      <c r="BL150" s="20" t="n">
        <f aca="false">BL98+BL146+BL147+BL148+BL149+BL130+BL140+BL141+BL112</f>
        <v>629.008416150199</v>
      </c>
      <c r="BM150" s="20" t="n">
        <f aca="false">BM98+BM146+BM147+BM148+BM149+BM130+BM140+BM141+BM112</f>
        <v>639.037145581296</v>
      </c>
      <c r="BN150" s="20" t="n">
        <f aca="false">BN98+BN146+BN147+BN148+BN149+BN130+BN140+BN141+BN112</f>
        <v>641.485841242007</v>
      </c>
      <c r="BO150" s="20" t="n">
        <f aca="false">BO98+BO146+BO147+BO148+BO149+BO130+BO140+BO141+BO112</f>
        <v>646.958274591987</v>
      </c>
      <c r="BP150" s="20" t="n">
        <f aca="false">BP98+BP146+BP147+BP148+BP149+BP130+BP140+BP141+BP112</f>
        <v>649.557285907572</v>
      </c>
      <c r="BQ150" s="20" t="n">
        <f aca="false">BQ98+BQ146+BQ147+BQ148+BQ149+BQ130+BQ140+BQ141+BQ112</f>
        <v>659.86785002707</v>
      </c>
      <c r="BR150" s="20" t="n">
        <f aca="false">BR98+BR146+BR147+BR148+BR149+BR130+BR140+BR141+BR112</f>
        <v>662.537587123821</v>
      </c>
      <c r="BS150" s="20" t="n">
        <f aca="false">BS98+BS146+BS147+BS148+BS149+BS130+BS140+BS141+BS112</f>
        <v>608.546723887736</v>
      </c>
      <c r="BT150" s="20" t="n">
        <f aca="false">BT98+BT146+BT147+BT148+BT149+BT130+BT140+BT141+BT112</f>
        <v>618.559830528147</v>
      </c>
      <c r="BU150" s="20" t="n">
        <f aca="false">BU98+BU146+BU147+BU148+BU149+BU130+BU140+BU141+BU112</f>
        <v>628.586059357124</v>
      </c>
      <c r="BV150" s="20" t="n">
        <f aca="false">BV98+BV146+BV147+BV148+BV149+BV130+BV140+BV141+BV112</f>
        <v>631.485491570051</v>
      </c>
      <c r="BW150" s="20" t="n">
        <f aca="false">BW98+BW146+BW147+BW148+BW149+BW130+BW140+BW141+BW112</f>
        <v>613.079187708468</v>
      </c>
      <c r="BX150" s="20" t="n">
        <f aca="false">BX98+BX146+BX147+BX148+BX149+BX130+BX140+BX141+BX112</f>
        <v>623.143461682142</v>
      </c>
      <c r="BY150" s="20" t="n">
        <f aca="false">BY98+BY146+BY147+BY148+BY149+BY130+BY140+BY141+BY112</f>
        <v>633.222675979733</v>
      </c>
      <c r="BZ150" s="20" t="n">
        <f aca="false">BZ98+BZ146+BZ147+BZ148+BZ149+BZ130+BZ140+BZ141+BZ112</f>
        <v>636.306378623114</v>
      </c>
      <c r="CA150" s="20" t="n">
        <f aca="false">CA98+CA146+CA147+CA148+CA149+CA130+CA140+CA141+CA112</f>
        <v>606.596219827093</v>
      </c>
      <c r="CB150" s="20" t="n">
        <f aca="false">CB98+CB146+CB147+CB148+CB149+CB130+CB140+CB141+CB112</f>
        <v>616.600373712764</v>
      </c>
      <c r="CC150" s="20" t="n">
        <f aca="false">CC98+CC146+CC147+CC148+CC149+CC130+CC140+CC141+CC112</f>
        <v>622.199312742743</v>
      </c>
      <c r="CD150" s="20" t="n">
        <f aca="false">CD98+CD146+CD147+CD148+CD149+CD130+CD140+CD141+CD112</f>
        <v>621.010386459543</v>
      </c>
      <c r="CE150" s="20" t="n">
        <f aca="false">CE98+CE146+CE147+CE148+CE149+CE130+CE140+CE141+CE112</f>
        <v>572.97017367171</v>
      </c>
      <c r="CF150" s="20" t="n">
        <f aca="false">CF98+CF146+CF147+CF148+CF149+CF130+CF140+CF141+CF112</f>
        <v>571.810765478245</v>
      </c>
      <c r="CG150" s="20" t="n">
        <f aca="false">CG98+CG146+CG147+CG148+CG149+CG130+CG140+CG141+CG112</f>
        <v>576.923129012982</v>
      </c>
      <c r="CH150" s="20" t="n">
        <f aca="false">CH98+CH146+CH147+CH148+CH149+CH130+CH140+CH141+CH112</f>
        <v>575.739878191626</v>
      </c>
      <c r="CI150" s="20" t="n">
        <f aca="false">CI98+CI146+CI147+CI148+CI149+CI130+CI140+CI141+CI112</f>
        <v>609.270099989163</v>
      </c>
      <c r="CJ150" s="20" t="n">
        <f aca="false">CJ98+CJ146+CJ147+CJ148+CJ149+CJ130+CJ140+CJ141+CJ112</f>
        <v>614.841932130832</v>
      </c>
      <c r="CK150" s="20" t="n">
        <f aca="false">CK98+CK146+CK147+CK148+CK149+CK130+CK140+CK141+CK112</f>
        <v>620.374894495123</v>
      </c>
      <c r="CL150" s="20" t="n">
        <f aca="false">CL98+CL146+CL147+CL148+CL149+CL130+CL140+CL141+CL112</f>
        <v>619.138837919507</v>
      </c>
      <c r="CM150" s="20" t="n">
        <f aca="false">CM98+CM146+CM147+CM148+CM149+CM130+CM140+CM141+CM112</f>
        <v>671.11191137998</v>
      </c>
      <c r="CN150" s="20" t="n">
        <f aca="false">CN98+CN146+CN147+CN148+CN149+CN130+CN140+CN141+CN112</f>
        <v>677.354644210712</v>
      </c>
      <c r="CO150" s="20" t="n">
        <f aca="false">CO98+CO146+CO147+CO148+CO149+CO130+CO140+CO141+CO112</f>
        <v>683.557980582615</v>
      </c>
      <c r="CP150" s="20" t="n">
        <f aca="false">CP98+CP146+CP147+CP148+CP149+CP130+CP140+CP141+CP112</f>
        <v>682.305175568618</v>
      </c>
      <c r="CQ150" s="20" t="n">
        <f aca="false">CQ98+CQ146+CQ147+CQ148+CQ149+CQ130+CQ140+CQ141+CQ112</f>
        <v>626.995665062634</v>
      </c>
      <c r="CR150" s="20" t="n">
        <f aca="false">CR98+CR146+CR147+CR148+CR149+CR130+CR140+CR141+CR112</f>
        <v>632.73514172271</v>
      </c>
      <c r="CS150" s="20" t="n">
        <f aca="false">CS98+CS146+CS147+CS148+CS149+CS130+CS140+CS141+CS112</f>
        <v>638.434797618799</v>
      </c>
      <c r="CT150" s="20" t="n">
        <f aca="false">CT98+CT146+CT147+CT148+CT149+CT130+CT140+CT141+CT112</f>
        <v>637.168499726383</v>
      </c>
      <c r="CU150" s="20" t="n">
        <f aca="false">CU98+CU146+CU147+CU148+CU149+CU130+CU140+CU141+CU112</f>
        <v>554.57615466174</v>
      </c>
      <c r="CV150" s="20" t="n">
        <f aca="false">CV98+CV146+CV147+CV148+CV149+CV130+CV140+CV141+CV112</f>
        <v>-311.92568741637</v>
      </c>
      <c r="CW150" s="20" t="n">
        <f aca="false">CW98+CW146+CW147+CW148+CW149+CW130+CW140+CW141+CW112</f>
        <v>-316.567770199546</v>
      </c>
      <c r="CX150" s="20" t="n">
        <f aca="false">CX98+CX146+CX147+CX148+CX149+CX130+CX140+CX141+CX112</f>
        <v>-317.79451812371</v>
      </c>
      <c r="CY150" s="20" t="n">
        <f aca="false">CY98+CY146+CY147+CY148+CY149+CY130+CY140+CY141+CY112</f>
        <v>-107.830382526674</v>
      </c>
      <c r="CZ150" s="20" t="n">
        <f aca="false">CZ98+CZ146+CZ147+CZ148+CZ149+CZ130+CZ140+CZ141+CZ112</f>
        <v>-110.488106849291</v>
      </c>
      <c r="DA150" s="20" t="n">
        <f aca="false">DA98+DA146+DA147+DA148+DA149+DA130+DA140+DA141+DA112</f>
        <v>-113.193195496094</v>
      </c>
      <c r="DB150" s="20" t="n">
        <f aca="false">DB98+DB146+DB147+DB148+DB149+DB130+DB140+DB141+DB112</f>
        <v>-114.699378147642</v>
      </c>
      <c r="DC150" s="20" t="n">
        <f aca="false">DC98+DC146+DC147+DC148+DC149+DC130+DC140+DC141+DC112</f>
        <v>-124.273347826079</v>
      </c>
      <c r="DD150" s="20" t="n">
        <f aca="false">DD98+DD146+DD147+DD148+DD149+DD130+DD140+DD141+DD112</f>
        <v>-127.078259413742</v>
      </c>
      <c r="DE150" s="20" t="n">
        <f aca="false">DE98+DE146+DE147+DE148+DE149+DE130+DE140+DE141+DE112</f>
        <v>-129.929382949525</v>
      </c>
      <c r="DF150" s="20" t="n">
        <f aca="false">DF98+DF146+DF147+DF148+DF149+DF130+DF140+DF141+DF112</f>
        <v>-131.398920111774</v>
      </c>
      <c r="DG150" s="20" t="n">
        <f aca="false">DG98+DG146+DG147+DG148+DG149+DG130+DG140+DG141+DG112</f>
        <v>-123.232671222475</v>
      </c>
      <c r="DH150" s="20" t="n">
        <f aca="false">DH98+DH146+DH147+DH148+DH149+DH130+DH140+DH141+DH112</f>
        <v>-126.016317685853</v>
      </c>
      <c r="DI150" s="20" t="n">
        <f aca="false">DI98+DI146+DI147+DI148+DI149+DI130+DI140+DI141+DI112</f>
        <v>-128.845861265712</v>
      </c>
      <c r="DJ150" s="20" t="n">
        <f aca="false">DJ98+DJ146+DJ147+DJ148+DJ149+DJ130+DJ140+DJ141+DJ112</f>
        <v>-130.305386800769</v>
      </c>
      <c r="DK150" s="20" t="n">
        <f aca="false">DK98+DK146+DK147+DK148+DK149+DK130+DK140+DK141+DK112</f>
        <v>-179.848065746604</v>
      </c>
      <c r="DL150" s="20" t="n">
        <f aca="false">DL98+DL146+DL147+DL148+DL149+DL130+DL140+DL141+DL112</f>
        <v>-181.2561877648</v>
      </c>
      <c r="DM150" s="20" t="n">
        <f aca="false">DM98+DM146+DM147+DM148+DM149+DM130+DM140+DM141+DM112</f>
        <v>-184.670543917717</v>
      </c>
      <c r="DN150" s="20" t="n">
        <f aca="false">DN98+DN146+DN147+DN148+DN149+DN130+DN140+DN141+DN112</f>
        <v>-186.107623234554</v>
      </c>
      <c r="DO150" s="20" t="n">
        <f aca="false">DO98+DO146+DO147+DO148+DO149+DO130+DO140+DO141+DO112</f>
        <v>-126.752871789232</v>
      </c>
      <c r="DP150" s="20" t="n">
        <f aca="false">DP98+DP146+DP147+DP148+DP149+DP130+DP140+DP141+DP112</f>
        <v>-129.553310221702</v>
      </c>
      <c r="DQ150" s="20" t="n">
        <f aca="false">DQ98+DQ146+DQ147+DQ148+DQ149+DQ130+DQ140+DQ141+DQ112</f>
        <v>-132.398921441973</v>
      </c>
      <c r="DR150" s="20" t="n">
        <f aca="false">DR98+DR146+DR147+DR148+DR149+DR130+DR140+DR141+DR112</f>
        <v>-133.835413368743</v>
      </c>
      <c r="DS150" s="20" t="n">
        <f aca="false">DS98+DS146+DS147+DS148+DS149+DS130+DS140+DS141+DS112</f>
        <v>-152.59219472071</v>
      </c>
      <c r="DT150" s="20" t="n">
        <f aca="false">DT98+DT146+DT147+DT148+DT149+DT130+DT140+DT141+DT112</f>
        <v>-155.672210529505</v>
      </c>
      <c r="DU150" s="20" t="n">
        <f aca="false">DU98+DU146+DU147+DU148+DU149+DU130+DU140+DU141+DU112</f>
        <v>-158.797154900458</v>
      </c>
      <c r="DV150" s="20" t="n">
        <f aca="false">DV98+DV146+DV147+DV148+DV149+DV130+DV140+DV141+DV112</f>
        <v>-160.225880466543</v>
      </c>
      <c r="DW150" s="20" t="n">
        <f aca="false">DW98+DW146+DW147+DW148+DW149+DW130+DW140+DW141+DW112</f>
        <v>-154.372251551311</v>
      </c>
      <c r="DX150" s="20" t="n">
        <f aca="false">DX98+DX146+DX147+DX148+DX149+DX130+DX140+DX141+DX112</f>
        <v>-157.47017200945</v>
      </c>
      <c r="DY150" s="20" t="n">
        <f aca="false">DY98+DY146+DY147+DY148+DY149+DY130+DY140+DY141+DY112</f>
        <v>-160.612960226224</v>
      </c>
      <c r="DZ150" s="20" t="n">
        <f aca="false">DZ98+DZ146+DZ147+DZ148+DZ149+DZ130+DZ140+DZ141+DZ112</f>
        <v>-162.03975224387</v>
      </c>
      <c r="EA150" s="20" t="n">
        <f aca="false">EA98+EA146+EA147+EA148+EA149+EA130+EA140+EA141+EA112</f>
        <v>-165.848518637738</v>
      </c>
      <c r="EB150" s="20" t="n">
        <f aca="false">EB98+EB146+EB147+EB148+EB149+EB130+EB140+EB141+EB112</f>
        <v>-167.21846477297</v>
      </c>
      <c r="EC150" s="20" t="n">
        <f aca="false">EC98+EC146+EC147+EC148+EC149+EC130+EC140+EC141+EC112</f>
        <v>-170.439993735315</v>
      </c>
      <c r="ED150" s="20" t="n">
        <f aca="false">ED98+ED146+ED147+ED148+ED149+ED130+ED140+ED141+ED112</f>
        <v>-171.838112101965</v>
      </c>
      <c r="EE150" s="20" t="n">
        <f aca="false">EE98+EE146+EE147+EE148+EE149+EE130+EE140+EE141+EE112</f>
        <v>-178.008099093856</v>
      </c>
      <c r="EF150" s="20" t="n">
        <f aca="false">EF98+EF146+EF147+EF148+EF149+EF130+EF140+EF141+EF112</f>
        <v>-181.359747289778</v>
      </c>
      <c r="EG150" s="20" t="n">
        <f aca="false">EG98+EG146+EG147+EG148+EG149+EG130+EG140+EG141+EG112</f>
        <v>-184.755974673202</v>
      </c>
      <c r="EH150" s="20" t="n">
        <f aca="false">EH98+EH146+EH147+EH148+EH149+EH130+EH140+EH141+EH112</f>
        <v>-186.173590146251</v>
      </c>
      <c r="EI150" s="20" t="n">
        <f aca="false">EI98+EI146+EI147+EI148+EI149+EI130+EI140+EI141+EI112</f>
        <v>-109.190979541268</v>
      </c>
      <c r="EJ150" s="20" t="n">
        <f aca="false">EJ98+EJ146+EJ147+EJ148+EJ149+EJ130+EJ140+EJ141+EJ112</f>
        <v>1074.28335710223</v>
      </c>
      <c r="EK150" s="20" t="n">
        <f aca="false">EK98+EK146+EK147+EK148+EK149+EK130+EK140+EK141+EK112</f>
        <v>1084.68637478684</v>
      </c>
      <c r="EL150" s="20" t="n">
        <f aca="false">EL98+EL146+EL147+EL148+EL149+EL130+EL140+EL141+EL112</f>
        <v>1083.26973842216</v>
      </c>
      <c r="EM150" s="20" t="n">
        <f aca="false">EM98+EM146+EM147+EM148+EM149+EM130+EM140+EM141+EM112</f>
        <v>1118.55661651027</v>
      </c>
      <c r="EN150" s="20" t="n">
        <f aca="false">EN98+EN146+EN147+EN148+EN149+EN130+EN140+EN141+EN112</f>
        <v>1129.5911789396</v>
      </c>
      <c r="EO150" s="20" t="n">
        <f aca="false">EO98+EO146+EO147+EO148+EO149+EO130+EO140+EO141+EO112</f>
        <v>1140.58051110468</v>
      </c>
      <c r="EP150" s="20" t="n">
        <f aca="false">EP98+EP146+EP147+EP148+EP149+EP130+EP140+EP141+EP112</f>
        <v>1139.14219143049</v>
      </c>
      <c r="EQ150" s="20" t="n">
        <f aca="false">EQ98+EQ146+EQ147+EQ148+EQ149+EQ130+EQ140+EQ141+EQ112</f>
        <v>1078.56577766666</v>
      </c>
      <c r="ER150" s="20" t="n">
        <f aca="false">ER98+ER146+ER147+ER148+ER149+ER130+ER140+ER141+ER112</f>
        <v>1077.16526009499</v>
      </c>
      <c r="ES150" s="20" t="n">
        <f aca="false">ES98+ES146+ES147+ES148+ES149+ES130+ES140+ES141+ES112</f>
        <v>1087.58739331658</v>
      </c>
      <c r="ET150" s="20" t="n">
        <f aca="false">ET98+ET146+ET147+ET148+ET149+ET130+ET140+ET141+ET112</f>
        <v>1086.15807482776</v>
      </c>
      <c r="EU150" s="20" t="n">
        <f aca="false">EU98+EU146+EU147+EU148+EU149+EU130+EU140+EU141+EU112</f>
        <v>1082.37173000912</v>
      </c>
      <c r="EV150" s="20" t="n">
        <f aca="false">EV98+EV146+EV147+EV148+EV149+EV130+EV140+EV141+EV112</f>
        <v>1092.9894970383</v>
      </c>
      <c r="EW150" s="20" t="n">
        <f aca="false">EW98+EW146+EW147+EW148+EW149+EW130+EW140+EW141+EW112</f>
        <v>1103.56155545422</v>
      </c>
      <c r="EX150" s="20" t="n">
        <f aca="false">EX98+EX146+EX147+EX148+EX149+EX130+EX140+EX141+EX112</f>
        <v>1102.1080243102</v>
      </c>
      <c r="EY150" s="20" t="n">
        <f aca="false">EY98+EY146+EY147+EY148+EY149+EY130+EY140+EY141+EY112</f>
        <v>1098.26286395882</v>
      </c>
      <c r="EZ150" s="20" t="n">
        <f aca="false">EZ98+EZ146+EZ147+EZ148+EZ149+EZ130+EZ140+EZ141+EZ112</f>
        <v>1109.03333770418</v>
      </c>
      <c r="FA150" s="20" t="n">
        <f aca="false">FA98+FA146+FA147+FA148+FA149+FA130+FA140+FA141+FA112</f>
        <v>1119.75732853236</v>
      </c>
      <c r="FB150" s="20" t="n">
        <f aca="false">FB98+FB146+FB147+FB148+FB149+FB130+FB140+FB141+FB112</f>
        <v>1118.27917457076</v>
      </c>
      <c r="FC150" s="20" t="n">
        <f aca="false">FC98+FC146+FC147+FC148+FC149+FC130+FC140+FC141+FC112</f>
        <v>1114.37430885449</v>
      </c>
      <c r="FD150" s="20" t="n">
        <f aca="false">FD98+FD146+FD147+FD148+FD149+FD130+FD140+FD141+FD112</f>
        <v>0</v>
      </c>
      <c r="FE150" s="20" t="n">
        <f aca="false">FE98+FE146+FE147+FE148+FE149+FE130+FE140+FE141+FE112</f>
        <v>0</v>
      </c>
      <c r="FF150" s="20" t="n">
        <f aca="false">FF98+FF146+FF147+FF148+FF149+FF130+FF140+FF141+FF112</f>
        <v>0</v>
      </c>
      <c r="FG150" s="20" t="n">
        <f aca="false">FG98+FG146+FG147+FG148+FG149+FG130+FG140+FG141+FG112</f>
        <v>0</v>
      </c>
      <c r="FH150" s="20" t="n">
        <f aca="false">FH98+FH146+FH147+FH148+FH149+FH130+FH140+FH141+FH112</f>
        <v>0</v>
      </c>
    </row>
    <row r="151" customFormat="false" ht="15" hidden="false" customHeight="false" outlineLevel="0" collapsed="false">
      <c r="C151" s="0" t="s">
        <v>797</v>
      </c>
      <c r="D151" s="11" t="s">
        <v>359</v>
      </c>
      <c r="J151" s="21" t="n">
        <f aca="false">I155</f>
        <v>0</v>
      </c>
      <c r="K151" s="21" t="n">
        <f aca="false">J155</f>
        <v>0</v>
      </c>
      <c r="L151" s="21" t="n">
        <f aca="false">K155</f>
        <v>5.41754075342466</v>
      </c>
      <c r="M151" s="21" t="n">
        <f aca="false">L155</f>
        <v>12.7211882876712</v>
      </c>
      <c r="N151" s="21" t="n">
        <f aca="false">M155</f>
        <v>20.1050956849315</v>
      </c>
      <c r="O151" s="21" t="n">
        <f aca="false">N155</f>
        <v>27.4890030821918</v>
      </c>
      <c r="P151" s="21" t="n">
        <f aca="false">O155</f>
        <v>34.7123907534247</v>
      </c>
      <c r="Q151" s="21" t="n">
        <f aca="false">P155</f>
        <v>302.268800067017</v>
      </c>
      <c r="R151" s="21" t="n">
        <f aca="false">Q155</f>
        <v>342.535494120575</v>
      </c>
      <c r="S151" s="21" t="n">
        <f aca="false">R155</f>
        <v>371.801401365481</v>
      </c>
      <c r="T151" s="21" t="n">
        <f aca="false">S155</f>
        <v>389.867987883949</v>
      </c>
      <c r="U151" s="21" t="n">
        <f aca="false">T155</f>
        <v>895.226612009276</v>
      </c>
      <c r="V151" s="21" t="n">
        <f aca="false">U155</f>
        <v>1402.58760143971</v>
      </c>
      <c r="W151" s="21" t="n">
        <f aca="false">V155</f>
        <v>1908.42017046228</v>
      </c>
      <c r="X151" s="21" t="n">
        <f aca="false">W155</f>
        <v>2413.72990278717</v>
      </c>
      <c r="Y151" s="21" t="n">
        <f aca="false">X155</f>
        <v>2921.05642696622</v>
      </c>
      <c r="Z151" s="21" t="n">
        <f aca="false">Y155</f>
        <v>3430.39118213463</v>
      </c>
      <c r="AA151" s="21" t="n">
        <f aca="false">Z155</f>
        <v>3938.08639531351</v>
      </c>
      <c r="AB151" s="21" t="n">
        <f aca="false">AA155</f>
        <v>4527.59338655675</v>
      </c>
      <c r="AC151" s="21" t="n">
        <f aca="false">AB155</f>
        <v>5120.03757629398</v>
      </c>
      <c r="AD151" s="21" t="n">
        <f aca="false">AC155</f>
        <v>5715.40892595326</v>
      </c>
      <c r="AE151" s="21" t="n">
        <f aca="false">AD155</f>
        <v>6309.0240847087</v>
      </c>
      <c r="AF151" s="21" t="n">
        <f aca="false">AE155</f>
        <v>6224.69442710024</v>
      </c>
      <c r="AG151" s="21" t="n">
        <f aca="false">AF155</f>
        <v>6137.96387864558</v>
      </c>
      <c r="AH151" s="21" t="n">
        <f aca="false">AG155</f>
        <v>6048.83801694435</v>
      </c>
      <c r="AI151" s="21" t="n">
        <f aca="false">AH155</f>
        <v>5959.1344367838</v>
      </c>
      <c r="AJ151" s="21" t="n">
        <f aca="false">AI155</f>
        <v>5871.89239415411</v>
      </c>
      <c r="AK151" s="21" t="n">
        <f aca="false">AJ155</f>
        <v>0</v>
      </c>
      <c r="AL151" s="21" t="n">
        <f aca="false">AK155</f>
        <v>0</v>
      </c>
      <c r="AM151" s="21" t="n">
        <f aca="false">AL155</f>
        <v>0</v>
      </c>
      <c r="AN151" s="21" t="n">
        <f aca="false">AM155</f>
        <v>0</v>
      </c>
      <c r="AO151" s="21" t="n">
        <f aca="false">AN155</f>
        <v>0</v>
      </c>
      <c r="AP151" s="21" t="n">
        <f aca="false">AO155</f>
        <v>0</v>
      </c>
      <c r="AQ151" s="21" t="n">
        <f aca="false">AP155</f>
        <v>0</v>
      </c>
      <c r="AR151" s="21" t="n">
        <f aca="false">AQ155</f>
        <v>0</v>
      </c>
      <c r="AS151" s="21" t="n">
        <f aca="false">AR155</f>
        <v>0</v>
      </c>
      <c r="AT151" s="21" t="n">
        <f aca="false">AS155</f>
        <v>0</v>
      </c>
      <c r="AU151" s="21" t="n">
        <f aca="false">AT155</f>
        <v>0</v>
      </c>
      <c r="AV151" s="21" t="n">
        <f aca="false">AU155</f>
        <v>0</v>
      </c>
      <c r="AW151" s="21" t="n">
        <f aca="false">AV155</f>
        <v>0</v>
      </c>
      <c r="AX151" s="21" t="n">
        <f aca="false">AW155</f>
        <v>0</v>
      </c>
      <c r="AY151" s="21" t="n">
        <f aca="false">AX155</f>
        <v>0</v>
      </c>
      <c r="AZ151" s="21" t="n">
        <f aca="false">AY155</f>
        <v>0</v>
      </c>
      <c r="BA151" s="21" t="n">
        <f aca="false">AZ155</f>
        <v>0</v>
      </c>
      <c r="BB151" s="21" t="n">
        <f aca="false">BA155</f>
        <v>0</v>
      </c>
      <c r="BC151" s="21" t="n">
        <f aca="false">BB155</f>
        <v>0</v>
      </c>
      <c r="BD151" s="21" t="n">
        <f aca="false">BC155</f>
        <v>0</v>
      </c>
      <c r="BE151" s="21" t="n">
        <f aca="false">BD155</f>
        <v>0</v>
      </c>
      <c r="BF151" s="21" t="n">
        <f aca="false">BE155</f>
        <v>0</v>
      </c>
      <c r="BG151" s="21" t="n">
        <f aca="false">BF155</f>
        <v>0</v>
      </c>
      <c r="BH151" s="21" t="n">
        <f aca="false">BG155</f>
        <v>0</v>
      </c>
      <c r="BI151" s="21" t="n">
        <f aca="false">BH155</f>
        <v>0</v>
      </c>
      <c r="BJ151" s="21" t="n">
        <f aca="false">BI155</f>
        <v>0</v>
      </c>
      <c r="BK151" s="21" t="n">
        <f aca="false">BJ155</f>
        <v>0</v>
      </c>
      <c r="BL151" s="21" t="n">
        <f aca="false">BK155</f>
        <v>0</v>
      </c>
      <c r="BM151" s="21" t="n">
        <f aca="false">BL155</f>
        <v>0</v>
      </c>
      <c r="BN151" s="21" t="n">
        <f aca="false">BM155</f>
        <v>0</v>
      </c>
      <c r="BO151" s="21" t="n">
        <f aca="false">BN155</f>
        <v>0</v>
      </c>
      <c r="BP151" s="21" t="n">
        <f aca="false">BO155</f>
        <v>0</v>
      </c>
      <c r="BQ151" s="21" t="n">
        <f aca="false">BP155</f>
        <v>0</v>
      </c>
      <c r="BR151" s="21" t="n">
        <f aca="false">BQ155</f>
        <v>0</v>
      </c>
      <c r="BS151" s="21" t="n">
        <f aca="false">BR155</f>
        <v>0</v>
      </c>
      <c r="BT151" s="21" t="n">
        <f aca="false">BS155</f>
        <v>0</v>
      </c>
      <c r="BU151" s="21" t="n">
        <f aca="false">BT155</f>
        <v>0</v>
      </c>
      <c r="BV151" s="21" t="n">
        <f aca="false">BU155</f>
        <v>0</v>
      </c>
      <c r="BW151" s="21" t="n">
        <f aca="false">BV155</f>
        <v>0</v>
      </c>
      <c r="BX151" s="21" t="n">
        <f aca="false">BW155</f>
        <v>0</v>
      </c>
      <c r="BY151" s="21" t="n">
        <f aca="false">BX155</f>
        <v>0</v>
      </c>
      <c r="BZ151" s="21" t="n">
        <f aca="false">BY155</f>
        <v>0</v>
      </c>
      <c r="CA151" s="21" t="n">
        <f aca="false">BZ155</f>
        <v>0</v>
      </c>
      <c r="CB151" s="21" t="n">
        <f aca="false">CA155</f>
        <v>0</v>
      </c>
      <c r="CC151" s="21" t="n">
        <f aca="false">CB155</f>
        <v>0</v>
      </c>
      <c r="CD151" s="21" t="n">
        <f aca="false">CC155</f>
        <v>0</v>
      </c>
      <c r="CE151" s="21" t="n">
        <f aca="false">CD155</f>
        <v>0</v>
      </c>
      <c r="CF151" s="21" t="n">
        <f aca="false">CE155</f>
        <v>0</v>
      </c>
      <c r="CG151" s="21" t="n">
        <f aca="false">CF155</f>
        <v>0</v>
      </c>
      <c r="CH151" s="21" t="n">
        <f aca="false">CG155</f>
        <v>0</v>
      </c>
      <c r="CI151" s="21" t="n">
        <f aca="false">CH155</f>
        <v>0</v>
      </c>
      <c r="CJ151" s="21" t="n">
        <f aca="false">CI155</f>
        <v>0</v>
      </c>
      <c r="CK151" s="21" t="n">
        <f aca="false">CJ155</f>
        <v>0</v>
      </c>
      <c r="CL151" s="21" t="n">
        <f aca="false">CK155</f>
        <v>0</v>
      </c>
      <c r="CM151" s="21" t="n">
        <f aca="false">CL155</f>
        <v>0</v>
      </c>
      <c r="CN151" s="21" t="n">
        <f aca="false">CM155</f>
        <v>0</v>
      </c>
      <c r="CO151" s="21" t="n">
        <f aca="false">CN155</f>
        <v>0</v>
      </c>
      <c r="CP151" s="21" t="n">
        <f aca="false">CO155</f>
        <v>0</v>
      </c>
      <c r="CQ151" s="21" t="n">
        <f aca="false">CP155</f>
        <v>0</v>
      </c>
      <c r="CR151" s="21" t="n">
        <f aca="false">CQ155</f>
        <v>0</v>
      </c>
      <c r="CS151" s="21" t="n">
        <f aca="false">CR155</f>
        <v>0</v>
      </c>
      <c r="CT151" s="21" t="n">
        <f aca="false">CS155</f>
        <v>0</v>
      </c>
      <c r="CU151" s="21" t="n">
        <f aca="false">CT155</f>
        <v>0</v>
      </c>
      <c r="CV151" s="21" t="n">
        <f aca="false">CU155</f>
        <v>0</v>
      </c>
      <c r="CW151" s="21" t="n">
        <f aca="false">CV155</f>
        <v>311.92568741637</v>
      </c>
      <c r="CX151" s="21" t="n">
        <f aca="false">CW155</f>
        <v>628.493457615916</v>
      </c>
      <c r="CY151" s="21" t="n">
        <f aca="false">CX155</f>
        <v>946.287975739626</v>
      </c>
      <c r="CZ151" s="21" t="n">
        <f aca="false">CY155</f>
        <v>1054.1183582663</v>
      </c>
      <c r="DA151" s="21" t="n">
        <f aca="false">CZ155</f>
        <v>1164.60646511559</v>
      </c>
      <c r="DB151" s="21" t="n">
        <f aca="false">DA155</f>
        <v>1277.79966061169</v>
      </c>
      <c r="DC151" s="21" t="n">
        <f aca="false">DB155</f>
        <v>1392.49903875933</v>
      </c>
      <c r="DD151" s="21" t="n">
        <f aca="false">DC155</f>
        <v>1516.77238658541</v>
      </c>
      <c r="DE151" s="21" t="n">
        <f aca="false">DD155</f>
        <v>1643.85064599915</v>
      </c>
      <c r="DF151" s="21" t="n">
        <f aca="false">DE155</f>
        <v>1773.78002894867</v>
      </c>
      <c r="DG151" s="21" t="n">
        <f aca="false">DF155</f>
        <v>1905.17894906045</v>
      </c>
      <c r="DH151" s="21" t="n">
        <f aca="false">DG155</f>
        <v>2028.41162028292</v>
      </c>
      <c r="DI151" s="21" t="n">
        <f aca="false">DH155</f>
        <v>2154.42793796878</v>
      </c>
      <c r="DJ151" s="21" t="n">
        <f aca="false">DI155</f>
        <v>2283.27379923449</v>
      </c>
      <c r="DK151" s="21" t="n">
        <f aca="false">DJ155</f>
        <v>2413.57918603526</v>
      </c>
      <c r="DL151" s="21" t="n">
        <f aca="false">DK155</f>
        <v>2593.42725178186</v>
      </c>
      <c r="DM151" s="21" t="n">
        <f aca="false">DL155</f>
        <v>2774.68343954666</v>
      </c>
      <c r="DN151" s="21" t="n">
        <f aca="false">DM155</f>
        <v>2959.35398346438</v>
      </c>
      <c r="DO151" s="21" t="n">
        <f aca="false">DN155</f>
        <v>3145.46160669893</v>
      </c>
      <c r="DP151" s="21" t="n">
        <f aca="false">DO155</f>
        <v>3272.21447848816</v>
      </c>
      <c r="DQ151" s="21" t="n">
        <f aca="false">DP155</f>
        <v>3401.76778870987</v>
      </c>
      <c r="DR151" s="21" t="n">
        <f aca="false">DQ155</f>
        <v>3534.16671015184</v>
      </c>
      <c r="DS151" s="21" t="n">
        <f aca="false">DR155</f>
        <v>3668.00212352058</v>
      </c>
      <c r="DT151" s="21" t="n">
        <f aca="false">DS155</f>
        <v>3820.59431824129</v>
      </c>
      <c r="DU151" s="21" t="n">
        <f aca="false">DT155</f>
        <v>3976.2665287708</v>
      </c>
      <c r="DV151" s="21" t="n">
        <f aca="false">DU155</f>
        <v>4135.06368367126</v>
      </c>
      <c r="DW151" s="21" t="n">
        <f aca="false">DV155</f>
        <v>4295.2895641378</v>
      </c>
      <c r="DX151" s="21" t="n">
        <f aca="false">DW155</f>
        <v>4449.66181568911</v>
      </c>
      <c r="DY151" s="21" t="n">
        <f aca="false">DX155</f>
        <v>4607.13198769856</v>
      </c>
      <c r="DZ151" s="21" t="n">
        <f aca="false">DY155</f>
        <v>4767.74494792478</v>
      </c>
      <c r="EA151" s="21" t="n">
        <f aca="false">DZ155</f>
        <v>4929.78470016865</v>
      </c>
      <c r="EB151" s="21" t="n">
        <f aca="false">EA155</f>
        <v>5095.63321880639</v>
      </c>
      <c r="EC151" s="21" t="n">
        <f aca="false">EB155</f>
        <v>5262.85168357936</v>
      </c>
      <c r="ED151" s="21" t="n">
        <f aca="false">EC155</f>
        <v>5433.29167731468</v>
      </c>
      <c r="EE151" s="21" t="n">
        <f aca="false">ED155</f>
        <v>5605.12978941664</v>
      </c>
      <c r="EF151" s="21" t="n">
        <f aca="false">EE155</f>
        <v>5783.1378885105</v>
      </c>
      <c r="EG151" s="21" t="n">
        <f aca="false">EF155</f>
        <v>5964.49763580028</v>
      </c>
      <c r="EH151" s="21" t="n">
        <f aca="false">EG155</f>
        <v>6149.25361047348</v>
      </c>
      <c r="EI151" s="21" t="n">
        <f aca="false">EH155</f>
        <v>6335.42720061973</v>
      </c>
      <c r="EJ151" s="21" t="n">
        <f aca="false">EI155</f>
        <v>6444.618180161</v>
      </c>
      <c r="EK151" s="21" t="n">
        <f aca="false">EJ155</f>
        <v>5907.47650160988</v>
      </c>
      <c r="EL151" s="21" t="n">
        <f aca="false">EK155</f>
        <v>5365.13331421646</v>
      </c>
      <c r="EM151" s="21" t="n">
        <f aca="false">EL155</f>
        <v>4823.49844500538</v>
      </c>
      <c r="EN151" s="21" t="n">
        <f aca="false">EM155</f>
        <v>4264.22013675025</v>
      </c>
      <c r="EO151" s="21" t="n">
        <f aca="false">EN155</f>
        <v>3699.42454728045</v>
      </c>
      <c r="EP151" s="21" t="n">
        <f aca="false">EO155</f>
        <v>3129.13429172811</v>
      </c>
      <c r="EQ151" s="21" t="n">
        <f aca="false">EP155</f>
        <v>2559.56319601286</v>
      </c>
      <c r="ER151" s="21" t="n">
        <f aca="false">EQ155</f>
        <v>2020.28030717953</v>
      </c>
      <c r="ES151" s="21" t="n">
        <f aca="false">ER155</f>
        <v>1481.69767713204</v>
      </c>
      <c r="ET151" s="21" t="n">
        <f aca="false">ES155</f>
        <v>937.903980473748</v>
      </c>
      <c r="EU151" s="21" t="n">
        <f aca="false">ET155</f>
        <v>394.824943059869</v>
      </c>
      <c r="EV151" s="21" t="n">
        <f aca="false">EU155</f>
        <v>0</v>
      </c>
      <c r="EW151" s="21" t="n">
        <f aca="false">EV155</f>
        <v>0</v>
      </c>
      <c r="EX151" s="21" t="n">
        <f aca="false">EW155</f>
        <v>0</v>
      </c>
      <c r="EY151" s="21" t="n">
        <f aca="false">EX155</f>
        <v>0</v>
      </c>
      <c r="EZ151" s="21" t="n">
        <f aca="false">EY155</f>
        <v>0</v>
      </c>
      <c r="FA151" s="21" t="n">
        <f aca="false">EZ155</f>
        <v>0</v>
      </c>
      <c r="FB151" s="21" t="n">
        <f aca="false">FA155</f>
        <v>0</v>
      </c>
      <c r="FC151" s="21" t="n">
        <f aca="false">FB155</f>
        <v>0</v>
      </c>
      <c r="FD151" s="21" t="n">
        <f aca="false">FC155</f>
        <v>0</v>
      </c>
      <c r="FE151" s="21" t="n">
        <f aca="false">FD155</f>
        <v>0</v>
      </c>
      <c r="FF151" s="21" t="n">
        <f aca="false">FE155</f>
        <v>0</v>
      </c>
      <c r="FG151" s="21" t="n">
        <f aca="false">FF155</f>
        <v>0</v>
      </c>
      <c r="FH151" s="21" t="n">
        <f aca="false">FG155</f>
        <v>0</v>
      </c>
    </row>
    <row r="152" customFormat="false" ht="15" hidden="false" customHeight="false" outlineLevel="0" collapsed="false">
      <c r="C152" s="0" t="s">
        <v>798</v>
      </c>
      <c r="D152" s="11" t="s">
        <v>359</v>
      </c>
      <c r="I152" s="20" t="n">
        <f aca="false">SUM(J152:FH152)</f>
        <v>12753.6422648697</v>
      </c>
      <c r="J152" s="20" t="n">
        <f aca="false">MAX(0,-J150)</f>
        <v>-0</v>
      </c>
      <c r="K152" s="20" t="n">
        <f aca="false">MAX(0,-K150)</f>
        <v>5.41754075342466</v>
      </c>
      <c r="L152" s="20" t="n">
        <f aca="false">MAX(0,-L150)</f>
        <v>7.30364753424658</v>
      </c>
      <c r="M152" s="20" t="n">
        <f aca="false">MAX(0,-M150)</f>
        <v>7.38390739726027</v>
      </c>
      <c r="N152" s="20" t="n">
        <f aca="false">MAX(0,-N150)</f>
        <v>7.38390739726027</v>
      </c>
      <c r="O152" s="20" t="n">
        <f aca="false">MAX(0,-O150)</f>
        <v>7.22338767123288</v>
      </c>
      <c r="P152" s="20" t="n">
        <f aca="false">MAX(0,-P150)</f>
        <v>267.556409313592</v>
      </c>
      <c r="Q152" s="20" t="n">
        <f aca="false">MAX(0,-Q150)</f>
        <v>40.2666940535581</v>
      </c>
      <c r="R152" s="20" t="n">
        <f aca="false">MAX(0,-R150)</f>
        <v>29.2659072449057</v>
      </c>
      <c r="S152" s="20" t="n">
        <f aca="false">MAX(0,-S150)</f>
        <v>18.066586518468</v>
      </c>
      <c r="T152" s="20" t="n">
        <f aca="false">MAX(0,-T150)</f>
        <v>505.358624125328</v>
      </c>
      <c r="U152" s="20" t="n">
        <f aca="false">MAX(0,-U150)</f>
        <v>507.360989430436</v>
      </c>
      <c r="V152" s="20" t="n">
        <f aca="false">MAX(0,-V150)</f>
        <v>505.832569022567</v>
      </c>
      <c r="W152" s="20" t="n">
        <f aca="false">MAX(0,-W150)</f>
        <v>505.309732324889</v>
      </c>
      <c r="X152" s="20" t="n">
        <f aca="false">MAX(0,-X150)</f>
        <v>507.32652417905</v>
      </c>
      <c r="Y152" s="20" t="n">
        <f aca="false">MAX(0,-Y150)</f>
        <v>509.334755168417</v>
      </c>
      <c r="Z152" s="20" t="n">
        <f aca="false">MAX(0,-Z150)</f>
        <v>507.695213178876</v>
      </c>
      <c r="AA152" s="20" t="n">
        <f aca="false">MAX(0,-AA150)</f>
        <v>589.506991243243</v>
      </c>
      <c r="AB152" s="20" t="n">
        <f aca="false">MAX(0,-AB150)</f>
        <v>592.444189737231</v>
      </c>
      <c r="AC152" s="20" t="n">
        <f aca="false">MAX(0,-AC150)</f>
        <v>595.371349659275</v>
      </c>
      <c r="AD152" s="20" t="n">
        <f aca="false">MAX(0,-AD150)</f>
        <v>593.615158755443</v>
      </c>
      <c r="AE152" s="20" t="n">
        <f aca="false">MAX(0,-AE150)</f>
        <v>0</v>
      </c>
      <c r="AF152" s="20" t="n">
        <f aca="false">MAX(0,-AF150)</f>
        <v>0</v>
      </c>
      <c r="AG152" s="20" t="n">
        <f aca="false">MAX(0,-AG150)</f>
        <v>0</v>
      </c>
      <c r="AH152" s="20" t="n">
        <f aca="false">MAX(0,-AH150)</f>
        <v>0</v>
      </c>
      <c r="AI152" s="20" t="n">
        <f aca="false">MAX(0,-AI150)</f>
        <v>0</v>
      </c>
      <c r="AJ152" s="20" t="n">
        <f aca="false">MAX(0,-AJ150)</f>
        <v>0</v>
      </c>
      <c r="AK152" s="20" t="n">
        <f aca="false">MAX(0,-AK150)</f>
        <v>0</v>
      </c>
      <c r="AL152" s="20" t="n">
        <f aca="false">MAX(0,-AL150)</f>
        <v>0</v>
      </c>
      <c r="AM152" s="20" t="n">
        <f aca="false">MAX(0,-AM150)</f>
        <v>0</v>
      </c>
      <c r="AN152" s="20" t="n">
        <f aca="false">MAX(0,-AN150)</f>
        <v>0</v>
      </c>
      <c r="AO152" s="20" t="n">
        <f aca="false">MAX(0,-AO150)</f>
        <v>0</v>
      </c>
      <c r="AP152" s="20" t="n">
        <f aca="false">MAX(0,-AP150)</f>
        <v>0</v>
      </c>
      <c r="AQ152" s="20" t="n">
        <f aca="false">MAX(0,-AQ150)</f>
        <v>0</v>
      </c>
      <c r="AR152" s="20" t="n">
        <f aca="false">MAX(0,-AR150)</f>
        <v>0</v>
      </c>
      <c r="AS152" s="20" t="n">
        <f aca="false">MAX(0,-AS150)</f>
        <v>0</v>
      </c>
      <c r="AT152" s="20" t="n">
        <f aca="false">MAX(0,-AT150)</f>
        <v>0</v>
      </c>
      <c r="AU152" s="20" t="n">
        <f aca="false">MAX(0,-AU150)</f>
        <v>0</v>
      </c>
      <c r="AV152" s="20" t="n">
        <f aca="false">MAX(0,-AV150)</f>
        <v>0</v>
      </c>
      <c r="AW152" s="20" t="n">
        <f aca="false">MAX(0,-AW150)</f>
        <v>0</v>
      </c>
      <c r="AX152" s="20" t="n">
        <f aca="false">MAX(0,-AX150)</f>
        <v>0</v>
      </c>
      <c r="AY152" s="20" t="n">
        <f aca="false">MAX(0,-AY150)</f>
        <v>0</v>
      </c>
      <c r="AZ152" s="20" t="n">
        <f aca="false">MAX(0,-AZ150)</f>
        <v>0</v>
      </c>
      <c r="BA152" s="20" t="n">
        <f aca="false">MAX(0,-BA150)</f>
        <v>0</v>
      </c>
      <c r="BB152" s="20" t="n">
        <f aca="false">MAX(0,-BB150)</f>
        <v>0</v>
      </c>
      <c r="BC152" s="20" t="n">
        <f aca="false">MAX(0,-BC150)</f>
        <v>0</v>
      </c>
      <c r="BD152" s="20" t="n">
        <f aca="false">MAX(0,-BD150)</f>
        <v>0</v>
      </c>
      <c r="BE152" s="20" t="n">
        <f aca="false">MAX(0,-BE150)</f>
        <v>0</v>
      </c>
      <c r="BF152" s="20" t="n">
        <f aca="false">MAX(0,-BF150)</f>
        <v>0</v>
      </c>
      <c r="BG152" s="20" t="n">
        <f aca="false">MAX(0,-BG150)</f>
        <v>0</v>
      </c>
      <c r="BH152" s="20" t="n">
        <f aca="false">MAX(0,-BH150)</f>
        <v>0</v>
      </c>
      <c r="BI152" s="20" t="n">
        <f aca="false">MAX(0,-BI150)</f>
        <v>0</v>
      </c>
      <c r="BJ152" s="20" t="n">
        <f aca="false">MAX(0,-BJ150)</f>
        <v>0</v>
      </c>
      <c r="BK152" s="20" t="n">
        <f aca="false">MAX(0,-BK150)</f>
        <v>0</v>
      </c>
      <c r="BL152" s="20" t="n">
        <f aca="false">MAX(0,-BL150)</f>
        <v>0</v>
      </c>
      <c r="BM152" s="20" t="n">
        <f aca="false">MAX(0,-BM150)</f>
        <v>0</v>
      </c>
      <c r="BN152" s="20" t="n">
        <f aca="false">MAX(0,-BN150)</f>
        <v>0</v>
      </c>
      <c r="BO152" s="20" t="n">
        <f aca="false">MAX(0,-BO150)</f>
        <v>0</v>
      </c>
      <c r="BP152" s="20" t="n">
        <f aca="false">MAX(0,-BP150)</f>
        <v>0</v>
      </c>
      <c r="BQ152" s="20" t="n">
        <f aca="false">MAX(0,-BQ150)</f>
        <v>0</v>
      </c>
      <c r="BR152" s="20" t="n">
        <f aca="false">MAX(0,-BR150)</f>
        <v>0</v>
      </c>
      <c r="BS152" s="20" t="n">
        <f aca="false">MAX(0,-BS150)</f>
        <v>0</v>
      </c>
      <c r="BT152" s="20" t="n">
        <f aca="false">MAX(0,-BT150)</f>
        <v>0</v>
      </c>
      <c r="BU152" s="20" t="n">
        <f aca="false">MAX(0,-BU150)</f>
        <v>0</v>
      </c>
      <c r="BV152" s="20" t="n">
        <f aca="false">MAX(0,-BV150)</f>
        <v>0</v>
      </c>
      <c r="BW152" s="20" t="n">
        <f aca="false">MAX(0,-BW150)</f>
        <v>0</v>
      </c>
      <c r="BX152" s="20" t="n">
        <f aca="false">MAX(0,-BX150)</f>
        <v>0</v>
      </c>
      <c r="BY152" s="20" t="n">
        <f aca="false">MAX(0,-BY150)</f>
        <v>0</v>
      </c>
      <c r="BZ152" s="20" t="n">
        <f aca="false">MAX(0,-BZ150)</f>
        <v>0</v>
      </c>
      <c r="CA152" s="20" t="n">
        <f aca="false">MAX(0,-CA150)</f>
        <v>0</v>
      </c>
      <c r="CB152" s="20" t="n">
        <f aca="false">MAX(0,-CB150)</f>
        <v>0</v>
      </c>
      <c r="CC152" s="20" t="n">
        <f aca="false">MAX(0,-CC150)</f>
        <v>0</v>
      </c>
      <c r="CD152" s="20" t="n">
        <f aca="false">MAX(0,-CD150)</f>
        <v>0</v>
      </c>
      <c r="CE152" s="20" t="n">
        <f aca="false">MAX(0,-CE150)</f>
        <v>0</v>
      </c>
      <c r="CF152" s="20" t="n">
        <f aca="false">MAX(0,-CF150)</f>
        <v>0</v>
      </c>
      <c r="CG152" s="20" t="n">
        <f aca="false">MAX(0,-CG150)</f>
        <v>0</v>
      </c>
      <c r="CH152" s="20" t="n">
        <f aca="false">MAX(0,-CH150)</f>
        <v>0</v>
      </c>
      <c r="CI152" s="20" t="n">
        <f aca="false">MAX(0,-CI150)</f>
        <v>0</v>
      </c>
      <c r="CJ152" s="20" t="n">
        <f aca="false">MAX(0,-CJ150)</f>
        <v>0</v>
      </c>
      <c r="CK152" s="20" t="n">
        <f aca="false">MAX(0,-CK150)</f>
        <v>0</v>
      </c>
      <c r="CL152" s="20" t="n">
        <f aca="false">MAX(0,-CL150)</f>
        <v>0</v>
      </c>
      <c r="CM152" s="20" t="n">
        <f aca="false">MAX(0,-CM150)</f>
        <v>0</v>
      </c>
      <c r="CN152" s="20" t="n">
        <f aca="false">MAX(0,-CN150)</f>
        <v>0</v>
      </c>
      <c r="CO152" s="20" t="n">
        <f aca="false">MAX(0,-CO150)</f>
        <v>0</v>
      </c>
      <c r="CP152" s="20" t="n">
        <f aca="false">MAX(0,-CP150)</f>
        <v>0</v>
      </c>
      <c r="CQ152" s="20" t="n">
        <f aca="false">MAX(0,-CQ150)</f>
        <v>0</v>
      </c>
      <c r="CR152" s="20" t="n">
        <f aca="false">MAX(0,-CR150)</f>
        <v>0</v>
      </c>
      <c r="CS152" s="20" t="n">
        <f aca="false">MAX(0,-CS150)</f>
        <v>0</v>
      </c>
      <c r="CT152" s="20" t="n">
        <f aca="false">MAX(0,-CT150)</f>
        <v>0</v>
      </c>
      <c r="CU152" s="20" t="n">
        <f aca="false">MAX(0,-CU150)</f>
        <v>0</v>
      </c>
      <c r="CV152" s="20" t="n">
        <f aca="false">MAX(0,-CV150)</f>
        <v>311.92568741637</v>
      </c>
      <c r="CW152" s="20" t="n">
        <f aca="false">MAX(0,-CW150)</f>
        <v>316.567770199546</v>
      </c>
      <c r="CX152" s="20" t="n">
        <f aca="false">MAX(0,-CX150)</f>
        <v>317.79451812371</v>
      </c>
      <c r="CY152" s="20" t="n">
        <f aca="false">MAX(0,-CY150)</f>
        <v>107.830382526674</v>
      </c>
      <c r="CZ152" s="20" t="n">
        <f aca="false">MAX(0,-CZ150)</f>
        <v>110.488106849291</v>
      </c>
      <c r="DA152" s="20" t="n">
        <f aca="false">MAX(0,-DA150)</f>
        <v>113.193195496094</v>
      </c>
      <c r="DB152" s="20" t="n">
        <f aca="false">MAX(0,-DB150)</f>
        <v>114.699378147642</v>
      </c>
      <c r="DC152" s="20" t="n">
        <f aca="false">MAX(0,-DC150)</f>
        <v>124.273347826079</v>
      </c>
      <c r="DD152" s="20" t="n">
        <f aca="false">MAX(0,-DD150)</f>
        <v>127.078259413742</v>
      </c>
      <c r="DE152" s="20" t="n">
        <f aca="false">MAX(0,-DE150)</f>
        <v>129.929382949525</v>
      </c>
      <c r="DF152" s="20" t="n">
        <f aca="false">MAX(0,-DF150)</f>
        <v>131.398920111774</v>
      </c>
      <c r="DG152" s="20" t="n">
        <f aca="false">MAX(0,-DG150)</f>
        <v>123.232671222475</v>
      </c>
      <c r="DH152" s="20" t="n">
        <f aca="false">MAX(0,-DH150)</f>
        <v>126.016317685853</v>
      </c>
      <c r="DI152" s="20" t="n">
        <f aca="false">MAX(0,-DI150)</f>
        <v>128.845861265712</v>
      </c>
      <c r="DJ152" s="20" t="n">
        <f aca="false">MAX(0,-DJ150)</f>
        <v>130.305386800769</v>
      </c>
      <c r="DK152" s="20" t="n">
        <f aca="false">MAX(0,-DK150)</f>
        <v>179.848065746604</v>
      </c>
      <c r="DL152" s="20" t="n">
        <f aca="false">MAX(0,-DL150)</f>
        <v>181.2561877648</v>
      </c>
      <c r="DM152" s="20" t="n">
        <f aca="false">MAX(0,-DM150)</f>
        <v>184.670543917717</v>
      </c>
      <c r="DN152" s="20" t="n">
        <f aca="false">MAX(0,-DN150)</f>
        <v>186.107623234554</v>
      </c>
      <c r="DO152" s="20" t="n">
        <f aca="false">MAX(0,-DO150)</f>
        <v>126.752871789232</v>
      </c>
      <c r="DP152" s="20" t="n">
        <f aca="false">MAX(0,-DP150)</f>
        <v>129.553310221702</v>
      </c>
      <c r="DQ152" s="20" t="n">
        <f aca="false">MAX(0,-DQ150)</f>
        <v>132.398921441973</v>
      </c>
      <c r="DR152" s="20" t="n">
        <f aca="false">MAX(0,-DR150)</f>
        <v>133.835413368743</v>
      </c>
      <c r="DS152" s="20" t="n">
        <f aca="false">MAX(0,-DS150)</f>
        <v>152.59219472071</v>
      </c>
      <c r="DT152" s="20" t="n">
        <f aca="false">MAX(0,-DT150)</f>
        <v>155.672210529505</v>
      </c>
      <c r="DU152" s="20" t="n">
        <f aca="false">MAX(0,-DU150)</f>
        <v>158.797154900458</v>
      </c>
      <c r="DV152" s="20" t="n">
        <f aca="false">MAX(0,-DV150)</f>
        <v>160.225880466543</v>
      </c>
      <c r="DW152" s="20" t="n">
        <f aca="false">MAX(0,-DW150)</f>
        <v>154.372251551311</v>
      </c>
      <c r="DX152" s="20" t="n">
        <f aca="false">MAX(0,-DX150)</f>
        <v>157.47017200945</v>
      </c>
      <c r="DY152" s="20" t="n">
        <f aca="false">MAX(0,-DY150)</f>
        <v>160.612960226224</v>
      </c>
      <c r="DZ152" s="20" t="n">
        <f aca="false">MAX(0,-DZ150)</f>
        <v>162.03975224387</v>
      </c>
      <c r="EA152" s="20" t="n">
        <f aca="false">MAX(0,-EA150)</f>
        <v>165.848518637738</v>
      </c>
      <c r="EB152" s="20" t="n">
        <f aca="false">MAX(0,-EB150)</f>
        <v>167.21846477297</v>
      </c>
      <c r="EC152" s="20" t="n">
        <f aca="false">MAX(0,-EC150)</f>
        <v>170.439993735315</v>
      </c>
      <c r="ED152" s="20" t="n">
        <f aca="false">MAX(0,-ED150)</f>
        <v>171.838112101965</v>
      </c>
      <c r="EE152" s="20" t="n">
        <f aca="false">MAX(0,-EE150)</f>
        <v>178.008099093856</v>
      </c>
      <c r="EF152" s="20" t="n">
        <f aca="false">MAX(0,-EF150)</f>
        <v>181.359747289778</v>
      </c>
      <c r="EG152" s="20" t="n">
        <f aca="false">MAX(0,-EG150)</f>
        <v>184.755974673202</v>
      </c>
      <c r="EH152" s="20" t="n">
        <f aca="false">MAX(0,-EH150)</f>
        <v>186.173590146251</v>
      </c>
      <c r="EI152" s="20" t="n">
        <f aca="false">MAX(0,-EI150)</f>
        <v>109.190979541268</v>
      </c>
      <c r="EJ152" s="20" t="n">
        <f aca="false">MAX(0,-EJ150)</f>
        <v>0</v>
      </c>
      <c r="EK152" s="20" t="n">
        <f aca="false">MAX(0,-EK150)</f>
        <v>0</v>
      </c>
      <c r="EL152" s="20" t="n">
        <f aca="false">MAX(0,-EL150)</f>
        <v>0</v>
      </c>
      <c r="EM152" s="20" t="n">
        <f aca="false">MAX(0,-EM150)</f>
        <v>0</v>
      </c>
      <c r="EN152" s="20" t="n">
        <f aca="false">MAX(0,-EN150)</f>
        <v>0</v>
      </c>
      <c r="EO152" s="20" t="n">
        <f aca="false">MAX(0,-EO150)</f>
        <v>0</v>
      </c>
      <c r="EP152" s="20" t="n">
        <f aca="false">MAX(0,-EP150)</f>
        <v>0</v>
      </c>
      <c r="EQ152" s="20" t="n">
        <f aca="false">MAX(0,-EQ150)</f>
        <v>0</v>
      </c>
      <c r="ER152" s="20" t="n">
        <f aca="false">MAX(0,-ER150)</f>
        <v>0</v>
      </c>
      <c r="ES152" s="20" t="n">
        <f aca="false">MAX(0,-ES150)</f>
        <v>0</v>
      </c>
      <c r="ET152" s="20" t="n">
        <f aca="false">MAX(0,-ET150)</f>
        <v>0</v>
      </c>
      <c r="EU152" s="20" t="n">
        <f aca="false">MAX(0,-EU150)</f>
        <v>0</v>
      </c>
      <c r="EV152" s="20" t="n">
        <f aca="false">MAX(0,-EV150)</f>
        <v>0</v>
      </c>
      <c r="EW152" s="20" t="n">
        <f aca="false">MAX(0,-EW150)</f>
        <v>0</v>
      </c>
      <c r="EX152" s="20" t="n">
        <f aca="false">MAX(0,-EX150)</f>
        <v>0</v>
      </c>
      <c r="EY152" s="20" t="n">
        <f aca="false">MAX(0,-EY150)</f>
        <v>0</v>
      </c>
      <c r="EZ152" s="20" t="n">
        <f aca="false">MAX(0,-EZ150)</f>
        <v>0</v>
      </c>
      <c r="FA152" s="20" t="n">
        <f aca="false">MAX(0,-FA150)</f>
        <v>0</v>
      </c>
      <c r="FB152" s="20" t="n">
        <f aca="false">MAX(0,-FB150)</f>
        <v>0</v>
      </c>
      <c r="FC152" s="20" t="n">
        <f aca="false">MAX(0,-FC150)</f>
        <v>0</v>
      </c>
      <c r="FD152" s="20" t="n">
        <f aca="false">MAX(0,-FD150)</f>
        <v>-0</v>
      </c>
      <c r="FE152" s="20" t="n">
        <f aca="false">MAX(0,-FE150)</f>
        <v>-0</v>
      </c>
      <c r="FF152" s="20" t="n">
        <f aca="false">MAX(0,-FF150)</f>
        <v>-0</v>
      </c>
      <c r="FG152" s="20" t="n">
        <f aca="false">MAX(0,-FG150)</f>
        <v>-0</v>
      </c>
      <c r="FH152" s="20" t="n">
        <f aca="false">MAX(0,-FH150)</f>
        <v>-0</v>
      </c>
    </row>
    <row r="153" customFormat="false" ht="15" hidden="false" customHeight="false" outlineLevel="0" collapsed="false">
      <c r="C153" s="0" t="s">
        <v>799</v>
      </c>
      <c r="D153" s="11" t="s">
        <v>359</v>
      </c>
      <c r="I153" s="20" t="n">
        <f aca="false">SUM(J153:FH153)</f>
        <v>-6969.65010536478</v>
      </c>
      <c r="J153" s="20" t="n">
        <f aca="false">-MIN(J151,In_Loss_Cap*MAX(0,J150))</f>
        <v>-0</v>
      </c>
      <c r="K153" s="20" t="n">
        <f aca="false">-MIN(K151,In_Loss_Cap*MAX(0,K150))</f>
        <v>-0</v>
      </c>
      <c r="L153" s="20" t="n">
        <f aca="false">-MIN(L151,In_Loss_Cap*MAX(0,L150))</f>
        <v>-0</v>
      </c>
      <c r="M153" s="20" t="n">
        <f aca="false">-MIN(M151,In_Loss_Cap*MAX(0,M150))</f>
        <v>-0</v>
      </c>
      <c r="N153" s="20" t="n">
        <f aca="false">-MIN(N151,In_Loss_Cap*MAX(0,N150))</f>
        <v>-0</v>
      </c>
      <c r="O153" s="20" t="n">
        <f aca="false">-MIN(O151,In_Loss_Cap*MAX(0,O150))</f>
        <v>-0</v>
      </c>
      <c r="P153" s="20" t="n">
        <f aca="false">-MIN(P151,In_Loss_Cap*MAX(0,P150))</f>
        <v>-0</v>
      </c>
      <c r="Q153" s="20" t="n">
        <f aca="false">-MIN(Q151,In_Loss_Cap*MAX(0,Q150))</f>
        <v>-0</v>
      </c>
      <c r="R153" s="20" t="n">
        <f aca="false">-MIN(R151,In_Loss_Cap*MAX(0,R150))</f>
        <v>-0</v>
      </c>
      <c r="S153" s="20" t="n">
        <f aca="false">-MIN(S151,In_Loss_Cap*MAX(0,S150))</f>
        <v>-0</v>
      </c>
      <c r="T153" s="20" t="n">
        <f aca="false">-MIN(T151,In_Loss_Cap*MAX(0,T150))</f>
        <v>-0</v>
      </c>
      <c r="U153" s="20" t="n">
        <f aca="false">-MIN(U151,In_Loss_Cap*MAX(0,U150))</f>
        <v>-0</v>
      </c>
      <c r="V153" s="20" t="n">
        <f aca="false">-MIN(V151,In_Loss_Cap*MAX(0,V150))</f>
        <v>-0</v>
      </c>
      <c r="W153" s="20" t="n">
        <f aca="false">-MIN(W151,In_Loss_Cap*MAX(0,W150))</f>
        <v>-0</v>
      </c>
      <c r="X153" s="20" t="n">
        <f aca="false">-MIN(X151,In_Loss_Cap*MAX(0,X150))</f>
        <v>-0</v>
      </c>
      <c r="Y153" s="20" t="n">
        <f aca="false">-MIN(Y151,In_Loss_Cap*MAX(0,Y150))</f>
        <v>-0</v>
      </c>
      <c r="Z153" s="20" t="n">
        <f aca="false">-MIN(Z151,In_Loss_Cap*MAX(0,Z150))</f>
        <v>-0</v>
      </c>
      <c r="AA153" s="20" t="n">
        <f aca="false">-MIN(AA151,In_Loss_Cap*MAX(0,AA150))</f>
        <v>-0</v>
      </c>
      <c r="AB153" s="20" t="n">
        <f aca="false">-MIN(AB151,In_Loss_Cap*MAX(0,AB150))</f>
        <v>-0</v>
      </c>
      <c r="AC153" s="20" t="n">
        <f aca="false">-MIN(AC151,In_Loss_Cap*MAX(0,AC150))</f>
        <v>-0</v>
      </c>
      <c r="AD153" s="20" t="n">
        <f aca="false">-MIN(AD151,In_Loss_Cap*MAX(0,AD150))</f>
        <v>-0</v>
      </c>
      <c r="AE153" s="20" t="n">
        <f aca="false">-MIN(AE151,In_Loss_Cap*MAX(0,AE150))</f>
        <v>-84.3296576084574</v>
      </c>
      <c r="AF153" s="20" t="n">
        <f aca="false">-MIN(AF151,In_Loss_Cap*MAX(0,AF150))</f>
        <v>-86.7305484546675</v>
      </c>
      <c r="AG153" s="20" t="n">
        <f aca="false">-MIN(AG151,In_Loss_Cap*MAX(0,AG150))</f>
        <v>-89.1258617012227</v>
      </c>
      <c r="AH153" s="20" t="n">
        <f aca="false">-MIN(AH151,In_Loss_Cap*MAX(0,AH150))</f>
        <v>-89.7035801605569</v>
      </c>
      <c r="AI153" s="20" t="n">
        <f aca="false">-MIN(AI151,In_Loss_Cap*MAX(0,AI150))</f>
        <v>-87.2420426296917</v>
      </c>
      <c r="AJ153" s="20" t="n">
        <f aca="false">-MIN(AJ151,In_Loss_Cap*MAX(0,AJ150))</f>
        <v>-87.9002346491842</v>
      </c>
      <c r="AK153" s="20" t="n">
        <f aca="false">-MIN(AK151,In_Loss_Cap*MAX(0,AK150))</f>
        <v>-0</v>
      </c>
      <c r="AL153" s="20" t="n">
        <f aca="false">-MIN(AL151,In_Loss_Cap*MAX(0,AL150))</f>
        <v>-0</v>
      </c>
      <c r="AM153" s="20" t="n">
        <f aca="false">-MIN(AM151,In_Loss_Cap*MAX(0,AM150))</f>
        <v>-0</v>
      </c>
      <c r="AN153" s="20" t="n">
        <f aca="false">-MIN(AN151,In_Loss_Cap*MAX(0,AN150))</f>
        <v>-0</v>
      </c>
      <c r="AO153" s="20" t="n">
        <f aca="false">-MIN(AO151,In_Loss_Cap*MAX(0,AO150))</f>
        <v>-0</v>
      </c>
      <c r="AP153" s="20" t="n">
        <f aca="false">-MIN(AP151,In_Loss_Cap*MAX(0,AP150))</f>
        <v>-0</v>
      </c>
      <c r="AQ153" s="20" t="n">
        <f aca="false">-MIN(AQ151,In_Loss_Cap*MAX(0,AQ150))</f>
        <v>-0</v>
      </c>
      <c r="AR153" s="20" t="n">
        <f aca="false">-MIN(AR151,In_Loss_Cap*MAX(0,AR150))</f>
        <v>-0</v>
      </c>
      <c r="AS153" s="20" t="n">
        <f aca="false">-MIN(AS151,In_Loss_Cap*MAX(0,AS150))</f>
        <v>-0</v>
      </c>
      <c r="AT153" s="20" t="n">
        <f aca="false">-MIN(AT151,In_Loss_Cap*MAX(0,AT150))</f>
        <v>-0</v>
      </c>
      <c r="AU153" s="20" t="n">
        <f aca="false">-MIN(AU151,In_Loss_Cap*MAX(0,AU150))</f>
        <v>-0</v>
      </c>
      <c r="AV153" s="20" t="n">
        <f aca="false">-MIN(AV151,In_Loss_Cap*MAX(0,AV150))</f>
        <v>-0</v>
      </c>
      <c r="AW153" s="20" t="n">
        <f aca="false">-MIN(AW151,In_Loss_Cap*MAX(0,AW150))</f>
        <v>-0</v>
      </c>
      <c r="AX153" s="20" t="n">
        <f aca="false">-MIN(AX151,In_Loss_Cap*MAX(0,AX150))</f>
        <v>-0</v>
      </c>
      <c r="AY153" s="20" t="n">
        <f aca="false">-MIN(AY151,In_Loss_Cap*MAX(0,AY150))</f>
        <v>-0</v>
      </c>
      <c r="AZ153" s="20" t="n">
        <f aca="false">-MIN(AZ151,In_Loss_Cap*MAX(0,AZ150))</f>
        <v>-0</v>
      </c>
      <c r="BA153" s="20" t="n">
        <f aca="false">-MIN(BA151,In_Loss_Cap*MAX(0,BA150))</f>
        <v>-0</v>
      </c>
      <c r="BB153" s="20" t="n">
        <f aca="false">-MIN(BB151,In_Loss_Cap*MAX(0,BB150))</f>
        <v>-0</v>
      </c>
      <c r="BC153" s="20" t="n">
        <f aca="false">-MIN(BC151,In_Loss_Cap*MAX(0,BC150))</f>
        <v>-0</v>
      </c>
      <c r="BD153" s="20" t="n">
        <f aca="false">-MIN(BD151,In_Loss_Cap*MAX(0,BD150))</f>
        <v>-0</v>
      </c>
      <c r="BE153" s="20" t="n">
        <f aca="false">-MIN(BE151,In_Loss_Cap*MAX(0,BE150))</f>
        <v>-0</v>
      </c>
      <c r="BF153" s="20" t="n">
        <f aca="false">-MIN(BF151,In_Loss_Cap*MAX(0,BF150))</f>
        <v>-0</v>
      </c>
      <c r="BG153" s="20" t="n">
        <f aca="false">-MIN(BG151,In_Loss_Cap*MAX(0,BG150))</f>
        <v>-0</v>
      </c>
      <c r="BH153" s="20" t="n">
        <f aca="false">-MIN(BH151,In_Loss_Cap*MAX(0,BH150))</f>
        <v>-0</v>
      </c>
      <c r="BI153" s="20" t="n">
        <f aca="false">-MIN(BI151,In_Loss_Cap*MAX(0,BI150))</f>
        <v>-0</v>
      </c>
      <c r="BJ153" s="20" t="n">
        <f aca="false">-MIN(BJ151,In_Loss_Cap*MAX(0,BJ150))</f>
        <v>-0</v>
      </c>
      <c r="BK153" s="20" t="n">
        <f aca="false">-MIN(BK151,In_Loss_Cap*MAX(0,BK150))</f>
        <v>-0</v>
      </c>
      <c r="BL153" s="20" t="n">
        <f aca="false">-MIN(BL151,In_Loss_Cap*MAX(0,BL150))</f>
        <v>-0</v>
      </c>
      <c r="BM153" s="20" t="n">
        <f aca="false">-MIN(BM151,In_Loss_Cap*MAX(0,BM150))</f>
        <v>-0</v>
      </c>
      <c r="BN153" s="20" t="n">
        <f aca="false">-MIN(BN151,In_Loss_Cap*MAX(0,BN150))</f>
        <v>-0</v>
      </c>
      <c r="BO153" s="20" t="n">
        <f aca="false">-MIN(BO151,In_Loss_Cap*MAX(0,BO150))</f>
        <v>-0</v>
      </c>
      <c r="BP153" s="20" t="n">
        <f aca="false">-MIN(BP151,In_Loss_Cap*MAX(0,BP150))</f>
        <v>-0</v>
      </c>
      <c r="BQ153" s="20" t="n">
        <f aca="false">-MIN(BQ151,In_Loss_Cap*MAX(0,BQ150))</f>
        <v>-0</v>
      </c>
      <c r="BR153" s="20" t="n">
        <f aca="false">-MIN(BR151,In_Loss_Cap*MAX(0,BR150))</f>
        <v>-0</v>
      </c>
      <c r="BS153" s="20" t="n">
        <f aca="false">-MIN(BS151,In_Loss_Cap*MAX(0,BS150))</f>
        <v>-0</v>
      </c>
      <c r="BT153" s="20" t="n">
        <f aca="false">-MIN(BT151,In_Loss_Cap*MAX(0,BT150))</f>
        <v>-0</v>
      </c>
      <c r="BU153" s="20" t="n">
        <f aca="false">-MIN(BU151,In_Loss_Cap*MAX(0,BU150))</f>
        <v>-0</v>
      </c>
      <c r="BV153" s="20" t="n">
        <f aca="false">-MIN(BV151,In_Loss_Cap*MAX(0,BV150))</f>
        <v>-0</v>
      </c>
      <c r="BW153" s="20" t="n">
        <f aca="false">-MIN(BW151,In_Loss_Cap*MAX(0,BW150))</f>
        <v>-0</v>
      </c>
      <c r="BX153" s="20" t="n">
        <f aca="false">-MIN(BX151,In_Loss_Cap*MAX(0,BX150))</f>
        <v>-0</v>
      </c>
      <c r="BY153" s="20" t="n">
        <f aca="false">-MIN(BY151,In_Loss_Cap*MAX(0,BY150))</f>
        <v>-0</v>
      </c>
      <c r="BZ153" s="20" t="n">
        <f aca="false">-MIN(BZ151,In_Loss_Cap*MAX(0,BZ150))</f>
        <v>-0</v>
      </c>
      <c r="CA153" s="20" t="n">
        <f aca="false">-MIN(CA151,In_Loss_Cap*MAX(0,CA150))</f>
        <v>-0</v>
      </c>
      <c r="CB153" s="20" t="n">
        <f aca="false">-MIN(CB151,In_Loss_Cap*MAX(0,CB150))</f>
        <v>-0</v>
      </c>
      <c r="CC153" s="20" t="n">
        <f aca="false">-MIN(CC151,In_Loss_Cap*MAX(0,CC150))</f>
        <v>-0</v>
      </c>
      <c r="CD153" s="20" t="n">
        <f aca="false">-MIN(CD151,In_Loss_Cap*MAX(0,CD150))</f>
        <v>-0</v>
      </c>
      <c r="CE153" s="20" t="n">
        <f aca="false">-MIN(CE151,In_Loss_Cap*MAX(0,CE150))</f>
        <v>-0</v>
      </c>
      <c r="CF153" s="20" t="n">
        <f aca="false">-MIN(CF151,In_Loss_Cap*MAX(0,CF150))</f>
        <v>-0</v>
      </c>
      <c r="CG153" s="20" t="n">
        <f aca="false">-MIN(CG151,In_Loss_Cap*MAX(0,CG150))</f>
        <v>-0</v>
      </c>
      <c r="CH153" s="20" t="n">
        <f aca="false">-MIN(CH151,In_Loss_Cap*MAX(0,CH150))</f>
        <v>-0</v>
      </c>
      <c r="CI153" s="20" t="n">
        <f aca="false">-MIN(CI151,In_Loss_Cap*MAX(0,CI150))</f>
        <v>-0</v>
      </c>
      <c r="CJ153" s="20" t="n">
        <f aca="false">-MIN(CJ151,In_Loss_Cap*MAX(0,CJ150))</f>
        <v>-0</v>
      </c>
      <c r="CK153" s="20" t="n">
        <f aca="false">-MIN(CK151,In_Loss_Cap*MAX(0,CK150))</f>
        <v>-0</v>
      </c>
      <c r="CL153" s="20" t="n">
        <f aca="false">-MIN(CL151,In_Loss_Cap*MAX(0,CL150))</f>
        <v>-0</v>
      </c>
      <c r="CM153" s="20" t="n">
        <f aca="false">-MIN(CM151,In_Loss_Cap*MAX(0,CM150))</f>
        <v>-0</v>
      </c>
      <c r="CN153" s="20" t="n">
        <f aca="false">-MIN(CN151,In_Loss_Cap*MAX(0,CN150))</f>
        <v>-0</v>
      </c>
      <c r="CO153" s="20" t="n">
        <f aca="false">-MIN(CO151,In_Loss_Cap*MAX(0,CO150))</f>
        <v>-0</v>
      </c>
      <c r="CP153" s="20" t="n">
        <f aca="false">-MIN(CP151,In_Loss_Cap*MAX(0,CP150))</f>
        <v>-0</v>
      </c>
      <c r="CQ153" s="20" t="n">
        <f aca="false">-MIN(CQ151,In_Loss_Cap*MAX(0,CQ150))</f>
        <v>-0</v>
      </c>
      <c r="CR153" s="20" t="n">
        <f aca="false">-MIN(CR151,In_Loss_Cap*MAX(0,CR150))</f>
        <v>-0</v>
      </c>
      <c r="CS153" s="20" t="n">
        <f aca="false">-MIN(CS151,In_Loss_Cap*MAX(0,CS150))</f>
        <v>-0</v>
      </c>
      <c r="CT153" s="20" t="n">
        <f aca="false">-MIN(CT151,In_Loss_Cap*MAX(0,CT150))</f>
        <v>-0</v>
      </c>
      <c r="CU153" s="20" t="n">
        <f aca="false">-MIN(CU151,In_Loss_Cap*MAX(0,CU150))</f>
        <v>-0</v>
      </c>
      <c r="CV153" s="20" t="n">
        <f aca="false">-MIN(CV151,In_Loss_Cap*MAX(0,CV150))</f>
        <v>-0</v>
      </c>
      <c r="CW153" s="20" t="n">
        <f aca="false">-MIN(CW151,In_Loss_Cap*MAX(0,CW150))</f>
        <v>-0</v>
      </c>
      <c r="CX153" s="20" t="n">
        <f aca="false">-MIN(CX151,In_Loss_Cap*MAX(0,CX150))</f>
        <v>-0</v>
      </c>
      <c r="CY153" s="20" t="n">
        <f aca="false">-MIN(CY151,In_Loss_Cap*MAX(0,CY150))</f>
        <v>-0</v>
      </c>
      <c r="CZ153" s="20" t="n">
        <f aca="false">-MIN(CZ151,In_Loss_Cap*MAX(0,CZ150))</f>
        <v>-0</v>
      </c>
      <c r="DA153" s="20" t="n">
        <f aca="false">-MIN(DA151,In_Loss_Cap*MAX(0,DA150))</f>
        <v>-0</v>
      </c>
      <c r="DB153" s="20" t="n">
        <f aca="false">-MIN(DB151,In_Loss_Cap*MAX(0,DB150))</f>
        <v>-0</v>
      </c>
      <c r="DC153" s="20" t="n">
        <f aca="false">-MIN(DC151,In_Loss_Cap*MAX(0,DC150))</f>
        <v>-0</v>
      </c>
      <c r="DD153" s="20" t="n">
        <f aca="false">-MIN(DD151,In_Loss_Cap*MAX(0,DD150))</f>
        <v>-0</v>
      </c>
      <c r="DE153" s="20" t="n">
        <f aca="false">-MIN(DE151,In_Loss_Cap*MAX(0,DE150))</f>
        <v>-0</v>
      </c>
      <c r="DF153" s="20" t="n">
        <f aca="false">-MIN(DF151,In_Loss_Cap*MAX(0,DF150))</f>
        <v>-0</v>
      </c>
      <c r="DG153" s="20" t="n">
        <f aca="false">-MIN(DG151,In_Loss_Cap*MAX(0,DG150))</f>
        <v>-0</v>
      </c>
      <c r="DH153" s="20" t="n">
        <f aca="false">-MIN(DH151,In_Loss_Cap*MAX(0,DH150))</f>
        <v>-0</v>
      </c>
      <c r="DI153" s="20" t="n">
        <f aca="false">-MIN(DI151,In_Loss_Cap*MAX(0,DI150))</f>
        <v>-0</v>
      </c>
      <c r="DJ153" s="20" t="n">
        <f aca="false">-MIN(DJ151,In_Loss_Cap*MAX(0,DJ150))</f>
        <v>-0</v>
      </c>
      <c r="DK153" s="20" t="n">
        <f aca="false">-MIN(DK151,In_Loss_Cap*MAX(0,DK150))</f>
        <v>-0</v>
      </c>
      <c r="DL153" s="20" t="n">
        <f aca="false">-MIN(DL151,In_Loss_Cap*MAX(0,DL150))</f>
        <v>-0</v>
      </c>
      <c r="DM153" s="20" t="n">
        <f aca="false">-MIN(DM151,In_Loss_Cap*MAX(0,DM150))</f>
        <v>-0</v>
      </c>
      <c r="DN153" s="20" t="n">
        <f aca="false">-MIN(DN151,In_Loss_Cap*MAX(0,DN150))</f>
        <v>-0</v>
      </c>
      <c r="DO153" s="20" t="n">
        <f aca="false">-MIN(DO151,In_Loss_Cap*MAX(0,DO150))</f>
        <v>-0</v>
      </c>
      <c r="DP153" s="20" t="n">
        <f aca="false">-MIN(DP151,In_Loss_Cap*MAX(0,DP150))</f>
        <v>-0</v>
      </c>
      <c r="DQ153" s="20" t="n">
        <f aca="false">-MIN(DQ151,In_Loss_Cap*MAX(0,DQ150))</f>
        <v>-0</v>
      </c>
      <c r="DR153" s="20" t="n">
        <f aca="false">-MIN(DR151,In_Loss_Cap*MAX(0,DR150))</f>
        <v>-0</v>
      </c>
      <c r="DS153" s="20" t="n">
        <f aca="false">-MIN(DS151,In_Loss_Cap*MAX(0,DS150))</f>
        <v>-0</v>
      </c>
      <c r="DT153" s="20" t="n">
        <f aca="false">-MIN(DT151,In_Loss_Cap*MAX(0,DT150))</f>
        <v>-0</v>
      </c>
      <c r="DU153" s="20" t="n">
        <f aca="false">-MIN(DU151,In_Loss_Cap*MAX(0,DU150))</f>
        <v>-0</v>
      </c>
      <c r="DV153" s="20" t="n">
        <f aca="false">-MIN(DV151,In_Loss_Cap*MAX(0,DV150))</f>
        <v>-0</v>
      </c>
      <c r="DW153" s="20" t="n">
        <f aca="false">-MIN(DW151,In_Loss_Cap*MAX(0,DW150))</f>
        <v>-0</v>
      </c>
      <c r="DX153" s="20" t="n">
        <f aca="false">-MIN(DX151,In_Loss_Cap*MAX(0,DX150))</f>
        <v>-0</v>
      </c>
      <c r="DY153" s="20" t="n">
        <f aca="false">-MIN(DY151,In_Loss_Cap*MAX(0,DY150))</f>
        <v>-0</v>
      </c>
      <c r="DZ153" s="20" t="n">
        <f aca="false">-MIN(DZ151,In_Loss_Cap*MAX(0,DZ150))</f>
        <v>-0</v>
      </c>
      <c r="EA153" s="20" t="n">
        <f aca="false">-MIN(EA151,In_Loss_Cap*MAX(0,EA150))</f>
        <v>-0</v>
      </c>
      <c r="EB153" s="20" t="n">
        <f aca="false">-MIN(EB151,In_Loss_Cap*MAX(0,EB150))</f>
        <v>-0</v>
      </c>
      <c r="EC153" s="20" t="n">
        <f aca="false">-MIN(EC151,In_Loss_Cap*MAX(0,EC150))</f>
        <v>-0</v>
      </c>
      <c r="ED153" s="20" t="n">
        <f aca="false">-MIN(ED151,In_Loss_Cap*MAX(0,ED150))</f>
        <v>-0</v>
      </c>
      <c r="EE153" s="20" t="n">
        <f aca="false">-MIN(EE151,In_Loss_Cap*MAX(0,EE150))</f>
        <v>-0</v>
      </c>
      <c r="EF153" s="20" t="n">
        <f aca="false">-MIN(EF151,In_Loss_Cap*MAX(0,EF150))</f>
        <v>-0</v>
      </c>
      <c r="EG153" s="20" t="n">
        <f aca="false">-MIN(EG151,In_Loss_Cap*MAX(0,EG150))</f>
        <v>-0</v>
      </c>
      <c r="EH153" s="20" t="n">
        <f aca="false">-MIN(EH151,In_Loss_Cap*MAX(0,EH150))</f>
        <v>-0</v>
      </c>
      <c r="EI153" s="20" t="n">
        <f aca="false">-MIN(EI151,In_Loss_Cap*MAX(0,EI150))</f>
        <v>-0</v>
      </c>
      <c r="EJ153" s="20" t="n">
        <f aca="false">-MIN(EJ151,In_Loss_Cap*MAX(0,EJ150))</f>
        <v>-537.141678551116</v>
      </c>
      <c r="EK153" s="20" t="n">
        <f aca="false">-MIN(EK151,In_Loss_Cap*MAX(0,EK150))</f>
        <v>-542.343187393421</v>
      </c>
      <c r="EL153" s="20" t="n">
        <f aca="false">-MIN(EL151,In_Loss_Cap*MAX(0,EL150))</f>
        <v>-541.63486921108</v>
      </c>
      <c r="EM153" s="20" t="n">
        <f aca="false">-MIN(EM151,In_Loss_Cap*MAX(0,EM150))</f>
        <v>-559.278308255134</v>
      </c>
      <c r="EN153" s="20" t="n">
        <f aca="false">-MIN(EN151,In_Loss_Cap*MAX(0,EN150))</f>
        <v>-564.795589469799</v>
      </c>
      <c r="EO153" s="20" t="n">
        <f aca="false">-MIN(EO151,In_Loss_Cap*MAX(0,EO150))</f>
        <v>-570.290255552342</v>
      </c>
      <c r="EP153" s="20" t="n">
        <f aca="false">-MIN(EP151,In_Loss_Cap*MAX(0,EP150))</f>
        <v>-569.571095715243</v>
      </c>
      <c r="EQ153" s="20" t="n">
        <f aca="false">-MIN(EQ151,In_Loss_Cap*MAX(0,EQ150))</f>
        <v>-539.282888833331</v>
      </c>
      <c r="ER153" s="20" t="n">
        <f aca="false">-MIN(ER151,In_Loss_Cap*MAX(0,ER150))</f>
        <v>-538.582630047494</v>
      </c>
      <c r="ES153" s="20" t="n">
        <f aca="false">-MIN(ES151,In_Loss_Cap*MAX(0,ES150))</f>
        <v>-543.793696658289</v>
      </c>
      <c r="ET153" s="20" t="n">
        <f aca="false">-MIN(ET151,In_Loss_Cap*MAX(0,ET150))</f>
        <v>-543.07903741388</v>
      </c>
      <c r="EU153" s="20" t="n">
        <f aca="false">-MIN(EU151,In_Loss_Cap*MAX(0,EU150))</f>
        <v>-394.824943059869</v>
      </c>
      <c r="EV153" s="20" t="n">
        <f aca="false">-MIN(EV151,In_Loss_Cap*MAX(0,EV150))</f>
        <v>-0</v>
      </c>
      <c r="EW153" s="20" t="n">
        <f aca="false">-MIN(EW151,In_Loss_Cap*MAX(0,EW150))</f>
        <v>-0</v>
      </c>
      <c r="EX153" s="20" t="n">
        <f aca="false">-MIN(EX151,In_Loss_Cap*MAX(0,EX150))</f>
        <v>-0</v>
      </c>
      <c r="EY153" s="20" t="n">
        <f aca="false">-MIN(EY151,In_Loss_Cap*MAX(0,EY150))</f>
        <v>-0</v>
      </c>
      <c r="EZ153" s="20" t="n">
        <f aca="false">-MIN(EZ151,In_Loss_Cap*MAX(0,EZ150))</f>
        <v>-0</v>
      </c>
      <c r="FA153" s="20" t="n">
        <f aca="false">-MIN(FA151,In_Loss_Cap*MAX(0,FA150))</f>
        <v>-0</v>
      </c>
      <c r="FB153" s="20" t="n">
        <f aca="false">-MIN(FB151,In_Loss_Cap*MAX(0,FB150))</f>
        <v>-0</v>
      </c>
      <c r="FC153" s="20" t="n">
        <f aca="false">-MIN(FC151,In_Loss_Cap*MAX(0,FC150))</f>
        <v>-0</v>
      </c>
      <c r="FD153" s="20" t="n">
        <f aca="false">-MIN(FD151,In_Loss_Cap*MAX(0,FD150))</f>
        <v>-0</v>
      </c>
      <c r="FE153" s="20" t="n">
        <f aca="false">-MIN(FE151,In_Loss_Cap*MAX(0,FE150))</f>
        <v>-0</v>
      </c>
      <c r="FF153" s="20" t="n">
        <f aca="false">-MIN(FF151,In_Loss_Cap*MAX(0,FF150))</f>
        <v>-0</v>
      </c>
      <c r="FG153" s="20" t="n">
        <f aca="false">-MIN(FG151,In_Loss_Cap*MAX(0,FG150))</f>
        <v>-0</v>
      </c>
      <c r="FH153" s="20" t="n">
        <f aca="false">-MIN(FH151,In_Loss_Cap*MAX(0,FH150))</f>
        <v>-0</v>
      </c>
    </row>
    <row r="154" customFormat="false" ht="15" hidden="false" customHeight="false" outlineLevel="0" collapsed="false">
      <c r="C154" s="0" t="s">
        <v>800</v>
      </c>
      <c r="D154" s="11" t="s">
        <v>359</v>
      </c>
      <c r="E154" s="44" t="n">
        <f aca="false">EDATE($E16,In_Loss_Years*Months_In_Year)</f>
        <v>48395</v>
      </c>
      <c r="I154" s="20" t="n">
        <f aca="false">SUM(J154:FH154)</f>
        <v>-5783.99215950492</v>
      </c>
      <c r="J154" s="20" t="n">
        <f aca="false">-(J151+J152+J153)*N(AND(J$3&lt;=$E154,J$4&gt;=$E154))</f>
        <v>-0</v>
      </c>
      <c r="K154" s="20" t="n">
        <f aca="false">-(K151+K152+K153)*N(AND(K$3&lt;=$E154,K$4&gt;=$E154))</f>
        <v>-0</v>
      </c>
      <c r="L154" s="20" t="n">
        <f aca="false">-(L151+L152+L153)*N(AND(L$3&lt;=$E154,L$4&gt;=$E154))</f>
        <v>-0</v>
      </c>
      <c r="M154" s="20" t="n">
        <f aca="false">-(M151+M152+M153)*N(AND(M$3&lt;=$E154,M$4&gt;=$E154))</f>
        <v>-0</v>
      </c>
      <c r="N154" s="20" t="n">
        <f aca="false">-(N151+N152+N153)*N(AND(N$3&lt;=$E154,N$4&gt;=$E154))</f>
        <v>-0</v>
      </c>
      <c r="O154" s="20" t="n">
        <f aca="false">-(O151+O152+O153)*N(AND(O$3&lt;=$E154,O$4&gt;=$E154))</f>
        <v>-0</v>
      </c>
      <c r="P154" s="20" t="n">
        <f aca="false">-(P151+P152+P153)*N(AND(P$3&lt;=$E154,P$4&gt;=$E154))</f>
        <v>-0</v>
      </c>
      <c r="Q154" s="20" t="n">
        <f aca="false">-(Q151+Q152+Q153)*N(AND(Q$3&lt;=$E154,Q$4&gt;=$E154))</f>
        <v>-0</v>
      </c>
      <c r="R154" s="20" t="n">
        <f aca="false">-(R151+R152+R153)*N(AND(R$3&lt;=$E154,R$4&gt;=$E154))</f>
        <v>-0</v>
      </c>
      <c r="S154" s="20" t="n">
        <f aca="false">-(S151+S152+S153)*N(AND(S$3&lt;=$E154,S$4&gt;=$E154))</f>
        <v>-0</v>
      </c>
      <c r="T154" s="20" t="n">
        <f aca="false">-(T151+T152+T153)*N(AND(T$3&lt;=$E154,T$4&gt;=$E154))</f>
        <v>-0</v>
      </c>
      <c r="U154" s="20" t="n">
        <f aca="false">-(U151+U152+U153)*N(AND(U$3&lt;=$E154,U$4&gt;=$E154))</f>
        <v>-0</v>
      </c>
      <c r="V154" s="20" t="n">
        <f aca="false">-(V151+V152+V153)*N(AND(V$3&lt;=$E154,V$4&gt;=$E154))</f>
        <v>-0</v>
      </c>
      <c r="W154" s="20" t="n">
        <f aca="false">-(W151+W152+W153)*N(AND(W$3&lt;=$E154,W$4&gt;=$E154))</f>
        <v>-0</v>
      </c>
      <c r="X154" s="20" t="n">
        <f aca="false">-(X151+X152+X153)*N(AND(X$3&lt;=$E154,X$4&gt;=$E154))</f>
        <v>-0</v>
      </c>
      <c r="Y154" s="20" t="n">
        <f aca="false">-(Y151+Y152+Y153)*N(AND(Y$3&lt;=$E154,Y$4&gt;=$E154))</f>
        <v>-0</v>
      </c>
      <c r="Z154" s="20" t="n">
        <f aca="false">-(Z151+Z152+Z153)*N(AND(Z$3&lt;=$E154,Z$4&gt;=$E154))</f>
        <v>-0</v>
      </c>
      <c r="AA154" s="20" t="n">
        <f aca="false">-(AA151+AA152+AA153)*N(AND(AA$3&lt;=$E154,AA$4&gt;=$E154))</f>
        <v>-0</v>
      </c>
      <c r="AB154" s="20" t="n">
        <f aca="false">-(AB151+AB152+AB153)*N(AND(AB$3&lt;=$E154,AB$4&gt;=$E154))</f>
        <v>-0</v>
      </c>
      <c r="AC154" s="20" t="n">
        <f aca="false">-(AC151+AC152+AC153)*N(AND(AC$3&lt;=$E154,AC$4&gt;=$E154))</f>
        <v>-0</v>
      </c>
      <c r="AD154" s="20" t="n">
        <f aca="false">-(AD151+AD152+AD153)*N(AND(AD$3&lt;=$E154,AD$4&gt;=$E154))</f>
        <v>-0</v>
      </c>
      <c r="AE154" s="20" t="n">
        <f aca="false">-(AE151+AE152+AE153)*N(AND(AE$3&lt;=$E154,AE$4&gt;=$E154))</f>
        <v>-0</v>
      </c>
      <c r="AF154" s="20" t="n">
        <f aca="false">-(AF151+AF152+AF153)*N(AND(AF$3&lt;=$E154,AF$4&gt;=$E154))</f>
        <v>-0</v>
      </c>
      <c r="AG154" s="20" t="n">
        <f aca="false">-(AG151+AG152+AG153)*N(AND(AG$3&lt;=$E154,AG$4&gt;=$E154))</f>
        <v>-0</v>
      </c>
      <c r="AH154" s="20" t="n">
        <f aca="false">-(AH151+AH152+AH153)*N(AND(AH$3&lt;=$E154,AH$4&gt;=$E154))</f>
        <v>-0</v>
      </c>
      <c r="AI154" s="20" t="n">
        <f aca="false">-(AI151+AI152+AI153)*N(AND(AI$3&lt;=$E154,AI$4&gt;=$E154))</f>
        <v>-0</v>
      </c>
      <c r="AJ154" s="20" t="n">
        <f aca="false">-(AJ151+AJ152+AJ153)*N(AND(AJ$3&lt;=$E154,AJ$4&gt;=$E154))</f>
        <v>-5783.99215950492</v>
      </c>
      <c r="AK154" s="20" t="n">
        <f aca="false">-(AK151+AK152+AK153)*N(AND(AK$3&lt;=$E154,AK$4&gt;=$E154))</f>
        <v>-0</v>
      </c>
      <c r="AL154" s="20" t="n">
        <f aca="false">-(AL151+AL152+AL153)*N(AND(AL$3&lt;=$E154,AL$4&gt;=$E154))</f>
        <v>-0</v>
      </c>
      <c r="AM154" s="20" t="n">
        <f aca="false">-(AM151+AM152+AM153)*N(AND(AM$3&lt;=$E154,AM$4&gt;=$E154))</f>
        <v>-0</v>
      </c>
      <c r="AN154" s="20" t="n">
        <f aca="false">-(AN151+AN152+AN153)*N(AND(AN$3&lt;=$E154,AN$4&gt;=$E154))</f>
        <v>-0</v>
      </c>
      <c r="AO154" s="20" t="n">
        <f aca="false">-(AO151+AO152+AO153)*N(AND(AO$3&lt;=$E154,AO$4&gt;=$E154))</f>
        <v>-0</v>
      </c>
      <c r="AP154" s="20" t="n">
        <f aca="false">-(AP151+AP152+AP153)*N(AND(AP$3&lt;=$E154,AP$4&gt;=$E154))</f>
        <v>-0</v>
      </c>
      <c r="AQ154" s="20" t="n">
        <f aca="false">-(AQ151+AQ152+AQ153)*N(AND(AQ$3&lt;=$E154,AQ$4&gt;=$E154))</f>
        <v>-0</v>
      </c>
      <c r="AR154" s="20" t="n">
        <f aca="false">-(AR151+AR152+AR153)*N(AND(AR$3&lt;=$E154,AR$4&gt;=$E154))</f>
        <v>-0</v>
      </c>
      <c r="AS154" s="20" t="n">
        <f aca="false">-(AS151+AS152+AS153)*N(AND(AS$3&lt;=$E154,AS$4&gt;=$E154))</f>
        <v>-0</v>
      </c>
      <c r="AT154" s="20" t="n">
        <f aca="false">-(AT151+AT152+AT153)*N(AND(AT$3&lt;=$E154,AT$4&gt;=$E154))</f>
        <v>-0</v>
      </c>
      <c r="AU154" s="20" t="n">
        <f aca="false">-(AU151+AU152+AU153)*N(AND(AU$3&lt;=$E154,AU$4&gt;=$E154))</f>
        <v>-0</v>
      </c>
      <c r="AV154" s="20" t="n">
        <f aca="false">-(AV151+AV152+AV153)*N(AND(AV$3&lt;=$E154,AV$4&gt;=$E154))</f>
        <v>-0</v>
      </c>
      <c r="AW154" s="20" t="n">
        <f aca="false">-(AW151+AW152+AW153)*N(AND(AW$3&lt;=$E154,AW$4&gt;=$E154))</f>
        <v>-0</v>
      </c>
      <c r="AX154" s="20" t="n">
        <f aca="false">-(AX151+AX152+AX153)*N(AND(AX$3&lt;=$E154,AX$4&gt;=$E154))</f>
        <v>-0</v>
      </c>
      <c r="AY154" s="20" t="n">
        <f aca="false">-(AY151+AY152+AY153)*N(AND(AY$3&lt;=$E154,AY$4&gt;=$E154))</f>
        <v>-0</v>
      </c>
      <c r="AZ154" s="20" t="n">
        <f aca="false">-(AZ151+AZ152+AZ153)*N(AND(AZ$3&lt;=$E154,AZ$4&gt;=$E154))</f>
        <v>-0</v>
      </c>
      <c r="BA154" s="20" t="n">
        <f aca="false">-(BA151+BA152+BA153)*N(AND(BA$3&lt;=$E154,BA$4&gt;=$E154))</f>
        <v>-0</v>
      </c>
      <c r="BB154" s="20" t="n">
        <f aca="false">-(BB151+BB152+BB153)*N(AND(BB$3&lt;=$E154,BB$4&gt;=$E154))</f>
        <v>-0</v>
      </c>
      <c r="BC154" s="20" t="n">
        <f aca="false">-(BC151+BC152+BC153)*N(AND(BC$3&lt;=$E154,BC$4&gt;=$E154))</f>
        <v>-0</v>
      </c>
      <c r="BD154" s="20" t="n">
        <f aca="false">-(BD151+BD152+BD153)*N(AND(BD$3&lt;=$E154,BD$4&gt;=$E154))</f>
        <v>-0</v>
      </c>
      <c r="BE154" s="20" t="n">
        <f aca="false">-(BE151+BE152+BE153)*N(AND(BE$3&lt;=$E154,BE$4&gt;=$E154))</f>
        <v>-0</v>
      </c>
      <c r="BF154" s="20" t="n">
        <f aca="false">-(BF151+BF152+BF153)*N(AND(BF$3&lt;=$E154,BF$4&gt;=$E154))</f>
        <v>-0</v>
      </c>
      <c r="BG154" s="20" t="n">
        <f aca="false">-(BG151+BG152+BG153)*N(AND(BG$3&lt;=$E154,BG$4&gt;=$E154))</f>
        <v>-0</v>
      </c>
      <c r="BH154" s="20" t="n">
        <f aca="false">-(BH151+BH152+BH153)*N(AND(BH$3&lt;=$E154,BH$4&gt;=$E154))</f>
        <v>-0</v>
      </c>
      <c r="BI154" s="20" t="n">
        <f aca="false">-(BI151+BI152+BI153)*N(AND(BI$3&lt;=$E154,BI$4&gt;=$E154))</f>
        <v>-0</v>
      </c>
      <c r="BJ154" s="20" t="n">
        <f aca="false">-(BJ151+BJ152+BJ153)*N(AND(BJ$3&lt;=$E154,BJ$4&gt;=$E154))</f>
        <v>-0</v>
      </c>
      <c r="BK154" s="20" t="n">
        <f aca="false">-(BK151+BK152+BK153)*N(AND(BK$3&lt;=$E154,BK$4&gt;=$E154))</f>
        <v>-0</v>
      </c>
      <c r="BL154" s="20" t="n">
        <f aca="false">-(BL151+BL152+BL153)*N(AND(BL$3&lt;=$E154,BL$4&gt;=$E154))</f>
        <v>-0</v>
      </c>
      <c r="BM154" s="20" t="n">
        <f aca="false">-(BM151+BM152+BM153)*N(AND(BM$3&lt;=$E154,BM$4&gt;=$E154))</f>
        <v>-0</v>
      </c>
      <c r="BN154" s="20" t="n">
        <f aca="false">-(BN151+BN152+BN153)*N(AND(BN$3&lt;=$E154,BN$4&gt;=$E154))</f>
        <v>-0</v>
      </c>
      <c r="BO154" s="20" t="n">
        <f aca="false">-(BO151+BO152+BO153)*N(AND(BO$3&lt;=$E154,BO$4&gt;=$E154))</f>
        <v>-0</v>
      </c>
      <c r="BP154" s="20" t="n">
        <f aca="false">-(BP151+BP152+BP153)*N(AND(BP$3&lt;=$E154,BP$4&gt;=$E154))</f>
        <v>-0</v>
      </c>
      <c r="BQ154" s="20" t="n">
        <f aca="false">-(BQ151+BQ152+BQ153)*N(AND(BQ$3&lt;=$E154,BQ$4&gt;=$E154))</f>
        <v>-0</v>
      </c>
      <c r="BR154" s="20" t="n">
        <f aca="false">-(BR151+BR152+BR153)*N(AND(BR$3&lt;=$E154,BR$4&gt;=$E154))</f>
        <v>-0</v>
      </c>
      <c r="BS154" s="20" t="n">
        <f aca="false">-(BS151+BS152+BS153)*N(AND(BS$3&lt;=$E154,BS$4&gt;=$E154))</f>
        <v>-0</v>
      </c>
      <c r="BT154" s="20" t="n">
        <f aca="false">-(BT151+BT152+BT153)*N(AND(BT$3&lt;=$E154,BT$4&gt;=$E154))</f>
        <v>-0</v>
      </c>
      <c r="BU154" s="20" t="n">
        <f aca="false">-(BU151+BU152+BU153)*N(AND(BU$3&lt;=$E154,BU$4&gt;=$E154))</f>
        <v>-0</v>
      </c>
      <c r="BV154" s="20" t="n">
        <f aca="false">-(BV151+BV152+BV153)*N(AND(BV$3&lt;=$E154,BV$4&gt;=$E154))</f>
        <v>-0</v>
      </c>
      <c r="BW154" s="20" t="n">
        <f aca="false">-(BW151+BW152+BW153)*N(AND(BW$3&lt;=$E154,BW$4&gt;=$E154))</f>
        <v>-0</v>
      </c>
      <c r="BX154" s="20" t="n">
        <f aca="false">-(BX151+BX152+BX153)*N(AND(BX$3&lt;=$E154,BX$4&gt;=$E154))</f>
        <v>-0</v>
      </c>
      <c r="BY154" s="20" t="n">
        <f aca="false">-(BY151+BY152+BY153)*N(AND(BY$3&lt;=$E154,BY$4&gt;=$E154))</f>
        <v>-0</v>
      </c>
      <c r="BZ154" s="20" t="n">
        <f aca="false">-(BZ151+BZ152+BZ153)*N(AND(BZ$3&lt;=$E154,BZ$4&gt;=$E154))</f>
        <v>-0</v>
      </c>
      <c r="CA154" s="20" t="n">
        <f aca="false">-(CA151+CA152+CA153)*N(AND(CA$3&lt;=$E154,CA$4&gt;=$E154))</f>
        <v>-0</v>
      </c>
      <c r="CB154" s="20" t="n">
        <f aca="false">-(CB151+CB152+CB153)*N(AND(CB$3&lt;=$E154,CB$4&gt;=$E154))</f>
        <v>-0</v>
      </c>
      <c r="CC154" s="20" t="n">
        <f aca="false">-(CC151+CC152+CC153)*N(AND(CC$3&lt;=$E154,CC$4&gt;=$E154))</f>
        <v>-0</v>
      </c>
      <c r="CD154" s="20" t="n">
        <f aca="false">-(CD151+CD152+CD153)*N(AND(CD$3&lt;=$E154,CD$4&gt;=$E154))</f>
        <v>-0</v>
      </c>
      <c r="CE154" s="20" t="n">
        <f aca="false">-(CE151+CE152+CE153)*N(AND(CE$3&lt;=$E154,CE$4&gt;=$E154))</f>
        <v>-0</v>
      </c>
      <c r="CF154" s="20" t="n">
        <f aca="false">-(CF151+CF152+CF153)*N(AND(CF$3&lt;=$E154,CF$4&gt;=$E154))</f>
        <v>-0</v>
      </c>
      <c r="CG154" s="20" t="n">
        <f aca="false">-(CG151+CG152+CG153)*N(AND(CG$3&lt;=$E154,CG$4&gt;=$E154))</f>
        <v>-0</v>
      </c>
      <c r="CH154" s="20" t="n">
        <f aca="false">-(CH151+CH152+CH153)*N(AND(CH$3&lt;=$E154,CH$4&gt;=$E154))</f>
        <v>-0</v>
      </c>
      <c r="CI154" s="20" t="n">
        <f aca="false">-(CI151+CI152+CI153)*N(AND(CI$3&lt;=$E154,CI$4&gt;=$E154))</f>
        <v>-0</v>
      </c>
      <c r="CJ154" s="20" t="n">
        <f aca="false">-(CJ151+CJ152+CJ153)*N(AND(CJ$3&lt;=$E154,CJ$4&gt;=$E154))</f>
        <v>-0</v>
      </c>
      <c r="CK154" s="20" t="n">
        <f aca="false">-(CK151+CK152+CK153)*N(AND(CK$3&lt;=$E154,CK$4&gt;=$E154))</f>
        <v>-0</v>
      </c>
      <c r="CL154" s="20" t="n">
        <f aca="false">-(CL151+CL152+CL153)*N(AND(CL$3&lt;=$E154,CL$4&gt;=$E154))</f>
        <v>-0</v>
      </c>
      <c r="CM154" s="20" t="n">
        <f aca="false">-(CM151+CM152+CM153)*N(AND(CM$3&lt;=$E154,CM$4&gt;=$E154))</f>
        <v>-0</v>
      </c>
      <c r="CN154" s="20" t="n">
        <f aca="false">-(CN151+CN152+CN153)*N(AND(CN$3&lt;=$E154,CN$4&gt;=$E154))</f>
        <v>-0</v>
      </c>
      <c r="CO154" s="20" t="n">
        <f aca="false">-(CO151+CO152+CO153)*N(AND(CO$3&lt;=$E154,CO$4&gt;=$E154))</f>
        <v>-0</v>
      </c>
      <c r="CP154" s="20" t="n">
        <f aca="false">-(CP151+CP152+CP153)*N(AND(CP$3&lt;=$E154,CP$4&gt;=$E154))</f>
        <v>-0</v>
      </c>
      <c r="CQ154" s="20" t="n">
        <f aca="false">-(CQ151+CQ152+CQ153)*N(AND(CQ$3&lt;=$E154,CQ$4&gt;=$E154))</f>
        <v>-0</v>
      </c>
      <c r="CR154" s="20" t="n">
        <f aca="false">-(CR151+CR152+CR153)*N(AND(CR$3&lt;=$E154,CR$4&gt;=$E154))</f>
        <v>-0</v>
      </c>
      <c r="CS154" s="20" t="n">
        <f aca="false">-(CS151+CS152+CS153)*N(AND(CS$3&lt;=$E154,CS$4&gt;=$E154))</f>
        <v>-0</v>
      </c>
      <c r="CT154" s="20" t="n">
        <f aca="false">-(CT151+CT152+CT153)*N(AND(CT$3&lt;=$E154,CT$4&gt;=$E154))</f>
        <v>-0</v>
      </c>
      <c r="CU154" s="20" t="n">
        <f aca="false">-(CU151+CU152+CU153)*N(AND(CU$3&lt;=$E154,CU$4&gt;=$E154))</f>
        <v>-0</v>
      </c>
      <c r="CV154" s="20" t="n">
        <f aca="false">-(CV151+CV152+CV153)*N(AND(CV$3&lt;=$E154,CV$4&gt;=$E154))</f>
        <v>-0</v>
      </c>
      <c r="CW154" s="20" t="n">
        <f aca="false">-(CW151+CW152+CW153)*N(AND(CW$3&lt;=$E154,CW$4&gt;=$E154))</f>
        <v>-0</v>
      </c>
      <c r="CX154" s="20" t="n">
        <f aca="false">-(CX151+CX152+CX153)*N(AND(CX$3&lt;=$E154,CX$4&gt;=$E154))</f>
        <v>-0</v>
      </c>
      <c r="CY154" s="20" t="n">
        <f aca="false">-(CY151+CY152+CY153)*N(AND(CY$3&lt;=$E154,CY$4&gt;=$E154))</f>
        <v>-0</v>
      </c>
      <c r="CZ154" s="20" t="n">
        <f aca="false">-(CZ151+CZ152+CZ153)*N(AND(CZ$3&lt;=$E154,CZ$4&gt;=$E154))</f>
        <v>-0</v>
      </c>
      <c r="DA154" s="20" t="n">
        <f aca="false">-(DA151+DA152+DA153)*N(AND(DA$3&lt;=$E154,DA$4&gt;=$E154))</f>
        <v>-0</v>
      </c>
      <c r="DB154" s="20" t="n">
        <f aca="false">-(DB151+DB152+DB153)*N(AND(DB$3&lt;=$E154,DB$4&gt;=$E154))</f>
        <v>-0</v>
      </c>
      <c r="DC154" s="20" t="n">
        <f aca="false">-(DC151+DC152+DC153)*N(AND(DC$3&lt;=$E154,DC$4&gt;=$E154))</f>
        <v>-0</v>
      </c>
      <c r="DD154" s="20" t="n">
        <f aca="false">-(DD151+DD152+DD153)*N(AND(DD$3&lt;=$E154,DD$4&gt;=$E154))</f>
        <v>-0</v>
      </c>
      <c r="DE154" s="20" t="n">
        <f aca="false">-(DE151+DE152+DE153)*N(AND(DE$3&lt;=$E154,DE$4&gt;=$E154))</f>
        <v>-0</v>
      </c>
      <c r="DF154" s="20" t="n">
        <f aca="false">-(DF151+DF152+DF153)*N(AND(DF$3&lt;=$E154,DF$4&gt;=$E154))</f>
        <v>-0</v>
      </c>
      <c r="DG154" s="20" t="n">
        <f aca="false">-(DG151+DG152+DG153)*N(AND(DG$3&lt;=$E154,DG$4&gt;=$E154))</f>
        <v>-0</v>
      </c>
      <c r="DH154" s="20" t="n">
        <f aca="false">-(DH151+DH152+DH153)*N(AND(DH$3&lt;=$E154,DH$4&gt;=$E154))</f>
        <v>-0</v>
      </c>
      <c r="DI154" s="20" t="n">
        <f aca="false">-(DI151+DI152+DI153)*N(AND(DI$3&lt;=$E154,DI$4&gt;=$E154))</f>
        <v>-0</v>
      </c>
      <c r="DJ154" s="20" t="n">
        <f aca="false">-(DJ151+DJ152+DJ153)*N(AND(DJ$3&lt;=$E154,DJ$4&gt;=$E154))</f>
        <v>-0</v>
      </c>
      <c r="DK154" s="20" t="n">
        <f aca="false">-(DK151+DK152+DK153)*N(AND(DK$3&lt;=$E154,DK$4&gt;=$E154))</f>
        <v>-0</v>
      </c>
      <c r="DL154" s="20" t="n">
        <f aca="false">-(DL151+DL152+DL153)*N(AND(DL$3&lt;=$E154,DL$4&gt;=$E154))</f>
        <v>-0</v>
      </c>
      <c r="DM154" s="20" t="n">
        <f aca="false">-(DM151+DM152+DM153)*N(AND(DM$3&lt;=$E154,DM$4&gt;=$E154))</f>
        <v>-0</v>
      </c>
      <c r="DN154" s="20" t="n">
        <f aca="false">-(DN151+DN152+DN153)*N(AND(DN$3&lt;=$E154,DN$4&gt;=$E154))</f>
        <v>-0</v>
      </c>
      <c r="DO154" s="20" t="n">
        <f aca="false">-(DO151+DO152+DO153)*N(AND(DO$3&lt;=$E154,DO$4&gt;=$E154))</f>
        <v>-0</v>
      </c>
      <c r="DP154" s="20" t="n">
        <f aca="false">-(DP151+DP152+DP153)*N(AND(DP$3&lt;=$E154,DP$4&gt;=$E154))</f>
        <v>-0</v>
      </c>
      <c r="DQ154" s="20" t="n">
        <f aca="false">-(DQ151+DQ152+DQ153)*N(AND(DQ$3&lt;=$E154,DQ$4&gt;=$E154))</f>
        <v>-0</v>
      </c>
      <c r="DR154" s="20" t="n">
        <f aca="false">-(DR151+DR152+DR153)*N(AND(DR$3&lt;=$E154,DR$4&gt;=$E154))</f>
        <v>-0</v>
      </c>
      <c r="DS154" s="20" t="n">
        <f aca="false">-(DS151+DS152+DS153)*N(AND(DS$3&lt;=$E154,DS$4&gt;=$E154))</f>
        <v>-0</v>
      </c>
      <c r="DT154" s="20" t="n">
        <f aca="false">-(DT151+DT152+DT153)*N(AND(DT$3&lt;=$E154,DT$4&gt;=$E154))</f>
        <v>-0</v>
      </c>
      <c r="DU154" s="20" t="n">
        <f aca="false">-(DU151+DU152+DU153)*N(AND(DU$3&lt;=$E154,DU$4&gt;=$E154))</f>
        <v>-0</v>
      </c>
      <c r="DV154" s="20" t="n">
        <f aca="false">-(DV151+DV152+DV153)*N(AND(DV$3&lt;=$E154,DV$4&gt;=$E154))</f>
        <v>-0</v>
      </c>
      <c r="DW154" s="20" t="n">
        <f aca="false">-(DW151+DW152+DW153)*N(AND(DW$3&lt;=$E154,DW$4&gt;=$E154))</f>
        <v>-0</v>
      </c>
      <c r="DX154" s="20" t="n">
        <f aca="false">-(DX151+DX152+DX153)*N(AND(DX$3&lt;=$E154,DX$4&gt;=$E154))</f>
        <v>-0</v>
      </c>
      <c r="DY154" s="20" t="n">
        <f aca="false">-(DY151+DY152+DY153)*N(AND(DY$3&lt;=$E154,DY$4&gt;=$E154))</f>
        <v>-0</v>
      </c>
      <c r="DZ154" s="20" t="n">
        <f aca="false">-(DZ151+DZ152+DZ153)*N(AND(DZ$3&lt;=$E154,DZ$4&gt;=$E154))</f>
        <v>-0</v>
      </c>
      <c r="EA154" s="20" t="n">
        <f aca="false">-(EA151+EA152+EA153)*N(AND(EA$3&lt;=$E154,EA$4&gt;=$E154))</f>
        <v>-0</v>
      </c>
      <c r="EB154" s="20" t="n">
        <f aca="false">-(EB151+EB152+EB153)*N(AND(EB$3&lt;=$E154,EB$4&gt;=$E154))</f>
        <v>-0</v>
      </c>
      <c r="EC154" s="20" t="n">
        <f aca="false">-(EC151+EC152+EC153)*N(AND(EC$3&lt;=$E154,EC$4&gt;=$E154))</f>
        <v>-0</v>
      </c>
      <c r="ED154" s="20" t="n">
        <f aca="false">-(ED151+ED152+ED153)*N(AND(ED$3&lt;=$E154,ED$4&gt;=$E154))</f>
        <v>-0</v>
      </c>
      <c r="EE154" s="20" t="n">
        <f aca="false">-(EE151+EE152+EE153)*N(AND(EE$3&lt;=$E154,EE$4&gt;=$E154))</f>
        <v>-0</v>
      </c>
      <c r="EF154" s="20" t="n">
        <f aca="false">-(EF151+EF152+EF153)*N(AND(EF$3&lt;=$E154,EF$4&gt;=$E154))</f>
        <v>-0</v>
      </c>
      <c r="EG154" s="20" t="n">
        <f aca="false">-(EG151+EG152+EG153)*N(AND(EG$3&lt;=$E154,EG$4&gt;=$E154))</f>
        <v>-0</v>
      </c>
      <c r="EH154" s="20" t="n">
        <f aca="false">-(EH151+EH152+EH153)*N(AND(EH$3&lt;=$E154,EH$4&gt;=$E154))</f>
        <v>-0</v>
      </c>
      <c r="EI154" s="20" t="n">
        <f aca="false">-(EI151+EI152+EI153)*N(AND(EI$3&lt;=$E154,EI$4&gt;=$E154))</f>
        <v>-0</v>
      </c>
      <c r="EJ154" s="20" t="n">
        <f aca="false">-(EJ151+EJ152+EJ153)*N(AND(EJ$3&lt;=$E154,EJ$4&gt;=$E154))</f>
        <v>-0</v>
      </c>
      <c r="EK154" s="20" t="n">
        <f aca="false">-(EK151+EK152+EK153)*N(AND(EK$3&lt;=$E154,EK$4&gt;=$E154))</f>
        <v>-0</v>
      </c>
      <c r="EL154" s="20" t="n">
        <f aca="false">-(EL151+EL152+EL153)*N(AND(EL$3&lt;=$E154,EL$4&gt;=$E154))</f>
        <v>-0</v>
      </c>
      <c r="EM154" s="20" t="n">
        <f aca="false">-(EM151+EM152+EM153)*N(AND(EM$3&lt;=$E154,EM$4&gt;=$E154))</f>
        <v>-0</v>
      </c>
      <c r="EN154" s="20" t="n">
        <f aca="false">-(EN151+EN152+EN153)*N(AND(EN$3&lt;=$E154,EN$4&gt;=$E154))</f>
        <v>-0</v>
      </c>
      <c r="EO154" s="20" t="n">
        <f aca="false">-(EO151+EO152+EO153)*N(AND(EO$3&lt;=$E154,EO$4&gt;=$E154))</f>
        <v>-0</v>
      </c>
      <c r="EP154" s="20" t="n">
        <f aca="false">-(EP151+EP152+EP153)*N(AND(EP$3&lt;=$E154,EP$4&gt;=$E154))</f>
        <v>-0</v>
      </c>
      <c r="EQ154" s="20" t="n">
        <f aca="false">-(EQ151+EQ152+EQ153)*N(AND(EQ$3&lt;=$E154,EQ$4&gt;=$E154))</f>
        <v>-0</v>
      </c>
      <c r="ER154" s="20" t="n">
        <f aca="false">-(ER151+ER152+ER153)*N(AND(ER$3&lt;=$E154,ER$4&gt;=$E154))</f>
        <v>-0</v>
      </c>
      <c r="ES154" s="20" t="n">
        <f aca="false">-(ES151+ES152+ES153)*N(AND(ES$3&lt;=$E154,ES$4&gt;=$E154))</f>
        <v>-0</v>
      </c>
      <c r="ET154" s="20" t="n">
        <f aca="false">-(ET151+ET152+ET153)*N(AND(ET$3&lt;=$E154,ET$4&gt;=$E154))</f>
        <v>-0</v>
      </c>
      <c r="EU154" s="20" t="n">
        <f aca="false">-(EU151+EU152+EU153)*N(AND(EU$3&lt;=$E154,EU$4&gt;=$E154))</f>
        <v>-0</v>
      </c>
      <c r="EV154" s="20" t="n">
        <f aca="false">-(EV151+EV152+EV153)*N(AND(EV$3&lt;=$E154,EV$4&gt;=$E154))</f>
        <v>-0</v>
      </c>
      <c r="EW154" s="20" t="n">
        <f aca="false">-(EW151+EW152+EW153)*N(AND(EW$3&lt;=$E154,EW$4&gt;=$E154))</f>
        <v>-0</v>
      </c>
      <c r="EX154" s="20" t="n">
        <f aca="false">-(EX151+EX152+EX153)*N(AND(EX$3&lt;=$E154,EX$4&gt;=$E154))</f>
        <v>-0</v>
      </c>
      <c r="EY154" s="20" t="n">
        <f aca="false">-(EY151+EY152+EY153)*N(AND(EY$3&lt;=$E154,EY$4&gt;=$E154))</f>
        <v>-0</v>
      </c>
      <c r="EZ154" s="20" t="n">
        <f aca="false">-(EZ151+EZ152+EZ153)*N(AND(EZ$3&lt;=$E154,EZ$4&gt;=$E154))</f>
        <v>-0</v>
      </c>
      <c r="FA154" s="20" t="n">
        <f aca="false">-(FA151+FA152+FA153)*N(AND(FA$3&lt;=$E154,FA$4&gt;=$E154))</f>
        <v>-0</v>
      </c>
      <c r="FB154" s="20" t="n">
        <f aca="false">-(FB151+FB152+FB153)*N(AND(FB$3&lt;=$E154,FB$4&gt;=$E154))</f>
        <v>-0</v>
      </c>
      <c r="FC154" s="20" t="n">
        <f aca="false">-(FC151+FC152+FC153)*N(AND(FC$3&lt;=$E154,FC$4&gt;=$E154))</f>
        <v>-0</v>
      </c>
      <c r="FD154" s="20" t="n">
        <f aca="false">-(FD151+FD152+FD153)*N(AND(FD$3&lt;=$E154,FD$4&gt;=$E154))</f>
        <v>-0</v>
      </c>
      <c r="FE154" s="20" t="n">
        <f aca="false">-(FE151+FE152+FE153)*N(AND(FE$3&lt;=$E154,FE$4&gt;=$E154))</f>
        <v>-0</v>
      </c>
      <c r="FF154" s="20" t="n">
        <f aca="false">-(FF151+FF152+FF153)*N(AND(FF$3&lt;=$E154,FF$4&gt;=$E154))</f>
        <v>-0</v>
      </c>
      <c r="FG154" s="20" t="n">
        <f aca="false">-(FG151+FG152+FG153)*N(AND(FG$3&lt;=$E154,FG$4&gt;=$E154))</f>
        <v>-0</v>
      </c>
      <c r="FH154" s="20" t="n">
        <f aca="false">-(FH151+FH152+FH153)*N(AND(FH$3&lt;=$E154,FH$4&gt;=$E154))</f>
        <v>-0</v>
      </c>
    </row>
    <row r="155" customFormat="false" ht="15" hidden="false" customHeight="false" outlineLevel="0" collapsed="false">
      <c r="C155" s="0" t="s">
        <v>801</v>
      </c>
      <c r="D155" s="11" t="s">
        <v>359</v>
      </c>
      <c r="I155" s="64"/>
      <c r="J155" s="20" t="n">
        <f aca="false">SUM(J151:J154)</f>
        <v>0</v>
      </c>
      <c r="K155" s="20" t="n">
        <f aca="false">SUM(K151:K154)</f>
        <v>5.41754075342466</v>
      </c>
      <c r="L155" s="20" t="n">
        <f aca="false">SUM(L151:L154)</f>
        <v>12.7211882876712</v>
      </c>
      <c r="M155" s="20" t="n">
        <f aca="false">SUM(M151:M154)</f>
        <v>20.1050956849315</v>
      </c>
      <c r="N155" s="20" t="n">
        <f aca="false">SUM(N151:N154)</f>
        <v>27.4890030821918</v>
      </c>
      <c r="O155" s="20" t="n">
        <f aca="false">SUM(O151:O154)</f>
        <v>34.7123907534247</v>
      </c>
      <c r="P155" s="20" t="n">
        <f aca="false">SUM(P151:P154)</f>
        <v>302.268800067017</v>
      </c>
      <c r="Q155" s="20" t="n">
        <f aca="false">SUM(Q151:Q154)</f>
        <v>342.535494120575</v>
      </c>
      <c r="R155" s="20" t="n">
        <f aca="false">SUM(R151:R154)</f>
        <v>371.801401365481</v>
      </c>
      <c r="S155" s="20" t="n">
        <f aca="false">SUM(S151:S154)</f>
        <v>389.867987883949</v>
      </c>
      <c r="T155" s="20" t="n">
        <f aca="false">SUM(T151:T154)</f>
        <v>895.226612009276</v>
      </c>
      <c r="U155" s="20" t="n">
        <f aca="false">SUM(U151:U154)</f>
        <v>1402.58760143971</v>
      </c>
      <c r="V155" s="20" t="n">
        <f aca="false">SUM(V151:V154)</f>
        <v>1908.42017046228</v>
      </c>
      <c r="W155" s="20" t="n">
        <f aca="false">SUM(W151:W154)</f>
        <v>2413.72990278717</v>
      </c>
      <c r="X155" s="20" t="n">
        <f aca="false">SUM(X151:X154)</f>
        <v>2921.05642696622</v>
      </c>
      <c r="Y155" s="20" t="n">
        <f aca="false">SUM(Y151:Y154)</f>
        <v>3430.39118213463</v>
      </c>
      <c r="Z155" s="20" t="n">
        <f aca="false">SUM(Z151:Z154)</f>
        <v>3938.08639531351</v>
      </c>
      <c r="AA155" s="20" t="n">
        <f aca="false">SUM(AA151:AA154)</f>
        <v>4527.59338655675</v>
      </c>
      <c r="AB155" s="20" t="n">
        <f aca="false">SUM(AB151:AB154)</f>
        <v>5120.03757629398</v>
      </c>
      <c r="AC155" s="20" t="n">
        <f aca="false">SUM(AC151:AC154)</f>
        <v>5715.40892595326</v>
      </c>
      <c r="AD155" s="20" t="n">
        <f aca="false">SUM(AD151:AD154)</f>
        <v>6309.0240847087</v>
      </c>
      <c r="AE155" s="20" t="n">
        <f aca="false">SUM(AE151:AE154)</f>
        <v>6224.69442710024</v>
      </c>
      <c r="AF155" s="20" t="n">
        <f aca="false">SUM(AF151:AF154)</f>
        <v>6137.96387864558</v>
      </c>
      <c r="AG155" s="20" t="n">
        <f aca="false">SUM(AG151:AG154)</f>
        <v>6048.83801694435</v>
      </c>
      <c r="AH155" s="20" t="n">
        <f aca="false">SUM(AH151:AH154)</f>
        <v>5959.1344367838</v>
      </c>
      <c r="AI155" s="20" t="n">
        <f aca="false">SUM(AI151:AI154)</f>
        <v>5871.89239415411</v>
      </c>
      <c r="AJ155" s="20" t="n">
        <f aca="false">SUM(AJ151:AJ154)</f>
        <v>0</v>
      </c>
      <c r="AK155" s="20" t="n">
        <f aca="false">SUM(AK151:AK154)</f>
        <v>0</v>
      </c>
      <c r="AL155" s="20" t="n">
        <f aca="false">SUM(AL151:AL154)</f>
        <v>0</v>
      </c>
      <c r="AM155" s="20" t="n">
        <f aca="false">SUM(AM151:AM154)</f>
        <v>0</v>
      </c>
      <c r="AN155" s="20" t="n">
        <f aca="false">SUM(AN151:AN154)</f>
        <v>0</v>
      </c>
      <c r="AO155" s="20" t="n">
        <f aca="false">SUM(AO151:AO154)</f>
        <v>0</v>
      </c>
      <c r="AP155" s="20" t="n">
        <f aca="false">SUM(AP151:AP154)</f>
        <v>0</v>
      </c>
      <c r="AQ155" s="20" t="n">
        <f aca="false">SUM(AQ151:AQ154)</f>
        <v>0</v>
      </c>
      <c r="AR155" s="20" t="n">
        <f aca="false">SUM(AR151:AR154)</f>
        <v>0</v>
      </c>
      <c r="AS155" s="20" t="n">
        <f aca="false">SUM(AS151:AS154)</f>
        <v>0</v>
      </c>
      <c r="AT155" s="20" t="n">
        <f aca="false">SUM(AT151:AT154)</f>
        <v>0</v>
      </c>
      <c r="AU155" s="20" t="n">
        <f aca="false">SUM(AU151:AU154)</f>
        <v>0</v>
      </c>
      <c r="AV155" s="20" t="n">
        <f aca="false">SUM(AV151:AV154)</f>
        <v>0</v>
      </c>
      <c r="AW155" s="20" t="n">
        <f aca="false">SUM(AW151:AW154)</f>
        <v>0</v>
      </c>
      <c r="AX155" s="20" t="n">
        <f aca="false">SUM(AX151:AX154)</f>
        <v>0</v>
      </c>
      <c r="AY155" s="20" t="n">
        <f aca="false">SUM(AY151:AY154)</f>
        <v>0</v>
      </c>
      <c r="AZ155" s="20" t="n">
        <f aca="false">SUM(AZ151:AZ154)</f>
        <v>0</v>
      </c>
      <c r="BA155" s="20" t="n">
        <f aca="false">SUM(BA151:BA154)</f>
        <v>0</v>
      </c>
      <c r="BB155" s="20" t="n">
        <f aca="false">SUM(BB151:BB154)</f>
        <v>0</v>
      </c>
      <c r="BC155" s="20" t="n">
        <f aca="false">SUM(BC151:BC154)</f>
        <v>0</v>
      </c>
      <c r="BD155" s="20" t="n">
        <f aca="false">SUM(BD151:BD154)</f>
        <v>0</v>
      </c>
      <c r="BE155" s="20" t="n">
        <f aca="false">SUM(BE151:BE154)</f>
        <v>0</v>
      </c>
      <c r="BF155" s="20" t="n">
        <f aca="false">SUM(BF151:BF154)</f>
        <v>0</v>
      </c>
      <c r="BG155" s="20" t="n">
        <f aca="false">SUM(BG151:BG154)</f>
        <v>0</v>
      </c>
      <c r="BH155" s="20" t="n">
        <f aca="false">SUM(BH151:BH154)</f>
        <v>0</v>
      </c>
      <c r="BI155" s="20" t="n">
        <f aca="false">SUM(BI151:BI154)</f>
        <v>0</v>
      </c>
      <c r="BJ155" s="20" t="n">
        <f aca="false">SUM(BJ151:BJ154)</f>
        <v>0</v>
      </c>
      <c r="BK155" s="20" t="n">
        <f aca="false">SUM(BK151:BK154)</f>
        <v>0</v>
      </c>
      <c r="BL155" s="20" t="n">
        <f aca="false">SUM(BL151:BL154)</f>
        <v>0</v>
      </c>
      <c r="BM155" s="20" t="n">
        <f aca="false">SUM(BM151:BM154)</f>
        <v>0</v>
      </c>
      <c r="BN155" s="20" t="n">
        <f aca="false">SUM(BN151:BN154)</f>
        <v>0</v>
      </c>
      <c r="BO155" s="20" t="n">
        <f aca="false">SUM(BO151:BO154)</f>
        <v>0</v>
      </c>
      <c r="BP155" s="20" t="n">
        <f aca="false">SUM(BP151:BP154)</f>
        <v>0</v>
      </c>
      <c r="BQ155" s="20" t="n">
        <f aca="false">SUM(BQ151:BQ154)</f>
        <v>0</v>
      </c>
      <c r="BR155" s="20" t="n">
        <f aca="false">SUM(BR151:BR154)</f>
        <v>0</v>
      </c>
      <c r="BS155" s="20" t="n">
        <f aca="false">SUM(BS151:BS154)</f>
        <v>0</v>
      </c>
      <c r="BT155" s="20" t="n">
        <f aca="false">SUM(BT151:BT154)</f>
        <v>0</v>
      </c>
      <c r="BU155" s="20" t="n">
        <f aca="false">SUM(BU151:BU154)</f>
        <v>0</v>
      </c>
      <c r="BV155" s="20" t="n">
        <f aca="false">SUM(BV151:BV154)</f>
        <v>0</v>
      </c>
      <c r="BW155" s="20" t="n">
        <f aca="false">SUM(BW151:BW154)</f>
        <v>0</v>
      </c>
      <c r="BX155" s="20" t="n">
        <f aca="false">SUM(BX151:BX154)</f>
        <v>0</v>
      </c>
      <c r="BY155" s="20" t="n">
        <f aca="false">SUM(BY151:BY154)</f>
        <v>0</v>
      </c>
      <c r="BZ155" s="20" t="n">
        <f aca="false">SUM(BZ151:BZ154)</f>
        <v>0</v>
      </c>
      <c r="CA155" s="20" t="n">
        <f aca="false">SUM(CA151:CA154)</f>
        <v>0</v>
      </c>
      <c r="CB155" s="20" t="n">
        <f aca="false">SUM(CB151:CB154)</f>
        <v>0</v>
      </c>
      <c r="CC155" s="20" t="n">
        <f aca="false">SUM(CC151:CC154)</f>
        <v>0</v>
      </c>
      <c r="CD155" s="20" t="n">
        <f aca="false">SUM(CD151:CD154)</f>
        <v>0</v>
      </c>
      <c r="CE155" s="20" t="n">
        <f aca="false">SUM(CE151:CE154)</f>
        <v>0</v>
      </c>
      <c r="CF155" s="20" t="n">
        <f aca="false">SUM(CF151:CF154)</f>
        <v>0</v>
      </c>
      <c r="CG155" s="20" t="n">
        <f aca="false">SUM(CG151:CG154)</f>
        <v>0</v>
      </c>
      <c r="CH155" s="20" t="n">
        <f aca="false">SUM(CH151:CH154)</f>
        <v>0</v>
      </c>
      <c r="CI155" s="20" t="n">
        <f aca="false">SUM(CI151:CI154)</f>
        <v>0</v>
      </c>
      <c r="CJ155" s="20" t="n">
        <f aca="false">SUM(CJ151:CJ154)</f>
        <v>0</v>
      </c>
      <c r="CK155" s="20" t="n">
        <f aca="false">SUM(CK151:CK154)</f>
        <v>0</v>
      </c>
      <c r="CL155" s="20" t="n">
        <f aca="false">SUM(CL151:CL154)</f>
        <v>0</v>
      </c>
      <c r="CM155" s="20" t="n">
        <f aca="false">SUM(CM151:CM154)</f>
        <v>0</v>
      </c>
      <c r="CN155" s="20" t="n">
        <f aca="false">SUM(CN151:CN154)</f>
        <v>0</v>
      </c>
      <c r="CO155" s="20" t="n">
        <f aca="false">SUM(CO151:CO154)</f>
        <v>0</v>
      </c>
      <c r="CP155" s="20" t="n">
        <f aca="false">SUM(CP151:CP154)</f>
        <v>0</v>
      </c>
      <c r="CQ155" s="20" t="n">
        <f aca="false">SUM(CQ151:CQ154)</f>
        <v>0</v>
      </c>
      <c r="CR155" s="20" t="n">
        <f aca="false">SUM(CR151:CR154)</f>
        <v>0</v>
      </c>
      <c r="CS155" s="20" t="n">
        <f aca="false">SUM(CS151:CS154)</f>
        <v>0</v>
      </c>
      <c r="CT155" s="20" t="n">
        <f aca="false">SUM(CT151:CT154)</f>
        <v>0</v>
      </c>
      <c r="CU155" s="20" t="n">
        <f aca="false">SUM(CU151:CU154)</f>
        <v>0</v>
      </c>
      <c r="CV155" s="20" t="n">
        <f aca="false">SUM(CV151:CV154)</f>
        <v>311.92568741637</v>
      </c>
      <c r="CW155" s="20" t="n">
        <f aca="false">SUM(CW151:CW154)</f>
        <v>628.493457615916</v>
      </c>
      <c r="CX155" s="20" t="n">
        <f aca="false">SUM(CX151:CX154)</f>
        <v>946.287975739626</v>
      </c>
      <c r="CY155" s="20" t="n">
        <f aca="false">SUM(CY151:CY154)</f>
        <v>1054.1183582663</v>
      </c>
      <c r="CZ155" s="20" t="n">
        <f aca="false">SUM(CZ151:CZ154)</f>
        <v>1164.60646511559</v>
      </c>
      <c r="DA155" s="20" t="n">
        <f aca="false">SUM(DA151:DA154)</f>
        <v>1277.79966061169</v>
      </c>
      <c r="DB155" s="20" t="n">
        <f aca="false">SUM(DB151:DB154)</f>
        <v>1392.49903875933</v>
      </c>
      <c r="DC155" s="20" t="n">
        <f aca="false">SUM(DC151:DC154)</f>
        <v>1516.77238658541</v>
      </c>
      <c r="DD155" s="20" t="n">
        <f aca="false">SUM(DD151:DD154)</f>
        <v>1643.85064599915</v>
      </c>
      <c r="DE155" s="20" t="n">
        <f aca="false">SUM(DE151:DE154)</f>
        <v>1773.78002894867</v>
      </c>
      <c r="DF155" s="20" t="n">
        <f aca="false">SUM(DF151:DF154)</f>
        <v>1905.17894906045</v>
      </c>
      <c r="DG155" s="20" t="n">
        <f aca="false">SUM(DG151:DG154)</f>
        <v>2028.41162028292</v>
      </c>
      <c r="DH155" s="20" t="n">
        <f aca="false">SUM(DH151:DH154)</f>
        <v>2154.42793796878</v>
      </c>
      <c r="DI155" s="20" t="n">
        <f aca="false">SUM(DI151:DI154)</f>
        <v>2283.27379923449</v>
      </c>
      <c r="DJ155" s="20" t="n">
        <f aca="false">SUM(DJ151:DJ154)</f>
        <v>2413.57918603526</v>
      </c>
      <c r="DK155" s="20" t="n">
        <f aca="false">SUM(DK151:DK154)</f>
        <v>2593.42725178186</v>
      </c>
      <c r="DL155" s="20" t="n">
        <f aca="false">SUM(DL151:DL154)</f>
        <v>2774.68343954666</v>
      </c>
      <c r="DM155" s="20" t="n">
        <f aca="false">SUM(DM151:DM154)</f>
        <v>2959.35398346438</v>
      </c>
      <c r="DN155" s="20" t="n">
        <f aca="false">SUM(DN151:DN154)</f>
        <v>3145.46160669893</v>
      </c>
      <c r="DO155" s="20" t="n">
        <f aca="false">SUM(DO151:DO154)</f>
        <v>3272.21447848816</v>
      </c>
      <c r="DP155" s="20" t="n">
        <f aca="false">SUM(DP151:DP154)</f>
        <v>3401.76778870987</v>
      </c>
      <c r="DQ155" s="20" t="n">
        <f aca="false">SUM(DQ151:DQ154)</f>
        <v>3534.16671015184</v>
      </c>
      <c r="DR155" s="20" t="n">
        <f aca="false">SUM(DR151:DR154)</f>
        <v>3668.00212352058</v>
      </c>
      <c r="DS155" s="20" t="n">
        <f aca="false">SUM(DS151:DS154)</f>
        <v>3820.59431824129</v>
      </c>
      <c r="DT155" s="20" t="n">
        <f aca="false">SUM(DT151:DT154)</f>
        <v>3976.2665287708</v>
      </c>
      <c r="DU155" s="20" t="n">
        <f aca="false">SUM(DU151:DU154)</f>
        <v>4135.06368367126</v>
      </c>
      <c r="DV155" s="20" t="n">
        <f aca="false">SUM(DV151:DV154)</f>
        <v>4295.2895641378</v>
      </c>
      <c r="DW155" s="20" t="n">
        <f aca="false">SUM(DW151:DW154)</f>
        <v>4449.66181568911</v>
      </c>
      <c r="DX155" s="20" t="n">
        <f aca="false">SUM(DX151:DX154)</f>
        <v>4607.13198769856</v>
      </c>
      <c r="DY155" s="20" t="n">
        <f aca="false">SUM(DY151:DY154)</f>
        <v>4767.74494792478</v>
      </c>
      <c r="DZ155" s="20" t="n">
        <f aca="false">SUM(DZ151:DZ154)</f>
        <v>4929.78470016865</v>
      </c>
      <c r="EA155" s="20" t="n">
        <f aca="false">SUM(EA151:EA154)</f>
        <v>5095.63321880639</v>
      </c>
      <c r="EB155" s="20" t="n">
        <f aca="false">SUM(EB151:EB154)</f>
        <v>5262.85168357936</v>
      </c>
      <c r="EC155" s="20" t="n">
        <f aca="false">SUM(EC151:EC154)</f>
        <v>5433.29167731468</v>
      </c>
      <c r="ED155" s="20" t="n">
        <f aca="false">SUM(ED151:ED154)</f>
        <v>5605.12978941664</v>
      </c>
      <c r="EE155" s="20" t="n">
        <f aca="false">SUM(EE151:EE154)</f>
        <v>5783.1378885105</v>
      </c>
      <c r="EF155" s="20" t="n">
        <f aca="false">SUM(EF151:EF154)</f>
        <v>5964.49763580028</v>
      </c>
      <c r="EG155" s="20" t="n">
        <f aca="false">SUM(EG151:EG154)</f>
        <v>6149.25361047348</v>
      </c>
      <c r="EH155" s="20" t="n">
        <f aca="false">SUM(EH151:EH154)</f>
        <v>6335.42720061973</v>
      </c>
      <c r="EI155" s="20" t="n">
        <f aca="false">SUM(EI151:EI154)</f>
        <v>6444.618180161</v>
      </c>
      <c r="EJ155" s="20" t="n">
        <f aca="false">SUM(EJ151:EJ154)</f>
        <v>5907.47650160988</v>
      </c>
      <c r="EK155" s="20" t="n">
        <f aca="false">SUM(EK151:EK154)</f>
        <v>5365.13331421646</v>
      </c>
      <c r="EL155" s="20" t="n">
        <f aca="false">SUM(EL151:EL154)</f>
        <v>4823.49844500538</v>
      </c>
      <c r="EM155" s="20" t="n">
        <f aca="false">SUM(EM151:EM154)</f>
        <v>4264.22013675025</v>
      </c>
      <c r="EN155" s="20" t="n">
        <f aca="false">SUM(EN151:EN154)</f>
        <v>3699.42454728045</v>
      </c>
      <c r="EO155" s="20" t="n">
        <f aca="false">SUM(EO151:EO154)</f>
        <v>3129.13429172811</v>
      </c>
      <c r="EP155" s="20" t="n">
        <f aca="false">SUM(EP151:EP154)</f>
        <v>2559.56319601286</v>
      </c>
      <c r="EQ155" s="20" t="n">
        <f aca="false">SUM(EQ151:EQ154)</f>
        <v>2020.28030717953</v>
      </c>
      <c r="ER155" s="20" t="n">
        <f aca="false">SUM(ER151:ER154)</f>
        <v>1481.69767713204</v>
      </c>
      <c r="ES155" s="20" t="n">
        <f aca="false">SUM(ES151:ES154)</f>
        <v>937.903980473748</v>
      </c>
      <c r="ET155" s="20" t="n">
        <f aca="false">SUM(ET151:ET154)</f>
        <v>394.824943059869</v>
      </c>
      <c r="EU155" s="20" t="n">
        <f aca="false">SUM(EU151:EU154)</f>
        <v>0</v>
      </c>
      <c r="EV155" s="20" t="n">
        <f aca="false">SUM(EV151:EV154)</f>
        <v>0</v>
      </c>
      <c r="EW155" s="20" t="n">
        <f aca="false">SUM(EW151:EW154)</f>
        <v>0</v>
      </c>
      <c r="EX155" s="20" t="n">
        <f aca="false">SUM(EX151:EX154)</f>
        <v>0</v>
      </c>
      <c r="EY155" s="20" t="n">
        <f aca="false">SUM(EY151:EY154)</f>
        <v>0</v>
      </c>
      <c r="EZ155" s="20" t="n">
        <f aca="false">SUM(EZ151:EZ154)</f>
        <v>0</v>
      </c>
      <c r="FA155" s="20" t="n">
        <f aca="false">SUM(FA151:FA154)</f>
        <v>0</v>
      </c>
      <c r="FB155" s="20" t="n">
        <f aca="false">SUM(FB151:FB154)</f>
        <v>0</v>
      </c>
      <c r="FC155" s="20" t="n">
        <f aca="false">SUM(FC151:FC154)</f>
        <v>0</v>
      </c>
      <c r="FD155" s="20" t="n">
        <f aca="false">SUM(FD151:FD154)</f>
        <v>0</v>
      </c>
      <c r="FE155" s="20" t="n">
        <f aca="false">SUM(FE151:FE154)</f>
        <v>0</v>
      </c>
      <c r="FF155" s="20" t="n">
        <f aca="false">SUM(FF151:FF154)</f>
        <v>0</v>
      </c>
      <c r="FG155" s="20" t="n">
        <f aca="false">SUM(FG151:FG154)</f>
        <v>0</v>
      </c>
      <c r="FH155" s="20" t="n">
        <f aca="false">SUM(FH151:FH154)</f>
        <v>0</v>
      </c>
    </row>
    <row r="156" customFormat="false" ht="15" hidden="false" customHeight="false" outlineLevel="0" collapsed="false">
      <c r="C156" s="0" t="s">
        <v>802</v>
      </c>
      <c r="D156" s="11" t="s">
        <v>359</v>
      </c>
      <c r="J156" s="20" t="n">
        <f aca="false">-In_CIT*(MAX(0,J150)+J153)-In_RH_On*In_RH_Rate*MAX(0,J150)</f>
        <v>-0</v>
      </c>
      <c r="K156" s="20" t="n">
        <f aca="false">-In_CIT*(MAX(0,K150)+K153)-In_RH_On*In_RH_Rate*MAX(0,K150)</f>
        <v>-0</v>
      </c>
      <c r="L156" s="20" t="n">
        <f aca="false">-In_CIT*(MAX(0,L150)+L153)-In_RH_On*In_RH_Rate*MAX(0,L150)</f>
        <v>-0</v>
      </c>
      <c r="M156" s="20" t="n">
        <f aca="false">-In_CIT*(MAX(0,M150)+M153)-In_RH_On*In_RH_Rate*MAX(0,M150)</f>
        <v>-0</v>
      </c>
      <c r="N156" s="20" t="n">
        <f aca="false">-In_CIT*(MAX(0,N150)+N153)-In_RH_On*In_RH_Rate*MAX(0,N150)</f>
        <v>-0</v>
      </c>
      <c r="O156" s="20" t="n">
        <f aca="false">-In_CIT*(MAX(0,O150)+O153)-In_RH_On*In_RH_Rate*MAX(0,O150)</f>
        <v>-0</v>
      </c>
      <c r="P156" s="20" t="n">
        <f aca="false">-In_CIT*(MAX(0,P150)+P153)-In_RH_On*In_RH_Rate*MAX(0,P150)</f>
        <v>-0</v>
      </c>
      <c r="Q156" s="20" t="n">
        <f aca="false">-In_CIT*(MAX(0,Q150)+Q153)-In_RH_On*In_RH_Rate*MAX(0,Q150)</f>
        <v>-0</v>
      </c>
      <c r="R156" s="20" t="n">
        <f aca="false">-In_CIT*(MAX(0,R150)+R153)-In_RH_On*In_RH_Rate*MAX(0,R150)</f>
        <v>-0</v>
      </c>
      <c r="S156" s="20" t="n">
        <f aca="false">-In_CIT*(MAX(0,S150)+S153)-In_RH_On*In_RH_Rate*MAX(0,S150)</f>
        <v>-0</v>
      </c>
      <c r="T156" s="20" t="n">
        <f aca="false">-In_CIT*(MAX(0,T150)+T153)-In_RH_On*In_RH_Rate*MAX(0,T150)</f>
        <v>-0</v>
      </c>
      <c r="U156" s="20" t="n">
        <f aca="false">-In_CIT*(MAX(0,U150)+U153)-In_RH_On*In_RH_Rate*MAX(0,U150)</f>
        <v>-0</v>
      </c>
      <c r="V156" s="20" t="n">
        <f aca="false">-In_CIT*(MAX(0,V150)+V153)-In_RH_On*In_RH_Rate*MAX(0,V150)</f>
        <v>-0</v>
      </c>
      <c r="W156" s="20" t="n">
        <f aca="false">-In_CIT*(MAX(0,W150)+W153)-In_RH_On*In_RH_Rate*MAX(0,W150)</f>
        <v>-0</v>
      </c>
      <c r="X156" s="20" t="n">
        <f aca="false">-In_CIT*(MAX(0,X150)+X153)-In_RH_On*In_RH_Rate*MAX(0,X150)</f>
        <v>-0</v>
      </c>
      <c r="Y156" s="20" t="n">
        <f aca="false">-In_CIT*(MAX(0,Y150)+Y153)-In_RH_On*In_RH_Rate*MAX(0,Y150)</f>
        <v>-0</v>
      </c>
      <c r="Z156" s="20" t="n">
        <f aca="false">-In_CIT*(MAX(0,Z150)+Z153)-In_RH_On*In_RH_Rate*MAX(0,Z150)</f>
        <v>-0</v>
      </c>
      <c r="AA156" s="20" t="n">
        <f aca="false">-In_CIT*(MAX(0,AA150)+AA153)-In_RH_On*In_RH_Rate*MAX(0,AA150)</f>
        <v>-0</v>
      </c>
      <c r="AB156" s="20" t="n">
        <f aca="false">-In_CIT*(MAX(0,AB150)+AB153)-In_RH_On*In_RH_Rate*MAX(0,AB150)</f>
        <v>-0</v>
      </c>
      <c r="AC156" s="20" t="n">
        <f aca="false">-In_CIT*(MAX(0,AC150)+AC153)-In_RH_On*In_RH_Rate*MAX(0,AC150)</f>
        <v>-0</v>
      </c>
      <c r="AD156" s="20" t="n">
        <f aca="false">-In_CIT*(MAX(0,AD150)+AD153)-In_RH_On*In_RH_Rate*MAX(0,AD150)</f>
        <v>-0</v>
      </c>
      <c r="AE156" s="20" t="n">
        <f aca="false">-In_CIT*(MAX(0,AE150)+AE153)-In_RH_On*In_RH_Rate*MAX(0,AE150)</f>
        <v>-7.58966918476116</v>
      </c>
      <c r="AF156" s="20" t="n">
        <f aca="false">-In_CIT*(MAX(0,AF150)+AF153)-In_RH_On*In_RH_Rate*MAX(0,AF150)</f>
        <v>-7.80574936092007</v>
      </c>
      <c r="AG156" s="20" t="n">
        <f aca="false">-In_CIT*(MAX(0,AG150)+AG153)-In_RH_On*In_RH_Rate*MAX(0,AG150)</f>
        <v>-8.02132755311004</v>
      </c>
      <c r="AH156" s="20" t="n">
        <f aca="false">-In_CIT*(MAX(0,AH150)+AH153)-In_RH_On*In_RH_Rate*MAX(0,AH150)</f>
        <v>-8.07332221445012</v>
      </c>
      <c r="AI156" s="20" t="n">
        <f aca="false">-In_CIT*(MAX(0,AI150)+AI153)-In_RH_On*In_RH_Rate*MAX(0,AI150)</f>
        <v>-7.85178383667225</v>
      </c>
      <c r="AJ156" s="20" t="n">
        <f aca="false">-In_CIT*(MAX(0,AJ150)+AJ153)-In_RH_On*In_RH_Rate*MAX(0,AJ150)</f>
        <v>-7.91102111842657</v>
      </c>
      <c r="AK156" s="20" t="n">
        <f aca="false">-In_CIT*(MAX(0,AK150)+AK153)-In_RH_On*In_RH_Rate*MAX(0,AK150)</f>
        <v>-16.2634522344025</v>
      </c>
      <c r="AL156" s="20" t="n">
        <f aca="false">-In_CIT*(MAX(0,AL150)+AL153)-In_RH_On*In_RH_Rate*MAX(0,AL150)</f>
        <v>-16.3854081424523</v>
      </c>
      <c r="AM156" s="20" t="n">
        <f aca="false">-In_CIT*(MAX(0,AM150)+AM153)-In_RH_On*In_RH_Rate*MAX(0,AM150)</f>
        <v>-12.4072930517915</v>
      </c>
      <c r="AN156" s="20" t="n">
        <f aca="false">-In_CIT*(MAX(0,AN150)+AN153)-In_RH_On*In_RH_Rate*MAX(0,AN150)</f>
        <v>-12.8173473749672</v>
      </c>
      <c r="AO156" s="20" t="n">
        <f aca="false">-In_CIT*(MAX(0,AO150)+AO153)-In_RH_On*In_RH_Rate*MAX(0,AO150)</f>
        <v>-13.2268811103421</v>
      </c>
      <c r="AP156" s="20" t="n">
        <f aca="false">-In_CIT*(MAX(0,AP150)+AP153)-In_RH_On*In_RH_Rate*MAX(0,AP150)</f>
        <v>-13.3604431668984</v>
      </c>
      <c r="AQ156" s="20" t="n">
        <f aca="false">-In_CIT*(MAX(0,AQ150)+AQ153)-In_RH_On*In_RH_Rate*MAX(0,AQ150)</f>
        <v>-3.937482040427</v>
      </c>
      <c r="AR156" s="20" t="n">
        <f aca="false">-In_CIT*(MAX(0,AR150)+AR153)-In_RH_On*In_RH_Rate*MAX(0,AR150)</f>
        <v>-4.26042170948128</v>
      </c>
      <c r="AS156" s="20" t="n">
        <f aca="false">-In_CIT*(MAX(0,AS150)+AS153)-In_RH_On*In_RH_Rate*MAX(0,AS150)</f>
        <v>-4.58317613288302</v>
      </c>
      <c r="AT156" s="20" t="n">
        <f aca="false">-In_CIT*(MAX(0,AT150)+AT153)-In_RH_On*In_RH_Rate*MAX(0,AT150)</f>
        <v>-4.7350497962591</v>
      </c>
      <c r="AU156" s="20" t="n">
        <f aca="false">-In_CIT*(MAX(0,AU150)+AU153)-In_RH_On*In_RH_Rate*MAX(0,AU150)</f>
        <v>-7.38105805255744</v>
      </c>
      <c r="AV156" s="20" t="n">
        <f aca="false">-In_CIT*(MAX(0,AV150)+AV153)-In_RH_On*In_RH_Rate*MAX(0,AV150)</f>
        <v>-7.74451761019251</v>
      </c>
      <c r="AW156" s="20" t="n">
        <f aca="false">-In_CIT*(MAX(0,AW150)+AW153)-In_RH_On*In_RH_Rate*MAX(0,AW150)</f>
        <v>-8.10797908852457</v>
      </c>
      <c r="AX156" s="20" t="n">
        <f aca="false">-In_CIT*(MAX(0,AX150)+AX153)-In_RH_On*In_RH_Rate*MAX(0,AX150)</f>
        <v>-8.27384199429458</v>
      </c>
      <c r="AY156" s="20" t="n">
        <f aca="false">-In_CIT*(MAX(0,AY150)+AY153)-In_RH_On*In_RH_Rate*MAX(0,AY150)</f>
        <v>-1.79487173044463</v>
      </c>
      <c r="AZ156" s="20" t="n">
        <f aca="false">-In_CIT*(MAX(0,AZ150)+AZ153)-In_RH_On*In_RH_Rate*MAX(0,AZ150)</f>
        <v>-1.96984494675864</v>
      </c>
      <c r="BA156" s="20" t="n">
        <f aca="false">-In_CIT*(MAX(0,BA150)+BA153)-In_RH_On*In_RH_Rate*MAX(0,BA150)</f>
        <v>-2.27168071939618</v>
      </c>
      <c r="BB156" s="20" t="n">
        <f aca="false">-In_CIT*(MAX(0,BB150)+BB153)-In_RH_On*In_RH_Rate*MAX(0,BB150)</f>
        <v>-2.45152692516552</v>
      </c>
      <c r="BC156" s="20" t="n">
        <f aca="false">-In_CIT*(MAX(0,BC150)+BC153)-In_RH_On*In_RH_Rate*MAX(0,BC150)</f>
        <v>-5.55552335009356</v>
      </c>
      <c r="BD156" s="20" t="n">
        <f aca="false">-In_CIT*(MAX(0,BD150)+BD153)-In_RH_On*In_RH_Rate*MAX(0,BD150)</f>
        <v>-5.89677822854372</v>
      </c>
      <c r="BE156" s="20" t="n">
        <f aca="false">-In_CIT*(MAX(0,BE150)+BE153)-In_RH_On*In_RH_Rate*MAX(0,BE150)</f>
        <v>-6.23821818840799</v>
      </c>
      <c r="BF156" s="20" t="n">
        <f aca="false">-In_CIT*(MAX(0,BF150)+BF153)-In_RH_On*In_RH_Rate*MAX(0,BF150)</f>
        <v>-6.42722958047763</v>
      </c>
      <c r="BG156" s="20" t="n">
        <f aca="false">-In_CIT*(MAX(0,BG150)+BG153)-In_RH_On*In_RH_Rate*MAX(0,BG150)</f>
        <v>-8.25607846710175</v>
      </c>
      <c r="BH156" s="20" t="n">
        <f aca="false">-In_CIT*(MAX(0,BH150)+BH153)-In_RH_On*In_RH_Rate*MAX(0,BH150)</f>
        <v>-57.9655065196484</v>
      </c>
      <c r="BI156" s="20" t="n">
        <f aca="false">-In_CIT*(MAX(0,BI150)+BI153)-In_RH_On*In_RH_Rate*MAX(0,BI150)</f>
        <v>-58.8800976678907</v>
      </c>
      <c r="BJ156" s="20" t="n">
        <f aca="false">-In_CIT*(MAX(0,BJ150)+BJ153)-In_RH_On*In_RH_Rate*MAX(0,BJ150)</f>
        <v>-59.0834862987931</v>
      </c>
      <c r="BK156" s="20" t="n">
        <f aca="false">-In_CIT*(MAX(0,BK150)+BK153)-In_RH_On*In_RH_Rate*MAX(0,BK150)</f>
        <v>-55.7087417018015</v>
      </c>
      <c r="BL156" s="20" t="n">
        <f aca="false">-In_CIT*(MAX(0,BL150)+BL153)-In_RH_On*In_RH_Rate*MAX(0,BL150)</f>
        <v>-56.6107574535179</v>
      </c>
      <c r="BM156" s="20" t="n">
        <f aca="false">-In_CIT*(MAX(0,BM150)+BM153)-In_RH_On*In_RH_Rate*MAX(0,BM150)</f>
        <v>-57.5133431023167</v>
      </c>
      <c r="BN156" s="20" t="n">
        <f aca="false">-In_CIT*(MAX(0,BN150)+BN153)-In_RH_On*In_RH_Rate*MAX(0,BN150)</f>
        <v>-57.7337257117806</v>
      </c>
      <c r="BO156" s="20" t="n">
        <f aca="false">-In_CIT*(MAX(0,BO150)+BO153)-In_RH_On*In_RH_Rate*MAX(0,BO150)</f>
        <v>-58.2262447132788</v>
      </c>
      <c r="BP156" s="20" t="n">
        <f aca="false">-In_CIT*(MAX(0,BP150)+BP153)-In_RH_On*In_RH_Rate*MAX(0,BP150)</f>
        <v>-58.4601557316815</v>
      </c>
      <c r="BQ156" s="20" t="n">
        <f aca="false">-In_CIT*(MAX(0,BQ150)+BQ153)-In_RH_On*In_RH_Rate*MAX(0,BQ150)</f>
        <v>-59.3881065024363</v>
      </c>
      <c r="BR156" s="20" t="n">
        <f aca="false">-In_CIT*(MAX(0,BR150)+BR153)-In_RH_On*In_RH_Rate*MAX(0,BR150)</f>
        <v>-59.6283828411439</v>
      </c>
      <c r="BS156" s="20" t="n">
        <f aca="false">-In_CIT*(MAX(0,BS150)+BS153)-In_RH_On*In_RH_Rate*MAX(0,BS150)</f>
        <v>-54.7692051498962</v>
      </c>
      <c r="BT156" s="20" t="n">
        <f aca="false">-In_CIT*(MAX(0,BT150)+BT153)-In_RH_On*In_RH_Rate*MAX(0,BT150)</f>
        <v>-55.6703847475332</v>
      </c>
      <c r="BU156" s="20" t="n">
        <f aca="false">-In_CIT*(MAX(0,BU150)+BU153)-In_RH_On*In_RH_Rate*MAX(0,BU150)</f>
        <v>-56.5727453421412</v>
      </c>
      <c r="BV156" s="20" t="n">
        <f aca="false">-In_CIT*(MAX(0,BV150)+BV153)-In_RH_On*In_RH_Rate*MAX(0,BV150)</f>
        <v>-56.8336942413046</v>
      </c>
      <c r="BW156" s="20" t="n">
        <f aca="false">-In_CIT*(MAX(0,BW150)+BW153)-In_RH_On*In_RH_Rate*MAX(0,BW150)</f>
        <v>-55.1771268937621</v>
      </c>
      <c r="BX156" s="20" t="n">
        <f aca="false">-In_CIT*(MAX(0,BX150)+BX153)-In_RH_On*In_RH_Rate*MAX(0,BX150)</f>
        <v>-56.0829115513928</v>
      </c>
      <c r="BY156" s="20" t="n">
        <f aca="false">-In_CIT*(MAX(0,BY150)+BY153)-In_RH_On*In_RH_Rate*MAX(0,BY150)</f>
        <v>-56.990040838176</v>
      </c>
      <c r="BZ156" s="20" t="n">
        <f aca="false">-In_CIT*(MAX(0,BZ150)+BZ153)-In_RH_On*In_RH_Rate*MAX(0,BZ150)</f>
        <v>-57.2675740760803</v>
      </c>
      <c r="CA156" s="20" t="n">
        <f aca="false">-In_CIT*(MAX(0,CA150)+CA153)-In_RH_On*In_RH_Rate*MAX(0,CA150)</f>
        <v>-54.5936597844383</v>
      </c>
      <c r="CB156" s="20" t="n">
        <f aca="false">-In_CIT*(MAX(0,CB150)+CB153)-In_RH_On*In_RH_Rate*MAX(0,CB150)</f>
        <v>-55.4940336341488</v>
      </c>
      <c r="CC156" s="20" t="n">
        <f aca="false">-In_CIT*(MAX(0,CC150)+CC153)-In_RH_On*In_RH_Rate*MAX(0,CC150)</f>
        <v>-55.9979381468469</v>
      </c>
      <c r="CD156" s="20" t="n">
        <f aca="false">-In_CIT*(MAX(0,CD150)+CD153)-In_RH_On*In_RH_Rate*MAX(0,CD150)</f>
        <v>-55.8909347813588</v>
      </c>
      <c r="CE156" s="20" t="n">
        <f aca="false">-In_CIT*(MAX(0,CE150)+CE153)-In_RH_On*In_RH_Rate*MAX(0,CE150)</f>
        <v>-51.5673156304539</v>
      </c>
      <c r="CF156" s="20" t="n">
        <f aca="false">-In_CIT*(MAX(0,CF150)+CF153)-In_RH_On*In_RH_Rate*MAX(0,CF150)</f>
        <v>-51.462968893042</v>
      </c>
      <c r="CG156" s="20" t="n">
        <f aca="false">-In_CIT*(MAX(0,CG150)+CG153)-In_RH_On*In_RH_Rate*MAX(0,CG150)</f>
        <v>-51.9230816111684</v>
      </c>
      <c r="CH156" s="20" t="n">
        <f aca="false">-In_CIT*(MAX(0,CH150)+CH153)-In_RH_On*In_RH_Rate*MAX(0,CH150)</f>
        <v>-51.8165890372464</v>
      </c>
      <c r="CI156" s="20" t="n">
        <f aca="false">-In_CIT*(MAX(0,CI150)+CI153)-In_RH_On*In_RH_Rate*MAX(0,CI150)</f>
        <v>-54.8343089990247</v>
      </c>
      <c r="CJ156" s="20" t="n">
        <f aca="false">-In_CIT*(MAX(0,CJ150)+CJ153)-In_RH_On*In_RH_Rate*MAX(0,CJ150)</f>
        <v>-55.3357738917749</v>
      </c>
      <c r="CK156" s="20" t="n">
        <f aca="false">-In_CIT*(MAX(0,CK150)+CK153)-In_RH_On*In_RH_Rate*MAX(0,CK150)</f>
        <v>-55.8337405045611</v>
      </c>
      <c r="CL156" s="20" t="n">
        <f aca="false">-In_CIT*(MAX(0,CL150)+CL153)-In_RH_On*In_RH_Rate*MAX(0,CL150)</f>
        <v>-55.7224954127556</v>
      </c>
      <c r="CM156" s="20" t="n">
        <f aca="false">-In_CIT*(MAX(0,CM150)+CM153)-In_RH_On*In_RH_Rate*MAX(0,CM150)</f>
        <v>-60.4000720241982</v>
      </c>
      <c r="CN156" s="20" t="n">
        <f aca="false">-In_CIT*(MAX(0,CN150)+CN153)-In_RH_On*In_RH_Rate*MAX(0,CN150)</f>
        <v>-60.9619179789641</v>
      </c>
      <c r="CO156" s="20" t="n">
        <f aca="false">-In_CIT*(MAX(0,CO150)+CO153)-In_RH_On*In_RH_Rate*MAX(0,CO150)</f>
        <v>-61.5202182524353</v>
      </c>
      <c r="CP156" s="20" t="n">
        <f aca="false">-In_CIT*(MAX(0,CP150)+CP153)-In_RH_On*In_RH_Rate*MAX(0,CP150)</f>
        <v>-61.4074658011756</v>
      </c>
      <c r="CQ156" s="20" t="n">
        <f aca="false">-In_CIT*(MAX(0,CQ150)+CQ153)-In_RH_On*In_RH_Rate*MAX(0,CQ150)</f>
        <v>-56.429609855637</v>
      </c>
      <c r="CR156" s="20" t="n">
        <f aca="false">-In_CIT*(MAX(0,CR150)+CR153)-In_RH_On*In_RH_Rate*MAX(0,CR150)</f>
        <v>-56.9461627550439</v>
      </c>
      <c r="CS156" s="20" t="n">
        <f aca="false">-In_CIT*(MAX(0,CS150)+CS153)-In_RH_On*In_RH_Rate*MAX(0,CS150)</f>
        <v>-57.4591317856919</v>
      </c>
      <c r="CT156" s="20" t="n">
        <f aca="false">-In_CIT*(MAX(0,CT150)+CT153)-In_RH_On*In_RH_Rate*MAX(0,CT150)</f>
        <v>-57.3451649753745</v>
      </c>
      <c r="CU156" s="20" t="n">
        <f aca="false">-In_CIT*(MAX(0,CU150)+CU153)-In_RH_On*In_RH_Rate*MAX(0,CU150)</f>
        <v>-49.9118539195566</v>
      </c>
      <c r="CV156" s="20" t="n">
        <f aca="false">-In_CIT*(MAX(0,CV150)+CV153)-In_RH_On*In_RH_Rate*MAX(0,CV150)</f>
        <v>-0</v>
      </c>
      <c r="CW156" s="20" t="n">
        <f aca="false">-In_CIT*(MAX(0,CW150)+CW153)-In_RH_On*In_RH_Rate*MAX(0,CW150)</f>
        <v>-0</v>
      </c>
      <c r="CX156" s="20" t="n">
        <f aca="false">-In_CIT*(MAX(0,CX150)+CX153)-In_RH_On*In_RH_Rate*MAX(0,CX150)</f>
        <v>-0</v>
      </c>
      <c r="CY156" s="20" t="n">
        <f aca="false">-In_CIT*(MAX(0,CY150)+CY153)-In_RH_On*In_RH_Rate*MAX(0,CY150)</f>
        <v>-0</v>
      </c>
      <c r="CZ156" s="20" t="n">
        <f aca="false">-In_CIT*(MAX(0,CZ150)+CZ153)-In_RH_On*In_RH_Rate*MAX(0,CZ150)</f>
        <v>-0</v>
      </c>
      <c r="DA156" s="20" t="n">
        <f aca="false">-In_CIT*(MAX(0,DA150)+DA153)-In_RH_On*In_RH_Rate*MAX(0,DA150)</f>
        <v>-0</v>
      </c>
      <c r="DB156" s="20" t="n">
        <f aca="false">-In_CIT*(MAX(0,DB150)+DB153)-In_RH_On*In_RH_Rate*MAX(0,DB150)</f>
        <v>-0</v>
      </c>
      <c r="DC156" s="20" t="n">
        <f aca="false">-In_CIT*(MAX(0,DC150)+DC153)-In_RH_On*In_RH_Rate*MAX(0,DC150)</f>
        <v>-0</v>
      </c>
      <c r="DD156" s="20" t="n">
        <f aca="false">-In_CIT*(MAX(0,DD150)+DD153)-In_RH_On*In_RH_Rate*MAX(0,DD150)</f>
        <v>-0</v>
      </c>
      <c r="DE156" s="20" t="n">
        <f aca="false">-In_CIT*(MAX(0,DE150)+DE153)-In_RH_On*In_RH_Rate*MAX(0,DE150)</f>
        <v>-0</v>
      </c>
      <c r="DF156" s="20" t="n">
        <f aca="false">-In_CIT*(MAX(0,DF150)+DF153)-In_RH_On*In_RH_Rate*MAX(0,DF150)</f>
        <v>-0</v>
      </c>
      <c r="DG156" s="20" t="n">
        <f aca="false">-In_CIT*(MAX(0,DG150)+DG153)-In_RH_On*In_RH_Rate*MAX(0,DG150)</f>
        <v>-0</v>
      </c>
      <c r="DH156" s="20" t="n">
        <f aca="false">-In_CIT*(MAX(0,DH150)+DH153)-In_RH_On*In_RH_Rate*MAX(0,DH150)</f>
        <v>-0</v>
      </c>
      <c r="DI156" s="20" t="n">
        <f aca="false">-In_CIT*(MAX(0,DI150)+DI153)-In_RH_On*In_RH_Rate*MAX(0,DI150)</f>
        <v>-0</v>
      </c>
      <c r="DJ156" s="20" t="n">
        <f aca="false">-In_CIT*(MAX(0,DJ150)+DJ153)-In_RH_On*In_RH_Rate*MAX(0,DJ150)</f>
        <v>-0</v>
      </c>
      <c r="DK156" s="20" t="n">
        <f aca="false">-In_CIT*(MAX(0,DK150)+DK153)-In_RH_On*In_RH_Rate*MAX(0,DK150)</f>
        <v>-0</v>
      </c>
      <c r="DL156" s="20" t="n">
        <f aca="false">-In_CIT*(MAX(0,DL150)+DL153)-In_RH_On*In_RH_Rate*MAX(0,DL150)</f>
        <v>-0</v>
      </c>
      <c r="DM156" s="20" t="n">
        <f aca="false">-In_CIT*(MAX(0,DM150)+DM153)-In_RH_On*In_RH_Rate*MAX(0,DM150)</f>
        <v>-0</v>
      </c>
      <c r="DN156" s="20" t="n">
        <f aca="false">-In_CIT*(MAX(0,DN150)+DN153)-In_RH_On*In_RH_Rate*MAX(0,DN150)</f>
        <v>-0</v>
      </c>
      <c r="DO156" s="20" t="n">
        <f aca="false">-In_CIT*(MAX(0,DO150)+DO153)-In_RH_On*In_RH_Rate*MAX(0,DO150)</f>
        <v>-0</v>
      </c>
      <c r="DP156" s="20" t="n">
        <f aca="false">-In_CIT*(MAX(0,DP150)+DP153)-In_RH_On*In_RH_Rate*MAX(0,DP150)</f>
        <v>-0</v>
      </c>
      <c r="DQ156" s="20" t="n">
        <f aca="false">-In_CIT*(MAX(0,DQ150)+DQ153)-In_RH_On*In_RH_Rate*MAX(0,DQ150)</f>
        <v>-0</v>
      </c>
      <c r="DR156" s="20" t="n">
        <f aca="false">-In_CIT*(MAX(0,DR150)+DR153)-In_RH_On*In_RH_Rate*MAX(0,DR150)</f>
        <v>-0</v>
      </c>
      <c r="DS156" s="20" t="n">
        <f aca="false">-In_CIT*(MAX(0,DS150)+DS153)-In_RH_On*In_RH_Rate*MAX(0,DS150)</f>
        <v>-0</v>
      </c>
      <c r="DT156" s="20" t="n">
        <f aca="false">-In_CIT*(MAX(0,DT150)+DT153)-In_RH_On*In_RH_Rate*MAX(0,DT150)</f>
        <v>-0</v>
      </c>
      <c r="DU156" s="20" t="n">
        <f aca="false">-In_CIT*(MAX(0,DU150)+DU153)-In_RH_On*In_RH_Rate*MAX(0,DU150)</f>
        <v>-0</v>
      </c>
      <c r="DV156" s="20" t="n">
        <f aca="false">-In_CIT*(MAX(0,DV150)+DV153)-In_RH_On*In_RH_Rate*MAX(0,DV150)</f>
        <v>-0</v>
      </c>
      <c r="DW156" s="20" t="n">
        <f aca="false">-In_CIT*(MAX(0,DW150)+DW153)-In_RH_On*In_RH_Rate*MAX(0,DW150)</f>
        <v>-0</v>
      </c>
      <c r="DX156" s="20" t="n">
        <f aca="false">-In_CIT*(MAX(0,DX150)+DX153)-In_RH_On*In_RH_Rate*MAX(0,DX150)</f>
        <v>-0</v>
      </c>
      <c r="DY156" s="20" t="n">
        <f aca="false">-In_CIT*(MAX(0,DY150)+DY153)-In_RH_On*In_RH_Rate*MAX(0,DY150)</f>
        <v>-0</v>
      </c>
      <c r="DZ156" s="20" t="n">
        <f aca="false">-In_CIT*(MAX(0,DZ150)+DZ153)-In_RH_On*In_RH_Rate*MAX(0,DZ150)</f>
        <v>-0</v>
      </c>
      <c r="EA156" s="20" t="n">
        <f aca="false">-In_CIT*(MAX(0,EA150)+EA153)-In_RH_On*In_RH_Rate*MAX(0,EA150)</f>
        <v>-0</v>
      </c>
      <c r="EB156" s="20" t="n">
        <f aca="false">-In_CIT*(MAX(0,EB150)+EB153)-In_RH_On*In_RH_Rate*MAX(0,EB150)</f>
        <v>-0</v>
      </c>
      <c r="EC156" s="20" t="n">
        <f aca="false">-In_CIT*(MAX(0,EC150)+EC153)-In_RH_On*In_RH_Rate*MAX(0,EC150)</f>
        <v>-0</v>
      </c>
      <c r="ED156" s="20" t="n">
        <f aca="false">-In_CIT*(MAX(0,ED150)+ED153)-In_RH_On*In_RH_Rate*MAX(0,ED150)</f>
        <v>-0</v>
      </c>
      <c r="EE156" s="20" t="n">
        <f aca="false">-In_CIT*(MAX(0,EE150)+EE153)-In_RH_On*In_RH_Rate*MAX(0,EE150)</f>
        <v>-0</v>
      </c>
      <c r="EF156" s="20" t="n">
        <f aca="false">-In_CIT*(MAX(0,EF150)+EF153)-In_RH_On*In_RH_Rate*MAX(0,EF150)</f>
        <v>-0</v>
      </c>
      <c r="EG156" s="20" t="n">
        <f aca="false">-In_CIT*(MAX(0,EG150)+EG153)-In_RH_On*In_RH_Rate*MAX(0,EG150)</f>
        <v>-0</v>
      </c>
      <c r="EH156" s="20" t="n">
        <f aca="false">-In_CIT*(MAX(0,EH150)+EH153)-In_RH_On*In_RH_Rate*MAX(0,EH150)</f>
        <v>-0</v>
      </c>
      <c r="EI156" s="20" t="n">
        <f aca="false">-In_CIT*(MAX(0,EI150)+EI153)-In_RH_On*In_RH_Rate*MAX(0,EI150)</f>
        <v>-0</v>
      </c>
      <c r="EJ156" s="20" t="n">
        <f aca="false">-In_CIT*(MAX(0,EJ150)+EJ153)-In_RH_On*In_RH_Rate*MAX(0,EJ150)</f>
        <v>-48.3427510696004</v>
      </c>
      <c r="EK156" s="20" t="n">
        <f aca="false">-In_CIT*(MAX(0,EK150)+EK153)-In_RH_On*In_RH_Rate*MAX(0,EK150)</f>
        <v>-48.8108868654079</v>
      </c>
      <c r="EL156" s="20" t="n">
        <f aca="false">-In_CIT*(MAX(0,EL150)+EL153)-In_RH_On*In_RH_Rate*MAX(0,EL150)</f>
        <v>-48.7471382289972</v>
      </c>
      <c r="EM156" s="20" t="n">
        <f aca="false">-In_CIT*(MAX(0,EM150)+EM153)-In_RH_On*In_RH_Rate*MAX(0,EM150)</f>
        <v>-50.3350477429621</v>
      </c>
      <c r="EN156" s="20" t="n">
        <f aca="false">-In_CIT*(MAX(0,EN150)+EN153)-In_RH_On*In_RH_Rate*MAX(0,EN150)</f>
        <v>-50.8316030522819</v>
      </c>
      <c r="EO156" s="20" t="n">
        <f aca="false">-In_CIT*(MAX(0,EO150)+EO153)-In_RH_On*In_RH_Rate*MAX(0,EO150)</f>
        <v>-51.3261229997108</v>
      </c>
      <c r="EP156" s="20" t="n">
        <f aca="false">-In_CIT*(MAX(0,EP150)+EP153)-In_RH_On*In_RH_Rate*MAX(0,EP150)</f>
        <v>-51.2613986143719</v>
      </c>
      <c r="EQ156" s="20" t="n">
        <f aca="false">-In_CIT*(MAX(0,EQ150)+EQ153)-In_RH_On*In_RH_Rate*MAX(0,EQ150)</f>
        <v>-48.5354599949998</v>
      </c>
      <c r="ER156" s="20" t="n">
        <f aca="false">-In_CIT*(MAX(0,ER150)+ER153)-In_RH_On*In_RH_Rate*MAX(0,ER150)</f>
        <v>-48.4724367042744</v>
      </c>
      <c r="ES156" s="20" t="n">
        <f aca="false">-In_CIT*(MAX(0,ES150)+ES153)-In_RH_On*In_RH_Rate*MAX(0,ES150)</f>
        <v>-48.941432699246</v>
      </c>
      <c r="ET156" s="20" t="n">
        <f aca="false">-In_CIT*(MAX(0,ET150)+ET153)-In_RH_On*In_RH_Rate*MAX(0,ET150)</f>
        <v>-48.8771133672492</v>
      </c>
      <c r="EU156" s="20" t="n">
        <f aca="false">-In_CIT*(MAX(0,EU150)+EU153)-In_RH_On*In_RH_Rate*MAX(0,EU150)</f>
        <v>-61.8792108254327</v>
      </c>
      <c r="EV156" s="20" t="n">
        <f aca="false">-In_CIT*(MAX(0,EV150)+EV153)-In_RH_On*In_RH_Rate*MAX(0,EV150)</f>
        <v>-98.3690547334468</v>
      </c>
      <c r="EW156" s="20" t="n">
        <f aca="false">-In_CIT*(MAX(0,EW150)+EW153)-In_RH_On*In_RH_Rate*MAX(0,EW150)</f>
        <v>-99.3205399908794</v>
      </c>
      <c r="EX156" s="20" t="n">
        <f aca="false">-In_CIT*(MAX(0,EX150)+EX153)-In_RH_On*In_RH_Rate*MAX(0,EX150)</f>
        <v>-99.1897221879176</v>
      </c>
      <c r="EY156" s="20" t="n">
        <f aca="false">-In_CIT*(MAX(0,EY150)+EY153)-In_RH_On*In_RH_Rate*MAX(0,EY150)</f>
        <v>-98.8436577562938</v>
      </c>
      <c r="EZ156" s="20" t="n">
        <f aca="false">-In_CIT*(MAX(0,EZ150)+EZ153)-In_RH_On*In_RH_Rate*MAX(0,EZ150)</f>
        <v>-99.8130003933758</v>
      </c>
      <c r="FA156" s="20" t="n">
        <f aca="false">-In_CIT*(MAX(0,FA150)+FA153)-In_RH_On*In_RH_Rate*MAX(0,FA150)</f>
        <v>-100.778159567913</v>
      </c>
      <c r="FB156" s="20" t="n">
        <f aca="false">-In_CIT*(MAX(0,FB150)+FB153)-In_RH_On*In_RH_Rate*MAX(0,FB150)</f>
        <v>-100.645125711369</v>
      </c>
      <c r="FC156" s="20" t="n">
        <f aca="false">-In_CIT*(MAX(0,FC150)+FC153)-In_RH_On*In_RH_Rate*MAX(0,FC150)</f>
        <v>-100.293687796904</v>
      </c>
      <c r="FD156" s="20" t="n">
        <f aca="false">-In_CIT*(MAX(0,FD150)+FD153)-In_RH_On*In_RH_Rate*MAX(0,FD150)</f>
        <v>-0</v>
      </c>
      <c r="FE156" s="20" t="n">
        <f aca="false">-In_CIT*(MAX(0,FE150)+FE153)-In_RH_On*In_RH_Rate*MAX(0,FE150)</f>
        <v>-0</v>
      </c>
      <c r="FF156" s="20" t="n">
        <f aca="false">-In_CIT*(MAX(0,FF150)+FF153)-In_RH_On*In_RH_Rate*MAX(0,FF150)</f>
        <v>-0</v>
      </c>
      <c r="FG156" s="20" t="n">
        <f aca="false">-In_CIT*(MAX(0,FG150)+FG153)-In_RH_On*In_RH_Rate*MAX(0,FG150)</f>
        <v>-0</v>
      </c>
      <c r="FH156" s="20" t="n">
        <f aca="false">-In_CIT*(MAX(0,FH150)+FH153)-In_RH_On*In_RH_Rate*MAX(0,FH150)</f>
        <v>-0</v>
      </c>
    </row>
    <row r="157" customFormat="false" ht="15" hidden="false" customHeight="false" outlineLevel="0" collapsed="false">
      <c r="C157" s="0" t="s">
        <v>803</v>
      </c>
      <c r="D157" s="11" t="s">
        <v>359</v>
      </c>
      <c r="I157" s="20" t="n">
        <f aca="false">SUM(J157:FH157)</f>
        <v>0</v>
      </c>
      <c r="J157" s="20" t="n">
        <f aca="false">ABS(J156-J121)</f>
        <v>0</v>
      </c>
      <c r="K157" s="20" t="n">
        <f aca="false">ABS(K156-K121)</f>
        <v>0</v>
      </c>
      <c r="L157" s="20" t="n">
        <f aca="false">ABS(L156-L121)</f>
        <v>0</v>
      </c>
      <c r="M157" s="20" t="n">
        <f aca="false">ABS(M156-M121)</f>
        <v>0</v>
      </c>
      <c r="N157" s="20" t="n">
        <f aca="false">ABS(N156-N121)</f>
        <v>0</v>
      </c>
      <c r="O157" s="20" t="n">
        <f aca="false">ABS(O156-O121)</f>
        <v>0</v>
      </c>
      <c r="P157" s="20" t="n">
        <f aca="false">ABS(P156-P121)</f>
        <v>0</v>
      </c>
      <c r="Q157" s="20" t="n">
        <f aca="false">ABS(Q156-Q121)</f>
        <v>0</v>
      </c>
      <c r="R157" s="20" t="n">
        <f aca="false">ABS(R156-R121)</f>
        <v>0</v>
      </c>
      <c r="S157" s="20" t="n">
        <f aca="false">ABS(S156-S121)</f>
        <v>0</v>
      </c>
      <c r="T157" s="20" t="n">
        <f aca="false">ABS(T156-T121)</f>
        <v>0</v>
      </c>
      <c r="U157" s="20" t="n">
        <f aca="false">ABS(U156-U121)</f>
        <v>0</v>
      </c>
      <c r="V157" s="20" t="n">
        <f aca="false">ABS(V156-V121)</f>
        <v>0</v>
      </c>
      <c r="W157" s="20" t="n">
        <f aca="false">ABS(W156-W121)</f>
        <v>0</v>
      </c>
      <c r="X157" s="20" t="n">
        <f aca="false">ABS(X156-X121)</f>
        <v>0</v>
      </c>
      <c r="Y157" s="20" t="n">
        <f aca="false">ABS(Y156-Y121)</f>
        <v>0</v>
      </c>
      <c r="Z157" s="20" t="n">
        <f aca="false">ABS(Z156-Z121)</f>
        <v>0</v>
      </c>
      <c r="AA157" s="20" t="n">
        <f aca="false">ABS(AA156-AA121)</f>
        <v>0</v>
      </c>
      <c r="AB157" s="20" t="n">
        <f aca="false">ABS(AB156-AB121)</f>
        <v>0</v>
      </c>
      <c r="AC157" s="20" t="n">
        <f aca="false">ABS(AC156-AC121)</f>
        <v>0</v>
      </c>
      <c r="AD157" s="20" t="n">
        <f aca="false">ABS(AD156-AD121)</f>
        <v>0</v>
      </c>
      <c r="AE157" s="20" t="n">
        <f aca="false">ABS(AE156-AE121)</f>
        <v>0</v>
      </c>
      <c r="AF157" s="20" t="n">
        <f aca="false">ABS(AF156-AF121)</f>
        <v>0</v>
      </c>
      <c r="AG157" s="20" t="n">
        <f aca="false">ABS(AG156-AG121)</f>
        <v>0</v>
      </c>
      <c r="AH157" s="20" t="n">
        <f aca="false">ABS(AH156-AH121)</f>
        <v>0</v>
      </c>
      <c r="AI157" s="20" t="n">
        <f aca="false">ABS(AI156-AI121)</f>
        <v>0</v>
      </c>
      <c r="AJ157" s="20" t="n">
        <f aca="false">ABS(AJ156-AJ121)</f>
        <v>0</v>
      </c>
      <c r="AK157" s="20" t="n">
        <f aca="false">ABS(AK156-AK121)</f>
        <v>0</v>
      </c>
      <c r="AL157" s="20" t="n">
        <f aca="false">ABS(AL156-AL121)</f>
        <v>0</v>
      </c>
      <c r="AM157" s="20" t="n">
        <f aca="false">ABS(AM156-AM121)</f>
        <v>0</v>
      </c>
      <c r="AN157" s="20" t="n">
        <f aca="false">ABS(AN156-AN121)</f>
        <v>0</v>
      </c>
      <c r="AO157" s="20" t="n">
        <f aca="false">ABS(AO156-AO121)</f>
        <v>0</v>
      </c>
      <c r="AP157" s="20" t="n">
        <f aca="false">ABS(AP156-AP121)</f>
        <v>0</v>
      </c>
      <c r="AQ157" s="20" t="n">
        <f aca="false">ABS(AQ156-AQ121)</f>
        <v>0</v>
      </c>
      <c r="AR157" s="20" t="n">
        <f aca="false">ABS(AR156-AR121)</f>
        <v>0</v>
      </c>
      <c r="AS157" s="20" t="n">
        <f aca="false">ABS(AS156-AS121)</f>
        <v>0</v>
      </c>
      <c r="AT157" s="20" t="n">
        <f aca="false">ABS(AT156-AT121)</f>
        <v>0</v>
      </c>
      <c r="AU157" s="20" t="n">
        <f aca="false">ABS(AU156-AU121)</f>
        <v>0</v>
      </c>
      <c r="AV157" s="20" t="n">
        <f aca="false">ABS(AV156-AV121)</f>
        <v>0</v>
      </c>
      <c r="AW157" s="20" t="n">
        <f aca="false">ABS(AW156-AW121)</f>
        <v>0</v>
      </c>
      <c r="AX157" s="20" t="n">
        <f aca="false">ABS(AX156-AX121)</f>
        <v>0</v>
      </c>
      <c r="AY157" s="20" t="n">
        <f aca="false">ABS(AY156-AY121)</f>
        <v>0</v>
      </c>
      <c r="AZ157" s="20" t="n">
        <f aca="false">ABS(AZ156-AZ121)</f>
        <v>0</v>
      </c>
      <c r="BA157" s="20" t="n">
        <f aca="false">ABS(BA156-BA121)</f>
        <v>0</v>
      </c>
      <c r="BB157" s="20" t="n">
        <f aca="false">ABS(BB156-BB121)</f>
        <v>0</v>
      </c>
      <c r="BC157" s="20" t="n">
        <f aca="false">ABS(BC156-BC121)</f>
        <v>0</v>
      </c>
      <c r="BD157" s="20" t="n">
        <f aca="false">ABS(BD156-BD121)</f>
        <v>0</v>
      </c>
      <c r="BE157" s="20" t="n">
        <f aca="false">ABS(BE156-BE121)</f>
        <v>0</v>
      </c>
      <c r="BF157" s="20" t="n">
        <f aca="false">ABS(BF156-BF121)</f>
        <v>0</v>
      </c>
      <c r="BG157" s="20" t="n">
        <f aca="false">ABS(BG156-BG121)</f>
        <v>0</v>
      </c>
      <c r="BH157" s="20" t="n">
        <f aca="false">ABS(BH156-BH121)</f>
        <v>0</v>
      </c>
      <c r="BI157" s="20" t="n">
        <f aca="false">ABS(BI156-BI121)</f>
        <v>0</v>
      </c>
      <c r="BJ157" s="20" t="n">
        <f aca="false">ABS(BJ156-BJ121)</f>
        <v>0</v>
      </c>
      <c r="BK157" s="20" t="n">
        <f aca="false">ABS(BK156-BK121)</f>
        <v>0</v>
      </c>
      <c r="BL157" s="20" t="n">
        <f aca="false">ABS(BL156-BL121)</f>
        <v>0</v>
      </c>
      <c r="BM157" s="20" t="n">
        <f aca="false">ABS(BM156-BM121)</f>
        <v>0</v>
      </c>
      <c r="BN157" s="20" t="n">
        <f aca="false">ABS(BN156-BN121)</f>
        <v>0</v>
      </c>
      <c r="BO157" s="20" t="n">
        <f aca="false">ABS(BO156-BO121)</f>
        <v>0</v>
      </c>
      <c r="BP157" s="20" t="n">
        <f aca="false">ABS(BP156-BP121)</f>
        <v>0</v>
      </c>
      <c r="BQ157" s="20" t="n">
        <f aca="false">ABS(BQ156-BQ121)</f>
        <v>0</v>
      </c>
      <c r="BR157" s="20" t="n">
        <f aca="false">ABS(BR156-BR121)</f>
        <v>0</v>
      </c>
      <c r="BS157" s="20" t="n">
        <f aca="false">ABS(BS156-BS121)</f>
        <v>0</v>
      </c>
      <c r="BT157" s="20" t="n">
        <f aca="false">ABS(BT156-BT121)</f>
        <v>0</v>
      </c>
      <c r="BU157" s="20" t="n">
        <f aca="false">ABS(BU156-BU121)</f>
        <v>0</v>
      </c>
      <c r="BV157" s="20" t="n">
        <f aca="false">ABS(BV156-BV121)</f>
        <v>0</v>
      </c>
      <c r="BW157" s="20" t="n">
        <f aca="false">ABS(BW156-BW121)</f>
        <v>0</v>
      </c>
      <c r="BX157" s="20" t="n">
        <f aca="false">ABS(BX156-BX121)</f>
        <v>0</v>
      </c>
      <c r="BY157" s="20" t="n">
        <f aca="false">ABS(BY156-BY121)</f>
        <v>0</v>
      </c>
      <c r="BZ157" s="20" t="n">
        <f aca="false">ABS(BZ156-BZ121)</f>
        <v>0</v>
      </c>
      <c r="CA157" s="20" t="n">
        <f aca="false">ABS(CA156-CA121)</f>
        <v>0</v>
      </c>
      <c r="CB157" s="20" t="n">
        <f aca="false">ABS(CB156-CB121)</f>
        <v>0</v>
      </c>
      <c r="CC157" s="20" t="n">
        <f aca="false">ABS(CC156-CC121)</f>
        <v>0</v>
      </c>
      <c r="CD157" s="20" t="n">
        <f aca="false">ABS(CD156-CD121)</f>
        <v>0</v>
      </c>
      <c r="CE157" s="20" t="n">
        <f aca="false">ABS(CE156-CE121)</f>
        <v>0</v>
      </c>
      <c r="CF157" s="20" t="n">
        <f aca="false">ABS(CF156-CF121)</f>
        <v>0</v>
      </c>
      <c r="CG157" s="20" t="n">
        <f aca="false">ABS(CG156-CG121)</f>
        <v>0</v>
      </c>
      <c r="CH157" s="20" t="n">
        <f aca="false">ABS(CH156-CH121)</f>
        <v>0</v>
      </c>
      <c r="CI157" s="20" t="n">
        <f aca="false">ABS(CI156-CI121)</f>
        <v>0</v>
      </c>
      <c r="CJ157" s="20" t="n">
        <f aca="false">ABS(CJ156-CJ121)</f>
        <v>0</v>
      </c>
      <c r="CK157" s="20" t="n">
        <f aca="false">ABS(CK156-CK121)</f>
        <v>0</v>
      </c>
      <c r="CL157" s="20" t="n">
        <f aca="false">ABS(CL156-CL121)</f>
        <v>0</v>
      </c>
      <c r="CM157" s="20" t="n">
        <f aca="false">ABS(CM156-CM121)</f>
        <v>0</v>
      </c>
      <c r="CN157" s="20" t="n">
        <f aca="false">ABS(CN156-CN121)</f>
        <v>0</v>
      </c>
      <c r="CO157" s="20" t="n">
        <f aca="false">ABS(CO156-CO121)</f>
        <v>0</v>
      </c>
      <c r="CP157" s="20" t="n">
        <f aca="false">ABS(CP156-CP121)</f>
        <v>0</v>
      </c>
      <c r="CQ157" s="20" t="n">
        <f aca="false">ABS(CQ156-CQ121)</f>
        <v>0</v>
      </c>
      <c r="CR157" s="20" t="n">
        <f aca="false">ABS(CR156-CR121)</f>
        <v>0</v>
      </c>
      <c r="CS157" s="20" t="n">
        <f aca="false">ABS(CS156-CS121)</f>
        <v>0</v>
      </c>
      <c r="CT157" s="20" t="n">
        <f aca="false">ABS(CT156-CT121)</f>
        <v>0</v>
      </c>
      <c r="CU157" s="20" t="n">
        <f aca="false">ABS(CU156-CU121)</f>
        <v>0</v>
      </c>
      <c r="CV157" s="20" t="n">
        <f aca="false">ABS(CV156-CV121)</f>
        <v>0</v>
      </c>
      <c r="CW157" s="20" t="n">
        <f aca="false">ABS(CW156-CW121)</f>
        <v>0</v>
      </c>
      <c r="CX157" s="20" t="n">
        <f aca="false">ABS(CX156-CX121)</f>
        <v>0</v>
      </c>
      <c r="CY157" s="20" t="n">
        <f aca="false">ABS(CY156-CY121)</f>
        <v>0</v>
      </c>
      <c r="CZ157" s="20" t="n">
        <f aca="false">ABS(CZ156-CZ121)</f>
        <v>0</v>
      </c>
      <c r="DA157" s="20" t="n">
        <f aca="false">ABS(DA156-DA121)</f>
        <v>0</v>
      </c>
      <c r="DB157" s="20" t="n">
        <f aca="false">ABS(DB156-DB121)</f>
        <v>0</v>
      </c>
      <c r="DC157" s="20" t="n">
        <f aca="false">ABS(DC156-DC121)</f>
        <v>0</v>
      </c>
      <c r="DD157" s="20" t="n">
        <f aca="false">ABS(DD156-DD121)</f>
        <v>0</v>
      </c>
      <c r="DE157" s="20" t="n">
        <f aca="false">ABS(DE156-DE121)</f>
        <v>0</v>
      </c>
      <c r="DF157" s="20" t="n">
        <f aca="false">ABS(DF156-DF121)</f>
        <v>0</v>
      </c>
      <c r="DG157" s="20" t="n">
        <f aca="false">ABS(DG156-DG121)</f>
        <v>0</v>
      </c>
      <c r="DH157" s="20" t="n">
        <f aca="false">ABS(DH156-DH121)</f>
        <v>0</v>
      </c>
      <c r="DI157" s="20" t="n">
        <f aca="false">ABS(DI156-DI121)</f>
        <v>0</v>
      </c>
      <c r="DJ157" s="20" t="n">
        <f aca="false">ABS(DJ156-DJ121)</f>
        <v>0</v>
      </c>
      <c r="DK157" s="20" t="n">
        <f aca="false">ABS(DK156-DK121)</f>
        <v>0</v>
      </c>
      <c r="DL157" s="20" t="n">
        <f aca="false">ABS(DL156-DL121)</f>
        <v>0</v>
      </c>
      <c r="DM157" s="20" t="n">
        <f aca="false">ABS(DM156-DM121)</f>
        <v>0</v>
      </c>
      <c r="DN157" s="20" t="n">
        <f aca="false">ABS(DN156-DN121)</f>
        <v>0</v>
      </c>
      <c r="DO157" s="20" t="n">
        <f aca="false">ABS(DO156-DO121)</f>
        <v>0</v>
      </c>
      <c r="DP157" s="20" t="n">
        <f aca="false">ABS(DP156-DP121)</f>
        <v>0</v>
      </c>
      <c r="DQ157" s="20" t="n">
        <f aca="false">ABS(DQ156-DQ121)</f>
        <v>0</v>
      </c>
      <c r="DR157" s="20" t="n">
        <f aca="false">ABS(DR156-DR121)</f>
        <v>0</v>
      </c>
      <c r="DS157" s="20" t="n">
        <f aca="false">ABS(DS156-DS121)</f>
        <v>0</v>
      </c>
      <c r="DT157" s="20" t="n">
        <f aca="false">ABS(DT156-DT121)</f>
        <v>0</v>
      </c>
      <c r="DU157" s="20" t="n">
        <f aca="false">ABS(DU156-DU121)</f>
        <v>0</v>
      </c>
      <c r="DV157" s="20" t="n">
        <f aca="false">ABS(DV156-DV121)</f>
        <v>0</v>
      </c>
      <c r="DW157" s="20" t="n">
        <f aca="false">ABS(DW156-DW121)</f>
        <v>0</v>
      </c>
      <c r="DX157" s="20" t="n">
        <f aca="false">ABS(DX156-DX121)</f>
        <v>0</v>
      </c>
      <c r="DY157" s="20" t="n">
        <f aca="false">ABS(DY156-DY121)</f>
        <v>0</v>
      </c>
      <c r="DZ157" s="20" t="n">
        <f aca="false">ABS(DZ156-DZ121)</f>
        <v>0</v>
      </c>
      <c r="EA157" s="20" t="n">
        <f aca="false">ABS(EA156-EA121)</f>
        <v>0</v>
      </c>
      <c r="EB157" s="20" t="n">
        <f aca="false">ABS(EB156-EB121)</f>
        <v>0</v>
      </c>
      <c r="EC157" s="20" t="n">
        <f aca="false">ABS(EC156-EC121)</f>
        <v>0</v>
      </c>
      <c r="ED157" s="20" t="n">
        <f aca="false">ABS(ED156-ED121)</f>
        <v>0</v>
      </c>
      <c r="EE157" s="20" t="n">
        <f aca="false">ABS(EE156-EE121)</f>
        <v>0</v>
      </c>
      <c r="EF157" s="20" t="n">
        <f aca="false">ABS(EF156-EF121)</f>
        <v>0</v>
      </c>
      <c r="EG157" s="20" t="n">
        <f aca="false">ABS(EG156-EG121)</f>
        <v>0</v>
      </c>
      <c r="EH157" s="20" t="n">
        <f aca="false">ABS(EH156-EH121)</f>
        <v>0</v>
      </c>
      <c r="EI157" s="20" t="n">
        <f aca="false">ABS(EI156-EI121)</f>
        <v>0</v>
      </c>
      <c r="EJ157" s="20" t="n">
        <f aca="false">ABS(EJ156-EJ121)</f>
        <v>0</v>
      </c>
      <c r="EK157" s="20" t="n">
        <f aca="false">ABS(EK156-EK121)</f>
        <v>0</v>
      </c>
      <c r="EL157" s="20" t="n">
        <f aca="false">ABS(EL156-EL121)</f>
        <v>0</v>
      </c>
      <c r="EM157" s="20" t="n">
        <f aca="false">ABS(EM156-EM121)</f>
        <v>0</v>
      </c>
      <c r="EN157" s="20" t="n">
        <f aca="false">ABS(EN156-EN121)</f>
        <v>0</v>
      </c>
      <c r="EO157" s="20" t="n">
        <f aca="false">ABS(EO156-EO121)</f>
        <v>0</v>
      </c>
      <c r="EP157" s="20" t="n">
        <f aca="false">ABS(EP156-EP121)</f>
        <v>0</v>
      </c>
      <c r="EQ157" s="20" t="n">
        <f aca="false">ABS(EQ156-EQ121)</f>
        <v>0</v>
      </c>
      <c r="ER157" s="20" t="n">
        <f aca="false">ABS(ER156-ER121)</f>
        <v>0</v>
      </c>
      <c r="ES157" s="20" t="n">
        <f aca="false">ABS(ES156-ES121)</f>
        <v>0</v>
      </c>
      <c r="ET157" s="20" t="n">
        <f aca="false">ABS(ET156-ET121)</f>
        <v>0</v>
      </c>
      <c r="EU157" s="20" t="n">
        <f aca="false">ABS(EU156-EU121)</f>
        <v>0</v>
      </c>
      <c r="EV157" s="20" t="n">
        <f aca="false">ABS(EV156-EV121)</f>
        <v>0</v>
      </c>
      <c r="EW157" s="20" t="n">
        <f aca="false">ABS(EW156-EW121)</f>
        <v>0</v>
      </c>
      <c r="EX157" s="20" t="n">
        <f aca="false">ABS(EX156-EX121)</f>
        <v>0</v>
      </c>
      <c r="EY157" s="20" t="n">
        <f aca="false">ABS(EY156-EY121)</f>
        <v>0</v>
      </c>
      <c r="EZ157" s="20" t="n">
        <f aca="false">ABS(EZ156-EZ121)</f>
        <v>0</v>
      </c>
      <c r="FA157" s="20" t="n">
        <f aca="false">ABS(FA156-FA121)</f>
        <v>0</v>
      </c>
      <c r="FB157" s="20" t="n">
        <f aca="false">ABS(FB156-FB121)</f>
        <v>0</v>
      </c>
      <c r="FC157" s="20" t="n">
        <f aca="false">ABS(FC156-FC121)</f>
        <v>0</v>
      </c>
      <c r="FD157" s="20" t="n">
        <f aca="false">ABS(FD156-FD121)</f>
        <v>0</v>
      </c>
      <c r="FE157" s="20" t="n">
        <f aca="false">ABS(FE156-FE121)</f>
        <v>0</v>
      </c>
      <c r="FF157" s="20" t="n">
        <f aca="false">ABS(FF156-FF121)</f>
        <v>0</v>
      </c>
      <c r="FG157" s="20" t="n">
        <f aca="false">ABS(FG156-FG121)</f>
        <v>0</v>
      </c>
      <c r="FH157" s="20" t="n">
        <f aca="false">ABS(FH156-FH121)</f>
        <v>0</v>
      </c>
    </row>
    <row r="158" customFormat="false" ht="15" hidden="false" customHeight="false" outlineLevel="0" collapsed="false">
      <c r="A158" s="23"/>
      <c r="B158" s="23"/>
      <c r="C158" s="23" t="s">
        <v>804</v>
      </c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  <c r="DH158" s="23"/>
      <c r="DI158" s="23"/>
      <c r="DJ158" s="23"/>
      <c r="DK158" s="23"/>
      <c r="DL158" s="23"/>
      <c r="DM158" s="23"/>
      <c r="DN158" s="23"/>
      <c r="DO158" s="23"/>
      <c r="DP158" s="23"/>
      <c r="DQ158" s="23"/>
      <c r="DR158" s="23"/>
      <c r="DS158" s="23"/>
      <c r="DT158" s="23"/>
      <c r="DU158" s="23"/>
      <c r="DV158" s="23"/>
      <c r="DW158" s="23"/>
      <c r="DX158" s="23"/>
      <c r="DY158" s="23"/>
      <c r="DZ158" s="23"/>
      <c r="EA158" s="23"/>
      <c r="EB158" s="23"/>
      <c r="EC158" s="23"/>
      <c r="ED158" s="23"/>
      <c r="EE158" s="23"/>
      <c r="EF158" s="23"/>
      <c r="EG158" s="23"/>
      <c r="EH158" s="23"/>
      <c r="EI158" s="23"/>
      <c r="EJ158" s="23"/>
      <c r="EK158" s="23"/>
      <c r="EL158" s="23"/>
      <c r="EM158" s="23"/>
      <c r="EN158" s="23"/>
      <c r="EO158" s="23"/>
      <c r="EP158" s="23"/>
      <c r="EQ158" s="23"/>
      <c r="ER158" s="23"/>
      <c r="ES158" s="23"/>
      <c r="ET158" s="23"/>
      <c r="EU158" s="23"/>
      <c r="EV158" s="23"/>
      <c r="EW158" s="23"/>
      <c r="EX158" s="23"/>
      <c r="EY158" s="23"/>
      <c r="EZ158" s="23"/>
      <c r="FA158" s="23"/>
      <c r="FB158" s="23"/>
      <c r="FC158" s="23"/>
      <c r="FD158" s="23"/>
      <c r="FE158" s="23"/>
      <c r="FF158" s="23"/>
      <c r="FG158" s="23"/>
      <c r="FH158" s="23"/>
    </row>
    <row r="159" customFormat="false" ht="15" hidden="false" customHeight="false" outlineLevel="0" collapsed="false">
      <c r="C159" s="0" t="s">
        <v>805</v>
      </c>
      <c r="D159" s="11" t="s">
        <v>359</v>
      </c>
      <c r="I159" s="20" t="n">
        <f aca="false">SUM(J159:FH159)</f>
        <v>44272.3005215204</v>
      </c>
      <c r="J159" s="20" t="n">
        <f aca="false">J98+J146+J148+J149+J112</f>
        <v>0</v>
      </c>
      <c r="K159" s="20" t="n">
        <f aca="false">K98+K146+K148+K149+K112</f>
        <v>-5.41754075342466</v>
      </c>
      <c r="L159" s="20" t="n">
        <f aca="false">L98+L146+L148+L149+L112</f>
        <v>-7.30364753424658</v>
      </c>
      <c r="M159" s="20" t="n">
        <f aca="false">M98+M146+M148+M149+M112</f>
        <v>-7.38390739726027</v>
      </c>
      <c r="N159" s="20" t="n">
        <f aca="false">N98+N146+N148+N149+N112</f>
        <v>-7.38390739726027</v>
      </c>
      <c r="O159" s="20" t="n">
        <f aca="false">O98+O146+O148+O149+O112</f>
        <v>-7.22338767123288</v>
      </c>
      <c r="P159" s="20" t="n">
        <f aca="false">P98+P146+P148+P149+P112</f>
        <v>-7.30364753424658</v>
      </c>
      <c r="Q159" s="20" t="n">
        <f aca="false">Q98+Q146+Q148+Q149+Q112</f>
        <v>-7.38390739726027</v>
      </c>
      <c r="R159" s="20" t="n">
        <f aca="false">R98+R146+R148+R149+R112</f>
        <v>-7.38390739726027</v>
      </c>
      <c r="S159" s="20" t="n">
        <f aca="false">S98+S146+S148+S149+S112</f>
        <v>-7.30364753424658</v>
      </c>
      <c r="T159" s="20" t="n">
        <f aca="false">T98+T146+T148+T149+T112</f>
        <v>-317.888384615672</v>
      </c>
      <c r="U159" s="20" t="n">
        <f aca="false">U98+U146+U148+U149+U112</f>
        <v>-321.97217735897</v>
      </c>
      <c r="V159" s="20" t="n">
        <f aca="false">V98+V146+V148+V149+V112</f>
        <v>-322.568730828841</v>
      </c>
      <c r="W159" s="20" t="n">
        <f aca="false">W98+W146+W148+W149+W112</f>
        <v>-324.232054570667</v>
      </c>
      <c r="X159" s="20" t="n">
        <f aca="false">X98+X146+X148+X149+X112</f>
        <v>-328.409964482534</v>
      </c>
      <c r="Y159" s="20" t="n">
        <f aca="false">Y98+Y146+Y148+Y149+Y112</f>
        <v>-332.606543907756</v>
      </c>
      <c r="Z159" s="20" t="n">
        <f aca="false">Z98+Z146+Z148+Z149+Z112</f>
        <v>-333.200233306091</v>
      </c>
      <c r="AA159" s="20" t="n">
        <f aca="false">AA98+AA146+AA148+AA149+AA112</f>
        <v>-417.307782538973</v>
      </c>
      <c r="AB159" s="20" t="n">
        <f aca="false">AB98+AB146+AB148+AB149+AB112</f>
        <v>-422.517079953792</v>
      </c>
      <c r="AC159" s="20" t="n">
        <f aca="false">AC98+AC146+AC148+AC149+AC112</f>
        <v>-427.744956435604</v>
      </c>
      <c r="AD159" s="20" t="n">
        <f aca="false">AD98+AD146+AD148+AD149+AD112</f>
        <v>-428.33576964511</v>
      </c>
      <c r="AE159" s="20" t="n">
        <f aca="false">AE98+AE146+AE148+AE149+AE112</f>
        <v>331.527738274202</v>
      </c>
      <c r="AF159" s="20" t="n">
        <f aca="false">AF98+AF146+AF148+AF149+AF112</f>
        <v>333.940786225204</v>
      </c>
      <c r="AG159" s="20" t="n">
        <f aca="false">AG98+AG146+AG148+AG149+AG112</f>
        <v>336.312603402702</v>
      </c>
      <c r="AH159" s="20" t="n">
        <f aca="false">AH98+AH146+AH148+AH149+AH112</f>
        <v>335.00146729274</v>
      </c>
      <c r="AI159" s="20" t="n">
        <f aca="false">AI98+AI146+AI148+AI149+AI112</f>
        <v>327.563674845375</v>
      </c>
      <c r="AJ159" s="20" t="n">
        <f aca="false">AJ98+AJ146+AJ148+AJ149+AJ112</f>
        <v>326.351436127978</v>
      </c>
      <c r="AK159" s="20" t="n">
        <f aca="false">AK98+AK146+AK148+AK149+AK112</f>
        <v>328.713073309613</v>
      </c>
      <c r="AL159" s="20" t="n">
        <f aca="false">AL98+AL146+AL148+AL149+AL112</f>
        <v>327.475905532014</v>
      </c>
      <c r="AM159" s="20" t="n">
        <f aca="false">AM98+AM146+AM148+AM149+AM112</f>
        <v>280.615366018223</v>
      </c>
      <c r="AN159" s="20" t="n">
        <f aca="false">AN98+AN146+AN148+AN149+AN112</f>
        <v>282.531393064131</v>
      </c>
      <c r="AO159" s="20" t="n">
        <f aca="false">AO98+AO146+AO148+AO149+AO112</f>
        <v>284.408417747458</v>
      </c>
      <c r="AP159" s="20" t="n">
        <f aca="false">AP98+AP146+AP148+AP149+AP112</f>
        <v>283.168144970412</v>
      </c>
      <c r="AQ159" s="20" t="n">
        <f aca="false">AQ98+AQ146+AQ148+AQ149+AQ112</f>
        <v>175.675603187199</v>
      </c>
      <c r="AR159" s="20" t="n">
        <f aca="false">AR98+AR146+AR148+AR149+AR112</f>
        <v>176.488305236838</v>
      </c>
      <c r="AS159" s="20" t="n">
        <f aca="false">AS98+AS146+AS148+AS149+AS112</f>
        <v>177.264038642829</v>
      </c>
      <c r="AT159" s="20" t="n">
        <f aca="false">AT98+AT146+AT148+AT149+AT112</f>
        <v>176.088438005175</v>
      </c>
      <c r="AU159" s="20" t="n">
        <f aca="false">AU98+AU146+AU148+AU149+AU112</f>
        <v>202.555030994927</v>
      </c>
      <c r="AV159" s="20" t="n">
        <f aca="false">AV98+AV146+AV148+AV149+AV112</f>
        <v>203.675672430264</v>
      </c>
      <c r="AW159" s="20" t="n">
        <f aca="false">AW98+AW146+AW148+AW149+AW112</f>
        <v>204.759646328077</v>
      </c>
      <c r="AX159" s="20" t="n">
        <f aca="false">AX98+AX146+AX148+AX149+AX112</f>
        <v>203.593620847027</v>
      </c>
      <c r="AY159" s="20" t="n">
        <f aca="false">AY98+AY146+AY148+AY149+AY112</f>
        <v>128.541191676184</v>
      </c>
      <c r="AZ159" s="20" t="n">
        <f aca="false">AZ98+AZ146+AZ148+AZ149+AZ112</f>
        <v>127.400698053524</v>
      </c>
      <c r="BA159" s="20" t="n">
        <f aca="false">BA98+BA146+BA148+BA149+BA112</f>
        <v>127.648542578277</v>
      </c>
      <c r="BB159" s="20" t="n">
        <f aca="false">BB98+BB146+BB148+BB149+BB112</f>
        <v>126.484595296059</v>
      </c>
      <c r="BC159" s="20" t="n">
        <f aca="false">BC98+BC146+BC148+BC149+BC112</f>
        <v>157.737053635484</v>
      </c>
      <c r="BD159" s="20" t="n">
        <f aca="false">BD98+BD146+BD148+BD149+BD112</f>
        <v>158.304298182671</v>
      </c>
      <c r="BE159" s="20" t="n">
        <f aca="false">BE98+BE146+BE148+BE149+BE112</f>
        <v>158.833076833532</v>
      </c>
      <c r="BF159" s="20" t="n">
        <f aca="false">BF98+BF146+BF148+BF149+BF112</f>
        <v>157.609863651035</v>
      </c>
      <c r="BG159" s="20" t="n">
        <f aca="false">BG98+BG146+BG148+BG149+BG112</f>
        <v>174.530900939394</v>
      </c>
      <c r="BH159" s="20" t="n">
        <f aca="false">BH98+BH146+BH148+BH149+BH112</f>
        <v>723.468248968256</v>
      </c>
      <c r="BI159" s="20" t="n">
        <f aca="false">BI98+BI146+BI148+BI149+BI112</f>
        <v>730.198155723262</v>
      </c>
      <c r="BJ159" s="20" t="n">
        <f aca="false">BJ98+BJ146+BJ148+BJ149+BJ112</f>
        <v>728.965380975099</v>
      </c>
      <c r="BK159" s="20" t="n">
        <f aca="false">BK98+BK146+BK148+BK149+BK112</f>
        <v>687.897287867847</v>
      </c>
      <c r="BL159" s="20" t="n">
        <f aca="false">BL98+BL146+BL148+BL149+BL112</f>
        <v>694.356486941492</v>
      </c>
      <c r="BM159" s="20" t="n">
        <f aca="false">BM98+BM146+BM148+BM149+BM112</f>
        <v>700.77726182542</v>
      </c>
      <c r="BN159" s="20" t="n">
        <f aca="false">BN98+BN146+BN148+BN149+BN112</f>
        <v>699.555374910548</v>
      </c>
      <c r="BO159" s="20" t="n">
        <f aca="false">BO98+BO146+BO148+BO149+BO112</f>
        <v>701.294031208605</v>
      </c>
      <c r="BP159" s="20" t="n">
        <f aca="false">BP98+BP146+BP148+BP149+BP112</f>
        <v>700.130121855691</v>
      </c>
      <c r="BQ159" s="20" t="n">
        <f aca="false">BQ98+BQ146+BQ148+BQ149+BQ112</f>
        <v>706.648040992479</v>
      </c>
      <c r="BR159" s="20" t="n">
        <f aca="false">BR98+BR146+BR148+BR149+BR112</f>
        <v>705.460196447665</v>
      </c>
      <c r="BS159" s="20" t="n">
        <f aca="false">BS98+BS146+BS148+BS149+BS112</f>
        <v>647.528907411203</v>
      </c>
      <c r="BT159" s="20" t="n">
        <f aca="false">BT98+BT146+BT148+BT149+BT112</f>
        <v>653.604702316022</v>
      </c>
      <c r="BU159" s="20" t="n">
        <f aca="false">BU98+BU146+BU148+BU149+BU112</f>
        <v>659.644186610287</v>
      </c>
      <c r="BV159" s="20" t="n">
        <f aca="false">BV98+BV146+BV148+BV149+BV112</f>
        <v>658.489511385245</v>
      </c>
      <c r="BW159" s="20" t="n">
        <f aca="false">BW98+BW146+BW148+BW149+BW112</f>
        <v>635.943799354426</v>
      </c>
      <c r="BX159" s="20" t="n">
        <f aca="false">BX98+BX146+BX148+BX149+BX112</f>
        <v>641.869291944041</v>
      </c>
      <c r="BY159" s="20" t="n">
        <f aca="false">BY98+BY146+BY148+BY149+BY112</f>
        <v>647.757773687844</v>
      </c>
      <c r="BZ159" s="20" t="n">
        <f aca="false">BZ98+BZ146+BZ148+BZ149+BZ112</f>
        <v>646.580831023943</v>
      </c>
      <c r="CA159" s="20" t="n">
        <f aca="false">CA98+CA146+CA148+CA149+CA112</f>
        <v>612.522144466007</v>
      </c>
      <c r="CB159" s="20" t="n">
        <f aca="false">CB98+CB146+CB148+CB149+CB112</f>
        <v>618.175783380031</v>
      </c>
      <c r="CC159" s="20" t="n">
        <f aca="false">CC98+CC146+CC148+CC149+CC112</f>
        <v>623.792034604155</v>
      </c>
      <c r="CD159" s="20" t="n">
        <f aca="false">CD98+CD146+CD148+CD149+CD112</f>
        <v>622.603108320955</v>
      </c>
      <c r="CE159" s="20" t="n">
        <f aca="false">CE98+CE146+CE148+CE149+CE112</f>
        <v>574.545583338976</v>
      </c>
      <c r="CF159" s="20" t="n">
        <f aca="false">CF98+CF146+CF148+CF149+CF112</f>
        <v>573.386175145512</v>
      </c>
      <c r="CG159" s="20" t="n">
        <f aca="false">CG98+CG146+CG148+CG149+CG112</f>
        <v>578.515850874394</v>
      </c>
      <c r="CH159" s="20" t="n">
        <f aca="false">CH98+CH146+CH148+CH149+CH112</f>
        <v>577.332600053039</v>
      </c>
      <c r="CI159" s="20" t="n">
        <f aca="false">CI98+CI146+CI148+CI149+CI112</f>
        <v>610.828197462284</v>
      </c>
      <c r="CJ159" s="20" t="n">
        <f aca="false">CJ98+CJ146+CJ148+CJ149+CJ112</f>
        <v>616.417341798099</v>
      </c>
      <c r="CK159" s="20" t="n">
        <f aca="false">CK98+CK146+CK148+CK149+CK112</f>
        <v>621.967616356535</v>
      </c>
      <c r="CL159" s="20" t="n">
        <f aca="false">CL98+CL146+CL148+CL149+CL112</f>
        <v>620.731559780919</v>
      </c>
      <c r="CM159" s="20" t="n">
        <f aca="false">CM98+CM146+CM148+CM149+CM112</f>
        <v>672.670008853101</v>
      </c>
      <c r="CN159" s="20" t="n">
        <f aca="false">CN98+CN146+CN148+CN149+CN112</f>
        <v>678.930053877979</v>
      </c>
      <c r="CO159" s="20" t="n">
        <f aca="false">CO98+CO146+CO148+CO149+CO112</f>
        <v>685.150702444027</v>
      </c>
      <c r="CP159" s="20" t="n">
        <f aca="false">CP98+CP146+CP148+CP149+CP112</f>
        <v>683.89789743003</v>
      </c>
      <c r="CQ159" s="20" t="n">
        <f aca="false">CQ98+CQ146+CQ148+CQ149+CQ112</f>
        <v>628.553762535754</v>
      </c>
      <c r="CR159" s="20" t="n">
        <f aca="false">CR98+CR146+CR148+CR149+CR112</f>
        <v>634.310551389977</v>
      </c>
      <c r="CS159" s="20" t="n">
        <f aca="false">CS98+CS146+CS148+CS149+CS112</f>
        <v>640.027519480211</v>
      </c>
      <c r="CT159" s="20" t="n">
        <f aca="false">CT98+CT146+CT148+CT149+CT112</f>
        <v>638.761221587796</v>
      </c>
      <c r="CU159" s="20" t="n">
        <f aca="false">CU98+CU146+CU148+CU149+CU112</f>
        <v>556.151564329007</v>
      </c>
      <c r="CV159" s="20" t="n">
        <f aca="false">CV98+CV146+CV148+CV149+CV112</f>
        <v>-310.350277749104</v>
      </c>
      <c r="CW159" s="20" t="n">
        <f aca="false">CW98+CW146+CW148+CW149+CW112</f>
        <v>-314.975048338134</v>
      </c>
      <c r="CX159" s="20" t="n">
        <f aca="false">CX98+CX146+CX148+CX149+CX112</f>
        <v>-316.201796262297</v>
      </c>
      <c r="CY159" s="20" t="n">
        <f aca="false">CY98+CY146+CY148+CY149+CY112</f>
        <v>-106.272285053554</v>
      </c>
      <c r="CZ159" s="20" t="n">
        <f aca="false">CZ98+CZ146+CZ148+CZ149+CZ112</f>
        <v>-108.912697182025</v>
      </c>
      <c r="DA159" s="20" t="n">
        <f aca="false">DA98+DA146+DA148+DA149+DA112</f>
        <v>-111.600473634682</v>
      </c>
      <c r="DB159" s="20" t="n">
        <f aca="false">DB98+DB146+DB148+DB149+DB112</f>
        <v>-113.10665628623</v>
      </c>
      <c r="DC159" s="20" t="n">
        <f aca="false">DC98+DC146+DC148+DC149+DC112</f>
        <v>-122.715250352958</v>
      </c>
      <c r="DD159" s="20" t="n">
        <f aca="false">DD98+DD146+DD148+DD149+DD112</f>
        <v>-125.502849746475</v>
      </c>
      <c r="DE159" s="20" t="n">
        <f aca="false">DE98+DE146+DE148+DE149+DE112</f>
        <v>-128.336661088113</v>
      </c>
      <c r="DF159" s="20" t="n">
        <f aca="false">DF98+DF146+DF148+DF149+DF112</f>
        <v>-129.806198250361</v>
      </c>
      <c r="DG159" s="20" t="n">
        <f aca="false">DG98+DG146+DG148+DG149+DG112</f>
        <v>-121.674573749354</v>
      </c>
      <c r="DH159" s="20" t="n">
        <f aca="false">DH98+DH146+DH148+DH149+DH112</f>
        <v>-124.440908018586</v>
      </c>
      <c r="DI159" s="20" t="n">
        <f aca="false">DI98+DI146+DI148+DI149+DI112</f>
        <v>-127.2531394043</v>
      </c>
      <c r="DJ159" s="20" t="n">
        <f aca="false">DJ98+DJ146+DJ148+DJ149+DJ112</f>
        <v>-128.712664939357</v>
      </c>
      <c r="DK159" s="20" t="n">
        <f aca="false">DK98+DK146+DK148+DK149+DK112</f>
        <v>-178.272656079338</v>
      </c>
      <c r="DL159" s="20" t="n">
        <f aca="false">DL98+DL146+DL148+DL149+DL112</f>
        <v>-179.680778097533</v>
      </c>
      <c r="DM159" s="20" t="n">
        <f aca="false">DM98+DM146+DM148+DM149+DM112</f>
        <v>-183.077822056305</v>
      </c>
      <c r="DN159" s="20" t="n">
        <f aca="false">DN98+DN146+DN148+DN149+DN112</f>
        <v>-184.514901373142</v>
      </c>
      <c r="DO159" s="20" t="n">
        <f aca="false">DO98+DO146+DO148+DO149+DO112</f>
        <v>-125.194774316111</v>
      </c>
      <c r="DP159" s="20" t="n">
        <f aca="false">DP98+DP146+DP148+DP149+DP112</f>
        <v>-127.977900554436</v>
      </c>
      <c r="DQ159" s="20" t="n">
        <f aca="false">DQ98+DQ146+DQ148+DQ149+DQ112</f>
        <v>-130.806199580561</v>
      </c>
      <c r="DR159" s="20" t="n">
        <f aca="false">DR98+DR146+DR148+DR149+DR112</f>
        <v>-132.24269150733</v>
      </c>
      <c r="DS159" s="20" t="n">
        <f aca="false">DS98+DS146+DS148+DS149+DS112</f>
        <v>-151.03409724759</v>
      </c>
      <c r="DT159" s="20" t="n">
        <f aca="false">DT98+DT146+DT148+DT149+DT112</f>
        <v>-154.096800862238</v>
      </c>
      <c r="DU159" s="20" t="n">
        <f aca="false">DU98+DU146+DU148+DU149+DU112</f>
        <v>-157.204433039046</v>
      </c>
      <c r="DV159" s="20" t="n">
        <f aca="false">DV98+DV146+DV148+DV149+DV112</f>
        <v>-158.633158605131</v>
      </c>
      <c r="DW159" s="20" t="n">
        <f aca="false">DW98+DW146+DW148+DW149+DW112</f>
        <v>-152.81415407819</v>
      </c>
      <c r="DX159" s="20" t="n">
        <f aca="false">DX98+DX146+DX148+DX149+DX112</f>
        <v>-155.894762342184</v>
      </c>
      <c r="DY159" s="20" t="n">
        <f aca="false">DY98+DY146+DY148+DY149+DY112</f>
        <v>-159.020238364811</v>
      </c>
      <c r="DZ159" s="20" t="n">
        <f aca="false">DZ98+DZ146+DZ148+DZ149+DZ112</f>
        <v>-160.447030382457</v>
      </c>
      <c r="EA159" s="20" t="n">
        <f aca="false">EA98+EA146+EA148+EA149+EA112</f>
        <v>-164.273108970472</v>
      </c>
      <c r="EB159" s="20" t="n">
        <f aca="false">EB98+EB146+EB148+EB149+EB112</f>
        <v>-165.643055105704</v>
      </c>
      <c r="EC159" s="20" t="n">
        <f aca="false">EC98+EC146+EC148+EC149+EC112</f>
        <v>-168.847271873903</v>
      </c>
      <c r="ED159" s="20" t="n">
        <f aca="false">ED98+ED146+ED148+ED149+ED112</f>
        <v>-170.245390240552</v>
      </c>
      <c r="EE159" s="20" t="n">
        <f aca="false">EE98+EE146+EE148+EE149+EE112</f>
        <v>-176.450001620735</v>
      </c>
      <c r="EF159" s="20" t="n">
        <f aca="false">EF98+EF146+EF148+EF149+EF112</f>
        <v>-179.784337622512</v>
      </c>
      <c r="EG159" s="20" t="n">
        <f aca="false">EG98+EG146+EG148+EG149+EG112</f>
        <v>-183.16325281179</v>
      </c>
      <c r="EH159" s="20" t="n">
        <f aca="false">EH98+EH146+EH148+EH149+EH112</f>
        <v>-184.580868284838</v>
      </c>
      <c r="EI159" s="20" t="n">
        <f aca="false">EI98+EI146+EI148+EI149+EI112</f>
        <v>-107.632882068147</v>
      </c>
      <c r="EJ159" s="20" t="n">
        <f aca="false">EJ98+EJ146+EJ148+EJ149+EJ112</f>
        <v>1074.28335710223</v>
      </c>
      <c r="EK159" s="20" t="n">
        <f aca="false">EK98+EK146+EK148+EK149+EK112</f>
        <v>1084.68637478684</v>
      </c>
      <c r="EL159" s="20" t="n">
        <f aca="false">EL98+EL146+EL148+EL149+EL112</f>
        <v>1083.26973842216</v>
      </c>
      <c r="EM159" s="20" t="n">
        <f aca="false">EM98+EM146+EM148+EM149+EM112</f>
        <v>1118.55661651027</v>
      </c>
      <c r="EN159" s="20" t="n">
        <f aca="false">EN98+EN146+EN148+EN149+EN112</f>
        <v>1129.5911789396</v>
      </c>
      <c r="EO159" s="20" t="n">
        <f aca="false">EO98+EO146+EO148+EO149+EO112</f>
        <v>1140.58051110468</v>
      </c>
      <c r="EP159" s="20" t="n">
        <f aca="false">EP98+EP146+EP148+EP149+EP112</f>
        <v>1139.14219143049</v>
      </c>
      <c r="EQ159" s="20" t="n">
        <f aca="false">EQ98+EQ146+EQ148+EQ149+EQ112</f>
        <v>1078.56577766666</v>
      </c>
      <c r="ER159" s="20" t="n">
        <f aca="false">ER98+ER146+ER148+ER149+ER112</f>
        <v>1077.16526009499</v>
      </c>
      <c r="ES159" s="20" t="n">
        <f aca="false">ES98+ES146+ES148+ES149+ES112</f>
        <v>1087.58739331658</v>
      </c>
      <c r="ET159" s="20" t="n">
        <f aca="false">ET98+ET146+ET148+ET149+ET112</f>
        <v>1086.15807482776</v>
      </c>
      <c r="EU159" s="20" t="n">
        <f aca="false">EU98+EU146+EU148+EU149+EU112</f>
        <v>1082.37173000912</v>
      </c>
      <c r="EV159" s="20" t="n">
        <f aca="false">EV98+EV146+EV148+EV149+EV112</f>
        <v>1092.9894970383</v>
      </c>
      <c r="EW159" s="20" t="n">
        <f aca="false">EW98+EW146+EW148+EW149+EW112</f>
        <v>1103.56155545422</v>
      </c>
      <c r="EX159" s="20" t="n">
        <f aca="false">EX98+EX146+EX148+EX149+EX112</f>
        <v>1102.1080243102</v>
      </c>
      <c r="EY159" s="20" t="n">
        <f aca="false">EY98+EY146+EY148+EY149+EY112</f>
        <v>1098.26286395882</v>
      </c>
      <c r="EZ159" s="20" t="n">
        <f aca="false">EZ98+EZ146+EZ148+EZ149+EZ112</f>
        <v>1109.03333770418</v>
      </c>
      <c r="FA159" s="20" t="n">
        <f aca="false">FA98+FA146+FA148+FA149+FA112</f>
        <v>1119.75732853236</v>
      </c>
      <c r="FB159" s="20" t="n">
        <f aca="false">FB98+FB146+FB148+FB149+FB112</f>
        <v>1118.27917457076</v>
      </c>
      <c r="FC159" s="20" t="n">
        <f aca="false">FC98+FC146+FC148+FC149+FC112</f>
        <v>1114.37430885449</v>
      </c>
      <c r="FD159" s="20" t="n">
        <f aca="false">FD98+FD146+FD148+FD149+FD112</f>
        <v>0</v>
      </c>
      <c r="FE159" s="20" t="n">
        <f aca="false">FE98+FE146+FE148+FE149+FE112</f>
        <v>0</v>
      </c>
      <c r="FF159" s="20" t="n">
        <f aca="false">FF98+FF146+FF148+FF149+FF112</f>
        <v>0</v>
      </c>
      <c r="FG159" s="20" t="n">
        <f aca="false">FG98+FG146+FG148+FG149+FG112</f>
        <v>0</v>
      </c>
      <c r="FH159" s="20" t="n">
        <f aca="false">FH98+FH146+FH148+FH149+FH112</f>
        <v>0</v>
      </c>
    </row>
    <row r="160" customFormat="false" ht="15" hidden="false" customHeight="false" outlineLevel="0" collapsed="false">
      <c r="C160" s="0" t="s">
        <v>806</v>
      </c>
      <c r="D160" s="11" t="s">
        <v>359</v>
      </c>
      <c r="J160" s="21" t="n">
        <f aca="false">I164</f>
        <v>0</v>
      </c>
      <c r="K160" s="21" t="n">
        <f aca="false">J164</f>
        <v>0</v>
      </c>
      <c r="L160" s="21" t="n">
        <f aca="false">K164</f>
        <v>5.41754075342466</v>
      </c>
      <c r="M160" s="21" t="n">
        <f aca="false">L164</f>
        <v>12.7211882876712</v>
      </c>
      <c r="N160" s="21" t="n">
        <f aca="false">M164</f>
        <v>20.1050956849315</v>
      </c>
      <c r="O160" s="21" t="n">
        <f aca="false">N164</f>
        <v>27.4890030821918</v>
      </c>
      <c r="P160" s="21" t="n">
        <f aca="false">O164</f>
        <v>34.7123907534247</v>
      </c>
      <c r="Q160" s="21" t="n">
        <f aca="false">P164</f>
        <v>42.0160382876712</v>
      </c>
      <c r="R160" s="21" t="n">
        <f aca="false">Q164</f>
        <v>49.3999456849315</v>
      </c>
      <c r="S160" s="21" t="n">
        <f aca="false">R164</f>
        <v>56.7838530821918</v>
      </c>
      <c r="T160" s="21" t="n">
        <f aca="false">S164</f>
        <v>64.0875006164384</v>
      </c>
      <c r="U160" s="21" t="n">
        <f aca="false">T164</f>
        <v>381.97588523211</v>
      </c>
      <c r="V160" s="21" t="n">
        <f aca="false">U164</f>
        <v>703.94806259108</v>
      </c>
      <c r="W160" s="21" t="n">
        <f aca="false">V164</f>
        <v>1026.51679341992</v>
      </c>
      <c r="X160" s="21" t="n">
        <f aca="false">W164</f>
        <v>1350.74884799059</v>
      </c>
      <c r="Y160" s="21" t="n">
        <f aca="false">X164</f>
        <v>1679.15881247312</v>
      </c>
      <c r="Z160" s="21" t="n">
        <f aca="false">Y164</f>
        <v>2011.76535638088</v>
      </c>
      <c r="AA160" s="21" t="n">
        <f aca="false">Z164</f>
        <v>2344.96558968697</v>
      </c>
      <c r="AB160" s="21" t="n">
        <f aca="false">AA164</f>
        <v>2762.27337222594</v>
      </c>
      <c r="AC160" s="21" t="n">
        <f aca="false">AB164</f>
        <v>3184.79045217974</v>
      </c>
      <c r="AD160" s="21" t="n">
        <f aca="false">AC164</f>
        <v>3612.53540861534</v>
      </c>
      <c r="AE160" s="21" t="n">
        <f aca="false">AD164</f>
        <v>4040.87117826045</v>
      </c>
      <c r="AF160" s="21" t="n">
        <f aca="false">AE164</f>
        <v>3875.10730912335</v>
      </c>
      <c r="AG160" s="21" t="n">
        <f aca="false">AF164</f>
        <v>3708.13691601075</v>
      </c>
      <c r="AH160" s="21" t="n">
        <f aca="false">AG164</f>
        <v>3539.98061430939</v>
      </c>
      <c r="AI160" s="21" t="n">
        <f aca="false">AH164</f>
        <v>3372.47988066302</v>
      </c>
      <c r="AJ160" s="21" t="n">
        <f aca="false">AI164</f>
        <v>3208.69804324034</v>
      </c>
      <c r="AK160" s="21" t="n">
        <f aca="false">AJ164</f>
        <v>0</v>
      </c>
      <c r="AL160" s="21" t="n">
        <f aca="false">AK164</f>
        <v>0</v>
      </c>
      <c r="AM160" s="21" t="n">
        <f aca="false">AL164</f>
        <v>0</v>
      </c>
      <c r="AN160" s="21" t="n">
        <f aca="false">AM164</f>
        <v>0</v>
      </c>
      <c r="AO160" s="21" t="n">
        <f aca="false">AN164</f>
        <v>0</v>
      </c>
      <c r="AP160" s="21" t="n">
        <f aca="false">AO164</f>
        <v>0</v>
      </c>
      <c r="AQ160" s="21" t="n">
        <f aca="false">AP164</f>
        <v>0</v>
      </c>
      <c r="AR160" s="21" t="n">
        <f aca="false">AQ164</f>
        <v>0</v>
      </c>
      <c r="AS160" s="21" t="n">
        <f aca="false">AR164</f>
        <v>0</v>
      </c>
      <c r="AT160" s="21" t="n">
        <f aca="false">AS164</f>
        <v>0</v>
      </c>
      <c r="AU160" s="21" t="n">
        <f aca="false">AT164</f>
        <v>0</v>
      </c>
      <c r="AV160" s="21" t="n">
        <f aca="false">AU164</f>
        <v>0</v>
      </c>
      <c r="AW160" s="21" t="n">
        <f aca="false">AV164</f>
        <v>0</v>
      </c>
      <c r="AX160" s="21" t="n">
        <f aca="false">AW164</f>
        <v>0</v>
      </c>
      <c r="AY160" s="21" t="n">
        <f aca="false">AX164</f>
        <v>0</v>
      </c>
      <c r="AZ160" s="21" t="n">
        <f aca="false">AY164</f>
        <v>0</v>
      </c>
      <c r="BA160" s="21" t="n">
        <f aca="false">AZ164</f>
        <v>0</v>
      </c>
      <c r="BB160" s="21" t="n">
        <f aca="false">BA164</f>
        <v>0</v>
      </c>
      <c r="BC160" s="21" t="n">
        <f aca="false">BB164</f>
        <v>0</v>
      </c>
      <c r="BD160" s="21" t="n">
        <f aca="false">BC164</f>
        <v>0</v>
      </c>
      <c r="BE160" s="21" t="n">
        <f aca="false">BD164</f>
        <v>0</v>
      </c>
      <c r="BF160" s="21" t="n">
        <f aca="false">BE164</f>
        <v>0</v>
      </c>
      <c r="BG160" s="21" t="n">
        <f aca="false">BF164</f>
        <v>0</v>
      </c>
      <c r="BH160" s="21" t="n">
        <f aca="false">BG164</f>
        <v>0</v>
      </c>
      <c r="BI160" s="21" t="n">
        <f aca="false">BH164</f>
        <v>0</v>
      </c>
      <c r="BJ160" s="21" t="n">
        <f aca="false">BI164</f>
        <v>0</v>
      </c>
      <c r="BK160" s="21" t="n">
        <f aca="false">BJ164</f>
        <v>0</v>
      </c>
      <c r="BL160" s="21" t="n">
        <f aca="false">BK164</f>
        <v>0</v>
      </c>
      <c r="BM160" s="21" t="n">
        <f aca="false">BL164</f>
        <v>0</v>
      </c>
      <c r="BN160" s="21" t="n">
        <f aca="false">BM164</f>
        <v>0</v>
      </c>
      <c r="BO160" s="21" t="n">
        <f aca="false">BN164</f>
        <v>0</v>
      </c>
      <c r="BP160" s="21" t="n">
        <f aca="false">BO164</f>
        <v>0</v>
      </c>
      <c r="BQ160" s="21" t="n">
        <f aca="false">BP164</f>
        <v>0</v>
      </c>
      <c r="BR160" s="21" t="n">
        <f aca="false">BQ164</f>
        <v>0</v>
      </c>
      <c r="BS160" s="21" t="n">
        <f aca="false">BR164</f>
        <v>0</v>
      </c>
      <c r="BT160" s="21" t="n">
        <f aca="false">BS164</f>
        <v>0</v>
      </c>
      <c r="BU160" s="21" t="n">
        <f aca="false">BT164</f>
        <v>0</v>
      </c>
      <c r="BV160" s="21" t="n">
        <f aca="false">BU164</f>
        <v>0</v>
      </c>
      <c r="BW160" s="21" t="n">
        <f aca="false">BV164</f>
        <v>0</v>
      </c>
      <c r="BX160" s="21" t="n">
        <f aca="false">BW164</f>
        <v>0</v>
      </c>
      <c r="BY160" s="21" t="n">
        <f aca="false">BX164</f>
        <v>0</v>
      </c>
      <c r="BZ160" s="21" t="n">
        <f aca="false">BY164</f>
        <v>0</v>
      </c>
      <c r="CA160" s="21" t="n">
        <f aca="false">BZ164</f>
        <v>0</v>
      </c>
      <c r="CB160" s="21" t="n">
        <f aca="false">CA164</f>
        <v>0</v>
      </c>
      <c r="CC160" s="21" t="n">
        <f aca="false">CB164</f>
        <v>0</v>
      </c>
      <c r="CD160" s="21" t="n">
        <f aca="false">CC164</f>
        <v>0</v>
      </c>
      <c r="CE160" s="21" t="n">
        <f aca="false">CD164</f>
        <v>0</v>
      </c>
      <c r="CF160" s="21" t="n">
        <f aca="false">CE164</f>
        <v>0</v>
      </c>
      <c r="CG160" s="21" t="n">
        <f aca="false">CF164</f>
        <v>0</v>
      </c>
      <c r="CH160" s="21" t="n">
        <f aca="false">CG164</f>
        <v>0</v>
      </c>
      <c r="CI160" s="21" t="n">
        <f aca="false">CH164</f>
        <v>0</v>
      </c>
      <c r="CJ160" s="21" t="n">
        <f aca="false">CI164</f>
        <v>0</v>
      </c>
      <c r="CK160" s="21" t="n">
        <f aca="false">CJ164</f>
        <v>0</v>
      </c>
      <c r="CL160" s="21" t="n">
        <f aca="false">CK164</f>
        <v>0</v>
      </c>
      <c r="CM160" s="21" t="n">
        <f aca="false">CL164</f>
        <v>0</v>
      </c>
      <c r="CN160" s="21" t="n">
        <f aca="false">CM164</f>
        <v>0</v>
      </c>
      <c r="CO160" s="21" t="n">
        <f aca="false">CN164</f>
        <v>0</v>
      </c>
      <c r="CP160" s="21" t="n">
        <f aca="false">CO164</f>
        <v>0</v>
      </c>
      <c r="CQ160" s="21" t="n">
        <f aca="false">CP164</f>
        <v>0</v>
      </c>
      <c r="CR160" s="21" t="n">
        <f aca="false">CQ164</f>
        <v>0</v>
      </c>
      <c r="CS160" s="21" t="n">
        <f aca="false">CR164</f>
        <v>0</v>
      </c>
      <c r="CT160" s="21" t="n">
        <f aca="false">CS164</f>
        <v>0</v>
      </c>
      <c r="CU160" s="21" t="n">
        <f aca="false">CT164</f>
        <v>0</v>
      </c>
      <c r="CV160" s="21" t="n">
        <f aca="false">CU164</f>
        <v>0</v>
      </c>
      <c r="CW160" s="21" t="n">
        <f aca="false">CV164</f>
        <v>310.350277749104</v>
      </c>
      <c r="CX160" s="21" t="n">
        <f aca="false">CW164</f>
        <v>625.325326087238</v>
      </c>
      <c r="CY160" s="21" t="n">
        <f aca="false">CX164</f>
        <v>941.527122349535</v>
      </c>
      <c r="CZ160" s="21" t="n">
        <f aca="false">CY164</f>
        <v>1047.79940740309</v>
      </c>
      <c r="DA160" s="21" t="n">
        <f aca="false">CZ164</f>
        <v>1156.71210458511</v>
      </c>
      <c r="DB160" s="21" t="n">
        <f aca="false">DA164</f>
        <v>1268.3125782198</v>
      </c>
      <c r="DC160" s="21" t="n">
        <f aca="false">DB164</f>
        <v>1381.41923450603</v>
      </c>
      <c r="DD160" s="21" t="n">
        <f aca="false">DC164</f>
        <v>1504.13448485898</v>
      </c>
      <c r="DE160" s="21" t="n">
        <f aca="false">DD164</f>
        <v>1629.63733460546</v>
      </c>
      <c r="DF160" s="21" t="n">
        <f aca="false">DE164</f>
        <v>1757.97399569357</v>
      </c>
      <c r="DG160" s="21" t="n">
        <f aca="false">DF164</f>
        <v>1887.78019394393</v>
      </c>
      <c r="DH160" s="21" t="n">
        <f aca="false">DG164</f>
        <v>2009.45476769329</v>
      </c>
      <c r="DI160" s="21" t="n">
        <f aca="false">DH164</f>
        <v>2133.89567571187</v>
      </c>
      <c r="DJ160" s="21" t="n">
        <f aca="false">DI164</f>
        <v>2261.14881511617</v>
      </c>
      <c r="DK160" s="21" t="n">
        <f aca="false">DJ164</f>
        <v>2389.86148005553</v>
      </c>
      <c r="DL160" s="21" t="n">
        <f aca="false">DK164</f>
        <v>2568.13413613487</v>
      </c>
      <c r="DM160" s="21" t="n">
        <f aca="false">DL164</f>
        <v>2747.8149142324</v>
      </c>
      <c r="DN160" s="21" t="n">
        <f aca="false">DM164</f>
        <v>2930.89273628871</v>
      </c>
      <c r="DO160" s="21" t="n">
        <f aca="false">DN164</f>
        <v>3115.40763766185</v>
      </c>
      <c r="DP160" s="21" t="n">
        <f aca="false">DO164</f>
        <v>3240.60241197796</v>
      </c>
      <c r="DQ160" s="21" t="n">
        <f aca="false">DP164</f>
        <v>3368.5803125324</v>
      </c>
      <c r="DR160" s="21" t="n">
        <f aca="false">DQ164</f>
        <v>3499.38651211296</v>
      </c>
      <c r="DS160" s="21" t="n">
        <f aca="false">DR164</f>
        <v>3631.62920362029</v>
      </c>
      <c r="DT160" s="21" t="n">
        <f aca="false">DS164</f>
        <v>3782.66330086788</v>
      </c>
      <c r="DU160" s="21" t="n">
        <f aca="false">DT164</f>
        <v>3936.76010173012</v>
      </c>
      <c r="DV160" s="21" t="n">
        <f aca="false">DU164</f>
        <v>4093.96453476916</v>
      </c>
      <c r="DW160" s="21" t="n">
        <f aca="false">DV164</f>
        <v>4252.59769337429</v>
      </c>
      <c r="DX160" s="21" t="n">
        <f aca="false">DW164</f>
        <v>4405.41184745248</v>
      </c>
      <c r="DY160" s="21" t="n">
        <f aca="false">DX164</f>
        <v>4561.30660979467</v>
      </c>
      <c r="DZ160" s="21" t="n">
        <f aca="false">DY164</f>
        <v>4720.32684815948</v>
      </c>
      <c r="EA160" s="21" t="n">
        <f aca="false">DZ164</f>
        <v>4880.77387854193</v>
      </c>
      <c r="EB160" s="21" t="n">
        <f aca="false">EA164</f>
        <v>5045.04698751241</v>
      </c>
      <c r="EC160" s="21" t="n">
        <f aca="false">EB164</f>
        <v>5210.69004261811</v>
      </c>
      <c r="ED160" s="21" t="n">
        <f aca="false">EC164</f>
        <v>5379.53731449201</v>
      </c>
      <c r="EE160" s="21" t="n">
        <f aca="false">ED164</f>
        <v>5549.78270473256</v>
      </c>
      <c r="EF160" s="21" t="n">
        <f aca="false">EE164</f>
        <v>5726.2327063533</v>
      </c>
      <c r="EG160" s="21" t="n">
        <f aca="false">EF164</f>
        <v>5906.01704397581</v>
      </c>
      <c r="EH160" s="21" t="n">
        <f aca="false">EG164</f>
        <v>6089.1802967876</v>
      </c>
      <c r="EI160" s="21" t="n">
        <f aca="false">EH164</f>
        <v>6273.76116507244</v>
      </c>
      <c r="EJ160" s="21" t="n">
        <f aca="false">EI164</f>
        <v>6381.39404714059</v>
      </c>
      <c r="EK160" s="21" t="n">
        <f aca="false">EJ164</f>
        <v>5844.25236858947</v>
      </c>
      <c r="EL160" s="21" t="n">
        <f aca="false">EK164</f>
        <v>5301.90918119605</v>
      </c>
      <c r="EM160" s="21" t="n">
        <f aca="false">EL164</f>
        <v>4760.27431198497</v>
      </c>
      <c r="EN160" s="21" t="n">
        <f aca="false">EM164</f>
        <v>4200.99600372984</v>
      </c>
      <c r="EO160" s="21" t="n">
        <f aca="false">EN164</f>
        <v>3636.20041426004</v>
      </c>
      <c r="EP160" s="21" t="n">
        <f aca="false">EO164</f>
        <v>3065.91015870769</v>
      </c>
      <c r="EQ160" s="21" t="n">
        <f aca="false">EP164</f>
        <v>2496.33906299245</v>
      </c>
      <c r="ER160" s="21" t="n">
        <f aca="false">EQ164</f>
        <v>1957.05617415912</v>
      </c>
      <c r="ES160" s="21" t="n">
        <f aca="false">ER164</f>
        <v>1418.47354411163</v>
      </c>
      <c r="ET160" s="21" t="n">
        <f aca="false">ES164</f>
        <v>874.679847453338</v>
      </c>
      <c r="EU160" s="21" t="n">
        <f aca="false">ET164</f>
        <v>331.600810039458</v>
      </c>
      <c r="EV160" s="21" t="n">
        <f aca="false">EU164</f>
        <v>0</v>
      </c>
      <c r="EW160" s="21" t="n">
        <f aca="false">EV164</f>
        <v>0</v>
      </c>
      <c r="EX160" s="21" t="n">
        <f aca="false">EW164</f>
        <v>0</v>
      </c>
      <c r="EY160" s="21" t="n">
        <f aca="false">EX164</f>
        <v>0</v>
      </c>
      <c r="EZ160" s="21" t="n">
        <f aca="false">EY164</f>
        <v>0</v>
      </c>
      <c r="FA160" s="21" t="n">
        <f aca="false">EZ164</f>
        <v>0</v>
      </c>
      <c r="FB160" s="21" t="n">
        <f aca="false">FA164</f>
        <v>0</v>
      </c>
      <c r="FC160" s="21" t="n">
        <f aca="false">FB164</f>
        <v>0</v>
      </c>
      <c r="FD160" s="21" t="n">
        <f aca="false">FC164</f>
        <v>0</v>
      </c>
      <c r="FE160" s="21" t="n">
        <f aca="false">FD164</f>
        <v>0</v>
      </c>
      <c r="FF160" s="21" t="n">
        <f aca="false">FE164</f>
        <v>0</v>
      </c>
      <c r="FG160" s="21" t="n">
        <f aca="false">FF164</f>
        <v>0</v>
      </c>
      <c r="FH160" s="21" t="n">
        <f aca="false">FG164</f>
        <v>0</v>
      </c>
    </row>
    <row r="161" customFormat="false" ht="15" hidden="false" customHeight="false" outlineLevel="0" collapsed="false">
      <c r="C161" s="0" t="s">
        <v>798</v>
      </c>
      <c r="D161" s="11" t="s">
        <v>359</v>
      </c>
      <c r="I161" s="20" t="n">
        <f aca="false">SUM(J161:FH161)</f>
        <v>10422.265225401</v>
      </c>
      <c r="J161" s="20" t="n">
        <f aca="false">MAX(0,-J159)</f>
        <v>-0</v>
      </c>
      <c r="K161" s="20" t="n">
        <f aca="false">MAX(0,-K159)</f>
        <v>5.41754075342466</v>
      </c>
      <c r="L161" s="20" t="n">
        <f aca="false">MAX(0,-L159)</f>
        <v>7.30364753424658</v>
      </c>
      <c r="M161" s="20" t="n">
        <f aca="false">MAX(0,-M159)</f>
        <v>7.38390739726027</v>
      </c>
      <c r="N161" s="20" t="n">
        <f aca="false">MAX(0,-N159)</f>
        <v>7.38390739726027</v>
      </c>
      <c r="O161" s="20" t="n">
        <f aca="false">MAX(0,-O159)</f>
        <v>7.22338767123288</v>
      </c>
      <c r="P161" s="20" t="n">
        <f aca="false">MAX(0,-P159)</f>
        <v>7.30364753424658</v>
      </c>
      <c r="Q161" s="20" t="n">
        <f aca="false">MAX(0,-Q159)</f>
        <v>7.38390739726027</v>
      </c>
      <c r="R161" s="20" t="n">
        <f aca="false">MAX(0,-R159)</f>
        <v>7.38390739726027</v>
      </c>
      <c r="S161" s="20" t="n">
        <f aca="false">MAX(0,-S159)</f>
        <v>7.30364753424658</v>
      </c>
      <c r="T161" s="20" t="n">
        <f aca="false">MAX(0,-T159)</f>
        <v>317.888384615672</v>
      </c>
      <c r="U161" s="20" t="n">
        <f aca="false">MAX(0,-U159)</f>
        <v>321.97217735897</v>
      </c>
      <c r="V161" s="20" t="n">
        <f aca="false">MAX(0,-V159)</f>
        <v>322.568730828841</v>
      </c>
      <c r="W161" s="20" t="n">
        <f aca="false">MAX(0,-W159)</f>
        <v>324.232054570667</v>
      </c>
      <c r="X161" s="20" t="n">
        <f aca="false">MAX(0,-X159)</f>
        <v>328.409964482534</v>
      </c>
      <c r="Y161" s="20" t="n">
        <f aca="false">MAX(0,-Y159)</f>
        <v>332.606543907756</v>
      </c>
      <c r="Z161" s="20" t="n">
        <f aca="false">MAX(0,-Z159)</f>
        <v>333.200233306091</v>
      </c>
      <c r="AA161" s="20" t="n">
        <f aca="false">MAX(0,-AA159)</f>
        <v>417.307782538973</v>
      </c>
      <c r="AB161" s="20" t="n">
        <f aca="false">MAX(0,-AB159)</f>
        <v>422.517079953792</v>
      </c>
      <c r="AC161" s="20" t="n">
        <f aca="false">MAX(0,-AC159)</f>
        <v>427.744956435604</v>
      </c>
      <c r="AD161" s="20" t="n">
        <f aca="false">MAX(0,-AD159)</f>
        <v>428.33576964511</v>
      </c>
      <c r="AE161" s="20" t="n">
        <f aca="false">MAX(0,-AE159)</f>
        <v>0</v>
      </c>
      <c r="AF161" s="20" t="n">
        <f aca="false">MAX(0,-AF159)</f>
        <v>0</v>
      </c>
      <c r="AG161" s="20" t="n">
        <f aca="false">MAX(0,-AG159)</f>
        <v>0</v>
      </c>
      <c r="AH161" s="20" t="n">
        <f aca="false">MAX(0,-AH159)</f>
        <v>0</v>
      </c>
      <c r="AI161" s="20" t="n">
        <f aca="false">MAX(0,-AI159)</f>
        <v>0</v>
      </c>
      <c r="AJ161" s="20" t="n">
        <f aca="false">MAX(0,-AJ159)</f>
        <v>0</v>
      </c>
      <c r="AK161" s="20" t="n">
        <f aca="false">MAX(0,-AK159)</f>
        <v>0</v>
      </c>
      <c r="AL161" s="20" t="n">
        <f aca="false">MAX(0,-AL159)</f>
        <v>0</v>
      </c>
      <c r="AM161" s="20" t="n">
        <f aca="false">MAX(0,-AM159)</f>
        <v>0</v>
      </c>
      <c r="AN161" s="20" t="n">
        <f aca="false">MAX(0,-AN159)</f>
        <v>0</v>
      </c>
      <c r="AO161" s="20" t="n">
        <f aca="false">MAX(0,-AO159)</f>
        <v>0</v>
      </c>
      <c r="AP161" s="20" t="n">
        <f aca="false">MAX(0,-AP159)</f>
        <v>0</v>
      </c>
      <c r="AQ161" s="20" t="n">
        <f aca="false">MAX(0,-AQ159)</f>
        <v>0</v>
      </c>
      <c r="AR161" s="20" t="n">
        <f aca="false">MAX(0,-AR159)</f>
        <v>0</v>
      </c>
      <c r="AS161" s="20" t="n">
        <f aca="false">MAX(0,-AS159)</f>
        <v>0</v>
      </c>
      <c r="AT161" s="20" t="n">
        <f aca="false">MAX(0,-AT159)</f>
        <v>0</v>
      </c>
      <c r="AU161" s="20" t="n">
        <f aca="false">MAX(0,-AU159)</f>
        <v>0</v>
      </c>
      <c r="AV161" s="20" t="n">
        <f aca="false">MAX(0,-AV159)</f>
        <v>0</v>
      </c>
      <c r="AW161" s="20" t="n">
        <f aca="false">MAX(0,-AW159)</f>
        <v>0</v>
      </c>
      <c r="AX161" s="20" t="n">
        <f aca="false">MAX(0,-AX159)</f>
        <v>0</v>
      </c>
      <c r="AY161" s="20" t="n">
        <f aca="false">MAX(0,-AY159)</f>
        <v>0</v>
      </c>
      <c r="AZ161" s="20" t="n">
        <f aca="false">MAX(0,-AZ159)</f>
        <v>0</v>
      </c>
      <c r="BA161" s="20" t="n">
        <f aca="false">MAX(0,-BA159)</f>
        <v>0</v>
      </c>
      <c r="BB161" s="20" t="n">
        <f aca="false">MAX(0,-BB159)</f>
        <v>0</v>
      </c>
      <c r="BC161" s="20" t="n">
        <f aca="false">MAX(0,-BC159)</f>
        <v>0</v>
      </c>
      <c r="BD161" s="20" t="n">
        <f aca="false">MAX(0,-BD159)</f>
        <v>0</v>
      </c>
      <c r="BE161" s="20" t="n">
        <f aca="false">MAX(0,-BE159)</f>
        <v>0</v>
      </c>
      <c r="BF161" s="20" t="n">
        <f aca="false">MAX(0,-BF159)</f>
        <v>0</v>
      </c>
      <c r="BG161" s="20" t="n">
        <f aca="false">MAX(0,-BG159)</f>
        <v>0</v>
      </c>
      <c r="BH161" s="20" t="n">
        <f aca="false">MAX(0,-BH159)</f>
        <v>0</v>
      </c>
      <c r="BI161" s="20" t="n">
        <f aca="false">MAX(0,-BI159)</f>
        <v>0</v>
      </c>
      <c r="BJ161" s="20" t="n">
        <f aca="false">MAX(0,-BJ159)</f>
        <v>0</v>
      </c>
      <c r="BK161" s="20" t="n">
        <f aca="false">MAX(0,-BK159)</f>
        <v>0</v>
      </c>
      <c r="BL161" s="20" t="n">
        <f aca="false">MAX(0,-BL159)</f>
        <v>0</v>
      </c>
      <c r="BM161" s="20" t="n">
        <f aca="false">MAX(0,-BM159)</f>
        <v>0</v>
      </c>
      <c r="BN161" s="20" t="n">
        <f aca="false">MAX(0,-BN159)</f>
        <v>0</v>
      </c>
      <c r="BO161" s="20" t="n">
        <f aca="false">MAX(0,-BO159)</f>
        <v>0</v>
      </c>
      <c r="BP161" s="20" t="n">
        <f aca="false">MAX(0,-BP159)</f>
        <v>0</v>
      </c>
      <c r="BQ161" s="20" t="n">
        <f aca="false">MAX(0,-BQ159)</f>
        <v>0</v>
      </c>
      <c r="BR161" s="20" t="n">
        <f aca="false">MAX(0,-BR159)</f>
        <v>0</v>
      </c>
      <c r="BS161" s="20" t="n">
        <f aca="false">MAX(0,-BS159)</f>
        <v>0</v>
      </c>
      <c r="BT161" s="20" t="n">
        <f aca="false">MAX(0,-BT159)</f>
        <v>0</v>
      </c>
      <c r="BU161" s="20" t="n">
        <f aca="false">MAX(0,-BU159)</f>
        <v>0</v>
      </c>
      <c r="BV161" s="20" t="n">
        <f aca="false">MAX(0,-BV159)</f>
        <v>0</v>
      </c>
      <c r="BW161" s="20" t="n">
        <f aca="false">MAX(0,-BW159)</f>
        <v>0</v>
      </c>
      <c r="BX161" s="20" t="n">
        <f aca="false">MAX(0,-BX159)</f>
        <v>0</v>
      </c>
      <c r="BY161" s="20" t="n">
        <f aca="false">MAX(0,-BY159)</f>
        <v>0</v>
      </c>
      <c r="BZ161" s="20" t="n">
        <f aca="false">MAX(0,-BZ159)</f>
        <v>0</v>
      </c>
      <c r="CA161" s="20" t="n">
        <f aca="false">MAX(0,-CA159)</f>
        <v>0</v>
      </c>
      <c r="CB161" s="20" t="n">
        <f aca="false">MAX(0,-CB159)</f>
        <v>0</v>
      </c>
      <c r="CC161" s="20" t="n">
        <f aca="false">MAX(0,-CC159)</f>
        <v>0</v>
      </c>
      <c r="CD161" s="20" t="n">
        <f aca="false">MAX(0,-CD159)</f>
        <v>0</v>
      </c>
      <c r="CE161" s="20" t="n">
        <f aca="false">MAX(0,-CE159)</f>
        <v>0</v>
      </c>
      <c r="CF161" s="20" t="n">
        <f aca="false">MAX(0,-CF159)</f>
        <v>0</v>
      </c>
      <c r="CG161" s="20" t="n">
        <f aca="false">MAX(0,-CG159)</f>
        <v>0</v>
      </c>
      <c r="CH161" s="20" t="n">
        <f aca="false">MAX(0,-CH159)</f>
        <v>0</v>
      </c>
      <c r="CI161" s="20" t="n">
        <f aca="false">MAX(0,-CI159)</f>
        <v>0</v>
      </c>
      <c r="CJ161" s="20" t="n">
        <f aca="false">MAX(0,-CJ159)</f>
        <v>0</v>
      </c>
      <c r="CK161" s="20" t="n">
        <f aca="false">MAX(0,-CK159)</f>
        <v>0</v>
      </c>
      <c r="CL161" s="20" t="n">
        <f aca="false">MAX(0,-CL159)</f>
        <v>0</v>
      </c>
      <c r="CM161" s="20" t="n">
        <f aca="false">MAX(0,-CM159)</f>
        <v>0</v>
      </c>
      <c r="CN161" s="20" t="n">
        <f aca="false">MAX(0,-CN159)</f>
        <v>0</v>
      </c>
      <c r="CO161" s="20" t="n">
        <f aca="false">MAX(0,-CO159)</f>
        <v>0</v>
      </c>
      <c r="CP161" s="20" t="n">
        <f aca="false">MAX(0,-CP159)</f>
        <v>0</v>
      </c>
      <c r="CQ161" s="20" t="n">
        <f aca="false">MAX(0,-CQ159)</f>
        <v>0</v>
      </c>
      <c r="CR161" s="20" t="n">
        <f aca="false">MAX(0,-CR159)</f>
        <v>0</v>
      </c>
      <c r="CS161" s="20" t="n">
        <f aca="false">MAX(0,-CS159)</f>
        <v>0</v>
      </c>
      <c r="CT161" s="20" t="n">
        <f aca="false">MAX(0,-CT159)</f>
        <v>0</v>
      </c>
      <c r="CU161" s="20" t="n">
        <f aca="false">MAX(0,-CU159)</f>
        <v>0</v>
      </c>
      <c r="CV161" s="20" t="n">
        <f aca="false">MAX(0,-CV159)</f>
        <v>310.350277749104</v>
      </c>
      <c r="CW161" s="20" t="n">
        <f aca="false">MAX(0,-CW159)</f>
        <v>314.975048338134</v>
      </c>
      <c r="CX161" s="20" t="n">
        <f aca="false">MAX(0,-CX159)</f>
        <v>316.201796262297</v>
      </c>
      <c r="CY161" s="20" t="n">
        <f aca="false">MAX(0,-CY159)</f>
        <v>106.272285053554</v>
      </c>
      <c r="CZ161" s="20" t="n">
        <f aca="false">MAX(0,-CZ159)</f>
        <v>108.912697182025</v>
      </c>
      <c r="DA161" s="20" t="n">
        <f aca="false">MAX(0,-DA159)</f>
        <v>111.600473634682</v>
      </c>
      <c r="DB161" s="20" t="n">
        <f aca="false">MAX(0,-DB159)</f>
        <v>113.10665628623</v>
      </c>
      <c r="DC161" s="20" t="n">
        <f aca="false">MAX(0,-DC159)</f>
        <v>122.715250352958</v>
      </c>
      <c r="DD161" s="20" t="n">
        <f aca="false">MAX(0,-DD159)</f>
        <v>125.502849746475</v>
      </c>
      <c r="DE161" s="20" t="n">
        <f aca="false">MAX(0,-DE159)</f>
        <v>128.336661088113</v>
      </c>
      <c r="DF161" s="20" t="n">
        <f aca="false">MAX(0,-DF159)</f>
        <v>129.806198250361</v>
      </c>
      <c r="DG161" s="20" t="n">
        <f aca="false">MAX(0,-DG159)</f>
        <v>121.674573749354</v>
      </c>
      <c r="DH161" s="20" t="n">
        <f aca="false">MAX(0,-DH159)</f>
        <v>124.440908018586</v>
      </c>
      <c r="DI161" s="20" t="n">
        <f aca="false">MAX(0,-DI159)</f>
        <v>127.2531394043</v>
      </c>
      <c r="DJ161" s="20" t="n">
        <f aca="false">MAX(0,-DJ159)</f>
        <v>128.712664939357</v>
      </c>
      <c r="DK161" s="20" t="n">
        <f aca="false">MAX(0,-DK159)</f>
        <v>178.272656079338</v>
      </c>
      <c r="DL161" s="20" t="n">
        <f aca="false">MAX(0,-DL159)</f>
        <v>179.680778097533</v>
      </c>
      <c r="DM161" s="20" t="n">
        <f aca="false">MAX(0,-DM159)</f>
        <v>183.077822056305</v>
      </c>
      <c r="DN161" s="20" t="n">
        <f aca="false">MAX(0,-DN159)</f>
        <v>184.514901373142</v>
      </c>
      <c r="DO161" s="20" t="n">
        <f aca="false">MAX(0,-DO159)</f>
        <v>125.194774316111</v>
      </c>
      <c r="DP161" s="20" t="n">
        <f aca="false">MAX(0,-DP159)</f>
        <v>127.977900554436</v>
      </c>
      <c r="DQ161" s="20" t="n">
        <f aca="false">MAX(0,-DQ159)</f>
        <v>130.806199580561</v>
      </c>
      <c r="DR161" s="20" t="n">
        <f aca="false">MAX(0,-DR159)</f>
        <v>132.24269150733</v>
      </c>
      <c r="DS161" s="20" t="n">
        <f aca="false">MAX(0,-DS159)</f>
        <v>151.03409724759</v>
      </c>
      <c r="DT161" s="20" t="n">
        <f aca="false">MAX(0,-DT159)</f>
        <v>154.096800862238</v>
      </c>
      <c r="DU161" s="20" t="n">
        <f aca="false">MAX(0,-DU159)</f>
        <v>157.204433039046</v>
      </c>
      <c r="DV161" s="20" t="n">
        <f aca="false">MAX(0,-DV159)</f>
        <v>158.633158605131</v>
      </c>
      <c r="DW161" s="20" t="n">
        <f aca="false">MAX(0,-DW159)</f>
        <v>152.81415407819</v>
      </c>
      <c r="DX161" s="20" t="n">
        <f aca="false">MAX(0,-DX159)</f>
        <v>155.894762342184</v>
      </c>
      <c r="DY161" s="20" t="n">
        <f aca="false">MAX(0,-DY159)</f>
        <v>159.020238364811</v>
      </c>
      <c r="DZ161" s="20" t="n">
        <f aca="false">MAX(0,-DZ159)</f>
        <v>160.447030382457</v>
      </c>
      <c r="EA161" s="20" t="n">
        <f aca="false">MAX(0,-EA159)</f>
        <v>164.273108970472</v>
      </c>
      <c r="EB161" s="20" t="n">
        <f aca="false">MAX(0,-EB159)</f>
        <v>165.643055105704</v>
      </c>
      <c r="EC161" s="20" t="n">
        <f aca="false">MAX(0,-EC159)</f>
        <v>168.847271873903</v>
      </c>
      <c r="ED161" s="20" t="n">
        <f aca="false">MAX(0,-ED159)</f>
        <v>170.245390240552</v>
      </c>
      <c r="EE161" s="20" t="n">
        <f aca="false">MAX(0,-EE159)</f>
        <v>176.450001620735</v>
      </c>
      <c r="EF161" s="20" t="n">
        <f aca="false">MAX(0,-EF159)</f>
        <v>179.784337622512</v>
      </c>
      <c r="EG161" s="20" t="n">
        <f aca="false">MAX(0,-EG159)</f>
        <v>183.16325281179</v>
      </c>
      <c r="EH161" s="20" t="n">
        <f aca="false">MAX(0,-EH159)</f>
        <v>184.580868284838</v>
      </c>
      <c r="EI161" s="20" t="n">
        <f aca="false">MAX(0,-EI159)</f>
        <v>107.632882068147</v>
      </c>
      <c r="EJ161" s="20" t="n">
        <f aca="false">MAX(0,-EJ159)</f>
        <v>0</v>
      </c>
      <c r="EK161" s="20" t="n">
        <f aca="false">MAX(0,-EK159)</f>
        <v>0</v>
      </c>
      <c r="EL161" s="20" t="n">
        <f aca="false">MAX(0,-EL159)</f>
        <v>0</v>
      </c>
      <c r="EM161" s="20" t="n">
        <f aca="false">MAX(0,-EM159)</f>
        <v>0</v>
      </c>
      <c r="EN161" s="20" t="n">
        <f aca="false">MAX(0,-EN159)</f>
        <v>0</v>
      </c>
      <c r="EO161" s="20" t="n">
        <f aca="false">MAX(0,-EO159)</f>
        <v>0</v>
      </c>
      <c r="EP161" s="20" t="n">
        <f aca="false">MAX(0,-EP159)</f>
        <v>0</v>
      </c>
      <c r="EQ161" s="20" t="n">
        <f aca="false">MAX(0,-EQ159)</f>
        <v>0</v>
      </c>
      <c r="ER161" s="20" t="n">
        <f aca="false">MAX(0,-ER159)</f>
        <v>0</v>
      </c>
      <c r="ES161" s="20" t="n">
        <f aca="false">MAX(0,-ES159)</f>
        <v>0</v>
      </c>
      <c r="ET161" s="20" t="n">
        <f aca="false">MAX(0,-ET159)</f>
        <v>0</v>
      </c>
      <c r="EU161" s="20" t="n">
        <f aca="false">MAX(0,-EU159)</f>
        <v>0</v>
      </c>
      <c r="EV161" s="20" t="n">
        <f aca="false">MAX(0,-EV159)</f>
        <v>0</v>
      </c>
      <c r="EW161" s="20" t="n">
        <f aca="false">MAX(0,-EW159)</f>
        <v>0</v>
      </c>
      <c r="EX161" s="20" t="n">
        <f aca="false">MAX(0,-EX159)</f>
        <v>0</v>
      </c>
      <c r="EY161" s="20" t="n">
        <f aca="false">MAX(0,-EY159)</f>
        <v>0</v>
      </c>
      <c r="EZ161" s="20" t="n">
        <f aca="false">MAX(0,-EZ159)</f>
        <v>0</v>
      </c>
      <c r="FA161" s="20" t="n">
        <f aca="false">MAX(0,-FA159)</f>
        <v>0</v>
      </c>
      <c r="FB161" s="20" t="n">
        <f aca="false">MAX(0,-FB159)</f>
        <v>0</v>
      </c>
      <c r="FC161" s="20" t="n">
        <f aca="false">MAX(0,-FC159)</f>
        <v>0</v>
      </c>
      <c r="FD161" s="20" t="n">
        <f aca="false">MAX(0,-FD159)</f>
        <v>-0</v>
      </c>
      <c r="FE161" s="20" t="n">
        <f aca="false">MAX(0,-FE159)</f>
        <v>-0</v>
      </c>
      <c r="FF161" s="20" t="n">
        <f aca="false">MAX(0,-FF159)</f>
        <v>-0</v>
      </c>
      <c r="FG161" s="20" t="n">
        <f aca="false">MAX(0,-FG159)</f>
        <v>-0</v>
      </c>
      <c r="FH161" s="20" t="n">
        <f aca="false">MAX(0,-FH159)</f>
        <v>-0</v>
      </c>
    </row>
    <row r="162" customFormat="false" ht="15" hidden="false" customHeight="false" outlineLevel="0" collapsed="false">
      <c r="C162" s="0" t="s">
        <v>799</v>
      </c>
      <c r="D162" s="11" t="s">
        <v>359</v>
      </c>
      <c r="I162" s="20" t="n">
        <f aca="false">SUM(J162:FH162)</f>
        <v>-7376.74290022469</v>
      </c>
      <c r="J162" s="20" t="n">
        <f aca="false">-MIN(J160,In_Loss_Cap*MAX(0,J159))</f>
        <v>-0</v>
      </c>
      <c r="K162" s="20" t="n">
        <f aca="false">-MIN(K160,In_Loss_Cap*MAX(0,K159))</f>
        <v>-0</v>
      </c>
      <c r="L162" s="20" t="n">
        <f aca="false">-MIN(L160,In_Loss_Cap*MAX(0,L159))</f>
        <v>-0</v>
      </c>
      <c r="M162" s="20" t="n">
        <f aca="false">-MIN(M160,In_Loss_Cap*MAX(0,M159))</f>
        <v>-0</v>
      </c>
      <c r="N162" s="20" t="n">
        <f aca="false">-MIN(N160,In_Loss_Cap*MAX(0,N159))</f>
        <v>-0</v>
      </c>
      <c r="O162" s="20" t="n">
        <f aca="false">-MIN(O160,In_Loss_Cap*MAX(0,O159))</f>
        <v>-0</v>
      </c>
      <c r="P162" s="20" t="n">
        <f aca="false">-MIN(P160,In_Loss_Cap*MAX(0,P159))</f>
        <v>-0</v>
      </c>
      <c r="Q162" s="20" t="n">
        <f aca="false">-MIN(Q160,In_Loss_Cap*MAX(0,Q159))</f>
        <v>-0</v>
      </c>
      <c r="R162" s="20" t="n">
        <f aca="false">-MIN(R160,In_Loss_Cap*MAX(0,R159))</f>
        <v>-0</v>
      </c>
      <c r="S162" s="20" t="n">
        <f aca="false">-MIN(S160,In_Loss_Cap*MAX(0,S159))</f>
        <v>-0</v>
      </c>
      <c r="T162" s="20" t="n">
        <f aca="false">-MIN(T160,In_Loss_Cap*MAX(0,T159))</f>
        <v>-0</v>
      </c>
      <c r="U162" s="20" t="n">
        <f aca="false">-MIN(U160,In_Loss_Cap*MAX(0,U159))</f>
        <v>-0</v>
      </c>
      <c r="V162" s="20" t="n">
        <f aca="false">-MIN(V160,In_Loss_Cap*MAX(0,V159))</f>
        <v>-0</v>
      </c>
      <c r="W162" s="20" t="n">
        <f aca="false">-MIN(W160,In_Loss_Cap*MAX(0,W159))</f>
        <v>-0</v>
      </c>
      <c r="X162" s="20" t="n">
        <f aca="false">-MIN(X160,In_Loss_Cap*MAX(0,X159))</f>
        <v>-0</v>
      </c>
      <c r="Y162" s="20" t="n">
        <f aca="false">-MIN(Y160,In_Loss_Cap*MAX(0,Y159))</f>
        <v>-0</v>
      </c>
      <c r="Z162" s="20" t="n">
        <f aca="false">-MIN(Z160,In_Loss_Cap*MAX(0,Z159))</f>
        <v>-0</v>
      </c>
      <c r="AA162" s="20" t="n">
        <f aca="false">-MIN(AA160,In_Loss_Cap*MAX(0,AA159))</f>
        <v>-0</v>
      </c>
      <c r="AB162" s="20" t="n">
        <f aca="false">-MIN(AB160,In_Loss_Cap*MAX(0,AB159))</f>
        <v>-0</v>
      </c>
      <c r="AC162" s="20" t="n">
        <f aca="false">-MIN(AC160,In_Loss_Cap*MAX(0,AC159))</f>
        <v>-0</v>
      </c>
      <c r="AD162" s="20" t="n">
        <f aca="false">-MIN(AD160,In_Loss_Cap*MAX(0,AD159))</f>
        <v>-0</v>
      </c>
      <c r="AE162" s="20" t="n">
        <f aca="false">-MIN(AE160,In_Loss_Cap*MAX(0,AE159))</f>
        <v>-165.763869137101</v>
      </c>
      <c r="AF162" s="20" t="n">
        <f aca="false">-MIN(AF160,In_Loss_Cap*MAX(0,AF159))</f>
        <v>-166.970393112602</v>
      </c>
      <c r="AG162" s="20" t="n">
        <f aca="false">-MIN(AG160,In_Loss_Cap*MAX(0,AG159))</f>
        <v>-168.156301701351</v>
      </c>
      <c r="AH162" s="20" t="n">
        <f aca="false">-MIN(AH160,In_Loss_Cap*MAX(0,AH159))</f>
        <v>-167.50073364637</v>
      </c>
      <c r="AI162" s="20" t="n">
        <f aca="false">-MIN(AI160,In_Loss_Cap*MAX(0,AI159))</f>
        <v>-163.781837422688</v>
      </c>
      <c r="AJ162" s="20" t="n">
        <f aca="false">-MIN(AJ160,In_Loss_Cap*MAX(0,AJ159))</f>
        <v>-163.175718063989</v>
      </c>
      <c r="AK162" s="20" t="n">
        <f aca="false">-MIN(AK160,In_Loss_Cap*MAX(0,AK159))</f>
        <v>-0</v>
      </c>
      <c r="AL162" s="20" t="n">
        <f aca="false">-MIN(AL160,In_Loss_Cap*MAX(0,AL159))</f>
        <v>-0</v>
      </c>
      <c r="AM162" s="20" t="n">
        <f aca="false">-MIN(AM160,In_Loss_Cap*MAX(0,AM159))</f>
        <v>-0</v>
      </c>
      <c r="AN162" s="20" t="n">
        <f aca="false">-MIN(AN160,In_Loss_Cap*MAX(0,AN159))</f>
        <v>-0</v>
      </c>
      <c r="AO162" s="20" t="n">
        <f aca="false">-MIN(AO160,In_Loss_Cap*MAX(0,AO159))</f>
        <v>-0</v>
      </c>
      <c r="AP162" s="20" t="n">
        <f aca="false">-MIN(AP160,In_Loss_Cap*MAX(0,AP159))</f>
        <v>-0</v>
      </c>
      <c r="AQ162" s="20" t="n">
        <f aca="false">-MIN(AQ160,In_Loss_Cap*MAX(0,AQ159))</f>
        <v>-0</v>
      </c>
      <c r="AR162" s="20" t="n">
        <f aca="false">-MIN(AR160,In_Loss_Cap*MAX(0,AR159))</f>
        <v>-0</v>
      </c>
      <c r="AS162" s="20" t="n">
        <f aca="false">-MIN(AS160,In_Loss_Cap*MAX(0,AS159))</f>
        <v>-0</v>
      </c>
      <c r="AT162" s="20" t="n">
        <f aca="false">-MIN(AT160,In_Loss_Cap*MAX(0,AT159))</f>
        <v>-0</v>
      </c>
      <c r="AU162" s="20" t="n">
        <f aca="false">-MIN(AU160,In_Loss_Cap*MAX(0,AU159))</f>
        <v>-0</v>
      </c>
      <c r="AV162" s="20" t="n">
        <f aca="false">-MIN(AV160,In_Loss_Cap*MAX(0,AV159))</f>
        <v>-0</v>
      </c>
      <c r="AW162" s="20" t="n">
        <f aca="false">-MIN(AW160,In_Loss_Cap*MAX(0,AW159))</f>
        <v>-0</v>
      </c>
      <c r="AX162" s="20" t="n">
        <f aca="false">-MIN(AX160,In_Loss_Cap*MAX(0,AX159))</f>
        <v>-0</v>
      </c>
      <c r="AY162" s="20" t="n">
        <f aca="false">-MIN(AY160,In_Loss_Cap*MAX(0,AY159))</f>
        <v>-0</v>
      </c>
      <c r="AZ162" s="20" t="n">
        <f aca="false">-MIN(AZ160,In_Loss_Cap*MAX(0,AZ159))</f>
        <v>-0</v>
      </c>
      <c r="BA162" s="20" t="n">
        <f aca="false">-MIN(BA160,In_Loss_Cap*MAX(0,BA159))</f>
        <v>-0</v>
      </c>
      <c r="BB162" s="20" t="n">
        <f aca="false">-MIN(BB160,In_Loss_Cap*MAX(0,BB159))</f>
        <v>-0</v>
      </c>
      <c r="BC162" s="20" t="n">
        <f aca="false">-MIN(BC160,In_Loss_Cap*MAX(0,BC159))</f>
        <v>-0</v>
      </c>
      <c r="BD162" s="20" t="n">
        <f aca="false">-MIN(BD160,In_Loss_Cap*MAX(0,BD159))</f>
        <v>-0</v>
      </c>
      <c r="BE162" s="20" t="n">
        <f aca="false">-MIN(BE160,In_Loss_Cap*MAX(0,BE159))</f>
        <v>-0</v>
      </c>
      <c r="BF162" s="20" t="n">
        <f aca="false">-MIN(BF160,In_Loss_Cap*MAX(0,BF159))</f>
        <v>-0</v>
      </c>
      <c r="BG162" s="20" t="n">
        <f aca="false">-MIN(BG160,In_Loss_Cap*MAX(0,BG159))</f>
        <v>-0</v>
      </c>
      <c r="BH162" s="20" t="n">
        <f aca="false">-MIN(BH160,In_Loss_Cap*MAX(0,BH159))</f>
        <v>-0</v>
      </c>
      <c r="BI162" s="20" t="n">
        <f aca="false">-MIN(BI160,In_Loss_Cap*MAX(0,BI159))</f>
        <v>-0</v>
      </c>
      <c r="BJ162" s="20" t="n">
        <f aca="false">-MIN(BJ160,In_Loss_Cap*MAX(0,BJ159))</f>
        <v>-0</v>
      </c>
      <c r="BK162" s="20" t="n">
        <f aca="false">-MIN(BK160,In_Loss_Cap*MAX(0,BK159))</f>
        <v>-0</v>
      </c>
      <c r="BL162" s="20" t="n">
        <f aca="false">-MIN(BL160,In_Loss_Cap*MAX(0,BL159))</f>
        <v>-0</v>
      </c>
      <c r="BM162" s="20" t="n">
        <f aca="false">-MIN(BM160,In_Loss_Cap*MAX(0,BM159))</f>
        <v>-0</v>
      </c>
      <c r="BN162" s="20" t="n">
        <f aca="false">-MIN(BN160,In_Loss_Cap*MAX(0,BN159))</f>
        <v>-0</v>
      </c>
      <c r="BO162" s="20" t="n">
        <f aca="false">-MIN(BO160,In_Loss_Cap*MAX(0,BO159))</f>
        <v>-0</v>
      </c>
      <c r="BP162" s="20" t="n">
        <f aca="false">-MIN(BP160,In_Loss_Cap*MAX(0,BP159))</f>
        <v>-0</v>
      </c>
      <c r="BQ162" s="20" t="n">
        <f aca="false">-MIN(BQ160,In_Loss_Cap*MAX(0,BQ159))</f>
        <v>-0</v>
      </c>
      <c r="BR162" s="20" t="n">
        <f aca="false">-MIN(BR160,In_Loss_Cap*MAX(0,BR159))</f>
        <v>-0</v>
      </c>
      <c r="BS162" s="20" t="n">
        <f aca="false">-MIN(BS160,In_Loss_Cap*MAX(0,BS159))</f>
        <v>-0</v>
      </c>
      <c r="BT162" s="20" t="n">
        <f aca="false">-MIN(BT160,In_Loss_Cap*MAX(0,BT159))</f>
        <v>-0</v>
      </c>
      <c r="BU162" s="20" t="n">
        <f aca="false">-MIN(BU160,In_Loss_Cap*MAX(0,BU159))</f>
        <v>-0</v>
      </c>
      <c r="BV162" s="20" t="n">
        <f aca="false">-MIN(BV160,In_Loss_Cap*MAX(0,BV159))</f>
        <v>-0</v>
      </c>
      <c r="BW162" s="20" t="n">
        <f aca="false">-MIN(BW160,In_Loss_Cap*MAX(0,BW159))</f>
        <v>-0</v>
      </c>
      <c r="BX162" s="20" t="n">
        <f aca="false">-MIN(BX160,In_Loss_Cap*MAX(0,BX159))</f>
        <v>-0</v>
      </c>
      <c r="BY162" s="20" t="n">
        <f aca="false">-MIN(BY160,In_Loss_Cap*MAX(0,BY159))</f>
        <v>-0</v>
      </c>
      <c r="BZ162" s="20" t="n">
        <f aca="false">-MIN(BZ160,In_Loss_Cap*MAX(0,BZ159))</f>
        <v>-0</v>
      </c>
      <c r="CA162" s="20" t="n">
        <f aca="false">-MIN(CA160,In_Loss_Cap*MAX(0,CA159))</f>
        <v>-0</v>
      </c>
      <c r="CB162" s="20" t="n">
        <f aca="false">-MIN(CB160,In_Loss_Cap*MAX(0,CB159))</f>
        <v>-0</v>
      </c>
      <c r="CC162" s="20" t="n">
        <f aca="false">-MIN(CC160,In_Loss_Cap*MAX(0,CC159))</f>
        <v>-0</v>
      </c>
      <c r="CD162" s="20" t="n">
        <f aca="false">-MIN(CD160,In_Loss_Cap*MAX(0,CD159))</f>
        <v>-0</v>
      </c>
      <c r="CE162" s="20" t="n">
        <f aca="false">-MIN(CE160,In_Loss_Cap*MAX(0,CE159))</f>
        <v>-0</v>
      </c>
      <c r="CF162" s="20" t="n">
        <f aca="false">-MIN(CF160,In_Loss_Cap*MAX(0,CF159))</f>
        <v>-0</v>
      </c>
      <c r="CG162" s="20" t="n">
        <f aca="false">-MIN(CG160,In_Loss_Cap*MAX(0,CG159))</f>
        <v>-0</v>
      </c>
      <c r="CH162" s="20" t="n">
        <f aca="false">-MIN(CH160,In_Loss_Cap*MAX(0,CH159))</f>
        <v>-0</v>
      </c>
      <c r="CI162" s="20" t="n">
        <f aca="false">-MIN(CI160,In_Loss_Cap*MAX(0,CI159))</f>
        <v>-0</v>
      </c>
      <c r="CJ162" s="20" t="n">
        <f aca="false">-MIN(CJ160,In_Loss_Cap*MAX(0,CJ159))</f>
        <v>-0</v>
      </c>
      <c r="CK162" s="20" t="n">
        <f aca="false">-MIN(CK160,In_Loss_Cap*MAX(0,CK159))</f>
        <v>-0</v>
      </c>
      <c r="CL162" s="20" t="n">
        <f aca="false">-MIN(CL160,In_Loss_Cap*MAX(0,CL159))</f>
        <v>-0</v>
      </c>
      <c r="CM162" s="20" t="n">
        <f aca="false">-MIN(CM160,In_Loss_Cap*MAX(0,CM159))</f>
        <v>-0</v>
      </c>
      <c r="CN162" s="20" t="n">
        <f aca="false">-MIN(CN160,In_Loss_Cap*MAX(0,CN159))</f>
        <v>-0</v>
      </c>
      <c r="CO162" s="20" t="n">
        <f aca="false">-MIN(CO160,In_Loss_Cap*MAX(0,CO159))</f>
        <v>-0</v>
      </c>
      <c r="CP162" s="20" t="n">
        <f aca="false">-MIN(CP160,In_Loss_Cap*MAX(0,CP159))</f>
        <v>-0</v>
      </c>
      <c r="CQ162" s="20" t="n">
        <f aca="false">-MIN(CQ160,In_Loss_Cap*MAX(0,CQ159))</f>
        <v>-0</v>
      </c>
      <c r="CR162" s="20" t="n">
        <f aca="false">-MIN(CR160,In_Loss_Cap*MAX(0,CR159))</f>
        <v>-0</v>
      </c>
      <c r="CS162" s="20" t="n">
        <f aca="false">-MIN(CS160,In_Loss_Cap*MAX(0,CS159))</f>
        <v>-0</v>
      </c>
      <c r="CT162" s="20" t="n">
        <f aca="false">-MIN(CT160,In_Loss_Cap*MAX(0,CT159))</f>
        <v>-0</v>
      </c>
      <c r="CU162" s="20" t="n">
        <f aca="false">-MIN(CU160,In_Loss_Cap*MAX(0,CU159))</f>
        <v>-0</v>
      </c>
      <c r="CV162" s="20" t="n">
        <f aca="false">-MIN(CV160,In_Loss_Cap*MAX(0,CV159))</f>
        <v>-0</v>
      </c>
      <c r="CW162" s="20" t="n">
        <f aca="false">-MIN(CW160,In_Loss_Cap*MAX(0,CW159))</f>
        <v>-0</v>
      </c>
      <c r="CX162" s="20" t="n">
        <f aca="false">-MIN(CX160,In_Loss_Cap*MAX(0,CX159))</f>
        <v>-0</v>
      </c>
      <c r="CY162" s="20" t="n">
        <f aca="false">-MIN(CY160,In_Loss_Cap*MAX(0,CY159))</f>
        <v>-0</v>
      </c>
      <c r="CZ162" s="20" t="n">
        <f aca="false">-MIN(CZ160,In_Loss_Cap*MAX(0,CZ159))</f>
        <v>-0</v>
      </c>
      <c r="DA162" s="20" t="n">
        <f aca="false">-MIN(DA160,In_Loss_Cap*MAX(0,DA159))</f>
        <v>-0</v>
      </c>
      <c r="DB162" s="20" t="n">
        <f aca="false">-MIN(DB160,In_Loss_Cap*MAX(0,DB159))</f>
        <v>-0</v>
      </c>
      <c r="DC162" s="20" t="n">
        <f aca="false">-MIN(DC160,In_Loss_Cap*MAX(0,DC159))</f>
        <v>-0</v>
      </c>
      <c r="DD162" s="20" t="n">
        <f aca="false">-MIN(DD160,In_Loss_Cap*MAX(0,DD159))</f>
        <v>-0</v>
      </c>
      <c r="DE162" s="20" t="n">
        <f aca="false">-MIN(DE160,In_Loss_Cap*MAX(0,DE159))</f>
        <v>-0</v>
      </c>
      <c r="DF162" s="20" t="n">
        <f aca="false">-MIN(DF160,In_Loss_Cap*MAX(0,DF159))</f>
        <v>-0</v>
      </c>
      <c r="DG162" s="20" t="n">
        <f aca="false">-MIN(DG160,In_Loss_Cap*MAX(0,DG159))</f>
        <v>-0</v>
      </c>
      <c r="DH162" s="20" t="n">
        <f aca="false">-MIN(DH160,In_Loss_Cap*MAX(0,DH159))</f>
        <v>-0</v>
      </c>
      <c r="DI162" s="20" t="n">
        <f aca="false">-MIN(DI160,In_Loss_Cap*MAX(0,DI159))</f>
        <v>-0</v>
      </c>
      <c r="DJ162" s="20" t="n">
        <f aca="false">-MIN(DJ160,In_Loss_Cap*MAX(0,DJ159))</f>
        <v>-0</v>
      </c>
      <c r="DK162" s="20" t="n">
        <f aca="false">-MIN(DK160,In_Loss_Cap*MAX(0,DK159))</f>
        <v>-0</v>
      </c>
      <c r="DL162" s="20" t="n">
        <f aca="false">-MIN(DL160,In_Loss_Cap*MAX(0,DL159))</f>
        <v>-0</v>
      </c>
      <c r="DM162" s="20" t="n">
        <f aca="false">-MIN(DM160,In_Loss_Cap*MAX(0,DM159))</f>
        <v>-0</v>
      </c>
      <c r="DN162" s="20" t="n">
        <f aca="false">-MIN(DN160,In_Loss_Cap*MAX(0,DN159))</f>
        <v>-0</v>
      </c>
      <c r="DO162" s="20" t="n">
        <f aca="false">-MIN(DO160,In_Loss_Cap*MAX(0,DO159))</f>
        <v>-0</v>
      </c>
      <c r="DP162" s="20" t="n">
        <f aca="false">-MIN(DP160,In_Loss_Cap*MAX(0,DP159))</f>
        <v>-0</v>
      </c>
      <c r="DQ162" s="20" t="n">
        <f aca="false">-MIN(DQ160,In_Loss_Cap*MAX(0,DQ159))</f>
        <v>-0</v>
      </c>
      <c r="DR162" s="20" t="n">
        <f aca="false">-MIN(DR160,In_Loss_Cap*MAX(0,DR159))</f>
        <v>-0</v>
      </c>
      <c r="DS162" s="20" t="n">
        <f aca="false">-MIN(DS160,In_Loss_Cap*MAX(0,DS159))</f>
        <v>-0</v>
      </c>
      <c r="DT162" s="20" t="n">
        <f aca="false">-MIN(DT160,In_Loss_Cap*MAX(0,DT159))</f>
        <v>-0</v>
      </c>
      <c r="DU162" s="20" t="n">
        <f aca="false">-MIN(DU160,In_Loss_Cap*MAX(0,DU159))</f>
        <v>-0</v>
      </c>
      <c r="DV162" s="20" t="n">
        <f aca="false">-MIN(DV160,In_Loss_Cap*MAX(0,DV159))</f>
        <v>-0</v>
      </c>
      <c r="DW162" s="20" t="n">
        <f aca="false">-MIN(DW160,In_Loss_Cap*MAX(0,DW159))</f>
        <v>-0</v>
      </c>
      <c r="DX162" s="20" t="n">
        <f aca="false">-MIN(DX160,In_Loss_Cap*MAX(0,DX159))</f>
        <v>-0</v>
      </c>
      <c r="DY162" s="20" t="n">
        <f aca="false">-MIN(DY160,In_Loss_Cap*MAX(0,DY159))</f>
        <v>-0</v>
      </c>
      <c r="DZ162" s="20" t="n">
        <f aca="false">-MIN(DZ160,In_Loss_Cap*MAX(0,DZ159))</f>
        <v>-0</v>
      </c>
      <c r="EA162" s="20" t="n">
        <f aca="false">-MIN(EA160,In_Loss_Cap*MAX(0,EA159))</f>
        <v>-0</v>
      </c>
      <c r="EB162" s="20" t="n">
        <f aca="false">-MIN(EB160,In_Loss_Cap*MAX(0,EB159))</f>
        <v>-0</v>
      </c>
      <c r="EC162" s="20" t="n">
        <f aca="false">-MIN(EC160,In_Loss_Cap*MAX(0,EC159))</f>
        <v>-0</v>
      </c>
      <c r="ED162" s="20" t="n">
        <f aca="false">-MIN(ED160,In_Loss_Cap*MAX(0,ED159))</f>
        <v>-0</v>
      </c>
      <c r="EE162" s="20" t="n">
        <f aca="false">-MIN(EE160,In_Loss_Cap*MAX(0,EE159))</f>
        <v>-0</v>
      </c>
      <c r="EF162" s="20" t="n">
        <f aca="false">-MIN(EF160,In_Loss_Cap*MAX(0,EF159))</f>
        <v>-0</v>
      </c>
      <c r="EG162" s="20" t="n">
        <f aca="false">-MIN(EG160,In_Loss_Cap*MAX(0,EG159))</f>
        <v>-0</v>
      </c>
      <c r="EH162" s="20" t="n">
        <f aca="false">-MIN(EH160,In_Loss_Cap*MAX(0,EH159))</f>
        <v>-0</v>
      </c>
      <c r="EI162" s="20" t="n">
        <f aca="false">-MIN(EI160,In_Loss_Cap*MAX(0,EI159))</f>
        <v>-0</v>
      </c>
      <c r="EJ162" s="20" t="n">
        <f aca="false">-MIN(EJ160,In_Loss_Cap*MAX(0,EJ159))</f>
        <v>-537.141678551116</v>
      </c>
      <c r="EK162" s="20" t="n">
        <f aca="false">-MIN(EK160,In_Loss_Cap*MAX(0,EK159))</f>
        <v>-542.343187393421</v>
      </c>
      <c r="EL162" s="20" t="n">
        <f aca="false">-MIN(EL160,In_Loss_Cap*MAX(0,EL159))</f>
        <v>-541.63486921108</v>
      </c>
      <c r="EM162" s="20" t="n">
        <f aca="false">-MIN(EM160,In_Loss_Cap*MAX(0,EM159))</f>
        <v>-559.278308255134</v>
      </c>
      <c r="EN162" s="20" t="n">
        <f aca="false">-MIN(EN160,In_Loss_Cap*MAX(0,EN159))</f>
        <v>-564.795589469799</v>
      </c>
      <c r="EO162" s="20" t="n">
        <f aca="false">-MIN(EO160,In_Loss_Cap*MAX(0,EO159))</f>
        <v>-570.290255552342</v>
      </c>
      <c r="EP162" s="20" t="n">
        <f aca="false">-MIN(EP160,In_Loss_Cap*MAX(0,EP159))</f>
        <v>-569.571095715243</v>
      </c>
      <c r="EQ162" s="20" t="n">
        <f aca="false">-MIN(EQ160,In_Loss_Cap*MAX(0,EQ159))</f>
        <v>-539.282888833331</v>
      </c>
      <c r="ER162" s="20" t="n">
        <f aca="false">-MIN(ER160,In_Loss_Cap*MAX(0,ER159))</f>
        <v>-538.582630047494</v>
      </c>
      <c r="ES162" s="20" t="n">
        <f aca="false">-MIN(ES160,In_Loss_Cap*MAX(0,ES159))</f>
        <v>-543.793696658289</v>
      </c>
      <c r="ET162" s="20" t="n">
        <f aca="false">-MIN(ET160,In_Loss_Cap*MAX(0,ET159))</f>
        <v>-543.07903741388</v>
      </c>
      <c r="EU162" s="20" t="n">
        <f aca="false">-MIN(EU160,In_Loss_Cap*MAX(0,EU159))</f>
        <v>-331.600810039458</v>
      </c>
      <c r="EV162" s="20" t="n">
        <f aca="false">-MIN(EV160,In_Loss_Cap*MAX(0,EV159))</f>
        <v>-0</v>
      </c>
      <c r="EW162" s="20" t="n">
        <f aca="false">-MIN(EW160,In_Loss_Cap*MAX(0,EW159))</f>
        <v>-0</v>
      </c>
      <c r="EX162" s="20" t="n">
        <f aca="false">-MIN(EX160,In_Loss_Cap*MAX(0,EX159))</f>
        <v>-0</v>
      </c>
      <c r="EY162" s="20" t="n">
        <f aca="false">-MIN(EY160,In_Loss_Cap*MAX(0,EY159))</f>
        <v>-0</v>
      </c>
      <c r="EZ162" s="20" t="n">
        <f aca="false">-MIN(EZ160,In_Loss_Cap*MAX(0,EZ159))</f>
        <v>-0</v>
      </c>
      <c r="FA162" s="20" t="n">
        <f aca="false">-MIN(FA160,In_Loss_Cap*MAX(0,FA159))</f>
        <v>-0</v>
      </c>
      <c r="FB162" s="20" t="n">
        <f aca="false">-MIN(FB160,In_Loss_Cap*MAX(0,FB159))</f>
        <v>-0</v>
      </c>
      <c r="FC162" s="20" t="n">
        <f aca="false">-MIN(FC160,In_Loss_Cap*MAX(0,FC159))</f>
        <v>-0</v>
      </c>
      <c r="FD162" s="20" t="n">
        <f aca="false">-MIN(FD160,In_Loss_Cap*MAX(0,FD159))</f>
        <v>-0</v>
      </c>
      <c r="FE162" s="20" t="n">
        <f aca="false">-MIN(FE160,In_Loss_Cap*MAX(0,FE159))</f>
        <v>-0</v>
      </c>
      <c r="FF162" s="20" t="n">
        <f aca="false">-MIN(FF160,In_Loss_Cap*MAX(0,FF159))</f>
        <v>-0</v>
      </c>
      <c r="FG162" s="20" t="n">
        <f aca="false">-MIN(FG160,In_Loss_Cap*MAX(0,FG159))</f>
        <v>-0</v>
      </c>
      <c r="FH162" s="20" t="n">
        <f aca="false">-MIN(FH160,In_Loss_Cap*MAX(0,FH159))</f>
        <v>-0</v>
      </c>
    </row>
    <row r="163" customFormat="false" ht="15" hidden="false" customHeight="false" outlineLevel="0" collapsed="false">
      <c r="C163" s="0" t="s">
        <v>807</v>
      </c>
      <c r="D163" s="11" t="s">
        <v>359</v>
      </c>
      <c r="I163" s="20" t="n">
        <f aca="false">SUM(J163:FH163)</f>
        <v>-3045.52232517635</v>
      </c>
      <c r="J163" s="20" t="n">
        <f aca="false">-(J160+J161+J162)*N(AND(J$3&lt;=$E154,J$4&gt;=$E154))</f>
        <v>-0</v>
      </c>
      <c r="K163" s="20" t="n">
        <f aca="false">-(K160+K161+K162)*N(AND(K$3&lt;=$E154,K$4&gt;=$E154))</f>
        <v>-0</v>
      </c>
      <c r="L163" s="20" t="n">
        <f aca="false">-(L160+L161+L162)*N(AND(L$3&lt;=$E154,L$4&gt;=$E154))</f>
        <v>-0</v>
      </c>
      <c r="M163" s="20" t="n">
        <f aca="false">-(M160+M161+M162)*N(AND(M$3&lt;=$E154,M$4&gt;=$E154))</f>
        <v>-0</v>
      </c>
      <c r="N163" s="20" t="n">
        <f aca="false">-(N160+N161+N162)*N(AND(N$3&lt;=$E154,N$4&gt;=$E154))</f>
        <v>-0</v>
      </c>
      <c r="O163" s="20" t="n">
        <f aca="false">-(O160+O161+O162)*N(AND(O$3&lt;=$E154,O$4&gt;=$E154))</f>
        <v>-0</v>
      </c>
      <c r="P163" s="20" t="n">
        <f aca="false">-(P160+P161+P162)*N(AND(P$3&lt;=$E154,P$4&gt;=$E154))</f>
        <v>-0</v>
      </c>
      <c r="Q163" s="20" t="n">
        <f aca="false">-(Q160+Q161+Q162)*N(AND(Q$3&lt;=$E154,Q$4&gt;=$E154))</f>
        <v>-0</v>
      </c>
      <c r="R163" s="20" t="n">
        <f aca="false">-(R160+R161+R162)*N(AND(R$3&lt;=$E154,R$4&gt;=$E154))</f>
        <v>-0</v>
      </c>
      <c r="S163" s="20" t="n">
        <f aca="false">-(S160+S161+S162)*N(AND(S$3&lt;=$E154,S$4&gt;=$E154))</f>
        <v>-0</v>
      </c>
      <c r="T163" s="20" t="n">
        <f aca="false">-(T160+T161+T162)*N(AND(T$3&lt;=$E154,T$4&gt;=$E154))</f>
        <v>-0</v>
      </c>
      <c r="U163" s="20" t="n">
        <f aca="false">-(U160+U161+U162)*N(AND(U$3&lt;=$E154,U$4&gt;=$E154))</f>
        <v>-0</v>
      </c>
      <c r="V163" s="20" t="n">
        <f aca="false">-(V160+V161+V162)*N(AND(V$3&lt;=$E154,V$4&gt;=$E154))</f>
        <v>-0</v>
      </c>
      <c r="W163" s="20" t="n">
        <f aca="false">-(W160+W161+W162)*N(AND(W$3&lt;=$E154,W$4&gt;=$E154))</f>
        <v>-0</v>
      </c>
      <c r="X163" s="20" t="n">
        <f aca="false">-(X160+X161+X162)*N(AND(X$3&lt;=$E154,X$4&gt;=$E154))</f>
        <v>-0</v>
      </c>
      <c r="Y163" s="20" t="n">
        <f aca="false">-(Y160+Y161+Y162)*N(AND(Y$3&lt;=$E154,Y$4&gt;=$E154))</f>
        <v>-0</v>
      </c>
      <c r="Z163" s="20" t="n">
        <f aca="false">-(Z160+Z161+Z162)*N(AND(Z$3&lt;=$E154,Z$4&gt;=$E154))</f>
        <v>-0</v>
      </c>
      <c r="AA163" s="20" t="n">
        <f aca="false">-(AA160+AA161+AA162)*N(AND(AA$3&lt;=$E154,AA$4&gt;=$E154))</f>
        <v>-0</v>
      </c>
      <c r="AB163" s="20" t="n">
        <f aca="false">-(AB160+AB161+AB162)*N(AND(AB$3&lt;=$E154,AB$4&gt;=$E154))</f>
        <v>-0</v>
      </c>
      <c r="AC163" s="20" t="n">
        <f aca="false">-(AC160+AC161+AC162)*N(AND(AC$3&lt;=$E154,AC$4&gt;=$E154))</f>
        <v>-0</v>
      </c>
      <c r="AD163" s="20" t="n">
        <f aca="false">-(AD160+AD161+AD162)*N(AND(AD$3&lt;=$E154,AD$4&gt;=$E154))</f>
        <v>-0</v>
      </c>
      <c r="AE163" s="20" t="n">
        <f aca="false">-(AE160+AE161+AE162)*N(AND(AE$3&lt;=$E154,AE$4&gt;=$E154))</f>
        <v>-0</v>
      </c>
      <c r="AF163" s="20" t="n">
        <f aca="false">-(AF160+AF161+AF162)*N(AND(AF$3&lt;=$E154,AF$4&gt;=$E154))</f>
        <v>-0</v>
      </c>
      <c r="AG163" s="20" t="n">
        <f aca="false">-(AG160+AG161+AG162)*N(AND(AG$3&lt;=$E154,AG$4&gt;=$E154))</f>
        <v>-0</v>
      </c>
      <c r="AH163" s="20" t="n">
        <f aca="false">-(AH160+AH161+AH162)*N(AND(AH$3&lt;=$E154,AH$4&gt;=$E154))</f>
        <v>-0</v>
      </c>
      <c r="AI163" s="20" t="n">
        <f aca="false">-(AI160+AI161+AI162)*N(AND(AI$3&lt;=$E154,AI$4&gt;=$E154))</f>
        <v>-0</v>
      </c>
      <c r="AJ163" s="20" t="n">
        <f aca="false">-(AJ160+AJ161+AJ162)*N(AND(AJ$3&lt;=$E154,AJ$4&gt;=$E154))</f>
        <v>-3045.52232517635</v>
      </c>
      <c r="AK163" s="20" t="n">
        <f aca="false">-(AK160+AK161+AK162)*N(AND(AK$3&lt;=$E154,AK$4&gt;=$E154))</f>
        <v>-0</v>
      </c>
      <c r="AL163" s="20" t="n">
        <f aca="false">-(AL160+AL161+AL162)*N(AND(AL$3&lt;=$E154,AL$4&gt;=$E154))</f>
        <v>-0</v>
      </c>
      <c r="AM163" s="20" t="n">
        <f aca="false">-(AM160+AM161+AM162)*N(AND(AM$3&lt;=$E154,AM$4&gt;=$E154))</f>
        <v>-0</v>
      </c>
      <c r="AN163" s="20" t="n">
        <f aca="false">-(AN160+AN161+AN162)*N(AND(AN$3&lt;=$E154,AN$4&gt;=$E154))</f>
        <v>-0</v>
      </c>
      <c r="AO163" s="20" t="n">
        <f aca="false">-(AO160+AO161+AO162)*N(AND(AO$3&lt;=$E154,AO$4&gt;=$E154))</f>
        <v>-0</v>
      </c>
      <c r="AP163" s="20" t="n">
        <f aca="false">-(AP160+AP161+AP162)*N(AND(AP$3&lt;=$E154,AP$4&gt;=$E154))</f>
        <v>-0</v>
      </c>
      <c r="AQ163" s="20" t="n">
        <f aca="false">-(AQ160+AQ161+AQ162)*N(AND(AQ$3&lt;=$E154,AQ$4&gt;=$E154))</f>
        <v>-0</v>
      </c>
      <c r="AR163" s="20" t="n">
        <f aca="false">-(AR160+AR161+AR162)*N(AND(AR$3&lt;=$E154,AR$4&gt;=$E154))</f>
        <v>-0</v>
      </c>
      <c r="AS163" s="20" t="n">
        <f aca="false">-(AS160+AS161+AS162)*N(AND(AS$3&lt;=$E154,AS$4&gt;=$E154))</f>
        <v>-0</v>
      </c>
      <c r="AT163" s="20" t="n">
        <f aca="false">-(AT160+AT161+AT162)*N(AND(AT$3&lt;=$E154,AT$4&gt;=$E154))</f>
        <v>-0</v>
      </c>
      <c r="AU163" s="20" t="n">
        <f aca="false">-(AU160+AU161+AU162)*N(AND(AU$3&lt;=$E154,AU$4&gt;=$E154))</f>
        <v>-0</v>
      </c>
      <c r="AV163" s="20" t="n">
        <f aca="false">-(AV160+AV161+AV162)*N(AND(AV$3&lt;=$E154,AV$4&gt;=$E154))</f>
        <v>-0</v>
      </c>
      <c r="AW163" s="20" t="n">
        <f aca="false">-(AW160+AW161+AW162)*N(AND(AW$3&lt;=$E154,AW$4&gt;=$E154))</f>
        <v>-0</v>
      </c>
      <c r="AX163" s="20" t="n">
        <f aca="false">-(AX160+AX161+AX162)*N(AND(AX$3&lt;=$E154,AX$4&gt;=$E154))</f>
        <v>-0</v>
      </c>
      <c r="AY163" s="20" t="n">
        <f aca="false">-(AY160+AY161+AY162)*N(AND(AY$3&lt;=$E154,AY$4&gt;=$E154))</f>
        <v>-0</v>
      </c>
      <c r="AZ163" s="20" t="n">
        <f aca="false">-(AZ160+AZ161+AZ162)*N(AND(AZ$3&lt;=$E154,AZ$4&gt;=$E154))</f>
        <v>-0</v>
      </c>
      <c r="BA163" s="20" t="n">
        <f aca="false">-(BA160+BA161+BA162)*N(AND(BA$3&lt;=$E154,BA$4&gt;=$E154))</f>
        <v>-0</v>
      </c>
      <c r="BB163" s="20" t="n">
        <f aca="false">-(BB160+BB161+BB162)*N(AND(BB$3&lt;=$E154,BB$4&gt;=$E154))</f>
        <v>-0</v>
      </c>
      <c r="BC163" s="20" t="n">
        <f aca="false">-(BC160+BC161+BC162)*N(AND(BC$3&lt;=$E154,BC$4&gt;=$E154))</f>
        <v>-0</v>
      </c>
      <c r="BD163" s="20" t="n">
        <f aca="false">-(BD160+BD161+BD162)*N(AND(BD$3&lt;=$E154,BD$4&gt;=$E154))</f>
        <v>-0</v>
      </c>
      <c r="BE163" s="20" t="n">
        <f aca="false">-(BE160+BE161+BE162)*N(AND(BE$3&lt;=$E154,BE$4&gt;=$E154))</f>
        <v>-0</v>
      </c>
      <c r="BF163" s="20" t="n">
        <f aca="false">-(BF160+BF161+BF162)*N(AND(BF$3&lt;=$E154,BF$4&gt;=$E154))</f>
        <v>-0</v>
      </c>
      <c r="BG163" s="20" t="n">
        <f aca="false">-(BG160+BG161+BG162)*N(AND(BG$3&lt;=$E154,BG$4&gt;=$E154))</f>
        <v>-0</v>
      </c>
      <c r="BH163" s="20" t="n">
        <f aca="false">-(BH160+BH161+BH162)*N(AND(BH$3&lt;=$E154,BH$4&gt;=$E154))</f>
        <v>-0</v>
      </c>
      <c r="BI163" s="20" t="n">
        <f aca="false">-(BI160+BI161+BI162)*N(AND(BI$3&lt;=$E154,BI$4&gt;=$E154))</f>
        <v>-0</v>
      </c>
      <c r="BJ163" s="20" t="n">
        <f aca="false">-(BJ160+BJ161+BJ162)*N(AND(BJ$3&lt;=$E154,BJ$4&gt;=$E154))</f>
        <v>-0</v>
      </c>
      <c r="BK163" s="20" t="n">
        <f aca="false">-(BK160+BK161+BK162)*N(AND(BK$3&lt;=$E154,BK$4&gt;=$E154))</f>
        <v>-0</v>
      </c>
      <c r="BL163" s="20" t="n">
        <f aca="false">-(BL160+BL161+BL162)*N(AND(BL$3&lt;=$E154,BL$4&gt;=$E154))</f>
        <v>-0</v>
      </c>
      <c r="BM163" s="20" t="n">
        <f aca="false">-(BM160+BM161+BM162)*N(AND(BM$3&lt;=$E154,BM$4&gt;=$E154))</f>
        <v>-0</v>
      </c>
      <c r="BN163" s="20" t="n">
        <f aca="false">-(BN160+BN161+BN162)*N(AND(BN$3&lt;=$E154,BN$4&gt;=$E154))</f>
        <v>-0</v>
      </c>
      <c r="BO163" s="20" t="n">
        <f aca="false">-(BO160+BO161+BO162)*N(AND(BO$3&lt;=$E154,BO$4&gt;=$E154))</f>
        <v>-0</v>
      </c>
      <c r="BP163" s="20" t="n">
        <f aca="false">-(BP160+BP161+BP162)*N(AND(BP$3&lt;=$E154,BP$4&gt;=$E154))</f>
        <v>-0</v>
      </c>
      <c r="BQ163" s="20" t="n">
        <f aca="false">-(BQ160+BQ161+BQ162)*N(AND(BQ$3&lt;=$E154,BQ$4&gt;=$E154))</f>
        <v>-0</v>
      </c>
      <c r="BR163" s="20" t="n">
        <f aca="false">-(BR160+BR161+BR162)*N(AND(BR$3&lt;=$E154,BR$4&gt;=$E154))</f>
        <v>-0</v>
      </c>
      <c r="BS163" s="20" t="n">
        <f aca="false">-(BS160+BS161+BS162)*N(AND(BS$3&lt;=$E154,BS$4&gt;=$E154))</f>
        <v>-0</v>
      </c>
      <c r="BT163" s="20" t="n">
        <f aca="false">-(BT160+BT161+BT162)*N(AND(BT$3&lt;=$E154,BT$4&gt;=$E154))</f>
        <v>-0</v>
      </c>
      <c r="BU163" s="20" t="n">
        <f aca="false">-(BU160+BU161+BU162)*N(AND(BU$3&lt;=$E154,BU$4&gt;=$E154))</f>
        <v>-0</v>
      </c>
      <c r="BV163" s="20" t="n">
        <f aca="false">-(BV160+BV161+BV162)*N(AND(BV$3&lt;=$E154,BV$4&gt;=$E154))</f>
        <v>-0</v>
      </c>
      <c r="BW163" s="20" t="n">
        <f aca="false">-(BW160+BW161+BW162)*N(AND(BW$3&lt;=$E154,BW$4&gt;=$E154))</f>
        <v>-0</v>
      </c>
      <c r="BX163" s="20" t="n">
        <f aca="false">-(BX160+BX161+BX162)*N(AND(BX$3&lt;=$E154,BX$4&gt;=$E154))</f>
        <v>-0</v>
      </c>
      <c r="BY163" s="20" t="n">
        <f aca="false">-(BY160+BY161+BY162)*N(AND(BY$3&lt;=$E154,BY$4&gt;=$E154))</f>
        <v>-0</v>
      </c>
      <c r="BZ163" s="20" t="n">
        <f aca="false">-(BZ160+BZ161+BZ162)*N(AND(BZ$3&lt;=$E154,BZ$4&gt;=$E154))</f>
        <v>-0</v>
      </c>
      <c r="CA163" s="20" t="n">
        <f aca="false">-(CA160+CA161+CA162)*N(AND(CA$3&lt;=$E154,CA$4&gt;=$E154))</f>
        <v>-0</v>
      </c>
      <c r="CB163" s="20" t="n">
        <f aca="false">-(CB160+CB161+CB162)*N(AND(CB$3&lt;=$E154,CB$4&gt;=$E154))</f>
        <v>-0</v>
      </c>
      <c r="CC163" s="20" t="n">
        <f aca="false">-(CC160+CC161+CC162)*N(AND(CC$3&lt;=$E154,CC$4&gt;=$E154))</f>
        <v>-0</v>
      </c>
      <c r="CD163" s="20" t="n">
        <f aca="false">-(CD160+CD161+CD162)*N(AND(CD$3&lt;=$E154,CD$4&gt;=$E154))</f>
        <v>-0</v>
      </c>
      <c r="CE163" s="20" t="n">
        <f aca="false">-(CE160+CE161+CE162)*N(AND(CE$3&lt;=$E154,CE$4&gt;=$E154))</f>
        <v>-0</v>
      </c>
      <c r="CF163" s="20" t="n">
        <f aca="false">-(CF160+CF161+CF162)*N(AND(CF$3&lt;=$E154,CF$4&gt;=$E154))</f>
        <v>-0</v>
      </c>
      <c r="CG163" s="20" t="n">
        <f aca="false">-(CG160+CG161+CG162)*N(AND(CG$3&lt;=$E154,CG$4&gt;=$E154))</f>
        <v>-0</v>
      </c>
      <c r="CH163" s="20" t="n">
        <f aca="false">-(CH160+CH161+CH162)*N(AND(CH$3&lt;=$E154,CH$4&gt;=$E154))</f>
        <v>-0</v>
      </c>
      <c r="CI163" s="20" t="n">
        <f aca="false">-(CI160+CI161+CI162)*N(AND(CI$3&lt;=$E154,CI$4&gt;=$E154))</f>
        <v>-0</v>
      </c>
      <c r="CJ163" s="20" t="n">
        <f aca="false">-(CJ160+CJ161+CJ162)*N(AND(CJ$3&lt;=$E154,CJ$4&gt;=$E154))</f>
        <v>-0</v>
      </c>
      <c r="CK163" s="20" t="n">
        <f aca="false">-(CK160+CK161+CK162)*N(AND(CK$3&lt;=$E154,CK$4&gt;=$E154))</f>
        <v>-0</v>
      </c>
      <c r="CL163" s="20" t="n">
        <f aca="false">-(CL160+CL161+CL162)*N(AND(CL$3&lt;=$E154,CL$4&gt;=$E154))</f>
        <v>-0</v>
      </c>
      <c r="CM163" s="20" t="n">
        <f aca="false">-(CM160+CM161+CM162)*N(AND(CM$3&lt;=$E154,CM$4&gt;=$E154))</f>
        <v>-0</v>
      </c>
      <c r="CN163" s="20" t="n">
        <f aca="false">-(CN160+CN161+CN162)*N(AND(CN$3&lt;=$E154,CN$4&gt;=$E154))</f>
        <v>-0</v>
      </c>
      <c r="CO163" s="20" t="n">
        <f aca="false">-(CO160+CO161+CO162)*N(AND(CO$3&lt;=$E154,CO$4&gt;=$E154))</f>
        <v>-0</v>
      </c>
      <c r="CP163" s="20" t="n">
        <f aca="false">-(CP160+CP161+CP162)*N(AND(CP$3&lt;=$E154,CP$4&gt;=$E154))</f>
        <v>-0</v>
      </c>
      <c r="CQ163" s="20" t="n">
        <f aca="false">-(CQ160+CQ161+CQ162)*N(AND(CQ$3&lt;=$E154,CQ$4&gt;=$E154))</f>
        <v>-0</v>
      </c>
      <c r="CR163" s="20" t="n">
        <f aca="false">-(CR160+CR161+CR162)*N(AND(CR$3&lt;=$E154,CR$4&gt;=$E154))</f>
        <v>-0</v>
      </c>
      <c r="CS163" s="20" t="n">
        <f aca="false">-(CS160+CS161+CS162)*N(AND(CS$3&lt;=$E154,CS$4&gt;=$E154))</f>
        <v>-0</v>
      </c>
      <c r="CT163" s="20" t="n">
        <f aca="false">-(CT160+CT161+CT162)*N(AND(CT$3&lt;=$E154,CT$4&gt;=$E154))</f>
        <v>-0</v>
      </c>
      <c r="CU163" s="20" t="n">
        <f aca="false">-(CU160+CU161+CU162)*N(AND(CU$3&lt;=$E154,CU$4&gt;=$E154))</f>
        <v>-0</v>
      </c>
      <c r="CV163" s="20" t="n">
        <f aca="false">-(CV160+CV161+CV162)*N(AND(CV$3&lt;=$E154,CV$4&gt;=$E154))</f>
        <v>-0</v>
      </c>
      <c r="CW163" s="20" t="n">
        <f aca="false">-(CW160+CW161+CW162)*N(AND(CW$3&lt;=$E154,CW$4&gt;=$E154))</f>
        <v>-0</v>
      </c>
      <c r="CX163" s="20" t="n">
        <f aca="false">-(CX160+CX161+CX162)*N(AND(CX$3&lt;=$E154,CX$4&gt;=$E154))</f>
        <v>-0</v>
      </c>
      <c r="CY163" s="20" t="n">
        <f aca="false">-(CY160+CY161+CY162)*N(AND(CY$3&lt;=$E154,CY$4&gt;=$E154))</f>
        <v>-0</v>
      </c>
      <c r="CZ163" s="20" t="n">
        <f aca="false">-(CZ160+CZ161+CZ162)*N(AND(CZ$3&lt;=$E154,CZ$4&gt;=$E154))</f>
        <v>-0</v>
      </c>
      <c r="DA163" s="20" t="n">
        <f aca="false">-(DA160+DA161+DA162)*N(AND(DA$3&lt;=$E154,DA$4&gt;=$E154))</f>
        <v>-0</v>
      </c>
      <c r="DB163" s="20" t="n">
        <f aca="false">-(DB160+DB161+DB162)*N(AND(DB$3&lt;=$E154,DB$4&gt;=$E154))</f>
        <v>-0</v>
      </c>
      <c r="DC163" s="20" t="n">
        <f aca="false">-(DC160+DC161+DC162)*N(AND(DC$3&lt;=$E154,DC$4&gt;=$E154))</f>
        <v>-0</v>
      </c>
      <c r="DD163" s="20" t="n">
        <f aca="false">-(DD160+DD161+DD162)*N(AND(DD$3&lt;=$E154,DD$4&gt;=$E154))</f>
        <v>-0</v>
      </c>
      <c r="DE163" s="20" t="n">
        <f aca="false">-(DE160+DE161+DE162)*N(AND(DE$3&lt;=$E154,DE$4&gt;=$E154))</f>
        <v>-0</v>
      </c>
      <c r="DF163" s="20" t="n">
        <f aca="false">-(DF160+DF161+DF162)*N(AND(DF$3&lt;=$E154,DF$4&gt;=$E154))</f>
        <v>-0</v>
      </c>
      <c r="DG163" s="20" t="n">
        <f aca="false">-(DG160+DG161+DG162)*N(AND(DG$3&lt;=$E154,DG$4&gt;=$E154))</f>
        <v>-0</v>
      </c>
      <c r="DH163" s="20" t="n">
        <f aca="false">-(DH160+DH161+DH162)*N(AND(DH$3&lt;=$E154,DH$4&gt;=$E154))</f>
        <v>-0</v>
      </c>
      <c r="DI163" s="20" t="n">
        <f aca="false">-(DI160+DI161+DI162)*N(AND(DI$3&lt;=$E154,DI$4&gt;=$E154))</f>
        <v>-0</v>
      </c>
      <c r="DJ163" s="20" t="n">
        <f aca="false">-(DJ160+DJ161+DJ162)*N(AND(DJ$3&lt;=$E154,DJ$4&gt;=$E154))</f>
        <v>-0</v>
      </c>
      <c r="DK163" s="20" t="n">
        <f aca="false">-(DK160+DK161+DK162)*N(AND(DK$3&lt;=$E154,DK$4&gt;=$E154))</f>
        <v>-0</v>
      </c>
      <c r="DL163" s="20" t="n">
        <f aca="false">-(DL160+DL161+DL162)*N(AND(DL$3&lt;=$E154,DL$4&gt;=$E154))</f>
        <v>-0</v>
      </c>
      <c r="DM163" s="20" t="n">
        <f aca="false">-(DM160+DM161+DM162)*N(AND(DM$3&lt;=$E154,DM$4&gt;=$E154))</f>
        <v>-0</v>
      </c>
      <c r="DN163" s="20" t="n">
        <f aca="false">-(DN160+DN161+DN162)*N(AND(DN$3&lt;=$E154,DN$4&gt;=$E154))</f>
        <v>-0</v>
      </c>
      <c r="DO163" s="20" t="n">
        <f aca="false">-(DO160+DO161+DO162)*N(AND(DO$3&lt;=$E154,DO$4&gt;=$E154))</f>
        <v>-0</v>
      </c>
      <c r="DP163" s="20" t="n">
        <f aca="false">-(DP160+DP161+DP162)*N(AND(DP$3&lt;=$E154,DP$4&gt;=$E154))</f>
        <v>-0</v>
      </c>
      <c r="DQ163" s="20" t="n">
        <f aca="false">-(DQ160+DQ161+DQ162)*N(AND(DQ$3&lt;=$E154,DQ$4&gt;=$E154))</f>
        <v>-0</v>
      </c>
      <c r="DR163" s="20" t="n">
        <f aca="false">-(DR160+DR161+DR162)*N(AND(DR$3&lt;=$E154,DR$4&gt;=$E154))</f>
        <v>-0</v>
      </c>
      <c r="DS163" s="20" t="n">
        <f aca="false">-(DS160+DS161+DS162)*N(AND(DS$3&lt;=$E154,DS$4&gt;=$E154))</f>
        <v>-0</v>
      </c>
      <c r="DT163" s="20" t="n">
        <f aca="false">-(DT160+DT161+DT162)*N(AND(DT$3&lt;=$E154,DT$4&gt;=$E154))</f>
        <v>-0</v>
      </c>
      <c r="DU163" s="20" t="n">
        <f aca="false">-(DU160+DU161+DU162)*N(AND(DU$3&lt;=$E154,DU$4&gt;=$E154))</f>
        <v>-0</v>
      </c>
      <c r="DV163" s="20" t="n">
        <f aca="false">-(DV160+DV161+DV162)*N(AND(DV$3&lt;=$E154,DV$4&gt;=$E154))</f>
        <v>-0</v>
      </c>
      <c r="DW163" s="20" t="n">
        <f aca="false">-(DW160+DW161+DW162)*N(AND(DW$3&lt;=$E154,DW$4&gt;=$E154))</f>
        <v>-0</v>
      </c>
      <c r="DX163" s="20" t="n">
        <f aca="false">-(DX160+DX161+DX162)*N(AND(DX$3&lt;=$E154,DX$4&gt;=$E154))</f>
        <v>-0</v>
      </c>
      <c r="DY163" s="20" t="n">
        <f aca="false">-(DY160+DY161+DY162)*N(AND(DY$3&lt;=$E154,DY$4&gt;=$E154))</f>
        <v>-0</v>
      </c>
      <c r="DZ163" s="20" t="n">
        <f aca="false">-(DZ160+DZ161+DZ162)*N(AND(DZ$3&lt;=$E154,DZ$4&gt;=$E154))</f>
        <v>-0</v>
      </c>
      <c r="EA163" s="20" t="n">
        <f aca="false">-(EA160+EA161+EA162)*N(AND(EA$3&lt;=$E154,EA$4&gt;=$E154))</f>
        <v>-0</v>
      </c>
      <c r="EB163" s="20" t="n">
        <f aca="false">-(EB160+EB161+EB162)*N(AND(EB$3&lt;=$E154,EB$4&gt;=$E154))</f>
        <v>-0</v>
      </c>
      <c r="EC163" s="20" t="n">
        <f aca="false">-(EC160+EC161+EC162)*N(AND(EC$3&lt;=$E154,EC$4&gt;=$E154))</f>
        <v>-0</v>
      </c>
      <c r="ED163" s="20" t="n">
        <f aca="false">-(ED160+ED161+ED162)*N(AND(ED$3&lt;=$E154,ED$4&gt;=$E154))</f>
        <v>-0</v>
      </c>
      <c r="EE163" s="20" t="n">
        <f aca="false">-(EE160+EE161+EE162)*N(AND(EE$3&lt;=$E154,EE$4&gt;=$E154))</f>
        <v>-0</v>
      </c>
      <c r="EF163" s="20" t="n">
        <f aca="false">-(EF160+EF161+EF162)*N(AND(EF$3&lt;=$E154,EF$4&gt;=$E154))</f>
        <v>-0</v>
      </c>
      <c r="EG163" s="20" t="n">
        <f aca="false">-(EG160+EG161+EG162)*N(AND(EG$3&lt;=$E154,EG$4&gt;=$E154))</f>
        <v>-0</v>
      </c>
      <c r="EH163" s="20" t="n">
        <f aca="false">-(EH160+EH161+EH162)*N(AND(EH$3&lt;=$E154,EH$4&gt;=$E154))</f>
        <v>-0</v>
      </c>
      <c r="EI163" s="20" t="n">
        <f aca="false">-(EI160+EI161+EI162)*N(AND(EI$3&lt;=$E154,EI$4&gt;=$E154))</f>
        <v>-0</v>
      </c>
      <c r="EJ163" s="20" t="n">
        <f aca="false">-(EJ160+EJ161+EJ162)*N(AND(EJ$3&lt;=$E154,EJ$4&gt;=$E154))</f>
        <v>-0</v>
      </c>
      <c r="EK163" s="20" t="n">
        <f aca="false">-(EK160+EK161+EK162)*N(AND(EK$3&lt;=$E154,EK$4&gt;=$E154))</f>
        <v>-0</v>
      </c>
      <c r="EL163" s="20" t="n">
        <f aca="false">-(EL160+EL161+EL162)*N(AND(EL$3&lt;=$E154,EL$4&gt;=$E154))</f>
        <v>-0</v>
      </c>
      <c r="EM163" s="20" t="n">
        <f aca="false">-(EM160+EM161+EM162)*N(AND(EM$3&lt;=$E154,EM$4&gt;=$E154))</f>
        <v>-0</v>
      </c>
      <c r="EN163" s="20" t="n">
        <f aca="false">-(EN160+EN161+EN162)*N(AND(EN$3&lt;=$E154,EN$4&gt;=$E154))</f>
        <v>-0</v>
      </c>
      <c r="EO163" s="20" t="n">
        <f aca="false">-(EO160+EO161+EO162)*N(AND(EO$3&lt;=$E154,EO$4&gt;=$E154))</f>
        <v>-0</v>
      </c>
      <c r="EP163" s="20" t="n">
        <f aca="false">-(EP160+EP161+EP162)*N(AND(EP$3&lt;=$E154,EP$4&gt;=$E154))</f>
        <v>-0</v>
      </c>
      <c r="EQ163" s="20" t="n">
        <f aca="false">-(EQ160+EQ161+EQ162)*N(AND(EQ$3&lt;=$E154,EQ$4&gt;=$E154))</f>
        <v>-0</v>
      </c>
      <c r="ER163" s="20" t="n">
        <f aca="false">-(ER160+ER161+ER162)*N(AND(ER$3&lt;=$E154,ER$4&gt;=$E154))</f>
        <v>-0</v>
      </c>
      <c r="ES163" s="20" t="n">
        <f aca="false">-(ES160+ES161+ES162)*N(AND(ES$3&lt;=$E154,ES$4&gt;=$E154))</f>
        <v>-0</v>
      </c>
      <c r="ET163" s="20" t="n">
        <f aca="false">-(ET160+ET161+ET162)*N(AND(ET$3&lt;=$E154,ET$4&gt;=$E154))</f>
        <v>-0</v>
      </c>
      <c r="EU163" s="20" t="n">
        <f aca="false">-(EU160+EU161+EU162)*N(AND(EU$3&lt;=$E154,EU$4&gt;=$E154))</f>
        <v>-0</v>
      </c>
      <c r="EV163" s="20" t="n">
        <f aca="false">-(EV160+EV161+EV162)*N(AND(EV$3&lt;=$E154,EV$4&gt;=$E154))</f>
        <v>-0</v>
      </c>
      <c r="EW163" s="20" t="n">
        <f aca="false">-(EW160+EW161+EW162)*N(AND(EW$3&lt;=$E154,EW$4&gt;=$E154))</f>
        <v>-0</v>
      </c>
      <c r="EX163" s="20" t="n">
        <f aca="false">-(EX160+EX161+EX162)*N(AND(EX$3&lt;=$E154,EX$4&gt;=$E154))</f>
        <v>-0</v>
      </c>
      <c r="EY163" s="20" t="n">
        <f aca="false">-(EY160+EY161+EY162)*N(AND(EY$3&lt;=$E154,EY$4&gt;=$E154))</f>
        <v>-0</v>
      </c>
      <c r="EZ163" s="20" t="n">
        <f aca="false">-(EZ160+EZ161+EZ162)*N(AND(EZ$3&lt;=$E154,EZ$4&gt;=$E154))</f>
        <v>-0</v>
      </c>
      <c r="FA163" s="20" t="n">
        <f aca="false">-(FA160+FA161+FA162)*N(AND(FA$3&lt;=$E154,FA$4&gt;=$E154))</f>
        <v>-0</v>
      </c>
      <c r="FB163" s="20" t="n">
        <f aca="false">-(FB160+FB161+FB162)*N(AND(FB$3&lt;=$E154,FB$4&gt;=$E154))</f>
        <v>-0</v>
      </c>
      <c r="FC163" s="20" t="n">
        <f aca="false">-(FC160+FC161+FC162)*N(AND(FC$3&lt;=$E154,FC$4&gt;=$E154))</f>
        <v>-0</v>
      </c>
      <c r="FD163" s="20" t="n">
        <f aca="false">-(FD160+FD161+FD162)*N(AND(FD$3&lt;=$E154,FD$4&gt;=$E154))</f>
        <v>-0</v>
      </c>
      <c r="FE163" s="20" t="n">
        <f aca="false">-(FE160+FE161+FE162)*N(AND(FE$3&lt;=$E154,FE$4&gt;=$E154))</f>
        <v>-0</v>
      </c>
      <c r="FF163" s="20" t="n">
        <f aca="false">-(FF160+FF161+FF162)*N(AND(FF$3&lt;=$E154,FF$4&gt;=$E154))</f>
        <v>-0</v>
      </c>
      <c r="FG163" s="20" t="n">
        <f aca="false">-(FG160+FG161+FG162)*N(AND(FG$3&lt;=$E154,FG$4&gt;=$E154))</f>
        <v>-0</v>
      </c>
      <c r="FH163" s="20" t="n">
        <f aca="false">-(FH160+FH161+FH162)*N(AND(FH$3&lt;=$E154,FH$4&gt;=$E154))</f>
        <v>-0</v>
      </c>
    </row>
    <row r="164" customFormat="false" ht="15" hidden="false" customHeight="false" outlineLevel="0" collapsed="false">
      <c r="C164" s="0" t="s">
        <v>808</v>
      </c>
      <c r="D164" s="11" t="s">
        <v>359</v>
      </c>
      <c r="I164" s="64"/>
      <c r="J164" s="20" t="n">
        <f aca="false">SUM(J160:J163)</f>
        <v>0</v>
      </c>
      <c r="K164" s="20" t="n">
        <f aca="false">SUM(K160:K163)</f>
        <v>5.41754075342466</v>
      </c>
      <c r="L164" s="20" t="n">
        <f aca="false">SUM(L160:L163)</f>
        <v>12.7211882876712</v>
      </c>
      <c r="M164" s="20" t="n">
        <f aca="false">SUM(M160:M163)</f>
        <v>20.1050956849315</v>
      </c>
      <c r="N164" s="20" t="n">
        <f aca="false">SUM(N160:N163)</f>
        <v>27.4890030821918</v>
      </c>
      <c r="O164" s="20" t="n">
        <f aca="false">SUM(O160:O163)</f>
        <v>34.7123907534247</v>
      </c>
      <c r="P164" s="20" t="n">
        <f aca="false">SUM(P160:P163)</f>
        <v>42.0160382876712</v>
      </c>
      <c r="Q164" s="20" t="n">
        <f aca="false">SUM(Q160:Q163)</f>
        <v>49.3999456849315</v>
      </c>
      <c r="R164" s="20" t="n">
        <f aca="false">SUM(R160:R163)</f>
        <v>56.7838530821918</v>
      </c>
      <c r="S164" s="20" t="n">
        <f aca="false">SUM(S160:S163)</f>
        <v>64.0875006164384</v>
      </c>
      <c r="T164" s="20" t="n">
        <f aca="false">SUM(T160:T163)</f>
        <v>381.97588523211</v>
      </c>
      <c r="U164" s="20" t="n">
        <f aca="false">SUM(U160:U163)</f>
        <v>703.94806259108</v>
      </c>
      <c r="V164" s="20" t="n">
        <f aca="false">SUM(V160:V163)</f>
        <v>1026.51679341992</v>
      </c>
      <c r="W164" s="20" t="n">
        <f aca="false">SUM(W160:W163)</f>
        <v>1350.74884799059</v>
      </c>
      <c r="X164" s="20" t="n">
        <f aca="false">SUM(X160:X163)</f>
        <v>1679.15881247312</v>
      </c>
      <c r="Y164" s="20" t="n">
        <f aca="false">SUM(Y160:Y163)</f>
        <v>2011.76535638088</v>
      </c>
      <c r="Z164" s="20" t="n">
        <f aca="false">SUM(Z160:Z163)</f>
        <v>2344.96558968697</v>
      </c>
      <c r="AA164" s="20" t="n">
        <f aca="false">SUM(AA160:AA163)</f>
        <v>2762.27337222594</v>
      </c>
      <c r="AB164" s="20" t="n">
        <f aca="false">SUM(AB160:AB163)</f>
        <v>3184.79045217974</v>
      </c>
      <c r="AC164" s="20" t="n">
        <f aca="false">SUM(AC160:AC163)</f>
        <v>3612.53540861534</v>
      </c>
      <c r="AD164" s="20" t="n">
        <f aca="false">SUM(AD160:AD163)</f>
        <v>4040.87117826045</v>
      </c>
      <c r="AE164" s="20" t="n">
        <f aca="false">SUM(AE160:AE163)</f>
        <v>3875.10730912335</v>
      </c>
      <c r="AF164" s="20" t="n">
        <f aca="false">SUM(AF160:AF163)</f>
        <v>3708.13691601075</v>
      </c>
      <c r="AG164" s="20" t="n">
        <f aca="false">SUM(AG160:AG163)</f>
        <v>3539.98061430939</v>
      </c>
      <c r="AH164" s="20" t="n">
        <f aca="false">SUM(AH160:AH163)</f>
        <v>3372.47988066302</v>
      </c>
      <c r="AI164" s="20" t="n">
        <f aca="false">SUM(AI160:AI163)</f>
        <v>3208.69804324034</v>
      </c>
      <c r="AJ164" s="20" t="n">
        <f aca="false">SUM(AJ160:AJ163)</f>
        <v>0</v>
      </c>
      <c r="AK164" s="20" t="n">
        <f aca="false">SUM(AK160:AK163)</f>
        <v>0</v>
      </c>
      <c r="AL164" s="20" t="n">
        <f aca="false">SUM(AL160:AL163)</f>
        <v>0</v>
      </c>
      <c r="AM164" s="20" t="n">
        <f aca="false">SUM(AM160:AM163)</f>
        <v>0</v>
      </c>
      <c r="AN164" s="20" t="n">
        <f aca="false">SUM(AN160:AN163)</f>
        <v>0</v>
      </c>
      <c r="AO164" s="20" t="n">
        <f aca="false">SUM(AO160:AO163)</f>
        <v>0</v>
      </c>
      <c r="AP164" s="20" t="n">
        <f aca="false">SUM(AP160:AP163)</f>
        <v>0</v>
      </c>
      <c r="AQ164" s="20" t="n">
        <f aca="false">SUM(AQ160:AQ163)</f>
        <v>0</v>
      </c>
      <c r="AR164" s="20" t="n">
        <f aca="false">SUM(AR160:AR163)</f>
        <v>0</v>
      </c>
      <c r="AS164" s="20" t="n">
        <f aca="false">SUM(AS160:AS163)</f>
        <v>0</v>
      </c>
      <c r="AT164" s="20" t="n">
        <f aca="false">SUM(AT160:AT163)</f>
        <v>0</v>
      </c>
      <c r="AU164" s="20" t="n">
        <f aca="false">SUM(AU160:AU163)</f>
        <v>0</v>
      </c>
      <c r="AV164" s="20" t="n">
        <f aca="false">SUM(AV160:AV163)</f>
        <v>0</v>
      </c>
      <c r="AW164" s="20" t="n">
        <f aca="false">SUM(AW160:AW163)</f>
        <v>0</v>
      </c>
      <c r="AX164" s="20" t="n">
        <f aca="false">SUM(AX160:AX163)</f>
        <v>0</v>
      </c>
      <c r="AY164" s="20" t="n">
        <f aca="false">SUM(AY160:AY163)</f>
        <v>0</v>
      </c>
      <c r="AZ164" s="20" t="n">
        <f aca="false">SUM(AZ160:AZ163)</f>
        <v>0</v>
      </c>
      <c r="BA164" s="20" t="n">
        <f aca="false">SUM(BA160:BA163)</f>
        <v>0</v>
      </c>
      <c r="BB164" s="20" t="n">
        <f aca="false">SUM(BB160:BB163)</f>
        <v>0</v>
      </c>
      <c r="BC164" s="20" t="n">
        <f aca="false">SUM(BC160:BC163)</f>
        <v>0</v>
      </c>
      <c r="BD164" s="20" t="n">
        <f aca="false">SUM(BD160:BD163)</f>
        <v>0</v>
      </c>
      <c r="BE164" s="20" t="n">
        <f aca="false">SUM(BE160:BE163)</f>
        <v>0</v>
      </c>
      <c r="BF164" s="20" t="n">
        <f aca="false">SUM(BF160:BF163)</f>
        <v>0</v>
      </c>
      <c r="BG164" s="20" t="n">
        <f aca="false">SUM(BG160:BG163)</f>
        <v>0</v>
      </c>
      <c r="BH164" s="20" t="n">
        <f aca="false">SUM(BH160:BH163)</f>
        <v>0</v>
      </c>
      <c r="BI164" s="20" t="n">
        <f aca="false">SUM(BI160:BI163)</f>
        <v>0</v>
      </c>
      <c r="BJ164" s="20" t="n">
        <f aca="false">SUM(BJ160:BJ163)</f>
        <v>0</v>
      </c>
      <c r="BK164" s="20" t="n">
        <f aca="false">SUM(BK160:BK163)</f>
        <v>0</v>
      </c>
      <c r="BL164" s="20" t="n">
        <f aca="false">SUM(BL160:BL163)</f>
        <v>0</v>
      </c>
      <c r="BM164" s="20" t="n">
        <f aca="false">SUM(BM160:BM163)</f>
        <v>0</v>
      </c>
      <c r="BN164" s="20" t="n">
        <f aca="false">SUM(BN160:BN163)</f>
        <v>0</v>
      </c>
      <c r="BO164" s="20" t="n">
        <f aca="false">SUM(BO160:BO163)</f>
        <v>0</v>
      </c>
      <c r="BP164" s="20" t="n">
        <f aca="false">SUM(BP160:BP163)</f>
        <v>0</v>
      </c>
      <c r="BQ164" s="20" t="n">
        <f aca="false">SUM(BQ160:BQ163)</f>
        <v>0</v>
      </c>
      <c r="BR164" s="20" t="n">
        <f aca="false">SUM(BR160:BR163)</f>
        <v>0</v>
      </c>
      <c r="BS164" s="20" t="n">
        <f aca="false">SUM(BS160:BS163)</f>
        <v>0</v>
      </c>
      <c r="BT164" s="20" t="n">
        <f aca="false">SUM(BT160:BT163)</f>
        <v>0</v>
      </c>
      <c r="BU164" s="20" t="n">
        <f aca="false">SUM(BU160:BU163)</f>
        <v>0</v>
      </c>
      <c r="BV164" s="20" t="n">
        <f aca="false">SUM(BV160:BV163)</f>
        <v>0</v>
      </c>
      <c r="BW164" s="20" t="n">
        <f aca="false">SUM(BW160:BW163)</f>
        <v>0</v>
      </c>
      <c r="BX164" s="20" t="n">
        <f aca="false">SUM(BX160:BX163)</f>
        <v>0</v>
      </c>
      <c r="BY164" s="20" t="n">
        <f aca="false">SUM(BY160:BY163)</f>
        <v>0</v>
      </c>
      <c r="BZ164" s="20" t="n">
        <f aca="false">SUM(BZ160:BZ163)</f>
        <v>0</v>
      </c>
      <c r="CA164" s="20" t="n">
        <f aca="false">SUM(CA160:CA163)</f>
        <v>0</v>
      </c>
      <c r="CB164" s="20" t="n">
        <f aca="false">SUM(CB160:CB163)</f>
        <v>0</v>
      </c>
      <c r="CC164" s="20" t="n">
        <f aca="false">SUM(CC160:CC163)</f>
        <v>0</v>
      </c>
      <c r="CD164" s="20" t="n">
        <f aca="false">SUM(CD160:CD163)</f>
        <v>0</v>
      </c>
      <c r="CE164" s="20" t="n">
        <f aca="false">SUM(CE160:CE163)</f>
        <v>0</v>
      </c>
      <c r="CF164" s="20" t="n">
        <f aca="false">SUM(CF160:CF163)</f>
        <v>0</v>
      </c>
      <c r="CG164" s="20" t="n">
        <f aca="false">SUM(CG160:CG163)</f>
        <v>0</v>
      </c>
      <c r="CH164" s="20" t="n">
        <f aca="false">SUM(CH160:CH163)</f>
        <v>0</v>
      </c>
      <c r="CI164" s="20" t="n">
        <f aca="false">SUM(CI160:CI163)</f>
        <v>0</v>
      </c>
      <c r="CJ164" s="20" t="n">
        <f aca="false">SUM(CJ160:CJ163)</f>
        <v>0</v>
      </c>
      <c r="CK164" s="20" t="n">
        <f aca="false">SUM(CK160:CK163)</f>
        <v>0</v>
      </c>
      <c r="CL164" s="20" t="n">
        <f aca="false">SUM(CL160:CL163)</f>
        <v>0</v>
      </c>
      <c r="CM164" s="20" t="n">
        <f aca="false">SUM(CM160:CM163)</f>
        <v>0</v>
      </c>
      <c r="CN164" s="20" t="n">
        <f aca="false">SUM(CN160:CN163)</f>
        <v>0</v>
      </c>
      <c r="CO164" s="20" t="n">
        <f aca="false">SUM(CO160:CO163)</f>
        <v>0</v>
      </c>
      <c r="CP164" s="20" t="n">
        <f aca="false">SUM(CP160:CP163)</f>
        <v>0</v>
      </c>
      <c r="CQ164" s="20" t="n">
        <f aca="false">SUM(CQ160:CQ163)</f>
        <v>0</v>
      </c>
      <c r="CR164" s="20" t="n">
        <f aca="false">SUM(CR160:CR163)</f>
        <v>0</v>
      </c>
      <c r="CS164" s="20" t="n">
        <f aca="false">SUM(CS160:CS163)</f>
        <v>0</v>
      </c>
      <c r="CT164" s="20" t="n">
        <f aca="false">SUM(CT160:CT163)</f>
        <v>0</v>
      </c>
      <c r="CU164" s="20" t="n">
        <f aca="false">SUM(CU160:CU163)</f>
        <v>0</v>
      </c>
      <c r="CV164" s="20" t="n">
        <f aca="false">SUM(CV160:CV163)</f>
        <v>310.350277749104</v>
      </c>
      <c r="CW164" s="20" t="n">
        <f aca="false">SUM(CW160:CW163)</f>
        <v>625.325326087238</v>
      </c>
      <c r="CX164" s="20" t="n">
        <f aca="false">SUM(CX160:CX163)</f>
        <v>941.527122349535</v>
      </c>
      <c r="CY164" s="20" t="n">
        <f aca="false">SUM(CY160:CY163)</f>
        <v>1047.79940740309</v>
      </c>
      <c r="CZ164" s="20" t="n">
        <f aca="false">SUM(CZ160:CZ163)</f>
        <v>1156.71210458511</v>
      </c>
      <c r="DA164" s="20" t="n">
        <f aca="false">SUM(DA160:DA163)</f>
        <v>1268.3125782198</v>
      </c>
      <c r="DB164" s="20" t="n">
        <f aca="false">SUM(DB160:DB163)</f>
        <v>1381.41923450603</v>
      </c>
      <c r="DC164" s="20" t="n">
        <f aca="false">SUM(DC160:DC163)</f>
        <v>1504.13448485898</v>
      </c>
      <c r="DD164" s="20" t="n">
        <f aca="false">SUM(DD160:DD163)</f>
        <v>1629.63733460546</v>
      </c>
      <c r="DE164" s="20" t="n">
        <f aca="false">SUM(DE160:DE163)</f>
        <v>1757.97399569357</v>
      </c>
      <c r="DF164" s="20" t="n">
        <f aca="false">SUM(DF160:DF163)</f>
        <v>1887.78019394393</v>
      </c>
      <c r="DG164" s="20" t="n">
        <f aca="false">SUM(DG160:DG163)</f>
        <v>2009.45476769329</v>
      </c>
      <c r="DH164" s="20" t="n">
        <f aca="false">SUM(DH160:DH163)</f>
        <v>2133.89567571187</v>
      </c>
      <c r="DI164" s="20" t="n">
        <f aca="false">SUM(DI160:DI163)</f>
        <v>2261.14881511617</v>
      </c>
      <c r="DJ164" s="20" t="n">
        <f aca="false">SUM(DJ160:DJ163)</f>
        <v>2389.86148005553</v>
      </c>
      <c r="DK164" s="20" t="n">
        <f aca="false">SUM(DK160:DK163)</f>
        <v>2568.13413613487</v>
      </c>
      <c r="DL164" s="20" t="n">
        <f aca="false">SUM(DL160:DL163)</f>
        <v>2747.8149142324</v>
      </c>
      <c r="DM164" s="20" t="n">
        <f aca="false">SUM(DM160:DM163)</f>
        <v>2930.89273628871</v>
      </c>
      <c r="DN164" s="20" t="n">
        <f aca="false">SUM(DN160:DN163)</f>
        <v>3115.40763766185</v>
      </c>
      <c r="DO164" s="20" t="n">
        <f aca="false">SUM(DO160:DO163)</f>
        <v>3240.60241197796</v>
      </c>
      <c r="DP164" s="20" t="n">
        <f aca="false">SUM(DP160:DP163)</f>
        <v>3368.5803125324</v>
      </c>
      <c r="DQ164" s="20" t="n">
        <f aca="false">SUM(DQ160:DQ163)</f>
        <v>3499.38651211296</v>
      </c>
      <c r="DR164" s="20" t="n">
        <f aca="false">SUM(DR160:DR163)</f>
        <v>3631.62920362029</v>
      </c>
      <c r="DS164" s="20" t="n">
        <f aca="false">SUM(DS160:DS163)</f>
        <v>3782.66330086788</v>
      </c>
      <c r="DT164" s="20" t="n">
        <f aca="false">SUM(DT160:DT163)</f>
        <v>3936.76010173012</v>
      </c>
      <c r="DU164" s="20" t="n">
        <f aca="false">SUM(DU160:DU163)</f>
        <v>4093.96453476916</v>
      </c>
      <c r="DV164" s="20" t="n">
        <f aca="false">SUM(DV160:DV163)</f>
        <v>4252.59769337429</v>
      </c>
      <c r="DW164" s="20" t="n">
        <f aca="false">SUM(DW160:DW163)</f>
        <v>4405.41184745248</v>
      </c>
      <c r="DX164" s="20" t="n">
        <f aca="false">SUM(DX160:DX163)</f>
        <v>4561.30660979467</v>
      </c>
      <c r="DY164" s="20" t="n">
        <f aca="false">SUM(DY160:DY163)</f>
        <v>4720.32684815948</v>
      </c>
      <c r="DZ164" s="20" t="n">
        <f aca="false">SUM(DZ160:DZ163)</f>
        <v>4880.77387854193</v>
      </c>
      <c r="EA164" s="20" t="n">
        <f aca="false">SUM(EA160:EA163)</f>
        <v>5045.04698751241</v>
      </c>
      <c r="EB164" s="20" t="n">
        <f aca="false">SUM(EB160:EB163)</f>
        <v>5210.69004261811</v>
      </c>
      <c r="EC164" s="20" t="n">
        <f aca="false">SUM(EC160:EC163)</f>
        <v>5379.53731449201</v>
      </c>
      <c r="ED164" s="20" t="n">
        <f aca="false">SUM(ED160:ED163)</f>
        <v>5549.78270473256</v>
      </c>
      <c r="EE164" s="20" t="n">
        <f aca="false">SUM(EE160:EE163)</f>
        <v>5726.2327063533</v>
      </c>
      <c r="EF164" s="20" t="n">
        <f aca="false">SUM(EF160:EF163)</f>
        <v>5906.01704397581</v>
      </c>
      <c r="EG164" s="20" t="n">
        <f aca="false">SUM(EG160:EG163)</f>
        <v>6089.1802967876</v>
      </c>
      <c r="EH164" s="20" t="n">
        <f aca="false">SUM(EH160:EH163)</f>
        <v>6273.76116507244</v>
      </c>
      <c r="EI164" s="20" t="n">
        <f aca="false">SUM(EI160:EI163)</f>
        <v>6381.39404714059</v>
      </c>
      <c r="EJ164" s="20" t="n">
        <f aca="false">SUM(EJ160:EJ163)</f>
        <v>5844.25236858947</v>
      </c>
      <c r="EK164" s="20" t="n">
        <f aca="false">SUM(EK160:EK163)</f>
        <v>5301.90918119605</v>
      </c>
      <c r="EL164" s="20" t="n">
        <f aca="false">SUM(EL160:EL163)</f>
        <v>4760.27431198497</v>
      </c>
      <c r="EM164" s="20" t="n">
        <f aca="false">SUM(EM160:EM163)</f>
        <v>4200.99600372984</v>
      </c>
      <c r="EN164" s="20" t="n">
        <f aca="false">SUM(EN160:EN163)</f>
        <v>3636.20041426004</v>
      </c>
      <c r="EO164" s="20" t="n">
        <f aca="false">SUM(EO160:EO163)</f>
        <v>3065.91015870769</v>
      </c>
      <c r="EP164" s="20" t="n">
        <f aca="false">SUM(EP160:EP163)</f>
        <v>2496.33906299245</v>
      </c>
      <c r="EQ164" s="20" t="n">
        <f aca="false">SUM(EQ160:EQ163)</f>
        <v>1957.05617415912</v>
      </c>
      <c r="ER164" s="20" t="n">
        <f aca="false">SUM(ER160:ER163)</f>
        <v>1418.47354411163</v>
      </c>
      <c r="ES164" s="20" t="n">
        <f aca="false">SUM(ES160:ES163)</f>
        <v>874.679847453338</v>
      </c>
      <c r="ET164" s="20" t="n">
        <f aca="false">SUM(ET160:ET163)</f>
        <v>331.600810039458</v>
      </c>
      <c r="EU164" s="20" t="n">
        <f aca="false">SUM(EU160:EU163)</f>
        <v>0</v>
      </c>
      <c r="EV164" s="20" t="n">
        <f aca="false">SUM(EV160:EV163)</f>
        <v>0</v>
      </c>
      <c r="EW164" s="20" t="n">
        <f aca="false">SUM(EW160:EW163)</f>
        <v>0</v>
      </c>
      <c r="EX164" s="20" t="n">
        <f aca="false">SUM(EX160:EX163)</f>
        <v>0</v>
      </c>
      <c r="EY164" s="20" t="n">
        <f aca="false">SUM(EY160:EY163)</f>
        <v>0</v>
      </c>
      <c r="EZ164" s="20" t="n">
        <f aca="false">SUM(EZ160:EZ163)</f>
        <v>0</v>
      </c>
      <c r="FA164" s="20" t="n">
        <f aca="false">SUM(FA160:FA163)</f>
        <v>0</v>
      </c>
      <c r="FB164" s="20" t="n">
        <f aca="false">SUM(FB160:FB163)</f>
        <v>0</v>
      </c>
      <c r="FC164" s="20" t="n">
        <f aca="false">SUM(FC160:FC163)</f>
        <v>0</v>
      </c>
      <c r="FD164" s="20" t="n">
        <f aca="false">SUM(FD160:FD163)</f>
        <v>0</v>
      </c>
      <c r="FE164" s="20" t="n">
        <f aca="false">SUM(FE160:FE163)</f>
        <v>0</v>
      </c>
      <c r="FF164" s="20" t="n">
        <f aca="false">SUM(FF160:FF163)</f>
        <v>0</v>
      </c>
      <c r="FG164" s="20" t="n">
        <f aca="false">SUM(FG160:FG163)</f>
        <v>0</v>
      </c>
      <c r="FH164" s="20" t="n">
        <f aca="false">SUM(FH160:FH163)</f>
        <v>0</v>
      </c>
    </row>
    <row r="165" customFormat="false" ht="15" hidden="false" customHeight="false" outlineLevel="0" collapsed="false">
      <c r="C165" s="27" t="s">
        <v>809</v>
      </c>
      <c r="D165" s="11" t="s">
        <v>359</v>
      </c>
      <c r="I165" s="62" t="n">
        <f aca="false">SUM(J165:FH165)</f>
        <v>-4258.60405620271</v>
      </c>
      <c r="J165" s="62" t="n">
        <f aca="false">-In_CIT*(MAX(0,J159)+J162)-In_RH_On*In_RH_Rate*MAX(0,J159)</f>
        <v>-0</v>
      </c>
      <c r="K165" s="62" t="n">
        <f aca="false">-In_CIT*(MAX(0,K159)+K162)-In_RH_On*In_RH_Rate*MAX(0,K159)</f>
        <v>-0</v>
      </c>
      <c r="L165" s="62" t="n">
        <f aca="false">-In_CIT*(MAX(0,L159)+L162)-In_RH_On*In_RH_Rate*MAX(0,L159)</f>
        <v>-0</v>
      </c>
      <c r="M165" s="62" t="n">
        <f aca="false">-In_CIT*(MAX(0,M159)+M162)-In_RH_On*In_RH_Rate*MAX(0,M159)</f>
        <v>-0</v>
      </c>
      <c r="N165" s="62" t="n">
        <f aca="false">-In_CIT*(MAX(0,N159)+N162)-In_RH_On*In_RH_Rate*MAX(0,N159)</f>
        <v>-0</v>
      </c>
      <c r="O165" s="62" t="n">
        <f aca="false">-In_CIT*(MAX(0,O159)+O162)-In_RH_On*In_RH_Rate*MAX(0,O159)</f>
        <v>-0</v>
      </c>
      <c r="P165" s="62" t="n">
        <f aca="false">-In_CIT*(MAX(0,P159)+P162)-In_RH_On*In_RH_Rate*MAX(0,P159)</f>
        <v>-0</v>
      </c>
      <c r="Q165" s="62" t="n">
        <f aca="false">-In_CIT*(MAX(0,Q159)+Q162)-In_RH_On*In_RH_Rate*MAX(0,Q159)</f>
        <v>-0</v>
      </c>
      <c r="R165" s="62" t="n">
        <f aca="false">-In_CIT*(MAX(0,R159)+R162)-In_RH_On*In_RH_Rate*MAX(0,R159)</f>
        <v>-0</v>
      </c>
      <c r="S165" s="62" t="n">
        <f aca="false">-In_CIT*(MAX(0,S159)+S162)-In_RH_On*In_RH_Rate*MAX(0,S159)</f>
        <v>-0</v>
      </c>
      <c r="T165" s="62" t="n">
        <f aca="false">-In_CIT*(MAX(0,T159)+T162)-In_RH_On*In_RH_Rate*MAX(0,T159)</f>
        <v>-0</v>
      </c>
      <c r="U165" s="62" t="n">
        <f aca="false">-In_CIT*(MAX(0,U159)+U162)-In_RH_On*In_RH_Rate*MAX(0,U159)</f>
        <v>-0</v>
      </c>
      <c r="V165" s="62" t="n">
        <f aca="false">-In_CIT*(MAX(0,V159)+V162)-In_RH_On*In_RH_Rate*MAX(0,V159)</f>
        <v>-0</v>
      </c>
      <c r="W165" s="62" t="n">
        <f aca="false">-In_CIT*(MAX(0,W159)+W162)-In_RH_On*In_RH_Rate*MAX(0,W159)</f>
        <v>-0</v>
      </c>
      <c r="X165" s="62" t="n">
        <f aca="false">-In_CIT*(MAX(0,X159)+X162)-In_RH_On*In_RH_Rate*MAX(0,X159)</f>
        <v>-0</v>
      </c>
      <c r="Y165" s="62" t="n">
        <f aca="false">-In_CIT*(MAX(0,Y159)+Y162)-In_RH_On*In_RH_Rate*MAX(0,Y159)</f>
        <v>-0</v>
      </c>
      <c r="Z165" s="62" t="n">
        <f aca="false">-In_CIT*(MAX(0,Z159)+Z162)-In_RH_On*In_RH_Rate*MAX(0,Z159)</f>
        <v>-0</v>
      </c>
      <c r="AA165" s="62" t="n">
        <f aca="false">-In_CIT*(MAX(0,AA159)+AA162)-In_RH_On*In_RH_Rate*MAX(0,AA159)</f>
        <v>-0</v>
      </c>
      <c r="AB165" s="62" t="n">
        <f aca="false">-In_CIT*(MAX(0,AB159)+AB162)-In_RH_On*In_RH_Rate*MAX(0,AB159)</f>
        <v>-0</v>
      </c>
      <c r="AC165" s="62" t="n">
        <f aca="false">-In_CIT*(MAX(0,AC159)+AC162)-In_RH_On*In_RH_Rate*MAX(0,AC159)</f>
        <v>-0</v>
      </c>
      <c r="AD165" s="62" t="n">
        <f aca="false">-In_CIT*(MAX(0,AD159)+AD162)-In_RH_On*In_RH_Rate*MAX(0,AD159)</f>
        <v>-0</v>
      </c>
      <c r="AE165" s="62" t="n">
        <f aca="false">-In_CIT*(MAX(0,AE159)+AE162)-In_RH_On*In_RH_Rate*MAX(0,AE159)</f>
        <v>-14.9187482223391</v>
      </c>
      <c r="AF165" s="62" t="n">
        <f aca="false">-In_CIT*(MAX(0,AF159)+AF162)-In_RH_On*In_RH_Rate*MAX(0,AF159)</f>
        <v>-15.0273353801342</v>
      </c>
      <c r="AG165" s="62" t="n">
        <f aca="false">-In_CIT*(MAX(0,AG159)+AG162)-In_RH_On*In_RH_Rate*MAX(0,AG159)</f>
        <v>-15.1340671531216</v>
      </c>
      <c r="AH165" s="62" t="n">
        <f aca="false">-In_CIT*(MAX(0,AH159)+AH162)-In_RH_On*In_RH_Rate*MAX(0,AH159)</f>
        <v>-15.0750660281733</v>
      </c>
      <c r="AI165" s="62" t="n">
        <f aca="false">-In_CIT*(MAX(0,AI159)+AI162)-In_RH_On*In_RH_Rate*MAX(0,AI159)</f>
        <v>-14.7403653680419</v>
      </c>
      <c r="AJ165" s="62" t="n">
        <f aca="false">-In_CIT*(MAX(0,AJ159)+AJ162)-In_RH_On*In_RH_Rate*MAX(0,AJ159)</f>
        <v>-14.685814625759</v>
      </c>
      <c r="AK165" s="62" t="n">
        <f aca="false">-In_CIT*(MAX(0,AK159)+AK162)-In_RH_On*In_RH_Rate*MAX(0,AK159)</f>
        <v>-29.5841765978652</v>
      </c>
      <c r="AL165" s="62" t="n">
        <f aca="false">-In_CIT*(MAX(0,AL159)+AL162)-In_RH_On*In_RH_Rate*MAX(0,AL159)</f>
        <v>-29.4728314978813</v>
      </c>
      <c r="AM165" s="62" t="n">
        <f aca="false">-In_CIT*(MAX(0,AM159)+AM162)-In_RH_On*In_RH_Rate*MAX(0,AM159)</f>
        <v>-25.2553829416401</v>
      </c>
      <c r="AN165" s="62" t="n">
        <f aca="false">-In_CIT*(MAX(0,AN159)+AN162)-In_RH_On*In_RH_Rate*MAX(0,AN159)</f>
        <v>-25.4278253757718</v>
      </c>
      <c r="AO165" s="62" t="n">
        <f aca="false">-In_CIT*(MAX(0,AO159)+AO162)-In_RH_On*In_RH_Rate*MAX(0,AO159)</f>
        <v>-25.5967575972712</v>
      </c>
      <c r="AP165" s="62" t="n">
        <f aca="false">-In_CIT*(MAX(0,AP159)+AP162)-In_RH_On*In_RH_Rate*MAX(0,AP159)</f>
        <v>-25.4851330473371</v>
      </c>
      <c r="AQ165" s="62" t="n">
        <f aca="false">-In_CIT*(MAX(0,AQ159)+AQ162)-In_RH_On*In_RH_Rate*MAX(0,AQ159)</f>
        <v>-15.8108042868479</v>
      </c>
      <c r="AR165" s="62" t="n">
        <f aca="false">-In_CIT*(MAX(0,AR159)+AR162)-In_RH_On*In_RH_Rate*MAX(0,AR159)</f>
        <v>-15.8839474713154</v>
      </c>
      <c r="AS165" s="62" t="n">
        <f aca="false">-In_CIT*(MAX(0,AS159)+AS162)-In_RH_On*In_RH_Rate*MAX(0,AS159)</f>
        <v>-15.9537634778546</v>
      </c>
      <c r="AT165" s="62" t="n">
        <f aca="false">-In_CIT*(MAX(0,AT159)+AT162)-In_RH_On*In_RH_Rate*MAX(0,AT159)</f>
        <v>-15.8479594204658</v>
      </c>
      <c r="AU165" s="62" t="n">
        <f aca="false">-In_CIT*(MAX(0,AU159)+AU162)-In_RH_On*In_RH_Rate*MAX(0,AU159)</f>
        <v>-18.2299527895434</v>
      </c>
      <c r="AV165" s="62" t="n">
        <f aca="false">-In_CIT*(MAX(0,AV159)+AV162)-In_RH_On*In_RH_Rate*MAX(0,AV159)</f>
        <v>-18.3308105187237</v>
      </c>
      <c r="AW165" s="62" t="n">
        <f aca="false">-In_CIT*(MAX(0,AW159)+AW162)-In_RH_On*In_RH_Rate*MAX(0,AW159)</f>
        <v>-18.4283681695269</v>
      </c>
      <c r="AX165" s="62" t="n">
        <f aca="false">-In_CIT*(MAX(0,AX159)+AX162)-In_RH_On*In_RH_Rate*MAX(0,AX159)</f>
        <v>-18.3234258762325</v>
      </c>
      <c r="AY165" s="62" t="n">
        <f aca="false">-In_CIT*(MAX(0,AY159)+AY162)-In_RH_On*In_RH_Rate*MAX(0,AY159)</f>
        <v>-11.5687072508566</v>
      </c>
      <c r="AZ165" s="62" t="n">
        <f aca="false">-In_CIT*(MAX(0,AZ159)+AZ162)-In_RH_On*In_RH_Rate*MAX(0,AZ159)</f>
        <v>-11.4660628248171</v>
      </c>
      <c r="BA165" s="62" t="n">
        <f aca="false">-In_CIT*(MAX(0,BA159)+BA162)-In_RH_On*In_RH_Rate*MAX(0,BA159)</f>
        <v>-11.4883688320449</v>
      </c>
      <c r="BB165" s="62" t="n">
        <f aca="false">-In_CIT*(MAX(0,BB159)+BB162)-In_RH_On*In_RH_Rate*MAX(0,BB159)</f>
        <v>-11.3836135766453</v>
      </c>
      <c r="BC165" s="62" t="n">
        <f aca="false">-In_CIT*(MAX(0,BC159)+BC162)-In_RH_On*In_RH_Rate*MAX(0,BC159)</f>
        <v>-14.1963348271936</v>
      </c>
      <c r="BD165" s="62" t="n">
        <f aca="false">-In_CIT*(MAX(0,BD159)+BD162)-In_RH_On*In_RH_Rate*MAX(0,BD159)</f>
        <v>-14.2473868364404</v>
      </c>
      <c r="BE165" s="62" t="n">
        <f aca="false">-In_CIT*(MAX(0,BE159)+BE162)-In_RH_On*In_RH_Rate*MAX(0,BE159)</f>
        <v>-14.2949769150179</v>
      </c>
      <c r="BF165" s="62" t="n">
        <f aca="false">-In_CIT*(MAX(0,BF159)+BF162)-In_RH_On*In_RH_Rate*MAX(0,BF159)</f>
        <v>-14.1848877285931</v>
      </c>
      <c r="BG165" s="62" t="n">
        <f aca="false">-In_CIT*(MAX(0,BG159)+BG162)-In_RH_On*In_RH_Rate*MAX(0,BG159)</f>
        <v>-15.7077810845454</v>
      </c>
      <c r="BH165" s="62" t="n">
        <f aca="false">-In_CIT*(MAX(0,BH159)+BH162)-In_RH_On*In_RH_Rate*MAX(0,BH159)</f>
        <v>-65.1121424071431</v>
      </c>
      <c r="BI165" s="62" t="n">
        <f aca="false">-In_CIT*(MAX(0,BI159)+BI162)-In_RH_On*In_RH_Rate*MAX(0,BI159)</f>
        <v>-65.7178340150936</v>
      </c>
      <c r="BJ165" s="62" t="n">
        <f aca="false">-In_CIT*(MAX(0,BJ159)+BJ162)-In_RH_On*In_RH_Rate*MAX(0,BJ159)</f>
        <v>-65.6068842877589</v>
      </c>
      <c r="BK165" s="62" t="n">
        <f aca="false">-In_CIT*(MAX(0,BK159)+BK162)-In_RH_On*In_RH_Rate*MAX(0,BK159)</f>
        <v>-61.9107559081062</v>
      </c>
      <c r="BL165" s="62" t="n">
        <f aca="false">-In_CIT*(MAX(0,BL159)+BL162)-In_RH_On*In_RH_Rate*MAX(0,BL159)</f>
        <v>-62.4920838247343</v>
      </c>
      <c r="BM165" s="62" t="n">
        <f aca="false">-In_CIT*(MAX(0,BM159)+BM162)-In_RH_On*In_RH_Rate*MAX(0,BM159)</f>
        <v>-63.0699535642878</v>
      </c>
      <c r="BN165" s="62" t="n">
        <f aca="false">-In_CIT*(MAX(0,BN159)+BN162)-In_RH_On*In_RH_Rate*MAX(0,BN159)</f>
        <v>-62.9599837419493</v>
      </c>
      <c r="BO165" s="62" t="n">
        <f aca="false">-In_CIT*(MAX(0,BO159)+BO162)-In_RH_On*In_RH_Rate*MAX(0,BO159)</f>
        <v>-63.1164628087745</v>
      </c>
      <c r="BP165" s="62" t="n">
        <f aca="false">-In_CIT*(MAX(0,BP159)+BP162)-In_RH_On*In_RH_Rate*MAX(0,BP159)</f>
        <v>-63.0117109670122</v>
      </c>
      <c r="BQ165" s="62" t="n">
        <f aca="false">-In_CIT*(MAX(0,BQ159)+BQ162)-In_RH_On*In_RH_Rate*MAX(0,BQ159)</f>
        <v>-63.5983236893231</v>
      </c>
      <c r="BR165" s="62" t="n">
        <f aca="false">-In_CIT*(MAX(0,BR159)+BR162)-In_RH_On*In_RH_Rate*MAX(0,BR159)</f>
        <v>-63.4914176802898</v>
      </c>
      <c r="BS165" s="62" t="n">
        <f aca="false">-In_CIT*(MAX(0,BS159)+BS162)-In_RH_On*In_RH_Rate*MAX(0,BS159)</f>
        <v>-58.2776016670082</v>
      </c>
      <c r="BT165" s="62" t="n">
        <f aca="false">-In_CIT*(MAX(0,BT159)+BT162)-In_RH_On*In_RH_Rate*MAX(0,BT159)</f>
        <v>-58.824423208442</v>
      </c>
      <c r="BU165" s="62" t="n">
        <f aca="false">-In_CIT*(MAX(0,BU159)+BU162)-In_RH_On*In_RH_Rate*MAX(0,BU159)</f>
        <v>-59.3679767949258</v>
      </c>
      <c r="BV165" s="62" t="n">
        <f aca="false">-In_CIT*(MAX(0,BV159)+BV162)-In_RH_On*In_RH_Rate*MAX(0,BV159)</f>
        <v>-59.2640560246721</v>
      </c>
      <c r="BW165" s="62" t="n">
        <f aca="false">-In_CIT*(MAX(0,BW159)+BW162)-In_RH_On*In_RH_Rate*MAX(0,BW159)</f>
        <v>-57.2349419418984</v>
      </c>
      <c r="BX165" s="62" t="n">
        <f aca="false">-In_CIT*(MAX(0,BX159)+BX162)-In_RH_On*In_RH_Rate*MAX(0,BX159)</f>
        <v>-57.7682362749637</v>
      </c>
      <c r="BY165" s="62" t="n">
        <f aca="false">-In_CIT*(MAX(0,BY159)+BY162)-In_RH_On*In_RH_Rate*MAX(0,BY159)</f>
        <v>-58.298199631906</v>
      </c>
      <c r="BZ165" s="62" t="n">
        <f aca="false">-In_CIT*(MAX(0,BZ159)+BZ162)-In_RH_On*In_RH_Rate*MAX(0,BZ159)</f>
        <v>-58.1922747921549</v>
      </c>
      <c r="CA165" s="62" t="n">
        <f aca="false">-In_CIT*(MAX(0,CA159)+CA162)-In_RH_On*In_RH_Rate*MAX(0,CA159)</f>
        <v>-55.1269930019406</v>
      </c>
      <c r="CB165" s="62" t="n">
        <f aca="false">-In_CIT*(MAX(0,CB159)+CB162)-In_RH_On*In_RH_Rate*MAX(0,CB159)</f>
        <v>-55.6358205042028</v>
      </c>
      <c r="CC165" s="62" t="n">
        <f aca="false">-In_CIT*(MAX(0,CC159)+CC162)-In_RH_On*In_RH_Rate*MAX(0,CC159)</f>
        <v>-56.141283114374</v>
      </c>
      <c r="CD165" s="62" t="n">
        <f aca="false">-In_CIT*(MAX(0,CD159)+CD162)-In_RH_On*In_RH_Rate*MAX(0,CD159)</f>
        <v>-56.0342797488859</v>
      </c>
      <c r="CE165" s="62" t="n">
        <f aca="false">-In_CIT*(MAX(0,CE159)+CE162)-In_RH_On*In_RH_Rate*MAX(0,CE159)</f>
        <v>-51.7091025005079</v>
      </c>
      <c r="CF165" s="62" t="n">
        <f aca="false">-In_CIT*(MAX(0,CF159)+CF162)-In_RH_On*In_RH_Rate*MAX(0,CF159)</f>
        <v>-51.604755763096</v>
      </c>
      <c r="CG165" s="62" t="n">
        <f aca="false">-In_CIT*(MAX(0,CG159)+CG162)-In_RH_On*In_RH_Rate*MAX(0,CG159)</f>
        <v>-52.0664265786955</v>
      </c>
      <c r="CH165" s="62" t="n">
        <f aca="false">-In_CIT*(MAX(0,CH159)+CH162)-In_RH_On*In_RH_Rate*MAX(0,CH159)</f>
        <v>-51.9599340047735</v>
      </c>
      <c r="CI165" s="62" t="n">
        <f aca="false">-In_CIT*(MAX(0,CI159)+CI162)-In_RH_On*In_RH_Rate*MAX(0,CI159)</f>
        <v>-54.9745377716055</v>
      </c>
      <c r="CJ165" s="62" t="n">
        <f aca="false">-In_CIT*(MAX(0,CJ159)+CJ162)-In_RH_On*In_RH_Rate*MAX(0,CJ159)</f>
        <v>-55.4775607618289</v>
      </c>
      <c r="CK165" s="62" t="n">
        <f aca="false">-In_CIT*(MAX(0,CK159)+CK162)-In_RH_On*In_RH_Rate*MAX(0,CK159)</f>
        <v>-55.9770854720882</v>
      </c>
      <c r="CL165" s="62" t="n">
        <f aca="false">-In_CIT*(MAX(0,CL159)+CL162)-In_RH_On*In_RH_Rate*MAX(0,CL159)</f>
        <v>-55.8658403802827</v>
      </c>
      <c r="CM165" s="62" t="n">
        <f aca="false">-In_CIT*(MAX(0,CM159)+CM162)-In_RH_On*In_RH_Rate*MAX(0,CM159)</f>
        <v>-60.5403007967791</v>
      </c>
      <c r="CN165" s="62" t="n">
        <f aca="false">-In_CIT*(MAX(0,CN159)+CN162)-In_RH_On*In_RH_Rate*MAX(0,CN159)</f>
        <v>-61.1037048490181</v>
      </c>
      <c r="CO165" s="62" t="n">
        <f aca="false">-In_CIT*(MAX(0,CO159)+CO162)-In_RH_On*In_RH_Rate*MAX(0,CO159)</f>
        <v>-61.6635632199624</v>
      </c>
      <c r="CP165" s="62" t="n">
        <f aca="false">-In_CIT*(MAX(0,CP159)+CP162)-In_RH_On*In_RH_Rate*MAX(0,CP159)</f>
        <v>-61.5508107687027</v>
      </c>
      <c r="CQ165" s="62" t="n">
        <f aca="false">-In_CIT*(MAX(0,CQ159)+CQ162)-In_RH_On*In_RH_Rate*MAX(0,CQ159)</f>
        <v>-56.5698386282179</v>
      </c>
      <c r="CR165" s="62" t="n">
        <f aca="false">-In_CIT*(MAX(0,CR159)+CR162)-In_RH_On*In_RH_Rate*MAX(0,CR159)</f>
        <v>-57.0879496250979</v>
      </c>
      <c r="CS165" s="62" t="n">
        <f aca="false">-In_CIT*(MAX(0,CS159)+CS162)-In_RH_On*In_RH_Rate*MAX(0,CS159)</f>
        <v>-57.602476753219</v>
      </c>
      <c r="CT165" s="62" t="n">
        <f aca="false">-In_CIT*(MAX(0,CT159)+CT162)-In_RH_On*In_RH_Rate*MAX(0,CT159)</f>
        <v>-57.4885099429016</v>
      </c>
      <c r="CU165" s="62" t="n">
        <f aca="false">-In_CIT*(MAX(0,CU159)+CU162)-In_RH_On*In_RH_Rate*MAX(0,CU159)</f>
        <v>-50.0536407896106</v>
      </c>
      <c r="CV165" s="62" t="n">
        <f aca="false">-In_CIT*(MAX(0,CV159)+CV162)-In_RH_On*In_RH_Rate*MAX(0,CV159)</f>
        <v>-0</v>
      </c>
      <c r="CW165" s="62" t="n">
        <f aca="false">-In_CIT*(MAX(0,CW159)+CW162)-In_RH_On*In_RH_Rate*MAX(0,CW159)</f>
        <v>-0</v>
      </c>
      <c r="CX165" s="62" t="n">
        <f aca="false">-In_CIT*(MAX(0,CX159)+CX162)-In_RH_On*In_RH_Rate*MAX(0,CX159)</f>
        <v>-0</v>
      </c>
      <c r="CY165" s="62" t="n">
        <f aca="false">-In_CIT*(MAX(0,CY159)+CY162)-In_RH_On*In_RH_Rate*MAX(0,CY159)</f>
        <v>-0</v>
      </c>
      <c r="CZ165" s="62" t="n">
        <f aca="false">-In_CIT*(MAX(0,CZ159)+CZ162)-In_RH_On*In_RH_Rate*MAX(0,CZ159)</f>
        <v>-0</v>
      </c>
      <c r="DA165" s="62" t="n">
        <f aca="false">-In_CIT*(MAX(0,DA159)+DA162)-In_RH_On*In_RH_Rate*MAX(0,DA159)</f>
        <v>-0</v>
      </c>
      <c r="DB165" s="62" t="n">
        <f aca="false">-In_CIT*(MAX(0,DB159)+DB162)-In_RH_On*In_RH_Rate*MAX(0,DB159)</f>
        <v>-0</v>
      </c>
      <c r="DC165" s="62" t="n">
        <f aca="false">-In_CIT*(MAX(0,DC159)+DC162)-In_RH_On*In_RH_Rate*MAX(0,DC159)</f>
        <v>-0</v>
      </c>
      <c r="DD165" s="62" t="n">
        <f aca="false">-In_CIT*(MAX(0,DD159)+DD162)-In_RH_On*In_RH_Rate*MAX(0,DD159)</f>
        <v>-0</v>
      </c>
      <c r="DE165" s="62" t="n">
        <f aca="false">-In_CIT*(MAX(0,DE159)+DE162)-In_RH_On*In_RH_Rate*MAX(0,DE159)</f>
        <v>-0</v>
      </c>
      <c r="DF165" s="62" t="n">
        <f aca="false">-In_CIT*(MAX(0,DF159)+DF162)-In_RH_On*In_RH_Rate*MAX(0,DF159)</f>
        <v>-0</v>
      </c>
      <c r="DG165" s="62" t="n">
        <f aca="false">-In_CIT*(MAX(0,DG159)+DG162)-In_RH_On*In_RH_Rate*MAX(0,DG159)</f>
        <v>-0</v>
      </c>
      <c r="DH165" s="62" t="n">
        <f aca="false">-In_CIT*(MAX(0,DH159)+DH162)-In_RH_On*In_RH_Rate*MAX(0,DH159)</f>
        <v>-0</v>
      </c>
      <c r="DI165" s="62" t="n">
        <f aca="false">-In_CIT*(MAX(0,DI159)+DI162)-In_RH_On*In_RH_Rate*MAX(0,DI159)</f>
        <v>-0</v>
      </c>
      <c r="DJ165" s="62" t="n">
        <f aca="false">-In_CIT*(MAX(0,DJ159)+DJ162)-In_RH_On*In_RH_Rate*MAX(0,DJ159)</f>
        <v>-0</v>
      </c>
      <c r="DK165" s="62" t="n">
        <f aca="false">-In_CIT*(MAX(0,DK159)+DK162)-In_RH_On*In_RH_Rate*MAX(0,DK159)</f>
        <v>-0</v>
      </c>
      <c r="DL165" s="62" t="n">
        <f aca="false">-In_CIT*(MAX(0,DL159)+DL162)-In_RH_On*In_RH_Rate*MAX(0,DL159)</f>
        <v>-0</v>
      </c>
      <c r="DM165" s="62" t="n">
        <f aca="false">-In_CIT*(MAX(0,DM159)+DM162)-In_RH_On*In_RH_Rate*MAX(0,DM159)</f>
        <v>-0</v>
      </c>
      <c r="DN165" s="62" t="n">
        <f aca="false">-In_CIT*(MAX(0,DN159)+DN162)-In_RH_On*In_RH_Rate*MAX(0,DN159)</f>
        <v>-0</v>
      </c>
      <c r="DO165" s="62" t="n">
        <f aca="false">-In_CIT*(MAX(0,DO159)+DO162)-In_RH_On*In_RH_Rate*MAX(0,DO159)</f>
        <v>-0</v>
      </c>
      <c r="DP165" s="62" t="n">
        <f aca="false">-In_CIT*(MAX(0,DP159)+DP162)-In_RH_On*In_RH_Rate*MAX(0,DP159)</f>
        <v>-0</v>
      </c>
      <c r="DQ165" s="62" t="n">
        <f aca="false">-In_CIT*(MAX(0,DQ159)+DQ162)-In_RH_On*In_RH_Rate*MAX(0,DQ159)</f>
        <v>-0</v>
      </c>
      <c r="DR165" s="62" t="n">
        <f aca="false">-In_CIT*(MAX(0,DR159)+DR162)-In_RH_On*In_RH_Rate*MAX(0,DR159)</f>
        <v>-0</v>
      </c>
      <c r="DS165" s="62" t="n">
        <f aca="false">-In_CIT*(MAX(0,DS159)+DS162)-In_RH_On*In_RH_Rate*MAX(0,DS159)</f>
        <v>-0</v>
      </c>
      <c r="DT165" s="62" t="n">
        <f aca="false">-In_CIT*(MAX(0,DT159)+DT162)-In_RH_On*In_RH_Rate*MAX(0,DT159)</f>
        <v>-0</v>
      </c>
      <c r="DU165" s="62" t="n">
        <f aca="false">-In_CIT*(MAX(0,DU159)+DU162)-In_RH_On*In_RH_Rate*MAX(0,DU159)</f>
        <v>-0</v>
      </c>
      <c r="DV165" s="62" t="n">
        <f aca="false">-In_CIT*(MAX(0,DV159)+DV162)-In_RH_On*In_RH_Rate*MAX(0,DV159)</f>
        <v>-0</v>
      </c>
      <c r="DW165" s="62" t="n">
        <f aca="false">-In_CIT*(MAX(0,DW159)+DW162)-In_RH_On*In_RH_Rate*MAX(0,DW159)</f>
        <v>-0</v>
      </c>
      <c r="DX165" s="62" t="n">
        <f aca="false">-In_CIT*(MAX(0,DX159)+DX162)-In_RH_On*In_RH_Rate*MAX(0,DX159)</f>
        <v>-0</v>
      </c>
      <c r="DY165" s="62" t="n">
        <f aca="false">-In_CIT*(MAX(0,DY159)+DY162)-In_RH_On*In_RH_Rate*MAX(0,DY159)</f>
        <v>-0</v>
      </c>
      <c r="DZ165" s="62" t="n">
        <f aca="false">-In_CIT*(MAX(0,DZ159)+DZ162)-In_RH_On*In_RH_Rate*MAX(0,DZ159)</f>
        <v>-0</v>
      </c>
      <c r="EA165" s="62" t="n">
        <f aca="false">-In_CIT*(MAX(0,EA159)+EA162)-In_RH_On*In_RH_Rate*MAX(0,EA159)</f>
        <v>-0</v>
      </c>
      <c r="EB165" s="62" t="n">
        <f aca="false">-In_CIT*(MAX(0,EB159)+EB162)-In_RH_On*In_RH_Rate*MAX(0,EB159)</f>
        <v>-0</v>
      </c>
      <c r="EC165" s="62" t="n">
        <f aca="false">-In_CIT*(MAX(0,EC159)+EC162)-In_RH_On*In_RH_Rate*MAX(0,EC159)</f>
        <v>-0</v>
      </c>
      <c r="ED165" s="62" t="n">
        <f aca="false">-In_CIT*(MAX(0,ED159)+ED162)-In_RH_On*In_RH_Rate*MAX(0,ED159)</f>
        <v>-0</v>
      </c>
      <c r="EE165" s="62" t="n">
        <f aca="false">-In_CIT*(MAX(0,EE159)+EE162)-In_RH_On*In_RH_Rate*MAX(0,EE159)</f>
        <v>-0</v>
      </c>
      <c r="EF165" s="62" t="n">
        <f aca="false">-In_CIT*(MAX(0,EF159)+EF162)-In_RH_On*In_RH_Rate*MAX(0,EF159)</f>
        <v>-0</v>
      </c>
      <c r="EG165" s="62" t="n">
        <f aca="false">-In_CIT*(MAX(0,EG159)+EG162)-In_RH_On*In_RH_Rate*MAX(0,EG159)</f>
        <v>-0</v>
      </c>
      <c r="EH165" s="62" t="n">
        <f aca="false">-In_CIT*(MAX(0,EH159)+EH162)-In_RH_On*In_RH_Rate*MAX(0,EH159)</f>
        <v>-0</v>
      </c>
      <c r="EI165" s="62" t="n">
        <f aca="false">-In_CIT*(MAX(0,EI159)+EI162)-In_RH_On*In_RH_Rate*MAX(0,EI159)</f>
        <v>-0</v>
      </c>
      <c r="EJ165" s="62" t="n">
        <f aca="false">-In_CIT*(MAX(0,EJ159)+EJ162)-In_RH_On*In_RH_Rate*MAX(0,EJ159)</f>
        <v>-48.3427510696004</v>
      </c>
      <c r="EK165" s="62" t="n">
        <f aca="false">-In_CIT*(MAX(0,EK159)+EK162)-In_RH_On*In_RH_Rate*MAX(0,EK159)</f>
        <v>-48.8108868654079</v>
      </c>
      <c r="EL165" s="62" t="n">
        <f aca="false">-In_CIT*(MAX(0,EL159)+EL162)-In_RH_On*In_RH_Rate*MAX(0,EL159)</f>
        <v>-48.7471382289972</v>
      </c>
      <c r="EM165" s="62" t="n">
        <f aca="false">-In_CIT*(MAX(0,EM159)+EM162)-In_RH_On*In_RH_Rate*MAX(0,EM159)</f>
        <v>-50.3350477429621</v>
      </c>
      <c r="EN165" s="62" t="n">
        <f aca="false">-In_CIT*(MAX(0,EN159)+EN162)-In_RH_On*In_RH_Rate*MAX(0,EN159)</f>
        <v>-50.8316030522819</v>
      </c>
      <c r="EO165" s="62" t="n">
        <f aca="false">-In_CIT*(MAX(0,EO159)+EO162)-In_RH_On*In_RH_Rate*MAX(0,EO159)</f>
        <v>-51.3261229997108</v>
      </c>
      <c r="EP165" s="62" t="n">
        <f aca="false">-In_CIT*(MAX(0,EP159)+EP162)-In_RH_On*In_RH_Rate*MAX(0,EP159)</f>
        <v>-51.2613986143719</v>
      </c>
      <c r="EQ165" s="62" t="n">
        <f aca="false">-In_CIT*(MAX(0,EQ159)+EQ162)-In_RH_On*In_RH_Rate*MAX(0,EQ159)</f>
        <v>-48.5354599949998</v>
      </c>
      <c r="ER165" s="62" t="n">
        <f aca="false">-In_CIT*(MAX(0,ER159)+ER162)-In_RH_On*In_RH_Rate*MAX(0,ER159)</f>
        <v>-48.4724367042744</v>
      </c>
      <c r="ES165" s="62" t="n">
        <f aca="false">-In_CIT*(MAX(0,ES159)+ES162)-In_RH_On*In_RH_Rate*MAX(0,ES159)</f>
        <v>-48.941432699246</v>
      </c>
      <c r="ET165" s="62" t="n">
        <f aca="false">-In_CIT*(MAX(0,ET159)+ET162)-In_RH_On*In_RH_Rate*MAX(0,ET159)</f>
        <v>-48.8771133672492</v>
      </c>
      <c r="EU165" s="62" t="n">
        <f aca="false">-In_CIT*(MAX(0,EU159)+EU162)-In_RH_On*In_RH_Rate*MAX(0,EU159)</f>
        <v>-67.5693827972696</v>
      </c>
      <c r="EV165" s="62" t="n">
        <f aca="false">-In_CIT*(MAX(0,EV159)+EV162)-In_RH_On*In_RH_Rate*MAX(0,EV159)</f>
        <v>-98.3690547334468</v>
      </c>
      <c r="EW165" s="62" t="n">
        <f aca="false">-In_CIT*(MAX(0,EW159)+EW162)-In_RH_On*In_RH_Rate*MAX(0,EW159)</f>
        <v>-99.3205399908794</v>
      </c>
      <c r="EX165" s="62" t="n">
        <f aca="false">-In_CIT*(MAX(0,EX159)+EX162)-In_RH_On*In_RH_Rate*MAX(0,EX159)</f>
        <v>-99.1897221879176</v>
      </c>
      <c r="EY165" s="62" t="n">
        <f aca="false">-In_CIT*(MAX(0,EY159)+EY162)-In_RH_On*In_RH_Rate*MAX(0,EY159)</f>
        <v>-98.8436577562938</v>
      </c>
      <c r="EZ165" s="62" t="n">
        <f aca="false">-In_CIT*(MAX(0,EZ159)+EZ162)-In_RH_On*In_RH_Rate*MAX(0,EZ159)</f>
        <v>-99.8130003933758</v>
      </c>
      <c r="FA165" s="62" t="n">
        <f aca="false">-In_CIT*(MAX(0,FA159)+FA162)-In_RH_On*In_RH_Rate*MAX(0,FA159)</f>
        <v>-100.778159567913</v>
      </c>
      <c r="FB165" s="62" t="n">
        <f aca="false">-In_CIT*(MAX(0,FB159)+FB162)-In_RH_On*In_RH_Rate*MAX(0,FB159)</f>
        <v>-100.645125711369</v>
      </c>
      <c r="FC165" s="62" t="n">
        <f aca="false">-In_CIT*(MAX(0,FC159)+FC162)-In_RH_On*In_RH_Rate*MAX(0,FC159)</f>
        <v>-100.293687796904</v>
      </c>
      <c r="FD165" s="62" t="n">
        <f aca="false">-In_CIT*(MAX(0,FD159)+FD162)-In_RH_On*In_RH_Rate*MAX(0,FD159)</f>
        <v>-0</v>
      </c>
      <c r="FE165" s="62" t="n">
        <f aca="false">-In_CIT*(MAX(0,FE159)+FE162)-In_RH_On*In_RH_Rate*MAX(0,FE159)</f>
        <v>-0</v>
      </c>
      <c r="FF165" s="62" t="n">
        <f aca="false">-In_CIT*(MAX(0,FF159)+FF162)-In_RH_On*In_RH_Rate*MAX(0,FF159)</f>
        <v>-0</v>
      </c>
      <c r="FG165" s="62" t="n">
        <f aca="false">-In_CIT*(MAX(0,FG159)+FG162)-In_RH_On*In_RH_Rate*MAX(0,FG159)</f>
        <v>-0</v>
      </c>
      <c r="FH165" s="62" t="n">
        <f aca="false">-In_CIT*(MAX(0,FH159)+FH162)-In_RH_On*In_RH_Rate*MAX(0,FH159)</f>
        <v>-0</v>
      </c>
    </row>
    <row r="167" customFormat="false" ht="15" hidden="false" customHeight="false" outlineLevel="0" collapsed="false">
      <c r="A167" s="9" t="s">
        <v>14</v>
      </c>
      <c r="B167" s="9"/>
      <c r="C167" s="9" t="s">
        <v>810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</row>
    <row r="168" customFormat="false" ht="15" hidden="false" customHeight="false" outlineLevel="0" collapsed="false">
      <c r="C168" s="0" t="s">
        <v>146</v>
      </c>
      <c r="D168" s="11" t="s">
        <v>359</v>
      </c>
      <c r="I168" s="20" t="n">
        <f aca="false">SUM(J168:FH168)</f>
        <v>-5725.08750061644</v>
      </c>
      <c r="J168" s="20" t="n">
        <f aca="false">J101+J102+J103+J104+J106+J107+J108+J109+J112</f>
        <v>-2749.35227272727</v>
      </c>
      <c r="K168" s="20" t="n">
        <f aca="false">K101+K102+K103+K104+K106+K107+K108+K109+K112</f>
        <v>818.684731973848</v>
      </c>
      <c r="L168" s="20" t="n">
        <f aca="false">L101+L102+L103+L104+L106+L107+L108+L109+L112</f>
        <v>-684.462738443338</v>
      </c>
      <c r="M168" s="20" t="n">
        <f aca="false">M101+M102+M103+M104+M106+M107+M108+M109+M112</f>
        <v>-226.929361942715</v>
      </c>
      <c r="N168" s="20" t="n">
        <f aca="false">N101+N102+N103+N104+N106+N107+N108+N109+N112</f>
        <v>-1835.41287842623</v>
      </c>
      <c r="O168" s="20" t="n">
        <f aca="false">O101+O102+O103+O104+O106+O107+O108+O109+O112</f>
        <v>-1580.73987118772</v>
      </c>
      <c r="P168" s="20" t="n">
        <f aca="false">P101+P102+P103+P104+P106+P107+P108+P109+P112</f>
        <v>-7.30364753424658</v>
      </c>
      <c r="Q168" s="20" t="n">
        <f aca="false">Q101+Q102+Q103+Q104+Q106+Q107+Q108+Q109+Q112</f>
        <v>-7.38390739726027</v>
      </c>
      <c r="R168" s="20" t="n">
        <f aca="false">R101+R102+R103+R104+R106+R107+R108+R109+R112</f>
        <v>-7.38390739726027</v>
      </c>
      <c r="S168" s="20" t="n">
        <f aca="false">S101+S102+S103+S104+S106+S107+S108+S109+S112</f>
        <v>555.196352465753</v>
      </c>
      <c r="T168" s="20" t="n">
        <f aca="false">T101+T102+T103+T104+T106+T107+T108+T109+T112</f>
        <v>0</v>
      </c>
      <c r="U168" s="20" t="n">
        <f aca="false">U101+U102+U103+U104+U106+U107+U108+U109+U112</f>
        <v>0</v>
      </c>
      <c r="V168" s="20" t="n">
        <f aca="false">V101+V102+V103+V104+V106+V107+V108+V109+V112</f>
        <v>0</v>
      </c>
      <c r="W168" s="20" t="n">
        <f aca="false">W101+W102+W103+W104+W106+W107+W108+W109+W112</f>
        <v>0</v>
      </c>
      <c r="X168" s="20" t="n">
        <f aca="false">X101+X102+X103+X104+X106+X107+X108+X109+X112</f>
        <v>0</v>
      </c>
      <c r="Y168" s="20" t="n">
        <f aca="false">Y101+Y102+Y103+Y104+Y106+Y107+Y108+Y109+Y112</f>
        <v>0</v>
      </c>
      <c r="Z168" s="20" t="n">
        <f aca="false">Z101+Z102+Z103+Z104+Z106+Z107+Z108+Z109+Z112</f>
        <v>0</v>
      </c>
      <c r="AA168" s="20" t="n">
        <f aca="false">AA101+AA102+AA103+AA104+AA106+AA107+AA108+AA109+AA112</f>
        <v>0</v>
      </c>
      <c r="AB168" s="20" t="n">
        <f aca="false">AB101+AB102+AB103+AB104+AB106+AB107+AB108+AB109+AB112</f>
        <v>0</v>
      </c>
      <c r="AC168" s="20" t="n">
        <f aca="false">AC101+AC102+AC103+AC104+AC106+AC107+AC108+AC109+AC112</f>
        <v>0</v>
      </c>
      <c r="AD168" s="20" t="n">
        <f aca="false">AD101+AD102+AD103+AD104+AD106+AD107+AD108+AD109+AD112</f>
        <v>0</v>
      </c>
      <c r="AE168" s="20" t="n">
        <f aca="false">AE101+AE102+AE103+AE104+AE106+AE107+AE108+AE109+AE112</f>
        <v>0</v>
      </c>
      <c r="AF168" s="20" t="n">
        <f aca="false">AF101+AF102+AF103+AF104+AF106+AF107+AF108+AF109+AF112</f>
        <v>0</v>
      </c>
      <c r="AG168" s="20" t="n">
        <f aca="false">AG101+AG102+AG103+AG104+AG106+AG107+AG108+AG109+AG112</f>
        <v>0</v>
      </c>
      <c r="AH168" s="20" t="n">
        <f aca="false">AH101+AH102+AH103+AH104+AH106+AH107+AH108+AH109+AH112</f>
        <v>0</v>
      </c>
      <c r="AI168" s="20" t="n">
        <f aca="false">AI101+AI102+AI103+AI104+AI106+AI107+AI108+AI109+AI112</f>
        <v>0</v>
      </c>
      <c r="AJ168" s="20" t="n">
        <f aca="false">AJ101+AJ102+AJ103+AJ104+AJ106+AJ107+AJ108+AJ109+AJ112</f>
        <v>0</v>
      </c>
      <c r="AK168" s="20" t="n">
        <f aca="false">AK101+AK102+AK103+AK104+AK106+AK107+AK108+AK109+AK112</f>
        <v>0</v>
      </c>
      <c r="AL168" s="20" t="n">
        <f aca="false">AL101+AL102+AL103+AL104+AL106+AL107+AL108+AL109+AL112</f>
        <v>0</v>
      </c>
      <c r="AM168" s="20" t="n">
        <f aca="false">AM101+AM102+AM103+AM104+AM106+AM107+AM108+AM109+AM112</f>
        <v>0</v>
      </c>
      <c r="AN168" s="20" t="n">
        <f aca="false">AN101+AN102+AN103+AN104+AN106+AN107+AN108+AN109+AN112</f>
        <v>0</v>
      </c>
      <c r="AO168" s="20" t="n">
        <f aca="false">AO101+AO102+AO103+AO104+AO106+AO107+AO108+AO109+AO112</f>
        <v>0</v>
      </c>
      <c r="AP168" s="20" t="n">
        <f aca="false">AP101+AP102+AP103+AP104+AP106+AP107+AP108+AP109+AP112</f>
        <v>0</v>
      </c>
      <c r="AQ168" s="20" t="n">
        <f aca="false">AQ101+AQ102+AQ103+AQ104+AQ106+AQ107+AQ108+AQ109+AQ112</f>
        <v>0</v>
      </c>
      <c r="AR168" s="20" t="n">
        <f aca="false">AR101+AR102+AR103+AR104+AR106+AR107+AR108+AR109+AR112</f>
        <v>0</v>
      </c>
      <c r="AS168" s="20" t="n">
        <f aca="false">AS101+AS102+AS103+AS104+AS106+AS107+AS108+AS109+AS112</f>
        <v>0</v>
      </c>
      <c r="AT168" s="20" t="n">
        <f aca="false">AT101+AT102+AT103+AT104+AT106+AT107+AT108+AT109+AT112</f>
        <v>0</v>
      </c>
      <c r="AU168" s="20" t="n">
        <f aca="false">AU101+AU102+AU103+AU104+AU106+AU107+AU108+AU109+AU112</f>
        <v>0</v>
      </c>
      <c r="AV168" s="20" t="n">
        <f aca="false">AV101+AV102+AV103+AV104+AV106+AV107+AV108+AV109+AV112</f>
        <v>0</v>
      </c>
      <c r="AW168" s="20" t="n">
        <f aca="false">AW101+AW102+AW103+AW104+AW106+AW107+AW108+AW109+AW112</f>
        <v>0</v>
      </c>
      <c r="AX168" s="20" t="n">
        <f aca="false">AX101+AX102+AX103+AX104+AX106+AX107+AX108+AX109+AX112</f>
        <v>0</v>
      </c>
      <c r="AY168" s="20" t="n">
        <f aca="false">AY101+AY102+AY103+AY104+AY106+AY107+AY108+AY109+AY112</f>
        <v>0</v>
      </c>
      <c r="AZ168" s="20" t="n">
        <f aca="false">AZ101+AZ102+AZ103+AZ104+AZ106+AZ107+AZ108+AZ109+AZ112</f>
        <v>0</v>
      </c>
      <c r="BA168" s="20" t="n">
        <f aca="false">BA101+BA102+BA103+BA104+BA106+BA107+BA108+BA109+BA112</f>
        <v>0</v>
      </c>
      <c r="BB168" s="20" t="n">
        <f aca="false">BB101+BB102+BB103+BB104+BB106+BB107+BB108+BB109+BB112</f>
        <v>0</v>
      </c>
      <c r="BC168" s="20" t="n">
        <f aca="false">BC101+BC102+BC103+BC104+BC106+BC107+BC108+BC109+BC112</f>
        <v>0</v>
      </c>
      <c r="BD168" s="20" t="n">
        <f aca="false">BD101+BD102+BD103+BD104+BD106+BD107+BD108+BD109+BD112</f>
        <v>0</v>
      </c>
      <c r="BE168" s="20" t="n">
        <f aca="false">BE101+BE102+BE103+BE104+BE106+BE107+BE108+BE109+BE112</f>
        <v>0</v>
      </c>
      <c r="BF168" s="20" t="n">
        <f aca="false">BF101+BF102+BF103+BF104+BF106+BF107+BF108+BF109+BF112</f>
        <v>0</v>
      </c>
      <c r="BG168" s="20" t="n">
        <f aca="false">BG101+BG102+BG103+BG104+BG106+BG107+BG108+BG109+BG112</f>
        <v>0</v>
      </c>
      <c r="BH168" s="20" t="n">
        <f aca="false">BH101+BH102+BH103+BH104+BH106+BH107+BH108+BH109+BH112</f>
        <v>0</v>
      </c>
      <c r="BI168" s="20" t="n">
        <f aca="false">BI101+BI102+BI103+BI104+BI106+BI107+BI108+BI109+BI112</f>
        <v>0</v>
      </c>
      <c r="BJ168" s="20" t="n">
        <f aca="false">BJ101+BJ102+BJ103+BJ104+BJ106+BJ107+BJ108+BJ109+BJ112</f>
        <v>0</v>
      </c>
      <c r="BK168" s="20" t="n">
        <f aca="false">BK101+BK102+BK103+BK104+BK106+BK107+BK108+BK109+BK112</f>
        <v>0</v>
      </c>
      <c r="BL168" s="20" t="n">
        <f aca="false">BL101+BL102+BL103+BL104+BL106+BL107+BL108+BL109+BL112</f>
        <v>0</v>
      </c>
      <c r="BM168" s="20" t="n">
        <f aca="false">BM101+BM102+BM103+BM104+BM106+BM107+BM108+BM109+BM112</f>
        <v>0</v>
      </c>
      <c r="BN168" s="20" t="n">
        <f aca="false">BN101+BN102+BN103+BN104+BN106+BN107+BN108+BN109+BN112</f>
        <v>0</v>
      </c>
      <c r="BO168" s="20" t="n">
        <f aca="false">BO101+BO102+BO103+BO104+BO106+BO107+BO108+BO109+BO112</f>
        <v>0</v>
      </c>
      <c r="BP168" s="20" t="n">
        <f aca="false">BP101+BP102+BP103+BP104+BP106+BP107+BP108+BP109+BP112</f>
        <v>0</v>
      </c>
      <c r="BQ168" s="20" t="n">
        <f aca="false">BQ101+BQ102+BQ103+BQ104+BQ106+BQ107+BQ108+BQ109+BQ112</f>
        <v>0</v>
      </c>
      <c r="BR168" s="20" t="n">
        <f aca="false">BR101+BR102+BR103+BR104+BR106+BR107+BR108+BR109+BR112</f>
        <v>0</v>
      </c>
      <c r="BS168" s="20" t="n">
        <f aca="false">BS101+BS102+BS103+BS104+BS106+BS107+BS108+BS109+BS112</f>
        <v>0</v>
      </c>
      <c r="BT168" s="20" t="n">
        <f aca="false">BT101+BT102+BT103+BT104+BT106+BT107+BT108+BT109+BT112</f>
        <v>0</v>
      </c>
      <c r="BU168" s="20" t="n">
        <f aca="false">BU101+BU102+BU103+BU104+BU106+BU107+BU108+BU109+BU112</f>
        <v>0</v>
      </c>
      <c r="BV168" s="20" t="n">
        <f aca="false">BV101+BV102+BV103+BV104+BV106+BV107+BV108+BV109+BV112</f>
        <v>0</v>
      </c>
      <c r="BW168" s="20" t="n">
        <f aca="false">BW101+BW102+BW103+BW104+BW106+BW107+BW108+BW109+BW112</f>
        <v>0</v>
      </c>
      <c r="BX168" s="20" t="n">
        <f aca="false">BX101+BX102+BX103+BX104+BX106+BX107+BX108+BX109+BX112</f>
        <v>0</v>
      </c>
      <c r="BY168" s="20" t="n">
        <f aca="false">BY101+BY102+BY103+BY104+BY106+BY107+BY108+BY109+BY112</f>
        <v>0</v>
      </c>
      <c r="BZ168" s="20" t="n">
        <f aca="false">BZ101+BZ102+BZ103+BZ104+BZ106+BZ107+BZ108+BZ109+BZ112</f>
        <v>0</v>
      </c>
      <c r="CA168" s="20" t="n">
        <f aca="false">CA101+CA102+CA103+CA104+CA106+CA107+CA108+CA109+CA112</f>
        <v>0</v>
      </c>
      <c r="CB168" s="20" t="n">
        <f aca="false">CB101+CB102+CB103+CB104+CB106+CB107+CB108+CB109+CB112</f>
        <v>0</v>
      </c>
      <c r="CC168" s="20" t="n">
        <f aca="false">CC101+CC102+CC103+CC104+CC106+CC107+CC108+CC109+CC112</f>
        <v>0</v>
      </c>
      <c r="CD168" s="20" t="n">
        <f aca="false">CD101+CD102+CD103+CD104+CD106+CD107+CD108+CD109+CD112</f>
        <v>0</v>
      </c>
      <c r="CE168" s="20" t="n">
        <f aca="false">CE101+CE102+CE103+CE104+CE106+CE107+CE108+CE109+CE112</f>
        <v>0</v>
      </c>
      <c r="CF168" s="20" t="n">
        <f aca="false">CF101+CF102+CF103+CF104+CF106+CF107+CF108+CF109+CF112</f>
        <v>0</v>
      </c>
      <c r="CG168" s="20" t="n">
        <f aca="false">CG101+CG102+CG103+CG104+CG106+CG107+CG108+CG109+CG112</f>
        <v>0</v>
      </c>
      <c r="CH168" s="20" t="n">
        <f aca="false">CH101+CH102+CH103+CH104+CH106+CH107+CH108+CH109+CH112</f>
        <v>0</v>
      </c>
      <c r="CI168" s="20" t="n">
        <f aca="false">CI101+CI102+CI103+CI104+CI106+CI107+CI108+CI109+CI112</f>
        <v>0</v>
      </c>
      <c r="CJ168" s="20" t="n">
        <f aca="false">CJ101+CJ102+CJ103+CJ104+CJ106+CJ107+CJ108+CJ109+CJ112</f>
        <v>0</v>
      </c>
      <c r="CK168" s="20" t="n">
        <f aca="false">CK101+CK102+CK103+CK104+CK106+CK107+CK108+CK109+CK112</f>
        <v>0</v>
      </c>
      <c r="CL168" s="20" t="n">
        <f aca="false">CL101+CL102+CL103+CL104+CL106+CL107+CL108+CL109+CL112</f>
        <v>0</v>
      </c>
      <c r="CM168" s="20" t="n">
        <f aca="false">CM101+CM102+CM103+CM104+CM106+CM107+CM108+CM109+CM112</f>
        <v>0</v>
      </c>
      <c r="CN168" s="20" t="n">
        <f aca="false">CN101+CN102+CN103+CN104+CN106+CN107+CN108+CN109+CN112</f>
        <v>0</v>
      </c>
      <c r="CO168" s="20" t="n">
        <f aca="false">CO101+CO102+CO103+CO104+CO106+CO107+CO108+CO109+CO112</f>
        <v>0</v>
      </c>
      <c r="CP168" s="20" t="n">
        <f aca="false">CP101+CP102+CP103+CP104+CP106+CP107+CP108+CP109+CP112</f>
        <v>0</v>
      </c>
      <c r="CQ168" s="20" t="n">
        <f aca="false">CQ101+CQ102+CQ103+CQ104+CQ106+CQ107+CQ108+CQ109+CQ112</f>
        <v>0</v>
      </c>
      <c r="CR168" s="20" t="n">
        <f aca="false">CR101+CR102+CR103+CR104+CR106+CR107+CR108+CR109+CR112</f>
        <v>0</v>
      </c>
      <c r="CS168" s="20" t="n">
        <f aca="false">CS101+CS102+CS103+CS104+CS106+CS107+CS108+CS109+CS112</f>
        <v>0</v>
      </c>
      <c r="CT168" s="20" t="n">
        <f aca="false">CT101+CT102+CT103+CT104+CT106+CT107+CT108+CT109+CT112</f>
        <v>0</v>
      </c>
      <c r="CU168" s="20" t="n">
        <f aca="false">CU101+CU102+CU103+CU104+CU106+CU107+CU108+CU109+CU112</f>
        <v>0</v>
      </c>
      <c r="CV168" s="20" t="n">
        <f aca="false">CV101+CV102+CV103+CV104+CV106+CV107+CV108+CV109+CV112</f>
        <v>0</v>
      </c>
      <c r="CW168" s="20" t="n">
        <f aca="false">CW101+CW102+CW103+CW104+CW106+CW107+CW108+CW109+CW112</f>
        <v>0</v>
      </c>
      <c r="CX168" s="20" t="n">
        <f aca="false">CX101+CX102+CX103+CX104+CX106+CX107+CX108+CX109+CX112</f>
        <v>0</v>
      </c>
      <c r="CY168" s="20" t="n">
        <f aca="false">CY101+CY102+CY103+CY104+CY106+CY107+CY108+CY109+CY112</f>
        <v>0</v>
      </c>
      <c r="CZ168" s="20" t="n">
        <f aca="false">CZ101+CZ102+CZ103+CZ104+CZ106+CZ107+CZ108+CZ109+CZ112</f>
        <v>0</v>
      </c>
      <c r="DA168" s="20" t="n">
        <f aca="false">DA101+DA102+DA103+DA104+DA106+DA107+DA108+DA109+DA112</f>
        <v>0</v>
      </c>
      <c r="DB168" s="20" t="n">
        <f aca="false">DB101+DB102+DB103+DB104+DB106+DB107+DB108+DB109+DB112</f>
        <v>0</v>
      </c>
      <c r="DC168" s="20" t="n">
        <f aca="false">DC101+DC102+DC103+DC104+DC106+DC107+DC108+DC109+DC112</f>
        <v>0</v>
      </c>
      <c r="DD168" s="20" t="n">
        <f aca="false">DD101+DD102+DD103+DD104+DD106+DD107+DD108+DD109+DD112</f>
        <v>0</v>
      </c>
      <c r="DE168" s="20" t="n">
        <f aca="false">DE101+DE102+DE103+DE104+DE106+DE107+DE108+DE109+DE112</f>
        <v>0</v>
      </c>
      <c r="DF168" s="20" t="n">
        <f aca="false">DF101+DF102+DF103+DF104+DF106+DF107+DF108+DF109+DF112</f>
        <v>0</v>
      </c>
      <c r="DG168" s="20" t="n">
        <f aca="false">DG101+DG102+DG103+DG104+DG106+DG107+DG108+DG109+DG112</f>
        <v>0</v>
      </c>
      <c r="DH168" s="20" t="n">
        <f aca="false">DH101+DH102+DH103+DH104+DH106+DH107+DH108+DH109+DH112</f>
        <v>0</v>
      </c>
      <c r="DI168" s="20" t="n">
        <f aca="false">DI101+DI102+DI103+DI104+DI106+DI107+DI108+DI109+DI112</f>
        <v>0</v>
      </c>
      <c r="DJ168" s="20" t="n">
        <f aca="false">DJ101+DJ102+DJ103+DJ104+DJ106+DJ107+DJ108+DJ109+DJ112</f>
        <v>0</v>
      </c>
      <c r="DK168" s="20" t="n">
        <f aca="false">DK101+DK102+DK103+DK104+DK106+DK107+DK108+DK109+DK112</f>
        <v>0</v>
      </c>
      <c r="DL168" s="20" t="n">
        <f aca="false">DL101+DL102+DL103+DL104+DL106+DL107+DL108+DL109+DL112</f>
        <v>0</v>
      </c>
      <c r="DM168" s="20" t="n">
        <f aca="false">DM101+DM102+DM103+DM104+DM106+DM107+DM108+DM109+DM112</f>
        <v>0</v>
      </c>
      <c r="DN168" s="20" t="n">
        <f aca="false">DN101+DN102+DN103+DN104+DN106+DN107+DN108+DN109+DN112</f>
        <v>0</v>
      </c>
      <c r="DO168" s="20" t="n">
        <f aca="false">DO101+DO102+DO103+DO104+DO106+DO107+DO108+DO109+DO112</f>
        <v>0</v>
      </c>
      <c r="DP168" s="20" t="n">
        <f aca="false">DP101+DP102+DP103+DP104+DP106+DP107+DP108+DP109+DP112</f>
        <v>0</v>
      </c>
      <c r="DQ168" s="20" t="n">
        <f aca="false">DQ101+DQ102+DQ103+DQ104+DQ106+DQ107+DQ108+DQ109+DQ112</f>
        <v>0</v>
      </c>
      <c r="DR168" s="20" t="n">
        <f aca="false">DR101+DR102+DR103+DR104+DR106+DR107+DR108+DR109+DR112</f>
        <v>0</v>
      </c>
      <c r="DS168" s="20" t="n">
        <f aca="false">DS101+DS102+DS103+DS104+DS106+DS107+DS108+DS109+DS112</f>
        <v>0</v>
      </c>
      <c r="DT168" s="20" t="n">
        <f aca="false">DT101+DT102+DT103+DT104+DT106+DT107+DT108+DT109+DT112</f>
        <v>0</v>
      </c>
      <c r="DU168" s="20" t="n">
        <f aca="false">DU101+DU102+DU103+DU104+DU106+DU107+DU108+DU109+DU112</f>
        <v>0</v>
      </c>
      <c r="DV168" s="20" t="n">
        <f aca="false">DV101+DV102+DV103+DV104+DV106+DV107+DV108+DV109+DV112</f>
        <v>0</v>
      </c>
      <c r="DW168" s="20" t="n">
        <f aca="false">DW101+DW102+DW103+DW104+DW106+DW107+DW108+DW109+DW112</f>
        <v>0</v>
      </c>
      <c r="DX168" s="20" t="n">
        <f aca="false">DX101+DX102+DX103+DX104+DX106+DX107+DX108+DX109+DX112</f>
        <v>0</v>
      </c>
      <c r="DY168" s="20" t="n">
        <f aca="false">DY101+DY102+DY103+DY104+DY106+DY107+DY108+DY109+DY112</f>
        <v>0</v>
      </c>
      <c r="DZ168" s="20" t="n">
        <f aca="false">DZ101+DZ102+DZ103+DZ104+DZ106+DZ107+DZ108+DZ109+DZ112</f>
        <v>0</v>
      </c>
      <c r="EA168" s="20" t="n">
        <f aca="false">EA101+EA102+EA103+EA104+EA106+EA107+EA108+EA109+EA112</f>
        <v>0</v>
      </c>
      <c r="EB168" s="20" t="n">
        <f aca="false">EB101+EB102+EB103+EB104+EB106+EB107+EB108+EB109+EB112</f>
        <v>0</v>
      </c>
      <c r="EC168" s="20" t="n">
        <f aca="false">EC101+EC102+EC103+EC104+EC106+EC107+EC108+EC109+EC112</f>
        <v>0</v>
      </c>
      <c r="ED168" s="20" t="n">
        <f aca="false">ED101+ED102+ED103+ED104+ED106+ED107+ED108+ED109+ED112</f>
        <v>0</v>
      </c>
      <c r="EE168" s="20" t="n">
        <f aca="false">EE101+EE102+EE103+EE104+EE106+EE107+EE108+EE109+EE112</f>
        <v>0</v>
      </c>
      <c r="EF168" s="20" t="n">
        <f aca="false">EF101+EF102+EF103+EF104+EF106+EF107+EF108+EF109+EF112</f>
        <v>0</v>
      </c>
      <c r="EG168" s="20" t="n">
        <f aca="false">EG101+EG102+EG103+EG104+EG106+EG107+EG108+EG109+EG112</f>
        <v>0</v>
      </c>
      <c r="EH168" s="20" t="n">
        <f aca="false">EH101+EH102+EH103+EH104+EH106+EH107+EH108+EH109+EH112</f>
        <v>0</v>
      </c>
      <c r="EI168" s="20" t="n">
        <f aca="false">EI101+EI102+EI103+EI104+EI106+EI107+EI108+EI109+EI112</f>
        <v>0</v>
      </c>
      <c r="EJ168" s="20" t="n">
        <f aca="false">EJ101+EJ102+EJ103+EJ104+EJ106+EJ107+EJ108+EJ109+EJ112</f>
        <v>0</v>
      </c>
      <c r="EK168" s="20" t="n">
        <f aca="false">EK101+EK102+EK103+EK104+EK106+EK107+EK108+EK109+EK112</f>
        <v>0</v>
      </c>
      <c r="EL168" s="20" t="n">
        <f aca="false">EL101+EL102+EL103+EL104+EL106+EL107+EL108+EL109+EL112</f>
        <v>0</v>
      </c>
      <c r="EM168" s="20" t="n">
        <f aca="false">EM101+EM102+EM103+EM104+EM106+EM107+EM108+EM109+EM112</f>
        <v>0</v>
      </c>
      <c r="EN168" s="20" t="n">
        <f aca="false">EN101+EN102+EN103+EN104+EN106+EN107+EN108+EN109+EN112</f>
        <v>0</v>
      </c>
      <c r="EO168" s="20" t="n">
        <f aca="false">EO101+EO102+EO103+EO104+EO106+EO107+EO108+EO109+EO112</f>
        <v>0</v>
      </c>
      <c r="EP168" s="20" t="n">
        <f aca="false">EP101+EP102+EP103+EP104+EP106+EP107+EP108+EP109+EP112</f>
        <v>0</v>
      </c>
      <c r="EQ168" s="20" t="n">
        <f aca="false">EQ101+EQ102+EQ103+EQ104+EQ106+EQ107+EQ108+EQ109+EQ112</f>
        <v>0</v>
      </c>
      <c r="ER168" s="20" t="n">
        <f aca="false">ER101+ER102+ER103+ER104+ER106+ER107+ER108+ER109+ER112</f>
        <v>0</v>
      </c>
      <c r="ES168" s="20" t="n">
        <f aca="false">ES101+ES102+ES103+ES104+ES106+ES107+ES108+ES109+ES112</f>
        <v>0</v>
      </c>
      <c r="ET168" s="20" t="n">
        <f aca="false">ET101+ET102+ET103+ET104+ET106+ET107+ET108+ET109+ET112</f>
        <v>0</v>
      </c>
      <c r="EU168" s="20" t="n">
        <f aca="false">EU101+EU102+EU103+EU104+EU106+EU107+EU108+EU109+EU112</f>
        <v>0</v>
      </c>
      <c r="EV168" s="20" t="n">
        <f aca="false">EV101+EV102+EV103+EV104+EV106+EV107+EV108+EV109+EV112</f>
        <v>0</v>
      </c>
      <c r="EW168" s="20" t="n">
        <f aca="false">EW101+EW102+EW103+EW104+EW106+EW107+EW108+EW109+EW112</f>
        <v>0</v>
      </c>
      <c r="EX168" s="20" t="n">
        <f aca="false">EX101+EX102+EX103+EX104+EX106+EX107+EX108+EX109+EX112</f>
        <v>0</v>
      </c>
      <c r="EY168" s="20" t="n">
        <f aca="false">EY101+EY102+EY103+EY104+EY106+EY107+EY108+EY109+EY112</f>
        <v>0</v>
      </c>
      <c r="EZ168" s="20" t="n">
        <f aca="false">EZ101+EZ102+EZ103+EZ104+EZ106+EZ107+EZ108+EZ109+EZ112</f>
        <v>0</v>
      </c>
      <c r="FA168" s="20" t="n">
        <f aca="false">FA101+FA102+FA103+FA104+FA106+FA107+FA108+FA109+FA112</f>
        <v>0</v>
      </c>
      <c r="FB168" s="20" t="n">
        <f aca="false">FB101+FB102+FB103+FB104+FB106+FB107+FB108+FB109+FB112</f>
        <v>0</v>
      </c>
      <c r="FC168" s="20" t="n">
        <f aca="false">FC101+FC102+FC103+FC104+FC106+FC107+FC108+FC109+FC112</f>
        <v>0</v>
      </c>
      <c r="FD168" s="20" t="n">
        <f aca="false">FD101+FD102+FD103+FD104+FD106+FD107+FD108+FD109+FD112</f>
        <v>0</v>
      </c>
      <c r="FE168" s="20" t="n">
        <f aca="false">FE101+FE102+FE103+FE104+FE106+FE107+FE108+FE109+FE112</f>
        <v>0</v>
      </c>
      <c r="FF168" s="20" t="n">
        <f aca="false">FF101+FF102+FF103+FF104+FF106+FF107+FF108+FF109+FF112</f>
        <v>0</v>
      </c>
      <c r="FG168" s="20" t="n">
        <f aca="false">FG101+FG102+FG103+FG104+FG106+FG107+FG108+FG109+FG112</f>
        <v>0</v>
      </c>
      <c r="FH168" s="20" t="n">
        <f aca="false">FH101+FH102+FH103+FH104+FH106+FH107+FH108+FH109+FH112</f>
        <v>0</v>
      </c>
    </row>
    <row r="169" customFormat="false" ht="15" hidden="false" customHeight="false" outlineLevel="0" collapsed="false">
      <c r="C169" s="0" t="s">
        <v>811</v>
      </c>
      <c r="D169" s="11" t="s">
        <v>359</v>
      </c>
      <c r="I169" s="20" t="n">
        <f aca="false">SUM(J169:FH169)</f>
        <v>41958.3005215204</v>
      </c>
      <c r="J169" s="20" t="n">
        <f aca="false">J168+J116+J105+J117+J98</f>
        <v>-2749.35227272727</v>
      </c>
      <c r="K169" s="20" t="n">
        <f aca="false">K168+K116+K105+K117+K98</f>
        <v>818.684731973848</v>
      </c>
      <c r="L169" s="20" t="n">
        <f aca="false">L168+L116+L105+L117+L98</f>
        <v>-684.462738443338</v>
      </c>
      <c r="M169" s="20" t="n">
        <f aca="false">M168+M116+M105+M117+M98</f>
        <v>-226.929361942715</v>
      </c>
      <c r="N169" s="20" t="n">
        <f aca="false">N168+N116+N105+N117+N98</f>
        <v>-1835.41287842623</v>
      </c>
      <c r="O169" s="20" t="n">
        <f aca="false">O168+O116+O105+O117+O98</f>
        <v>-1580.73987118772</v>
      </c>
      <c r="P169" s="20" t="n">
        <f aca="false">P168+P116+P105+P117+P98</f>
        <v>-732.303647534247</v>
      </c>
      <c r="Q169" s="20" t="n">
        <f aca="false">Q168+Q116+Q105+Q117+Q98</f>
        <v>-18862.3657255791</v>
      </c>
      <c r="R169" s="20" t="n">
        <f aca="false">R168+R116+R105+R117+R98</f>
        <v>-18862.3657255791</v>
      </c>
      <c r="S169" s="20" t="n">
        <f aca="false">S168+S116+S105+S117+S98</f>
        <v>-18094.8400111706</v>
      </c>
      <c r="T169" s="20" t="n">
        <f aca="false">T168+T116+T105+T117+T98</f>
        <v>549.489564893417</v>
      </c>
      <c r="U169" s="20" t="n">
        <f aca="false">U168+U116+U105+U117+U98</f>
        <v>554.9373979689</v>
      </c>
      <c r="V169" s="20" t="n">
        <f aca="false">V168+V116+V105+V117+V98</f>
        <v>554.340844499028</v>
      </c>
      <c r="W169" s="20" t="n">
        <f aca="false">W168+W116+W105+W117+W98</f>
        <v>533.614269119641</v>
      </c>
      <c r="X169" s="20" t="n">
        <f aca="false">X168+X116+X105+X117+X98</f>
        <v>538.967985026554</v>
      </c>
      <c r="Y169" s="20" t="n">
        <f aca="false">Y168+Y116+Y105+Y117+Y98</f>
        <v>544.303031420114</v>
      </c>
      <c r="Z169" s="20" t="n">
        <f aca="false">Z168+Z116+Z105+Z117+Z98</f>
        <v>543.709342021779</v>
      </c>
      <c r="AA169" s="20" t="n">
        <f aca="false">AA168+AA116+AA105+AA117+AA98</f>
        <v>440.538541151334</v>
      </c>
      <c r="AB169" s="20" t="n">
        <f aca="false">AB168+AB116+AB105+AB117+AB98</f>
        <v>444.860869555297</v>
      </c>
      <c r="AC169" s="20" t="n">
        <f aca="false">AC168+AC116+AC105+AC117+AC98</f>
        <v>449.164618892266</v>
      </c>
      <c r="AD169" s="20" t="n">
        <f aca="false">AD168+AD116+AD105+AD117+AD98</f>
        <v>448.57380568276</v>
      </c>
      <c r="AE169" s="20" t="n">
        <f aca="false">AE168+AE116+AE105+AE117+AE98</f>
        <v>1189.37406196451</v>
      </c>
      <c r="AF169" s="20" t="n">
        <f aca="false">AF168+AF116+AF105+AF117+AF98</f>
        <v>1201.31873573429</v>
      </c>
      <c r="AG169" s="20" t="n">
        <f aca="false">AG168+AG116+AG105+AG117+AG98</f>
        <v>1213.22217873057</v>
      </c>
      <c r="AH169" s="20" t="n">
        <f aca="false">AH168+AH116+AH105+AH117+AH98</f>
        <v>1211.91104262061</v>
      </c>
      <c r="AI169" s="20" t="n">
        <f aca="false">AI168+AI116+AI105+AI117+AI98</f>
        <v>1194.94162435446</v>
      </c>
      <c r="AJ169" s="20" t="n">
        <f aca="false">AJ168+AJ116+AJ105+AJ117+AJ98</f>
        <v>1193.72938563707</v>
      </c>
      <c r="AK169" s="20" t="n">
        <f aca="false">AK168+AK116+AK105+AK117+AK98</f>
        <v>1205.62264863748</v>
      </c>
      <c r="AL169" s="20" t="n">
        <f aca="false">AL168+AL116+AL105+AL117+AL98</f>
        <v>1204.38548085988</v>
      </c>
      <c r="AM169" s="20" t="n">
        <f aca="false">AM168+AM116+AM105+AM117+AM98</f>
        <v>1138.46168970853</v>
      </c>
      <c r="AN169" s="20" t="n">
        <f aca="false">AN168+AN116+AN105+AN117+AN98</f>
        <v>1149.90934257322</v>
      </c>
      <c r="AO169" s="20" t="n">
        <f aca="false">AO168+AO116+AO105+AO117+AO98</f>
        <v>1161.31799307533</v>
      </c>
      <c r="AP169" s="20" t="n">
        <f aca="false">AP168+AP116+AP105+AP117+AP98</f>
        <v>1160.07772029828</v>
      </c>
      <c r="AQ169" s="20" t="n">
        <f aca="false">AQ168+AQ116+AQ105+AQ117+AQ98</f>
        <v>1033.52192687751</v>
      </c>
      <c r="AR169" s="20" t="n">
        <f aca="false">AR168+AR116+AR105+AR117+AR98</f>
        <v>1043.86625474593</v>
      </c>
      <c r="AS169" s="20" t="n">
        <f aca="false">AS168+AS116+AS105+AS117+AS98</f>
        <v>1054.1736139707</v>
      </c>
      <c r="AT169" s="20" t="n">
        <f aca="false">AT168+AT116+AT105+AT117+AT98</f>
        <v>1052.99801333305</v>
      </c>
      <c r="AU169" s="20" t="n">
        <f aca="false">AU168+AU116+AU105+AU117+AU98</f>
        <v>1060.40135468523</v>
      </c>
      <c r="AV169" s="20" t="n">
        <f aca="false">AV168+AV116+AV105+AV117+AV98</f>
        <v>1071.05362193935</v>
      </c>
      <c r="AW169" s="20" t="n">
        <f aca="false">AW168+AW116+AW105+AW117+AW98</f>
        <v>1081.66922165595</v>
      </c>
      <c r="AX169" s="20" t="n">
        <f aca="false">AX168+AX116+AX105+AX117+AX98</f>
        <v>1080.5031961749</v>
      </c>
      <c r="AY169" s="20" t="n">
        <f aca="false">AY168+AY116+AY105+AY117+AY98</f>
        <v>995.919141185273</v>
      </c>
      <c r="AZ169" s="20" t="n">
        <f aca="false">AZ168+AZ116+AZ105+AZ117+AZ98</f>
        <v>994.778647562612</v>
      </c>
      <c r="BA169" s="20" t="n">
        <f aca="false">BA168+BA116+BA105+BA117+BA98</f>
        <v>1004.55811790615</v>
      </c>
      <c r="BB169" s="20" t="n">
        <f aca="false">BB168+BB116+BB105+BB117+BB98</f>
        <v>1003.39417062393</v>
      </c>
      <c r="BC169" s="20" t="n">
        <f aca="false">BC168+BC116+BC105+BC117+BC98</f>
        <v>1015.58337732579</v>
      </c>
      <c r="BD169" s="20" t="n">
        <f aca="false">BD168+BD116+BD105+BD117+BD98</f>
        <v>1025.68224769176</v>
      </c>
      <c r="BE169" s="20" t="n">
        <f aca="false">BE168+BE116+BE105+BE117+BE98</f>
        <v>1035.7426521614</v>
      </c>
      <c r="BF169" s="20" t="n">
        <f aca="false">BF168+BF116+BF105+BF117+BF98</f>
        <v>1034.5194389789</v>
      </c>
      <c r="BG169" s="20" t="n">
        <f aca="false">BG168+BG116+BG105+BG117+BG98</f>
        <v>1032.3772246297</v>
      </c>
      <c r="BH169" s="20" t="n">
        <f aca="false">BH168+BH116+BH105+BH117+BH98</f>
        <v>1042.65342739301</v>
      </c>
      <c r="BI169" s="20" t="n">
        <f aca="false">BI168+BI116+BI105+BI117+BI98</f>
        <v>1052.89086358125</v>
      </c>
      <c r="BJ169" s="20" t="n">
        <f aca="false">BJ168+BJ116+BJ105+BJ117+BJ98</f>
        <v>1051.65808883309</v>
      </c>
      <c r="BK169" s="20" t="n">
        <f aca="false">BK168+BK116+BK105+BK117+BK98</f>
        <v>1003.57493685936</v>
      </c>
      <c r="BL169" s="20" t="n">
        <f aca="false">BL168+BL116+BL105+BL117+BL98</f>
        <v>1013.54166536624</v>
      </c>
      <c r="BM169" s="20" t="n">
        <f aca="false">BM168+BM116+BM105+BM117+BM98</f>
        <v>1023.46996968341</v>
      </c>
      <c r="BN169" s="20" t="n">
        <f aca="false">BN168+BN116+BN105+BN117+BN98</f>
        <v>1022.24808276854</v>
      </c>
      <c r="BO169" s="20" t="n">
        <f aca="false">BO168+BO116+BO105+BO117+BO98</f>
        <v>1020.47920963336</v>
      </c>
      <c r="BP169" s="20" t="n">
        <f aca="false">BP168+BP116+BP105+BP117+BP98</f>
        <v>1019.31530028044</v>
      </c>
      <c r="BQ169" s="20" t="n">
        <f aca="false">BQ168+BQ116+BQ105+BQ117+BQ98</f>
        <v>1029.34074885047</v>
      </c>
      <c r="BR169" s="20" t="n">
        <f aca="false">BR168+BR116+BR105+BR117+BR98</f>
        <v>1028.15290430566</v>
      </c>
      <c r="BS169" s="20" t="n">
        <f aca="false">BS168+BS116+BS105+BS117+BS98</f>
        <v>963.206556402715</v>
      </c>
      <c r="BT169" s="20" t="n">
        <f aca="false">BT168+BT116+BT105+BT117+BT98</f>
        <v>972.789880740774</v>
      </c>
      <c r="BU169" s="20" t="n">
        <f aca="false">BU168+BU116+BU105+BU117+BU98</f>
        <v>982.336894468278</v>
      </c>
      <c r="BV169" s="20" t="n">
        <f aca="false">BV168+BV116+BV105+BV117+BV98</f>
        <v>981.182219243235</v>
      </c>
      <c r="BW169" s="20" t="n">
        <f aca="false">BW168+BW116+BW105+BW117+BW98</f>
        <v>951.621448345939</v>
      </c>
      <c r="BX169" s="20" t="n">
        <f aca="false">BX168+BX116+BX105+BX117+BX98</f>
        <v>961.054470368792</v>
      </c>
      <c r="BY169" s="20" t="n">
        <f aca="false">BY168+BY116+BY105+BY117+BY98</f>
        <v>970.450481545835</v>
      </c>
      <c r="BZ169" s="20" t="n">
        <f aca="false">BZ168+BZ116+BZ105+BZ117+BZ98</f>
        <v>969.273538881934</v>
      </c>
      <c r="CA169" s="20" t="n">
        <f aca="false">CA168+CA116+CA105+CA117+CA98</f>
        <v>928.199793457519</v>
      </c>
      <c r="CB169" s="20" t="n">
        <f aca="false">CB168+CB116+CB105+CB117+CB98</f>
        <v>937.360961804782</v>
      </c>
      <c r="CC169" s="20" t="n">
        <f aca="false">CC168+CC116+CC105+CC117+CC98</f>
        <v>946.484742462146</v>
      </c>
      <c r="CD169" s="20" t="n">
        <f aca="false">CD168+CD116+CD105+CD117+CD98</f>
        <v>945.295816178945</v>
      </c>
      <c r="CE169" s="20" t="n">
        <f aca="false">CE168+CE116+CE105+CE117+CE98</f>
        <v>893.730761763728</v>
      </c>
      <c r="CF169" s="20" t="n">
        <f aca="false">CF168+CF116+CF105+CF117+CF98</f>
        <v>892.571353570263</v>
      </c>
      <c r="CG169" s="20" t="n">
        <f aca="false">CG168+CG116+CG105+CG117+CG98</f>
        <v>901.208558732385</v>
      </c>
      <c r="CH169" s="20" t="n">
        <f aca="false">CH168+CH116+CH105+CH117+CH98</f>
        <v>900.025307911029</v>
      </c>
      <c r="CI169" s="20" t="n">
        <f aca="false">CI168+CI116+CI105+CI117+CI98</f>
        <v>926.505846453796</v>
      </c>
      <c r="CJ169" s="20" t="n">
        <f aca="false">CJ168+CJ116+CJ105+CJ117+CJ98</f>
        <v>935.60252022285</v>
      </c>
      <c r="CK169" s="20" t="n">
        <f aca="false">CK168+CK116+CK105+CK117+CK98</f>
        <v>944.660324214525</v>
      </c>
      <c r="CL169" s="20" t="n">
        <f aca="false">CL168+CL116+CL105+CL117+CL98</f>
        <v>943.424267638909</v>
      </c>
      <c r="CM169" s="20" t="n">
        <f aca="false">CM168+CM116+CM105+CM117+CM98</f>
        <v>988.347657844613</v>
      </c>
      <c r="CN169" s="20" t="n">
        <f aca="false">CN168+CN116+CN105+CN117+CN98</f>
        <v>998.11523230273</v>
      </c>
      <c r="CO169" s="20" t="n">
        <f aca="false">CO168+CO116+CO105+CO117+CO98</f>
        <v>1007.84341030202</v>
      </c>
      <c r="CP169" s="20" t="n">
        <f aca="false">CP168+CP116+CP105+CP117+CP98</f>
        <v>1006.59060528802</v>
      </c>
      <c r="CQ169" s="20" t="n">
        <f aca="false">CQ168+CQ116+CQ105+CQ117+CQ98</f>
        <v>944.231411527267</v>
      </c>
      <c r="CR169" s="20" t="n">
        <f aca="false">CR168+CR116+CR105+CR117+CR98</f>
        <v>953.495729814728</v>
      </c>
      <c r="CS169" s="20" t="n">
        <f aca="false">CS168+CS116+CS105+CS117+CS98</f>
        <v>962.720227338202</v>
      </c>
      <c r="CT169" s="20" t="n">
        <f aca="false">CT168+CT116+CT105+CT117+CT98</f>
        <v>961.453929445786</v>
      </c>
      <c r="CU169" s="20" t="n">
        <f aca="false">CU168+CU116+CU105+CU117+CU98</f>
        <v>-33850.7612572462</v>
      </c>
      <c r="CV169" s="20" t="n">
        <f aca="false">CV168+CV116+CV105+CV117+CV98</f>
        <v>874.13471392866</v>
      </c>
      <c r="CW169" s="20" t="n">
        <f aca="false">CW168+CW116+CW105+CW117+CW98</f>
        <v>882.526261929495</v>
      </c>
      <c r="CX169" s="20" t="n">
        <f aca="false">CX168+CX116+CX105+CX117+CX98</f>
        <v>881.299514005332</v>
      </c>
      <c r="CY169" s="20" t="n">
        <f aca="false">CY168+CY116+CY105+CY117+CY98</f>
        <v>1065.19638803434</v>
      </c>
      <c r="CZ169" s="20" t="n">
        <f aca="false">CZ168+CZ116+CZ105+CZ117+CZ98</f>
        <v>1075.57229449574</v>
      </c>
      <c r="DA169" s="20" t="n">
        <f aca="false">DA168+DA116+DA105+DA117+DA98</f>
        <v>1085.90083663295</v>
      </c>
      <c r="DB169" s="20" t="n">
        <f aca="false">DB168+DB116+DB105+DB117+DB98</f>
        <v>1084.3946539814</v>
      </c>
      <c r="DC169" s="20" t="n">
        <f aca="false">DC168+DC116+DC105+DC117+DC98</f>
        <v>1048.75342273494</v>
      </c>
      <c r="DD169" s="20" t="n">
        <f aca="false">DD168+DD116+DD105+DD117+DD98</f>
        <v>1058.98214193129</v>
      </c>
      <c r="DE169" s="20" t="n">
        <f aca="false">DE168+DE116+DE105+DE117+DE98</f>
        <v>1069.16464917952</v>
      </c>
      <c r="DF169" s="20" t="n">
        <f aca="false">DF168+DF116+DF105+DF117+DF98</f>
        <v>1067.69511201727</v>
      </c>
      <c r="DG169" s="20" t="n">
        <f aca="false">DG168+DG116+DG105+DG117+DG98</f>
        <v>1049.79409933854</v>
      </c>
      <c r="DH169" s="20" t="n">
        <f aca="false">DH168+DH116+DH105+DH117+DH98</f>
        <v>1060.04408365918</v>
      </c>
      <c r="DI169" s="20" t="n">
        <f aca="false">DI168+DI116+DI105+DI117+DI98</f>
        <v>1070.24817086333</v>
      </c>
      <c r="DJ169" s="20" t="n">
        <f aca="false">DJ168+DJ116+DJ105+DJ117+DJ98</f>
        <v>1068.78864532827</v>
      </c>
      <c r="DK169" s="20" t="n">
        <f aca="false">DK168+DK116+DK105+DK117+DK98</f>
        <v>1006.21233559843</v>
      </c>
      <c r="DL169" s="20" t="n">
        <f aca="false">DL168+DL116+DL105+DL117+DL98</f>
        <v>1004.80421358023</v>
      </c>
      <c r="DM169" s="20" t="n">
        <f aca="false">DM168+DM116+DM105+DM117+DM98</f>
        <v>1014.42348821132</v>
      </c>
      <c r="DN169" s="20" t="n">
        <f aca="false">DN168+DN116+DN105+DN117+DN98</f>
        <v>1012.98640889449</v>
      </c>
      <c r="DO169" s="20" t="n">
        <f aca="false">DO168+DO116+DO105+DO117+DO98</f>
        <v>1046.27389877179</v>
      </c>
      <c r="DP169" s="20" t="n">
        <f aca="false">DP168+DP116+DP105+DP117+DP98</f>
        <v>1056.50709112333</v>
      </c>
      <c r="DQ169" s="20" t="n">
        <f aca="false">DQ168+DQ116+DQ105+DQ117+DQ98</f>
        <v>1066.69511068707</v>
      </c>
      <c r="DR169" s="20" t="n">
        <f aca="false">DR168+DR116+DR105+DR117+DR98</f>
        <v>1065.2586187603</v>
      </c>
      <c r="DS169" s="20" t="n">
        <f aca="false">DS168+DS116+DS105+DS117+DS98</f>
        <v>1020.43457584031</v>
      </c>
      <c r="DT169" s="20" t="n">
        <f aca="false">DT168+DT116+DT105+DT117+DT98</f>
        <v>1030.38819081553</v>
      </c>
      <c r="DU169" s="20" t="n">
        <f aca="false">DU168+DU116+DU105+DU117+DU98</f>
        <v>1040.29687722858</v>
      </c>
      <c r="DV169" s="20" t="n">
        <f aca="false">DV168+DV116+DV105+DV117+DV98</f>
        <v>1038.8681516625</v>
      </c>
      <c r="DW169" s="20" t="n">
        <f aca="false">DW168+DW116+DW105+DW117+DW98</f>
        <v>1018.65451900971</v>
      </c>
      <c r="DX169" s="20" t="n">
        <f aca="false">DX168+DX116+DX105+DX117+DX98</f>
        <v>1028.59022933558</v>
      </c>
      <c r="DY169" s="20" t="n">
        <f aca="false">DY168+DY116+DY105+DY117+DY98</f>
        <v>1038.48107190282</v>
      </c>
      <c r="DZ169" s="20" t="n">
        <f aca="false">DZ168+DZ116+DZ105+DZ117+DZ98</f>
        <v>1037.05427988517</v>
      </c>
      <c r="EA169" s="20" t="n">
        <f aca="false">EA168+EA116+EA105+EA117+EA98</f>
        <v>1020.21188270729</v>
      </c>
      <c r="EB169" s="20" t="n">
        <f aca="false">EB168+EB116+EB105+EB117+EB98</f>
        <v>1018.84193657206</v>
      </c>
      <c r="EC169" s="20" t="n">
        <f aca="false">EC168+EC116+EC105+EC117+EC98</f>
        <v>1028.65403839373</v>
      </c>
      <c r="ED169" s="20" t="n">
        <f aca="false">ED168+ED116+ED105+ED117+ED98</f>
        <v>1027.25592002708</v>
      </c>
      <c r="EE169" s="20" t="n">
        <f aca="false">EE168+EE116+EE105+EE117+EE98</f>
        <v>995.018671467163</v>
      </c>
      <c r="EF169" s="20" t="n">
        <f aca="false">EF168+EF116+EF105+EF117+EF98</f>
        <v>1004.70065405525</v>
      </c>
      <c r="EG169" s="20" t="n">
        <f aca="false">EG168+EG116+EG105+EG117+EG98</f>
        <v>1014.33805745584</v>
      </c>
      <c r="EH169" s="20" t="n">
        <f aca="false">EH168+EH116+EH105+EH117+EH98</f>
        <v>1012.92044198279</v>
      </c>
      <c r="EI169" s="20" t="n">
        <f aca="false">EI168+EI116+EI105+EI117+EI98</f>
        <v>1063.83579101975</v>
      </c>
      <c r="EJ169" s="20" t="n">
        <f aca="false">EJ168+EJ116+EJ105+EJ117+EJ98</f>
        <v>1074.28335710223</v>
      </c>
      <c r="EK169" s="20" t="n">
        <f aca="false">EK168+EK116+EK105+EK117+EK98</f>
        <v>1084.68637478684</v>
      </c>
      <c r="EL169" s="20" t="n">
        <f aca="false">EL168+EL116+EL105+EL117+EL98</f>
        <v>1083.26973842216</v>
      </c>
      <c r="EM169" s="20" t="n">
        <f aca="false">EM168+EM116+EM105+EM117+EM98</f>
        <v>1118.55661651027</v>
      </c>
      <c r="EN169" s="20" t="n">
        <f aca="false">EN168+EN116+EN105+EN117+EN98</f>
        <v>1129.5911789396</v>
      </c>
      <c r="EO169" s="20" t="n">
        <f aca="false">EO168+EO116+EO105+EO117+EO98</f>
        <v>1140.58051110468</v>
      </c>
      <c r="EP169" s="20" t="n">
        <f aca="false">EP168+EP116+EP105+EP117+EP98</f>
        <v>1139.14219143049</v>
      </c>
      <c r="EQ169" s="20" t="n">
        <f aca="false">EQ168+EQ116+EQ105+EQ117+EQ98</f>
        <v>1078.56577766666</v>
      </c>
      <c r="ER169" s="20" t="n">
        <f aca="false">ER168+ER116+ER105+ER117+ER98</f>
        <v>1077.16526009499</v>
      </c>
      <c r="ES169" s="20" t="n">
        <f aca="false">ES168+ES116+ES105+ES117+ES98</f>
        <v>1087.58739331658</v>
      </c>
      <c r="ET169" s="20" t="n">
        <f aca="false">ET168+ET116+ET105+ET117+ET98</f>
        <v>1086.15807482776</v>
      </c>
      <c r="EU169" s="20" t="n">
        <f aca="false">EU168+EU116+EU105+EU117+EU98</f>
        <v>1082.37173000912</v>
      </c>
      <c r="EV169" s="20" t="n">
        <f aca="false">EV168+EV116+EV105+EV117+EV98</f>
        <v>1092.9894970383</v>
      </c>
      <c r="EW169" s="20" t="n">
        <f aca="false">EW168+EW116+EW105+EW117+EW98</f>
        <v>1103.56155545422</v>
      </c>
      <c r="EX169" s="20" t="n">
        <f aca="false">EX168+EX116+EX105+EX117+EX98</f>
        <v>1102.1080243102</v>
      </c>
      <c r="EY169" s="20" t="n">
        <f aca="false">EY168+EY116+EY105+EY117+EY98</f>
        <v>1098.26286395882</v>
      </c>
      <c r="EZ169" s="20" t="n">
        <f aca="false">EZ168+EZ116+EZ105+EZ117+EZ98</f>
        <v>1109.03333770418</v>
      </c>
      <c r="FA169" s="20" t="n">
        <f aca="false">FA168+FA116+FA105+FA117+FA98</f>
        <v>1119.75732853236</v>
      </c>
      <c r="FB169" s="20" t="n">
        <f aca="false">FB168+FB116+FB105+FB117+FB98</f>
        <v>1118.27917457076</v>
      </c>
      <c r="FC169" s="20" t="n">
        <f aca="false">FC168+FC116+FC105+FC117+FC98</f>
        <v>1114.37430885449</v>
      </c>
      <c r="FD169" s="20" t="n">
        <f aca="false">FD168+FD116+FD105+FD117+FD98</f>
        <v>0</v>
      </c>
      <c r="FE169" s="20" t="n">
        <f aca="false">FE168+FE116+FE105+FE117+FE98</f>
        <v>0</v>
      </c>
      <c r="FF169" s="20" t="n">
        <f aca="false">FF168+FF116+FF105+FF117+FF98</f>
        <v>0</v>
      </c>
      <c r="FG169" s="20" t="n">
        <f aca="false">FG168+FG116+FG105+FG117+FG98</f>
        <v>0</v>
      </c>
      <c r="FH169" s="20" t="n">
        <f aca="false">FH168+FH116+FH105+FH117+FH98</f>
        <v>0</v>
      </c>
    </row>
    <row r="170" customFormat="false" ht="15" hidden="false" customHeight="false" outlineLevel="0" collapsed="false">
      <c r="C170" s="27" t="s">
        <v>812</v>
      </c>
      <c r="D170" s="11" t="s">
        <v>359</v>
      </c>
      <c r="I170" s="62" t="n">
        <f aca="false">SUM(J170:FH170)</f>
        <v>37699.6964653177</v>
      </c>
      <c r="J170" s="62" t="n">
        <f aca="false">J169+J165</f>
        <v>-2749.35227272727</v>
      </c>
      <c r="K170" s="62" t="n">
        <f aca="false">K169+K165</f>
        <v>818.684731973848</v>
      </c>
      <c r="L170" s="62" t="n">
        <f aca="false">L169+L165</f>
        <v>-684.462738443338</v>
      </c>
      <c r="M170" s="62" t="n">
        <f aca="false">M169+M165</f>
        <v>-226.929361942715</v>
      </c>
      <c r="N170" s="62" t="n">
        <f aca="false">N169+N165</f>
        <v>-1835.41287842623</v>
      </c>
      <c r="O170" s="62" t="n">
        <f aca="false">O169+O165</f>
        <v>-1580.73987118772</v>
      </c>
      <c r="P170" s="62" t="n">
        <f aca="false">P169+P165</f>
        <v>-732.303647534247</v>
      </c>
      <c r="Q170" s="62" t="n">
        <f aca="false">Q169+Q165</f>
        <v>-18862.3657255791</v>
      </c>
      <c r="R170" s="62" t="n">
        <f aca="false">R169+R165</f>
        <v>-18862.3657255791</v>
      </c>
      <c r="S170" s="62" t="n">
        <f aca="false">S169+S165</f>
        <v>-18094.8400111706</v>
      </c>
      <c r="T170" s="62" t="n">
        <f aca="false">T169+T165</f>
        <v>549.489564893417</v>
      </c>
      <c r="U170" s="62" t="n">
        <f aca="false">U169+U165</f>
        <v>554.9373979689</v>
      </c>
      <c r="V170" s="62" t="n">
        <f aca="false">V169+V165</f>
        <v>554.340844499028</v>
      </c>
      <c r="W170" s="62" t="n">
        <f aca="false">W169+W165</f>
        <v>533.614269119641</v>
      </c>
      <c r="X170" s="62" t="n">
        <f aca="false">X169+X165</f>
        <v>538.967985026554</v>
      </c>
      <c r="Y170" s="62" t="n">
        <f aca="false">Y169+Y165</f>
        <v>544.303031420114</v>
      </c>
      <c r="Z170" s="62" t="n">
        <f aca="false">Z169+Z165</f>
        <v>543.709342021779</v>
      </c>
      <c r="AA170" s="62" t="n">
        <f aca="false">AA169+AA165</f>
        <v>440.538541151334</v>
      </c>
      <c r="AB170" s="62" t="n">
        <f aca="false">AB169+AB165</f>
        <v>444.860869555297</v>
      </c>
      <c r="AC170" s="62" t="n">
        <f aca="false">AC169+AC165</f>
        <v>449.164618892266</v>
      </c>
      <c r="AD170" s="62" t="n">
        <f aca="false">AD169+AD165</f>
        <v>448.57380568276</v>
      </c>
      <c r="AE170" s="62" t="n">
        <f aca="false">AE169+AE165</f>
        <v>1174.45531374217</v>
      </c>
      <c r="AF170" s="62" t="n">
        <f aca="false">AF169+AF165</f>
        <v>1186.29140035416</v>
      </c>
      <c r="AG170" s="62" t="n">
        <f aca="false">AG169+AG165</f>
        <v>1198.08811157745</v>
      </c>
      <c r="AH170" s="62" t="n">
        <f aca="false">AH169+AH165</f>
        <v>1196.83597659244</v>
      </c>
      <c r="AI170" s="62" t="n">
        <f aca="false">AI169+AI165</f>
        <v>1180.20125898642</v>
      </c>
      <c r="AJ170" s="62" t="n">
        <f aca="false">AJ169+AJ165</f>
        <v>1179.04357101131</v>
      </c>
      <c r="AK170" s="62" t="n">
        <f aca="false">AK169+AK165</f>
        <v>1176.03847203962</v>
      </c>
      <c r="AL170" s="62" t="n">
        <f aca="false">AL169+AL165</f>
        <v>1174.912649362</v>
      </c>
      <c r="AM170" s="62" t="n">
        <f aca="false">AM169+AM165</f>
        <v>1113.20630676689</v>
      </c>
      <c r="AN170" s="62" t="n">
        <f aca="false">AN169+AN165</f>
        <v>1124.48151719745</v>
      </c>
      <c r="AO170" s="62" t="n">
        <f aca="false">AO169+AO165</f>
        <v>1135.72123547806</v>
      </c>
      <c r="AP170" s="62" t="n">
        <f aca="false">AP169+AP165</f>
        <v>1134.59258725095</v>
      </c>
      <c r="AQ170" s="62" t="n">
        <f aca="false">AQ169+AQ165</f>
        <v>1017.71112259066</v>
      </c>
      <c r="AR170" s="62" t="n">
        <f aca="false">AR169+AR165</f>
        <v>1027.98230727461</v>
      </c>
      <c r="AS170" s="62" t="n">
        <f aca="false">AS169+AS165</f>
        <v>1038.21985049284</v>
      </c>
      <c r="AT170" s="62" t="n">
        <f aca="false">AT169+AT165</f>
        <v>1037.15005391258</v>
      </c>
      <c r="AU170" s="62" t="n">
        <f aca="false">AU169+AU165</f>
        <v>1042.17140189569</v>
      </c>
      <c r="AV170" s="62" t="n">
        <f aca="false">AV169+AV165</f>
        <v>1052.72281142063</v>
      </c>
      <c r="AW170" s="62" t="n">
        <f aca="false">AW169+AW165</f>
        <v>1063.24085348642</v>
      </c>
      <c r="AX170" s="62" t="n">
        <f aca="false">AX169+AX165</f>
        <v>1062.17977029866</v>
      </c>
      <c r="AY170" s="62" t="n">
        <f aca="false">AY169+AY165</f>
        <v>984.350433934416</v>
      </c>
      <c r="AZ170" s="62" t="n">
        <f aca="false">AZ169+AZ165</f>
        <v>983.312584737795</v>
      </c>
      <c r="BA170" s="62" t="n">
        <f aca="false">BA169+BA165</f>
        <v>993.069749074102</v>
      </c>
      <c r="BB170" s="62" t="n">
        <f aca="false">BB169+BB165</f>
        <v>992.010557047284</v>
      </c>
      <c r="BC170" s="62" t="n">
        <f aca="false">BC169+BC165</f>
        <v>1001.3870424986</v>
      </c>
      <c r="BD170" s="62" t="n">
        <f aca="false">BD169+BD165</f>
        <v>1011.43486085532</v>
      </c>
      <c r="BE170" s="62" t="n">
        <f aca="false">BE169+BE165</f>
        <v>1021.44767524638</v>
      </c>
      <c r="BF170" s="62" t="n">
        <f aca="false">BF169+BF165</f>
        <v>1020.33455125031</v>
      </c>
      <c r="BG170" s="62" t="n">
        <f aca="false">BG169+BG165</f>
        <v>1016.66944354516</v>
      </c>
      <c r="BH170" s="62" t="n">
        <f aca="false">BH169+BH165</f>
        <v>977.541284985864</v>
      </c>
      <c r="BI170" s="62" t="n">
        <f aca="false">BI169+BI165</f>
        <v>987.173029566158</v>
      </c>
      <c r="BJ170" s="62" t="n">
        <f aca="false">BJ169+BJ165</f>
        <v>986.05120454533</v>
      </c>
      <c r="BK170" s="62" t="n">
        <f aca="false">BK169+BK165</f>
        <v>941.664180951253</v>
      </c>
      <c r="BL170" s="62" t="n">
        <f aca="false">BL169+BL165</f>
        <v>951.049581541509</v>
      </c>
      <c r="BM170" s="62" t="n">
        <f aca="false">BM169+BM165</f>
        <v>960.400016119122</v>
      </c>
      <c r="BN170" s="62" t="n">
        <f aca="false">BN169+BN165</f>
        <v>959.288099026589</v>
      </c>
      <c r="BO170" s="62" t="n">
        <f aca="false">BO169+BO165</f>
        <v>957.362746824582</v>
      </c>
      <c r="BP170" s="62" t="n">
        <f aca="false">BP169+BP165</f>
        <v>956.30358931343</v>
      </c>
      <c r="BQ170" s="62" t="n">
        <f aca="false">BQ169+BQ165</f>
        <v>965.742425161146</v>
      </c>
      <c r="BR170" s="62" t="n">
        <f aca="false">BR169+BR165</f>
        <v>964.661486625365</v>
      </c>
      <c r="BS170" s="62" t="n">
        <f aca="false">BS169+BS165</f>
        <v>904.928954735707</v>
      </c>
      <c r="BT170" s="62" t="n">
        <f aca="false">BT169+BT165</f>
        <v>913.965457532332</v>
      </c>
      <c r="BU170" s="62" t="n">
        <f aca="false">BU169+BU165</f>
        <v>922.968917673352</v>
      </c>
      <c r="BV170" s="62" t="n">
        <f aca="false">BV169+BV165</f>
        <v>921.918163218563</v>
      </c>
      <c r="BW170" s="62" t="n">
        <f aca="false">BW169+BW165</f>
        <v>894.38650640404</v>
      </c>
      <c r="BX170" s="62" t="n">
        <f aca="false">BX169+BX165</f>
        <v>903.286234093829</v>
      </c>
      <c r="BY170" s="62" t="n">
        <f aca="false">BY169+BY165</f>
        <v>912.152281913929</v>
      </c>
      <c r="BZ170" s="62" t="n">
        <f aca="false">BZ169+BZ165</f>
        <v>911.081264089779</v>
      </c>
      <c r="CA170" s="62" t="n">
        <f aca="false">CA169+CA165</f>
        <v>873.072800455578</v>
      </c>
      <c r="CB170" s="62" t="n">
        <f aca="false">CB169+CB165</f>
        <v>881.725141300579</v>
      </c>
      <c r="CC170" s="62" t="n">
        <f aca="false">CC169+CC165</f>
        <v>890.343459347772</v>
      </c>
      <c r="CD170" s="62" t="n">
        <f aca="false">CD169+CD165</f>
        <v>889.261536430059</v>
      </c>
      <c r="CE170" s="62" t="n">
        <f aca="false">CE169+CE165</f>
        <v>842.02165926322</v>
      </c>
      <c r="CF170" s="62" t="n">
        <f aca="false">CF169+CF165</f>
        <v>840.966597807167</v>
      </c>
      <c r="CG170" s="62" t="n">
        <f aca="false">CG169+CG165</f>
        <v>849.142132153689</v>
      </c>
      <c r="CH170" s="62" t="n">
        <f aca="false">CH169+CH165</f>
        <v>848.065373906255</v>
      </c>
      <c r="CI170" s="62" t="n">
        <f aca="false">CI169+CI165</f>
        <v>871.53130868219</v>
      </c>
      <c r="CJ170" s="62" t="n">
        <f aca="false">CJ169+CJ165</f>
        <v>880.124959461021</v>
      </c>
      <c r="CK170" s="62" t="n">
        <f aca="false">CK169+CK165</f>
        <v>888.683238742437</v>
      </c>
      <c r="CL170" s="62" t="n">
        <f aca="false">CL169+CL165</f>
        <v>887.558427258627</v>
      </c>
      <c r="CM170" s="62" t="n">
        <f aca="false">CM169+CM165</f>
        <v>927.807357047834</v>
      </c>
      <c r="CN170" s="62" t="n">
        <f aca="false">CN169+CN165</f>
        <v>937.011527453712</v>
      </c>
      <c r="CO170" s="62" t="n">
        <f aca="false">CO169+CO165</f>
        <v>946.179847082055</v>
      </c>
      <c r="CP170" s="62" t="n">
        <f aca="false">CP169+CP165</f>
        <v>945.039794519318</v>
      </c>
      <c r="CQ170" s="62" t="n">
        <f aca="false">CQ169+CQ165</f>
        <v>887.661572899049</v>
      </c>
      <c r="CR170" s="62" t="n">
        <f aca="false">CR169+CR165</f>
        <v>896.40778018963</v>
      </c>
      <c r="CS170" s="62" t="n">
        <f aca="false">CS169+CS165</f>
        <v>905.117750584983</v>
      </c>
      <c r="CT170" s="62" t="n">
        <f aca="false">CT169+CT165</f>
        <v>903.965419502884</v>
      </c>
      <c r="CU170" s="62" t="n">
        <f aca="false">CU169+CU165</f>
        <v>-33900.8148980358</v>
      </c>
      <c r="CV170" s="62" t="n">
        <f aca="false">CV169+CV165</f>
        <v>874.13471392866</v>
      </c>
      <c r="CW170" s="62" t="n">
        <f aca="false">CW169+CW165</f>
        <v>882.526261929495</v>
      </c>
      <c r="CX170" s="62" t="n">
        <f aca="false">CX169+CX165</f>
        <v>881.299514005332</v>
      </c>
      <c r="CY170" s="62" t="n">
        <f aca="false">CY169+CY165</f>
        <v>1065.19638803434</v>
      </c>
      <c r="CZ170" s="62" t="n">
        <f aca="false">CZ169+CZ165</f>
        <v>1075.57229449574</v>
      </c>
      <c r="DA170" s="62" t="n">
        <f aca="false">DA169+DA165</f>
        <v>1085.90083663295</v>
      </c>
      <c r="DB170" s="62" t="n">
        <f aca="false">DB169+DB165</f>
        <v>1084.3946539814</v>
      </c>
      <c r="DC170" s="62" t="n">
        <f aca="false">DC169+DC165</f>
        <v>1048.75342273494</v>
      </c>
      <c r="DD170" s="62" t="n">
        <f aca="false">DD169+DD165</f>
        <v>1058.98214193129</v>
      </c>
      <c r="DE170" s="62" t="n">
        <f aca="false">DE169+DE165</f>
        <v>1069.16464917952</v>
      </c>
      <c r="DF170" s="62" t="n">
        <f aca="false">DF169+DF165</f>
        <v>1067.69511201727</v>
      </c>
      <c r="DG170" s="62" t="n">
        <f aca="false">DG169+DG165</f>
        <v>1049.79409933854</v>
      </c>
      <c r="DH170" s="62" t="n">
        <f aca="false">DH169+DH165</f>
        <v>1060.04408365918</v>
      </c>
      <c r="DI170" s="62" t="n">
        <f aca="false">DI169+DI165</f>
        <v>1070.24817086333</v>
      </c>
      <c r="DJ170" s="62" t="n">
        <f aca="false">DJ169+DJ165</f>
        <v>1068.78864532827</v>
      </c>
      <c r="DK170" s="62" t="n">
        <f aca="false">DK169+DK165</f>
        <v>1006.21233559843</v>
      </c>
      <c r="DL170" s="62" t="n">
        <f aca="false">DL169+DL165</f>
        <v>1004.80421358023</v>
      </c>
      <c r="DM170" s="62" t="n">
        <f aca="false">DM169+DM165</f>
        <v>1014.42348821132</v>
      </c>
      <c r="DN170" s="62" t="n">
        <f aca="false">DN169+DN165</f>
        <v>1012.98640889449</v>
      </c>
      <c r="DO170" s="62" t="n">
        <f aca="false">DO169+DO165</f>
        <v>1046.27389877179</v>
      </c>
      <c r="DP170" s="62" t="n">
        <f aca="false">DP169+DP165</f>
        <v>1056.50709112333</v>
      </c>
      <c r="DQ170" s="62" t="n">
        <f aca="false">DQ169+DQ165</f>
        <v>1066.69511068707</v>
      </c>
      <c r="DR170" s="62" t="n">
        <f aca="false">DR169+DR165</f>
        <v>1065.2586187603</v>
      </c>
      <c r="DS170" s="62" t="n">
        <f aca="false">DS169+DS165</f>
        <v>1020.43457584031</v>
      </c>
      <c r="DT170" s="62" t="n">
        <f aca="false">DT169+DT165</f>
        <v>1030.38819081553</v>
      </c>
      <c r="DU170" s="62" t="n">
        <f aca="false">DU169+DU165</f>
        <v>1040.29687722858</v>
      </c>
      <c r="DV170" s="62" t="n">
        <f aca="false">DV169+DV165</f>
        <v>1038.8681516625</v>
      </c>
      <c r="DW170" s="62" t="n">
        <f aca="false">DW169+DW165</f>
        <v>1018.65451900971</v>
      </c>
      <c r="DX170" s="62" t="n">
        <f aca="false">DX169+DX165</f>
        <v>1028.59022933558</v>
      </c>
      <c r="DY170" s="62" t="n">
        <f aca="false">DY169+DY165</f>
        <v>1038.48107190282</v>
      </c>
      <c r="DZ170" s="62" t="n">
        <f aca="false">DZ169+DZ165</f>
        <v>1037.05427988517</v>
      </c>
      <c r="EA170" s="62" t="n">
        <f aca="false">EA169+EA165</f>
        <v>1020.21188270729</v>
      </c>
      <c r="EB170" s="62" t="n">
        <f aca="false">EB169+EB165</f>
        <v>1018.84193657206</v>
      </c>
      <c r="EC170" s="62" t="n">
        <f aca="false">EC169+EC165</f>
        <v>1028.65403839373</v>
      </c>
      <c r="ED170" s="62" t="n">
        <f aca="false">ED169+ED165</f>
        <v>1027.25592002708</v>
      </c>
      <c r="EE170" s="62" t="n">
        <f aca="false">EE169+EE165</f>
        <v>995.018671467163</v>
      </c>
      <c r="EF170" s="62" t="n">
        <f aca="false">EF169+EF165</f>
        <v>1004.70065405525</v>
      </c>
      <c r="EG170" s="62" t="n">
        <f aca="false">EG169+EG165</f>
        <v>1014.33805745584</v>
      </c>
      <c r="EH170" s="62" t="n">
        <f aca="false">EH169+EH165</f>
        <v>1012.92044198279</v>
      </c>
      <c r="EI170" s="62" t="n">
        <f aca="false">EI169+EI165</f>
        <v>1063.83579101975</v>
      </c>
      <c r="EJ170" s="62" t="n">
        <f aca="false">EJ169+EJ165</f>
        <v>1025.94060603263</v>
      </c>
      <c r="EK170" s="62" t="n">
        <f aca="false">EK169+EK165</f>
        <v>1035.87548792143</v>
      </c>
      <c r="EL170" s="62" t="n">
        <f aca="false">EL169+EL165</f>
        <v>1034.52260019316</v>
      </c>
      <c r="EM170" s="62" t="n">
        <f aca="false">EM169+EM165</f>
        <v>1068.22156876731</v>
      </c>
      <c r="EN170" s="62" t="n">
        <f aca="false">EN169+EN165</f>
        <v>1078.75957588732</v>
      </c>
      <c r="EO170" s="62" t="n">
        <f aca="false">EO169+EO165</f>
        <v>1089.25438810497</v>
      </c>
      <c r="EP170" s="62" t="n">
        <f aca="false">EP169+EP165</f>
        <v>1087.88079281611</v>
      </c>
      <c r="EQ170" s="62" t="n">
        <f aca="false">EQ169+EQ165</f>
        <v>1030.03031767166</v>
      </c>
      <c r="ER170" s="62" t="n">
        <f aca="false">ER169+ER165</f>
        <v>1028.69282339071</v>
      </c>
      <c r="ES170" s="62" t="n">
        <f aca="false">ES169+ES165</f>
        <v>1038.64596061733</v>
      </c>
      <c r="ET170" s="62" t="n">
        <f aca="false">ET169+ET165</f>
        <v>1037.28096146051</v>
      </c>
      <c r="EU170" s="62" t="n">
        <f aca="false">EU169+EU165</f>
        <v>1014.80234721185</v>
      </c>
      <c r="EV170" s="62" t="n">
        <f aca="false">EV169+EV165</f>
        <v>994.620442304851</v>
      </c>
      <c r="EW170" s="62" t="n">
        <f aca="false">EW169+EW165</f>
        <v>1004.24101546334</v>
      </c>
      <c r="EX170" s="62" t="n">
        <f aca="false">EX169+EX165</f>
        <v>1002.91830212228</v>
      </c>
      <c r="EY170" s="62" t="n">
        <f aca="false">EY169+EY165</f>
        <v>999.419206202526</v>
      </c>
      <c r="EZ170" s="62" t="n">
        <f aca="false">EZ169+EZ165</f>
        <v>1009.2203373108</v>
      </c>
      <c r="FA170" s="62" t="n">
        <f aca="false">FA169+FA165</f>
        <v>1018.97916896445</v>
      </c>
      <c r="FB170" s="62" t="n">
        <f aca="false">FB169+FB165</f>
        <v>1017.63404885939</v>
      </c>
      <c r="FC170" s="62" t="n">
        <f aca="false">FC169+FC165</f>
        <v>1014.08062105759</v>
      </c>
      <c r="FD170" s="62" t="n">
        <f aca="false">FD169+FD165</f>
        <v>0</v>
      </c>
      <c r="FE170" s="62" t="n">
        <f aca="false">FE169+FE165</f>
        <v>0</v>
      </c>
      <c r="FF170" s="62" t="n">
        <f aca="false">FF169+FF165</f>
        <v>0</v>
      </c>
      <c r="FG170" s="62" t="n">
        <f aca="false">FG169+FG165</f>
        <v>0</v>
      </c>
      <c r="FH170" s="62" t="n">
        <f aca="false">FH169+FH165</f>
        <v>0</v>
      </c>
    </row>
    <row r="171" customFormat="false" ht="15" hidden="false" customHeight="false" outlineLevel="0" collapsed="false">
      <c r="C171" s="27" t="s">
        <v>119</v>
      </c>
      <c r="D171" s="11" t="s">
        <v>32</v>
      </c>
      <c r="E171" s="32" t="n">
        <f aca="false">XIRR($J170:$FH170,$J$4:$FH$4)</f>
        <v>0.0295470853204517</v>
      </c>
    </row>
    <row r="172" customFormat="false" ht="15" hidden="false" customHeight="false" outlineLevel="0" collapsed="false">
      <c r="C172" s="27" t="s">
        <v>120</v>
      </c>
      <c r="D172" s="11" t="s">
        <v>32</v>
      </c>
      <c r="E172" s="32" t="n">
        <f aca="false">XIRR($J169:$FH169,$J$4:$FH$4)</f>
        <v>0.0323007060532783</v>
      </c>
    </row>
    <row r="173" customFormat="false" ht="15" hidden="false" customHeight="false" outlineLevel="0" collapsed="false">
      <c r="C173" s="0" t="s">
        <v>813</v>
      </c>
      <c r="D173" s="11" t="s">
        <v>359</v>
      </c>
      <c r="I173" s="20" t="n">
        <f aca="false">SUM(J173:FH173)</f>
        <v>-6871.52383688853</v>
      </c>
      <c r="J173" s="20" t="n">
        <f aca="false">J136+J140+J141+J134+J142</f>
        <v>0</v>
      </c>
      <c r="K173" s="20" t="n">
        <f aca="false">K136+K140+K141+K134+K142</f>
        <v>0</v>
      </c>
      <c r="L173" s="20" t="n">
        <f aca="false">L136+L140+L141+L134+L142</f>
        <v>0</v>
      </c>
      <c r="M173" s="20" t="n">
        <f aca="false">M136+M140+M141+M134+M142</f>
        <v>0</v>
      </c>
      <c r="N173" s="20" t="n">
        <f aca="false">N136+N140+N141+N134+N142</f>
        <v>0</v>
      </c>
      <c r="O173" s="20" t="n">
        <f aca="false">O136+O140+O141+O134+O142</f>
        <v>0</v>
      </c>
      <c r="P173" s="20" t="n">
        <f aca="false">P136+P140+P141+P134+P142</f>
        <v>-73.7874015236137</v>
      </c>
      <c r="Q173" s="20" t="n">
        <f aca="false">Q136+Q140+Q141+Q134+Q142</f>
        <v>4816.49787174722</v>
      </c>
      <c r="R173" s="20" t="n">
        <f aca="false">R136+R140+R141+R134+R142</f>
        <v>4827.49865855587</v>
      </c>
      <c r="S173" s="20" t="n">
        <f aca="false">S136+S140+S141+S134+S142</f>
        <v>4078.31905923026</v>
      </c>
      <c r="T173" s="20" t="n">
        <f aca="false">T136+T140+T141+T134+T142</f>
        <v>-353.79400042928</v>
      </c>
      <c r="U173" s="20" t="n">
        <f aca="false">U136+U140+U141+U134+U142</f>
        <v>-353.79400042928</v>
      </c>
      <c r="V173" s="20" t="n">
        <f aca="false">V136+V140+V141+V134+V142</f>
        <v>-353.79400042928</v>
      </c>
      <c r="W173" s="20" t="n">
        <f aca="false">W136+W140+W141+W134+W142</f>
        <v>-353.79400042928</v>
      </c>
      <c r="X173" s="20" t="n">
        <f aca="false">X136+X140+X141+X134+X142</f>
        <v>-353.79400042928</v>
      </c>
      <c r="Y173" s="20" t="n">
        <f aca="false">Y136+Y140+Y141+Y134+Y142</f>
        <v>-353.79400042928</v>
      </c>
      <c r="Z173" s="20" t="n">
        <f aca="false">Z136+Z140+Z141+Z134+Z142</f>
        <v>-353.79400042928</v>
      </c>
      <c r="AA173" s="20" t="n">
        <f aca="false">AA136+AA140+AA141+AA134+AA142</f>
        <v>-353.79400042928</v>
      </c>
      <c r="AB173" s="20" t="n">
        <f aca="false">AB136+AB140+AB141+AB134+AB142</f>
        <v>-353.79400042928</v>
      </c>
      <c r="AC173" s="20" t="n">
        <f aca="false">AC136+AC140+AC141+AC134+AC142</f>
        <v>-353.79400042928</v>
      </c>
      <c r="AD173" s="20" t="n">
        <f aca="false">AD136+AD140+AD141+AD134+AD142</f>
        <v>-353.79400042928</v>
      </c>
      <c r="AE173" s="20" t="n">
        <f aca="false">AE136+AE140+AE141+AE134+AE142</f>
        <v>-353.79400042928</v>
      </c>
      <c r="AF173" s="20" t="n">
        <f aca="false">AF136+AF140+AF141+AF134+AF142</f>
        <v>-353.79400042928</v>
      </c>
      <c r="AG173" s="20" t="n">
        <f aca="false">AG136+AG140+AG141+AG134+AG142</f>
        <v>-353.79400042928</v>
      </c>
      <c r="AH173" s="20" t="n">
        <f aca="false">AH136+AH140+AH141+AH134+AH142</f>
        <v>-353.79400042928</v>
      </c>
      <c r="AI173" s="20" t="n">
        <f aca="false">AI136+AI140+AI141+AI134+AI142</f>
        <v>-353.79400042928</v>
      </c>
      <c r="AJ173" s="20" t="n">
        <f aca="false">AJ136+AJ140+AJ141+AJ134+AJ142</f>
        <v>-353.79400042928</v>
      </c>
      <c r="AK173" s="20" t="n">
        <f aca="false">AK136+AK140+AK141+AK134+AK142</f>
        <v>-353.79400042928</v>
      </c>
      <c r="AL173" s="20" t="n">
        <f aca="false">AL136+AL140+AL141+AL134+AL142</f>
        <v>-353.79400042928</v>
      </c>
      <c r="AM173" s="20" t="n">
        <f aca="false">AM136+AM140+AM141+AM134+AM142</f>
        <v>-353.79400042928</v>
      </c>
      <c r="AN173" s="20" t="n">
        <f aca="false">AN136+AN140+AN141+AN134+AN142</f>
        <v>-353.79400042928</v>
      </c>
      <c r="AO173" s="20" t="n">
        <f aca="false">AO136+AO140+AO141+AO134+AO142</f>
        <v>-353.79400042928</v>
      </c>
      <c r="AP173" s="20" t="n">
        <f aca="false">AP136+AP140+AP141+AP134+AP142</f>
        <v>-353.79400042928</v>
      </c>
      <c r="AQ173" s="20" t="n">
        <f aca="false">AQ136+AQ140+AQ141+AQ134+AQ142</f>
        <v>-353.79400042928</v>
      </c>
      <c r="AR173" s="20" t="n">
        <f aca="false">AR136+AR140+AR141+AR134+AR142</f>
        <v>-353.79400042928</v>
      </c>
      <c r="AS173" s="20" t="n">
        <f aca="false">AS136+AS140+AS141+AS134+AS142</f>
        <v>-353.79400042928</v>
      </c>
      <c r="AT173" s="20" t="n">
        <f aca="false">AT136+AT140+AT141+AT134+AT142</f>
        <v>-353.79400042928</v>
      </c>
      <c r="AU173" s="20" t="n">
        <f aca="false">AU136+AU140+AU141+AU134+AU142</f>
        <v>-353.79400042928</v>
      </c>
      <c r="AV173" s="20" t="n">
        <f aca="false">AV136+AV140+AV141+AV134+AV142</f>
        <v>-353.79400042928</v>
      </c>
      <c r="AW173" s="20" t="n">
        <f aca="false">AW136+AW140+AW141+AW134+AW142</f>
        <v>-353.79400042928</v>
      </c>
      <c r="AX173" s="20" t="n">
        <f aca="false">AX136+AX140+AX141+AX134+AX142</f>
        <v>-353.79400042928</v>
      </c>
      <c r="AY173" s="20" t="n">
        <f aca="false">AY136+AY140+AY141+AY134+AY142</f>
        <v>-353.79400042928</v>
      </c>
      <c r="AZ173" s="20" t="n">
        <f aca="false">AZ136+AZ140+AZ141+AZ134+AZ142</f>
        <v>-353.79400042928</v>
      </c>
      <c r="BA173" s="20" t="n">
        <f aca="false">BA136+BA140+BA141+BA134+BA142</f>
        <v>-353.79400042928</v>
      </c>
      <c r="BB173" s="20" t="n">
        <f aca="false">BB136+BB140+BB141+BB134+BB142</f>
        <v>-353.79400042928</v>
      </c>
      <c r="BC173" s="20" t="n">
        <f aca="false">BC136+BC140+BC141+BC134+BC142</f>
        <v>-353.79400042928</v>
      </c>
      <c r="BD173" s="20" t="n">
        <f aca="false">BD136+BD140+BD141+BD134+BD142</f>
        <v>-353.79400042928</v>
      </c>
      <c r="BE173" s="20" t="n">
        <f aca="false">BE136+BE140+BE141+BE134+BE142</f>
        <v>-353.79400042928</v>
      </c>
      <c r="BF173" s="20" t="n">
        <f aca="false">BF136+BF140+BF141+BF134+BF142</f>
        <v>-353.79400042928</v>
      </c>
      <c r="BG173" s="20" t="n">
        <f aca="false">BG136+BG140+BG141+BG134+BG142</f>
        <v>-353.79400042928</v>
      </c>
      <c r="BH173" s="20" t="n">
        <f aca="false">BH136+BH140+BH141+BH134+BH142</f>
        <v>-353.79400042928</v>
      </c>
      <c r="BI173" s="20" t="n">
        <f aca="false">BI136+BI140+BI141+BI134+BI142</f>
        <v>-353.79400042928</v>
      </c>
      <c r="BJ173" s="20" t="n">
        <f aca="false">BJ136+BJ140+BJ141+BJ134+BJ142</f>
        <v>-353.79400042928</v>
      </c>
      <c r="BK173" s="20" t="n">
        <f aca="false">BK136+BK140+BK141+BK134+BK142</f>
        <v>-353.79400042928</v>
      </c>
      <c r="BL173" s="20" t="n">
        <f aca="false">BL136+BL140+BL141+BL134+BL142</f>
        <v>-353.79400042928</v>
      </c>
      <c r="BM173" s="20" t="n">
        <f aca="false">BM136+BM140+BM141+BM134+BM142</f>
        <v>-353.79400042928</v>
      </c>
      <c r="BN173" s="20" t="n">
        <f aca="false">BN136+BN140+BN141+BN134+BN142</f>
        <v>-353.79400042928</v>
      </c>
      <c r="BO173" s="20" t="n">
        <f aca="false">BO136+BO140+BO141+BO134+BO142</f>
        <v>-353.79400042928</v>
      </c>
      <c r="BP173" s="20" t="n">
        <f aca="false">BP136+BP140+BP141+BP134+BP142</f>
        <v>-353.79400042928</v>
      </c>
      <c r="BQ173" s="20" t="n">
        <f aca="false">BQ136+BQ140+BQ141+BQ134+BQ142</f>
        <v>-353.79400042928</v>
      </c>
      <c r="BR173" s="20" t="n">
        <f aca="false">BR136+BR140+BR141+BR134+BR142</f>
        <v>-353.79400042928</v>
      </c>
      <c r="BS173" s="20" t="n">
        <f aca="false">BS136+BS140+BS141+BS134+BS142</f>
        <v>-353.79400042928</v>
      </c>
      <c r="BT173" s="20" t="n">
        <f aca="false">BT136+BT140+BT141+BT134+BT142</f>
        <v>-353.79400042928</v>
      </c>
      <c r="BU173" s="20" t="n">
        <f aca="false">BU136+BU140+BU141+BU134+BU142</f>
        <v>-353.79400042928</v>
      </c>
      <c r="BV173" s="20" t="n">
        <f aca="false">BV136+BV140+BV141+BV134+BV142</f>
        <v>-353.79400042928</v>
      </c>
      <c r="BW173" s="20" t="n">
        <f aca="false">BW136+BW140+BW141+BW134+BW142</f>
        <v>-353.79400042928</v>
      </c>
      <c r="BX173" s="20" t="n">
        <f aca="false">BX136+BX140+BX141+BX134+BX142</f>
        <v>-353.79400042928</v>
      </c>
      <c r="BY173" s="20" t="n">
        <f aca="false">BY136+BY140+BY141+BY134+BY142</f>
        <v>-353.79400042928</v>
      </c>
      <c r="BZ173" s="20" t="n">
        <f aca="false">BZ136+BZ140+BZ141+BZ134+BZ142</f>
        <v>-353.79400042928</v>
      </c>
      <c r="CA173" s="20" t="n">
        <f aca="false">CA136+CA140+CA141+CA134+CA142</f>
        <v>353.794000429281</v>
      </c>
      <c r="CB173" s="20" t="n">
        <f aca="false">CB136+CB140+CB141+CB134+CB142</f>
        <v>0</v>
      </c>
      <c r="CC173" s="20" t="n">
        <f aca="false">CC136+CC140+CC141+CC134+CC142</f>
        <v>0</v>
      </c>
      <c r="CD173" s="20" t="n">
        <f aca="false">CD136+CD140+CD141+CD134+CD142</f>
        <v>0</v>
      </c>
      <c r="CE173" s="20" t="n">
        <f aca="false">CE136+CE140+CE141+CE134+CE142</f>
        <v>0</v>
      </c>
      <c r="CF173" s="20" t="n">
        <f aca="false">CF136+CF140+CF141+CF134+CF142</f>
        <v>0</v>
      </c>
      <c r="CG173" s="20" t="n">
        <f aca="false">CG136+CG140+CG141+CG134+CG142</f>
        <v>0</v>
      </c>
      <c r="CH173" s="20" t="n">
        <f aca="false">CH136+CH140+CH141+CH134+CH142</f>
        <v>0</v>
      </c>
      <c r="CI173" s="20" t="n">
        <f aca="false">CI136+CI140+CI141+CI134+CI142</f>
        <v>0</v>
      </c>
      <c r="CJ173" s="20" t="n">
        <f aca="false">CJ136+CJ140+CJ141+CJ134+CJ142</f>
        <v>0</v>
      </c>
      <c r="CK173" s="20" t="n">
        <f aca="false">CK136+CK140+CK141+CK134+CK142</f>
        <v>0</v>
      </c>
      <c r="CL173" s="20" t="n">
        <f aca="false">CL136+CL140+CL141+CL134+CL142</f>
        <v>0</v>
      </c>
      <c r="CM173" s="20" t="n">
        <f aca="false">CM136+CM140+CM141+CM134+CM142</f>
        <v>0</v>
      </c>
      <c r="CN173" s="20" t="n">
        <f aca="false">CN136+CN140+CN141+CN134+CN142</f>
        <v>0</v>
      </c>
      <c r="CO173" s="20" t="n">
        <f aca="false">CO136+CO140+CO141+CO134+CO142</f>
        <v>0</v>
      </c>
      <c r="CP173" s="20" t="n">
        <f aca="false">CP136+CP140+CP141+CP134+CP142</f>
        <v>0</v>
      </c>
      <c r="CQ173" s="20" t="n">
        <f aca="false">CQ136+CQ140+CQ141+CQ134+CQ142</f>
        <v>0</v>
      </c>
      <c r="CR173" s="20" t="n">
        <f aca="false">CR136+CR140+CR141+CR134+CR142</f>
        <v>0</v>
      </c>
      <c r="CS173" s="20" t="n">
        <f aca="false">CS136+CS140+CS141+CS134+CS142</f>
        <v>0</v>
      </c>
      <c r="CT173" s="20" t="n">
        <f aca="false">CT136+CT140+CT141+CT134+CT142</f>
        <v>0</v>
      </c>
      <c r="CU173" s="20" t="n">
        <f aca="false">CU136+CU140+CU141+CU134+CU142</f>
        <v>0</v>
      </c>
      <c r="CV173" s="20" t="n">
        <f aca="false">CV136+CV140+CV141+CV134+CV142</f>
        <v>0</v>
      </c>
      <c r="CW173" s="20" t="n">
        <f aca="false">CW136+CW140+CW141+CW134+CW142</f>
        <v>0</v>
      </c>
      <c r="CX173" s="20" t="n">
        <f aca="false">CX136+CX140+CX141+CX134+CX142</f>
        <v>0</v>
      </c>
      <c r="CY173" s="20" t="n">
        <f aca="false">CY136+CY140+CY141+CY134+CY142</f>
        <v>0</v>
      </c>
      <c r="CZ173" s="20" t="n">
        <f aca="false">CZ136+CZ140+CZ141+CZ134+CZ142</f>
        <v>0</v>
      </c>
      <c r="DA173" s="20" t="n">
        <f aca="false">DA136+DA140+DA141+DA134+DA142</f>
        <v>0</v>
      </c>
      <c r="DB173" s="20" t="n">
        <f aca="false">DB136+DB140+DB141+DB134+DB142</f>
        <v>0</v>
      </c>
      <c r="DC173" s="20" t="n">
        <f aca="false">DC136+DC140+DC141+DC134+DC142</f>
        <v>0</v>
      </c>
      <c r="DD173" s="20" t="n">
        <f aca="false">DD136+DD140+DD141+DD134+DD142</f>
        <v>0</v>
      </c>
      <c r="DE173" s="20" t="n">
        <f aca="false">DE136+DE140+DE141+DE134+DE142</f>
        <v>0</v>
      </c>
      <c r="DF173" s="20" t="n">
        <f aca="false">DF136+DF140+DF141+DF134+DF142</f>
        <v>0</v>
      </c>
      <c r="DG173" s="20" t="n">
        <f aca="false">DG136+DG140+DG141+DG134+DG142</f>
        <v>0</v>
      </c>
      <c r="DH173" s="20" t="n">
        <f aca="false">DH136+DH140+DH141+DH134+DH142</f>
        <v>0</v>
      </c>
      <c r="DI173" s="20" t="n">
        <f aca="false">DI136+DI140+DI141+DI134+DI142</f>
        <v>0</v>
      </c>
      <c r="DJ173" s="20" t="n">
        <f aca="false">DJ136+DJ140+DJ141+DJ134+DJ142</f>
        <v>0</v>
      </c>
      <c r="DK173" s="20" t="n">
        <f aca="false">DK136+DK140+DK141+DK134+DK142</f>
        <v>0</v>
      </c>
      <c r="DL173" s="20" t="n">
        <f aca="false">DL136+DL140+DL141+DL134+DL142</f>
        <v>0</v>
      </c>
      <c r="DM173" s="20" t="n">
        <f aca="false">DM136+DM140+DM141+DM134+DM142</f>
        <v>0</v>
      </c>
      <c r="DN173" s="20" t="n">
        <f aca="false">DN136+DN140+DN141+DN134+DN142</f>
        <v>0</v>
      </c>
      <c r="DO173" s="20" t="n">
        <f aca="false">DO136+DO140+DO141+DO134+DO142</f>
        <v>0</v>
      </c>
      <c r="DP173" s="20" t="n">
        <f aca="false">DP136+DP140+DP141+DP134+DP142</f>
        <v>0</v>
      </c>
      <c r="DQ173" s="20" t="n">
        <f aca="false">DQ136+DQ140+DQ141+DQ134+DQ142</f>
        <v>0</v>
      </c>
      <c r="DR173" s="20" t="n">
        <f aca="false">DR136+DR140+DR141+DR134+DR142</f>
        <v>0</v>
      </c>
      <c r="DS173" s="20" t="n">
        <f aca="false">DS136+DS140+DS141+DS134+DS142</f>
        <v>0</v>
      </c>
      <c r="DT173" s="20" t="n">
        <f aca="false">DT136+DT140+DT141+DT134+DT142</f>
        <v>0</v>
      </c>
      <c r="DU173" s="20" t="n">
        <f aca="false">DU136+DU140+DU141+DU134+DU142</f>
        <v>0</v>
      </c>
      <c r="DV173" s="20" t="n">
        <f aca="false">DV136+DV140+DV141+DV134+DV142</f>
        <v>0</v>
      </c>
      <c r="DW173" s="20" t="n">
        <f aca="false">DW136+DW140+DW141+DW134+DW142</f>
        <v>0</v>
      </c>
      <c r="DX173" s="20" t="n">
        <f aca="false">DX136+DX140+DX141+DX134+DX142</f>
        <v>0</v>
      </c>
      <c r="DY173" s="20" t="n">
        <f aca="false">DY136+DY140+DY141+DY134+DY142</f>
        <v>0</v>
      </c>
      <c r="DZ173" s="20" t="n">
        <f aca="false">DZ136+DZ140+DZ141+DZ134+DZ142</f>
        <v>0</v>
      </c>
      <c r="EA173" s="20" t="n">
        <f aca="false">EA136+EA140+EA141+EA134+EA142</f>
        <v>0</v>
      </c>
      <c r="EB173" s="20" t="n">
        <f aca="false">EB136+EB140+EB141+EB134+EB142</f>
        <v>0</v>
      </c>
      <c r="EC173" s="20" t="n">
        <f aca="false">EC136+EC140+EC141+EC134+EC142</f>
        <v>0</v>
      </c>
      <c r="ED173" s="20" t="n">
        <f aca="false">ED136+ED140+ED141+ED134+ED142</f>
        <v>0</v>
      </c>
      <c r="EE173" s="20" t="n">
        <f aca="false">EE136+EE140+EE141+EE134+EE142</f>
        <v>0</v>
      </c>
      <c r="EF173" s="20" t="n">
        <f aca="false">EF136+EF140+EF141+EF134+EF142</f>
        <v>0</v>
      </c>
      <c r="EG173" s="20" t="n">
        <f aca="false">EG136+EG140+EG141+EG134+EG142</f>
        <v>0</v>
      </c>
      <c r="EH173" s="20" t="n">
        <f aca="false">EH136+EH140+EH141+EH134+EH142</f>
        <v>0</v>
      </c>
      <c r="EI173" s="20" t="n">
        <f aca="false">EI136+EI140+EI141+EI134+EI142</f>
        <v>0</v>
      </c>
      <c r="EJ173" s="20" t="n">
        <f aca="false">EJ136+EJ140+EJ141+EJ134+EJ142</f>
        <v>0</v>
      </c>
      <c r="EK173" s="20" t="n">
        <f aca="false">EK136+EK140+EK141+EK134+EK142</f>
        <v>0</v>
      </c>
      <c r="EL173" s="20" t="n">
        <f aca="false">EL136+EL140+EL141+EL134+EL142</f>
        <v>0</v>
      </c>
      <c r="EM173" s="20" t="n">
        <f aca="false">EM136+EM140+EM141+EM134+EM142</f>
        <v>0</v>
      </c>
      <c r="EN173" s="20" t="n">
        <f aca="false">EN136+EN140+EN141+EN134+EN142</f>
        <v>0</v>
      </c>
      <c r="EO173" s="20" t="n">
        <f aca="false">EO136+EO140+EO141+EO134+EO142</f>
        <v>0</v>
      </c>
      <c r="EP173" s="20" t="n">
        <f aca="false">EP136+EP140+EP141+EP134+EP142</f>
        <v>0</v>
      </c>
      <c r="EQ173" s="20" t="n">
        <f aca="false">EQ136+EQ140+EQ141+EQ134+EQ142</f>
        <v>0</v>
      </c>
      <c r="ER173" s="20" t="n">
        <f aca="false">ER136+ER140+ER141+ER134+ER142</f>
        <v>0</v>
      </c>
      <c r="ES173" s="20" t="n">
        <f aca="false">ES136+ES140+ES141+ES134+ES142</f>
        <v>0</v>
      </c>
      <c r="ET173" s="20" t="n">
        <f aca="false">ET136+ET140+ET141+ET134+ET142</f>
        <v>0</v>
      </c>
      <c r="EU173" s="20" t="n">
        <f aca="false">EU136+EU140+EU141+EU134+EU142</f>
        <v>0</v>
      </c>
      <c r="EV173" s="20" t="n">
        <f aca="false">EV136+EV140+EV141+EV134+EV142</f>
        <v>0</v>
      </c>
      <c r="EW173" s="20" t="n">
        <f aca="false">EW136+EW140+EW141+EW134+EW142</f>
        <v>0</v>
      </c>
      <c r="EX173" s="20" t="n">
        <f aca="false">EX136+EX140+EX141+EX134+EX142</f>
        <v>0</v>
      </c>
      <c r="EY173" s="20" t="n">
        <f aca="false">EY136+EY140+EY141+EY134+EY142</f>
        <v>0</v>
      </c>
      <c r="EZ173" s="20" t="n">
        <f aca="false">EZ136+EZ140+EZ141+EZ134+EZ142</f>
        <v>0</v>
      </c>
      <c r="FA173" s="20" t="n">
        <f aca="false">FA136+FA140+FA141+FA134+FA142</f>
        <v>0</v>
      </c>
      <c r="FB173" s="20" t="n">
        <f aca="false">FB136+FB140+FB141+FB134+FB142</f>
        <v>0</v>
      </c>
      <c r="FC173" s="20" t="n">
        <f aca="false">FC136+FC140+FC141+FC134+FC142</f>
        <v>0</v>
      </c>
      <c r="FD173" s="20" t="n">
        <f aca="false">FD136+FD140+FD141+FD134+FD142</f>
        <v>0</v>
      </c>
      <c r="FE173" s="20" t="n">
        <f aca="false">FE136+FE140+FE141+FE134+FE142</f>
        <v>0</v>
      </c>
      <c r="FF173" s="20" t="n">
        <f aca="false">FF136+FF140+FF141+FF134+FF142</f>
        <v>0</v>
      </c>
      <c r="FG173" s="20" t="n">
        <f aca="false">FG136+FG140+FG141+FG134+FG142</f>
        <v>0</v>
      </c>
      <c r="FH173" s="20" t="n">
        <f aca="false">FH136+FH140+FH141+FH134+FH142</f>
        <v>0</v>
      </c>
    </row>
    <row r="174" customFormat="false" ht="15" hidden="false" customHeight="false" outlineLevel="0" collapsed="false">
      <c r="C174" s="27" t="s">
        <v>814</v>
      </c>
      <c r="D174" s="11" t="s">
        <v>359</v>
      </c>
      <c r="I174" s="62" t="n">
        <f aca="false">SUM(J174:FH174)</f>
        <v>31200.1474886595</v>
      </c>
      <c r="J174" s="62" t="n">
        <f aca="false">J169+J156+J173</f>
        <v>-2749.35227272727</v>
      </c>
      <c r="K174" s="62" t="n">
        <f aca="false">K169+K156+K173</f>
        <v>818.684731973848</v>
      </c>
      <c r="L174" s="62" t="n">
        <f aca="false">L169+L156+L173</f>
        <v>-684.462738443338</v>
      </c>
      <c r="M174" s="62" t="n">
        <f aca="false">M169+M156+M173</f>
        <v>-226.929361942715</v>
      </c>
      <c r="N174" s="62" t="n">
        <f aca="false">N169+N156+N173</f>
        <v>-1835.41287842623</v>
      </c>
      <c r="O174" s="62" t="n">
        <f aca="false">O169+O156+O173</f>
        <v>-1580.73987118772</v>
      </c>
      <c r="P174" s="62" t="n">
        <f aca="false">P169+P156+P173</f>
        <v>-806.09104905786</v>
      </c>
      <c r="Q174" s="62" t="n">
        <f aca="false">Q169+Q156+Q173</f>
        <v>-14045.8678538319</v>
      </c>
      <c r="R174" s="62" t="n">
        <f aca="false">R169+R156+R173</f>
        <v>-14034.8670670232</v>
      </c>
      <c r="S174" s="62" t="n">
        <f aca="false">S169+S156+S173</f>
        <v>-14016.5209519404</v>
      </c>
      <c r="T174" s="62" t="n">
        <f aca="false">T169+T156+T173</f>
        <v>195.695564464137</v>
      </c>
      <c r="U174" s="62" t="n">
        <f aca="false">U169+U156+U173</f>
        <v>201.14339753962</v>
      </c>
      <c r="V174" s="62" t="n">
        <f aca="false">V169+V156+V173</f>
        <v>200.546844069748</v>
      </c>
      <c r="W174" s="62" t="n">
        <f aca="false">W169+W156+W173</f>
        <v>179.82026869036</v>
      </c>
      <c r="X174" s="62" t="n">
        <f aca="false">X169+X156+X173</f>
        <v>185.173984597274</v>
      </c>
      <c r="Y174" s="62" t="n">
        <f aca="false">Y169+Y156+Y173</f>
        <v>190.509030990833</v>
      </c>
      <c r="Z174" s="62" t="n">
        <f aca="false">Z169+Z156+Z173</f>
        <v>189.915341592499</v>
      </c>
      <c r="AA174" s="62" t="n">
        <f aca="false">AA169+AA156+AA173</f>
        <v>86.7445407220539</v>
      </c>
      <c r="AB174" s="62" t="n">
        <f aca="false">AB169+AB156+AB173</f>
        <v>91.0668691260166</v>
      </c>
      <c r="AC174" s="62" t="n">
        <f aca="false">AC169+AC156+AC173</f>
        <v>95.370618462986</v>
      </c>
      <c r="AD174" s="62" t="n">
        <f aca="false">AD169+AD156+AD173</f>
        <v>94.7798052534797</v>
      </c>
      <c r="AE174" s="62" t="n">
        <f aca="false">AE169+AE156+AE173</f>
        <v>827.990392350468</v>
      </c>
      <c r="AF174" s="62" t="n">
        <f aca="false">AF169+AF156+AF173</f>
        <v>839.718985944092</v>
      </c>
      <c r="AG174" s="62" t="n">
        <f aca="false">AG169+AG156+AG173</f>
        <v>851.406850748181</v>
      </c>
      <c r="AH174" s="62" t="n">
        <f aca="false">AH169+AH156+AH173</f>
        <v>850.043719976879</v>
      </c>
      <c r="AI174" s="62" t="n">
        <f aca="false">AI169+AI156+AI173</f>
        <v>833.295840088511</v>
      </c>
      <c r="AJ174" s="62" t="n">
        <f aca="false">AJ169+AJ156+AJ173</f>
        <v>832.02436408936</v>
      </c>
      <c r="AK174" s="62" t="n">
        <f aca="false">AK169+AK156+AK173</f>
        <v>835.5651959738</v>
      </c>
      <c r="AL174" s="62" t="n">
        <f aca="false">AL169+AL156+AL173</f>
        <v>834.206072288152</v>
      </c>
      <c r="AM174" s="62" t="n">
        <f aca="false">AM169+AM156+AM173</f>
        <v>772.260396227459</v>
      </c>
      <c r="AN174" s="62" t="n">
        <f aca="false">AN169+AN156+AN173</f>
        <v>783.297994768972</v>
      </c>
      <c r="AO174" s="62" t="n">
        <f aca="false">AO169+AO156+AO173</f>
        <v>794.297111535705</v>
      </c>
      <c r="AP174" s="62" t="n">
        <f aca="false">AP169+AP156+AP173</f>
        <v>792.923276702104</v>
      </c>
      <c r="AQ174" s="62" t="n">
        <f aca="false">AQ169+AQ156+AQ173</f>
        <v>675.790444407799</v>
      </c>
      <c r="AR174" s="62" t="n">
        <f aca="false">AR169+AR156+AR173</f>
        <v>685.811832607165</v>
      </c>
      <c r="AS174" s="62" t="n">
        <f aca="false">AS169+AS156+AS173</f>
        <v>695.796437408535</v>
      </c>
      <c r="AT174" s="62" t="n">
        <f aca="false">AT169+AT156+AT173</f>
        <v>694.468963107506</v>
      </c>
      <c r="AU174" s="62" t="n">
        <f aca="false">AU169+AU156+AU173</f>
        <v>699.226296203397</v>
      </c>
      <c r="AV174" s="62" t="n">
        <f aca="false">AV169+AV156+AV173</f>
        <v>709.51510389988</v>
      </c>
      <c r="AW174" s="62" t="n">
        <f aca="false">AW169+AW156+AW173</f>
        <v>719.767242138142</v>
      </c>
      <c r="AX174" s="62" t="n">
        <f aca="false">AX169+AX156+AX173</f>
        <v>718.435353751322</v>
      </c>
      <c r="AY174" s="62" t="n">
        <f aca="false">AY169+AY156+AY173</f>
        <v>640.330269025548</v>
      </c>
      <c r="AZ174" s="62" t="n">
        <f aca="false">AZ169+AZ156+AZ173</f>
        <v>639.014802186573</v>
      </c>
      <c r="BA174" s="62" t="n">
        <f aca="false">BA169+BA156+BA173</f>
        <v>648.49243675747</v>
      </c>
      <c r="BB174" s="62" t="n">
        <f aca="false">BB169+BB156+BB173</f>
        <v>647.148643269483</v>
      </c>
      <c r="BC174" s="62" t="n">
        <f aca="false">BC169+BC156+BC173</f>
        <v>656.233853546418</v>
      </c>
      <c r="BD174" s="62" t="n">
        <f aca="false">BD169+BD156+BD173</f>
        <v>665.991469033936</v>
      </c>
      <c r="BE174" s="62" t="n">
        <f aca="false">BE169+BE156+BE173</f>
        <v>675.710433543714</v>
      </c>
      <c r="BF174" s="62" t="n">
        <f aca="false">BF169+BF156+BF173</f>
        <v>674.298208969147</v>
      </c>
      <c r="BG174" s="62" t="n">
        <f aca="false">BG169+BG156+BG173</f>
        <v>670.327145733319</v>
      </c>
      <c r="BH174" s="62" t="n">
        <f aca="false">BH169+BH156+BH173</f>
        <v>630.893920444079</v>
      </c>
      <c r="BI174" s="62" t="n">
        <f aca="false">BI169+BI156+BI173</f>
        <v>640.216765484081</v>
      </c>
      <c r="BJ174" s="62" t="n">
        <f aca="false">BJ169+BJ156+BJ173</f>
        <v>638.780602105016</v>
      </c>
      <c r="BK174" s="62" t="n">
        <f aca="false">BK169+BK156+BK173</f>
        <v>594.072194728277</v>
      </c>
      <c r="BL174" s="62" t="n">
        <f aca="false">BL169+BL156+BL173</f>
        <v>603.136907483445</v>
      </c>
      <c r="BM174" s="62" t="n">
        <f aca="false">BM169+BM156+BM173</f>
        <v>612.162626151813</v>
      </c>
      <c r="BN174" s="62" t="n">
        <f aca="false">BN169+BN156+BN173</f>
        <v>610.720356627478</v>
      </c>
      <c r="BO174" s="62" t="n">
        <f aca="false">BO169+BO156+BO173</f>
        <v>608.458964490797</v>
      </c>
      <c r="BP174" s="62" t="n">
        <f aca="false">BP169+BP156+BP173</f>
        <v>607.061144119481</v>
      </c>
      <c r="BQ174" s="62" t="n">
        <f aca="false">BQ169+BQ156+BQ173</f>
        <v>616.158641918753</v>
      </c>
      <c r="BR174" s="62" t="n">
        <f aca="false">BR169+BR156+BR173</f>
        <v>614.730521035231</v>
      </c>
      <c r="BS174" s="62" t="n">
        <f aca="false">BS169+BS156+BS173</f>
        <v>554.643350823538</v>
      </c>
      <c r="BT174" s="62" t="n">
        <f aca="false">BT169+BT156+BT173</f>
        <v>563.32549556396</v>
      </c>
      <c r="BU174" s="62" t="n">
        <f aca="false">BU169+BU156+BU173</f>
        <v>571.970148696856</v>
      </c>
      <c r="BV174" s="62" t="n">
        <f aca="false">BV169+BV156+BV173</f>
        <v>570.554524572651</v>
      </c>
      <c r="BW174" s="62" t="n">
        <f aca="false">BW169+BW156+BW173</f>
        <v>542.650321022896</v>
      </c>
      <c r="BX174" s="62" t="n">
        <f aca="false">BX169+BX156+BX173</f>
        <v>551.177558388119</v>
      </c>
      <c r="BY174" s="62" t="n">
        <f aca="false">BY169+BY156+BY173</f>
        <v>559.666440278379</v>
      </c>
      <c r="BZ174" s="62" t="n">
        <f aca="false">BZ169+BZ156+BZ173</f>
        <v>558.211964376573</v>
      </c>
      <c r="CA174" s="62" t="n">
        <f aca="false">CA169+CA156+CA173</f>
        <v>1227.40013410236</v>
      </c>
      <c r="CB174" s="62" t="n">
        <f aca="false">CB169+CB156+CB173</f>
        <v>881.866928170633</v>
      </c>
      <c r="CC174" s="62" t="n">
        <f aca="false">CC169+CC156+CC173</f>
        <v>890.486804315299</v>
      </c>
      <c r="CD174" s="62" t="n">
        <f aca="false">CD169+CD156+CD173</f>
        <v>889.404881397586</v>
      </c>
      <c r="CE174" s="62" t="n">
        <f aca="false">CE169+CE156+CE173</f>
        <v>842.163446133274</v>
      </c>
      <c r="CF174" s="62" t="n">
        <f aca="false">CF169+CF156+CF173</f>
        <v>841.108384677221</v>
      </c>
      <c r="CG174" s="62" t="n">
        <f aca="false">CG169+CG156+CG173</f>
        <v>849.285477121216</v>
      </c>
      <c r="CH174" s="62" t="n">
        <f aca="false">CH169+CH156+CH173</f>
        <v>848.208718873783</v>
      </c>
      <c r="CI174" s="62" t="n">
        <f aca="false">CI169+CI156+CI173</f>
        <v>871.671537454771</v>
      </c>
      <c r="CJ174" s="62" t="n">
        <f aca="false">CJ169+CJ156+CJ173</f>
        <v>880.266746331075</v>
      </c>
      <c r="CK174" s="62" t="n">
        <f aca="false">CK169+CK156+CK173</f>
        <v>888.826583709964</v>
      </c>
      <c r="CL174" s="62" t="n">
        <f aca="false">CL169+CL156+CL173</f>
        <v>887.701772226154</v>
      </c>
      <c r="CM174" s="62" t="n">
        <f aca="false">CM169+CM156+CM173</f>
        <v>927.947585820415</v>
      </c>
      <c r="CN174" s="62" t="n">
        <f aca="false">CN169+CN156+CN173</f>
        <v>937.153314323766</v>
      </c>
      <c r="CO174" s="62" t="n">
        <f aca="false">CO169+CO156+CO173</f>
        <v>946.323192049582</v>
      </c>
      <c r="CP174" s="62" t="n">
        <f aca="false">CP169+CP156+CP173</f>
        <v>945.183139486845</v>
      </c>
      <c r="CQ174" s="62" t="n">
        <f aca="false">CQ169+CQ156+CQ173</f>
        <v>887.80180167163</v>
      </c>
      <c r="CR174" s="62" t="n">
        <f aca="false">CR169+CR156+CR173</f>
        <v>896.549567059684</v>
      </c>
      <c r="CS174" s="62" t="n">
        <f aca="false">CS169+CS156+CS173</f>
        <v>905.26109555251</v>
      </c>
      <c r="CT174" s="62" t="n">
        <f aca="false">CT169+CT156+CT173</f>
        <v>904.108764470411</v>
      </c>
      <c r="CU174" s="62" t="n">
        <f aca="false">CU169+CU156+CU173</f>
        <v>-33900.6731111658</v>
      </c>
      <c r="CV174" s="62" t="n">
        <f aca="false">CV169+CV156+CV173</f>
        <v>874.13471392866</v>
      </c>
      <c r="CW174" s="62" t="n">
        <f aca="false">CW169+CW156+CW173</f>
        <v>882.526261929495</v>
      </c>
      <c r="CX174" s="62" t="n">
        <f aca="false">CX169+CX156+CX173</f>
        <v>881.299514005332</v>
      </c>
      <c r="CY174" s="62" t="n">
        <f aca="false">CY169+CY156+CY173</f>
        <v>1065.19638803434</v>
      </c>
      <c r="CZ174" s="62" t="n">
        <f aca="false">CZ169+CZ156+CZ173</f>
        <v>1075.57229449574</v>
      </c>
      <c r="DA174" s="62" t="n">
        <f aca="false">DA169+DA156+DA173</f>
        <v>1085.90083663295</v>
      </c>
      <c r="DB174" s="62" t="n">
        <f aca="false">DB169+DB156+DB173</f>
        <v>1084.3946539814</v>
      </c>
      <c r="DC174" s="62" t="n">
        <f aca="false">DC169+DC156+DC173</f>
        <v>1048.75342273494</v>
      </c>
      <c r="DD174" s="62" t="n">
        <f aca="false">DD169+DD156+DD173</f>
        <v>1058.98214193129</v>
      </c>
      <c r="DE174" s="62" t="n">
        <f aca="false">DE169+DE156+DE173</f>
        <v>1069.16464917952</v>
      </c>
      <c r="DF174" s="62" t="n">
        <f aca="false">DF169+DF156+DF173</f>
        <v>1067.69511201727</v>
      </c>
      <c r="DG174" s="62" t="n">
        <f aca="false">DG169+DG156+DG173</f>
        <v>1049.79409933854</v>
      </c>
      <c r="DH174" s="62" t="n">
        <f aca="false">DH169+DH156+DH173</f>
        <v>1060.04408365918</v>
      </c>
      <c r="DI174" s="62" t="n">
        <f aca="false">DI169+DI156+DI173</f>
        <v>1070.24817086333</v>
      </c>
      <c r="DJ174" s="62" t="n">
        <f aca="false">DJ169+DJ156+DJ173</f>
        <v>1068.78864532827</v>
      </c>
      <c r="DK174" s="62" t="n">
        <f aca="false">DK169+DK156+DK173</f>
        <v>1006.21233559843</v>
      </c>
      <c r="DL174" s="62" t="n">
        <f aca="false">DL169+DL156+DL173</f>
        <v>1004.80421358023</v>
      </c>
      <c r="DM174" s="62" t="n">
        <f aca="false">DM169+DM156+DM173</f>
        <v>1014.42348821132</v>
      </c>
      <c r="DN174" s="62" t="n">
        <f aca="false">DN169+DN156+DN173</f>
        <v>1012.98640889449</v>
      </c>
      <c r="DO174" s="62" t="n">
        <f aca="false">DO169+DO156+DO173</f>
        <v>1046.27389877179</v>
      </c>
      <c r="DP174" s="62" t="n">
        <f aca="false">DP169+DP156+DP173</f>
        <v>1056.50709112333</v>
      </c>
      <c r="DQ174" s="62" t="n">
        <f aca="false">DQ169+DQ156+DQ173</f>
        <v>1066.69511068707</v>
      </c>
      <c r="DR174" s="62" t="n">
        <f aca="false">DR169+DR156+DR173</f>
        <v>1065.2586187603</v>
      </c>
      <c r="DS174" s="62" t="n">
        <f aca="false">DS169+DS156+DS173</f>
        <v>1020.43457584031</v>
      </c>
      <c r="DT174" s="62" t="n">
        <f aca="false">DT169+DT156+DT173</f>
        <v>1030.38819081553</v>
      </c>
      <c r="DU174" s="62" t="n">
        <f aca="false">DU169+DU156+DU173</f>
        <v>1040.29687722858</v>
      </c>
      <c r="DV174" s="62" t="n">
        <f aca="false">DV169+DV156+DV173</f>
        <v>1038.8681516625</v>
      </c>
      <c r="DW174" s="62" t="n">
        <f aca="false">DW169+DW156+DW173</f>
        <v>1018.65451900971</v>
      </c>
      <c r="DX174" s="62" t="n">
        <f aca="false">DX169+DX156+DX173</f>
        <v>1028.59022933558</v>
      </c>
      <c r="DY174" s="62" t="n">
        <f aca="false">DY169+DY156+DY173</f>
        <v>1038.48107190282</v>
      </c>
      <c r="DZ174" s="62" t="n">
        <f aca="false">DZ169+DZ156+DZ173</f>
        <v>1037.05427988517</v>
      </c>
      <c r="EA174" s="62" t="n">
        <f aca="false">EA169+EA156+EA173</f>
        <v>1020.21188270729</v>
      </c>
      <c r="EB174" s="62" t="n">
        <f aca="false">EB169+EB156+EB173</f>
        <v>1018.84193657206</v>
      </c>
      <c r="EC174" s="62" t="n">
        <f aca="false">EC169+EC156+EC173</f>
        <v>1028.65403839373</v>
      </c>
      <c r="ED174" s="62" t="n">
        <f aca="false">ED169+ED156+ED173</f>
        <v>1027.25592002708</v>
      </c>
      <c r="EE174" s="62" t="n">
        <f aca="false">EE169+EE156+EE173</f>
        <v>995.018671467163</v>
      </c>
      <c r="EF174" s="62" t="n">
        <f aca="false">EF169+EF156+EF173</f>
        <v>1004.70065405525</v>
      </c>
      <c r="EG174" s="62" t="n">
        <f aca="false">EG169+EG156+EG173</f>
        <v>1014.33805745584</v>
      </c>
      <c r="EH174" s="62" t="n">
        <f aca="false">EH169+EH156+EH173</f>
        <v>1012.92044198279</v>
      </c>
      <c r="EI174" s="62" t="n">
        <f aca="false">EI169+EI156+EI173</f>
        <v>1063.83579101975</v>
      </c>
      <c r="EJ174" s="62" t="n">
        <f aca="false">EJ169+EJ156+EJ173</f>
        <v>1025.94060603263</v>
      </c>
      <c r="EK174" s="62" t="n">
        <f aca="false">EK169+EK156+EK173</f>
        <v>1035.87548792143</v>
      </c>
      <c r="EL174" s="62" t="n">
        <f aca="false">EL169+EL156+EL173</f>
        <v>1034.52260019316</v>
      </c>
      <c r="EM174" s="62" t="n">
        <f aca="false">EM169+EM156+EM173</f>
        <v>1068.22156876731</v>
      </c>
      <c r="EN174" s="62" t="n">
        <f aca="false">EN169+EN156+EN173</f>
        <v>1078.75957588732</v>
      </c>
      <c r="EO174" s="62" t="n">
        <f aca="false">EO169+EO156+EO173</f>
        <v>1089.25438810497</v>
      </c>
      <c r="EP174" s="62" t="n">
        <f aca="false">EP169+EP156+EP173</f>
        <v>1087.88079281611</v>
      </c>
      <c r="EQ174" s="62" t="n">
        <f aca="false">EQ169+EQ156+EQ173</f>
        <v>1030.03031767166</v>
      </c>
      <c r="ER174" s="62" t="n">
        <f aca="false">ER169+ER156+ER173</f>
        <v>1028.69282339071</v>
      </c>
      <c r="ES174" s="62" t="n">
        <f aca="false">ES169+ES156+ES173</f>
        <v>1038.64596061733</v>
      </c>
      <c r="ET174" s="62" t="n">
        <f aca="false">ET169+ET156+ET173</f>
        <v>1037.28096146051</v>
      </c>
      <c r="EU174" s="62" t="n">
        <f aca="false">EU169+EU156+EU173</f>
        <v>1020.49251918369</v>
      </c>
      <c r="EV174" s="62" t="n">
        <f aca="false">EV169+EV156+EV173</f>
        <v>994.620442304851</v>
      </c>
      <c r="EW174" s="62" t="n">
        <f aca="false">EW169+EW156+EW173</f>
        <v>1004.24101546334</v>
      </c>
      <c r="EX174" s="62" t="n">
        <f aca="false">EX169+EX156+EX173</f>
        <v>1002.91830212228</v>
      </c>
      <c r="EY174" s="62" t="n">
        <f aca="false">EY169+EY156+EY173</f>
        <v>999.419206202526</v>
      </c>
      <c r="EZ174" s="62" t="n">
        <f aca="false">EZ169+EZ156+EZ173</f>
        <v>1009.2203373108</v>
      </c>
      <c r="FA174" s="62" t="n">
        <f aca="false">FA169+FA156+FA173</f>
        <v>1018.97916896445</v>
      </c>
      <c r="FB174" s="62" t="n">
        <f aca="false">FB169+FB156+FB173</f>
        <v>1017.63404885939</v>
      </c>
      <c r="FC174" s="62" t="n">
        <f aca="false">FC169+FC156+FC173</f>
        <v>1014.08062105759</v>
      </c>
      <c r="FD174" s="62" t="n">
        <f aca="false">FD169+FD156+FD173</f>
        <v>0</v>
      </c>
      <c r="FE174" s="62" t="n">
        <f aca="false">FE169+FE156+FE173</f>
        <v>0</v>
      </c>
      <c r="FF174" s="62" t="n">
        <f aca="false">FF169+FF156+FF173</f>
        <v>0</v>
      </c>
      <c r="FG174" s="62" t="n">
        <f aca="false">FG169+FG156+FG173</f>
        <v>0</v>
      </c>
      <c r="FH174" s="62" t="n">
        <f aca="false">FH169+FH156+FH173</f>
        <v>0</v>
      </c>
    </row>
    <row r="175" customFormat="false" ht="15" hidden="false" customHeight="false" outlineLevel="0" collapsed="false">
      <c r="A175" s="23"/>
      <c r="B175" s="23"/>
      <c r="C175" s="23" t="s">
        <v>815</v>
      </c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  <c r="DH175" s="23"/>
      <c r="DI175" s="23"/>
      <c r="DJ175" s="23"/>
      <c r="DK175" s="23"/>
      <c r="DL175" s="23"/>
      <c r="DM175" s="23"/>
      <c r="DN175" s="23"/>
      <c r="DO175" s="23"/>
      <c r="DP175" s="23"/>
      <c r="DQ175" s="23"/>
      <c r="DR175" s="23"/>
      <c r="DS175" s="23"/>
      <c r="DT175" s="23"/>
      <c r="DU175" s="23"/>
      <c r="DV175" s="23"/>
      <c r="DW175" s="23"/>
      <c r="DX175" s="23"/>
      <c r="DY175" s="23"/>
      <c r="DZ175" s="23"/>
      <c r="EA175" s="23"/>
      <c r="EB175" s="23"/>
      <c r="EC175" s="23"/>
      <c r="ED175" s="23"/>
      <c r="EE175" s="23"/>
      <c r="EF175" s="23"/>
      <c r="EG175" s="23"/>
      <c r="EH175" s="23"/>
      <c r="EI175" s="23"/>
      <c r="EJ175" s="23"/>
      <c r="EK175" s="23"/>
      <c r="EL175" s="23"/>
      <c r="EM175" s="23"/>
      <c r="EN175" s="23"/>
      <c r="EO175" s="23"/>
      <c r="EP175" s="23"/>
      <c r="EQ175" s="23"/>
      <c r="ER175" s="23"/>
      <c r="ES175" s="23"/>
      <c r="ET175" s="23"/>
      <c r="EU175" s="23"/>
      <c r="EV175" s="23"/>
      <c r="EW175" s="23"/>
      <c r="EX175" s="23"/>
      <c r="EY175" s="23"/>
      <c r="EZ175" s="23"/>
      <c r="FA175" s="23"/>
      <c r="FB175" s="23"/>
      <c r="FC175" s="23"/>
      <c r="FD175" s="23"/>
      <c r="FE175" s="23"/>
      <c r="FF175" s="23"/>
      <c r="FG175" s="23"/>
      <c r="FH175" s="23"/>
    </row>
    <row r="176" customFormat="false" ht="15" hidden="false" customHeight="false" outlineLevel="0" collapsed="false">
      <c r="C176" s="0" t="s">
        <v>816</v>
      </c>
      <c r="D176" s="11" t="s">
        <v>359</v>
      </c>
      <c r="E176" s="20" t="n">
        <f aca="false">-SUMIF($J$4:$FH$4,"&lt;="&amp;$F16,$J168:$FH168)</f>
        <v>5725.08750061644</v>
      </c>
    </row>
    <row r="177" customFormat="false" ht="15" hidden="false" customHeight="false" outlineLevel="0" collapsed="false">
      <c r="C177" s="0" t="s">
        <v>817</v>
      </c>
      <c r="D177" s="11" t="s">
        <v>359</v>
      </c>
      <c r="E177" s="20" t="n">
        <f aca="false">-($I116+$I105)</f>
        <v>57085</v>
      </c>
    </row>
    <row r="178" customFormat="false" ht="15" hidden="false" customHeight="false" outlineLevel="0" collapsed="false">
      <c r="C178" s="0" t="s">
        <v>148</v>
      </c>
      <c r="D178" s="11" t="s">
        <v>359</v>
      </c>
      <c r="E178" s="20" t="n">
        <f aca="false">$I137-$I140-$I141</f>
        <v>515.470198522884</v>
      </c>
    </row>
    <row r="179" customFormat="false" ht="15" hidden="false" customHeight="false" outlineLevel="0" collapsed="false">
      <c r="C179" s="27" t="s">
        <v>149</v>
      </c>
      <c r="D179" s="11" t="s">
        <v>359</v>
      </c>
      <c r="E179" s="62" t="n">
        <f aca="false">SUM($E176:$E178)</f>
        <v>63325.5576991393</v>
      </c>
    </row>
    <row r="180" customFormat="false" ht="15" hidden="false" customHeight="false" outlineLevel="0" collapsed="false">
      <c r="C180" s="0" t="s">
        <v>818</v>
      </c>
      <c r="D180" s="11" t="s">
        <v>359</v>
      </c>
      <c r="E180" s="20" t="n">
        <f aca="false">$E179-$E139</f>
        <v>48453.9713117482</v>
      </c>
      <c r="F180" s="20" t="n">
        <f aca="false">$E180+$E142</f>
        <v>49161.5593126067</v>
      </c>
    </row>
    <row r="181" customFormat="false" ht="15" hidden="false" customHeight="false" outlineLevel="0" collapsed="false">
      <c r="C181" s="0" t="s">
        <v>819</v>
      </c>
      <c r="D181" s="11" t="s">
        <v>32</v>
      </c>
      <c r="E181" s="22" t="n">
        <f aca="false">$E139/$E179</f>
        <v>0.234843354369594</v>
      </c>
      <c r="F181" s="20" t="n">
        <f aca="false">$F180+SUMIF($J$4:$FH$4,"&lt;="&amp;$E22,$J174:$FH174)</f>
        <v>0</v>
      </c>
    </row>
    <row r="182" customFormat="false" ht="15" hidden="false" customHeight="false" outlineLevel="0" collapsed="false">
      <c r="C182" s="0" t="s">
        <v>820</v>
      </c>
      <c r="D182" s="11" t="s">
        <v>359</v>
      </c>
      <c r="E182" s="20" t="n">
        <f aca="false">-($I101+$I102+$I103+$I104+$I106)</f>
        <v>5661</v>
      </c>
    </row>
    <row r="184" customFormat="false" ht="15" hidden="false" customHeight="false" outlineLevel="0" collapsed="false">
      <c r="A184" s="9" t="s">
        <v>14</v>
      </c>
      <c r="B184" s="9"/>
      <c r="C184" s="9" t="s">
        <v>821</v>
      </c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</row>
    <row r="185" customFormat="false" ht="15" hidden="false" customHeight="false" outlineLevel="0" collapsed="false">
      <c r="A185" s="23"/>
      <c r="B185" s="23"/>
      <c r="C185" s="23" t="s">
        <v>822</v>
      </c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  <c r="DH185" s="23"/>
      <c r="DI185" s="23"/>
      <c r="DJ185" s="23"/>
      <c r="DK185" s="23"/>
      <c r="DL185" s="23"/>
      <c r="DM185" s="23"/>
      <c r="DN185" s="23"/>
      <c r="DO185" s="23"/>
      <c r="DP185" s="23"/>
      <c r="DQ185" s="23"/>
      <c r="DR185" s="23"/>
      <c r="DS185" s="23"/>
      <c r="DT185" s="23"/>
      <c r="DU185" s="23"/>
      <c r="DV185" s="23"/>
      <c r="DW185" s="23"/>
      <c r="DX185" s="23"/>
      <c r="DY185" s="23"/>
      <c r="DZ185" s="23"/>
      <c r="EA185" s="23"/>
      <c r="EB185" s="23"/>
      <c r="EC185" s="23"/>
      <c r="ED185" s="23"/>
      <c r="EE185" s="23"/>
      <c r="EF185" s="23"/>
      <c r="EG185" s="23"/>
      <c r="EH185" s="23"/>
      <c r="EI185" s="23"/>
      <c r="EJ185" s="23"/>
      <c r="EK185" s="23"/>
      <c r="EL185" s="23"/>
      <c r="EM185" s="23"/>
      <c r="EN185" s="23"/>
      <c r="EO185" s="23"/>
      <c r="EP185" s="23"/>
      <c r="EQ185" s="23"/>
      <c r="ER185" s="23"/>
      <c r="ES185" s="23"/>
      <c r="ET185" s="23"/>
      <c r="EU185" s="23"/>
      <c r="EV185" s="23"/>
      <c r="EW185" s="23"/>
      <c r="EX185" s="23"/>
      <c r="EY185" s="23"/>
      <c r="EZ185" s="23"/>
      <c r="FA185" s="23"/>
      <c r="FB185" s="23"/>
      <c r="FC185" s="23"/>
      <c r="FD185" s="23"/>
      <c r="FE185" s="23"/>
      <c r="FF185" s="23"/>
      <c r="FG185" s="23"/>
      <c r="FH185" s="23"/>
    </row>
    <row r="186" customFormat="false" ht="15" hidden="false" customHeight="false" outlineLevel="0" collapsed="false">
      <c r="C186" s="0" t="s">
        <v>823</v>
      </c>
      <c r="D186" s="11" t="s">
        <v>359</v>
      </c>
      <c r="I186" s="20" t="n">
        <f aca="false">SUM(J186:FH186)</f>
        <v>1347.5</v>
      </c>
      <c r="J186" s="20" t="n">
        <f aca="false">J20*(In_EW_Reimbursed*-$E104+$E108)</f>
        <v>0</v>
      </c>
      <c r="K186" s="20" t="n">
        <f aca="false">K20*(In_EW_Reimbursed*-$E104+$E108)</f>
        <v>0</v>
      </c>
      <c r="L186" s="20" t="n">
        <f aca="false">L20*(In_EW_Reimbursed*-$E104+$E108)</f>
        <v>0</v>
      </c>
      <c r="M186" s="20" t="n">
        <f aca="false">M20*(In_EW_Reimbursed*-$E104+$E108)</f>
        <v>0</v>
      </c>
      <c r="N186" s="20" t="n">
        <f aca="false">N20*(In_EW_Reimbursed*-$E104+$E108)</f>
        <v>0</v>
      </c>
      <c r="O186" s="20" t="n">
        <f aca="false">O20*(In_EW_Reimbursed*-$E104+$E108)</f>
        <v>1347.5</v>
      </c>
      <c r="P186" s="20" t="n">
        <f aca="false">P20*(In_EW_Reimbursed*-$E104+$E108)</f>
        <v>0</v>
      </c>
      <c r="Q186" s="20" t="n">
        <f aca="false">Q20*(In_EW_Reimbursed*-$E104+$E108)</f>
        <v>0</v>
      </c>
      <c r="R186" s="20" t="n">
        <f aca="false">R20*(In_EW_Reimbursed*-$E104+$E108)</f>
        <v>0</v>
      </c>
      <c r="S186" s="20" t="n">
        <f aca="false">S20*(In_EW_Reimbursed*-$E104+$E108)</f>
        <v>0</v>
      </c>
      <c r="T186" s="20" t="n">
        <f aca="false">T20*(In_EW_Reimbursed*-$E104+$E108)</f>
        <v>0</v>
      </c>
      <c r="U186" s="20" t="n">
        <f aca="false">U20*(In_EW_Reimbursed*-$E104+$E108)</f>
        <v>0</v>
      </c>
      <c r="V186" s="20" t="n">
        <f aca="false">V20*(In_EW_Reimbursed*-$E104+$E108)</f>
        <v>0</v>
      </c>
      <c r="W186" s="20" t="n">
        <f aca="false">W20*(In_EW_Reimbursed*-$E104+$E108)</f>
        <v>0</v>
      </c>
      <c r="X186" s="20" t="n">
        <f aca="false">X20*(In_EW_Reimbursed*-$E104+$E108)</f>
        <v>0</v>
      </c>
      <c r="Y186" s="20" t="n">
        <f aca="false">Y20*(In_EW_Reimbursed*-$E104+$E108)</f>
        <v>0</v>
      </c>
      <c r="Z186" s="20" t="n">
        <f aca="false">Z20*(In_EW_Reimbursed*-$E104+$E108)</f>
        <v>0</v>
      </c>
      <c r="AA186" s="20" t="n">
        <f aca="false">AA20*(In_EW_Reimbursed*-$E104+$E108)</f>
        <v>0</v>
      </c>
      <c r="AB186" s="20" t="n">
        <f aca="false">AB20*(In_EW_Reimbursed*-$E104+$E108)</f>
        <v>0</v>
      </c>
      <c r="AC186" s="20" t="n">
        <f aca="false">AC20*(In_EW_Reimbursed*-$E104+$E108)</f>
        <v>0</v>
      </c>
      <c r="AD186" s="20" t="n">
        <f aca="false">AD20*(In_EW_Reimbursed*-$E104+$E108)</f>
        <v>0</v>
      </c>
      <c r="AE186" s="20" t="n">
        <f aca="false">AE20*(In_EW_Reimbursed*-$E104+$E108)</f>
        <v>0</v>
      </c>
      <c r="AF186" s="20" t="n">
        <f aca="false">AF20*(In_EW_Reimbursed*-$E104+$E108)</f>
        <v>0</v>
      </c>
      <c r="AG186" s="20" t="n">
        <f aca="false">AG20*(In_EW_Reimbursed*-$E104+$E108)</f>
        <v>0</v>
      </c>
      <c r="AH186" s="20" t="n">
        <f aca="false">AH20*(In_EW_Reimbursed*-$E104+$E108)</f>
        <v>0</v>
      </c>
      <c r="AI186" s="20" t="n">
        <f aca="false">AI20*(In_EW_Reimbursed*-$E104+$E108)</f>
        <v>0</v>
      </c>
      <c r="AJ186" s="20" t="n">
        <f aca="false">AJ20*(In_EW_Reimbursed*-$E104+$E108)</f>
        <v>0</v>
      </c>
      <c r="AK186" s="20" t="n">
        <f aca="false">AK20*(In_EW_Reimbursed*-$E104+$E108)</f>
        <v>0</v>
      </c>
      <c r="AL186" s="20" t="n">
        <f aca="false">AL20*(In_EW_Reimbursed*-$E104+$E108)</f>
        <v>0</v>
      </c>
      <c r="AM186" s="20" t="n">
        <f aca="false">AM20*(In_EW_Reimbursed*-$E104+$E108)</f>
        <v>0</v>
      </c>
      <c r="AN186" s="20" t="n">
        <f aca="false">AN20*(In_EW_Reimbursed*-$E104+$E108)</f>
        <v>0</v>
      </c>
      <c r="AO186" s="20" t="n">
        <f aca="false">AO20*(In_EW_Reimbursed*-$E104+$E108)</f>
        <v>0</v>
      </c>
      <c r="AP186" s="20" t="n">
        <f aca="false">AP20*(In_EW_Reimbursed*-$E104+$E108)</f>
        <v>0</v>
      </c>
      <c r="AQ186" s="20" t="n">
        <f aca="false">AQ20*(In_EW_Reimbursed*-$E104+$E108)</f>
        <v>0</v>
      </c>
      <c r="AR186" s="20" t="n">
        <f aca="false">AR20*(In_EW_Reimbursed*-$E104+$E108)</f>
        <v>0</v>
      </c>
      <c r="AS186" s="20" t="n">
        <f aca="false">AS20*(In_EW_Reimbursed*-$E104+$E108)</f>
        <v>0</v>
      </c>
      <c r="AT186" s="20" t="n">
        <f aca="false">AT20*(In_EW_Reimbursed*-$E104+$E108)</f>
        <v>0</v>
      </c>
      <c r="AU186" s="20" t="n">
        <f aca="false">AU20*(In_EW_Reimbursed*-$E104+$E108)</f>
        <v>0</v>
      </c>
      <c r="AV186" s="20" t="n">
        <f aca="false">AV20*(In_EW_Reimbursed*-$E104+$E108)</f>
        <v>0</v>
      </c>
      <c r="AW186" s="20" t="n">
        <f aca="false">AW20*(In_EW_Reimbursed*-$E104+$E108)</f>
        <v>0</v>
      </c>
      <c r="AX186" s="20" t="n">
        <f aca="false">AX20*(In_EW_Reimbursed*-$E104+$E108)</f>
        <v>0</v>
      </c>
      <c r="AY186" s="20" t="n">
        <f aca="false">AY20*(In_EW_Reimbursed*-$E104+$E108)</f>
        <v>0</v>
      </c>
      <c r="AZ186" s="20" t="n">
        <f aca="false">AZ20*(In_EW_Reimbursed*-$E104+$E108)</f>
        <v>0</v>
      </c>
      <c r="BA186" s="20" t="n">
        <f aca="false">BA20*(In_EW_Reimbursed*-$E104+$E108)</f>
        <v>0</v>
      </c>
      <c r="BB186" s="20" t="n">
        <f aca="false">BB20*(In_EW_Reimbursed*-$E104+$E108)</f>
        <v>0</v>
      </c>
      <c r="BC186" s="20" t="n">
        <f aca="false">BC20*(In_EW_Reimbursed*-$E104+$E108)</f>
        <v>0</v>
      </c>
      <c r="BD186" s="20" t="n">
        <f aca="false">BD20*(In_EW_Reimbursed*-$E104+$E108)</f>
        <v>0</v>
      </c>
      <c r="BE186" s="20" t="n">
        <f aca="false">BE20*(In_EW_Reimbursed*-$E104+$E108)</f>
        <v>0</v>
      </c>
      <c r="BF186" s="20" t="n">
        <f aca="false">BF20*(In_EW_Reimbursed*-$E104+$E108)</f>
        <v>0</v>
      </c>
      <c r="BG186" s="20" t="n">
        <f aca="false">BG20*(In_EW_Reimbursed*-$E104+$E108)</f>
        <v>0</v>
      </c>
      <c r="BH186" s="20" t="n">
        <f aca="false">BH20*(In_EW_Reimbursed*-$E104+$E108)</f>
        <v>0</v>
      </c>
      <c r="BI186" s="20" t="n">
        <f aca="false">BI20*(In_EW_Reimbursed*-$E104+$E108)</f>
        <v>0</v>
      </c>
      <c r="BJ186" s="20" t="n">
        <f aca="false">BJ20*(In_EW_Reimbursed*-$E104+$E108)</f>
        <v>0</v>
      </c>
      <c r="BK186" s="20" t="n">
        <f aca="false">BK20*(In_EW_Reimbursed*-$E104+$E108)</f>
        <v>0</v>
      </c>
      <c r="BL186" s="20" t="n">
        <f aca="false">BL20*(In_EW_Reimbursed*-$E104+$E108)</f>
        <v>0</v>
      </c>
      <c r="BM186" s="20" t="n">
        <f aca="false">BM20*(In_EW_Reimbursed*-$E104+$E108)</f>
        <v>0</v>
      </c>
      <c r="BN186" s="20" t="n">
        <f aca="false">BN20*(In_EW_Reimbursed*-$E104+$E108)</f>
        <v>0</v>
      </c>
      <c r="BO186" s="20" t="n">
        <f aca="false">BO20*(In_EW_Reimbursed*-$E104+$E108)</f>
        <v>0</v>
      </c>
      <c r="BP186" s="20" t="n">
        <f aca="false">BP20*(In_EW_Reimbursed*-$E104+$E108)</f>
        <v>0</v>
      </c>
      <c r="BQ186" s="20" t="n">
        <f aca="false">BQ20*(In_EW_Reimbursed*-$E104+$E108)</f>
        <v>0</v>
      </c>
      <c r="BR186" s="20" t="n">
        <f aca="false">BR20*(In_EW_Reimbursed*-$E104+$E108)</f>
        <v>0</v>
      </c>
      <c r="BS186" s="20" t="n">
        <f aca="false">BS20*(In_EW_Reimbursed*-$E104+$E108)</f>
        <v>0</v>
      </c>
      <c r="BT186" s="20" t="n">
        <f aca="false">BT20*(In_EW_Reimbursed*-$E104+$E108)</f>
        <v>0</v>
      </c>
      <c r="BU186" s="20" t="n">
        <f aca="false">BU20*(In_EW_Reimbursed*-$E104+$E108)</f>
        <v>0</v>
      </c>
      <c r="BV186" s="20" t="n">
        <f aca="false">BV20*(In_EW_Reimbursed*-$E104+$E108)</f>
        <v>0</v>
      </c>
      <c r="BW186" s="20" t="n">
        <f aca="false">BW20*(In_EW_Reimbursed*-$E104+$E108)</f>
        <v>0</v>
      </c>
      <c r="BX186" s="20" t="n">
        <f aca="false">BX20*(In_EW_Reimbursed*-$E104+$E108)</f>
        <v>0</v>
      </c>
      <c r="BY186" s="20" t="n">
        <f aca="false">BY20*(In_EW_Reimbursed*-$E104+$E108)</f>
        <v>0</v>
      </c>
      <c r="BZ186" s="20" t="n">
        <f aca="false">BZ20*(In_EW_Reimbursed*-$E104+$E108)</f>
        <v>0</v>
      </c>
      <c r="CA186" s="20" t="n">
        <f aca="false">CA20*(In_EW_Reimbursed*-$E104+$E108)</f>
        <v>0</v>
      </c>
      <c r="CB186" s="20" t="n">
        <f aca="false">CB20*(In_EW_Reimbursed*-$E104+$E108)</f>
        <v>0</v>
      </c>
      <c r="CC186" s="20" t="n">
        <f aca="false">CC20*(In_EW_Reimbursed*-$E104+$E108)</f>
        <v>0</v>
      </c>
      <c r="CD186" s="20" t="n">
        <f aca="false">CD20*(In_EW_Reimbursed*-$E104+$E108)</f>
        <v>0</v>
      </c>
      <c r="CE186" s="20" t="n">
        <f aca="false">CE20*(In_EW_Reimbursed*-$E104+$E108)</f>
        <v>0</v>
      </c>
      <c r="CF186" s="20" t="n">
        <f aca="false">CF20*(In_EW_Reimbursed*-$E104+$E108)</f>
        <v>0</v>
      </c>
      <c r="CG186" s="20" t="n">
        <f aca="false">CG20*(In_EW_Reimbursed*-$E104+$E108)</f>
        <v>0</v>
      </c>
      <c r="CH186" s="20" t="n">
        <f aca="false">CH20*(In_EW_Reimbursed*-$E104+$E108)</f>
        <v>0</v>
      </c>
      <c r="CI186" s="20" t="n">
        <f aca="false">CI20*(In_EW_Reimbursed*-$E104+$E108)</f>
        <v>0</v>
      </c>
      <c r="CJ186" s="20" t="n">
        <f aca="false">CJ20*(In_EW_Reimbursed*-$E104+$E108)</f>
        <v>0</v>
      </c>
      <c r="CK186" s="20" t="n">
        <f aca="false">CK20*(In_EW_Reimbursed*-$E104+$E108)</f>
        <v>0</v>
      </c>
      <c r="CL186" s="20" t="n">
        <f aca="false">CL20*(In_EW_Reimbursed*-$E104+$E108)</f>
        <v>0</v>
      </c>
      <c r="CM186" s="20" t="n">
        <f aca="false">CM20*(In_EW_Reimbursed*-$E104+$E108)</f>
        <v>0</v>
      </c>
      <c r="CN186" s="20" t="n">
        <f aca="false">CN20*(In_EW_Reimbursed*-$E104+$E108)</f>
        <v>0</v>
      </c>
      <c r="CO186" s="20" t="n">
        <f aca="false">CO20*(In_EW_Reimbursed*-$E104+$E108)</f>
        <v>0</v>
      </c>
      <c r="CP186" s="20" t="n">
        <f aca="false">CP20*(In_EW_Reimbursed*-$E104+$E108)</f>
        <v>0</v>
      </c>
      <c r="CQ186" s="20" t="n">
        <f aca="false">CQ20*(In_EW_Reimbursed*-$E104+$E108)</f>
        <v>0</v>
      </c>
      <c r="CR186" s="20" t="n">
        <f aca="false">CR20*(In_EW_Reimbursed*-$E104+$E108)</f>
        <v>0</v>
      </c>
      <c r="CS186" s="20" t="n">
        <f aca="false">CS20*(In_EW_Reimbursed*-$E104+$E108)</f>
        <v>0</v>
      </c>
      <c r="CT186" s="20" t="n">
        <f aca="false">CT20*(In_EW_Reimbursed*-$E104+$E108)</f>
        <v>0</v>
      </c>
      <c r="CU186" s="20" t="n">
        <f aca="false">CU20*(In_EW_Reimbursed*-$E104+$E108)</f>
        <v>0</v>
      </c>
      <c r="CV186" s="20" t="n">
        <f aca="false">CV20*(In_EW_Reimbursed*-$E104+$E108)</f>
        <v>0</v>
      </c>
      <c r="CW186" s="20" t="n">
        <f aca="false">CW20*(In_EW_Reimbursed*-$E104+$E108)</f>
        <v>0</v>
      </c>
      <c r="CX186" s="20" t="n">
        <f aca="false">CX20*(In_EW_Reimbursed*-$E104+$E108)</f>
        <v>0</v>
      </c>
      <c r="CY186" s="20" t="n">
        <f aca="false">CY20*(In_EW_Reimbursed*-$E104+$E108)</f>
        <v>0</v>
      </c>
      <c r="CZ186" s="20" t="n">
        <f aca="false">CZ20*(In_EW_Reimbursed*-$E104+$E108)</f>
        <v>0</v>
      </c>
      <c r="DA186" s="20" t="n">
        <f aca="false">DA20*(In_EW_Reimbursed*-$E104+$E108)</f>
        <v>0</v>
      </c>
      <c r="DB186" s="20" t="n">
        <f aca="false">DB20*(In_EW_Reimbursed*-$E104+$E108)</f>
        <v>0</v>
      </c>
      <c r="DC186" s="20" t="n">
        <f aca="false">DC20*(In_EW_Reimbursed*-$E104+$E108)</f>
        <v>0</v>
      </c>
      <c r="DD186" s="20" t="n">
        <f aca="false">DD20*(In_EW_Reimbursed*-$E104+$E108)</f>
        <v>0</v>
      </c>
      <c r="DE186" s="20" t="n">
        <f aca="false">DE20*(In_EW_Reimbursed*-$E104+$E108)</f>
        <v>0</v>
      </c>
      <c r="DF186" s="20" t="n">
        <f aca="false">DF20*(In_EW_Reimbursed*-$E104+$E108)</f>
        <v>0</v>
      </c>
      <c r="DG186" s="20" t="n">
        <f aca="false">DG20*(In_EW_Reimbursed*-$E104+$E108)</f>
        <v>0</v>
      </c>
      <c r="DH186" s="20" t="n">
        <f aca="false">DH20*(In_EW_Reimbursed*-$E104+$E108)</f>
        <v>0</v>
      </c>
      <c r="DI186" s="20" t="n">
        <f aca="false">DI20*(In_EW_Reimbursed*-$E104+$E108)</f>
        <v>0</v>
      </c>
      <c r="DJ186" s="20" t="n">
        <f aca="false">DJ20*(In_EW_Reimbursed*-$E104+$E108)</f>
        <v>0</v>
      </c>
      <c r="DK186" s="20" t="n">
        <f aca="false">DK20*(In_EW_Reimbursed*-$E104+$E108)</f>
        <v>0</v>
      </c>
      <c r="DL186" s="20" t="n">
        <f aca="false">DL20*(In_EW_Reimbursed*-$E104+$E108)</f>
        <v>0</v>
      </c>
      <c r="DM186" s="20" t="n">
        <f aca="false">DM20*(In_EW_Reimbursed*-$E104+$E108)</f>
        <v>0</v>
      </c>
      <c r="DN186" s="20" t="n">
        <f aca="false">DN20*(In_EW_Reimbursed*-$E104+$E108)</f>
        <v>0</v>
      </c>
      <c r="DO186" s="20" t="n">
        <f aca="false">DO20*(In_EW_Reimbursed*-$E104+$E108)</f>
        <v>0</v>
      </c>
      <c r="DP186" s="20" t="n">
        <f aca="false">DP20*(In_EW_Reimbursed*-$E104+$E108)</f>
        <v>0</v>
      </c>
      <c r="DQ186" s="20" t="n">
        <f aca="false">DQ20*(In_EW_Reimbursed*-$E104+$E108)</f>
        <v>0</v>
      </c>
      <c r="DR186" s="20" t="n">
        <f aca="false">DR20*(In_EW_Reimbursed*-$E104+$E108)</f>
        <v>0</v>
      </c>
      <c r="DS186" s="20" t="n">
        <f aca="false">DS20*(In_EW_Reimbursed*-$E104+$E108)</f>
        <v>0</v>
      </c>
      <c r="DT186" s="20" t="n">
        <f aca="false">DT20*(In_EW_Reimbursed*-$E104+$E108)</f>
        <v>0</v>
      </c>
      <c r="DU186" s="20" t="n">
        <f aca="false">DU20*(In_EW_Reimbursed*-$E104+$E108)</f>
        <v>0</v>
      </c>
      <c r="DV186" s="20" t="n">
        <f aca="false">DV20*(In_EW_Reimbursed*-$E104+$E108)</f>
        <v>0</v>
      </c>
      <c r="DW186" s="20" t="n">
        <f aca="false">DW20*(In_EW_Reimbursed*-$E104+$E108)</f>
        <v>0</v>
      </c>
      <c r="DX186" s="20" t="n">
        <f aca="false">DX20*(In_EW_Reimbursed*-$E104+$E108)</f>
        <v>0</v>
      </c>
      <c r="DY186" s="20" t="n">
        <f aca="false">DY20*(In_EW_Reimbursed*-$E104+$E108)</f>
        <v>0</v>
      </c>
      <c r="DZ186" s="20" t="n">
        <f aca="false">DZ20*(In_EW_Reimbursed*-$E104+$E108)</f>
        <v>0</v>
      </c>
      <c r="EA186" s="20" t="n">
        <f aca="false">EA20*(In_EW_Reimbursed*-$E104+$E108)</f>
        <v>0</v>
      </c>
      <c r="EB186" s="20" t="n">
        <f aca="false">EB20*(In_EW_Reimbursed*-$E104+$E108)</f>
        <v>0</v>
      </c>
      <c r="EC186" s="20" t="n">
        <f aca="false">EC20*(In_EW_Reimbursed*-$E104+$E108)</f>
        <v>0</v>
      </c>
      <c r="ED186" s="20" t="n">
        <f aca="false">ED20*(In_EW_Reimbursed*-$E104+$E108)</f>
        <v>0</v>
      </c>
      <c r="EE186" s="20" t="n">
        <f aca="false">EE20*(In_EW_Reimbursed*-$E104+$E108)</f>
        <v>0</v>
      </c>
      <c r="EF186" s="20" t="n">
        <f aca="false">EF20*(In_EW_Reimbursed*-$E104+$E108)</f>
        <v>0</v>
      </c>
      <c r="EG186" s="20" t="n">
        <f aca="false">EG20*(In_EW_Reimbursed*-$E104+$E108)</f>
        <v>0</v>
      </c>
      <c r="EH186" s="20" t="n">
        <f aca="false">EH20*(In_EW_Reimbursed*-$E104+$E108)</f>
        <v>0</v>
      </c>
      <c r="EI186" s="20" t="n">
        <f aca="false">EI20*(In_EW_Reimbursed*-$E104+$E108)</f>
        <v>0</v>
      </c>
      <c r="EJ186" s="20" t="n">
        <f aca="false">EJ20*(In_EW_Reimbursed*-$E104+$E108)</f>
        <v>0</v>
      </c>
      <c r="EK186" s="20" t="n">
        <f aca="false">EK20*(In_EW_Reimbursed*-$E104+$E108)</f>
        <v>0</v>
      </c>
      <c r="EL186" s="20" t="n">
        <f aca="false">EL20*(In_EW_Reimbursed*-$E104+$E108)</f>
        <v>0</v>
      </c>
      <c r="EM186" s="20" t="n">
        <f aca="false">EM20*(In_EW_Reimbursed*-$E104+$E108)</f>
        <v>0</v>
      </c>
      <c r="EN186" s="20" t="n">
        <f aca="false">EN20*(In_EW_Reimbursed*-$E104+$E108)</f>
        <v>0</v>
      </c>
      <c r="EO186" s="20" t="n">
        <f aca="false">EO20*(In_EW_Reimbursed*-$E104+$E108)</f>
        <v>0</v>
      </c>
      <c r="EP186" s="20" t="n">
        <f aca="false">EP20*(In_EW_Reimbursed*-$E104+$E108)</f>
        <v>0</v>
      </c>
      <c r="EQ186" s="20" t="n">
        <f aca="false">EQ20*(In_EW_Reimbursed*-$E104+$E108)</f>
        <v>0</v>
      </c>
      <c r="ER186" s="20" t="n">
        <f aca="false">ER20*(In_EW_Reimbursed*-$E104+$E108)</f>
        <v>0</v>
      </c>
      <c r="ES186" s="20" t="n">
        <f aca="false">ES20*(In_EW_Reimbursed*-$E104+$E108)</f>
        <v>0</v>
      </c>
      <c r="ET186" s="20" t="n">
        <f aca="false">ET20*(In_EW_Reimbursed*-$E104+$E108)</f>
        <v>0</v>
      </c>
      <c r="EU186" s="20" t="n">
        <f aca="false">EU20*(In_EW_Reimbursed*-$E104+$E108)</f>
        <v>0</v>
      </c>
      <c r="EV186" s="20" t="n">
        <f aca="false">EV20*(In_EW_Reimbursed*-$E104+$E108)</f>
        <v>0</v>
      </c>
      <c r="EW186" s="20" t="n">
        <f aca="false">EW20*(In_EW_Reimbursed*-$E104+$E108)</f>
        <v>0</v>
      </c>
      <c r="EX186" s="20" t="n">
        <f aca="false">EX20*(In_EW_Reimbursed*-$E104+$E108)</f>
        <v>0</v>
      </c>
      <c r="EY186" s="20" t="n">
        <f aca="false">EY20*(In_EW_Reimbursed*-$E104+$E108)</f>
        <v>0</v>
      </c>
      <c r="EZ186" s="20" t="n">
        <f aca="false">EZ20*(In_EW_Reimbursed*-$E104+$E108)</f>
        <v>0</v>
      </c>
      <c r="FA186" s="20" t="n">
        <f aca="false">FA20*(In_EW_Reimbursed*-$E104+$E108)</f>
        <v>0</v>
      </c>
      <c r="FB186" s="20" t="n">
        <f aca="false">FB20*(In_EW_Reimbursed*-$E104+$E108)</f>
        <v>0</v>
      </c>
      <c r="FC186" s="20" t="n">
        <f aca="false">FC20*(In_EW_Reimbursed*-$E104+$E108)</f>
        <v>0</v>
      </c>
      <c r="FD186" s="20" t="n">
        <f aca="false">FD20*(In_EW_Reimbursed*-$E104+$E108)</f>
        <v>0</v>
      </c>
      <c r="FE186" s="20" t="n">
        <f aca="false">FE20*(In_EW_Reimbursed*-$E104+$E108)</f>
        <v>0</v>
      </c>
      <c r="FF186" s="20" t="n">
        <f aca="false">FF20*(In_EW_Reimbursed*-$E104+$E108)</f>
        <v>0</v>
      </c>
      <c r="FG186" s="20" t="n">
        <f aca="false">FG20*(In_EW_Reimbursed*-$E104+$E108)</f>
        <v>0</v>
      </c>
      <c r="FH186" s="20" t="n">
        <f aca="false">FH20*(In_EW_Reimbursed*-$E104+$E108)</f>
        <v>0</v>
      </c>
    </row>
    <row r="187" customFormat="false" ht="15" hidden="false" customHeight="false" outlineLevel="0" collapsed="false">
      <c r="C187" s="0" t="s">
        <v>824</v>
      </c>
      <c r="D187" s="11" t="s">
        <v>359</v>
      </c>
      <c r="E187" s="20" t="n">
        <f aca="false">IF(In_Fix_Reimb=1,-SUMIF($J$3:$FH$3,"&lt;="&amp;$E20,$J106:$FH106),-$I106)</f>
        <v>3182</v>
      </c>
      <c r="I187" s="20" t="n">
        <f aca="false">SUM(J187:FH187)</f>
        <v>3182</v>
      </c>
      <c r="J187" s="20" t="n">
        <f aca="false">In_PreRtB_Reimbursed*(J20*$E187-In_Fix_Reimb*J25*J106)</f>
        <v>0</v>
      </c>
      <c r="K187" s="20" t="n">
        <f aca="false">In_PreRtB_Reimbursed*(K20*$E187-In_Fix_Reimb*K25*K106)</f>
        <v>0</v>
      </c>
      <c r="L187" s="20" t="n">
        <f aca="false">In_PreRtB_Reimbursed*(L20*$E187-In_Fix_Reimb*L25*L106)</f>
        <v>0</v>
      </c>
      <c r="M187" s="20" t="n">
        <f aca="false">In_PreRtB_Reimbursed*(M20*$E187-In_Fix_Reimb*M25*M106)</f>
        <v>0</v>
      </c>
      <c r="N187" s="20" t="n">
        <f aca="false">In_PreRtB_Reimbursed*(N20*$E187-In_Fix_Reimb*N25*N106)</f>
        <v>0</v>
      </c>
      <c r="O187" s="20" t="n">
        <f aca="false">In_PreRtB_Reimbursed*(O20*$E187-In_Fix_Reimb*O25*O106)</f>
        <v>3182</v>
      </c>
      <c r="P187" s="20" t="n">
        <f aca="false">In_PreRtB_Reimbursed*(P20*$E187-In_Fix_Reimb*P25*P106)</f>
        <v>0</v>
      </c>
      <c r="Q187" s="20" t="n">
        <f aca="false">In_PreRtB_Reimbursed*(Q20*$E187-In_Fix_Reimb*Q25*Q106)</f>
        <v>0</v>
      </c>
      <c r="R187" s="20" t="n">
        <f aca="false">In_PreRtB_Reimbursed*(R20*$E187-In_Fix_Reimb*R25*R106)</f>
        <v>0</v>
      </c>
      <c r="S187" s="20" t="n">
        <f aca="false">In_PreRtB_Reimbursed*(S20*$E187-In_Fix_Reimb*S25*S106)</f>
        <v>0</v>
      </c>
      <c r="T187" s="20" t="n">
        <f aca="false">In_PreRtB_Reimbursed*(T20*$E187-In_Fix_Reimb*T25*T106)</f>
        <v>0</v>
      </c>
      <c r="U187" s="20" t="n">
        <f aca="false">In_PreRtB_Reimbursed*(U20*$E187-In_Fix_Reimb*U25*U106)</f>
        <v>0</v>
      </c>
      <c r="V187" s="20" t="n">
        <f aca="false">In_PreRtB_Reimbursed*(V20*$E187-In_Fix_Reimb*V25*V106)</f>
        <v>0</v>
      </c>
      <c r="W187" s="20" t="n">
        <f aca="false">In_PreRtB_Reimbursed*(W20*$E187-In_Fix_Reimb*W25*W106)</f>
        <v>0</v>
      </c>
      <c r="X187" s="20" t="n">
        <f aca="false">In_PreRtB_Reimbursed*(X20*$E187-In_Fix_Reimb*X25*X106)</f>
        <v>0</v>
      </c>
      <c r="Y187" s="20" t="n">
        <f aca="false">In_PreRtB_Reimbursed*(Y20*$E187-In_Fix_Reimb*Y25*Y106)</f>
        <v>0</v>
      </c>
      <c r="Z187" s="20" t="n">
        <f aca="false">In_PreRtB_Reimbursed*(Z20*$E187-In_Fix_Reimb*Z25*Z106)</f>
        <v>0</v>
      </c>
      <c r="AA187" s="20" t="n">
        <f aca="false">In_PreRtB_Reimbursed*(AA20*$E187-In_Fix_Reimb*AA25*AA106)</f>
        <v>0</v>
      </c>
      <c r="AB187" s="20" t="n">
        <f aca="false">In_PreRtB_Reimbursed*(AB20*$E187-In_Fix_Reimb*AB25*AB106)</f>
        <v>0</v>
      </c>
      <c r="AC187" s="20" t="n">
        <f aca="false">In_PreRtB_Reimbursed*(AC20*$E187-In_Fix_Reimb*AC25*AC106)</f>
        <v>0</v>
      </c>
      <c r="AD187" s="20" t="n">
        <f aca="false">In_PreRtB_Reimbursed*(AD20*$E187-In_Fix_Reimb*AD25*AD106)</f>
        <v>0</v>
      </c>
      <c r="AE187" s="20" t="n">
        <f aca="false">In_PreRtB_Reimbursed*(AE20*$E187-In_Fix_Reimb*AE25*AE106)</f>
        <v>0</v>
      </c>
      <c r="AF187" s="20" t="n">
        <f aca="false">In_PreRtB_Reimbursed*(AF20*$E187-In_Fix_Reimb*AF25*AF106)</f>
        <v>0</v>
      </c>
      <c r="AG187" s="20" t="n">
        <f aca="false">In_PreRtB_Reimbursed*(AG20*$E187-In_Fix_Reimb*AG25*AG106)</f>
        <v>0</v>
      </c>
      <c r="AH187" s="20" t="n">
        <f aca="false">In_PreRtB_Reimbursed*(AH20*$E187-In_Fix_Reimb*AH25*AH106)</f>
        <v>0</v>
      </c>
      <c r="AI187" s="20" t="n">
        <f aca="false">In_PreRtB_Reimbursed*(AI20*$E187-In_Fix_Reimb*AI25*AI106)</f>
        <v>0</v>
      </c>
      <c r="AJ187" s="20" t="n">
        <f aca="false">In_PreRtB_Reimbursed*(AJ20*$E187-In_Fix_Reimb*AJ25*AJ106)</f>
        <v>0</v>
      </c>
      <c r="AK187" s="20" t="n">
        <f aca="false">In_PreRtB_Reimbursed*(AK20*$E187-In_Fix_Reimb*AK25*AK106)</f>
        <v>0</v>
      </c>
      <c r="AL187" s="20" t="n">
        <f aca="false">In_PreRtB_Reimbursed*(AL20*$E187-In_Fix_Reimb*AL25*AL106)</f>
        <v>0</v>
      </c>
      <c r="AM187" s="20" t="n">
        <f aca="false">In_PreRtB_Reimbursed*(AM20*$E187-In_Fix_Reimb*AM25*AM106)</f>
        <v>0</v>
      </c>
      <c r="AN187" s="20" t="n">
        <f aca="false">In_PreRtB_Reimbursed*(AN20*$E187-In_Fix_Reimb*AN25*AN106)</f>
        <v>0</v>
      </c>
      <c r="AO187" s="20" t="n">
        <f aca="false">In_PreRtB_Reimbursed*(AO20*$E187-In_Fix_Reimb*AO25*AO106)</f>
        <v>0</v>
      </c>
      <c r="AP187" s="20" t="n">
        <f aca="false">In_PreRtB_Reimbursed*(AP20*$E187-In_Fix_Reimb*AP25*AP106)</f>
        <v>0</v>
      </c>
      <c r="AQ187" s="20" t="n">
        <f aca="false">In_PreRtB_Reimbursed*(AQ20*$E187-In_Fix_Reimb*AQ25*AQ106)</f>
        <v>0</v>
      </c>
      <c r="AR187" s="20" t="n">
        <f aca="false">In_PreRtB_Reimbursed*(AR20*$E187-In_Fix_Reimb*AR25*AR106)</f>
        <v>0</v>
      </c>
      <c r="AS187" s="20" t="n">
        <f aca="false">In_PreRtB_Reimbursed*(AS20*$E187-In_Fix_Reimb*AS25*AS106)</f>
        <v>0</v>
      </c>
      <c r="AT187" s="20" t="n">
        <f aca="false">In_PreRtB_Reimbursed*(AT20*$E187-In_Fix_Reimb*AT25*AT106)</f>
        <v>0</v>
      </c>
      <c r="AU187" s="20" t="n">
        <f aca="false">In_PreRtB_Reimbursed*(AU20*$E187-In_Fix_Reimb*AU25*AU106)</f>
        <v>0</v>
      </c>
      <c r="AV187" s="20" t="n">
        <f aca="false">In_PreRtB_Reimbursed*(AV20*$E187-In_Fix_Reimb*AV25*AV106)</f>
        <v>0</v>
      </c>
      <c r="AW187" s="20" t="n">
        <f aca="false">In_PreRtB_Reimbursed*(AW20*$E187-In_Fix_Reimb*AW25*AW106)</f>
        <v>0</v>
      </c>
      <c r="AX187" s="20" t="n">
        <f aca="false">In_PreRtB_Reimbursed*(AX20*$E187-In_Fix_Reimb*AX25*AX106)</f>
        <v>0</v>
      </c>
      <c r="AY187" s="20" t="n">
        <f aca="false">In_PreRtB_Reimbursed*(AY20*$E187-In_Fix_Reimb*AY25*AY106)</f>
        <v>0</v>
      </c>
      <c r="AZ187" s="20" t="n">
        <f aca="false">In_PreRtB_Reimbursed*(AZ20*$E187-In_Fix_Reimb*AZ25*AZ106)</f>
        <v>0</v>
      </c>
      <c r="BA187" s="20" t="n">
        <f aca="false">In_PreRtB_Reimbursed*(BA20*$E187-In_Fix_Reimb*BA25*BA106)</f>
        <v>0</v>
      </c>
      <c r="BB187" s="20" t="n">
        <f aca="false">In_PreRtB_Reimbursed*(BB20*$E187-In_Fix_Reimb*BB25*BB106)</f>
        <v>0</v>
      </c>
      <c r="BC187" s="20" t="n">
        <f aca="false">In_PreRtB_Reimbursed*(BC20*$E187-In_Fix_Reimb*BC25*BC106)</f>
        <v>0</v>
      </c>
      <c r="BD187" s="20" t="n">
        <f aca="false">In_PreRtB_Reimbursed*(BD20*$E187-In_Fix_Reimb*BD25*BD106)</f>
        <v>0</v>
      </c>
      <c r="BE187" s="20" t="n">
        <f aca="false">In_PreRtB_Reimbursed*(BE20*$E187-In_Fix_Reimb*BE25*BE106)</f>
        <v>0</v>
      </c>
      <c r="BF187" s="20" t="n">
        <f aca="false">In_PreRtB_Reimbursed*(BF20*$E187-In_Fix_Reimb*BF25*BF106)</f>
        <v>0</v>
      </c>
      <c r="BG187" s="20" t="n">
        <f aca="false">In_PreRtB_Reimbursed*(BG20*$E187-In_Fix_Reimb*BG25*BG106)</f>
        <v>0</v>
      </c>
      <c r="BH187" s="20" t="n">
        <f aca="false">In_PreRtB_Reimbursed*(BH20*$E187-In_Fix_Reimb*BH25*BH106)</f>
        <v>0</v>
      </c>
      <c r="BI187" s="20" t="n">
        <f aca="false">In_PreRtB_Reimbursed*(BI20*$E187-In_Fix_Reimb*BI25*BI106)</f>
        <v>0</v>
      </c>
      <c r="BJ187" s="20" t="n">
        <f aca="false">In_PreRtB_Reimbursed*(BJ20*$E187-In_Fix_Reimb*BJ25*BJ106)</f>
        <v>0</v>
      </c>
      <c r="BK187" s="20" t="n">
        <f aca="false">In_PreRtB_Reimbursed*(BK20*$E187-In_Fix_Reimb*BK25*BK106)</f>
        <v>0</v>
      </c>
      <c r="BL187" s="20" t="n">
        <f aca="false">In_PreRtB_Reimbursed*(BL20*$E187-In_Fix_Reimb*BL25*BL106)</f>
        <v>0</v>
      </c>
      <c r="BM187" s="20" t="n">
        <f aca="false">In_PreRtB_Reimbursed*(BM20*$E187-In_Fix_Reimb*BM25*BM106)</f>
        <v>0</v>
      </c>
      <c r="BN187" s="20" t="n">
        <f aca="false">In_PreRtB_Reimbursed*(BN20*$E187-In_Fix_Reimb*BN25*BN106)</f>
        <v>0</v>
      </c>
      <c r="BO187" s="20" t="n">
        <f aca="false">In_PreRtB_Reimbursed*(BO20*$E187-In_Fix_Reimb*BO25*BO106)</f>
        <v>0</v>
      </c>
      <c r="BP187" s="20" t="n">
        <f aca="false">In_PreRtB_Reimbursed*(BP20*$E187-In_Fix_Reimb*BP25*BP106)</f>
        <v>0</v>
      </c>
      <c r="BQ187" s="20" t="n">
        <f aca="false">In_PreRtB_Reimbursed*(BQ20*$E187-In_Fix_Reimb*BQ25*BQ106)</f>
        <v>0</v>
      </c>
      <c r="BR187" s="20" t="n">
        <f aca="false">In_PreRtB_Reimbursed*(BR20*$E187-In_Fix_Reimb*BR25*BR106)</f>
        <v>0</v>
      </c>
      <c r="BS187" s="20" t="n">
        <f aca="false">In_PreRtB_Reimbursed*(BS20*$E187-In_Fix_Reimb*BS25*BS106)</f>
        <v>0</v>
      </c>
      <c r="BT187" s="20" t="n">
        <f aca="false">In_PreRtB_Reimbursed*(BT20*$E187-In_Fix_Reimb*BT25*BT106)</f>
        <v>0</v>
      </c>
      <c r="BU187" s="20" t="n">
        <f aca="false">In_PreRtB_Reimbursed*(BU20*$E187-In_Fix_Reimb*BU25*BU106)</f>
        <v>0</v>
      </c>
      <c r="BV187" s="20" t="n">
        <f aca="false">In_PreRtB_Reimbursed*(BV20*$E187-In_Fix_Reimb*BV25*BV106)</f>
        <v>0</v>
      </c>
      <c r="BW187" s="20" t="n">
        <f aca="false">In_PreRtB_Reimbursed*(BW20*$E187-In_Fix_Reimb*BW25*BW106)</f>
        <v>0</v>
      </c>
      <c r="BX187" s="20" t="n">
        <f aca="false">In_PreRtB_Reimbursed*(BX20*$E187-In_Fix_Reimb*BX25*BX106)</f>
        <v>0</v>
      </c>
      <c r="BY187" s="20" t="n">
        <f aca="false">In_PreRtB_Reimbursed*(BY20*$E187-In_Fix_Reimb*BY25*BY106)</f>
        <v>0</v>
      </c>
      <c r="BZ187" s="20" t="n">
        <f aca="false">In_PreRtB_Reimbursed*(BZ20*$E187-In_Fix_Reimb*BZ25*BZ106)</f>
        <v>0</v>
      </c>
      <c r="CA187" s="20" t="n">
        <f aca="false">In_PreRtB_Reimbursed*(CA20*$E187-In_Fix_Reimb*CA25*CA106)</f>
        <v>0</v>
      </c>
      <c r="CB187" s="20" t="n">
        <f aca="false">In_PreRtB_Reimbursed*(CB20*$E187-In_Fix_Reimb*CB25*CB106)</f>
        <v>0</v>
      </c>
      <c r="CC187" s="20" t="n">
        <f aca="false">In_PreRtB_Reimbursed*(CC20*$E187-In_Fix_Reimb*CC25*CC106)</f>
        <v>0</v>
      </c>
      <c r="CD187" s="20" t="n">
        <f aca="false">In_PreRtB_Reimbursed*(CD20*$E187-In_Fix_Reimb*CD25*CD106)</f>
        <v>0</v>
      </c>
      <c r="CE187" s="20" t="n">
        <f aca="false">In_PreRtB_Reimbursed*(CE20*$E187-In_Fix_Reimb*CE25*CE106)</f>
        <v>0</v>
      </c>
      <c r="CF187" s="20" t="n">
        <f aca="false">In_PreRtB_Reimbursed*(CF20*$E187-In_Fix_Reimb*CF25*CF106)</f>
        <v>0</v>
      </c>
      <c r="CG187" s="20" t="n">
        <f aca="false">In_PreRtB_Reimbursed*(CG20*$E187-In_Fix_Reimb*CG25*CG106)</f>
        <v>0</v>
      </c>
      <c r="CH187" s="20" t="n">
        <f aca="false">In_PreRtB_Reimbursed*(CH20*$E187-In_Fix_Reimb*CH25*CH106)</f>
        <v>0</v>
      </c>
      <c r="CI187" s="20" t="n">
        <f aca="false">In_PreRtB_Reimbursed*(CI20*$E187-In_Fix_Reimb*CI25*CI106)</f>
        <v>0</v>
      </c>
      <c r="CJ187" s="20" t="n">
        <f aca="false">In_PreRtB_Reimbursed*(CJ20*$E187-In_Fix_Reimb*CJ25*CJ106)</f>
        <v>0</v>
      </c>
      <c r="CK187" s="20" t="n">
        <f aca="false">In_PreRtB_Reimbursed*(CK20*$E187-In_Fix_Reimb*CK25*CK106)</f>
        <v>0</v>
      </c>
      <c r="CL187" s="20" t="n">
        <f aca="false">In_PreRtB_Reimbursed*(CL20*$E187-In_Fix_Reimb*CL25*CL106)</f>
        <v>0</v>
      </c>
      <c r="CM187" s="20" t="n">
        <f aca="false">In_PreRtB_Reimbursed*(CM20*$E187-In_Fix_Reimb*CM25*CM106)</f>
        <v>0</v>
      </c>
      <c r="CN187" s="20" t="n">
        <f aca="false">In_PreRtB_Reimbursed*(CN20*$E187-In_Fix_Reimb*CN25*CN106)</f>
        <v>0</v>
      </c>
      <c r="CO187" s="20" t="n">
        <f aca="false">In_PreRtB_Reimbursed*(CO20*$E187-In_Fix_Reimb*CO25*CO106)</f>
        <v>0</v>
      </c>
      <c r="CP187" s="20" t="n">
        <f aca="false">In_PreRtB_Reimbursed*(CP20*$E187-In_Fix_Reimb*CP25*CP106)</f>
        <v>0</v>
      </c>
      <c r="CQ187" s="20" t="n">
        <f aca="false">In_PreRtB_Reimbursed*(CQ20*$E187-In_Fix_Reimb*CQ25*CQ106)</f>
        <v>0</v>
      </c>
      <c r="CR187" s="20" t="n">
        <f aca="false">In_PreRtB_Reimbursed*(CR20*$E187-In_Fix_Reimb*CR25*CR106)</f>
        <v>0</v>
      </c>
      <c r="CS187" s="20" t="n">
        <f aca="false">In_PreRtB_Reimbursed*(CS20*$E187-In_Fix_Reimb*CS25*CS106)</f>
        <v>0</v>
      </c>
      <c r="CT187" s="20" t="n">
        <f aca="false">In_PreRtB_Reimbursed*(CT20*$E187-In_Fix_Reimb*CT25*CT106)</f>
        <v>0</v>
      </c>
      <c r="CU187" s="20" t="n">
        <f aca="false">In_PreRtB_Reimbursed*(CU20*$E187-In_Fix_Reimb*CU25*CU106)</f>
        <v>0</v>
      </c>
      <c r="CV187" s="20" t="n">
        <f aca="false">In_PreRtB_Reimbursed*(CV20*$E187-In_Fix_Reimb*CV25*CV106)</f>
        <v>0</v>
      </c>
      <c r="CW187" s="20" t="n">
        <f aca="false">In_PreRtB_Reimbursed*(CW20*$E187-In_Fix_Reimb*CW25*CW106)</f>
        <v>0</v>
      </c>
      <c r="CX187" s="20" t="n">
        <f aca="false">In_PreRtB_Reimbursed*(CX20*$E187-In_Fix_Reimb*CX25*CX106)</f>
        <v>0</v>
      </c>
      <c r="CY187" s="20" t="n">
        <f aca="false">In_PreRtB_Reimbursed*(CY20*$E187-In_Fix_Reimb*CY25*CY106)</f>
        <v>0</v>
      </c>
      <c r="CZ187" s="20" t="n">
        <f aca="false">In_PreRtB_Reimbursed*(CZ20*$E187-In_Fix_Reimb*CZ25*CZ106)</f>
        <v>0</v>
      </c>
      <c r="DA187" s="20" t="n">
        <f aca="false">In_PreRtB_Reimbursed*(DA20*$E187-In_Fix_Reimb*DA25*DA106)</f>
        <v>0</v>
      </c>
      <c r="DB187" s="20" t="n">
        <f aca="false">In_PreRtB_Reimbursed*(DB20*$E187-In_Fix_Reimb*DB25*DB106)</f>
        <v>0</v>
      </c>
      <c r="DC187" s="20" t="n">
        <f aca="false">In_PreRtB_Reimbursed*(DC20*$E187-In_Fix_Reimb*DC25*DC106)</f>
        <v>0</v>
      </c>
      <c r="DD187" s="20" t="n">
        <f aca="false">In_PreRtB_Reimbursed*(DD20*$E187-In_Fix_Reimb*DD25*DD106)</f>
        <v>0</v>
      </c>
      <c r="DE187" s="20" t="n">
        <f aca="false">In_PreRtB_Reimbursed*(DE20*$E187-In_Fix_Reimb*DE25*DE106)</f>
        <v>0</v>
      </c>
      <c r="DF187" s="20" t="n">
        <f aca="false">In_PreRtB_Reimbursed*(DF20*$E187-In_Fix_Reimb*DF25*DF106)</f>
        <v>0</v>
      </c>
      <c r="DG187" s="20" t="n">
        <f aca="false">In_PreRtB_Reimbursed*(DG20*$E187-In_Fix_Reimb*DG25*DG106)</f>
        <v>0</v>
      </c>
      <c r="DH187" s="20" t="n">
        <f aca="false">In_PreRtB_Reimbursed*(DH20*$E187-In_Fix_Reimb*DH25*DH106)</f>
        <v>0</v>
      </c>
      <c r="DI187" s="20" t="n">
        <f aca="false">In_PreRtB_Reimbursed*(DI20*$E187-In_Fix_Reimb*DI25*DI106)</f>
        <v>0</v>
      </c>
      <c r="DJ187" s="20" t="n">
        <f aca="false">In_PreRtB_Reimbursed*(DJ20*$E187-In_Fix_Reimb*DJ25*DJ106)</f>
        <v>0</v>
      </c>
      <c r="DK187" s="20" t="n">
        <f aca="false">In_PreRtB_Reimbursed*(DK20*$E187-In_Fix_Reimb*DK25*DK106)</f>
        <v>0</v>
      </c>
      <c r="DL187" s="20" t="n">
        <f aca="false">In_PreRtB_Reimbursed*(DL20*$E187-In_Fix_Reimb*DL25*DL106)</f>
        <v>0</v>
      </c>
      <c r="DM187" s="20" t="n">
        <f aca="false">In_PreRtB_Reimbursed*(DM20*$E187-In_Fix_Reimb*DM25*DM106)</f>
        <v>0</v>
      </c>
      <c r="DN187" s="20" t="n">
        <f aca="false">In_PreRtB_Reimbursed*(DN20*$E187-In_Fix_Reimb*DN25*DN106)</f>
        <v>0</v>
      </c>
      <c r="DO187" s="20" t="n">
        <f aca="false">In_PreRtB_Reimbursed*(DO20*$E187-In_Fix_Reimb*DO25*DO106)</f>
        <v>0</v>
      </c>
      <c r="DP187" s="20" t="n">
        <f aca="false">In_PreRtB_Reimbursed*(DP20*$E187-In_Fix_Reimb*DP25*DP106)</f>
        <v>0</v>
      </c>
      <c r="DQ187" s="20" t="n">
        <f aca="false">In_PreRtB_Reimbursed*(DQ20*$E187-In_Fix_Reimb*DQ25*DQ106)</f>
        <v>0</v>
      </c>
      <c r="DR187" s="20" t="n">
        <f aca="false">In_PreRtB_Reimbursed*(DR20*$E187-In_Fix_Reimb*DR25*DR106)</f>
        <v>0</v>
      </c>
      <c r="DS187" s="20" t="n">
        <f aca="false">In_PreRtB_Reimbursed*(DS20*$E187-In_Fix_Reimb*DS25*DS106)</f>
        <v>0</v>
      </c>
      <c r="DT187" s="20" t="n">
        <f aca="false">In_PreRtB_Reimbursed*(DT20*$E187-In_Fix_Reimb*DT25*DT106)</f>
        <v>0</v>
      </c>
      <c r="DU187" s="20" t="n">
        <f aca="false">In_PreRtB_Reimbursed*(DU20*$E187-In_Fix_Reimb*DU25*DU106)</f>
        <v>0</v>
      </c>
      <c r="DV187" s="20" t="n">
        <f aca="false">In_PreRtB_Reimbursed*(DV20*$E187-In_Fix_Reimb*DV25*DV106)</f>
        <v>0</v>
      </c>
      <c r="DW187" s="20" t="n">
        <f aca="false">In_PreRtB_Reimbursed*(DW20*$E187-In_Fix_Reimb*DW25*DW106)</f>
        <v>0</v>
      </c>
      <c r="DX187" s="20" t="n">
        <f aca="false">In_PreRtB_Reimbursed*(DX20*$E187-In_Fix_Reimb*DX25*DX106)</f>
        <v>0</v>
      </c>
      <c r="DY187" s="20" t="n">
        <f aca="false">In_PreRtB_Reimbursed*(DY20*$E187-In_Fix_Reimb*DY25*DY106)</f>
        <v>0</v>
      </c>
      <c r="DZ187" s="20" t="n">
        <f aca="false">In_PreRtB_Reimbursed*(DZ20*$E187-In_Fix_Reimb*DZ25*DZ106)</f>
        <v>0</v>
      </c>
      <c r="EA187" s="20" t="n">
        <f aca="false">In_PreRtB_Reimbursed*(EA20*$E187-In_Fix_Reimb*EA25*EA106)</f>
        <v>0</v>
      </c>
      <c r="EB187" s="20" t="n">
        <f aca="false">In_PreRtB_Reimbursed*(EB20*$E187-In_Fix_Reimb*EB25*EB106)</f>
        <v>0</v>
      </c>
      <c r="EC187" s="20" t="n">
        <f aca="false">In_PreRtB_Reimbursed*(EC20*$E187-In_Fix_Reimb*EC25*EC106)</f>
        <v>0</v>
      </c>
      <c r="ED187" s="20" t="n">
        <f aca="false">In_PreRtB_Reimbursed*(ED20*$E187-In_Fix_Reimb*ED25*ED106)</f>
        <v>0</v>
      </c>
      <c r="EE187" s="20" t="n">
        <f aca="false">In_PreRtB_Reimbursed*(EE20*$E187-In_Fix_Reimb*EE25*EE106)</f>
        <v>0</v>
      </c>
      <c r="EF187" s="20" t="n">
        <f aca="false">In_PreRtB_Reimbursed*(EF20*$E187-In_Fix_Reimb*EF25*EF106)</f>
        <v>0</v>
      </c>
      <c r="EG187" s="20" t="n">
        <f aca="false">In_PreRtB_Reimbursed*(EG20*$E187-In_Fix_Reimb*EG25*EG106)</f>
        <v>0</v>
      </c>
      <c r="EH187" s="20" t="n">
        <f aca="false">In_PreRtB_Reimbursed*(EH20*$E187-In_Fix_Reimb*EH25*EH106)</f>
        <v>0</v>
      </c>
      <c r="EI187" s="20" t="n">
        <f aca="false">In_PreRtB_Reimbursed*(EI20*$E187-In_Fix_Reimb*EI25*EI106)</f>
        <v>0</v>
      </c>
      <c r="EJ187" s="20" t="n">
        <f aca="false">In_PreRtB_Reimbursed*(EJ20*$E187-In_Fix_Reimb*EJ25*EJ106)</f>
        <v>0</v>
      </c>
      <c r="EK187" s="20" t="n">
        <f aca="false">In_PreRtB_Reimbursed*(EK20*$E187-In_Fix_Reimb*EK25*EK106)</f>
        <v>0</v>
      </c>
      <c r="EL187" s="20" t="n">
        <f aca="false">In_PreRtB_Reimbursed*(EL20*$E187-In_Fix_Reimb*EL25*EL106)</f>
        <v>0</v>
      </c>
      <c r="EM187" s="20" t="n">
        <f aca="false">In_PreRtB_Reimbursed*(EM20*$E187-In_Fix_Reimb*EM25*EM106)</f>
        <v>0</v>
      </c>
      <c r="EN187" s="20" t="n">
        <f aca="false">In_PreRtB_Reimbursed*(EN20*$E187-In_Fix_Reimb*EN25*EN106)</f>
        <v>0</v>
      </c>
      <c r="EO187" s="20" t="n">
        <f aca="false">In_PreRtB_Reimbursed*(EO20*$E187-In_Fix_Reimb*EO25*EO106)</f>
        <v>0</v>
      </c>
      <c r="EP187" s="20" t="n">
        <f aca="false">In_PreRtB_Reimbursed*(EP20*$E187-In_Fix_Reimb*EP25*EP106)</f>
        <v>0</v>
      </c>
      <c r="EQ187" s="20" t="n">
        <f aca="false">In_PreRtB_Reimbursed*(EQ20*$E187-In_Fix_Reimb*EQ25*EQ106)</f>
        <v>0</v>
      </c>
      <c r="ER187" s="20" t="n">
        <f aca="false">In_PreRtB_Reimbursed*(ER20*$E187-In_Fix_Reimb*ER25*ER106)</f>
        <v>0</v>
      </c>
      <c r="ES187" s="20" t="n">
        <f aca="false">In_PreRtB_Reimbursed*(ES20*$E187-In_Fix_Reimb*ES25*ES106)</f>
        <v>0</v>
      </c>
      <c r="ET187" s="20" t="n">
        <f aca="false">In_PreRtB_Reimbursed*(ET20*$E187-In_Fix_Reimb*ET25*ET106)</f>
        <v>0</v>
      </c>
      <c r="EU187" s="20" t="n">
        <f aca="false">In_PreRtB_Reimbursed*(EU20*$E187-In_Fix_Reimb*EU25*EU106)</f>
        <v>0</v>
      </c>
      <c r="EV187" s="20" t="n">
        <f aca="false">In_PreRtB_Reimbursed*(EV20*$E187-In_Fix_Reimb*EV25*EV106)</f>
        <v>0</v>
      </c>
      <c r="EW187" s="20" t="n">
        <f aca="false">In_PreRtB_Reimbursed*(EW20*$E187-In_Fix_Reimb*EW25*EW106)</f>
        <v>0</v>
      </c>
      <c r="EX187" s="20" t="n">
        <f aca="false">In_PreRtB_Reimbursed*(EX20*$E187-In_Fix_Reimb*EX25*EX106)</f>
        <v>0</v>
      </c>
      <c r="EY187" s="20" t="n">
        <f aca="false">In_PreRtB_Reimbursed*(EY20*$E187-In_Fix_Reimb*EY25*EY106)</f>
        <v>0</v>
      </c>
      <c r="EZ187" s="20" t="n">
        <f aca="false">In_PreRtB_Reimbursed*(EZ20*$E187-In_Fix_Reimb*EZ25*EZ106)</f>
        <v>0</v>
      </c>
      <c r="FA187" s="20" t="n">
        <f aca="false">In_PreRtB_Reimbursed*(FA20*$E187-In_Fix_Reimb*FA25*FA106)</f>
        <v>0</v>
      </c>
      <c r="FB187" s="20" t="n">
        <f aca="false">In_PreRtB_Reimbursed*(FB20*$E187-In_Fix_Reimb*FB25*FB106)</f>
        <v>0</v>
      </c>
      <c r="FC187" s="20" t="n">
        <f aca="false">In_PreRtB_Reimbursed*(FC20*$E187-In_Fix_Reimb*FC25*FC106)</f>
        <v>0</v>
      </c>
      <c r="FD187" s="20" t="n">
        <f aca="false">In_PreRtB_Reimbursed*(FD20*$E187-In_Fix_Reimb*FD25*FD106)</f>
        <v>0</v>
      </c>
      <c r="FE187" s="20" t="n">
        <f aca="false">In_PreRtB_Reimbursed*(FE20*$E187-In_Fix_Reimb*FE25*FE106)</f>
        <v>0</v>
      </c>
      <c r="FF187" s="20" t="n">
        <f aca="false">In_PreRtB_Reimbursed*(FF20*$E187-In_Fix_Reimb*FF25*FF106)</f>
        <v>0</v>
      </c>
      <c r="FG187" s="20" t="n">
        <f aca="false">In_PreRtB_Reimbursed*(FG20*$E187-In_Fix_Reimb*FG25*FG106)</f>
        <v>0</v>
      </c>
      <c r="FH187" s="20" t="n">
        <f aca="false">In_PreRtB_Reimbursed*(FH20*$E187-In_Fix_Reimb*FH25*FH106)</f>
        <v>0</v>
      </c>
    </row>
    <row r="188" customFormat="false" ht="15" hidden="false" customHeight="false" outlineLevel="0" collapsed="false">
      <c r="C188" s="0" t="s">
        <v>825</v>
      </c>
      <c r="D188" s="11" t="s">
        <v>359</v>
      </c>
      <c r="I188" s="20" t="n">
        <f aca="false">SUM(J188:FH188)</f>
        <v>39428.4088560711</v>
      </c>
      <c r="J188" s="20" t="n">
        <f aca="false">J25*(J170-J168+J112+J109+J104)-J186-J187</f>
        <v>-0</v>
      </c>
      <c r="K188" s="20" t="n">
        <f aca="false">K25*(K170-K168+K112+K109+K104)-K186-K187</f>
        <v>-0</v>
      </c>
      <c r="L188" s="20" t="n">
        <f aca="false">L25*(L170-L168+L112+L109+L104)-L186-L187</f>
        <v>-0</v>
      </c>
      <c r="M188" s="20" t="n">
        <f aca="false">M25*(M170-M168+M112+M109+M104)-M186-M187</f>
        <v>-0</v>
      </c>
      <c r="N188" s="20" t="n">
        <f aca="false">N25*(N170-N168+N112+N109+N104)-N186-N187</f>
        <v>-0</v>
      </c>
      <c r="O188" s="20" t="n">
        <f aca="false">O25*(O170-O168+O112+O109+O104)-O186-O187</f>
        <v>-4529.5</v>
      </c>
      <c r="P188" s="20" t="n">
        <f aca="false">P25*(P170-P168+P112+P109+P104)-P186-P187</f>
        <v>-732.303647534247</v>
      </c>
      <c r="Q188" s="20" t="n">
        <f aca="false">Q25*(Q170-Q168+Q112+Q109+Q104)-Q186-Q187</f>
        <v>-18862.3657255791</v>
      </c>
      <c r="R188" s="20" t="n">
        <f aca="false">R25*(R170-R168+R112+R109+R104)-R186-R187</f>
        <v>-18862.3657255791</v>
      </c>
      <c r="S188" s="20" t="n">
        <f aca="false">S25*(S170-S168+S112+S109+S104)-S186-S187</f>
        <v>-18094.8400111706</v>
      </c>
      <c r="T188" s="20" t="n">
        <f aca="false">T25*(T170-T168+T112+T109+T104)-T186-T187</f>
        <v>549.489564893417</v>
      </c>
      <c r="U188" s="20" t="n">
        <f aca="false">U25*(U170-U168+U112+U109+U104)-U186-U187</f>
        <v>554.9373979689</v>
      </c>
      <c r="V188" s="20" t="n">
        <f aca="false">V25*(V170-V168+V112+V109+V104)-V186-V187</f>
        <v>554.340844499028</v>
      </c>
      <c r="W188" s="20" t="n">
        <f aca="false">W25*(W170-W168+W112+W109+W104)-W186-W187</f>
        <v>533.614269119641</v>
      </c>
      <c r="X188" s="20" t="n">
        <f aca="false">X25*(X170-X168+X112+X109+X104)-X186-X187</f>
        <v>538.967985026554</v>
      </c>
      <c r="Y188" s="20" t="n">
        <f aca="false">Y25*(Y170-Y168+Y112+Y109+Y104)-Y186-Y187</f>
        <v>544.303031420114</v>
      </c>
      <c r="Z188" s="20" t="n">
        <f aca="false">Z25*(Z170-Z168+Z112+Z109+Z104)-Z186-Z187</f>
        <v>543.709342021779</v>
      </c>
      <c r="AA188" s="20" t="n">
        <f aca="false">AA25*(AA170-AA168+AA112+AA109+AA104)-AA186-AA187</f>
        <v>440.538541151334</v>
      </c>
      <c r="AB188" s="20" t="n">
        <f aca="false">AB25*(AB170-AB168+AB112+AB109+AB104)-AB186-AB187</f>
        <v>444.860869555297</v>
      </c>
      <c r="AC188" s="20" t="n">
        <f aca="false">AC25*(AC170-AC168+AC112+AC109+AC104)-AC186-AC187</f>
        <v>449.164618892266</v>
      </c>
      <c r="AD188" s="20" t="n">
        <f aca="false">AD25*(AD170-AD168+AD112+AD109+AD104)-AD186-AD187</f>
        <v>448.57380568276</v>
      </c>
      <c r="AE188" s="20" t="n">
        <f aca="false">AE25*(AE170-AE168+AE112+AE109+AE104)-AE186-AE187</f>
        <v>1174.45531374217</v>
      </c>
      <c r="AF188" s="20" t="n">
        <f aca="false">AF25*(AF170-AF168+AF112+AF109+AF104)-AF186-AF187</f>
        <v>1186.29140035416</v>
      </c>
      <c r="AG188" s="20" t="n">
        <f aca="false">AG25*(AG170-AG168+AG112+AG109+AG104)-AG186-AG187</f>
        <v>1198.08811157745</v>
      </c>
      <c r="AH188" s="20" t="n">
        <f aca="false">AH25*(AH170-AH168+AH112+AH109+AH104)-AH186-AH187</f>
        <v>1196.83597659244</v>
      </c>
      <c r="AI188" s="20" t="n">
        <f aca="false">AI25*(AI170-AI168+AI112+AI109+AI104)-AI186-AI187</f>
        <v>1180.20125898642</v>
      </c>
      <c r="AJ188" s="20" t="n">
        <f aca="false">AJ25*(AJ170-AJ168+AJ112+AJ109+AJ104)-AJ186-AJ187</f>
        <v>1179.04357101131</v>
      </c>
      <c r="AK188" s="20" t="n">
        <f aca="false">AK25*(AK170-AK168+AK112+AK109+AK104)-AK186-AK187</f>
        <v>1176.03847203962</v>
      </c>
      <c r="AL188" s="20" t="n">
        <f aca="false">AL25*(AL170-AL168+AL112+AL109+AL104)-AL186-AL187</f>
        <v>1174.912649362</v>
      </c>
      <c r="AM188" s="20" t="n">
        <f aca="false">AM25*(AM170-AM168+AM112+AM109+AM104)-AM186-AM187</f>
        <v>1113.20630676689</v>
      </c>
      <c r="AN188" s="20" t="n">
        <f aca="false">AN25*(AN170-AN168+AN112+AN109+AN104)-AN186-AN187</f>
        <v>1124.48151719745</v>
      </c>
      <c r="AO188" s="20" t="n">
        <f aca="false">AO25*(AO170-AO168+AO112+AO109+AO104)-AO186-AO187</f>
        <v>1135.72123547806</v>
      </c>
      <c r="AP188" s="20" t="n">
        <f aca="false">AP25*(AP170-AP168+AP112+AP109+AP104)-AP186-AP187</f>
        <v>1134.59258725095</v>
      </c>
      <c r="AQ188" s="20" t="n">
        <f aca="false">AQ25*(AQ170-AQ168+AQ112+AQ109+AQ104)-AQ186-AQ187</f>
        <v>1017.71112259066</v>
      </c>
      <c r="AR188" s="20" t="n">
        <f aca="false">AR25*(AR170-AR168+AR112+AR109+AR104)-AR186-AR187</f>
        <v>1027.98230727461</v>
      </c>
      <c r="AS188" s="20" t="n">
        <f aca="false">AS25*(AS170-AS168+AS112+AS109+AS104)-AS186-AS187</f>
        <v>1038.21985049284</v>
      </c>
      <c r="AT188" s="20" t="n">
        <f aca="false">AT25*(AT170-AT168+AT112+AT109+AT104)-AT186-AT187</f>
        <v>1037.15005391258</v>
      </c>
      <c r="AU188" s="20" t="n">
        <f aca="false">AU25*(AU170-AU168+AU112+AU109+AU104)-AU186-AU187</f>
        <v>1042.17140189569</v>
      </c>
      <c r="AV188" s="20" t="n">
        <f aca="false">AV25*(AV170-AV168+AV112+AV109+AV104)-AV186-AV187</f>
        <v>1052.72281142063</v>
      </c>
      <c r="AW188" s="20" t="n">
        <f aca="false">AW25*(AW170-AW168+AW112+AW109+AW104)-AW186-AW187</f>
        <v>1063.24085348642</v>
      </c>
      <c r="AX188" s="20" t="n">
        <f aca="false">AX25*(AX170-AX168+AX112+AX109+AX104)-AX186-AX187</f>
        <v>1062.17977029866</v>
      </c>
      <c r="AY188" s="20" t="n">
        <f aca="false">AY25*(AY170-AY168+AY112+AY109+AY104)-AY186-AY187</f>
        <v>984.350433934416</v>
      </c>
      <c r="AZ188" s="20" t="n">
        <f aca="false">AZ25*(AZ170-AZ168+AZ112+AZ109+AZ104)-AZ186-AZ187</f>
        <v>983.312584737795</v>
      </c>
      <c r="BA188" s="20" t="n">
        <f aca="false">BA25*(BA170-BA168+BA112+BA109+BA104)-BA186-BA187</f>
        <v>993.069749074102</v>
      </c>
      <c r="BB188" s="20" t="n">
        <f aca="false">BB25*(BB170-BB168+BB112+BB109+BB104)-BB186-BB187</f>
        <v>992.010557047284</v>
      </c>
      <c r="BC188" s="20" t="n">
        <f aca="false">BC25*(BC170-BC168+BC112+BC109+BC104)-BC186-BC187</f>
        <v>1001.3870424986</v>
      </c>
      <c r="BD188" s="20" t="n">
        <f aca="false">BD25*(BD170-BD168+BD112+BD109+BD104)-BD186-BD187</f>
        <v>1011.43486085532</v>
      </c>
      <c r="BE188" s="20" t="n">
        <f aca="false">BE25*(BE170-BE168+BE112+BE109+BE104)-BE186-BE187</f>
        <v>1021.44767524638</v>
      </c>
      <c r="BF188" s="20" t="n">
        <f aca="false">BF25*(BF170-BF168+BF112+BF109+BF104)-BF186-BF187</f>
        <v>1020.33455125031</v>
      </c>
      <c r="BG188" s="20" t="n">
        <f aca="false">BG25*(BG170-BG168+BG112+BG109+BG104)-BG186-BG187</f>
        <v>1016.66944354516</v>
      </c>
      <c r="BH188" s="20" t="n">
        <f aca="false">BH25*(BH170-BH168+BH112+BH109+BH104)-BH186-BH187</f>
        <v>977.541284985864</v>
      </c>
      <c r="BI188" s="20" t="n">
        <f aca="false">BI25*(BI170-BI168+BI112+BI109+BI104)-BI186-BI187</f>
        <v>987.173029566158</v>
      </c>
      <c r="BJ188" s="20" t="n">
        <f aca="false">BJ25*(BJ170-BJ168+BJ112+BJ109+BJ104)-BJ186-BJ187</f>
        <v>986.05120454533</v>
      </c>
      <c r="BK188" s="20" t="n">
        <f aca="false">BK25*(BK170-BK168+BK112+BK109+BK104)-BK186-BK187</f>
        <v>941.664180951253</v>
      </c>
      <c r="BL188" s="20" t="n">
        <f aca="false">BL25*(BL170-BL168+BL112+BL109+BL104)-BL186-BL187</f>
        <v>951.049581541509</v>
      </c>
      <c r="BM188" s="20" t="n">
        <f aca="false">BM25*(BM170-BM168+BM112+BM109+BM104)-BM186-BM187</f>
        <v>960.400016119122</v>
      </c>
      <c r="BN188" s="20" t="n">
        <f aca="false">BN25*(BN170-BN168+BN112+BN109+BN104)-BN186-BN187</f>
        <v>959.288099026589</v>
      </c>
      <c r="BO188" s="20" t="n">
        <f aca="false">BO25*(BO170-BO168+BO112+BO109+BO104)-BO186-BO187</f>
        <v>957.362746824582</v>
      </c>
      <c r="BP188" s="20" t="n">
        <f aca="false">BP25*(BP170-BP168+BP112+BP109+BP104)-BP186-BP187</f>
        <v>956.30358931343</v>
      </c>
      <c r="BQ188" s="20" t="n">
        <f aca="false">BQ25*(BQ170-BQ168+BQ112+BQ109+BQ104)-BQ186-BQ187</f>
        <v>965.742425161146</v>
      </c>
      <c r="BR188" s="20" t="n">
        <f aca="false">BR25*(BR170-BR168+BR112+BR109+BR104)-BR186-BR187</f>
        <v>964.661486625365</v>
      </c>
      <c r="BS188" s="20" t="n">
        <f aca="false">BS25*(BS170-BS168+BS112+BS109+BS104)-BS186-BS187</f>
        <v>904.928954735707</v>
      </c>
      <c r="BT188" s="20" t="n">
        <f aca="false">BT25*(BT170-BT168+BT112+BT109+BT104)-BT186-BT187</f>
        <v>913.965457532332</v>
      </c>
      <c r="BU188" s="20" t="n">
        <f aca="false">BU25*(BU170-BU168+BU112+BU109+BU104)-BU186-BU187</f>
        <v>922.968917673352</v>
      </c>
      <c r="BV188" s="20" t="n">
        <f aca="false">BV25*(BV170-BV168+BV112+BV109+BV104)-BV186-BV187</f>
        <v>921.918163218563</v>
      </c>
      <c r="BW188" s="20" t="n">
        <f aca="false">BW25*(BW170-BW168+BW112+BW109+BW104)-BW186-BW187</f>
        <v>894.38650640404</v>
      </c>
      <c r="BX188" s="20" t="n">
        <f aca="false">BX25*(BX170-BX168+BX112+BX109+BX104)-BX186-BX187</f>
        <v>903.286234093829</v>
      </c>
      <c r="BY188" s="20" t="n">
        <f aca="false">BY25*(BY170-BY168+BY112+BY109+BY104)-BY186-BY187</f>
        <v>912.152281913929</v>
      </c>
      <c r="BZ188" s="20" t="n">
        <f aca="false">BZ25*(BZ170-BZ168+BZ112+BZ109+BZ104)-BZ186-BZ187</f>
        <v>911.081264089779</v>
      </c>
      <c r="CA188" s="20" t="n">
        <f aca="false">CA25*(CA170-CA168+CA112+CA109+CA104)-CA186-CA187</f>
        <v>873.072800455578</v>
      </c>
      <c r="CB188" s="20" t="n">
        <f aca="false">CB25*(CB170-CB168+CB112+CB109+CB104)-CB186-CB187</f>
        <v>881.725141300579</v>
      </c>
      <c r="CC188" s="20" t="n">
        <f aca="false">CC25*(CC170-CC168+CC112+CC109+CC104)-CC186-CC187</f>
        <v>890.343459347772</v>
      </c>
      <c r="CD188" s="20" t="n">
        <f aca="false">CD25*(CD170-CD168+CD112+CD109+CD104)-CD186-CD187</f>
        <v>889.261536430059</v>
      </c>
      <c r="CE188" s="20" t="n">
        <f aca="false">CE25*(CE170-CE168+CE112+CE109+CE104)-CE186-CE187</f>
        <v>842.02165926322</v>
      </c>
      <c r="CF188" s="20" t="n">
        <f aca="false">CF25*(CF170-CF168+CF112+CF109+CF104)-CF186-CF187</f>
        <v>840.966597807167</v>
      </c>
      <c r="CG188" s="20" t="n">
        <f aca="false">CG25*(CG170-CG168+CG112+CG109+CG104)-CG186-CG187</f>
        <v>849.142132153689</v>
      </c>
      <c r="CH188" s="20" t="n">
        <f aca="false">CH25*(CH170-CH168+CH112+CH109+CH104)-CH186-CH187</f>
        <v>848.065373906255</v>
      </c>
      <c r="CI188" s="20" t="n">
        <f aca="false">CI25*(CI170-CI168+CI112+CI109+CI104)-CI186-CI187</f>
        <v>871.53130868219</v>
      </c>
      <c r="CJ188" s="20" t="n">
        <f aca="false">CJ25*(CJ170-CJ168+CJ112+CJ109+CJ104)-CJ186-CJ187</f>
        <v>880.124959461021</v>
      </c>
      <c r="CK188" s="20" t="n">
        <f aca="false">CK25*(CK170-CK168+CK112+CK109+CK104)-CK186-CK187</f>
        <v>888.683238742437</v>
      </c>
      <c r="CL188" s="20" t="n">
        <f aca="false">CL25*(CL170-CL168+CL112+CL109+CL104)-CL186-CL187</f>
        <v>887.558427258627</v>
      </c>
      <c r="CM188" s="20" t="n">
        <f aca="false">CM25*(CM170-CM168+CM112+CM109+CM104)-CM186-CM187</f>
        <v>927.807357047834</v>
      </c>
      <c r="CN188" s="20" t="n">
        <f aca="false">CN25*(CN170-CN168+CN112+CN109+CN104)-CN186-CN187</f>
        <v>937.011527453712</v>
      </c>
      <c r="CO188" s="20" t="n">
        <f aca="false">CO25*(CO170-CO168+CO112+CO109+CO104)-CO186-CO187</f>
        <v>946.179847082055</v>
      </c>
      <c r="CP188" s="20" t="n">
        <f aca="false">CP25*(CP170-CP168+CP112+CP109+CP104)-CP186-CP187</f>
        <v>945.039794519318</v>
      </c>
      <c r="CQ188" s="20" t="n">
        <f aca="false">CQ25*(CQ170-CQ168+CQ112+CQ109+CQ104)-CQ186-CQ187</f>
        <v>887.661572899049</v>
      </c>
      <c r="CR188" s="20" t="n">
        <f aca="false">CR25*(CR170-CR168+CR112+CR109+CR104)-CR186-CR187</f>
        <v>896.40778018963</v>
      </c>
      <c r="CS188" s="20" t="n">
        <f aca="false">CS25*(CS170-CS168+CS112+CS109+CS104)-CS186-CS187</f>
        <v>905.117750584983</v>
      </c>
      <c r="CT188" s="20" t="n">
        <f aca="false">CT25*(CT170-CT168+CT112+CT109+CT104)-CT186-CT187</f>
        <v>903.965419502884</v>
      </c>
      <c r="CU188" s="20" t="n">
        <f aca="false">CU25*(CU170-CU168+CU112+CU109+CU104)-CU186-CU187</f>
        <v>-33900.8148980358</v>
      </c>
      <c r="CV188" s="20" t="n">
        <f aca="false">CV25*(CV170-CV168+CV112+CV109+CV104)-CV186-CV187</f>
        <v>874.13471392866</v>
      </c>
      <c r="CW188" s="20" t="n">
        <f aca="false">CW25*(CW170-CW168+CW112+CW109+CW104)-CW186-CW187</f>
        <v>882.526261929495</v>
      </c>
      <c r="CX188" s="20" t="n">
        <f aca="false">CX25*(CX170-CX168+CX112+CX109+CX104)-CX186-CX187</f>
        <v>881.299514005332</v>
      </c>
      <c r="CY188" s="20" t="n">
        <f aca="false">CY25*(CY170-CY168+CY112+CY109+CY104)-CY186-CY187</f>
        <v>1065.19638803434</v>
      </c>
      <c r="CZ188" s="20" t="n">
        <f aca="false">CZ25*(CZ170-CZ168+CZ112+CZ109+CZ104)-CZ186-CZ187</f>
        <v>1075.57229449574</v>
      </c>
      <c r="DA188" s="20" t="n">
        <f aca="false">DA25*(DA170-DA168+DA112+DA109+DA104)-DA186-DA187</f>
        <v>1085.90083663295</v>
      </c>
      <c r="DB188" s="20" t="n">
        <f aca="false">DB25*(DB170-DB168+DB112+DB109+DB104)-DB186-DB187</f>
        <v>1084.3946539814</v>
      </c>
      <c r="DC188" s="20" t="n">
        <f aca="false">DC25*(DC170-DC168+DC112+DC109+DC104)-DC186-DC187</f>
        <v>1048.75342273494</v>
      </c>
      <c r="DD188" s="20" t="n">
        <f aca="false">DD25*(DD170-DD168+DD112+DD109+DD104)-DD186-DD187</f>
        <v>1058.98214193129</v>
      </c>
      <c r="DE188" s="20" t="n">
        <f aca="false">DE25*(DE170-DE168+DE112+DE109+DE104)-DE186-DE187</f>
        <v>1069.16464917952</v>
      </c>
      <c r="DF188" s="20" t="n">
        <f aca="false">DF25*(DF170-DF168+DF112+DF109+DF104)-DF186-DF187</f>
        <v>1067.69511201727</v>
      </c>
      <c r="DG188" s="20" t="n">
        <f aca="false">DG25*(DG170-DG168+DG112+DG109+DG104)-DG186-DG187</f>
        <v>1049.79409933854</v>
      </c>
      <c r="DH188" s="20" t="n">
        <f aca="false">DH25*(DH170-DH168+DH112+DH109+DH104)-DH186-DH187</f>
        <v>1060.04408365918</v>
      </c>
      <c r="DI188" s="20" t="n">
        <f aca="false">DI25*(DI170-DI168+DI112+DI109+DI104)-DI186-DI187</f>
        <v>1070.24817086333</v>
      </c>
      <c r="DJ188" s="20" t="n">
        <f aca="false">DJ25*(DJ170-DJ168+DJ112+DJ109+DJ104)-DJ186-DJ187</f>
        <v>1068.78864532827</v>
      </c>
      <c r="DK188" s="20" t="n">
        <f aca="false">DK25*(DK170-DK168+DK112+DK109+DK104)-DK186-DK187</f>
        <v>1006.21233559843</v>
      </c>
      <c r="DL188" s="20" t="n">
        <f aca="false">DL25*(DL170-DL168+DL112+DL109+DL104)-DL186-DL187</f>
        <v>1004.80421358023</v>
      </c>
      <c r="DM188" s="20" t="n">
        <f aca="false">DM25*(DM170-DM168+DM112+DM109+DM104)-DM186-DM187</f>
        <v>1014.42348821132</v>
      </c>
      <c r="DN188" s="20" t="n">
        <f aca="false">DN25*(DN170-DN168+DN112+DN109+DN104)-DN186-DN187</f>
        <v>1012.98640889449</v>
      </c>
      <c r="DO188" s="20" t="n">
        <f aca="false">DO25*(DO170-DO168+DO112+DO109+DO104)-DO186-DO187</f>
        <v>1046.27389877179</v>
      </c>
      <c r="DP188" s="20" t="n">
        <f aca="false">DP25*(DP170-DP168+DP112+DP109+DP104)-DP186-DP187</f>
        <v>1056.50709112333</v>
      </c>
      <c r="DQ188" s="20" t="n">
        <f aca="false">DQ25*(DQ170-DQ168+DQ112+DQ109+DQ104)-DQ186-DQ187</f>
        <v>1066.69511068707</v>
      </c>
      <c r="DR188" s="20" t="n">
        <f aca="false">DR25*(DR170-DR168+DR112+DR109+DR104)-DR186-DR187</f>
        <v>1065.2586187603</v>
      </c>
      <c r="DS188" s="20" t="n">
        <f aca="false">DS25*(DS170-DS168+DS112+DS109+DS104)-DS186-DS187</f>
        <v>1020.43457584031</v>
      </c>
      <c r="DT188" s="20" t="n">
        <f aca="false">DT25*(DT170-DT168+DT112+DT109+DT104)-DT186-DT187</f>
        <v>1030.38819081553</v>
      </c>
      <c r="DU188" s="20" t="n">
        <f aca="false">DU25*(DU170-DU168+DU112+DU109+DU104)-DU186-DU187</f>
        <v>1040.29687722858</v>
      </c>
      <c r="DV188" s="20" t="n">
        <f aca="false">DV25*(DV170-DV168+DV112+DV109+DV104)-DV186-DV187</f>
        <v>1038.8681516625</v>
      </c>
      <c r="DW188" s="20" t="n">
        <f aca="false">DW25*(DW170-DW168+DW112+DW109+DW104)-DW186-DW187</f>
        <v>1018.65451900971</v>
      </c>
      <c r="DX188" s="20" t="n">
        <f aca="false">DX25*(DX170-DX168+DX112+DX109+DX104)-DX186-DX187</f>
        <v>1028.59022933558</v>
      </c>
      <c r="DY188" s="20" t="n">
        <f aca="false">DY25*(DY170-DY168+DY112+DY109+DY104)-DY186-DY187</f>
        <v>1038.48107190282</v>
      </c>
      <c r="DZ188" s="20" t="n">
        <f aca="false">DZ25*(DZ170-DZ168+DZ112+DZ109+DZ104)-DZ186-DZ187</f>
        <v>1037.05427988517</v>
      </c>
      <c r="EA188" s="20" t="n">
        <f aca="false">EA25*(EA170-EA168+EA112+EA109+EA104)-EA186-EA187</f>
        <v>1020.21188270729</v>
      </c>
      <c r="EB188" s="20" t="n">
        <f aca="false">EB25*(EB170-EB168+EB112+EB109+EB104)-EB186-EB187</f>
        <v>1018.84193657206</v>
      </c>
      <c r="EC188" s="20" t="n">
        <f aca="false">EC25*(EC170-EC168+EC112+EC109+EC104)-EC186-EC187</f>
        <v>1028.65403839373</v>
      </c>
      <c r="ED188" s="20" t="n">
        <f aca="false">ED25*(ED170-ED168+ED112+ED109+ED104)-ED186-ED187</f>
        <v>1027.25592002708</v>
      </c>
      <c r="EE188" s="20" t="n">
        <f aca="false">EE25*(EE170-EE168+EE112+EE109+EE104)-EE186-EE187</f>
        <v>995.018671467163</v>
      </c>
      <c r="EF188" s="20" t="n">
        <f aca="false">EF25*(EF170-EF168+EF112+EF109+EF104)-EF186-EF187</f>
        <v>1004.70065405525</v>
      </c>
      <c r="EG188" s="20" t="n">
        <f aca="false">EG25*(EG170-EG168+EG112+EG109+EG104)-EG186-EG187</f>
        <v>1014.33805745584</v>
      </c>
      <c r="EH188" s="20" t="n">
        <f aca="false">EH25*(EH170-EH168+EH112+EH109+EH104)-EH186-EH187</f>
        <v>1012.92044198279</v>
      </c>
      <c r="EI188" s="20" t="n">
        <f aca="false">EI25*(EI170-EI168+EI112+EI109+EI104)-EI186-EI187</f>
        <v>1063.83579101975</v>
      </c>
      <c r="EJ188" s="20" t="n">
        <f aca="false">EJ25*(EJ170-EJ168+EJ112+EJ109+EJ104)-EJ186-EJ187</f>
        <v>1025.94060603263</v>
      </c>
      <c r="EK188" s="20" t="n">
        <f aca="false">EK25*(EK170-EK168+EK112+EK109+EK104)-EK186-EK187</f>
        <v>1035.87548792143</v>
      </c>
      <c r="EL188" s="20" t="n">
        <f aca="false">EL25*(EL170-EL168+EL112+EL109+EL104)-EL186-EL187</f>
        <v>1034.52260019316</v>
      </c>
      <c r="EM188" s="20" t="n">
        <f aca="false">EM25*(EM170-EM168+EM112+EM109+EM104)-EM186-EM187</f>
        <v>1068.22156876731</v>
      </c>
      <c r="EN188" s="20" t="n">
        <f aca="false">EN25*(EN170-EN168+EN112+EN109+EN104)-EN186-EN187</f>
        <v>1078.75957588732</v>
      </c>
      <c r="EO188" s="20" t="n">
        <f aca="false">EO25*(EO170-EO168+EO112+EO109+EO104)-EO186-EO187</f>
        <v>1089.25438810497</v>
      </c>
      <c r="EP188" s="20" t="n">
        <f aca="false">EP25*(EP170-EP168+EP112+EP109+EP104)-EP186-EP187</f>
        <v>1087.88079281611</v>
      </c>
      <c r="EQ188" s="20" t="n">
        <f aca="false">EQ25*(EQ170-EQ168+EQ112+EQ109+EQ104)-EQ186-EQ187</f>
        <v>1030.03031767166</v>
      </c>
      <c r="ER188" s="20" t="n">
        <f aca="false">ER25*(ER170-ER168+ER112+ER109+ER104)-ER186-ER187</f>
        <v>1028.69282339071</v>
      </c>
      <c r="ES188" s="20" t="n">
        <f aca="false">ES25*(ES170-ES168+ES112+ES109+ES104)-ES186-ES187</f>
        <v>1038.64596061733</v>
      </c>
      <c r="ET188" s="20" t="n">
        <f aca="false">ET25*(ET170-ET168+ET112+ET109+ET104)-ET186-ET187</f>
        <v>1037.28096146051</v>
      </c>
      <c r="EU188" s="20" t="n">
        <f aca="false">EU25*(EU170-EU168+EU112+EU109+EU104)-EU186-EU187</f>
        <v>1014.80234721185</v>
      </c>
      <c r="EV188" s="20" t="n">
        <f aca="false">EV25*(EV170-EV168+EV112+EV109+EV104)-EV186-EV187</f>
        <v>994.620442304851</v>
      </c>
      <c r="EW188" s="20" t="n">
        <f aca="false">EW25*(EW170-EW168+EW112+EW109+EW104)-EW186-EW187</f>
        <v>1004.24101546334</v>
      </c>
      <c r="EX188" s="20" t="n">
        <f aca="false">EX25*(EX170-EX168+EX112+EX109+EX104)-EX186-EX187</f>
        <v>1002.91830212228</v>
      </c>
      <c r="EY188" s="20" t="n">
        <f aca="false">EY25*(EY170-EY168+EY112+EY109+EY104)-EY186-EY187</f>
        <v>999.419206202526</v>
      </c>
      <c r="EZ188" s="20" t="n">
        <f aca="false">EZ25*(EZ170-EZ168+EZ112+EZ109+EZ104)-EZ186-EZ187</f>
        <v>1009.2203373108</v>
      </c>
      <c r="FA188" s="20" t="n">
        <f aca="false">FA25*(FA170-FA168+FA112+FA109+FA104)-FA186-FA187</f>
        <v>1018.97916896445</v>
      </c>
      <c r="FB188" s="20" t="n">
        <f aca="false">FB25*(FB170-FB168+FB112+FB109+FB104)-FB186-FB187</f>
        <v>1017.63404885939</v>
      </c>
      <c r="FC188" s="20" t="n">
        <f aca="false">FC25*(FC170-FC168+FC112+FC109+FC104)-FC186-FC187</f>
        <v>1014.08062105759</v>
      </c>
      <c r="FD188" s="20" t="n">
        <f aca="false">FD25*(FD170-FD168+FD112+FD109+FD104)-FD186-FD187</f>
        <v>0</v>
      </c>
      <c r="FE188" s="20" t="n">
        <f aca="false">FE25*(FE170-FE168+FE112+FE109+FE104)-FE186-FE187</f>
        <v>0</v>
      </c>
      <c r="FF188" s="20" t="n">
        <f aca="false">FF25*(FF170-FF168+FF112+FF109+FF104)-FF186-FF187</f>
        <v>0</v>
      </c>
      <c r="FG188" s="20" t="n">
        <f aca="false">FG25*(FG170-FG168+FG112+FG109+FG104)-FG186-FG187</f>
        <v>0</v>
      </c>
      <c r="FH188" s="20" t="n">
        <f aca="false">FH25*(FH170-FH168+FH112+FH109+FH104)-FH186-FH187</f>
        <v>0</v>
      </c>
    </row>
    <row r="189" customFormat="false" ht="15" hidden="false" customHeight="false" outlineLevel="0" collapsed="false">
      <c r="C189" s="27" t="s">
        <v>826</v>
      </c>
      <c r="D189" s="11" t="s">
        <v>27</v>
      </c>
      <c r="E189" s="28" t="n">
        <f aca="false">MAX(0,$F189)</f>
        <v>0</v>
      </c>
      <c r="F189" s="28" t="n">
        <f aca="false">XNPV(In_Buyer_IRR_RtB,INDEX($J188:$FH188,$E23):$FH$188,INDEX($J$4:$FH$4,$E23):$FH$4)/$E13</f>
        <v>-382.833467540949</v>
      </c>
    </row>
    <row r="190" customFormat="false" ht="15" hidden="false" customHeight="false" outlineLevel="0" collapsed="false">
      <c r="C190" s="0" t="s">
        <v>827</v>
      </c>
      <c r="D190" s="11" t="s">
        <v>27</v>
      </c>
      <c r="E190" s="18" t="n">
        <f aca="false">($I186+$I187)/$E13</f>
        <v>71.8968253968254</v>
      </c>
      <c r="F190" s="18" t="n">
        <f aca="false">$E189+$E190</f>
        <v>71.8968253968254</v>
      </c>
    </row>
    <row r="191" customFormat="false" ht="15" hidden="false" customHeight="false" outlineLevel="0" collapsed="false">
      <c r="C191" s="27" t="s">
        <v>828</v>
      </c>
      <c r="D191" s="11" t="s">
        <v>359</v>
      </c>
      <c r="E191" s="28" t="n">
        <f aca="false">IF(In_RtB_Price&gt;0,In_RtB_Price,$E189)*(1+In_Price_Step)</f>
        <v>90</v>
      </c>
      <c r="F191" s="62" t="n">
        <f aca="false">$E191*$E13</f>
        <v>5670</v>
      </c>
    </row>
    <row r="192" customFormat="false" ht="15" hidden="false" customHeight="false" outlineLevel="0" collapsed="false">
      <c r="C192" s="0" t="s">
        <v>829</v>
      </c>
      <c r="D192" s="11" t="s">
        <v>359</v>
      </c>
      <c r="I192" s="20" t="n">
        <f aca="false">SUM(J192:FH192)</f>
        <v>33758.4088560711</v>
      </c>
      <c r="J192" s="20" t="n">
        <f aca="false">J188-$F191*J20</f>
        <v>-0</v>
      </c>
      <c r="K192" s="20" t="n">
        <f aca="false">K188-$F191*K20</f>
        <v>-0</v>
      </c>
      <c r="L192" s="20" t="n">
        <f aca="false">L188-$F191*L20</f>
        <v>-0</v>
      </c>
      <c r="M192" s="20" t="n">
        <f aca="false">M188-$F191*M20</f>
        <v>-0</v>
      </c>
      <c r="N192" s="20" t="n">
        <f aca="false">N188-$F191*N20</f>
        <v>-0</v>
      </c>
      <c r="O192" s="20" t="n">
        <f aca="false">O188-$F191*O20</f>
        <v>-10199.5</v>
      </c>
      <c r="P192" s="20" t="n">
        <f aca="false">P188-$F191*P20</f>
        <v>-732.303647534247</v>
      </c>
      <c r="Q192" s="20" t="n">
        <f aca="false">Q188-$F191*Q20</f>
        <v>-18862.3657255791</v>
      </c>
      <c r="R192" s="20" t="n">
        <f aca="false">R188-$F191*R20</f>
        <v>-18862.3657255791</v>
      </c>
      <c r="S192" s="20" t="n">
        <f aca="false">S188-$F191*S20</f>
        <v>-18094.8400111706</v>
      </c>
      <c r="T192" s="20" t="n">
        <f aca="false">T188-$F191*T20</f>
        <v>549.489564893417</v>
      </c>
      <c r="U192" s="20" t="n">
        <f aca="false">U188-$F191*U20</f>
        <v>554.9373979689</v>
      </c>
      <c r="V192" s="20" t="n">
        <f aca="false">V188-$F191*V20</f>
        <v>554.340844499028</v>
      </c>
      <c r="W192" s="20" t="n">
        <f aca="false">W188-$F191*W20</f>
        <v>533.614269119641</v>
      </c>
      <c r="X192" s="20" t="n">
        <f aca="false">X188-$F191*X20</f>
        <v>538.967985026554</v>
      </c>
      <c r="Y192" s="20" t="n">
        <f aca="false">Y188-$F191*Y20</f>
        <v>544.303031420114</v>
      </c>
      <c r="Z192" s="20" t="n">
        <f aca="false">Z188-$F191*Z20</f>
        <v>543.709342021779</v>
      </c>
      <c r="AA192" s="20" t="n">
        <f aca="false">AA188-$F191*AA20</f>
        <v>440.538541151334</v>
      </c>
      <c r="AB192" s="20" t="n">
        <f aca="false">AB188-$F191*AB20</f>
        <v>444.860869555297</v>
      </c>
      <c r="AC192" s="20" t="n">
        <f aca="false">AC188-$F191*AC20</f>
        <v>449.164618892266</v>
      </c>
      <c r="AD192" s="20" t="n">
        <f aca="false">AD188-$F191*AD20</f>
        <v>448.57380568276</v>
      </c>
      <c r="AE192" s="20" t="n">
        <f aca="false">AE188-$F191*AE20</f>
        <v>1174.45531374217</v>
      </c>
      <c r="AF192" s="20" t="n">
        <f aca="false">AF188-$F191*AF20</f>
        <v>1186.29140035416</v>
      </c>
      <c r="AG192" s="20" t="n">
        <f aca="false">AG188-$F191*AG20</f>
        <v>1198.08811157745</v>
      </c>
      <c r="AH192" s="20" t="n">
        <f aca="false">AH188-$F191*AH20</f>
        <v>1196.83597659244</v>
      </c>
      <c r="AI192" s="20" t="n">
        <f aca="false">AI188-$F191*AI20</f>
        <v>1180.20125898642</v>
      </c>
      <c r="AJ192" s="20" t="n">
        <f aca="false">AJ188-$F191*AJ20</f>
        <v>1179.04357101131</v>
      </c>
      <c r="AK192" s="20" t="n">
        <f aca="false">AK188-$F191*AK20</f>
        <v>1176.03847203962</v>
      </c>
      <c r="AL192" s="20" t="n">
        <f aca="false">AL188-$F191*AL20</f>
        <v>1174.912649362</v>
      </c>
      <c r="AM192" s="20" t="n">
        <f aca="false">AM188-$F191*AM20</f>
        <v>1113.20630676689</v>
      </c>
      <c r="AN192" s="20" t="n">
        <f aca="false">AN188-$F191*AN20</f>
        <v>1124.48151719745</v>
      </c>
      <c r="AO192" s="20" t="n">
        <f aca="false">AO188-$F191*AO20</f>
        <v>1135.72123547806</v>
      </c>
      <c r="AP192" s="20" t="n">
        <f aca="false">AP188-$F191*AP20</f>
        <v>1134.59258725095</v>
      </c>
      <c r="AQ192" s="20" t="n">
        <f aca="false">AQ188-$F191*AQ20</f>
        <v>1017.71112259066</v>
      </c>
      <c r="AR192" s="20" t="n">
        <f aca="false">AR188-$F191*AR20</f>
        <v>1027.98230727461</v>
      </c>
      <c r="AS192" s="20" t="n">
        <f aca="false">AS188-$F191*AS20</f>
        <v>1038.21985049284</v>
      </c>
      <c r="AT192" s="20" t="n">
        <f aca="false">AT188-$F191*AT20</f>
        <v>1037.15005391258</v>
      </c>
      <c r="AU192" s="20" t="n">
        <f aca="false">AU188-$F191*AU20</f>
        <v>1042.17140189569</v>
      </c>
      <c r="AV192" s="20" t="n">
        <f aca="false">AV188-$F191*AV20</f>
        <v>1052.72281142063</v>
      </c>
      <c r="AW192" s="20" t="n">
        <f aca="false">AW188-$F191*AW20</f>
        <v>1063.24085348642</v>
      </c>
      <c r="AX192" s="20" t="n">
        <f aca="false">AX188-$F191*AX20</f>
        <v>1062.17977029866</v>
      </c>
      <c r="AY192" s="20" t="n">
        <f aca="false">AY188-$F191*AY20</f>
        <v>984.350433934416</v>
      </c>
      <c r="AZ192" s="20" t="n">
        <f aca="false">AZ188-$F191*AZ20</f>
        <v>983.312584737795</v>
      </c>
      <c r="BA192" s="20" t="n">
        <f aca="false">BA188-$F191*BA20</f>
        <v>993.069749074102</v>
      </c>
      <c r="BB192" s="20" t="n">
        <f aca="false">BB188-$F191*BB20</f>
        <v>992.010557047284</v>
      </c>
      <c r="BC192" s="20" t="n">
        <f aca="false">BC188-$F191*BC20</f>
        <v>1001.3870424986</v>
      </c>
      <c r="BD192" s="20" t="n">
        <f aca="false">BD188-$F191*BD20</f>
        <v>1011.43486085532</v>
      </c>
      <c r="BE192" s="20" t="n">
        <f aca="false">BE188-$F191*BE20</f>
        <v>1021.44767524638</v>
      </c>
      <c r="BF192" s="20" t="n">
        <f aca="false">BF188-$F191*BF20</f>
        <v>1020.33455125031</v>
      </c>
      <c r="BG192" s="20" t="n">
        <f aca="false">BG188-$F191*BG20</f>
        <v>1016.66944354516</v>
      </c>
      <c r="BH192" s="20" t="n">
        <f aca="false">BH188-$F191*BH20</f>
        <v>977.541284985864</v>
      </c>
      <c r="BI192" s="20" t="n">
        <f aca="false">BI188-$F191*BI20</f>
        <v>987.173029566158</v>
      </c>
      <c r="BJ192" s="20" t="n">
        <f aca="false">BJ188-$F191*BJ20</f>
        <v>986.05120454533</v>
      </c>
      <c r="BK192" s="20" t="n">
        <f aca="false">BK188-$F191*BK20</f>
        <v>941.664180951253</v>
      </c>
      <c r="BL192" s="20" t="n">
        <f aca="false">BL188-$F191*BL20</f>
        <v>951.049581541509</v>
      </c>
      <c r="BM192" s="20" t="n">
        <f aca="false">BM188-$F191*BM20</f>
        <v>960.400016119122</v>
      </c>
      <c r="BN192" s="20" t="n">
        <f aca="false">BN188-$F191*BN20</f>
        <v>959.288099026589</v>
      </c>
      <c r="BO192" s="20" t="n">
        <f aca="false">BO188-$F191*BO20</f>
        <v>957.362746824582</v>
      </c>
      <c r="BP192" s="20" t="n">
        <f aca="false">BP188-$F191*BP20</f>
        <v>956.30358931343</v>
      </c>
      <c r="BQ192" s="20" t="n">
        <f aca="false">BQ188-$F191*BQ20</f>
        <v>965.742425161146</v>
      </c>
      <c r="BR192" s="20" t="n">
        <f aca="false">BR188-$F191*BR20</f>
        <v>964.661486625365</v>
      </c>
      <c r="BS192" s="20" t="n">
        <f aca="false">BS188-$F191*BS20</f>
        <v>904.928954735707</v>
      </c>
      <c r="BT192" s="20" t="n">
        <f aca="false">BT188-$F191*BT20</f>
        <v>913.965457532332</v>
      </c>
      <c r="BU192" s="20" t="n">
        <f aca="false">BU188-$F191*BU20</f>
        <v>922.968917673352</v>
      </c>
      <c r="BV192" s="20" t="n">
        <f aca="false">BV188-$F191*BV20</f>
        <v>921.918163218563</v>
      </c>
      <c r="BW192" s="20" t="n">
        <f aca="false">BW188-$F191*BW20</f>
        <v>894.38650640404</v>
      </c>
      <c r="BX192" s="20" t="n">
        <f aca="false">BX188-$F191*BX20</f>
        <v>903.286234093829</v>
      </c>
      <c r="BY192" s="20" t="n">
        <f aca="false">BY188-$F191*BY20</f>
        <v>912.152281913929</v>
      </c>
      <c r="BZ192" s="20" t="n">
        <f aca="false">BZ188-$F191*BZ20</f>
        <v>911.081264089779</v>
      </c>
      <c r="CA192" s="20" t="n">
        <f aca="false">CA188-$F191*CA20</f>
        <v>873.072800455578</v>
      </c>
      <c r="CB192" s="20" t="n">
        <f aca="false">CB188-$F191*CB20</f>
        <v>881.725141300579</v>
      </c>
      <c r="CC192" s="20" t="n">
        <f aca="false">CC188-$F191*CC20</f>
        <v>890.343459347772</v>
      </c>
      <c r="CD192" s="20" t="n">
        <f aca="false">CD188-$F191*CD20</f>
        <v>889.261536430059</v>
      </c>
      <c r="CE192" s="20" t="n">
        <f aca="false">CE188-$F191*CE20</f>
        <v>842.02165926322</v>
      </c>
      <c r="CF192" s="20" t="n">
        <f aca="false">CF188-$F191*CF20</f>
        <v>840.966597807167</v>
      </c>
      <c r="CG192" s="20" t="n">
        <f aca="false">CG188-$F191*CG20</f>
        <v>849.142132153689</v>
      </c>
      <c r="CH192" s="20" t="n">
        <f aca="false">CH188-$F191*CH20</f>
        <v>848.065373906255</v>
      </c>
      <c r="CI192" s="20" t="n">
        <f aca="false">CI188-$F191*CI20</f>
        <v>871.53130868219</v>
      </c>
      <c r="CJ192" s="20" t="n">
        <f aca="false">CJ188-$F191*CJ20</f>
        <v>880.124959461021</v>
      </c>
      <c r="CK192" s="20" t="n">
        <f aca="false">CK188-$F191*CK20</f>
        <v>888.683238742437</v>
      </c>
      <c r="CL192" s="20" t="n">
        <f aca="false">CL188-$F191*CL20</f>
        <v>887.558427258627</v>
      </c>
      <c r="CM192" s="20" t="n">
        <f aca="false">CM188-$F191*CM20</f>
        <v>927.807357047834</v>
      </c>
      <c r="CN192" s="20" t="n">
        <f aca="false">CN188-$F191*CN20</f>
        <v>937.011527453712</v>
      </c>
      <c r="CO192" s="20" t="n">
        <f aca="false">CO188-$F191*CO20</f>
        <v>946.179847082055</v>
      </c>
      <c r="CP192" s="20" t="n">
        <f aca="false">CP188-$F191*CP20</f>
        <v>945.039794519318</v>
      </c>
      <c r="CQ192" s="20" t="n">
        <f aca="false">CQ188-$F191*CQ20</f>
        <v>887.661572899049</v>
      </c>
      <c r="CR192" s="20" t="n">
        <f aca="false">CR188-$F191*CR20</f>
        <v>896.40778018963</v>
      </c>
      <c r="CS192" s="20" t="n">
        <f aca="false">CS188-$F191*CS20</f>
        <v>905.117750584983</v>
      </c>
      <c r="CT192" s="20" t="n">
        <f aca="false">CT188-$F191*CT20</f>
        <v>903.965419502884</v>
      </c>
      <c r="CU192" s="20" t="n">
        <f aca="false">CU188-$F191*CU20</f>
        <v>-33900.8148980358</v>
      </c>
      <c r="CV192" s="20" t="n">
        <f aca="false">CV188-$F191*CV20</f>
        <v>874.13471392866</v>
      </c>
      <c r="CW192" s="20" t="n">
        <f aca="false">CW188-$F191*CW20</f>
        <v>882.526261929495</v>
      </c>
      <c r="CX192" s="20" t="n">
        <f aca="false">CX188-$F191*CX20</f>
        <v>881.299514005332</v>
      </c>
      <c r="CY192" s="20" t="n">
        <f aca="false">CY188-$F191*CY20</f>
        <v>1065.19638803434</v>
      </c>
      <c r="CZ192" s="20" t="n">
        <f aca="false">CZ188-$F191*CZ20</f>
        <v>1075.57229449574</v>
      </c>
      <c r="DA192" s="20" t="n">
        <f aca="false">DA188-$F191*DA20</f>
        <v>1085.90083663295</v>
      </c>
      <c r="DB192" s="20" t="n">
        <f aca="false">DB188-$F191*DB20</f>
        <v>1084.3946539814</v>
      </c>
      <c r="DC192" s="20" t="n">
        <f aca="false">DC188-$F191*DC20</f>
        <v>1048.75342273494</v>
      </c>
      <c r="DD192" s="20" t="n">
        <f aca="false">DD188-$F191*DD20</f>
        <v>1058.98214193129</v>
      </c>
      <c r="DE192" s="20" t="n">
        <f aca="false">DE188-$F191*DE20</f>
        <v>1069.16464917952</v>
      </c>
      <c r="DF192" s="20" t="n">
        <f aca="false">DF188-$F191*DF20</f>
        <v>1067.69511201727</v>
      </c>
      <c r="DG192" s="20" t="n">
        <f aca="false">DG188-$F191*DG20</f>
        <v>1049.79409933854</v>
      </c>
      <c r="DH192" s="20" t="n">
        <f aca="false">DH188-$F191*DH20</f>
        <v>1060.04408365918</v>
      </c>
      <c r="DI192" s="20" t="n">
        <f aca="false">DI188-$F191*DI20</f>
        <v>1070.24817086333</v>
      </c>
      <c r="DJ192" s="20" t="n">
        <f aca="false">DJ188-$F191*DJ20</f>
        <v>1068.78864532827</v>
      </c>
      <c r="DK192" s="20" t="n">
        <f aca="false">DK188-$F191*DK20</f>
        <v>1006.21233559843</v>
      </c>
      <c r="DL192" s="20" t="n">
        <f aca="false">DL188-$F191*DL20</f>
        <v>1004.80421358023</v>
      </c>
      <c r="DM192" s="20" t="n">
        <f aca="false">DM188-$F191*DM20</f>
        <v>1014.42348821132</v>
      </c>
      <c r="DN192" s="20" t="n">
        <f aca="false">DN188-$F191*DN20</f>
        <v>1012.98640889449</v>
      </c>
      <c r="DO192" s="20" t="n">
        <f aca="false">DO188-$F191*DO20</f>
        <v>1046.27389877179</v>
      </c>
      <c r="DP192" s="20" t="n">
        <f aca="false">DP188-$F191*DP20</f>
        <v>1056.50709112333</v>
      </c>
      <c r="DQ192" s="20" t="n">
        <f aca="false">DQ188-$F191*DQ20</f>
        <v>1066.69511068707</v>
      </c>
      <c r="DR192" s="20" t="n">
        <f aca="false">DR188-$F191*DR20</f>
        <v>1065.2586187603</v>
      </c>
      <c r="DS192" s="20" t="n">
        <f aca="false">DS188-$F191*DS20</f>
        <v>1020.43457584031</v>
      </c>
      <c r="DT192" s="20" t="n">
        <f aca="false">DT188-$F191*DT20</f>
        <v>1030.38819081553</v>
      </c>
      <c r="DU192" s="20" t="n">
        <f aca="false">DU188-$F191*DU20</f>
        <v>1040.29687722858</v>
      </c>
      <c r="DV192" s="20" t="n">
        <f aca="false">DV188-$F191*DV20</f>
        <v>1038.8681516625</v>
      </c>
      <c r="DW192" s="20" t="n">
        <f aca="false">DW188-$F191*DW20</f>
        <v>1018.65451900971</v>
      </c>
      <c r="DX192" s="20" t="n">
        <f aca="false">DX188-$F191*DX20</f>
        <v>1028.59022933558</v>
      </c>
      <c r="DY192" s="20" t="n">
        <f aca="false">DY188-$F191*DY20</f>
        <v>1038.48107190282</v>
      </c>
      <c r="DZ192" s="20" t="n">
        <f aca="false">DZ188-$F191*DZ20</f>
        <v>1037.05427988517</v>
      </c>
      <c r="EA192" s="20" t="n">
        <f aca="false">EA188-$F191*EA20</f>
        <v>1020.21188270729</v>
      </c>
      <c r="EB192" s="20" t="n">
        <f aca="false">EB188-$F191*EB20</f>
        <v>1018.84193657206</v>
      </c>
      <c r="EC192" s="20" t="n">
        <f aca="false">EC188-$F191*EC20</f>
        <v>1028.65403839373</v>
      </c>
      <c r="ED192" s="20" t="n">
        <f aca="false">ED188-$F191*ED20</f>
        <v>1027.25592002708</v>
      </c>
      <c r="EE192" s="20" t="n">
        <f aca="false">EE188-$F191*EE20</f>
        <v>995.018671467163</v>
      </c>
      <c r="EF192" s="20" t="n">
        <f aca="false">EF188-$F191*EF20</f>
        <v>1004.70065405525</v>
      </c>
      <c r="EG192" s="20" t="n">
        <f aca="false">EG188-$F191*EG20</f>
        <v>1014.33805745584</v>
      </c>
      <c r="EH192" s="20" t="n">
        <f aca="false">EH188-$F191*EH20</f>
        <v>1012.92044198279</v>
      </c>
      <c r="EI192" s="20" t="n">
        <f aca="false">EI188-$F191*EI20</f>
        <v>1063.83579101975</v>
      </c>
      <c r="EJ192" s="20" t="n">
        <f aca="false">EJ188-$F191*EJ20</f>
        <v>1025.94060603263</v>
      </c>
      <c r="EK192" s="20" t="n">
        <f aca="false">EK188-$F191*EK20</f>
        <v>1035.87548792143</v>
      </c>
      <c r="EL192" s="20" t="n">
        <f aca="false">EL188-$F191*EL20</f>
        <v>1034.52260019316</v>
      </c>
      <c r="EM192" s="20" t="n">
        <f aca="false">EM188-$F191*EM20</f>
        <v>1068.22156876731</v>
      </c>
      <c r="EN192" s="20" t="n">
        <f aca="false">EN188-$F191*EN20</f>
        <v>1078.75957588732</v>
      </c>
      <c r="EO192" s="20" t="n">
        <f aca="false">EO188-$F191*EO20</f>
        <v>1089.25438810497</v>
      </c>
      <c r="EP192" s="20" t="n">
        <f aca="false">EP188-$F191*EP20</f>
        <v>1087.88079281611</v>
      </c>
      <c r="EQ192" s="20" t="n">
        <f aca="false">EQ188-$F191*EQ20</f>
        <v>1030.03031767166</v>
      </c>
      <c r="ER192" s="20" t="n">
        <f aca="false">ER188-$F191*ER20</f>
        <v>1028.69282339071</v>
      </c>
      <c r="ES192" s="20" t="n">
        <f aca="false">ES188-$F191*ES20</f>
        <v>1038.64596061733</v>
      </c>
      <c r="ET192" s="20" t="n">
        <f aca="false">ET188-$F191*ET20</f>
        <v>1037.28096146051</v>
      </c>
      <c r="EU192" s="20" t="n">
        <f aca="false">EU188-$F191*EU20</f>
        <v>1014.80234721185</v>
      </c>
      <c r="EV192" s="20" t="n">
        <f aca="false">EV188-$F191*EV20</f>
        <v>994.620442304851</v>
      </c>
      <c r="EW192" s="20" t="n">
        <f aca="false">EW188-$F191*EW20</f>
        <v>1004.24101546334</v>
      </c>
      <c r="EX192" s="20" t="n">
        <f aca="false">EX188-$F191*EX20</f>
        <v>1002.91830212228</v>
      </c>
      <c r="EY192" s="20" t="n">
        <f aca="false">EY188-$F191*EY20</f>
        <v>999.419206202526</v>
      </c>
      <c r="EZ192" s="20" t="n">
        <f aca="false">EZ188-$F191*EZ20</f>
        <v>1009.2203373108</v>
      </c>
      <c r="FA192" s="20" t="n">
        <f aca="false">FA188-$F191*FA20</f>
        <v>1018.97916896445</v>
      </c>
      <c r="FB192" s="20" t="n">
        <f aca="false">FB188-$F191*FB20</f>
        <v>1017.63404885939</v>
      </c>
      <c r="FC192" s="20" t="n">
        <f aca="false">FC188-$F191*FC20</f>
        <v>1014.08062105759</v>
      </c>
      <c r="FD192" s="20" t="n">
        <f aca="false">FD188-$F191*FD20</f>
        <v>0</v>
      </c>
      <c r="FE192" s="20" t="n">
        <f aca="false">FE188-$F191*FE20</f>
        <v>0</v>
      </c>
      <c r="FF192" s="20" t="n">
        <f aca="false">FF188-$F191*FF20</f>
        <v>0</v>
      </c>
      <c r="FG192" s="20" t="n">
        <f aca="false">FG188-$F191*FG20</f>
        <v>0</v>
      </c>
      <c r="FH192" s="20" t="n">
        <f aca="false">FH188-$F191*FH20</f>
        <v>0</v>
      </c>
    </row>
    <row r="193" customFormat="false" ht="15" hidden="false" customHeight="false" outlineLevel="0" collapsed="false">
      <c r="C193" s="27" t="s">
        <v>830</v>
      </c>
      <c r="D193" s="11" t="s">
        <v>32</v>
      </c>
      <c r="E193" s="32" t="n">
        <f aca="false">XIRR(INDEX($J192:$FH192,$E23):$FH192,INDEX($J$4:$FH$4,$E23):$FH$4)</f>
        <v>0.0253016490581742</v>
      </c>
    </row>
    <row r="194" customFormat="false" ht="15" hidden="false" customHeight="false" outlineLevel="0" collapsed="false">
      <c r="C194" s="0" t="s">
        <v>831</v>
      </c>
      <c r="D194" s="11" t="s">
        <v>359</v>
      </c>
      <c r="I194" s="20" t="n">
        <f aca="false">SUM(J194:FH194)</f>
        <v>38017.0129122738</v>
      </c>
      <c r="J194" s="20" t="n">
        <f aca="false">J192-J25*J165</f>
        <v>0</v>
      </c>
      <c r="K194" s="20" t="n">
        <f aca="false">K192-K25*K165</f>
        <v>0</v>
      </c>
      <c r="L194" s="20" t="n">
        <f aca="false">L192-L25*L165</f>
        <v>0</v>
      </c>
      <c r="M194" s="20" t="n">
        <f aca="false">M192-M25*M165</f>
        <v>0</v>
      </c>
      <c r="N194" s="20" t="n">
        <f aca="false">N192-N25*N165</f>
        <v>0</v>
      </c>
      <c r="O194" s="20" t="n">
        <f aca="false">O192-O25*O165</f>
        <v>-10199.5</v>
      </c>
      <c r="P194" s="20" t="n">
        <f aca="false">P192-P25*P165</f>
        <v>-732.303647534247</v>
      </c>
      <c r="Q194" s="20" t="n">
        <f aca="false">Q192-Q25*Q165</f>
        <v>-18862.3657255791</v>
      </c>
      <c r="R194" s="20" t="n">
        <f aca="false">R192-R25*R165</f>
        <v>-18862.3657255791</v>
      </c>
      <c r="S194" s="20" t="n">
        <f aca="false">S192-S25*S165</f>
        <v>-18094.8400111706</v>
      </c>
      <c r="T194" s="20" t="n">
        <f aca="false">T192-T25*T165</f>
        <v>549.489564893417</v>
      </c>
      <c r="U194" s="20" t="n">
        <f aca="false">U192-U25*U165</f>
        <v>554.9373979689</v>
      </c>
      <c r="V194" s="20" t="n">
        <f aca="false">V192-V25*V165</f>
        <v>554.340844499028</v>
      </c>
      <c r="W194" s="20" t="n">
        <f aca="false">W192-W25*W165</f>
        <v>533.614269119641</v>
      </c>
      <c r="X194" s="20" t="n">
        <f aca="false">X192-X25*X165</f>
        <v>538.967985026554</v>
      </c>
      <c r="Y194" s="20" t="n">
        <f aca="false">Y192-Y25*Y165</f>
        <v>544.303031420114</v>
      </c>
      <c r="Z194" s="20" t="n">
        <f aca="false">Z192-Z25*Z165</f>
        <v>543.709342021779</v>
      </c>
      <c r="AA194" s="20" t="n">
        <f aca="false">AA192-AA25*AA165</f>
        <v>440.538541151334</v>
      </c>
      <c r="AB194" s="20" t="n">
        <f aca="false">AB192-AB25*AB165</f>
        <v>444.860869555297</v>
      </c>
      <c r="AC194" s="20" t="n">
        <f aca="false">AC192-AC25*AC165</f>
        <v>449.164618892266</v>
      </c>
      <c r="AD194" s="20" t="n">
        <f aca="false">AD192-AD25*AD165</f>
        <v>448.57380568276</v>
      </c>
      <c r="AE194" s="20" t="n">
        <f aca="false">AE192-AE25*AE165</f>
        <v>1189.37406196451</v>
      </c>
      <c r="AF194" s="20" t="n">
        <f aca="false">AF192-AF25*AF165</f>
        <v>1201.31873573429</v>
      </c>
      <c r="AG194" s="20" t="n">
        <f aca="false">AG192-AG25*AG165</f>
        <v>1213.22217873057</v>
      </c>
      <c r="AH194" s="20" t="n">
        <f aca="false">AH192-AH25*AH165</f>
        <v>1211.91104262061</v>
      </c>
      <c r="AI194" s="20" t="n">
        <f aca="false">AI192-AI25*AI165</f>
        <v>1194.94162435446</v>
      </c>
      <c r="AJ194" s="20" t="n">
        <f aca="false">AJ192-AJ25*AJ165</f>
        <v>1193.72938563707</v>
      </c>
      <c r="AK194" s="20" t="n">
        <f aca="false">AK192-AK25*AK165</f>
        <v>1205.62264863748</v>
      </c>
      <c r="AL194" s="20" t="n">
        <f aca="false">AL192-AL25*AL165</f>
        <v>1204.38548085988</v>
      </c>
      <c r="AM194" s="20" t="n">
        <f aca="false">AM192-AM25*AM165</f>
        <v>1138.46168970853</v>
      </c>
      <c r="AN194" s="20" t="n">
        <f aca="false">AN192-AN25*AN165</f>
        <v>1149.90934257322</v>
      </c>
      <c r="AO194" s="20" t="n">
        <f aca="false">AO192-AO25*AO165</f>
        <v>1161.31799307533</v>
      </c>
      <c r="AP194" s="20" t="n">
        <f aca="false">AP192-AP25*AP165</f>
        <v>1160.07772029828</v>
      </c>
      <c r="AQ194" s="20" t="n">
        <f aca="false">AQ192-AQ25*AQ165</f>
        <v>1033.52192687751</v>
      </c>
      <c r="AR194" s="20" t="n">
        <f aca="false">AR192-AR25*AR165</f>
        <v>1043.86625474593</v>
      </c>
      <c r="AS194" s="20" t="n">
        <f aca="false">AS192-AS25*AS165</f>
        <v>1054.1736139707</v>
      </c>
      <c r="AT194" s="20" t="n">
        <f aca="false">AT192-AT25*AT165</f>
        <v>1052.99801333305</v>
      </c>
      <c r="AU194" s="20" t="n">
        <f aca="false">AU192-AU25*AU165</f>
        <v>1060.40135468523</v>
      </c>
      <c r="AV194" s="20" t="n">
        <f aca="false">AV192-AV25*AV165</f>
        <v>1071.05362193935</v>
      </c>
      <c r="AW194" s="20" t="n">
        <f aca="false">AW192-AW25*AW165</f>
        <v>1081.66922165595</v>
      </c>
      <c r="AX194" s="20" t="n">
        <f aca="false">AX192-AX25*AX165</f>
        <v>1080.5031961749</v>
      </c>
      <c r="AY194" s="20" t="n">
        <f aca="false">AY192-AY25*AY165</f>
        <v>995.919141185273</v>
      </c>
      <c r="AZ194" s="20" t="n">
        <f aca="false">AZ192-AZ25*AZ165</f>
        <v>994.778647562612</v>
      </c>
      <c r="BA194" s="20" t="n">
        <f aca="false">BA192-BA25*BA165</f>
        <v>1004.55811790615</v>
      </c>
      <c r="BB194" s="20" t="n">
        <f aca="false">BB192-BB25*BB165</f>
        <v>1003.39417062393</v>
      </c>
      <c r="BC194" s="20" t="n">
        <f aca="false">BC192-BC25*BC165</f>
        <v>1015.58337732579</v>
      </c>
      <c r="BD194" s="20" t="n">
        <f aca="false">BD192-BD25*BD165</f>
        <v>1025.68224769176</v>
      </c>
      <c r="BE194" s="20" t="n">
        <f aca="false">BE192-BE25*BE165</f>
        <v>1035.7426521614</v>
      </c>
      <c r="BF194" s="20" t="n">
        <f aca="false">BF192-BF25*BF165</f>
        <v>1034.5194389789</v>
      </c>
      <c r="BG194" s="20" t="n">
        <f aca="false">BG192-BG25*BG165</f>
        <v>1032.3772246297</v>
      </c>
      <c r="BH194" s="20" t="n">
        <f aca="false">BH192-BH25*BH165</f>
        <v>1042.65342739301</v>
      </c>
      <c r="BI194" s="20" t="n">
        <f aca="false">BI192-BI25*BI165</f>
        <v>1052.89086358125</v>
      </c>
      <c r="BJ194" s="20" t="n">
        <f aca="false">BJ192-BJ25*BJ165</f>
        <v>1051.65808883309</v>
      </c>
      <c r="BK194" s="20" t="n">
        <f aca="false">BK192-BK25*BK165</f>
        <v>1003.57493685936</v>
      </c>
      <c r="BL194" s="20" t="n">
        <f aca="false">BL192-BL25*BL165</f>
        <v>1013.54166536624</v>
      </c>
      <c r="BM194" s="20" t="n">
        <f aca="false">BM192-BM25*BM165</f>
        <v>1023.46996968341</v>
      </c>
      <c r="BN194" s="20" t="n">
        <f aca="false">BN192-BN25*BN165</f>
        <v>1022.24808276854</v>
      </c>
      <c r="BO194" s="20" t="n">
        <f aca="false">BO192-BO25*BO165</f>
        <v>1020.47920963336</v>
      </c>
      <c r="BP194" s="20" t="n">
        <f aca="false">BP192-BP25*BP165</f>
        <v>1019.31530028044</v>
      </c>
      <c r="BQ194" s="20" t="n">
        <f aca="false">BQ192-BQ25*BQ165</f>
        <v>1029.34074885047</v>
      </c>
      <c r="BR194" s="20" t="n">
        <f aca="false">BR192-BR25*BR165</f>
        <v>1028.15290430566</v>
      </c>
      <c r="BS194" s="20" t="n">
        <f aca="false">BS192-BS25*BS165</f>
        <v>963.206556402715</v>
      </c>
      <c r="BT194" s="20" t="n">
        <f aca="false">BT192-BT25*BT165</f>
        <v>972.789880740774</v>
      </c>
      <c r="BU194" s="20" t="n">
        <f aca="false">BU192-BU25*BU165</f>
        <v>982.336894468278</v>
      </c>
      <c r="BV194" s="20" t="n">
        <f aca="false">BV192-BV25*BV165</f>
        <v>981.182219243235</v>
      </c>
      <c r="BW194" s="20" t="n">
        <f aca="false">BW192-BW25*BW165</f>
        <v>951.621448345939</v>
      </c>
      <c r="BX194" s="20" t="n">
        <f aca="false">BX192-BX25*BX165</f>
        <v>961.054470368792</v>
      </c>
      <c r="BY194" s="20" t="n">
        <f aca="false">BY192-BY25*BY165</f>
        <v>970.450481545835</v>
      </c>
      <c r="BZ194" s="20" t="n">
        <f aca="false">BZ192-BZ25*BZ165</f>
        <v>969.273538881934</v>
      </c>
      <c r="CA194" s="20" t="n">
        <f aca="false">CA192-CA25*CA165</f>
        <v>928.199793457519</v>
      </c>
      <c r="CB194" s="20" t="n">
        <f aca="false">CB192-CB25*CB165</f>
        <v>937.360961804782</v>
      </c>
      <c r="CC194" s="20" t="n">
        <f aca="false">CC192-CC25*CC165</f>
        <v>946.484742462146</v>
      </c>
      <c r="CD194" s="20" t="n">
        <f aca="false">CD192-CD25*CD165</f>
        <v>945.295816178945</v>
      </c>
      <c r="CE194" s="20" t="n">
        <f aca="false">CE192-CE25*CE165</f>
        <v>893.730761763728</v>
      </c>
      <c r="CF194" s="20" t="n">
        <f aca="false">CF192-CF25*CF165</f>
        <v>892.571353570263</v>
      </c>
      <c r="CG194" s="20" t="n">
        <f aca="false">CG192-CG25*CG165</f>
        <v>901.208558732385</v>
      </c>
      <c r="CH194" s="20" t="n">
        <f aca="false">CH192-CH25*CH165</f>
        <v>900.025307911029</v>
      </c>
      <c r="CI194" s="20" t="n">
        <f aca="false">CI192-CI25*CI165</f>
        <v>926.505846453796</v>
      </c>
      <c r="CJ194" s="20" t="n">
        <f aca="false">CJ192-CJ25*CJ165</f>
        <v>935.60252022285</v>
      </c>
      <c r="CK194" s="20" t="n">
        <f aca="false">CK192-CK25*CK165</f>
        <v>944.660324214525</v>
      </c>
      <c r="CL194" s="20" t="n">
        <f aca="false">CL192-CL25*CL165</f>
        <v>943.424267638909</v>
      </c>
      <c r="CM194" s="20" t="n">
        <f aca="false">CM192-CM25*CM165</f>
        <v>988.347657844613</v>
      </c>
      <c r="CN194" s="20" t="n">
        <f aca="false">CN192-CN25*CN165</f>
        <v>998.11523230273</v>
      </c>
      <c r="CO194" s="20" t="n">
        <f aca="false">CO192-CO25*CO165</f>
        <v>1007.84341030202</v>
      </c>
      <c r="CP194" s="20" t="n">
        <f aca="false">CP192-CP25*CP165</f>
        <v>1006.59060528802</v>
      </c>
      <c r="CQ194" s="20" t="n">
        <f aca="false">CQ192-CQ25*CQ165</f>
        <v>944.231411527267</v>
      </c>
      <c r="CR194" s="20" t="n">
        <f aca="false">CR192-CR25*CR165</f>
        <v>953.495729814728</v>
      </c>
      <c r="CS194" s="20" t="n">
        <f aca="false">CS192-CS25*CS165</f>
        <v>962.720227338202</v>
      </c>
      <c r="CT194" s="20" t="n">
        <f aca="false">CT192-CT25*CT165</f>
        <v>961.453929445786</v>
      </c>
      <c r="CU194" s="20" t="n">
        <f aca="false">CU192-CU25*CU165</f>
        <v>-33850.7612572462</v>
      </c>
      <c r="CV194" s="20" t="n">
        <f aca="false">CV192-CV25*CV165</f>
        <v>874.13471392866</v>
      </c>
      <c r="CW194" s="20" t="n">
        <f aca="false">CW192-CW25*CW165</f>
        <v>882.526261929495</v>
      </c>
      <c r="CX194" s="20" t="n">
        <f aca="false">CX192-CX25*CX165</f>
        <v>881.299514005332</v>
      </c>
      <c r="CY194" s="20" t="n">
        <f aca="false">CY192-CY25*CY165</f>
        <v>1065.19638803434</v>
      </c>
      <c r="CZ194" s="20" t="n">
        <f aca="false">CZ192-CZ25*CZ165</f>
        <v>1075.57229449574</v>
      </c>
      <c r="DA194" s="20" t="n">
        <f aca="false">DA192-DA25*DA165</f>
        <v>1085.90083663295</v>
      </c>
      <c r="DB194" s="20" t="n">
        <f aca="false">DB192-DB25*DB165</f>
        <v>1084.3946539814</v>
      </c>
      <c r="DC194" s="20" t="n">
        <f aca="false">DC192-DC25*DC165</f>
        <v>1048.75342273494</v>
      </c>
      <c r="DD194" s="20" t="n">
        <f aca="false">DD192-DD25*DD165</f>
        <v>1058.98214193129</v>
      </c>
      <c r="DE194" s="20" t="n">
        <f aca="false">DE192-DE25*DE165</f>
        <v>1069.16464917952</v>
      </c>
      <c r="DF194" s="20" t="n">
        <f aca="false">DF192-DF25*DF165</f>
        <v>1067.69511201727</v>
      </c>
      <c r="DG194" s="20" t="n">
        <f aca="false">DG192-DG25*DG165</f>
        <v>1049.79409933854</v>
      </c>
      <c r="DH194" s="20" t="n">
        <f aca="false">DH192-DH25*DH165</f>
        <v>1060.04408365918</v>
      </c>
      <c r="DI194" s="20" t="n">
        <f aca="false">DI192-DI25*DI165</f>
        <v>1070.24817086333</v>
      </c>
      <c r="DJ194" s="20" t="n">
        <f aca="false">DJ192-DJ25*DJ165</f>
        <v>1068.78864532827</v>
      </c>
      <c r="DK194" s="20" t="n">
        <f aca="false">DK192-DK25*DK165</f>
        <v>1006.21233559843</v>
      </c>
      <c r="DL194" s="20" t="n">
        <f aca="false">DL192-DL25*DL165</f>
        <v>1004.80421358023</v>
      </c>
      <c r="DM194" s="20" t="n">
        <f aca="false">DM192-DM25*DM165</f>
        <v>1014.42348821132</v>
      </c>
      <c r="DN194" s="20" t="n">
        <f aca="false">DN192-DN25*DN165</f>
        <v>1012.98640889449</v>
      </c>
      <c r="DO194" s="20" t="n">
        <f aca="false">DO192-DO25*DO165</f>
        <v>1046.27389877179</v>
      </c>
      <c r="DP194" s="20" t="n">
        <f aca="false">DP192-DP25*DP165</f>
        <v>1056.50709112333</v>
      </c>
      <c r="DQ194" s="20" t="n">
        <f aca="false">DQ192-DQ25*DQ165</f>
        <v>1066.69511068707</v>
      </c>
      <c r="DR194" s="20" t="n">
        <f aca="false">DR192-DR25*DR165</f>
        <v>1065.2586187603</v>
      </c>
      <c r="DS194" s="20" t="n">
        <f aca="false">DS192-DS25*DS165</f>
        <v>1020.43457584031</v>
      </c>
      <c r="DT194" s="20" t="n">
        <f aca="false">DT192-DT25*DT165</f>
        <v>1030.38819081553</v>
      </c>
      <c r="DU194" s="20" t="n">
        <f aca="false">DU192-DU25*DU165</f>
        <v>1040.29687722858</v>
      </c>
      <c r="DV194" s="20" t="n">
        <f aca="false">DV192-DV25*DV165</f>
        <v>1038.8681516625</v>
      </c>
      <c r="DW194" s="20" t="n">
        <f aca="false">DW192-DW25*DW165</f>
        <v>1018.65451900971</v>
      </c>
      <c r="DX194" s="20" t="n">
        <f aca="false">DX192-DX25*DX165</f>
        <v>1028.59022933558</v>
      </c>
      <c r="DY194" s="20" t="n">
        <f aca="false">DY192-DY25*DY165</f>
        <v>1038.48107190282</v>
      </c>
      <c r="DZ194" s="20" t="n">
        <f aca="false">DZ192-DZ25*DZ165</f>
        <v>1037.05427988517</v>
      </c>
      <c r="EA194" s="20" t="n">
        <f aca="false">EA192-EA25*EA165</f>
        <v>1020.21188270729</v>
      </c>
      <c r="EB194" s="20" t="n">
        <f aca="false">EB192-EB25*EB165</f>
        <v>1018.84193657206</v>
      </c>
      <c r="EC194" s="20" t="n">
        <f aca="false">EC192-EC25*EC165</f>
        <v>1028.65403839373</v>
      </c>
      <c r="ED194" s="20" t="n">
        <f aca="false">ED192-ED25*ED165</f>
        <v>1027.25592002708</v>
      </c>
      <c r="EE194" s="20" t="n">
        <f aca="false">EE192-EE25*EE165</f>
        <v>995.018671467163</v>
      </c>
      <c r="EF194" s="20" t="n">
        <f aca="false">EF192-EF25*EF165</f>
        <v>1004.70065405525</v>
      </c>
      <c r="EG194" s="20" t="n">
        <f aca="false">EG192-EG25*EG165</f>
        <v>1014.33805745584</v>
      </c>
      <c r="EH194" s="20" t="n">
        <f aca="false">EH192-EH25*EH165</f>
        <v>1012.92044198279</v>
      </c>
      <c r="EI194" s="20" t="n">
        <f aca="false">EI192-EI25*EI165</f>
        <v>1063.83579101975</v>
      </c>
      <c r="EJ194" s="20" t="n">
        <f aca="false">EJ192-EJ25*EJ165</f>
        <v>1074.28335710223</v>
      </c>
      <c r="EK194" s="20" t="n">
        <f aca="false">EK192-EK25*EK165</f>
        <v>1084.68637478684</v>
      </c>
      <c r="EL194" s="20" t="n">
        <f aca="false">EL192-EL25*EL165</f>
        <v>1083.26973842216</v>
      </c>
      <c r="EM194" s="20" t="n">
        <f aca="false">EM192-EM25*EM165</f>
        <v>1118.55661651027</v>
      </c>
      <c r="EN194" s="20" t="n">
        <f aca="false">EN192-EN25*EN165</f>
        <v>1129.5911789396</v>
      </c>
      <c r="EO194" s="20" t="n">
        <f aca="false">EO192-EO25*EO165</f>
        <v>1140.58051110468</v>
      </c>
      <c r="EP194" s="20" t="n">
        <f aca="false">EP192-EP25*EP165</f>
        <v>1139.14219143049</v>
      </c>
      <c r="EQ194" s="20" t="n">
        <f aca="false">EQ192-EQ25*EQ165</f>
        <v>1078.56577766666</v>
      </c>
      <c r="ER194" s="20" t="n">
        <f aca="false">ER192-ER25*ER165</f>
        <v>1077.16526009499</v>
      </c>
      <c r="ES194" s="20" t="n">
        <f aca="false">ES192-ES25*ES165</f>
        <v>1087.58739331658</v>
      </c>
      <c r="ET194" s="20" t="n">
        <f aca="false">ET192-ET25*ET165</f>
        <v>1086.15807482776</v>
      </c>
      <c r="EU194" s="20" t="n">
        <f aca="false">EU192-EU25*EU165</f>
        <v>1082.37173000912</v>
      </c>
      <c r="EV194" s="20" t="n">
        <f aca="false">EV192-EV25*EV165</f>
        <v>1092.9894970383</v>
      </c>
      <c r="EW194" s="20" t="n">
        <f aca="false">EW192-EW25*EW165</f>
        <v>1103.56155545422</v>
      </c>
      <c r="EX194" s="20" t="n">
        <f aca="false">EX192-EX25*EX165</f>
        <v>1102.1080243102</v>
      </c>
      <c r="EY194" s="20" t="n">
        <f aca="false">EY192-EY25*EY165</f>
        <v>1098.26286395882</v>
      </c>
      <c r="EZ194" s="20" t="n">
        <f aca="false">EZ192-EZ25*EZ165</f>
        <v>1109.03333770418</v>
      </c>
      <c r="FA194" s="20" t="n">
        <f aca="false">FA192-FA25*FA165</f>
        <v>1119.75732853236</v>
      </c>
      <c r="FB194" s="20" t="n">
        <f aca="false">FB192-FB25*FB165</f>
        <v>1118.27917457076</v>
      </c>
      <c r="FC194" s="20" t="n">
        <f aca="false">FC192-FC25*FC165</f>
        <v>1114.37430885449</v>
      </c>
      <c r="FD194" s="20" t="n">
        <f aca="false">FD192-FD25*FD165</f>
        <v>0</v>
      </c>
      <c r="FE194" s="20" t="n">
        <f aca="false">FE192-FE25*FE165</f>
        <v>0</v>
      </c>
      <c r="FF194" s="20" t="n">
        <f aca="false">FF192-FF25*FF165</f>
        <v>0</v>
      </c>
      <c r="FG194" s="20" t="n">
        <f aca="false">FG192-FG25*FG165</f>
        <v>0</v>
      </c>
      <c r="FH194" s="20" t="n">
        <f aca="false">FH192-FH25*FH165</f>
        <v>0</v>
      </c>
    </row>
    <row r="195" customFormat="false" ht="15" hidden="false" customHeight="false" outlineLevel="0" collapsed="false">
      <c r="C195" s="27" t="s">
        <v>832</v>
      </c>
      <c r="D195" s="11" t="s">
        <v>32</v>
      </c>
      <c r="E195" s="32" t="n">
        <f aca="false">XIRR(INDEX($J194:$FH194,$E23):$FH194,INDEX($J$4:$FH$4,$E23):$FH$4)</f>
        <v>0.0279942516340342</v>
      </c>
    </row>
    <row r="196" customFormat="false" ht="15" hidden="false" customHeight="false" outlineLevel="0" collapsed="false">
      <c r="C196" s="0" t="s">
        <v>833</v>
      </c>
      <c r="D196" s="11" t="s">
        <v>359</v>
      </c>
      <c r="E196" s="20" t="n">
        <f aca="false">-SUMIF($J$4:$FH$4,"&lt;="&amp;$E22,$J196:$FH196)</f>
        <v>53102.8469218533</v>
      </c>
      <c r="I196" s="20" t="n">
        <f aca="false">SUM(J196:FH196)</f>
        <v>27258.859879413</v>
      </c>
      <c r="J196" s="20" t="n">
        <f aca="false">J192+J25*(J173+J156-J165)</f>
        <v>0</v>
      </c>
      <c r="K196" s="20" t="n">
        <f aca="false">K192+K25*(K173+K156-K165)</f>
        <v>0</v>
      </c>
      <c r="L196" s="20" t="n">
        <f aca="false">L192+L25*(L173+L156-L165)</f>
        <v>0</v>
      </c>
      <c r="M196" s="20" t="n">
        <f aca="false">M192+M25*(M173+M156-M165)</f>
        <v>0</v>
      </c>
      <c r="N196" s="20" t="n">
        <f aca="false">N192+N25*(N173+N156-N165)</f>
        <v>0</v>
      </c>
      <c r="O196" s="20" t="n">
        <f aca="false">O192+O25*(O173+O156-O165)</f>
        <v>-10199.5</v>
      </c>
      <c r="P196" s="20" t="n">
        <f aca="false">P192+P25*(P173+P156-P165)</f>
        <v>-806.09104905786</v>
      </c>
      <c r="Q196" s="20" t="n">
        <f aca="false">Q192+Q25*(Q173+Q156-Q165)</f>
        <v>-14045.8678538319</v>
      </c>
      <c r="R196" s="20" t="n">
        <f aca="false">R192+R25*(R173+R156-R165)</f>
        <v>-14034.8670670232</v>
      </c>
      <c r="S196" s="20" t="n">
        <f aca="false">S192+S25*(S173+S156-S165)</f>
        <v>-14016.5209519404</v>
      </c>
      <c r="T196" s="20" t="n">
        <f aca="false">T192+T25*(T173+T156-T165)</f>
        <v>195.695564464137</v>
      </c>
      <c r="U196" s="20" t="n">
        <f aca="false">U192+U25*(U173+U156-U165)</f>
        <v>201.14339753962</v>
      </c>
      <c r="V196" s="20" t="n">
        <f aca="false">V192+V25*(V173+V156-V165)</f>
        <v>200.546844069748</v>
      </c>
      <c r="W196" s="20" t="n">
        <f aca="false">W192+W25*(W173+W156-W165)</f>
        <v>179.82026869036</v>
      </c>
      <c r="X196" s="20" t="n">
        <f aca="false">X192+X25*(X173+X156-X165)</f>
        <v>185.173984597274</v>
      </c>
      <c r="Y196" s="20" t="n">
        <f aca="false">Y192+Y25*(Y173+Y156-Y165)</f>
        <v>190.509030990833</v>
      </c>
      <c r="Z196" s="20" t="n">
        <f aca="false">Z192+Z25*(Z173+Z156-Z165)</f>
        <v>189.915341592499</v>
      </c>
      <c r="AA196" s="20" t="n">
        <f aca="false">AA192+AA25*(AA173+AA156-AA165)</f>
        <v>86.7445407220539</v>
      </c>
      <c r="AB196" s="20" t="n">
        <f aca="false">AB192+AB25*(AB173+AB156-AB165)</f>
        <v>91.0668691260166</v>
      </c>
      <c r="AC196" s="20" t="n">
        <f aca="false">AC192+AC25*(AC173+AC156-AC165)</f>
        <v>95.370618462986</v>
      </c>
      <c r="AD196" s="20" t="n">
        <f aca="false">AD192+AD25*(AD173+AD156-AD165)</f>
        <v>94.7798052534797</v>
      </c>
      <c r="AE196" s="20" t="n">
        <f aca="false">AE192+AE25*(AE173+AE156-AE165)</f>
        <v>827.990392350468</v>
      </c>
      <c r="AF196" s="20" t="n">
        <f aca="false">AF192+AF25*(AF173+AF156-AF165)</f>
        <v>839.718985944092</v>
      </c>
      <c r="AG196" s="20" t="n">
        <f aca="false">AG192+AG25*(AG173+AG156-AG165)</f>
        <v>851.406850748181</v>
      </c>
      <c r="AH196" s="20" t="n">
        <f aca="false">AH192+AH25*(AH173+AH156-AH165)</f>
        <v>850.043719976879</v>
      </c>
      <c r="AI196" s="20" t="n">
        <f aca="false">AI192+AI25*(AI173+AI156-AI165)</f>
        <v>833.295840088511</v>
      </c>
      <c r="AJ196" s="20" t="n">
        <f aca="false">AJ192+AJ25*(AJ173+AJ156-AJ165)</f>
        <v>832.02436408936</v>
      </c>
      <c r="AK196" s="20" t="n">
        <f aca="false">AK192+AK25*(AK173+AK156-AK165)</f>
        <v>835.5651959738</v>
      </c>
      <c r="AL196" s="20" t="n">
        <f aca="false">AL192+AL25*(AL173+AL156-AL165)</f>
        <v>834.206072288151</v>
      </c>
      <c r="AM196" s="20" t="n">
        <f aca="false">AM192+AM25*(AM173+AM156-AM165)</f>
        <v>772.260396227459</v>
      </c>
      <c r="AN196" s="20" t="n">
        <f aca="false">AN192+AN25*(AN173+AN156-AN165)</f>
        <v>783.297994768972</v>
      </c>
      <c r="AO196" s="20" t="n">
        <f aca="false">AO192+AO25*(AO173+AO156-AO165)</f>
        <v>794.297111535705</v>
      </c>
      <c r="AP196" s="20" t="n">
        <f aca="false">AP192+AP25*(AP173+AP156-AP165)</f>
        <v>792.923276702104</v>
      </c>
      <c r="AQ196" s="20" t="n">
        <f aca="false">AQ192+AQ25*(AQ173+AQ156-AQ165)</f>
        <v>675.790444407799</v>
      </c>
      <c r="AR196" s="20" t="n">
        <f aca="false">AR192+AR25*(AR173+AR156-AR165)</f>
        <v>685.811832607165</v>
      </c>
      <c r="AS196" s="20" t="n">
        <f aca="false">AS192+AS25*(AS173+AS156-AS165)</f>
        <v>695.796437408535</v>
      </c>
      <c r="AT196" s="20" t="n">
        <f aca="false">AT192+AT25*(AT173+AT156-AT165)</f>
        <v>694.468963107506</v>
      </c>
      <c r="AU196" s="20" t="n">
        <f aca="false">AU192+AU25*(AU173+AU156-AU165)</f>
        <v>699.226296203397</v>
      </c>
      <c r="AV196" s="20" t="n">
        <f aca="false">AV192+AV25*(AV173+AV156-AV165)</f>
        <v>709.51510389988</v>
      </c>
      <c r="AW196" s="20" t="n">
        <f aca="false">AW192+AW25*(AW173+AW156-AW165)</f>
        <v>719.767242138142</v>
      </c>
      <c r="AX196" s="20" t="n">
        <f aca="false">AX192+AX25*(AX173+AX156-AX165)</f>
        <v>718.435353751322</v>
      </c>
      <c r="AY196" s="20" t="n">
        <f aca="false">AY192+AY25*(AY173+AY156-AY165)</f>
        <v>640.330269025548</v>
      </c>
      <c r="AZ196" s="20" t="n">
        <f aca="false">AZ192+AZ25*(AZ173+AZ156-AZ165)</f>
        <v>639.014802186573</v>
      </c>
      <c r="BA196" s="20" t="n">
        <f aca="false">BA192+BA25*(BA173+BA156-BA165)</f>
        <v>648.49243675747</v>
      </c>
      <c r="BB196" s="20" t="n">
        <f aca="false">BB192+BB25*(BB173+BB156-BB165)</f>
        <v>647.148643269483</v>
      </c>
      <c r="BC196" s="20" t="n">
        <f aca="false">BC192+BC25*(BC173+BC156-BC165)</f>
        <v>656.233853546418</v>
      </c>
      <c r="BD196" s="20" t="n">
        <f aca="false">BD192+BD25*(BD173+BD156-BD165)</f>
        <v>665.991469033936</v>
      </c>
      <c r="BE196" s="20" t="n">
        <f aca="false">BE192+BE25*(BE173+BE156-BE165)</f>
        <v>675.710433543714</v>
      </c>
      <c r="BF196" s="20" t="n">
        <f aca="false">BF192+BF25*(BF173+BF156-BF165)</f>
        <v>674.298208969147</v>
      </c>
      <c r="BG196" s="20" t="n">
        <f aca="false">BG192+BG25*(BG173+BG156-BG165)</f>
        <v>670.327145733319</v>
      </c>
      <c r="BH196" s="20" t="n">
        <f aca="false">BH192+BH25*(BH173+BH156-BH165)</f>
        <v>630.893920444079</v>
      </c>
      <c r="BI196" s="20" t="n">
        <f aca="false">BI192+BI25*(BI173+BI156-BI165)</f>
        <v>640.216765484081</v>
      </c>
      <c r="BJ196" s="20" t="n">
        <f aca="false">BJ192+BJ25*(BJ173+BJ156-BJ165)</f>
        <v>638.780602105016</v>
      </c>
      <c r="BK196" s="20" t="n">
        <f aca="false">BK192+BK25*(BK173+BK156-BK165)</f>
        <v>594.072194728277</v>
      </c>
      <c r="BL196" s="20" t="n">
        <f aca="false">BL192+BL25*(BL173+BL156-BL165)</f>
        <v>603.136907483445</v>
      </c>
      <c r="BM196" s="20" t="n">
        <f aca="false">BM192+BM25*(BM173+BM156-BM165)</f>
        <v>612.162626151813</v>
      </c>
      <c r="BN196" s="20" t="n">
        <f aca="false">BN192+BN25*(BN173+BN156-BN165)</f>
        <v>610.720356627478</v>
      </c>
      <c r="BO196" s="20" t="n">
        <f aca="false">BO192+BO25*(BO173+BO156-BO165)</f>
        <v>608.458964490797</v>
      </c>
      <c r="BP196" s="20" t="n">
        <f aca="false">BP192+BP25*(BP173+BP156-BP165)</f>
        <v>607.061144119481</v>
      </c>
      <c r="BQ196" s="20" t="n">
        <f aca="false">BQ192+BQ25*(BQ173+BQ156-BQ165)</f>
        <v>616.158641918753</v>
      </c>
      <c r="BR196" s="20" t="n">
        <f aca="false">BR192+BR25*(BR173+BR156-BR165)</f>
        <v>614.730521035231</v>
      </c>
      <c r="BS196" s="20" t="n">
        <f aca="false">BS192+BS25*(BS173+BS156-BS165)</f>
        <v>554.643350823538</v>
      </c>
      <c r="BT196" s="20" t="n">
        <f aca="false">BT192+BT25*(BT173+BT156-BT165)</f>
        <v>563.32549556396</v>
      </c>
      <c r="BU196" s="20" t="n">
        <f aca="false">BU192+BU25*(BU173+BU156-BU165)</f>
        <v>571.970148696856</v>
      </c>
      <c r="BV196" s="20" t="n">
        <f aca="false">BV192+BV25*(BV173+BV156-BV165)</f>
        <v>570.554524572651</v>
      </c>
      <c r="BW196" s="20" t="n">
        <f aca="false">BW192+BW25*(BW173+BW156-BW165)</f>
        <v>542.650321022896</v>
      </c>
      <c r="BX196" s="20" t="n">
        <f aca="false">BX192+BX25*(BX173+BX156-BX165)</f>
        <v>551.177558388119</v>
      </c>
      <c r="BY196" s="20" t="n">
        <f aca="false">BY192+BY25*(BY173+BY156-BY165)</f>
        <v>559.666440278379</v>
      </c>
      <c r="BZ196" s="20" t="n">
        <f aca="false">BZ192+BZ25*(BZ173+BZ156-BZ165)</f>
        <v>558.211964376573</v>
      </c>
      <c r="CA196" s="20" t="n">
        <f aca="false">CA192+CA25*(CA173+CA156-CA165)</f>
        <v>1227.40013410236</v>
      </c>
      <c r="CB196" s="20" t="n">
        <f aca="false">CB192+CB25*(CB173+CB156-CB165)</f>
        <v>881.866928170633</v>
      </c>
      <c r="CC196" s="20" t="n">
        <f aca="false">CC192+CC25*(CC173+CC156-CC165)</f>
        <v>890.486804315299</v>
      </c>
      <c r="CD196" s="20" t="n">
        <f aca="false">CD192+CD25*(CD173+CD156-CD165)</f>
        <v>889.404881397586</v>
      </c>
      <c r="CE196" s="20" t="n">
        <f aca="false">CE192+CE25*(CE173+CE156-CE165)</f>
        <v>842.163446133274</v>
      </c>
      <c r="CF196" s="20" t="n">
        <f aca="false">CF192+CF25*(CF173+CF156-CF165)</f>
        <v>841.108384677221</v>
      </c>
      <c r="CG196" s="20" t="n">
        <f aca="false">CG192+CG25*(CG173+CG156-CG165)</f>
        <v>849.285477121216</v>
      </c>
      <c r="CH196" s="20" t="n">
        <f aca="false">CH192+CH25*(CH173+CH156-CH165)</f>
        <v>848.208718873783</v>
      </c>
      <c r="CI196" s="20" t="n">
        <f aca="false">CI192+CI25*(CI173+CI156-CI165)</f>
        <v>871.671537454771</v>
      </c>
      <c r="CJ196" s="20" t="n">
        <f aca="false">CJ192+CJ25*(CJ173+CJ156-CJ165)</f>
        <v>880.266746331075</v>
      </c>
      <c r="CK196" s="20" t="n">
        <f aca="false">CK192+CK25*(CK173+CK156-CK165)</f>
        <v>888.826583709964</v>
      </c>
      <c r="CL196" s="20" t="n">
        <f aca="false">CL192+CL25*(CL173+CL156-CL165)</f>
        <v>887.701772226154</v>
      </c>
      <c r="CM196" s="20" t="n">
        <f aca="false">CM192+CM25*(CM173+CM156-CM165)</f>
        <v>927.947585820415</v>
      </c>
      <c r="CN196" s="20" t="n">
        <f aca="false">CN192+CN25*(CN173+CN156-CN165)</f>
        <v>937.153314323766</v>
      </c>
      <c r="CO196" s="20" t="n">
        <f aca="false">CO192+CO25*(CO173+CO156-CO165)</f>
        <v>946.323192049582</v>
      </c>
      <c r="CP196" s="20" t="n">
        <f aca="false">CP192+CP25*(CP173+CP156-CP165)</f>
        <v>945.183139486845</v>
      </c>
      <c r="CQ196" s="20" t="n">
        <f aca="false">CQ192+CQ25*(CQ173+CQ156-CQ165)</f>
        <v>887.80180167163</v>
      </c>
      <c r="CR196" s="20" t="n">
        <f aca="false">CR192+CR25*(CR173+CR156-CR165)</f>
        <v>896.549567059684</v>
      </c>
      <c r="CS196" s="20" t="n">
        <f aca="false">CS192+CS25*(CS173+CS156-CS165)</f>
        <v>905.26109555251</v>
      </c>
      <c r="CT196" s="20" t="n">
        <f aca="false">CT192+CT25*(CT173+CT156-CT165)</f>
        <v>904.108764470411</v>
      </c>
      <c r="CU196" s="20" t="n">
        <f aca="false">CU192+CU25*(CU173+CU156-CU165)</f>
        <v>-33900.6731111658</v>
      </c>
      <c r="CV196" s="20" t="n">
        <f aca="false">CV192+CV25*(CV173+CV156-CV165)</f>
        <v>874.13471392866</v>
      </c>
      <c r="CW196" s="20" t="n">
        <f aca="false">CW192+CW25*(CW173+CW156-CW165)</f>
        <v>882.526261929495</v>
      </c>
      <c r="CX196" s="20" t="n">
        <f aca="false">CX192+CX25*(CX173+CX156-CX165)</f>
        <v>881.299514005332</v>
      </c>
      <c r="CY196" s="20" t="n">
        <f aca="false">CY192+CY25*(CY173+CY156-CY165)</f>
        <v>1065.19638803434</v>
      </c>
      <c r="CZ196" s="20" t="n">
        <f aca="false">CZ192+CZ25*(CZ173+CZ156-CZ165)</f>
        <v>1075.57229449574</v>
      </c>
      <c r="DA196" s="20" t="n">
        <f aca="false">DA192+DA25*(DA173+DA156-DA165)</f>
        <v>1085.90083663295</v>
      </c>
      <c r="DB196" s="20" t="n">
        <f aca="false">DB192+DB25*(DB173+DB156-DB165)</f>
        <v>1084.3946539814</v>
      </c>
      <c r="DC196" s="20" t="n">
        <f aca="false">DC192+DC25*(DC173+DC156-DC165)</f>
        <v>1048.75342273494</v>
      </c>
      <c r="DD196" s="20" t="n">
        <f aca="false">DD192+DD25*(DD173+DD156-DD165)</f>
        <v>1058.98214193129</v>
      </c>
      <c r="DE196" s="20" t="n">
        <f aca="false">DE192+DE25*(DE173+DE156-DE165)</f>
        <v>1069.16464917952</v>
      </c>
      <c r="DF196" s="20" t="n">
        <f aca="false">DF192+DF25*(DF173+DF156-DF165)</f>
        <v>1067.69511201727</v>
      </c>
      <c r="DG196" s="20" t="n">
        <f aca="false">DG192+DG25*(DG173+DG156-DG165)</f>
        <v>1049.79409933854</v>
      </c>
      <c r="DH196" s="20" t="n">
        <f aca="false">DH192+DH25*(DH173+DH156-DH165)</f>
        <v>1060.04408365918</v>
      </c>
      <c r="DI196" s="20" t="n">
        <f aca="false">DI192+DI25*(DI173+DI156-DI165)</f>
        <v>1070.24817086333</v>
      </c>
      <c r="DJ196" s="20" t="n">
        <f aca="false">DJ192+DJ25*(DJ173+DJ156-DJ165)</f>
        <v>1068.78864532827</v>
      </c>
      <c r="DK196" s="20" t="n">
        <f aca="false">DK192+DK25*(DK173+DK156-DK165)</f>
        <v>1006.21233559843</v>
      </c>
      <c r="DL196" s="20" t="n">
        <f aca="false">DL192+DL25*(DL173+DL156-DL165)</f>
        <v>1004.80421358023</v>
      </c>
      <c r="DM196" s="20" t="n">
        <f aca="false">DM192+DM25*(DM173+DM156-DM165)</f>
        <v>1014.42348821132</v>
      </c>
      <c r="DN196" s="20" t="n">
        <f aca="false">DN192+DN25*(DN173+DN156-DN165)</f>
        <v>1012.98640889449</v>
      </c>
      <c r="DO196" s="20" t="n">
        <f aca="false">DO192+DO25*(DO173+DO156-DO165)</f>
        <v>1046.27389877179</v>
      </c>
      <c r="DP196" s="20" t="n">
        <f aca="false">DP192+DP25*(DP173+DP156-DP165)</f>
        <v>1056.50709112333</v>
      </c>
      <c r="DQ196" s="20" t="n">
        <f aca="false">DQ192+DQ25*(DQ173+DQ156-DQ165)</f>
        <v>1066.69511068707</v>
      </c>
      <c r="DR196" s="20" t="n">
        <f aca="false">DR192+DR25*(DR173+DR156-DR165)</f>
        <v>1065.2586187603</v>
      </c>
      <c r="DS196" s="20" t="n">
        <f aca="false">DS192+DS25*(DS173+DS156-DS165)</f>
        <v>1020.43457584031</v>
      </c>
      <c r="DT196" s="20" t="n">
        <f aca="false">DT192+DT25*(DT173+DT156-DT165)</f>
        <v>1030.38819081553</v>
      </c>
      <c r="DU196" s="20" t="n">
        <f aca="false">DU192+DU25*(DU173+DU156-DU165)</f>
        <v>1040.29687722858</v>
      </c>
      <c r="DV196" s="20" t="n">
        <f aca="false">DV192+DV25*(DV173+DV156-DV165)</f>
        <v>1038.8681516625</v>
      </c>
      <c r="DW196" s="20" t="n">
        <f aca="false">DW192+DW25*(DW173+DW156-DW165)</f>
        <v>1018.65451900971</v>
      </c>
      <c r="DX196" s="20" t="n">
        <f aca="false">DX192+DX25*(DX173+DX156-DX165)</f>
        <v>1028.59022933558</v>
      </c>
      <c r="DY196" s="20" t="n">
        <f aca="false">DY192+DY25*(DY173+DY156-DY165)</f>
        <v>1038.48107190282</v>
      </c>
      <c r="DZ196" s="20" t="n">
        <f aca="false">DZ192+DZ25*(DZ173+DZ156-DZ165)</f>
        <v>1037.05427988517</v>
      </c>
      <c r="EA196" s="20" t="n">
        <f aca="false">EA192+EA25*(EA173+EA156-EA165)</f>
        <v>1020.21188270729</v>
      </c>
      <c r="EB196" s="20" t="n">
        <f aca="false">EB192+EB25*(EB173+EB156-EB165)</f>
        <v>1018.84193657206</v>
      </c>
      <c r="EC196" s="20" t="n">
        <f aca="false">EC192+EC25*(EC173+EC156-EC165)</f>
        <v>1028.65403839373</v>
      </c>
      <c r="ED196" s="20" t="n">
        <f aca="false">ED192+ED25*(ED173+ED156-ED165)</f>
        <v>1027.25592002708</v>
      </c>
      <c r="EE196" s="20" t="n">
        <f aca="false">EE192+EE25*(EE173+EE156-EE165)</f>
        <v>995.018671467163</v>
      </c>
      <c r="EF196" s="20" t="n">
        <f aca="false">EF192+EF25*(EF173+EF156-EF165)</f>
        <v>1004.70065405525</v>
      </c>
      <c r="EG196" s="20" t="n">
        <f aca="false">EG192+EG25*(EG173+EG156-EG165)</f>
        <v>1014.33805745584</v>
      </c>
      <c r="EH196" s="20" t="n">
        <f aca="false">EH192+EH25*(EH173+EH156-EH165)</f>
        <v>1012.92044198279</v>
      </c>
      <c r="EI196" s="20" t="n">
        <f aca="false">EI192+EI25*(EI173+EI156-EI165)</f>
        <v>1063.83579101975</v>
      </c>
      <c r="EJ196" s="20" t="n">
        <f aca="false">EJ192+EJ25*(EJ173+EJ156-EJ165)</f>
        <v>1025.94060603263</v>
      </c>
      <c r="EK196" s="20" t="n">
        <f aca="false">EK192+EK25*(EK173+EK156-EK165)</f>
        <v>1035.87548792143</v>
      </c>
      <c r="EL196" s="20" t="n">
        <f aca="false">EL192+EL25*(EL173+EL156-EL165)</f>
        <v>1034.52260019316</v>
      </c>
      <c r="EM196" s="20" t="n">
        <f aca="false">EM192+EM25*(EM173+EM156-EM165)</f>
        <v>1068.22156876731</v>
      </c>
      <c r="EN196" s="20" t="n">
        <f aca="false">EN192+EN25*(EN173+EN156-EN165)</f>
        <v>1078.75957588732</v>
      </c>
      <c r="EO196" s="20" t="n">
        <f aca="false">EO192+EO25*(EO173+EO156-EO165)</f>
        <v>1089.25438810497</v>
      </c>
      <c r="EP196" s="20" t="n">
        <f aca="false">EP192+EP25*(EP173+EP156-EP165)</f>
        <v>1087.88079281611</v>
      </c>
      <c r="EQ196" s="20" t="n">
        <f aca="false">EQ192+EQ25*(EQ173+EQ156-EQ165)</f>
        <v>1030.03031767166</v>
      </c>
      <c r="ER196" s="20" t="n">
        <f aca="false">ER192+ER25*(ER173+ER156-ER165)</f>
        <v>1028.69282339071</v>
      </c>
      <c r="ES196" s="20" t="n">
        <f aca="false">ES192+ES25*(ES173+ES156-ES165)</f>
        <v>1038.64596061733</v>
      </c>
      <c r="ET196" s="20" t="n">
        <f aca="false">ET192+ET25*(ET173+ET156-ET165)</f>
        <v>1037.28096146051</v>
      </c>
      <c r="EU196" s="20" t="n">
        <f aca="false">EU192+EU25*(EU173+EU156-EU165)</f>
        <v>1020.49251918369</v>
      </c>
      <c r="EV196" s="20" t="n">
        <f aca="false">EV192+EV25*(EV173+EV156-EV165)</f>
        <v>994.620442304851</v>
      </c>
      <c r="EW196" s="20" t="n">
        <f aca="false">EW192+EW25*(EW173+EW156-EW165)</f>
        <v>1004.24101546334</v>
      </c>
      <c r="EX196" s="20" t="n">
        <f aca="false">EX192+EX25*(EX173+EX156-EX165)</f>
        <v>1002.91830212228</v>
      </c>
      <c r="EY196" s="20" t="n">
        <f aca="false">EY192+EY25*(EY173+EY156-EY165)</f>
        <v>999.419206202526</v>
      </c>
      <c r="EZ196" s="20" t="n">
        <f aca="false">EZ192+EZ25*(EZ173+EZ156-EZ165)</f>
        <v>1009.2203373108</v>
      </c>
      <c r="FA196" s="20" t="n">
        <f aca="false">FA192+FA25*(FA173+FA156-FA165)</f>
        <v>1018.97916896445</v>
      </c>
      <c r="FB196" s="20" t="n">
        <f aca="false">FB192+FB25*(FB173+FB156-FB165)</f>
        <v>1017.63404885939</v>
      </c>
      <c r="FC196" s="20" t="n">
        <f aca="false">FC192+FC25*(FC173+FC156-FC165)</f>
        <v>1014.08062105759</v>
      </c>
      <c r="FD196" s="20" t="n">
        <f aca="false">FD192+FD25*(FD173+FD156-FD165)</f>
        <v>0</v>
      </c>
      <c r="FE196" s="20" t="n">
        <f aca="false">FE192+FE25*(FE173+FE156-FE165)</f>
        <v>0</v>
      </c>
      <c r="FF196" s="20" t="n">
        <f aca="false">FF192+FF25*(FF173+FF156-FF165)</f>
        <v>0</v>
      </c>
      <c r="FG196" s="20" t="n">
        <f aca="false">FG192+FG25*(FG173+FG156-FG165)</f>
        <v>0</v>
      </c>
      <c r="FH196" s="20" t="n">
        <f aca="false">FH192+FH25*(FH173+FH156-FH165)</f>
        <v>0</v>
      </c>
    </row>
    <row r="197" customFormat="false" ht="15" hidden="false" customHeight="false" outlineLevel="0" collapsed="false">
      <c r="C197" s="27" t="s">
        <v>834</v>
      </c>
      <c r="D197" s="11" t="s">
        <v>32</v>
      </c>
      <c r="E197" s="32" t="n">
        <f aca="false">XIRR(INDEX($J196:$FH196,$E23):$FH196,INDEX($J$4:$FH$4,$E23):$FH$4)</f>
        <v>0.0218168731104636</v>
      </c>
    </row>
    <row r="198" customFormat="false" ht="15" hidden="false" customHeight="false" outlineLevel="0" collapsed="false">
      <c r="A198" s="23"/>
      <c r="B198" s="23"/>
      <c r="C198" s="23" t="s">
        <v>835</v>
      </c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  <c r="DH198" s="23"/>
      <c r="DI198" s="23"/>
      <c r="DJ198" s="23"/>
      <c r="DK198" s="23"/>
      <c r="DL198" s="23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23"/>
      <c r="DY198" s="23"/>
      <c r="DZ198" s="23"/>
      <c r="EA198" s="23"/>
      <c r="EB198" s="23"/>
      <c r="EC198" s="23"/>
      <c r="ED198" s="23"/>
      <c r="EE198" s="23"/>
      <c r="EF198" s="23"/>
      <c r="EG198" s="23"/>
      <c r="EH198" s="23"/>
      <c r="EI198" s="23"/>
      <c r="EJ198" s="23"/>
      <c r="EK198" s="23"/>
      <c r="EL198" s="23"/>
      <c r="EM198" s="23"/>
      <c r="EN198" s="23"/>
      <c r="EO198" s="23"/>
      <c r="EP198" s="23"/>
      <c r="EQ198" s="23"/>
      <c r="ER198" s="23"/>
      <c r="ES198" s="23"/>
      <c r="ET198" s="23"/>
      <c r="EU198" s="23"/>
      <c r="EV198" s="23"/>
      <c r="EW198" s="23"/>
      <c r="EX198" s="23"/>
      <c r="EY198" s="23"/>
      <c r="EZ198" s="23"/>
      <c r="FA198" s="23"/>
      <c r="FB198" s="23"/>
      <c r="FC198" s="23"/>
      <c r="FD198" s="23"/>
      <c r="FE198" s="23"/>
      <c r="FF198" s="23"/>
      <c r="FG198" s="23"/>
      <c r="FH198" s="23"/>
    </row>
    <row r="199" customFormat="false" ht="15" hidden="false" customHeight="false" outlineLevel="0" collapsed="false">
      <c r="C199" s="0" t="s">
        <v>836</v>
      </c>
      <c r="D199" s="11" t="s">
        <v>359</v>
      </c>
      <c r="I199" s="20" t="n">
        <f aca="false">SUM(J199:FH199)</f>
        <v>100509.783965934</v>
      </c>
      <c r="J199" s="20" t="n">
        <f aca="false">J26*(J98+J165+J117)</f>
        <v>0</v>
      </c>
      <c r="K199" s="20" t="n">
        <f aca="false">K26*(K98+K165+K117)</f>
        <v>0</v>
      </c>
      <c r="L199" s="20" t="n">
        <f aca="false">L26*(L98+L165+L117)</f>
        <v>0</v>
      </c>
      <c r="M199" s="20" t="n">
        <f aca="false">M26*(M98+M165+M117)</f>
        <v>0</v>
      </c>
      <c r="N199" s="20" t="n">
        <f aca="false">N26*(N98+N165+N117)</f>
        <v>0</v>
      </c>
      <c r="O199" s="20" t="n">
        <f aca="false">O26*(O98+O165+O117)</f>
        <v>0</v>
      </c>
      <c r="P199" s="20" t="n">
        <f aca="false">P26*(P98+P165+P117)</f>
        <v>0</v>
      </c>
      <c r="Q199" s="20" t="n">
        <f aca="false">Q26*(Q98+Q165+Q117)</f>
        <v>0</v>
      </c>
      <c r="R199" s="20" t="n">
        <f aca="false">R26*(R98+R165+R117)</f>
        <v>0</v>
      </c>
      <c r="S199" s="20" t="n">
        <f aca="false">S26*(S98+S165+S117)</f>
        <v>0</v>
      </c>
      <c r="T199" s="20" t="n">
        <f aca="false">T26*(T98+T165+T117)</f>
        <v>549.489564893417</v>
      </c>
      <c r="U199" s="20" t="n">
        <f aca="false">U26*(U98+U165+U117)</f>
        <v>554.9373979689</v>
      </c>
      <c r="V199" s="20" t="n">
        <f aca="false">V26*(V98+V165+V117)</f>
        <v>554.340844499028</v>
      </c>
      <c r="W199" s="20" t="n">
        <f aca="false">W26*(W98+W165+W117)</f>
        <v>533.614269119641</v>
      </c>
      <c r="X199" s="20" t="n">
        <f aca="false">X26*(X98+X165+X117)</f>
        <v>538.967985026554</v>
      </c>
      <c r="Y199" s="20" t="n">
        <f aca="false">Y26*(Y98+Y165+Y117)</f>
        <v>544.303031420114</v>
      </c>
      <c r="Z199" s="20" t="n">
        <f aca="false">Z26*(Z98+Z165+Z117)</f>
        <v>543.709342021779</v>
      </c>
      <c r="AA199" s="20" t="n">
        <f aca="false">AA26*(AA98+AA165+AA117)</f>
        <v>440.538541151334</v>
      </c>
      <c r="AB199" s="20" t="n">
        <f aca="false">AB26*(AB98+AB165+AB117)</f>
        <v>444.860869555297</v>
      </c>
      <c r="AC199" s="20" t="n">
        <f aca="false">AC26*(AC98+AC165+AC117)</f>
        <v>449.164618892266</v>
      </c>
      <c r="AD199" s="20" t="n">
        <f aca="false">AD26*(AD98+AD165+AD117)</f>
        <v>448.57380568276</v>
      </c>
      <c r="AE199" s="20" t="n">
        <f aca="false">AE26*(AE98+AE165+AE117)</f>
        <v>1174.45531374217</v>
      </c>
      <c r="AF199" s="20" t="n">
        <f aca="false">AF26*(AF98+AF165+AF117)</f>
        <v>1186.29140035416</v>
      </c>
      <c r="AG199" s="20" t="n">
        <f aca="false">AG26*(AG98+AG165+AG117)</f>
        <v>1198.08811157745</v>
      </c>
      <c r="AH199" s="20" t="n">
        <f aca="false">AH26*(AH98+AH165+AH117)</f>
        <v>1196.83597659244</v>
      </c>
      <c r="AI199" s="20" t="n">
        <f aca="false">AI26*(AI98+AI165+AI117)</f>
        <v>1180.20125898642</v>
      </c>
      <c r="AJ199" s="20" t="n">
        <f aca="false">AJ26*(AJ98+AJ165+AJ117)</f>
        <v>1179.04357101131</v>
      </c>
      <c r="AK199" s="20" t="n">
        <f aca="false">AK26*(AK98+AK165+AK117)</f>
        <v>1176.03847203962</v>
      </c>
      <c r="AL199" s="20" t="n">
        <f aca="false">AL26*(AL98+AL165+AL117)</f>
        <v>1174.912649362</v>
      </c>
      <c r="AM199" s="20" t="n">
        <f aca="false">AM26*(AM98+AM165+AM117)</f>
        <v>1113.20630676689</v>
      </c>
      <c r="AN199" s="20" t="n">
        <f aca="false">AN26*(AN98+AN165+AN117)</f>
        <v>1124.48151719745</v>
      </c>
      <c r="AO199" s="20" t="n">
        <f aca="false">AO26*(AO98+AO165+AO117)</f>
        <v>1135.72123547806</v>
      </c>
      <c r="AP199" s="20" t="n">
        <f aca="false">AP26*(AP98+AP165+AP117)</f>
        <v>1134.59258725095</v>
      </c>
      <c r="AQ199" s="20" t="n">
        <f aca="false">AQ26*(AQ98+AQ165+AQ117)</f>
        <v>1017.71112259066</v>
      </c>
      <c r="AR199" s="20" t="n">
        <f aca="false">AR26*(AR98+AR165+AR117)</f>
        <v>1027.98230727461</v>
      </c>
      <c r="AS199" s="20" t="n">
        <f aca="false">AS26*(AS98+AS165+AS117)</f>
        <v>1038.21985049284</v>
      </c>
      <c r="AT199" s="20" t="n">
        <f aca="false">AT26*(AT98+AT165+AT117)</f>
        <v>1037.15005391258</v>
      </c>
      <c r="AU199" s="20" t="n">
        <f aca="false">AU26*(AU98+AU165+AU117)</f>
        <v>1042.17140189569</v>
      </c>
      <c r="AV199" s="20" t="n">
        <f aca="false">AV26*(AV98+AV165+AV117)</f>
        <v>1052.72281142063</v>
      </c>
      <c r="AW199" s="20" t="n">
        <f aca="false">AW26*(AW98+AW165+AW117)</f>
        <v>1063.24085348642</v>
      </c>
      <c r="AX199" s="20" t="n">
        <f aca="false">AX26*(AX98+AX165+AX117)</f>
        <v>1062.17977029866</v>
      </c>
      <c r="AY199" s="20" t="n">
        <f aca="false">AY26*(AY98+AY165+AY117)</f>
        <v>984.350433934416</v>
      </c>
      <c r="AZ199" s="20" t="n">
        <f aca="false">AZ26*(AZ98+AZ165+AZ117)</f>
        <v>983.312584737795</v>
      </c>
      <c r="BA199" s="20" t="n">
        <f aca="false">BA26*(BA98+BA165+BA117)</f>
        <v>993.069749074102</v>
      </c>
      <c r="BB199" s="20" t="n">
        <f aca="false">BB26*(BB98+BB165+BB117)</f>
        <v>992.010557047284</v>
      </c>
      <c r="BC199" s="20" t="n">
        <f aca="false">BC26*(BC98+BC165+BC117)</f>
        <v>1001.3870424986</v>
      </c>
      <c r="BD199" s="20" t="n">
        <f aca="false">BD26*(BD98+BD165+BD117)</f>
        <v>1011.43486085532</v>
      </c>
      <c r="BE199" s="20" t="n">
        <f aca="false">BE26*(BE98+BE165+BE117)</f>
        <v>1021.44767524638</v>
      </c>
      <c r="BF199" s="20" t="n">
        <f aca="false">BF26*(BF98+BF165+BF117)</f>
        <v>1020.33455125031</v>
      </c>
      <c r="BG199" s="20" t="n">
        <f aca="false">BG26*(BG98+BG165+BG117)</f>
        <v>1016.66944354516</v>
      </c>
      <c r="BH199" s="20" t="n">
        <f aca="false">BH26*(BH98+BH165+BH117)</f>
        <v>977.541284985864</v>
      </c>
      <c r="BI199" s="20" t="n">
        <f aca="false">BI26*(BI98+BI165+BI117)</f>
        <v>987.173029566158</v>
      </c>
      <c r="BJ199" s="20" t="n">
        <f aca="false">BJ26*(BJ98+BJ165+BJ117)</f>
        <v>986.05120454533</v>
      </c>
      <c r="BK199" s="20" t="n">
        <f aca="false">BK26*(BK98+BK165+BK117)</f>
        <v>941.664180951253</v>
      </c>
      <c r="BL199" s="20" t="n">
        <f aca="false">BL26*(BL98+BL165+BL117)</f>
        <v>951.049581541509</v>
      </c>
      <c r="BM199" s="20" t="n">
        <f aca="false">BM26*(BM98+BM165+BM117)</f>
        <v>960.400016119122</v>
      </c>
      <c r="BN199" s="20" t="n">
        <f aca="false">BN26*(BN98+BN165+BN117)</f>
        <v>959.288099026589</v>
      </c>
      <c r="BO199" s="20" t="n">
        <f aca="false">BO26*(BO98+BO165+BO117)</f>
        <v>957.362746824582</v>
      </c>
      <c r="BP199" s="20" t="n">
        <f aca="false">BP26*(BP98+BP165+BP117)</f>
        <v>956.30358931343</v>
      </c>
      <c r="BQ199" s="20" t="n">
        <f aca="false">BQ26*(BQ98+BQ165+BQ117)</f>
        <v>965.742425161146</v>
      </c>
      <c r="BR199" s="20" t="n">
        <f aca="false">BR26*(BR98+BR165+BR117)</f>
        <v>964.661486625365</v>
      </c>
      <c r="BS199" s="20" t="n">
        <f aca="false">BS26*(BS98+BS165+BS117)</f>
        <v>904.928954735707</v>
      </c>
      <c r="BT199" s="20" t="n">
        <f aca="false">BT26*(BT98+BT165+BT117)</f>
        <v>913.965457532332</v>
      </c>
      <c r="BU199" s="20" t="n">
        <f aca="false">BU26*(BU98+BU165+BU117)</f>
        <v>922.968917673352</v>
      </c>
      <c r="BV199" s="20" t="n">
        <f aca="false">BV26*(BV98+BV165+BV117)</f>
        <v>921.918163218563</v>
      </c>
      <c r="BW199" s="20" t="n">
        <f aca="false">BW26*(BW98+BW165+BW117)</f>
        <v>894.38650640404</v>
      </c>
      <c r="BX199" s="20" t="n">
        <f aca="false">BX26*(BX98+BX165+BX117)</f>
        <v>903.286234093829</v>
      </c>
      <c r="BY199" s="20" t="n">
        <f aca="false">BY26*(BY98+BY165+BY117)</f>
        <v>912.152281913929</v>
      </c>
      <c r="BZ199" s="20" t="n">
        <f aca="false">BZ26*(BZ98+BZ165+BZ117)</f>
        <v>911.081264089779</v>
      </c>
      <c r="CA199" s="20" t="n">
        <f aca="false">CA26*(CA98+CA165+CA117)</f>
        <v>873.072800455578</v>
      </c>
      <c r="CB199" s="20" t="n">
        <f aca="false">CB26*(CB98+CB165+CB117)</f>
        <v>881.725141300579</v>
      </c>
      <c r="CC199" s="20" t="n">
        <f aca="false">CC26*(CC98+CC165+CC117)</f>
        <v>890.343459347772</v>
      </c>
      <c r="CD199" s="20" t="n">
        <f aca="false">CD26*(CD98+CD165+CD117)</f>
        <v>889.261536430059</v>
      </c>
      <c r="CE199" s="20" t="n">
        <f aca="false">CE26*(CE98+CE165+CE117)</f>
        <v>842.02165926322</v>
      </c>
      <c r="CF199" s="20" t="n">
        <f aca="false">CF26*(CF98+CF165+CF117)</f>
        <v>840.966597807167</v>
      </c>
      <c r="CG199" s="20" t="n">
        <f aca="false">CG26*(CG98+CG165+CG117)</f>
        <v>849.142132153689</v>
      </c>
      <c r="CH199" s="20" t="n">
        <f aca="false">CH26*(CH98+CH165+CH117)</f>
        <v>848.065373906255</v>
      </c>
      <c r="CI199" s="20" t="n">
        <f aca="false">CI26*(CI98+CI165+CI117)</f>
        <v>871.53130868219</v>
      </c>
      <c r="CJ199" s="20" t="n">
        <f aca="false">CJ26*(CJ98+CJ165+CJ117)</f>
        <v>880.124959461021</v>
      </c>
      <c r="CK199" s="20" t="n">
        <f aca="false">CK26*(CK98+CK165+CK117)</f>
        <v>888.683238742437</v>
      </c>
      <c r="CL199" s="20" t="n">
        <f aca="false">CL26*(CL98+CL165+CL117)</f>
        <v>887.558427258627</v>
      </c>
      <c r="CM199" s="20" t="n">
        <f aca="false">CM26*(CM98+CM165+CM117)</f>
        <v>927.807357047834</v>
      </c>
      <c r="CN199" s="20" t="n">
        <f aca="false">CN26*(CN98+CN165+CN117)</f>
        <v>937.011527453712</v>
      </c>
      <c r="CO199" s="20" t="n">
        <f aca="false">CO26*(CO98+CO165+CO117)</f>
        <v>946.179847082055</v>
      </c>
      <c r="CP199" s="20" t="n">
        <f aca="false">CP26*(CP98+CP165+CP117)</f>
        <v>945.039794519318</v>
      </c>
      <c r="CQ199" s="20" t="n">
        <f aca="false">CQ26*(CQ98+CQ165+CQ117)</f>
        <v>887.661572899049</v>
      </c>
      <c r="CR199" s="20" t="n">
        <f aca="false">CR26*(CR98+CR165+CR117)</f>
        <v>896.40778018963</v>
      </c>
      <c r="CS199" s="20" t="n">
        <f aca="false">CS26*(CS98+CS165+CS117)</f>
        <v>905.117750584983</v>
      </c>
      <c r="CT199" s="20" t="n">
        <f aca="false">CT26*(CT98+CT165+CT117)</f>
        <v>903.965419502884</v>
      </c>
      <c r="CU199" s="20" t="n">
        <f aca="false">CU26*(CU98+CU165+CU117)</f>
        <v>-33900.8148980359</v>
      </c>
      <c r="CV199" s="20" t="n">
        <f aca="false">CV26*(CV98+CV165+CV117)</f>
        <v>874.13471392866</v>
      </c>
      <c r="CW199" s="20" t="n">
        <f aca="false">CW26*(CW98+CW165+CW117)</f>
        <v>882.526261929495</v>
      </c>
      <c r="CX199" s="20" t="n">
        <f aca="false">CX26*(CX98+CX165+CX117)</f>
        <v>881.299514005332</v>
      </c>
      <c r="CY199" s="20" t="n">
        <f aca="false">CY26*(CY98+CY165+CY117)</f>
        <v>1065.19638803434</v>
      </c>
      <c r="CZ199" s="20" t="n">
        <f aca="false">CZ26*(CZ98+CZ165+CZ117)</f>
        <v>1075.57229449574</v>
      </c>
      <c r="DA199" s="20" t="n">
        <f aca="false">DA26*(DA98+DA165+DA117)</f>
        <v>1085.90083663295</v>
      </c>
      <c r="DB199" s="20" t="n">
        <f aca="false">DB26*(DB98+DB165+DB117)</f>
        <v>1084.3946539814</v>
      </c>
      <c r="DC199" s="20" t="n">
        <f aca="false">DC26*(DC98+DC165+DC117)</f>
        <v>1048.75342273494</v>
      </c>
      <c r="DD199" s="20" t="n">
        <f aca="false">DD26*(DD98+DD165+DD117)</f>
        <v>1058.98214193129</v>
      </c>
      <c r="DE199" s="20" t="n">
        <f aca="false">DE26*(DE98+DE165+DE117)</f>
        <v>1069.16464917952</v>
      </c>
      <c r="DF199" s="20" t="n">
        <f aca="false">DF26*(DF98+DF165+DF117)</f>
        <v>1067.69511201727</v>
      </c>
      <c r="DG199" s="20" t="n">
        <f aca="false">DG26*(DG98+DG165+DG117)</f>
        <v>1049.79409933854</v>
      </c>
      <c r="DH199" s="20" t="n">
        <f aca="false">DH26*(DH98+DH165+DH117)</f>
        <v>1060.04408365918</v>
      </c>
      <c r="DI199" s="20" t="n">
        <f aca="false">DI26*(DI98+DI165+DI117)</f>
        <v>1070.24817086333</v>
      </c>
      <c r="DJ199" s="20" t="n">
        <f aca="false">DJ26*(DJ98+DJ165+DJ117)</f>
        <v>1068.78864532827</v>
      </c>
      <c r="DK199" s="20" t="n">
        <f aca="false">DK26*(DK98+DK165+DK117)</f>
        <v>1006.21233559843</v>
      </c>
      <c r="DL199" s="20" t="n">
        <f aca="false">DL26*(DL98+DL165+DL117)</f>
        <v>1004.80421358023</v>
      </c>
      <c r="DM199" s="20" t="n">
        <f aca="false">DM26*(DM98+DM165+DM117)</f>
        <v>1014.42348821132</v>
      </c>
      <c r="DN199" s="20" t="n">
        <f aca="false">DN26*(DN98+DN165+DN117)</f>
        <v>1012.98640889449</v>
      </c>
      <c r="DO199" s="20" t="n">
        <f aca="false">DO26*(DO98+DO165+DO117)</f>
        <v>1046.27389877179</v>
      </c>
      <c r="DP199" s="20" t="n">
        <f aca="false">DP26*(DP98+DP165+DP117)</f>
        <v>1056.50709112333</v>
      </c>
      <c r="DQ199" s="20" t="n">
        <f aca="false">DQ26*(DQ98+DQ165+DQ117)</f>
        <v>1066.69511068707</v>
      </c>
      <c r="DR199" s="20" t="n">
        <f aca="false">DR26*(DR98+DR165+DR117)</f>
        <v>1065.2586187603</v>
      </c>
      <c r="DS199" s="20" t="n">
        <f aca="false">DS26*(DS98+DS165+DS117)</f>
        <v>1020.43457584031</v>
      </c>
      <c r="DT199" s="20" t="n">
        <f aca="false">DT26*(DT98+DT165+DT117)</f>
        <v>1030.38819081553</v>
      </c>
      <c r="DU199" s="20" t="n">
        <f aca="false">DU26*(DU98+DU165+DU117)</f>
        <v>1040.29687722858</v>
      </c>
      <c r="DV199" s="20" t="n">
        <f aca="false">DV26*(DV98+DV165+DV117)</f>
        <v>1038.8681516625</v>
      </c>
      <c r="DW199" s="20" t="n">
        <f aca="false">DW26*(DW98+DW165+DW117)</f>
        <v>1018.65451900971</v>
      </c>
      <c r="DX199" s="20" t="n">
        <f aca="false">DX26*(DX98+DX165+DX117)</f>
        <v>1028.59022933558</v>
      </c>
      <c r="DY199" s="20" t="n">
        <f aca="false">DY26*(DY98+DY165+DY117)</f>
        <v>1038.48107190282</v>
      </c>
      <c r="DZ199" s="20" t="n">
        <f aca="false">DZ26*(DZ98+DZ165+DZ117)</f>
        <v>1037.05427988517</v>
      </c>
      <c r="EA199" s="20" t="n">
        <f aca="false">EA26*(EA98+EA165+EA117)</f>
        <v>1020.21188270729</v>
      </c>
      <c r="EB199" s="20" t="n">
        <f aca="false">EB26*(EB98+EB165+EB117)</f>
        <v>1018.84193657206</v>
      </c>
      <c r="EC199" s="20" t="n">
        <f aca="false">EC26*(EC98+EC165+EC117)</f>
        <v>1028.65403839373</v>
      </c>
      <c r="ED199" s="20" t="n">
        <f aca="false">ED26*(ED98+ED165+ED117)</f>
        <v>1027.25592002708</v>
      </c>
      <c r="EE199" s="20" t="n">
        <f aca="false">EE26*(EE98+EE165+EE117)</f>
        <v>995.018671467163</v>
      </c>
      <c r="EF199" s="20" t="n">
        <f aca="false">EF26*(EF98+EF165+EF117)</f>
        <v>1004.70065405525</v>
      </c>
      <c r="EG199" s="20" t="n">
        <f aca="false">EG26*(EG98+EG165+EG117)</f>
        <v>1014.33805745584</v>
      </c>
      <c r="EH199" s="20" t="n">
        <f aca="false">EH26*(EH98+EH165+EH117)</f>
        <v>1012.92044198279</v>
      </c>
      <c r="EI199" s="20" t="n">
        <f aca="false">EI26*(EI98+EI165+EI117)</f>
        <v>1063.83579101975</v>
      </c>
      <c r="EJ199" s="20" t="n">
        <f aca="false">EJ26*(EJ98+EJ165+EJ117)</f>
        <v>1025.94060603263</v>
      </c>
      <c r="EK199" s="20" t="n">
        <f aca="false">EK26*(EK98+EK165+EK117)</f>
        <v>1035.87548792143</v>
      </c>
      <c r="EL199" s="20" t="n">
        <f aca="false">EL26*(EL98+EL165+EL117)</f>
        <v>1034.52260019316</v>
      </c>
      <c r="EM199" s="20" t="n">
        <f aca="false">EM26*(EM98+EM165+EM117)</f>
        <v>1068.22156876731</v>
      </c>
      <c r="EN199" s="20" t="n">
        <f aca="false">EN26*(EN98+EN165+EN117)</f>
        <v>1078.75957588732</v>
      </c>
      <c r="EO199" s="20" t="n">
        <f aca="false">EO26*(EO98+EO165+EO117)</f>
        <v>1089.25438810497</v>
      </c>
      <c r="EP199" s="20" t="n">
        <f aca="false">EP26*(EP98+EP165+EP117)</f>
        <v>1087.88079281611</v>
      </c>
      <c r="EQ199" s="20" t="n">
        <f aca="false">EQ26*(EQ98+EQ165+EQ117)</f>
        <v>1030.03031767166</v>
      </c>
      <c r="ER199" s="20" t="n">
        <f aca="false">ER26*(ER98+ER165+ER117)</f>
        <v>1028.69282339071</v>
      </c>
      <c r="ES199" s="20" t="n">
        <f aca="false">ES26*(ES98+ES165+ES117)</f>
        <v>1038.64596061733</v>
      </c>
      <c r="ET199" s="20" t="n">
        <f aca="false">ET26*(ET98+ET165+ET117)</f>
        <v>1037.28096146051</v>
      </c>
      <c r="EU199" s="20" t="n">
        <f aca="false">EU26*(EU98+EU165+EU117)</f>
        <v>1014.80234721185</v>
      </c>
      <c r="EV199" s="20" t="n">
        <f aca="false">EV26*(EV98+EV165+EV117)</f>
        <v>994.620442304851</v>
      </c>
      <c r="EW199" s="20" t="n">
        <f aca="false">EW26*(EW98+EW165+EW117)</f>
        <v>1004.24101546334</v>
      </c>
      <c r="EX199" s="20" t="n">
        <f aca="false">EX26*(EX98+EX165+EX117)</f>
        <v>1002.91830212228</v>
      </c>
      <c r="EY199" s="20" t="n">
        <f aca="false">EY26*(EY98+EY165+EY117)</f>
        <v>999.419206202526</v>
      </c>
      <c r="EZ199" s="20" t="n">
        <f aca="false">EZ26*(EZ98+EZ165+EZ117)</f>
        <v>1009.2203373108</v>
      </c>
      <c r="FA199" s="20" t="n">
        <f aca="false">FA26*(FA98+FA165+FA117)</f>
        <v>1018.97916896445</v>
      </c>
      <c r="FB199" s="20" t="n">
        <f aca="false">FB26*(FB98+FB165+FB117)</f>
        <v>1017.63404885939</v>
      </c>
      <c r="FC199" s="20" t="n">
        <f aca="false">FC26*(FC98+FC165+FC117)</f>
        <v>1014.08062105759</v>
      </c>
      <c r="FD199" s="20" t="n">
        <f aca="false">FD26*(FD98+FD165+FD117)</f>
        <v>0</v>
      </c>
      <c r="FE199" s="20" t="n">
        <f aca="false">FE26*(FE98+FE165+FE117)</f>
        <v>0</v>
      </c>
      <c r="FF199" s="20" t="n">
        <f aca="false">FF26*(FF98+FF165+FF117)</f>
        <v>0</v>
      </c>
      <c r="FG199" s="20" t="n">
        <f aca="false">FG26*(FG98+FG165+FG117)</f>
        <v>0</v>
      </c>
      <c r="FH199" s="20" t="n">
        <f aca="false">FH26*(FH98+FH165+FH117)</f>
        <v>0</v>
      </c>
    </row>
    <row r="200" customFormat="false" ht="15" hidden="false" customHeight="false" outlineLevel="0" collapsed="false">
      <c r="C200" s="27" t="s">
        <v>837</v>
      </c>
      <c r="D200" s="11" t="s">
        <v>27</v>
      </c>
      <c r="E200" s="62" t="n">
        <f aca="false">MAX(0,$F200)</f>
        <v>580.039135858212</v>
      </c>
      <c r="F200" s="62" t="n">
        <f aca="false">XNPV(In_Buyer_IRR_COD,INDEX($J199:$FH199,$E24):$FH$199,INDEX($J$4:$FH$4,$E24):$FH$4)/$E13</f>
        <v>580.039135858212</v>
      </c>
    </row>
    <row r="201" customFormat="false" ht="15" hidden="false" customHeight="false" outlineLevel="0" collapsed="false">
      <c r="C201" s="27" t="s">
        <v>838</v>
      </c>
      <c r="D201" s="11" t="s">
        <v>359</v>
      </c>
      <c r="E201" s="62" t="n">
        <f aca="false">IF(In_COD_Price&gt;0,In_COD_Price,$E200)*(1+In_Price_Step)</f>
        <v>580.039135858212</v>
      </c>
      <c r="F201" s="62" t="n">
        <f aca="false">$E201*$E13</f>
        <v>36542.4655590674</v>
      </c>
    </row>
    <row r="202" customFormat="false" ht="15" hidden="false" customHeight="false" outlineLevel="0" collapsed="false">
      <c r="C202" s="0" t="s">
        <v>839</v>
      </c>
      <c r="D202" s="11" t="s">
        <v>359</v>
      </c>
      <c r="I202" s="20" t="n">
        <f aca="false">SUM(J202:FH202)</f>
        <v>63967.3184068667</v>
      </c>
      <c r="J202" s="20" t="n">
        <f aca="false">J199-$F201*J22</f>
        <v>0</v>
      </c>
      <c r="K202" s="20" t="n">
        <f aca="false">K199-$F201*K22</f>
        <v>0</v>
      </c>
      <c r="L202" s="20" t="n">
        <f aca="false">L199-$F201*L22</f>
        <v>0</v>
      </c>
      <c r="M202" s="20" t="n">
        <f aca="false">M199-$F201*M22</f>
        <v>0</v>
      </c>
      <c r="N202" s="20" t="n">
        <f aca="false">N199-$F201*N22</f>
        <v>0</v>
      </c>
      <c r="O202" s="20" t="n">
        <f aca="false">O199-$F201*O22</f>
        <v>0</v>
      </c>
      <c r="P202" s="20" t="n">
        <f aca="false">P199-$F201*P22</f>
        <v>0</v>
      </c>
      <c r="Q202" s="20" t="n">
        <f aca="false">Q199-$F201*Q22</f>
        <v>0</v>
      </c>
      <c r="R202" s="20" t="n">
        <f aca="false">R199-$F201*R22</f>
        <v>0</v>
      </c>
      <c r="S202" s="20" t="n">
        <f aca="false">S199-$F201*S22</f>
        <v>-36542.4655590674</v>
      </c>
      <c r="T202" s="20" t="n">
        <f aca="false">T199-$F201*T22</f>
        <v>549.489564893417</v>
      </c>
      <c r="U202" s="20" t="n">
        <f aca="false">U199-$F201*U22</f>
        <v>554.9373979689</v>
      </c>
      <c r="V202" s="20" t="n">
        <f aca="false">V199-$F201*V22</f>
        <v>554.340844499028</v>
      </c>
      <c r="W202" s="20" t="n">
        <f aca="false">W199-$F201*W22</f>
        <v>533.614269119641</v>
      </c>
      <c r="X202" s="20" t="n">
        <f aca="false">X199-$F201*X22</f>
        <v>538.967985026554</v>
      </c>
      <c r="Y202" s="20" t="n">
        <f aca="false">Y199-$F201*Y22</f>
        <v>544.303031420114</v>
      </c>
      <c r="Z202" s="20" t="n">
        <f aca="false">Z199-$F201*Z22</f>
        <v>543.709342021779</v>
      </c>
      <c r="AA202" s="20" t="n">
        <f aca="false">AA199-$F201*AA22</f>
        <v>440.538541151334</v>
      </c>
      <c r="AB202" s="20" t="n">
        <f aca="false">AB199-$F201*AB22</f>
        <v>444.860869555297</v>
      </c>
      <c r="AC202" s="20" t="n">
        <f aca="false">AC199-$F201*AC22</f>
        <v>449.164618892266</v>
      </c>
      <c r="AD202" s="20" t="n">
        <f aca="false">AD199-$F201*AD22</f>
        <v>448.57380568276</v>
      </c>
      <c r="AE202" s="20" t="n">
        <f aca="false">AE199-$F201*AE22</f>
        <v>1174.45531374217</v>
      </c>
      <c r="AF202" s="20" t="n">
        <f aca="false">AF199-$F201*AF22</f>
        <v>1186.29140035416</v>
      </c>
      <c r="AG202" s="20" t="n">
        <f aca="false">AG199-$F201*AG22</f>
        <v>1198.08811157745</v>
      </c>
      <c r="AH202" s="20" t="n">
        <f aca="false">AH199-$F201*AH22</f>
        <v>1196.83597659244</v>
      </c>
      <c r="AI202" s="20" t="n">
        <f aca="false">AI199-$F201*AI22</f>
        <v>1180.20125898642</v>
      </c>
      <c r="AJ202" s="20" t="n">
        <f aca="false">AJ199-$F201*AJ22</f>
        <v>1179.04357101131</v>
      </c>
      <c r="AK202" s="20" t="n">
        <f aca="false">AK199-$F201*AK22</f>
        <v>1176.03847203962</v>
      </c>
      <c r="AL202" s="20" t="n">
        <f aca="false">AL199-$F201*AL22</f>
        <v>1174.912649362</v>
      </c>
      <c r="AM202" s="20" t="n">
        <f aca="false">AM199-$F201*AM22</f>
        <v>1113.20630676689</v>
      </c>
      <c r="AN202" s="20" t="n">
        <f aca="false">AN199-$F201*AN22</f>
        <v>1124.48151719745</v>
      </c>
      <c r="AO202" s="20" t="n">
        <f aca="false">AO199-$F201*AO22</f>
        <v>1135.72123547806</v>
      </c>
      <c r="AP202" s="20" t="n">
        <f aca="false">AP199-$F201*AP22</f>
        <v>1134.59258725095</v>
      </c>
      <c r="AQ202" s="20" t="n">
        <f aca="false">AQ199-$F201*AQ22</f>
        <v>1017.71112259066</v>
      </c>
      <c r="AR202" s="20" t="n">
        <f aca="false">AR199-$F201*AR22</f>
        <v>1027.98230727461</v>
      </c>
      <c r="AS202" s="20" t="n">
        <f aca="false">AS199-$F201*AS22</f>
        <v>1038.21985049284</v>
      </c>
      <c r="AT202" s="20" t="n">
        <f aca="false">AT199-$F201*AT22</f>
        <v>1037.15005391258</v>
      </c>
      <c r="AU202" s="20" t="n">
        <f aca="false">AU199-$F201*AU22</f>
        <v>1042.17140189569</v>
      </c>
      <c r="AV202" s="20" t="n">
        <f aca="false">AV199-$F201*AV22</f>
        <v>1052.72281142063</v>
      </c>
      <c r="AW202" s="20" t="n">
        <f aca="false">AW199-$F201*AW22</f>
        <v>1063.24085348642</v>
      </c>
      <c r="AX202" s="20" t="n">
        <f aca="false">AX199-$F201*AX22</f>
        <v>1062.17977029866</v>
      </c>
      <c r="AY202" s="20" t="n">
        <f aca="false">AY199-$F201*AY22</f>
        <v>984.350433934416</v>
      </c>
      <c r="AZ202" s="20" t="n">
        <f aca="false">AZ199-$F201*AZ22</f>
        <v>983.312584737795</v>
      </c>
      <c r="BA202" s="20" t="n">
        <f aca="false">BA199-$F201*BA22</f>
        <v>993.069749074102</v>
      </c>
      <c r="BB202" s="20" t="n">
        <f aca="false">BB199-$F201*BB22</f>
        <v>992.010557047284</v>
      </c>
      <c r="BC202" s="20" t="n">
        <f aca="false">BC199-$F201*BC22</f>
        <v>1001.3870424986</v>
      </c>
      <c r="BD202" s="20" t="n">
        <f aca="false">BD199-$F201*BD22</f>
        <v>1011.43486085532</v>
      </c>
      <c r="BE202" s="20" t="n">
        <f aca="false">BE199-$F201*BE22</f>
        <v>1021.44767524638</v>
      </c>
      <c r="BF202" s="20" t="n">
        <f aca="false">BF199-$F201*BF22</f>
        <v>1020.33455125031</v>
      </c>
      <c r="BG202" s="20" t="n">
        <f aca="false">BG199-$F201*BG22</f>
        <v>1016.66944354516</v>
      </c>
      <c r="BH202" s="20" t="n">
        <f aca="false">BH199-$F201*BH22</f>
        <v>977.541284985864</v>
      </c>
      <c r="BI202" s="20" t="n">
        <f aca="false">BI199-$F201*BI22</f>
        <v>987.173029566158</v>
      </c>
      <c r="BJ202" s="20" t="n">
        <f aca="false">BJ199-$F201*BJ22</f>
        <v>986.05120454533</v>
      </c>
      <c r="BK202" s="20" t="n">
        <f aca="false">BK199-$F201*BK22</f>
        <v>941.664180951253</v>
      </c>
      <c r="BL202" s="20" t="n">
        <f aca="false">BL199-$F201*BL22</f>
        <v>951.049581541509</v>
      </c>
      <c r="BM202" s="20" t="n">
        <f aca="false">BM199-$F201*BM22</f>
        <v>960.400016119122</v>
      </c>
      <c r="BN202" s="20" t="n">
        <f aca="false">BN199-$F201*BN22</f>
        <v>959.288099026589</v>
      </c>
      <c r="BO202" s="20" t="n">
        <f aca="false">BO199-$F201*BO22</f>
        <v>957.362746824582</v>
      </c>
      <c r="BP202" s="20" t="n">
        <f aca="false">BP199-$F201*BP22</f>
        <v>956.30358931343</v>
      </c>
      <c r="BQ202" s="20" t="n">
        <f aca="false">BQ199-$F201*BQ22</f>
        <v>965.742425161146</v>
      </c>
      <c r="BR202" s="20" t="n">
        <f aca="false">BR199-$F201*BR22</f>
        <v>964.661486625365</v>
      </c>
      <c r="BS202" s="20" t="n">
        <f aca="false">BS199-$F201*BS22</f>
        <v>904.928954735707</v>
      </c>
      <c r="BT202" s="20" t="n">
        <f aca="false">BT199-$F201*BT22</f>
        <v>913.965457532332</v>
      </c>
      <c r="BU202" s="20" t="n">
        <f aca="false">BU199-$F201*BU22</f>
        <v>922.968917673352</v>
      </c>
      <c r="BV202" s="20" t="n">
        <f aca="false">BV199-$F201*BV22</f>
        <v>921.918163218563</v>
      </c>
      <c r="BW202" s="20" t="n">
        <f aca="false">BW199-$F201*BW22</f>
        <v>894.38650640404</v>
      </c>
      <c r="BX202" s="20" t="n">
        <f aca="false">BX199-$F201*BX22</f>
        <v>903.286234093829</v>
      </c>
      <c r="BY202" s="20" t="n">
        <f aca="false">BY199-$F201*BY22</f>
        <v>912.152281913929</v>
      </c>
      <c r="BZ202" s="20" t="n">
        <f aca="false">BZ199-$F201*BZ22</f>
        <v>911.081264089779</v>
      </c>
      <c r="CA202" s="20" t="n">
        <f aca="false">CA199-$F201*CA22</f>
        <v>873.072800455578</v>
      </c>
      <c r="CB202" s="20" t="n">
        <f aca="false">CB199-$F201*CB22</f>
        <v>881.725141300579</v>
      </c>
      <c r="CC202" s="20" t="n">
        <f aca="false">CC199-$F201*CC22</f>
        <v>890.343459347772</v>
      </c>
      <c r="CD202" s="20" t="n">
        <f aca="false">CD199-$F201*CD22</f>
        <v>889.261536430059</v>
      </c>
      <c r="CE202" s="20" t="n">
        <f aca="false">CE199-$F201*CE22</f>
        <v>842.02165926322</v>
      </c>
      <c r="CF202" s="20" t="n">
        <f aca="false">CF199-$F201*CF22</f>
        <v>840.966597807167</v>
      </c>
      <c r="CG202" s="20" t="n">
        <f aca="false">CG199-$F201*CG22</f>
        <v>849.142132153689</v>
      </c>
      <c r="CH202" s="20" t="n">
        <f aca="false">CH199-$F201*CH22</f>
        <v>848.065373906255</v>
      </c>
      <c r="CI202" s="20" t="n">
        <f aca="false">CI199-$F201*CI22</f>
        <v>871.53130868219</v>
      </c>
      <c r="CJ202" s="20" t="n">
        <f aca="false">CJ199-$F201*CJ22</f>
        <v>880.124959461021</v>
      </c>
      <c r="CK202" s="20" t="n">
        <f aca="false">CK199-$F201*CK22</f>
        <v>888.683238742437</v>
      </c>
      <c r="CL202" s="20" t="n">
        <f aca="false">CL199-$F201*CL22</f>
        <v>887.558427258627</v>
      </c>
      <c r="CM202" s="20" t="n">
        <f aca="false">CM199-$F201*CM22</f>
        <v>927.807357047834</v>
      </c>
      <c r="CN202" s="20" t="n">
        <f aca="false">CN199-$F201*CN22</f>
        <v>937.011527453712</v>
      </c>
      <c r="CO202" s="20" t="n">
        <f aca="false">CO199-$F201*CO22</f>
        <v>946.179847082055</v>
      </c>
      <c r="CP202" s="20" t="n">
        <f aca="false">CP199-$F201*CP22</f>
        <v>945.039794519318</v>
      </c>
      <c r="CQ202" s="20" t="n">
        <f aca="false">CQ199-$F201*CQ22</f>
        <v>887.661572899049</v>
      </c>
      <c r="CR202" s="20" t="n">
        <f aca="false">CR199-$F201*CR22</f>
        <v>896.40778018963</v>
      </c>
      <c r="CS202" s="20" t="n">
        <f aca="false">CS199-$F201*CS22</f>
        <v>905.117750584983</v>
      </c>
      <c r="CT202" s="20" t="n">
        <f aca="false">CT199-$F201*CT22</f>
        <v>903.965419502884</v>
      </c>
      <c r="CU202" s="20" t="n">
        <f aca="false">CU199-$F201*CU22</f>
        <v>-33900.8148980359</v>
      </c>
      <c r="CV202" s="20" t="n">
        <f aca="false">CV199-$F201*CV22</f>
        <v>874.13471392866</v>
      </c>
      <c r="CW202" s="20" t="n">
        <f aca="false">CW199-$F201*CW22</f>
        <v>882.526261929495</v>
      </c>
      <c r="CX202" s="20" t="n">
        <f aca="false">CX199-$F201*CX22</f>
        <v>881.299514005332</v>
      </c>
      <c r="CY202" s="20" t="n">
        <f aca="false">CY199-$F201*CY22</f>
        <v>1065.19638803434</v>
      </c>
      <c r="CZ202" s="20" t="n">
        <f aca="false">CZ199-$F201*CZ22</f>
        <v>1075.57229449574</v>
      </c>
      <c r="DA202" s="20" t="n">
        <f aca="false">DA199-$F201*DA22</f>
        <v>1085.90083663295</v>
      </c>
      <c r="DB202" s="20" t="n">
        <f aca="false">DB199-$F201*DB22</f>
        <v>1084.3946539814</v>
      </c>
      <c r="DC202" s="20" t="n">
        <f aca="false">DC199-$F201*DC22</f>
        <v>1048.75342273494</v>
      </c>
      <c r="DD202" s="20" t="n">
        <f aca="false">DD199-$F201*DD22</f>
        <v>1058.98214193129</v>
      </c>
      <c r="DE202" s="20" t="n">
        <f aca="false">DE199-$F201*DE22</f>
        <v>1069.16464917952</v>
      </c>
      <c r="DF202" s="20" t="n">
        <f aca="false">DF199-$F201*DF22</f>
        <v>1067.69511201727</v>
      </c>
      <c r="DG202" s="20" t="n">
        <f aca="false">DG199-$F201*DG22</f>
        <v>1049.79409933854</v>
      </c>
      <c r="DH202" s="20" t="n">
        <f aca="false">DH199-$F201*DH22</f>
        <v>1060.04408365918</v>
      </c>
      <c r="DI202" s="20" t="n">
        <f aca="false">DI199-$F201*DI22</f>
        <v>1070.24817086333</v>
      </c>
      <c r="DJ202" s="20" t="n">
        <f aca="false">DJ199-$F201*DJ22</f>
        <v>1068.78864532827</v>
      </c>
      <c r="DK202" s="20" t="n">
        <f aca="false">DK199-$F201*DK22</f>
        <v>1006.21233559843</v>
      </c>
      <c r="DL202" s="20" t="n">
        <f aca="false">DL199-$F201*DL22</f>
        <v>1004.80421358023</v>
      </c>
      <c r="DM202" s="20" t="n">
        <f aca="false">DM199-$F201*DM22</f>
        <v>1014.42348821132</v>
      </c>
      <c r="DN202" s="20" t="n">
        <f aca="false">DN199-$F201*DN22</f>
        <v>1012.98640889449</v>
      </c>
      <c r="DO202" s="20" t="n">
        <f aca="false">DO199-$F201*DO22</f>
        <v>1046.27389877179</v>
      </c>
      <c r="DP202" s="20" t="n">
        <f aca="false">DP199-$F201*DP22</f>
        <v>1056.50709112333</v>
      </c>
      <c r="DQ202" s="20" t="n">
        <f aca="false">DQ199-$F201*DQ22</f>
        <v>1066.69511068707</v>
      </c>
      <c r="DR202" s="20" t="n">
        <f aca="false">DR199-$F201*DR22</f>
        <v>1065.2586187603</v>
      </c>
      <c r="DS202" s="20" t="n">
        <f aca="false">DS199-$F201*DS22</f>
        <v>1020.43457584031</v>
      </c>
      <c r="DT202" s="20" t="n">
        <f aca="false">DT199-$F201*DT22</f>
        <v>1030.38819081553</v>
      </c>
      <c r="DU202" s="20" t="n">
        <f aca="false">DU199-$F201*DU22</f>
        <v>1040.29687722858</v>
      </c>
      <c r="DV202" s="20" t="n">
        <f aca="false">DV199-$F201*DV22</f>
        <v>1038.8681516625</v>
      </c>
      <c r="DW202" s="20" t="n">
        <f aca="false">DW199-$F201*DW22</f>
        <v>1018.65451900971</v>
      </c>
      <c r="DX202" s="20" t="n">
        <f aca="false">DX199-$F201*DX22</f>
        <v>1028.59022933558</v>
      </c>
      <c r="DY202" s="20" t="n">
        <f aca="false">DY199-$F201*DY22</f>
        <v>1038.48107190282</v>
      </c>
      <c r="DZ202" s="20" t="n">
        <f aca="false">DZ199-$F201*DZ22</f>
        <v>1037.05427988517</v>
      </c>
      <c r="EA202" s="20" t="n">
        <f aca="false">EA199-$F201*EA22</f>
        <v>1020.21188270729</v>
      </c>
      <c r="EB202" s="20" t="n">
        <f aca="false">EB199-$F201*EB22</f>
        <v>1018.84193657206</v>
      </c>
      <c r="EC202" s="20" t="n">
        <f aca="false">EC199-$F201*EC22</f>
        <v>1028.65403839373</v>
      </c>
      <c r="ED202" s="20" t="n">
        <f aca="false">ED199-$F201*ED22</f>
        <v>1027.25592002708</v>
      </c>
      <c r="EE202" s="20" t="n">
        <f aca="false">EE199-$F201*EE22</f>
        <v>995.018671467163</v>
      </c>
      <c r="EF202" s="20" t="n">
        <f aca="false">EF199-$F201*EF22</f>
        <v>1004.70065405525</v>
      </c>
      <c r="EG202" s="20" t="n">
        <f aca="false">EG199-$F201*EG22</f>
        <v>1014.33805745584</v>
      </c>
      <c r="EH202" s="20" t="n">
        <f aca="false">EH199-$F201*EH22</f>
        <v>1012.92044198279</v>
      </c>
      <c r="EI202" s="20" t="n">
        <f aca="false">EI199-$F201*EI22</f>
        <v>1063.83579101975</v>
      </c>
      <c r="EJ202" s="20" t="n">
        <f aca="false">EJ199-$F201*EJ22</f>
        <v>1025.94060603263</v>
      </c>
      <c r="EK202" s="20" t="n">
        <f aca="false">EK199-$F201*EK22</f>
        <v>1035.87548792143</v>
      </c>
      <c r="EL202" s="20" t="n">
        <f aca="false">EL199-$F201*EL22</f>
        <v>1034.52260019316</v>
      </c>
      <c r="EM202" s="20" t="n">
        <f aca="false">EM199-$F201*EM22</f>
        <v>1068.22156876731</v>
      </c>
      <c r="EN202" s="20" t="n">
        <f aca="false">EN199-$F201*EN22</f>
        <v>1078.75957588732</v>
      </c>
      <c r="EO202" s="20" t="n">
        <f aca="false">EO199-$F201*EO22</f>
        <v>1089.25438810497</v>
      </c>
      <c r="EP202" s="20" t="n">
        <f aca="false">EP199-$F201*EP22</f>
        <v>1087.88079281611</v>
      </c>
      <c r="EQ202" s="20" t="n">
        <f aca="false">EQ199-$F201*EQ22</f>
        <v>1030.03031767166</v>
      </c>
      <c r="ER202" s="20" t="n">
        <f aca="false">ER199-$F201*ER22</f>
        <v>1028.69282339071</v>
      </c>
      <c r="ES202" s="20" t="n">
        <f aca="false">ES199-$F201*ES22</f>
        <v>1038.64596061733</v>
      </c>
      <c r="ET202" s="20" t="n">
        <f aca="false">ET199-$F201*ET22</f>
        <v>1037.28096146051</v>
      </c>
      <c r="EU202" s="20" t="n">
        <f aca="false">EU199-$F201*EU22</f>
        <v>1014.80234721185</v>
      </c>
      <c r="EV202" s="20" t="n">
        <f aca="false">EV199-$F201*EV22</f>
        <v>994.620442304851</v>
      </c>
      <c r="EW202" s="20" t="n">
        <f aca="false">EW199-$F201*EW22</f>
        <v>1004.24101546334</v>
      </c>
      <c r="EX202" s="20" t="n">
        <f aca="false">EX199-$F201*EX22</f>
        <v>1002.91830212228</v>
      </c>
      <c r="EY202" s="20" t="n">
        <f aca="false">EY199-$F201*EY22</f>
        <v>999.419206202526</v>
      </c>
      <c r="EZ202" s="20" t="n">
        <f aca="false">EZ199-$F201*EZ22</f>
        <v>1009.2203373108</v>
      </c>
      <c r="FA202" s="20" t="n">
        <f aca="false">FA199-$F201*FA22</f>
        <v>1018.97916896445</v>
      </c>
      <c r="FB202" s="20" t="n">
        <f aca="false">FB199-$F201*FB22</f>
        <v>1017.63404885939</v>
      </c>
      <c r="FC202" s="20" t="n">
        <f aca="false">FC199-$F201*FC22</f>
        <v>1014.08062105759</v>
      </c>
      <c r="FD202" s="20" t="n">
        <f aca="false">FD199-$F201*FD22</f>
        <v>0</v>
      </c>
      <c r="FE202" s="20" t="n">
        <f aca="false">FE199-$F201*FE22</f>
        <v>0</v>
      </c>
      <c r="FF202" s="20" t="n">
        <f aca="false">FF199-$F201*FF22</f>
        <v>0</v>
      </c>
      <c r="FG202" s="20" t="n">
        <f aca="false">FG199-$F201*FG22</f>
        <v>0</v>
      </c>
      <c r="FH202" s="20" t="n">
        <f aca="false">FH199-$F201*FH22</f>
        <v>0</v>
      </c>
    </row>
    <row r="203" customFormat="false" ht="15" hidden="false" customHeight="false" outlineLevel="0" collapsed="false">
      <c r="C203" s="27" t="s">
        <v>840</v>
      </c>
      <c r="D203" s="11" t="s">
        <v>32</v>
      </c>
      <c r="E203" s="32" t="n">
        <f aca="false">XIRR(INDEX($J202:$FH202,$E24):$FH202,INDEX($J$4:$FH$4,$E24):$FH$4)</f>
        <v>0.0800000000000002</v>
      </c>
    </row>
    <row r="204" customFormat="false" ht="15" hidden="false" customHeight="false" outlineLevel="0" collapsed="false">
      <c r="C204" s="0" t="s">
        <v>841</v>
      </c>
      <c r="D204" s="11" t="s">
        <v>359</v>
      </c>
      <c r="I204" s="20" t="n">
        <f aca="false">SUM(J204:FH204)</f>
        <v>68225.9224630694</v>
      </c>
      <c r="J204" s="20" t="n">
        <f aca="false">J202-J26*J165</f>
        <v>0</v>
      </c>
      <c r="K204" s="20" t="n">
        <f aca="false">K202-K26*K165</f>
        <v>0</v>
      </c>
      <c r="L204" s="20" t="n">
        <f aca="false">L202-L26*L165</f>
        <v>0</v>
      </c>
      <c r="M204" s="20" t="n">
        <f aca="false">M202-M26*M165</f>
        <v>0</v>
      </c>
      <c r="N204" s="20" t="n">
        <f aca="false">N202-N26*N165</f>
        <v>0</v>
      </c>
      <c r="O204" s="20" t="n">
        <f aca="false">O202-O26*O165</f>
        <v>0</v>
      </c>
      <c r="P204" s="20" t="n">
        <f aca="false">P202-P26*P165</f>
        <v>0</v>
      </c>
      <c r="Q204" s="20" t="n">
        <f aca="false">Q202-Q26*Q165</f>
        <v>0</v>
      </c>
      <c r="R204" s="20" t="n">
        <f aca="false">R202-R26*R165</f>
        <v>0</v>
      </c>
      <c r="S204" s="20" t="n">
        <f aca="false">S202-S26*S165</f>
        <v>-36542.4655590674</v>
      </c>
      <c r="T204" s="20" t="n">
        <f aca="false">T202-T26*T165</f>
        <v>549.489564893417</v>
      </c>
      <c r="U204" s="20" t="n">
        <f aca="false">U202-U26*U165</f>
        <v>554.9373979689</v>
      </c>
      <c r="V204" s="20" t="n">
        <f aca="false">V202-V26*V165</f>
        <v>554.340844499028</v>
      </c>
      <c r="W204" s="20" t="n">
        <f aca="false">W202-W26*W165</f>
        <v>533.614269119641</v>
      </c>
      <c r="X204" s="20" t="n">
        <f aca="false">X202-X26*X165</f>
        <v>538.967985026554</v>
      </c>
      <c r="Y204" s="20" t="n">
        <f aca="false">Y202-Y26*Y165</f>
        <v>544.303031420114</v>
      </c>
      <c r="Z204" s="20" t="n">
        <f aca="false">Z202-Z26*Z165</f>
        <v>543.709342021779</v>
      </c>
      <c r="AA204" s="20" t="n">
        <f aca="false">AA202-AA26*AA165</f>
        <v>440.538541151334</v>
      </c>
      <c r="AB204" s="20" t="n">
        <f aca="false">AB202-AB26*AB165</f>
        <v>444.860869555297</v>
      </c>
      <c r="AC204" s="20" t="n">
        <f aca="false">AC202-AC26*AC165</f>
        <v>449.164618892266</v>
      </c>
      <c r="AD204" s="20" t="n">
        <f aca="false">AD202-AD26*AD165</f>
        <v>448.57380568276</v>
      </c>
      <c r="AE204" s="20" t="n">
        <f aca="false">AE202-AE26*AE165</f>
        <v>1189.37406196451</v>
      </c>
      <c r="AF204" s="20" t="n">
        <f aca="false">AF202-AF26*AF165</f>
        <v>1201.31873573429</v>
      </c>
      <c r="AG204" s="20" t="n">
        <f aca="false">AG202-AG26*AG165</f>
        <v>1213.22217873057</v>
      </c>
      <c r="AH204" s="20" t="n">
        <f aca="false">AH202-AH26*AH165</f>
        <v>1211.91104262061</v>
      </c>
      <c r="AI204" s="20" t="n">
        <f aca="false">AI202-AI26*AI165</f>
        <v>1194.94162435446</v>
      </c>
      <c r="AJ204" s="20" t="n">
        <f aca="false">AJ202-AJ26*AJ165</f>
        <v>1193.72938563707</v>
      </c>
      <c r="AK204" s="20" t="n">
        <f aca="false">AK202-AK26*AK165</f>
        <v>1205.62264863748</v>
      </c>
      <c r="AL204" s="20" t="n">
        <f aca="false">AL202-AL26*AL165</f>
        <v>1204.38548085988</v>
      </c>
      <c r="AM204" s="20" t="n">
        <f aca="false">AM202-AM26*AM165</f>
        <v>1138.46168970853</v>
      </c>
      <c r="AN204" s="20" t="n">
        <f aca="false">AN202-AN26*AN165</f>
        <v>1149.90934257322</v>
      </c>
      <c r="AO204" s="20" t="n">
        <f aca="false">AO202-AO26*AO165</f>
        <v>1161.31799307533</v>
      </c>
      <c r="AP204" s="20" t="n">
        <f aca="false">AP202-AP26*AP165</f>
        <v>1160.07772029828</v>
      </c>
      <c r="AQ204" s="20" t="n">
        <f aca="false">AQ202-AQ26*AQ165</f>
        <v>1033.52192687751</v>
      </c>
      <c r="AR204" s="20" t="n">
        <f aca="false">AR202-AR26*AR165</f>
        <v>1043.86625474593</v>
      </c>
      <c r="AS204" s="20" t="n">
        <f aca="false">AS202-AS26*AS165</f>
        <v>1054.1736139707</v>
      </c>
      <c r="AT204" s="20" t="n">
        <f aca="false">AT202-AT26*AT165</f>
        <v>1052.99801333305</v>
      </c>
      <c r="AU204" s="20" t="n">
        <f aca="false">AU202-AU26*AU165</f>
        <v>1060.40135468523</v>
      </c>
      <c r="AV204" s="20" t="n">
        <f aca="false">AV202-AV26*AV165</f>
        <v>1071.05362193935</v>
      </c>
      <c r="AW204" s="20" t="n">
        <f aca="false">AW202-AW26*AW165</f>
        <v>1081.66922165595</v>
      </c>
      <c r="AX204" s="20" t="n">
        <f aca="false">AX202-AX26*AX165</f>
        <v>1080.5031961749</v>
      </c>
      <c r="AY204" s="20" t="n">
        <f aca="false">AY202-AY26*AY165</f>
        <v>995.919141185273</v>
      </c>
      <c r="AZ204" s="20" t="n">
        <f aca="false">AZ202-AZ26*AZ165</f>
        <v>994.778647562612</v>
      </c>
      <c r="BA204" s="20" t="n">
        <f aca="false">BA202-BA26*BA165</f>
        <v>1004.55811790615</v>
      </c>
      <c r="BB204" s="20" t="n">
        <f aca="false">BB202-BB26*BB165</f>
        <v>1003.39417062393</v>
      </c>
      <c r="BC204" s="20" t="n">
        <f aca="false">BC202-BC26*BC165</f>
        <v>1015.58337732579</v>
      </c>
      <c r="BD204" s="20" t="n">
        <f aca="false">BD202-BD26*BD165</f>
        <v>1025.68224769176</v>
      </c>
      <c r="BE204" s="20" t="n">
        <f aca="false">BE202-BE26*BE165</f>
        <v>1035.7426521614</v>
      </c>
      <c r="BF204" s="20" t="n">
        <f aca="false">BF202-BF26*BF165</f>
        <v>1034.5194389789</v>
      </c>
      <c r="BG204" s="20" t="n">
        <f aca="false">BG202-BG26*BG165</f>
        <v>1032.3772246297</v>
      </c>
      <c r="BH204" s="20" t="n">
        <f aca="false">BH202-BH26*BH165</f>
        <v>1042.65342739301</v>
      </c>
      <c r="BI204" s="20" t="n">
        <f aca="false">BI202-BI26*BI165</f>
        <v>1052.89086358125</v>
      </c>
      <c r="BJ204" s="20" t="n">
        <f aca="false">BJ202-BJ26*BJ165</f>
        <v>1051.65808883309</v>
      </c>
      <c r="BK204" s="20" t="n">
        <f aca="false">BK202-BK26*BK165</f>
        <v>1003.57493685936</v>
      </c>
      <c r="BL204" s="20" t="n">
        <f aca="false">BL202-BL26*BL165</f>
        <v>1013.54166536624</v>
      </c>
      <c r="BM204" s="20" t="n">
        <f aca="false">BM202-BM26*BM165</f>
        <v>1023.46996968341</v>
      </c>
      <c r="BN204" s="20" t="n">
        <f aca="false">BN202-BN26*BN165</f>
        <v>1022.24808276854</v>
      </c>
      <c r="BO204" s="20" t="n">
        <f aca="false">BO202-BO26*BO165</f>
        <v>1020.47920963336</v>
      </c>
      <c r="BP204" s="20" t="n">
        <f aca="false">BP202-BP26*BP165</f>
        <v>1019.31530028044</v>
      </c>
      <c r="BQ204" s="20" t="n">
        <f aca="false">BQ202-BQ26*BQ165</f>
        <v>1029.34074885047</v>
      </c>
      <c r="BR204" s="20" t="n">
        <f aca="false">BR202-BR26*BR165</f>
        <v>1028.15290430566</v>
      </c>
      <c r="BS204" s="20" t="n">
        <f aca="false">BS202-BS26*BS165</f>
        <v>963.206556402715</v>
      </c>
      <c r="BT204" s="20" t="n">
        <f aca="false">BT202-BT26*BT165</f>
        <v>972.789880740774</v>
      </c>
      <c r="BU204" s="20" t="n">
        <f aca="false">BU202-BU26*BU165</f>
        <v>982.336894468278</v>
      </c>
      <c r="BV204" s="20" t="n">
        <f aca="false">BV202-BV26*BV165</f>
        <v>981.182219243235</v>
      </c>
      <c r="BW204" s="20" t="n">
        <f aca="false">BW202-BW26*BW165</f>
        <v>951.621448345939</v>
      </c>
      <c r="BX204" s="20" t="n">
        <f aca="false">BX202-BX26*BX165</f>
        <v>961.054470368792</v>
      </c>
      <c r="BY204" s="20" t="n">
        <f aca="false">BY202-BY26*BY165</f>
        <v>970.450481545835</v>
      </c>
      <c r="BZ204" s="20" t="n">
        <f aca="false">BZ202-BZ26*BZ165</f>
        <v>969.273538881934</v>
      </c>
      <c r="CA204" s="20" t="n">
        <f aca="false">CA202-CA26*CA165</f>
        <v>928.199793457519</v>
      </c>
      <c r="CB204" s="20" t="n">
        <f aca="false">CB202-CB26*CB165</f>
        <v>937.360961804782</v>
      </c>
      <c r="CC204" s="20" t="n">
        <f aca="false">CC202-CC26*CC165</f>
        <v>946.484742462146</v>
      </c>
      <c r="CD204" s="20" t="n">
        <f aca="false">CD202-CD26*CD165</f>
        <v>945.295816178945</v>
      </c>
      <c r="CE204" s="20" t="n">
        <f aca="false">CE202-CE26*CE165</f>
        <v>893.730761763728</v>
      </c>
      <c r="CF204" s="20" t="n">
        <f aca="false">CF202-CF26*CF165</f>
        <v>892.571353570263</v>
      </c>
      <c r="CG204" s="20" t="n">
        <f aca="false">CG202-CG26*CG165</f>
        <v>901.208558732385</v>
      </c>
      <c r="CH204" s="20" t="n">
        <f aca="false">CH202-CH26*CH165</f>
        <v>900.025307911029</v>
      </c>
      <c r="CI204" s="20" t="n">
        <f aca="false">CI202-CI26*CI165</f>
        <v>926.505846453796</v>
      </c>
      <c r="CJ204" s="20" t="n">
        <f aca="false">CJ202-CJ26*CJ165</f>
        <v>935.60252022285</v>
      </c>
      <c r="CK204" s="20" t="n">
        <f aca="false">CK202-CK26*CK165</f>
        <v>944.660324214525</v>
      </c>
      <c r="CL204" s="20" t="n">
        <f aca="false">CL202-CL26*CL165</f>
        <v>943.424267638909</v>
      </c>
      <c r="CM204" s="20" t="n">
        <f aca="false">CM202-CM26*CM165</f>
        <v>988.347657844613</v>
      </c>
      <c r="CN204" s="20" t="n">
        <f aca="false">CN202-CN26*CN165</f>
        <v>998.11523230273</v>
      </c>
      <c r="CO204" s="20" t="n">
        <f aca="false">CO202-CO26*CO165</f>
        <v>1007.84341030202</v>
      </c>
      <c r="CP204" s="20" t="n">
        <f aca="false">CP202-CP26*CP165</f>
        <v>1006.59060528802</v>
      </c>
      <c r="CQ204" s="20" t="n">
        <f aca="false">CQ202-CQ26*CQ165</f>
        <v>944.231411527267</v>
      </c>
      <c r="CR204" s="20" t="n">
        <f aca="false">CR202-CR26*CR165</f>
        <v>953.495729814728</v>
      </c>
      <c r="CS204" s="20" t="n">
        <f aca="false">CS202-CS26*CS165</f>
        <v>962.720227338202</v>
      </c>
      <c r="CT204" s="20" t="n">
        <f aca="false">CT202-CT26*CT165</f>
        <v>961.453929445786</v>
      </c>
      <c r="CU204" s="20" t="n">
        <f aca="false">CU202-CU26*CU165</f>
        <v>-33850.7612572462</v>
      </c>
      <c r="CV204" s="20" t="n">
        <f aca="false">CV202-CV26*CV165</f>
        <v>874.13471392866</v>
      </c>
      <c r="CW204" s="20" t="n">
        <f aca="false">CW202-CW26*CW165</f>
        <v>882.526261929495</v>
      </c>
      <c r="CX204" s="20" t="n">
        <f aca="false">CX202-CX26*CX165</f>
        <v>881.299514005332</v>
      </c>
      <c r="CY204" s="20" t="n">
        <f aca="false">CY202-CY26*CY165</f>
        <v>1065.19638803434</v>
      </c>
      <c r="CZ204" s="20" t="n">
        <f aca="false">CZ202-CZ26*CZ165</f>
        <v>1075.57229449574</v>
      </c>
      <c r="DA204" s="20" t="n">
        <f aca="false">DA202-DA26*DA165</f>
        <v>1085.90083663295</v>
      </c>
      <c r="DB204" s="20" t="n">
        <f aca="false">DB202-DB26*DB165</f>
        <v>1084.3946539814</v>
      </c>
      <c r="DC204" s="20" t="n">
        <f aca="false">DC202-DC26*DC165</f>
        <v>1048.75342273494</v>
      </c>
      <c r="DD204" s="20" t="n">
        <f aca="false">DD202-DD26*DD165</f>
        <v>1058.98214193129</v>
      </c>
      <c r="DE204" s="20" t="n">
        <f aca="false">DE202-DE26*DE165</f>
        <v>1069.16464917952</v>
      </c>
      <c r="DF204" s="20" t="n">
        <f aca="false">DF202-DF26*DF165</f>
        <v>1067.69511201727</v>
      </c>
      <c r="DG204" s="20" t="n">
        <f aca="false">DG202-DG26*DG165</f>
        <v>1049.79409933854</v>
      </c>
      <c r="DH204" s="20" t="n">
        <f aca="false">DH202-DH26*DH165</f>
        <v>1060.04408365918</v>
      </c>
      <c r="DI204" s="20" t="n">
        <f aca="false">DI202-DI26*DI165</f>
        <v>1070.24817086333</v>
      </c>
      <c r="DJ204" s="20" t="n">
        <f aca="false">DJ202-DJ26*DJ165</f>
        <v>1068.78864532827</v>
      </c>
      <c r="DK204" s="20" t="n">
        <f aca="false">DK202-DK26*DK165</f>
        <v>1006.21233559843</v>
      </c>
      <c r="DL204" s="20" t="n">
        <f aca="false">DL202-DL26*DL165</f>
        <v>1004.80421358023</v>
      </c>
      <c r="DM204" s="20" t="n">
        <f aca="false">DM202-DM26*DM165</f>
        <v>1014.42348821132</v>
      </c>
      <c r="DN204" s="20" t="n">
        <f aca="false">DN202-DN26*DN165</f>
        <v>1012.98640889449</v>
      </c>
      <c r="DO204" s="20" t="n">
        <f aca="false">DO202-DO26*DO165</f>
        <v>1046.27389877179</v>
      </c>
      <c r="DP204" s="20" t="n">
        <f aca="false">DP202-DP26*DP165</f>
        <v>1056.50709112333</v>
      </c>
      <c r="DQ204" s="20" t="n">
        <f aca="false">DQ202-DQ26*DQ165</f>
        <v>1066.69511068707</v>
      </c>
      <c r="DR204" s="20" t="n">
        <f aca="false">DR202-DR26*DR165</f>
        <v>1065.2586187603</v>
      </c>
      <c r="DS204" s="20" t="n">
        <f aca="false">DS202-DS26*DS165</f>
        <v>1020.43457584031</v>
      </c>
      <c r="DT204" s="20" t="n">
        <f aca="false">DT202-DT26*DT165</f>
        <v>1030.38819081553</v>
      </c>
      <c r="DU204" s="20" t="n">
        <f aca="false">DU202-DU26*DU165</f>
        <v>1040.29687722858</v>
      </c>
      <c r="DV204" s="20" t="n">
        <f aca="false">DV202-DV26*DV165</f>
        <v>1038.8681516625</v>
      </c>
      <c r="DW204" s="20" t="n">
        <f aca="false">DW202-DW26*DW165</f>
        <v>1018.65451900971</v>
      </c>
      <c r="DX204" s="20" t="n">
        <f aca="false">DX202-DX26*DX165</f>
        <v>1028.59022933558</v>
      </c>
      <c r="DY204" s="20" t="n">
        <f aca="false">DY202-DY26*DY165</f>
        <v>1038.48107190282</v>
      </c>
      <c r="DZ204" s="20" t="n">
        <f aca="false">DZ202-DZ26*DZ165</f>
        <v>1037.05427988517</v>
      </c>
      <c r="EA204" s="20" t="n">
        <f aca="false">EA202-EA26*EA165</f>
        <v>1020.21188270729</v>
      </c>
      <c r="EB204" s="20" t="n">
        <f aca="false">EB202-EB26*EB165</f>
        <v>1018.84193657206</v>
      </c>
      <c r="EC204" s="20" t="n">
        <f aca="false">EC202-EC26*EC165</f>
        <v>1028.65403839373</v>
      </c>
      <c r="ED204" s="20" t="n">
        <f aca="false">ED202-ED26*ED165</f>
        <v>1027.25592002708</v>
      </c>
      <c r="EE204" s="20" t="n">
        <f aca="false">EE202-EE26*EE165</f>
        <v>995.018671467163</v>
      </c>
      <c r="EF204" s="20" t="n">
        <f aca="false">EF202-EF26*EF165</f>
        <v>1004.70065405525</v>
      </c>
      <c r="EG204" s="20" t="n">
        <f aca="false">EG202-EG26*EG165</f>
        <v>1014.33805745584</v>
      </c>
      <c r="EH204" s="20" t="n">
        <f aca="false">EH202-EH26*EH165</f>
        <v>1012.92044198279</v>
      </c>
      <c r="EI204" s="20" t="n">
        <f aca="false">EI202-EI26*EI165</f>
        <v>1063.83579101975</v>
      </c>
      <c r="EJ204" s="20" t="n">
        <f aca="false">EJ202-EJ26*EJ165</f>
        <v>1074.28335710223</v>
      </c>
      <c r="EK204" s="20" t="n">
        <f aca="false">EK202-EK26*EK165</f>
        <v>1084.68637478684</v>
      </c>
      <c r="EL204" s="20" t="n">
        <f aca="false">EL202-EL26*EL165</f>
        <v>1083.26973842216</v>
      </c>
      <c r="EM204" s="20" t="n">
        <f aca="false">EM202-EM26*EM165</f>
        <v>1118.55661651027</v>
      </c>
      <c r="EN204" s="20" t="n">
        <f aca="false">EN202-EN26*EN165</f>
        <v>1129.5911789396</v>
      </c>
      <c r="EO204" s="20" t="n">
        <f aca="false">EO202-EO26*EO165</f>
        <v>1140.58051110468</v>
      </c>
      <c r="EP204" s="20" t="n">
        <f aca="false">EP202-EP26*EP165</f>
        <v>1139.14219143049</v>
      </c>
      <c r="EQ204" s="20" t="n">
        <f aca="false">EQ202-EQ26*EQ165</f>
        <v>1078.56577766666</v>
      </c>
      <c r="ER204" s="20" t="n">
        <f aca="false">ER202-ER26*ER165</f>
        <v>1077.16526009499</v>
      </c>
      <c r="ES204" s="20" t="n">
        <f aca="false">ES202-ES26*ES165</f>
        <v>1087.58739331658</v>
      </c>
      <c r="ET204" s="20" t="n">
        <f aca="false">ET202-ET26*ET165</f>
        <v>1086.15807482776</v>
      </c>
      <c r="EU204" s="20" t="n">
        <f aca="false">EU202-EU26*EU165</f>
        <v>1082.37173000912</v>
      </c>
      <c r="EV204" s="20" t="n">
        <f aca="false">EV202-EV26*EV165</f>
        <v>1092.9894970383</v>
      </c>
      <c r="EW204" s="20" t="n">
        <f aca="false">EW202-EW26*EW165</f>
        <v>1103.56155545422</v>
      </c>
      <c r="EX204" s="20" t="n">
        <f aca="false">EX202-EX26*EX165</f>
        <v>1102.1080243102</v>
      </c>
      <c r="EY204" s="20" t="n">
        <f aca="false">EY202-EY26*EY165</f>
        <v>1098.26286395882</v>
      </c>
      <c r="EZ204" s="20" t="n">
        <f aca="false">EZ202-EZ26*EZ165</f>
        <v>1109.03333770418</v>
      </c>
      <c r="FA204" s="20" t="n">
        <f aca="false">FA202-FA26*FA165</f>
        <v>1119.75732853236</v>
      </c>
      <c r="FB204" s="20" t="n">
        <f aca="false">FB202-FB26*FB165</f>
        <v>1118.27917457076</v>
      </c>
      <c r="FC204" s="20" t="n">
        <f aca="false">FC202-FC26*FC165</f>
        <v>1114.37430885449</v>
      </c>
      <c r="FD204" s="20" t="n">
        <f aca="false">FD202-FD26*FD165</f>
        <v>0</v>
      </c>
      <c r="FE204" s="20" t="n">
        <f aca="false">FE202-FE26*FE165</f>
        <v>0</v>
      </c>
      <c r="FF204" s="20" t="n">
        <f aca="false">FF202-FF26*FF165</f>
        <v>0</v>
      </c>
      <c r="FG204" s="20" t="n">
        <f aca="false">FG202-FG26*FG165</f>
        <v>0</v>
      </c>
      <c r="FH204" s="20" t="n">
        <f aca="false">FH202-FH26*FH165</f>
        <v>0</v>
      </c>
    </row>
    <row r="205" customFormat="false" ht="15" hidden="false" customHeight="false" outlineLevel="0" collapsed="false">
      <c r="C205" s="27" t="s">
        <v>842</v>
      </c>
      <c r="D205" s="11" t="s">
        <v>32</v>
      </c>
      <c r="E205" s="32" t="n">
        <f aca="false">XIRR(INDEX($J204:$FH204,$E24):$FH204,INDEX($J$4:$FH$4,$E24):$FH$4)</f>
        <v>0.0836075778258727</v>
      </c>
    </row>
    <row r="206" customFormat="false" ht="15" hidden="false" customHeight="false" outlineLevel="0" collapsed="false">
      <c r="C206" s="0" t="s">
        <v>843</v>
      </c>
      <c r="D206" s="11" t="s">
        <v>359</v>
      </c>
      <c r="E206" s="20" t="n">
        <f aca="false">-SUMIF($J$4:$FH$4,"&lt;="&amp;$E22,$J206:$FH206)</f>
        <v>22378.4671725348</v>
      </c>
      <c r="I206" s="20" t="n">
        <f aca="false">SUM(J206:FH206)</f>
        <v>57983.2396287315</v>
      </c>
      <c r="J206" s="20" t="n">
        <f aca="false">J202+J134+J142+$E139*J22+J26*(J156-J165)</f>
        <v>0</v>
      </c>
      <c r="K206" s="20" t="n">
        <f aca="false">K202+K134+K142+$E139*K22+K26*(K156-K165)</f>
        <v>0</v>
      </c>
      <c r="L206" s="20" t="n">
        <f aca="false">L202+L134+L142+$E139*L22+L26*(L156-L165)</f>
        <v>0</v>
      </c>
      <c r="M206" s="20" t="n">
        <f aca="false">M202+M134+M142+$E139*M22+M26*(M156-M165)</f>
        <v>0</v>
      </c>
      <c r="N206" s="20" t="n">
        <f aca="false">N202+N134+N142+$E139*N22+N26*(N156-N165)</f>
        <v>0</v>
      </c>
      <c r="O206" s="20" t="n">
        <f aca="false">O202+O134+O142+$E139*O22+O26*(O156-O165)</f>
        <v>0</v>
      </c>
      <c r="P206" s="20" t="n">
        <f aca="false">P202+P134+P142+$E139*P22+P26*(P156-P165)</f>
        <v>0</v>
      </c>
      <c r="Q206" s="20" t="n">
        <f aca="false">Q202+Q134+Q142+$E139*Q22+Q26*(Q156-Q165)</f>
        <v>0</v>
      </c>
      <c r="R206" s="20" t="n">
        <f aca="false">R202+R134+R142+$E139*R22+R26*(R156-R165)</f>
        <v>0</v>
      </c>
      <c r="S206" s="20" t="n">
        <f aca="false">S202+S134+S142+$E139*S22+S26*(S156-S165)</f>
        <v>-22378.4671725348</v>
      </c>
      <c r="T206" s="20" t="n">
        <f aca="false">T202+T134+T142+$E139*T22+T26*(T156-T165)</f>
        <v>195.695564464137</v>
      </c>
      <c r="U206" s="20" t="n">
        <f aca="false">U202+U134+U142+$E139*U22+U26*(U156-U165)</f>
        <v>201.14339753962</v>
      </c>
      <c r="V206" s="20" t="n">
        <f aca="false">V202+V134+V142+$E139*V22+V26*(V156-V165)</f>
        <v>200.546844069748</v>
      </c>
      <c r="W206" s="20" t="n">
        <f aca="false">W202+W134+W142+$E139*W22+W26*(W156-W165)</f>
        <v>179.82026869036</v>
      </c>
      <c r="X206" s="20" t="n">
        <f aca="false">X202+X134+X142+$E139*X22+X26*(X156-X165)</f>
        <v>185.173984597274</v>
      </c>
      <c r="Y206" s="20" t="n">
        <f aca="false">Y202+Y134+Y142+$E139*Y22+Y26*(Y156-Y165)</f>
        <v>190.509030990833</v>
      </c>
      <c r="Z206" s="20" t="n">
        <f aca="false">Z202+Z134+Z142+$E139*Z22+Z26*(Z156-Z165)</f>
        <v>189.915341592499</v>
      </c>
      <c r="AA206" s="20" t="n">
        <f aca="false">AA202+AA134+AA142+$E139*AA22+AA26*(AA156-AA165)</f>
        <v>86.7445407220539</v>
      </c>
      <c r="AB206" s="20" t="n">
        <f aca="false">AB202+AB134+AB142+$E139*AB22+AB26*(AB156-AB165)</f>
        <v>91.0668691260166</v>
      </c>
      <c r="AC206" s="20" t="n">
        <f aca="false">AC202+AC134+AC142+$E139*AC22+AC26*(AC156-AC165)</f>
        <v>95.370618462986</v>
      </c>
      <c r="AD206" s="20" t="n">
        <f aca="false">AD202+AD134+AD142+$E139*AD22+AD26*(AD156-AD165)</f>
        <v>94.7798052534797</v>
      </c>
      <c r="AE206" s="20" t="n">
        <f aca="false">AE202+AE134+AE142+$E139*AE22+AE26*(AE156-AE165)</f>
        <v>827.990392350468</v>
      </c>
      <c r="AF206" s="20" t="n">
        <f aca="false">AF202+AF134+AF142+$E139*AF22+AF26*(AF156-AF165)</f>
        <v>839.718985944092</v>
      </c>
      <c r="AG206" s="20" t="n">
        <f aca="false">AG202+AG134+AG142+$E139*AG22+AG26*(AG156-AG165)</f>
        <v>851.406850748181</v>
      </c>
      <c r="AH206" s="20" t="n">
        <f aca="false">AH202+AH134+AH142+$E139*AH22+AH26*(AH156-AH165)</f>
        <v>850.043719976879</v>
      </c>
      <c r="AI206" s="20" t="n">
        <f aca="false">AI202+AI134+AI142+$E139*AI22+AI26*(AI156-AI165)</f>
        <v>833.295840088511</v>
      </c>
      <c r="AJ206" s="20" t="n">
        <f aca="false">AJ202+AJ134+AJ142+$E139*AJ22+AJ26*(AJ156-AJ165)</f>
        <v>832.02436408936</v>
      </c>
      <c r="AK206" s="20" t="n">
        <f aca="false">AK202+AK134+AK142+$E139*AK22+AK26*(AK156-AK165)</f>
        <v>835.5651959738</v>
      </c>
      <c r="AL206" s="20" t="n">
        <f aca="false">AL202+AL134+AL142+$E139*AL22+AL26*(AL156-AL165)</f>
        <v>834.206072288151</v>
      </c>
      <c r="AM206" s="20" t="n">
        <f aca="false">AM202+AM134+AM142+$E139*AM22+AM26*(AM156-AM165)</f>
        <v>772.260396227459</v>
      </c>
      <c r="AN206" s="20" t="n">
        <f aca="false">AN202+AN134+AN142+$E139*AN22+AN26*(AN156-AN165)</f>
        <v>783.297994768972</v>
      </c>
      <c r="AO206" s="20" t="n">
        <f aca="false">AO202+AO134+AO142+$E139*AO22+AO26*(AO156-AO165)</f>
        <v>794.297111535705</v>
      </c>
      <c r="AP206" s="20" t="n">
        <f aca="false">AP202+AP134+AP142+$E139*AP22+AP26*(AP156-AP165)</f>
        <v>792.923276702104</v>
      </c>
      <c r="AQ206" s="20" t="n">
        <f aca="false">AQ202+AQ134+AQ142+$E139*AQ22+AQ26*(AQ156-AQ165)</f>
        <v>675.790444407799</v>
      </c>
      <c r="AR206" s="20" t="n">
        <f aca="false">AR202+AR134+AR142+$E139*AR22+AR26*(AR156-AR165)</f>
        <v>685.811832607165</v>
      </c>
      <c r="AS206" s="20" t="n">
        <f aca="false">AS202+AS134+AS142+$E139*AS22+AS26*(AS156-AS165)</f>
        <v>695.796437408535</v>
      </c>
      <c r="AT206" s="20" t="n">
        <f aca="false">AT202+AT134+AT142+$E139*AT22+AT26*(AT156-AT165)</f>
        <v>694.468963107506</v>
      </c>
      <c r="AU206" s="20" t="n">
        <f aca="false">AU202+AU134+AU142+$E139*AU22+AU26*(AU156-AU165)</f>
        <v>699.226296203397</v>
      </c>
      <c r="AV206" s="20" t="n">
        <f aca="false">AV202+AV134+AV142+$E139*AV22+AV26*(AV156-AV165)</f>
        <v>709.51510389988</v>
      </c>
      <c r="AW206" s="20" t="n">
        <f aca="false">AW202+AW134+AW142+$E139*AW22+AW26*(AW156-AW165)</f>
        <v>719.767242138142</v>
      </c>
      <c r="AX206" s="20" t="n">
        <f aca="false">AX202+AX134+AX142+$E139*AX22+AX26*(AX156-AX165)</f>
        <v>718.435353751322</v>
      </c>
      <c r="AY206" s="20" t="n">
        <f aca="false">AY202+AY134+AY142+$E139*AY22+AY26*(AY156-AY165)</f>
        <v>640.330269025548</v>
      </c>
      <c r="AZ206" s="20" t="n">
        <f aca="false">AZ202+AZ134+AZ142+$E139*AZ22+AZ26*(AZ156-AZ165)</f>
        <v>639.014802186573</v>
      </c>
      <c r="BA206" s="20" t="n">
        <f aca="false">BA202+BA134+BA142+$E139*BA22+BA26*(BA156-BA165)</f>
        <v>648.49243675747</v>
      </c>
      <c r="BB206" s="20" t="n">
        <f aca="false">BB202+BB134+BB142+$E139*BB22+BB26*(BB156-BB165)</f>
        <v>647.148643269483</v>
      </c>
      <c r="BC206" s="20" t="n">
        <f aca="false">BC202+BC134+BC142+$E139*BC22+BC26*(BC156-BC165)</f>
        <v>656.233853546418</v>
      </c>
      <c r="BD206" s="20" t="n">
        <f aca="false">BD202+BD134+BD142+$E139*BD22+BD26*(BD156-BD165)</f>
        <v>665.991469033936</v>
      </c>
      <c r="BE206" s="20" t="n">
        <f aca="false">BE202+BE134+BE142+$E139*BE22+BE26*(BE156-BE165)</f>
        <v>675.710433543714</v>
      </c>
      <c r="BF206" s="20" t="n">
        <f aca="false">BF202+BF134+BF142+$E139*BF22+BF26*(BF156-BF165)</f>
        <v>674.298208969147</v>
      </c>
      <c r="BG206" s="20" t="n">
        <f aca="false">BG202+BG134+BG142+$E139*BG22+BG26*(BG156-BG165)</f>
        <v>670.327145733319</v>
      </c>
      <c r="BH206" s="20" t="n">
        <f aca="false">BH202+BH134+BH142+$E139*BH22+BH26*(BH156-BH165)</f>
        <v>630.893920444079</v>
      </c>
      <c r="BI206" s="20" t="n">
        <f aca="false">BI202+BI134+BI142+$E139*BI22+BI26*(BI156-BI165)</f>
        <v>640.216765484081</v>
      </c>
      <c r="BJ206" s="20" t="n">
        <f aca="false">BJ202+BJ134+BJ142+$E139*BJ22+BJ26*(BJ156-BJ165)</f>
        <v>638.780602105016</v>
      </c>
      <c r="BK206" s="20" t="n">
        <f aca="false">BK202+BK134+BK142+$E139*BK22+BK26*(BK156-BK165)</f>
        <v>594.072194728277</v>
      </c>
      <c r="BL206" s="20" t="n">
        <f aca="false">BL202+BL134+BL142+$E139*BL22+BL26*(BL156-BL165)</f>
        <v>603.136907483445</v>
      </c>
      <c r="BM206" s="20" t="n">
        <f aca="false">BM202+BM134+BM142+$E139*BM22+BM26*(BM156-BM165)</f>
        <v>612.162626151813</v>
      </c>
      <c r="BN206" s="20" t="n">
        <f aca="false">BN202+BN134+BN142+$E139*BN22+BN26*(BN156-BN165)</f>
        <v>610.720356627477</v>
      </c>
      <c r="BO206" s="20" t="n">
        <f aca="false">BO202+BO134+BO142+$E139*BO22+BO26*(BO156-BO165)</f>
        <v>608.458964490797</v>
      </c>
      <c r="BP206" s="20" t="n">
        <f aca="false">BP202+BP134+BP142+$E139*BP22+BP26*(BP156-BP165)</f>
        <v>607.061144119481</v>
      </c>
      <c r="BQ206" s="20" t="n">
        <f aca="false">BQ202+BQ134+BQ142+$E139*BQ22+BQ26*(BQ156-BQ165)</f>
        <v>616.158641918753</v>
      </c>
      <c r="BR206" s="20" t="n">
        <f aca="false">BR202+BR134+BR142+$E139*BR22+BR26*(BR156-BR165)</f>
        <v>614.730521035231</v>
      </c>
      <c r="BS206" s="20" t="n">
        <f aca="false">BS202+BS134+BS142+$E139*BS22+BS26*(BS156-BS165)</f>
        <v>554.643350823538</v>
      </c>
      <c r="BT206" s="20" t="n">
        <f aca="false">BT202+BT134+BT142+$E139*BT22+BT26*(BT156-BT165)</f>
        <v>563.32549556396</v>
      </c>
      <c r="BU206" s="20" t="n">
        <f aca="false">BU202+BU134+BU142+$E139*BU22+BU26*(BU156-BU165)</f>
        <v>571.970148696856</v>
      </c>
      <c r="BV206" s="20" t="n">
        <f aca="false">BV202+BV134+BV142+$E139*BV22+BV26*(BV156-BV165)</f>
        <v>570.55452457265</v>
      </c>
      <c r="BW206" s="20" t="n">
        <f aca="false">BW202+BW134+BW142+$E139*BW22+BW26*(BW156-BW165)</f>
        <v>542.650321022896</v>
      </c>
      <c r="BX206" s="20" t="n">
        <f aca="false">BX202+BX134+BX142+$E139*BX22+BX26*(BX156-BX165)</f>
        <v>551.17755838812</v>
      </c>
      <c r="BY206" s="20" t="n">
        <f aca="false">BY202+BY134+BY142+$E139*BY22+BY26*(BY156-BY165)</f>
        <v>559.666440278379</v>
      </c>
      <c r="BZ206" s="20" t="n">
        <f aca="false">BZ202+BZ134+BZ142+$E139*BZ22+BZ26*(BZ156-BZ165)</f>
        <v>558.211964376573</v>
      </c>
      <c r="CA206" s="20" t="n">
        <f aca="false">CA202+CA134+CA142+$E139*CA22+CA26*(CA156-CA165)</f>
        <v>1227.40013410236</v>
      </c>
      <c r="CB206" s="20" t="n">
        <f aca="false">CB202+CB134+CB142+$E139*CB22+CB26*(CB156-CB165)</f>
        <v>881.866928170633</v>
      </c>
      <c r="CC206" s="20" t="n">
        <f aca="false">CC202+CC134+CC142+$E139*CC22+CC26*(CC156-CC165)</f>
        <v>890.486804315299</v>
      </c>
      <c r="CD206" s="20" t="n">
        <f aca="false">CD202+CD134+CD142+$E139*CD22+CD26*(CD156-CD165)</f>
        <v>889.404881397586</v>
      </c>
      <c r="CE206" s="20" t="n">
        <f aca="false">CE202+CE134+CE142+$E139*CE22+CE26*(CE156-CE165)</f>
        <v>842.163446133274</v>
      </c>
      <c r="CF206" s="20" t="n">
        <f aca="false">CF202+CF134+CF142+$E139*CF22+CF26*(CF156-CF165)</f>
        <v>841.108384677221</v>
      </c>
      <c r="CG206" s="20" t="n">
        <f aca="false">CG202+CG134+CG142+$E139*CG22+CG26*(CG156-CG165)</f>
        <v>849.285477121216</v>
      </c>
      <c r="CH206" s="20" t="n">
        <f aca="false">CH202+CH134+CH142+$E139*CH22+CH26*(CH156-CH165)</f>
        <v>848.208718873783</v>
      </c>
      <c r="CI206" s="20" t="n">
        <f aca="false">CI202+CI134+CI142+$E139*CI22+CI26*(CI156-CI165)</f>
        <v>871.671537454771</v>
      </c>
      <c r="CJ206" s="20" t="n">
        <f aca="false">CJ202+CJ134+CJ142+$E139*CJ22+CJ26*(CJ156-CJ165)</f>
        <v>880.266746331075</v>
      </c>
      <c r="CK206" s="20" t="n">
        <f aca="false">CK202+CK134+CK142+$E139*CK22+CK26*(CK156-CK165)</f>
        <v>888.826583709964</v>
      </c>
      <c r="CL206" s="20" t="n">
        <f aca="false">CL202+CL134+CL142+$E139*CL22+CL26*(CL156-CL165)</f>
        <v>887.701772226154</v>
      </c>
      <c r="CM206" s="20" t="n">
        <f aca="false">CM202+CM134+CM142+$E139*CM22+CM26*(CM156-CM165)</f>
        <v>927.947585820415</v>
      </c>
      <c r="CN206" s="20" t="n">
        <f aca="false">CN202+CN134+CN142+$E139*CN22+CN26*(CN156-CN165)</f>
        <v>937.153314323766</v>
      </c>
      <c r="CO206" s="20" t="n">
        <f aca="false">CO202+CO134+CO142+$E139*CO22+CO26*(CO156-CO165)</f>
        <v>946.323192049582</v>
      </c>
      <c r="CP206" s="20" t="n">
        <f aca="false">CP202+CP134+CP142+$E139*CP22+CP26*(CP156-CP165)</f>
        <v>945.183139486845</v>
      </c>
      <c r="CQ206" s="20" t="n">
        <f aca="false">CQ202+CQ134+CQ142+$E139*CQ22+CQ26*(CQ156-CQ165)</f>
        <v>887.80180167163</v>
      </c>
      <c r="CR206" s="20" t="n">
        <f aca="false">CR202+CR134+CR142+$E139*CR22+CR26*(CR156-CR165)</f>
        <v>896.549567059684</v>
      </c>
      <c r="CS206" s="20" t="n">
        <f aca="false">CS202+CS134+CS142+$E139*CS22+CS26*(CS156-CS165)</f>
        <v>905.26109555251</v>
      </c>
      <c r="CT206" s="20" t="n">
        <f aca="false">CT202+CT134+CT142+$E139*CT22+CT26*(CT156-CT165)</f>
        <v>904.108764470411</v>
      </c>
      <c r="CU206" s="20" t="n">
        <f aca="false">CU202+CU134+CU142+$E139*CU22+CU26*(CU156-CU165)</f>
        <v>-33900.6731111658</v>
      </c>
      <c r="CV206" s="20" t="n">
        <f aca="false">CV202+CV134+CV142+$E139*CV22+CV26*(CV156-CV165)</f>
        <v>874.13471392866</v>
      </c>
      <c r="CW206" s="20" t="n">
        <f aca="false">CW202+CW134+CW142+$E139*CW22+CW26*(CW156-CW165)</f>
        <v>882.526261929495</v>
      </c>
      <c r="CX206" s="20" t="n">
        <f aca="false">CX202+CX134+CX142+$E139*CX22+CX26*(CX156-CX165)</f>
        <v>881.299514005332</v>
      </c>
      <c r="CY206" s="20" t="n">
        <f aca="false">CY202+CY134+CY142+$E139*CY22+CY26*(CY156-CY165)</f>
        <v>1065.19638803434</v>
      </c>
      <c r="CZ206" s="20" t="n">
        <f aca="false">CZ202+CZ134+CZ142+$E139*CZ22+CZ26*(CZ156-CZ165)</f>
        <v>1075.57229449574</v>
      </c>
      <c r="DA206" s="20" t="n">
        <f aca="false">DA202+DA134+DA142+$E139*DA22+DA26*(DA156-DA165)</f>
        <v>1085.90083663295</v>
      </c>
      <c r="DB206" s="20" t="n">
        <f aca="false">DB202+DB134+DB142+$E139*DB22+DB26*(DB156-DB165)</f>
        <v>1084.3946539814</v>
      </c>
      <c r="DC206" s="20" t="n">
        <f aca="false">DC202+DC134+DC142+$E139*DC22+DC26*(DC156-DC165)</f>
        <v>1048.75342273494</v>
      </c>
      <c r="DD206" s="20" t="n">
        <f aca="false">DD202+DD134+DD142+$E139*DD22+DD26*(DD156-DD165)</f>
        <v>1058.98214193129</v>
      </c>
      <c r="DE206" s="20" t="n">
        <f aca="false">DE202+DE134+DE142+$E139*DE22+DE26*(DE156-DE165)</f>
        <v>1069.16464917952</v>
      </c>
      <c r="DF206" s="20" t="n">
        <f aca="false">DF202+DF134+DF142+$E139*DF22+DF26*(DF156-DF165)</f>
        <v>1067.69511201727</v>
      </c>
      <c r="DG206" s="20" t="n">
        <f aca="false">DG202+DG134+DG142+$E139*DG22+DG26*(DG156-DG165)</f>
        <v>1049.79409933854</v>
      </c>
      <c r="DH206" s="20" t="n">
        <f aca="false">DH202+DH134+DH142+$E139*DH22+DH26*(DH156-DH165)</f>
        <v>1060.04408365918</v>
      </c>
      <c r="DI206" s="20" t="n">
        <f aca="false">DI202+DI134+DI142+$E139*DI22+DI26*(DI156-DI165)</f>
        <v>1070.24817086333</v>
      </c>
      <c r="DJ206" s="20" t="n">
        <f aca="false">DJ202+DJ134+DJ142+$E139*DJ22+DJ26*(DJ156-DJ165)</f>
        <v>1068.78864532827</v>
      </c>
      <c r="DK206" s="20" t="n">
        <f aca="false">DK202+DK134+DK142+$E139*DK22+DK26*(DK156-DK165)</f>
        <v>1006.21233559843</v>
      </c>
      <c r="DL206" s="20" t="n">
        <f aca="false">DL202+DL134+DL142+$E139*DL22+DL26*(DL156-DL165)</f>
        <v>1004.80421358023</v>
      </c>
      <c r="DM206" s="20" t="n">
        <f aca="false">DM202+DM134+DM142+$E139*DM22+DM26*(DM156-DM165)</f>
        <v>1014.42348821132</v>
      </c>
      <c r="DN206" s="20" t="n">
        <f aca="false">DN202+DN134+DN142+$E139*DN22+DN26*(DN156-DN165)</f>
        <v>1012.98640889449</v>
      </c>
      <c r="DO206" s="20" t="n">
        <f aca="false">DO202+DO134+DO142+$E139*DO22+DO26*(DO156-DO165)</f>
        <v>1046.27389877179</v>
      </c>
      <c r="DP206" s="20" t="n">
        <f aca="false">DP202+DP134+DP142+$E139*DP22+DP26*(DP156-DP165)</f>
        <v>1056.50709112333</v>
      </c>
      <c r="DQ206" s="20" t="n">
        <f aca="false">DQ202+DQ134+DQ142+$E139*DQ22+DQ26*(DQ156-DQ165)</f>
        <v>1066.69511068707</v>
      </c>
      <c r="DR206" s="20" t="n">
        <f aca="false">DR202+DR134+DR142+$E139*DR22+DR26*(DR156-DR165)</f>
        <v>1065.2586187603</v>
      </c>
      <c r="DS206" s="20" t="n">
        <f aca="false">DS202+DS134+DS142+$E139*DS22+DS26*(DS156-DS165)</f>
        <v>1020.43457584031</v>
      </c>
      <c r="DT206" s="20" t="n">
        <f aca="false">DT202+DT134+DT142+$E139*DT22+DT26*(DT156-DT165)</f>
        <v>1030.38819081553</v>
      </c>
      <c r="DU206" s="20" t="n">
        <f aca="false">DU202+DU134+DU142+$E139*DU22+DU26*(DU156-DU165)</f>
        <v>1040.29687722858</v>
      </c>
      <c r="DV206" s="20" t="n">
        <f aca="false">DV202+DV134+DV142+$E139*DV22+DV26*(DV156-DV165)</f>
        <v>1038.8681516625</v>
      </c>
      <c r="DW206" s="20" t="n">
        <f aca="false">DW202+DW134+DW142+$E139*DW22+DW26*(DW156-DW165)</f>
        <v>1018.65451900971</v>
      </c>
      <c r="DX206" s="20" t="n">
        <f aca="false">DX202+DX134+DX142+$E139*DX22+DX26*(DX156-DX165)</f>
        <v>1028.59022933558</v>
      </c>
      <c r="DY206" s="20" t="n">
        <f aca="false">DY202+DY134+DY142+$E139*DY22+DY26*(DY156-DY165)</f>
        <v>1038.48107190282</v>
      </c>
      <c r="DZ206" s="20" t="n">
        <f aca="false">DZ202+DZ134+DZ142+$E139*DZ22+DZ26*(DZ156-DZ165)</f>
        <v>1037.05427988517</v>
      </c>
      <c r="EA206" s="20" t="n">
        <f aca="false">EA202+EA134+EA142+$E139*EA22+EA26*(EA156-EA165)</f>
        <v>1020.21188270729</v>
      </c>
      <c r="EB206" s="20" t="n">
        <f aca="false">EB202+EB134+EB142+$E139*EB22+EB26*(EB156-EB165)</f>
        <v>1018.84193657206</v>
      </c>
      <c r="EC206" s="20" t="n">
        <f aca="false">EC202+EC134+EC142+$E139*EC22+EC26*(EC156-EC165)</f>
        <v>1028.65403839373</v>
      </c>
      <c r="ED206" s="20" t="n">
        <f aca="false">ED202+ED134+ED142+$E139*ED22+ED26*(ED156-ED165)</f>
        <v>1027.25592002708</v>
      </c>
      <c r="EE206" s="20" t="n">
        <f aca="false">EE202+EE134+EE142+$E139*EE22+EE26*(EE156-EE165)</f>
        <v>995.018671467163</v>
      </c>
      <c r="EF206" s="20" t="n">
        <f aca="false">EF202+EF134+EF142+$E139*EF22+EF26*(EF156-EF165)</f>
        <v>1004.70065405525</v>
      </c>
      <c r="EG206" s="20" t="n">
        <f aca="false">EG202+EG134+EG142+$E139*EG22+EG26*(EG156-EG165)</f>
        <v>1014.33805745584</v>
      </c>
      <c r="EH206" s="20" t="n">
        <f aca="false">EH202+EH134+EH142+$E139*EH22+EH26*(EH156-EH165)</f>
        <v>1012.92044198279</v>
      </c>
      <c r="EI206" s="20" t="n">
        <f aca="false">EI202+EI134+EI142+$E139*EI22+EI26*(EI156-EI165)</f>
        <v>1063.83579101975</v>
      </c>
      <c r="EJ206" s="20" t="n">
        <f aca="false">EJ202+EJ134+EJ142+$E139*EJ22+EJ26*(EJ156-EJ165)</f>
        <v>1025.94060603263</v>
      </c>
      <c r="EK206" s="20" t="n">
        <f aca="false">EK202+EK134+EK142+$E139*EK22+EK26*(EK156-EK165)</f>
        <v>1035.87548792143</v>
      </c>
      <c r="EL206" s="20" t="n">
        <f aca="false">EL202+EL134+EL142+$E139*EL22+EL26*(EL156-EL165)</f>
        <v>1034.52260019316</v>
      </c>
      <c r="EM206" s="20" t="n">
        <f aca="false">EM202+EM134+EM142+$E139*EM22+EM26*(EM156-EM165)</f>
        <v>1068.22156876731</v>
      </c>
      <c r="EN206" s="20" t="n">
        <f aca="false">EN202+EN134+EN142+$E139*EN22+EN26*(EN156-EN165)</f>
        <v>1078.75957588732</v>
      </c>
      <c r="EO206" s="20" t="n">
        <f aca="false">EO202+EO134+EO142+$E139*EO22+EO26*(EO156-EO165)</f>
        <v>1089.25438810497</v>
      </c>
      <c r="EP206" s="20" t="n">
        <f aca="false">EP202+EP134+EP142+$E139*EP22+EP26*(EP156-EP165)</f>
        <v>1087.88079281611</v>
      </c>
      <c r="EQ206" s="20" t="n">
        <f aca="false">EQ202+EQ134+EQ142+$E139*EQ22+EQ26*(EQ156-EQ165)</f>
        <v>1030.03031767166</v>
      </c>
      <c r="ER206" s="20" t="n">
        <f aca="false">ER202+ER134+ER142+$E139*ER22+ER26*(ER156-ER165)</f>
        <v>1028.69282339071</v>
      </c>
      <c r="ES206" s="20" t="n">
        <f aca="false">ES202+ES134+ES142+$E139*ES22+ES26*(ES156-ES165)</f>
        <v>1038.64596061733</v>
      </c>
      <c r="ET206" s="20" t="n">
        <f aca="false">ET202+ET134+ET142+$E139*ET22+ET26*(ET156-ET165)</f>
        <v>1037.28096146051</v>
      </c>
      <c r="EU206" s="20" t="n">
        <f aca="false">EU202+EU134+EU142+$E139*EU22+EU26*(EU156-EU165)</f>
        <v>1020.49251918369</v>
      </c>
      <c r="EV206" s="20" t="n">
        <f aca="false">EV202+EV134+EV142+$E139*EV22+EV26*(EV156-EV165)</f>
        <v>994.620442304851</v>
      </c>
      <c r="EW206" s="20" t="n">
        <f aca="false">EW202+EW134+EW142+$E139*EW22+EW26*(EW156-EW165)</f>
        <v>1004.24101546334</v>
      </c>
      <c r="EX206" s="20" t="n">
        <f aca="false">EX202+EX134+EX142+$E139*EX22+EX26*(EX156-EX165)</f>
        <v>1002.91830212228</v>
      </c>
      <c r="EY206" s="20" t="n">
        <f aca="false">EY202+EY134+EY142+$E139*EY22+EY26*(EY156-EY165)</f>
        <v>999.419206202526</v>
      </c>
      <c r="EZ206" s="20" t="n">
        <f aca="false">EZ202+EZ134+EZ142+$E139*EZ22+EZ26*(EZ156-EZ165)</f>
        <v>1009.2203373108</v>
      </c>
      <c r="FA206" s="20" t="n">
        <f aca="false">FA202+FA134+FA142+$E139*FA22+FA26*(FA156-FA165)</f>
        <v>1018.97916896445</v>
      </c>
      <c r="FB206" s="20" t="n">
        <f aca="false">FB202+FB134+FB142+$E139*FB22+FB26*(FB156-FB165)</f>
        <v>1017.63404885939</v>
      </c>
      <c r="FC206" s="20" t="n">
        <f aca="false">FC202+FC134+FC142+$E139*FC22+FC26*(FC156-FC165)</f>
        <v>1014.08062105759</v>
      </c>
      <c r="FD206" s="20" t="n">
        <f aca="false">FD202+FD134+FD142+$E139*FD22+FD26*(FD156-FD165)</f>
        <v>0</v>
      </c>
      <c r="FE206" s="20" t="n">
        <f aca="false">FE202+FE134+FE142+$E139*FE22+FE26*(FE156-FE165)</f>
        <v>0</v>
      </c>
      <c r="FF206" s="20" t="n">
        <f aca="false">FF202+FF134+FF142+$E139*FF22+FF26*(FF156-FF165)</f>
        <v>0</v>
      </c>
      <c r="FG206" s="20" t="n">
        <f aca="false">FG202+FG134+FG142+$E139*FG22+FG26*(FG156-FG165)</f>
        <v>0</v>
      </c>
      <c r="FH206" s="20" t="n">
        <f aca="false">FH202+FH134+FH142+$E139*FH22+FH26*(FH156-FH165)</f>
        <v>0</v>
      </c>
    </row>
    <row r="207" customFormat="false" ht="15" hidden="false" customHeight="false" outlineLevel="0" collapsed="false">
      <c r="C207" s="27" t="s">
        <v>844</v>
      </c>
      <c r="D207" s="11" t="s">
        <v>32</v>
      </c>
      <c r="E207" s="32" t="n">
        <f aca="false">XIRR(INDEX($J206:$FH206,$E24):$FH206,INDEX($J$4:$FH$4,$E24):$FH$4)</f>
        <v>0.0890224943570666</v>
      </c>
    </row>
    <row r="209" customFormat="false" ht="15" hidden="false" customHeight="false" outlineLevel="0" collapsed="false">
      <c r="A209" s="9" t="s">
        <v>14</v>
      </c>
      <c r="B209" s="9"/>
      <c r="C209" s="9" t="s">
        <v>845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</row>
    <row r="210" customFormat="false" ht="15" hidden="false" customHeight="false" outlineLevel="0" collapsed="false">
      <c r="C210" s="0" t="s">
        <v>846</v>
      </c>
      <c r="D210" s="11" t="s">
        <v>556</v>
      </c>
      <c r="E210" s="61" t="n">
        <f aca="false">(1+In_Loan_Rate/Months_In_Year)^Months_Per_Period-1</f>
        <v>0.0303010000000001</v>
      </c>
      <c r="J210" s="61" t="n">
        <f aca="false">IF(In_Fix_Interest=1,In_Loan_Rate*J$5/Days_In_Year,$E210)</f>
        <v>0.0302465753424658</v>
      </c>
      <c r="K210" s="61" t="n">
        <f aca="false">IF(In_Fix_Interest=1,In_Loan_Rate*K$5/Days_In_Year,$E210)</f>
        <v>0.0295890410958904</v>
      </c>
      <c r="L210" s="61" t="n">
        <f aca="false">IF(In_Fix_Interest=1,In_Loan_Rate*L$5/Days_In_Year,$E210)</f>
        <v>0.0299178082191781</v>
      </c>
      <c r="M210" s="61" t="n">
        <f aca="false">IF(In_Fix_Interest=1,In_Loan_Rate*M$5/Days_In_Year,$E210)</f>
        <v>0.0302465753424658</v>
      </c>
      <c r="N210" s="61" t="n">
        <f aca="false">IF(In_Fix_Interest=1,In_Loan_Rate*N$5/Days_In_Year,$E210)</f>
        <v>0.0302465753424658</v>
      </c>
      <c r="O210" s="61" t="n">
        <f aca="false">IF(In_Fix_Interest=1,In_Loan_Rate*O$5/Days_In_Year,$E210)</f>
        <v>0.0295890410958904</v>
      </c>
      <c r="P210" s="61" t="n">
        <f aca="false">IF(In_Fix_Interest=1,In_Loan_Rate*P$5/Days_In_Year,$E210)</f>
        <v>0.0299178082191781</v>
      </c>
      <c r="Q210" s="61" t="n">
        <f aca="false">IF(In_Fix_Interest=1,In_Loan_Rate*Q$5/Days_In_Year,$E210)</f>
        <v>0.0302465753424658</v>
      </c>
      <c r="R210" s="61" t="n">
        <f aca="false">IF(In_Fix_Interest=1,In_Loan_Rate*R$5/Days_In_Year,$E210)</f>
        <v>0.0302465753424658</v>
      </c>
      <c r="S210" s="61" t="n">
        <f aca="false">IF(In_Fix_Interest=1,In_Loan_Rate*S$5/Days_In_Year,$E210)</f>
        <v>0.0299178082191781</v>
      </c>
      <c r="T210" s="61" t="n">
        <f aca="false">IF(In_Fix_Interest=1,In_Loan_Rate*T$5/Days_In_Year,$E210)</f>
        <v>0.0299178082191781</v>
      </c>
      <c r="U210" s="61" t="n">
        <f aca="false">IF(In_Fix_Interest=1,In_Loan_Rate*U$5/Days_In_Year,$E210)</f>
        <v>0.0302465753424658</v>
      </c>
      <c r="V210" s="61" t="n">
        <f aca="false">IF(In_Fix_Interest=1,In_Loan_Rate*V$5/Days_In_Year,$E210)</f>
        <v>0.0302465753424658</v>
      </c>
      <c r="W210" s="61" t="n">
        <f aca="false">IF(In_Fix_Interest=1,In_Loan_Rate*W$5/Days_In_Year,$E210)</f>
        <v>0.0295890410958904</v>
      </c>
      <c r="X210" s="61" t="n">
        <f aca="false">IF(In_Fix_Interest=1,In_Loan_Rate*X$5/Days_In_Year,$E210)</f>
        <v>0.0299178082191781</v>
      </c>
      <c r="Y210" s="61" t="n">
        <f aca="false">IF(In_Fix_Interest=1,In_Loan_Rate*Y$5/Days_In_Year,$E210)</f>
        <v>0.0302465753424658</v>
      </c>
      <c r="Z210" s="61" t="n">
        <f aca="false">IF(In_Fix_Interest=1,In_Loan_Rate*Z$5/Days_In_Year,$E210)</f>
        <v>0.0302465753424658</v>
      </c>
      <c r="AA210" s="61" t="n">
        <f aca="false">IF(In_Fix_Interest=1,In_Loan_Rate*AA$5/Days_In_Year,$E210)</f>
        <v>0.0295890410958904</v>
      </c>
      <c r="AB210" s="61" t="n">
        <f aca="false">IF(In_Fix_Interest=1,In_Loan_Rate*AB$5/Days_In_Year,$E210)</f>
        <v>0.0299178082191781</v>
      </c>
      <c r="AC210" s="61" t="n">
        <f aca="false">IF(In_Fix_Interest=1,In_Loan_Rate*AC$5/Days_In_Year,$E210)</f>
        <v>0.0302465753424658</v>
      </c>
      <c r="AD210" s="61" t="n">
        <f aca="false">IF(In_Fix_Interest=1,In_Loan_Rate*AD$5/Days_In_Year,$E210)</f>
        <v>0.0302465753424658</v>
      </c>
      <c r="AE210" s="61" t="n">
        <f aca="false">IF(In_Fix_Interest=1,In_Loan_Rate*AE$5/Days_In_Year,$E210)</f>
        <v>0.0295890410958904</v>
      </c>
      <c r="AF210" s="61" t="n">
        <f aca="false">IF(In_Fix_Interest=1,In_Loan_Rate*AF$5/Days_In_Year,$E210)</f>
        <v>0.0299178082191781</v>
      </c>
      <c r="AG210" s="61" t="n">
        <f aca="false">IF(In_Fix_Interest=1,In_Loan_Rate*AG$5/Days_In_Year,$E210)</f>
        <v>0.0302465753424658</v>
      </c>
      <c r="AH210" s="61" t="n">
        <f aca="false">IF(In_Fix_Interest=1,In_Loan_Rate*AH$5/Days_In_Year,$E210)</f>
        <v>0.0302465753424658</v>
      </c>
      <c r="AI210" s="61" t="n">
        <f aca="false">IF(In_Fix_Interest=1,In_Loan_Rate*AI$5/Days_In_Year,$E210)</f>
        <v>0.0299178082191781</v>
      </c>
      <c r="AJ210" s="61" t="n">
        <f aca="false">IF(In_Fix_Interest=1,In_Loan_Rate*AJ$5/Days_In_Year,$E210)</f>
        <v>0.0299178082191781</v>
      </c>
      <c r="AK210" s="61" t="n">
        <f aca="false">IF(In_Fix_Interest=1,In_Loan_Rate*AK$5/Days_In_Year,$E210)</f>
        <v>0.0302465753424658</v>
      </c>
      <c r="AL210" s="61" t="n">
        <f aca="false">IF(In_Fix_Interest=1,In_Loan_Rate*AL$5/Days_In_Year,$E210)</f>
        <v>0.0302465753424658</v>
      </c>
      <c r="AM210" s="61" t="n">
        <f aca="false">IF(In_Fix_Interest=1,In_Loan_Rate*AM$5/Days_In_Year,$E210)</f>
        <v>0.0295890410958904</v>
      </c>
      <c r="AN210" s="61" t="n">
        <f aca="false">IF(In_Fix_Interest=1,In_Loan_Rate*AN$5/Days_In_Year,$E210)</f>
        <v>0.0299178082191781</v>
      </c>
      <c r="AO210" s="61" t="n">
        <f aca="false">IF(In_Fix_Interest=1,In_Loan_Rate*AO$5/Days_In_Year,$E210)</f>
        <v>0.0302465753424658</v>
      </c>
      <c r="AP210" s="61" t="n">
        <f aca="false">IF(In_Fix_Interest=1,In_Loan_Rate*AP$5/Days_In_Year,$E210)</f>
        <v>0.0302465753424658</v>
      </c>
      <c r="AQ210" s="61" t="n">
        <f aca="false">IF(In_Fix_Interest=1,In_Loan_Rate*AQ$5/Days_In_Year,$E210)</f>
        <v>0.0295890410958904</v>
      </c>
      <c r="AR210" s="61" t="n">
        <f aca="false">IF(In_Fix_Interest=1,In_Loan_Rate*AR$5/Days_In_Year,$E210)</f>
        <v>0.0299178082191781</v>
      </c>
      <c r="AS210" s="61" t="n">
        <f aca="false">IF(In_Fix_Interest=1,In_Loan_Rate*AS$5/Days_In_Year,$E210)</f>
        <v>0.0302465753424658</v>
      </c>
      <c r="AT210" s="61" t="n">
        <f aca="false">IF(In_Fix_Interest=1,In_Loan_Rate*AT$5/Days_In_Year,$E210)</f>
        <v>0.0302465753424658</v>
      </c>
      <c r="AU210" s="61" t="n">
        <f aca="false">IF(In_Fix_Interest=1,In_Loan_Rate*AU$5/Days_In_Year,$E210)</f>
        <v>0.0295890410958904</v>
      </c>
      <c r="AV210" s="61" t="n">
        <f aca="false">IF(In_Fix_Interest=1,In_Loan_Rate*AV$5/Days_In_Year,$E210)</f>
        <v>0.0299178082191781</v>
      </c>
      <c r="AW210" s="61" t="n">
        <f aca="false">IF(In_Fix_Interest=1,In_Loan_Rate*AW$5/Days_In_Year,$E210)</f>
        <v>0.0302465753424658</v>
      </c>
      <c r="AX210" s="61" t="n">
        <f aca="false">IF(In_Fix_Interest=1,In_Loan_Rate*AX$5/Days_In_Year,$E210)</f>
        <v>0.0302465753424658</v>
      </c>
      <c r="AY210" s="61" t="n">
        <f aca="false">IF(In_Fix_Interest=1,In_Loan_Rate*AY$5/Days_In_Year,$E210)</f>
        <v>0.0299178082191781</v>
      </c>
      <c r="AZ210" s="61" t="n">
        <f aca="false">IF(In_Fix_Interest=1,In_Loan_Rate*AZ$5/Days_In_Year,$E210)</f>
        <v>0.0299178082191781</v>
      </c>
      <c r="BA210" s="61" t="n">
        <f aca="false">IF(In_Fix_Interest=1,In_Loan_Rate*BA$5/Days_In_Year,$E210)</f>
        <v>0.0302465753424658</v>
      </c>
      <c r="BB210" s="61" t="n">
        <f aca="false">IF(In_Fix_Interest=1,In_Loan_Rate*BB$5/Days_In_Year,$E210)</f>
        <v>0.0302465753424658</v>
      </c>
      <c r="BC210" s="61" t="n">
        <f aca="false">IF(In_Fix_Interest=1,In_Loan_Rate*BC$5/Days_In_Year,$E210)</f>
        <v>0.0295890410958904</v>
      </c>
      <c r="BD210" s="61" t="n">
        <f aca="false">IF(In_Fix_Interest=1,In_Loan_Rate*BD$5/Days_In_Year,$E210)</f>
        <v>0.0299178082191781</v>
      </c>
      <c r="BE210" s="61" t="n">
        <f aca="false">IF(In_Fix_Interest=1,In_Loan_Rate*BE$5/Days_In_Year,$E210)</f>
        <v>0.0302465753424658</v>
      </c>
      <c r="BF210" s="61" t="n">
        <f aca="false">IF(In_Fix_Interest=1,In_Loan_Rate*BF$5/Days_In_Year,$E210)</f>
        <v>0.0302465753424658</v>
      </c>
      <c r="BG210" s="61" t="n">
        <f aca="false">IF(In_Fix_Interest=1,In_Loan_Rate*BG$5/Days_In_Year,$E210)</f>
        <v>0.0295890410958904</v>
      </c>
      <c r="BH210" s="61" t="n">
        <f aca="false">IF(In_Fix_Interest=1,In_Loan_Rate*BH$5/Days_In_Year,$E210)</f>
        <v>0.0299178082191781</v>
      </c>
      <c r="BI210" s="61" t="n">
        <f aca="false">IF(In_Fix_Interest=1,In_Loan_Rate*BI$5/Days_In_Year,$E210)</f>
        <v>0.0302465753424658</v>
      </c>
      <c r="BJ210" s="61" t="n">
        <f aca="false">IF(In_Fix_Interest=1,In_Loan_Rate*BJ$5/Days_In_Year,$E210)</f>
        <v>0.0302465753424658</v>
      </c>
      <c r="BK210" s="61" t="n">
        <f aca="false">IF(In_Fix_Interest=1,In_Loan_Rate*BK$5/Days_In_Year,$E210)</f>
        <v>0.0295890410958904</v>
      </c>
      <c r="BL210" s="61" t="n">
        <f aca="false">IF(In_Fix_Interest=1,In_Loan_Rate*BL$5/Days_In_Year,$E210)</f>
        <v>0.0299178082191781</v>
      </c>
      <c r="BM210" s="61" t="n">
        <f aca="false">IF(In_Fix_Interest=1,In_Loan_Rate*BM$5/Days_In_Year,$E210)</f>
        <v>0.0302465753424658</v>
      </c>
      <c r="BN210" s="61" t="n">
        <f aca="false">IF(In_Fix_Interest=1,In_Loan_Rate*BN$5/Days_In_Year,$E210)</f>
        <v>0.0302465753424658</v>
      </c>
      <c r="BO210" s="61" t="n">
        <f aca="false">IF(In_Fix_Interest=1,In_Loan_Rate*BO$5/Days_In_Year,$E210)</f>
        <v>0.0299178082191781</v>
      </c>
      <c r="BP210" s="61" t="n">
        <f aca="false">IF(In_Fix_Interest=1,In_Loan_Rate*BP$5/Days_In_Year,$E210)</f>
        <v>0.0299178082191781</v>
      </c>
      <c r="BQ210" s="61" t="n">
        <f aca="false">IF(In_Fix_Interest=1,In_Loan_Rate*BQ$5/Days_In_Year,$E210)</f>
        <v>0.0302465753424658</v>
      </c>
      <c r="BR210" s="61" t="n">
        <f aca="false">IF(In_Fix_Interest=1,In_Loan_Rate*BR$5/Days_In_Year,$E210)</f>
        <v>0.0302465753424658</v>
      </c>
      <c r="BS210" s="61" t="n">
        <f aca="false">IF(In_Fix_Interest=1,In_Loan_Rate*BS$5/Days_In_Year,$E210)</f>
        <v>0.0295890410958904</v>
      </c>
      <c r="BT210" s="61" t="n">
        <f aca="false">IF(In_Fix_Interest=1,In_Loan_Rate*BT$5/Days_In_Year,$E210)</f>
        <v>0.0299178082191781</v>
      </c>
      <c r="BU210" s="61" t="n">
        <f aca="false">IF(In_Fix_Interest=1,In_Loan_Rate*BU$5/Days_In_Year,$E210)</f>
        <v>0.0302465753424658</v>
      </c>
      <c r="BV210" s="61" t="n">
        <f aca="false">IF(In_Fix_Interest=1,In_Loan_Rate*BV$5/Days_In_Year,$E210)</f>
        <v>0.0302465753424658</v>
      </c>
      <c r="BW210" s="61" t="n">
        <f aca="false">IF(In_Fix_Interest=1,In_Loan_Rate*BW$5/Days_In_Year,$E210)</f>
        <v>0.0295890410958904</v>
      </c>
      <c r="BX210" s="61" t="n">
        <f aca="false">IF(In_Fix_Interest=1,In_Loan_Rate*BX$5/Days_In_Year,$E210)</f>
        <v>0.0299178082191781</v>
      </c>
      <c r="BY210" s="61" t="n">
        <f aca="false">IF(In_Fix_Interest=1,In_Loan_Rate*BY$5/Days_In_Year,$E210)</f>
        <v>0.0302465753424658</v>
      </c>
      <c r="BZ210" s="61" t="n">
        <f aca="false">IF(In_Fix_Interest=1,In_Loan_Rate*BZ$5/Days_In_Year,$E210)</f>
        <v>0.0302465753424658</v>
      </c>
      <c r="CA210" s="61" t="n">
        <f aca="false">IF(In_Fix_Interest=1,In_Loan_Rate*CA$5/Days_In_Year,$E210)</f>
        <v>0.0295890410958904</v>
      </c>
      <c r="CB210" s="61" t="n">
        <f aca="false">IF(In_Fix_Interest=1,In_Loan_Rate*CB$5/Days_In_Year,$E210)</f>
        <v>0.0299178082191781</v>
      </c>
      <c r="CC210" s="61" t="n">
        <f aca="false">IF(In_Fix_Interest=1,In_Loan_Rate*CC$5/Days_In_Year,$E210)</f>
        <v>0.0302465753424658</v>
      </c>
      <c r="CD210" s="61" t="n">
        <f aca="false">IF(In_Fix_Interest=1,In_Loan_Rate*CD$5/Days_In_Year,$E210)</f>
        <v>0.0302465753424658</v>
      </c>
      <c r="CE210" s="61" t="n">
        <f aca="false">IF(In_Fix_Interest=1,In_Loan_Rate*CE$5/Days_In_Year,$E210)</f>
        <v>0.0299178082191781</v>
      </c>
      <c r="CF210" s="61" t="n">
        <f aca="false">IF(In_Fix_Interest=1,In_Loan_Rate*CF$5/Days_In_Year,$E210)</f>
        <v>0.0299178082191781</v>
      </c>
      <c r="CG210" s="61" t="n">
        <f aca="false">IF(In_Fix_Interest=1,In_Loan_Rate*CG$5/Days_In_Year,$E210)</f>
        <v>0.0302465753424658</v>
      </c>
      <c r="CH210" s="61" t="n">
        <f aca="false">IF(In_Fix_Interest=1,In_Loan_Rate*CH$5/Days_In_Year,$E210)</f>
        <v>0.0302465753424658</v>
      </c>
      <c r="CI210" s="61" t="n">
        <f aca="false">IF(In_Fix_Interest=1,In_Loan_Rate*CI$5/Days_In_Year,$E210)</f>
        <v>0.0295890410958904</v>
      </c>
      <c r="CJ210" s="61" t="n">
        <f aca="false">IF(In_Fix_Interest=1,In_Loan_Rate*CJ$5/Days_In_Year,$E210)</f>
        <v>0.0299178082191781</v>
      </c>
      <c r="CK210" s="61" t="n">
        <f aca="false">IF(In_Fix_Interest=1,In_Loan_Rate*CK$5/Days_In_Year,$E210)</f>
        <v>0.0302465753424658</v>
      </c>
      <c r="CL210" s="61" t="n">
        <f aca="false">IF(In_Fix_Interest=1,In_Loan_Rate*CL$5/Days_In_Year,$E210)</f>
        <v>0.0302465753424658</v>
      </c>
      <c r="CM210" s="61" t="n">
        <f aca="false">IF(In_Fix_Interest=1,In_Loan_Rate*CM$5/Days_In_Year,$E210)</f>
        <v>0.0295890410958904</v>
      </c>
      <c r="CN210" s="61" t="n">
        <f aca="false">IF(In_Fix_Interest=1,In_Loan_Rate*CN$5/Days_In_Year,$E210)</f>
        <v>0.0299178082191781</v>
      </c>
      <c r="CO210" s="61" t="n">
        <f aca="false">IF(In_Fix_Interest=1,In_Loan_Rate*CO$5/Days_In_Year,$E210)</f>
        <v>0.0302465753424658</v>
      </c>
      <c r="CP210" s="61" t="n">
        <f aca="false">IF(In_Fix_Interest=1,In_Loan_Rate*CP$5/Days_In_Year,$E210)</f>
        <v>0.0302465753424658</v>
      </c>
      <c r="CQ210" s="61" t="n">
        <f aca="false">IF(In_Fix_Interest=1,In_Loan_Rate*CQ$5/Days_In_Year,$E210)</f>
        <v>0.0295890410958904</v>
      </c>
      <c r="CR210" s="61" t="n">
        <f aca="false">IF(In_Fix_Interest=1,In_Loan_Rate*CR$5/Days_In_Year,$E210)</f>
        <v>0.0299178082191781</v>
      </c>
      <c r="CS210" s="61" t="n">
        <f aca="false">IF(In_Fix_Interest=1,In_Loan_Rate*CS$5/Days_In_Year,$E210)</f>
        <v>0.0302465753424658</v>
      </c>
      <c r="CT210" s="61" t="n">
        <f aca="false">IF(In_Fix_Interest=1,In_Loan_Rate*CT$5/Days_In_Year,$E210)</f>
        <v>0.0302465753424658</v>
      </c>
      <c r="CU210" s="61" t="n">
        <f aca="false">IF(In_Fix_Interest=1,In_Loan_Rate*CU$5/Days_In_Year,$E210)</f>
        <v>0.0299178082191781</v>
      </c>
      <c r="CV210" s="61" t="n">
        <f aca="false">IF(In_Fix_Interest=1,In_Loan_Rate*CV$5/Days_In_Year,$E210)</f>
        <v>0.0299178082191781</v>
      </c>
      <c r="CW210" s="61" t="n">
        <f aca="false">IF(In_Fix_Interest=1,In_Loan_Rate*CW$5/Days_In_Year,$E210)</f>
        <v>0.0302465753424658</v>
      </c>
      <c r="CX210" s="61" t="n">
        <f aca="false">IF(In_Fix_Interest=1,In_Loan_Rate*CX$5/Days_In_Year,$E210)</f>
        <v>0.0302465753424658</v>
      </c>
      <c r="CY210" s="61" t="n">
        <f aca="false">IF(In_Fix_Interest=1,In_Loan_Rate*CY$5/Days_In_Year,$E210)</f>
        <v>0.0295890410958904</v>
      </c>
      <c r="CZ210" s="61" t="n">
        <f aca="false">IF(In_Fix_Interest=1,In_Loan_Rate*CZ$5/Days_In_Year,$E210)</f>
        <v>0.0299178082191781</v>
      </c>
      <c r="DA210" s="61" t="n">
        <f aca="false">IF(In_Fix_Interest=1,In_Loan_Rate*DA$5/Days_In_Year,$E210)</f>
        <v>0.0302465753424658</v>
      </c>
      <c r="DB210" s="61" t="n">
        <f aca="false">IF(In_Fix_Interest=1,In_Loan_Rate*DB$5/Days_In_Year,$E210)</f>
        <v>0.0302465753424658</v>
      </c>
      <c r="DC210" s="61" t="n">
        <f aca="false">IF(In_Fix_Interest=1,In_Loan_Rate*DC$5/Days_In_Year,$E210)</f>
        <v>0.0295890410958904</v>
      </c>
      <c r="DD210" s="61" t="n">
        <f aca="false">IF(In_Fix_Interest=1,In_Loan_Rate*DD$5/Days_In_Year,$E210)</f>
        <v>0.0299178082191781</v>
      </c>
      <c r="DE210" s="61" t="n">
        <f aca="false">IF(In_Fix_Interest=1,In_Loan_Rate*DE$5/Days_In_Year,$E210)</f>
        <v>0.0302465753424658</v>
      </c>
      <c r="DF210" s="61" t="n">
        <f aca="false">IF(In_Fix_Interest=1,In_Loan_Rate*DF$5/Days_In_Year,$E210)</f>
        <v>0.0302465753424658</v>
      </c>
      <c r="DG210" s="61" t="n">
        <f aca="false">IF(In_Fix_Interest=1,In_Loan_Rate*DG$5/Days_In_Year,$E210)</f>
        <v>0.0295890410958904</v>
      </c>
      <c r="DH210" s="61" t="n">
        <f aca="false">IF(In_Fix_Interest=1,In_Loan_Rate*DH$5/Days_In_Year,$E210)</f>
        <v>0.0299178082191781</v>
      </c>
      <c r="DI210" s="61" t="n">
        <f aca="false">IF(In_Fix_Interest=1,In_Loan_Rate*DI$5/Days_In_Year,$E210)</f>
        <v>0.0302465753424658</v>
      </c>
      <c r="DJ210" s="61" t="n">
        <f aca="false">IF(In_Fix_Interest=1,In_Loan_Rate*DJ$5/Days_In_Year,$E210)</f>
        <v>0.0302465753424658</v>
      </c>
      <c r="DK210" s="61" t="n">
        <f aca="false">IF(In_Fix_Interest=1,In_Loan_Rate*DK$5/Days_In_Year,$E210)</f>
        <v>0.0299178082191781</v>
      </c>
      <c r="DL210" s="61" t="n">
        <f aca="false">IF(In_Fix_Interest=1,In_Loan_Rate*DL$5/Days_In_Year,$E210)</f>
        <v>0.0299178082191781</v>
      </c>
      <c r="DM210" s="61" t="n">
        <f aca="false">IF(In_Fix_Interest=1,In_Loan_Rate*DM$5/Days_In_Year,$E210)</f>
        <v>0.0302465753424658</v>
      </c>
      <c r="DN210" s="61" t="n">
        <f aca="false">IF(In_Fix_Interest=1,In_Loan_Rate*DN$5/Days_In_Year,$E210)</f>
        <v>0.0302465753424658</v>
      </c>
      <c r="DO210" s="61" t="n">
        <f aca="false">IF(In_Fix_Interest=1,In_Loan_Rate*DO$5/Days_In_Year,$E210)</f>
        <v>0.0295890410958904</v>
      </c>
      <c r="DP210" s="61" t="n">
        <f aca="false">IF(In_Fix_Interest=1,In_Loan_Rate*DP$5/Days_In_Year,$E210)</f>
        <v>0.0299178082191781</v>
      </c>
      <c r="DQ210" s="61" t="n">
        <f aca="false">IF(In_Fix_Interest=1,In_Loan_Rate*DQ$5/Days_In_Year,$E210)</f>
        <v>0.0302465753424658</v>
      </c>
      <c r="DR210" s="61" t="n">
        <f aca="false">IF(In_Fix_Interest=1,In_Loan_Rate*DR$5/Days_In_Year,$E210)</f>
        <v>0.0302465753424658</v>
      </c>
      <c r="DS210" s="61" t="n">
        <f aca="false">IF(In_Fix_Interest=1,In_Loan_Rate*DS$5/Days_In_Year,$E210)</f>
        <v>0.0295890410958904</v>
      </c>
      <c r="DT210" s="61" t="n">
        <f aca="false">IF(In_Fix_Interest=1,In_Loan_Rate*DT$5/Days_In_Year,$E210)</f>
        <v>0.0299178082191781</v>
      </c>
      <c r="DU210" s="61" t="n">
        <f aca="false">IF(In_Fix_Interest=1,In_Loan_Rate*DU$5/Days_In_Year,$E210)</f>
        <v>0.0302465753424658</v>
      </c>
      <c r="DV210" s="61" t="n">
        <f aca="false">IF(In_Fix_Interest=1,In_Loan_Rate*DV$5/Days_In_Year,$E210)</f>
        <v>0.0302465753424658</v>
      </c>
      <c r="DW210" s="61" t="n">
        <f aca="false">IF(In_Fix_Interest=1,In_Loan_Rate*DW$5/Days_In_Year,$E210)</f>
        <v>0.0295890410958904</v>
      </c>
      <c r="DX210" s="61" t="n">
        <f aca="false">IF(In_Fix_Interest=1,In_Loan_Rate*DX$5/Days_In_Year,$E210)</f>
        <v>0.0299178082191781</v>
      </c>
      <c r="DY210" s="61" t="n">
        <f aca="false">IF(In_Fix_Interest=1,In_Loan_Rate*DY$5/Days_In_Year,$E210)</f>
        <v>0.0302465753424658</v>
      </c>
      <c r="DZ210" s="61" t="n">
        <f aca="false">IF(In_Fix_Interest=1,In_Loan_Rate*DZ$5/Days_In_Year,$E210)</f>
        <v>0.0302465753424658</v>
      </c>
      <c r="EA210" s="61" t="n">
        <f aca="false">IF(In_Fix_Interest=1,In_Loan_Rate*EA$5/Days_In_Year,$E210)</f>
        <v>0.0299178082191781</v>
      </c>
      <c r="EB210" s="61" t="n">
        <f aca="false">IF(In_Fix_Interest=1,In_Loan_Rate*EB$5/Days_In_Year,$E210)</f>
        <v>0.0299178082191781</v>
      </c>
      <c r="EC210" s="61" t="n">
        <f aca="false">IF(In_Fix_Interest=1,In_Loan_Rate*EC$5/Days_In_Year,$E210)</f>
        <v>0.0302465753424658</v>
      </c>
      <c r="ED210" s="61" t="n">
        <f aca="false">IF(In_Fix_Interest=1,In_Loan_Rate*ED$5/Days_In_Year,$E210)</f>
        <v>0.0302465753424658</v>
      </c>
      <c r="EE210" s="61" t="n">
        <f aca="false">IF(In_Fix_Interest=1,In_Loan_Rate*EE$5/Days_In_Year,$E210)</f>
        <v>0.0295890410958904</v>
      </c>
      <c r="EF210" s="61" t="n">
        <f aca="false">IF(In_Fix_Interest=1,In_Loan_Rate*EF$5/Days_In_Year,$E210)</f>
        <v>0.0299178082191781</v>
      </c>
      <c r="EG210" s="61" t="n">
        <f aca="false">IF(In_Fix_Interest=1,In_Loan_Rate*EG$5/Days_In_Year,$E210)</f>
        <v>0.0302465753424658</v>
      </c>
      <c r="EH210" s="61" t="n">
        <f aca="false">IF(In_Fix_Interest=1,In_Loan_Rate*EH$5/Days_In_Year,$E210)</f>
        <v>0.0302465753424658</v>
      </c>
      <c r="EI210" s="61" t="n">
        <f aca="false">IF(In_Fix_Interest=1,In_Loan_Rate*EI$5/Days_In_Year,$E210)</f>
        <v>0.0295890410958904</v>
      </c>
      <c r="EJ210" s="61" t="n">
        <f aca="false">IF(In_Fix_Interest=1,In_Loan_Rate*EJ$5/Days_In_Year,$E210)</f>
        <v>0.0299178082191781</v>
      </c>
      <c r="EK210" s="61" t="n">
        <f aca="false">IF(In_Fix_Interest=1,In_Loan_Rate*EK$5/Days_In_Year,$E210)</f>
        <v>0.0302465753424658</v>
      </c>
      <c r="EL210" s="61" t="n">
        <f aca="false">IF(In_Fix_Interest=1,In_Loan_Rate*EL$5/Days_In_Year,$E210)</f>
        <v>0.0302465753424658</v>
      </c>
      <c r="EM210" s="61" t="n">
        <f aca="false">IF(In_Fix_Interest=1,In_Loan_Rate*EM$5/Days_In_Year,$E210)</f>
        <v>0.0295890410958904</v>
      </c>
      <c r="EN210" s="61" t="n">
        <f aca="false">IF(In_Fix_Interest=1,In_Loan_Rate*EN$5/Days_In_Year,$E210)</f>
        <v>0.0299178082191781</v>
      </c>
      <c r="EO210" s="61" t="n">
        <f aca="false">IF(In_Fix_Interest=1,In_Loan_Rate*EO$5/Days_In_Year,$E210)</f>
        <v>0.0302465753424658</v>
      </c>
      <c r="EP210" s="61" t="n">
        <f aca="false">IF(In_Fix_Interest=1,In_Loan_Rate*EP$5/Days_In_Year,$E210)</f>
        <v>0.0302465753424658</v>
      </c>
      <c r="EQ210" s="61" t="n">
        <f aca="false">IF(In_Fix_Interest=1,In_Loan_Rate*EQ$5/Days_In_Year,$E210)</f>
        <v>0.0299178082191781</v>
      </c>
      <c r="ER210" s="61" t="n">
        <f aca="false">IF(In_Fix_Interest=1,In_Loan_Rate*ER$5/Days_In_Year,$E210)</f>
        <v>0.0299178082191781</v>
      </c>
      <c r="ES210" s="61" t="n">
        <f aca="false">IF(In_Fix_Interest=1,In_Loan_Rate*ES$5/Days_In_Year,$E210)</f>
        <v>0.0302465753424658</v>
      </c>
      <c r="ET210" s="61" t="n">
        <f aca="false">IF(In_Fix_Interest=1,In_Loan_Rate*ET$5/Days_In_Year,$E210)</f>
        <v>0.0302465753424658</v>
      </c>
      <c r="EU210" s="61" t="n">
        <f aca="false">IF(In_Fix_Interest=1,In_Loan_Rate*EU$5/Days_In_Year,$E210)</f>
        <v>0.0295890410958904</v>
      </c>
      <c r="EV210" s="61" t="n">
        <f aca="false">IF(In_Fix_Interest=1,In_Loan_Rate*EV$5/Days_In_Year,$E210)</f>
        <v>0.0299178082191781</v>
      </c>
      <c r="EW210" s="61" t="n">
        <f aca="false">IF(In_Fix_Interest=1,In_Loan_Rate*EW$5/Days_In_Year,$E210)</f>
        <v>0.0302465753424658</v>
      </c>
      <c r="EX210" s="61" t="n">
        <f aca="false">IF(In_Fix_Interest=1,In_Loan_Rate*EX$5/Days_In_Year,$E210)</f>
        <v>0.0302465753424658</v>
      </c>
      <c r="EY210" s="61" t="n">
        <f aca="false">IF(In_Fix_Interest=1,In_Loan_Rate*EY$5/Days_In_Year,$E210)</f>
        <v>0.0295890410958904</v>
      </c>
      <c r="EZ210" s="61" t="n">
        <f aca="false">IF(In_Fix_Interest=1,In_Loan_Rate*EZ$5/Days_In_Year,$E210)</f>
        <v>0.0299178082191781</v>
      </c>
      <c r="FA210" s="61" t="n">
        <f aca="false">IF(In_Fix_Interest=1,In_Loan_Rate*FA$5/Days_In_Year,$E210)</f>
        <v>0.0302465753424658</v>
      </c>
      <c r="FB210" s="61" t="n">
        <f aca="false">IF(In_Fix_Interest=1,In_Loan_Rate*FB$5/Days_In_Year,$E210)</f>
        <v>0.0302465753424658</v>
      </c>
      <c r="FC210" s="61" t="n">
        <f aca="false">IF(In_Fix_Interest=1,In_Loan_Rate*FC$5/Days_In_Year,$E210)</f>
        <v>0.0295890410958904</v>
      </c>
      <c r="FD210" s="61" t="n">
        <f aca="false">IF(In_Fix_Interest=1,In_Loan_Rate*FD$5/Days_In_Year,$E210)</f>
        <v>0.0299178082191781</v>
      </c>
      <c r="FE210" s="61" t="n">
        <f aca="false">IF(In_Fix_Interest=1,In_Loan_Rate*FE$5/Days_In_Year,$E210)</f>
        <v>0.0302465753424658</v>
      </c>
      <c r="FF210" s="61" t="n">
        <f aca="false">IF(In_Fix_Interest=1,In_Loan_Rate*FF$5/Days_In_Year,$E210)</f>
        <v>0.0302465753424658</v>
      </c>
      <c r="FG210" s="61" t="n">
        <f aca="false">IF(In_Fix_Interest=1,In_Loan_Rate*FG$5/Days_In_Year,$E210)</f>
        <v>0.0299178082191781</v>
      </c>
      <c r="FH210" s="61" t="n">
        <f aca="false">IF(In_Fix_Interest=1,In_Loan_Rate*FH$5/Days_In_Year,$E210)</f>
        <v>0.0299178082191781</v>
      </c>
    </row>
    <row r="211" customFormat="false" ht="15" hidden="false" customHeight="false" outlineLevel="0" collapsed="false">
      <c r="C211" s="0" t="s">
        <v>847</v>
      </c>
      <c r="D211" s="11" t="s">
        <v>359</v>
      </c>
      <c r="I211" s="20" t="n">
        <f aca="false">SUM(J211:FH211)</f>
        <v>2356.58750061644</v>
      </c>
      <c r="J211" s="20" t="n">
        <f aca="false">-(J103+In_EW_Interest*J104+J107+J108+J112+In_SPV_Interest*J101)</f>
        <v>2000.35227272727</v>
      </c>
      <c r="K211" s="20" t="n">
        <f aca="false">-(K103+In_EW_Interest*K104+K107+K108+K112+In_SPV_Interest*K101)</f>
        <v>-818.684731973848</v>
      </c>
      <c r="L211" s="20" t="n">
        <f aca="false">-(L103+In_EW_Interest*L104+L107+L108+L112+In_SPV_Interest*L101)</f>
        <v>684.462738443338</v>
      </c>
      <c r="M211" s="20" t="n">
        <f aca="false">-(M103+In_EW_Interest*M104+M107+M108+M112+In_SPV_Interest*M101)</f>
        <v>226.929361942715</v>
      </c>
      <c r="N211" s="20" t="n">
        <f aca="false">-(N103+In_EW_Interest*N104+N107+N108+N112+In_SPV_Interest*N101)</f>
        <v>226.929361942715</v>
      </c>
      <c r="O211" s="20" t="n">
        <f aca="false">-(O103+In_EW_Interest*O104+O107+O108+O112+In_SPV_Interest*O101)</f>
        <v>7.22338767123288</v>
      </c>
      <c r="P211" s="20" t="n">
        <f aca="false">-(P103+In_EW_Interest*P104+P107+P108+P112+In_SPV_Interest*P101)</f>
        <v>7.30364753424658</v>
      </c>
      <c r="Q211" s="20" t="n">
        <f aca="false">-(Q103+In_EW_Interest*Q104+Q107+Q108+Q112+In_SPV_Interest*Q101)</f>
        <v>7.38390739726027</v>
      </c>
      <c r="R211" s="20" t="n">
        <f aca="false">-(R103+In_EW_Interest*R104+R107+R108+R112+In_SPV_Interest*R101)</f>
        <v>7.38390739726027</v>
      </c>
      <c r="S211" s="20" t="n">
        <f aca="false">-(S103+In_EW_Interest*S104+S107+S108+S112+In_SPV_Interest*S101)</f>
        <v>7.30364753424658</v>
      </c>
      <c r="T211" s="20" t="n">
        <f aca="false">-(T103+In_EW_Interest*T104+T107+T108+T112+In_SPV_Interest*T101)</f>
        <v>-0</v>
      </c>
      <c r="U211" s="20" t="n">
        <f aca="false">-(U103+In_EW_Interest*U104+U107+U108+U112+In_SPV_Interest*U101)</f>
        <v>-0</v>
      </c>
      <c r="V211" s="20" t="n">
        <f aca="false">-(V103+In_EW_Interest*V104+V107+V108+V112+In_SPV_Interest*V101)</f>
        <v>-0</v>
      </c>
      <c r="W211" s="20" t="n">
        <f aca="false">-(W103+In_EW_Interest*W104+W107+W108+W112+In_SPV_Interest*W101)</f>
        <v>-0</v>
      </c>
      <c r="X211" s="20" t="n">
        <f aca="false">-(X103+In_EW_Interest*X104+X107+X108+X112+In_SPV_Interest*X101)</f>
        <v>-0</v>
      </c>
      <c r="Y211" s="20" t="n">
        <f aca="false">-(Y103+In_EW_Interest*Y104+Y107+Y108+Y112+In_SPV_Interest*Y101)</f>
        <v>-0</v>
      </c>
      <c r="Z211" s="20" t="n">
        <f aca="false">-(Z103+In_EW_Interest*Z104+Z107+Z108+Z112+In_SPV_Interest*Z101)</f>
        <v>-0</v>
      </c>
      <c r="AA211" s="20" t="n">
        <f aca="false">-(AA103+In_EW_Interest*AA104+AA107+AA108+AA112+In_SPV_Interest*AA101)</f>
        <v>-0</v>
      </c>
      <c r="AB211" s="20" t="n">
        <f aca="false">-(AB103+In_EW_Interest*AB104+AB107+AB108+AB112+In_SPV_Interest*AB101)</f>
        <v>-0</v>
      </c>
      <c r="AC211" s="20" t="n">
        <f aca="false">-(AC103+In_EW_Interest*AC104+AC107+AC108+AC112+In_SPV_Interest*AC101)</f>
        <v>-0</v>
      </c>
      <c r="AD211" s="20" t="n">
        <f aca="false">-(AD103+In_EW_Interest*AD104+AD107+AD108+AD112+In_SPV_Interest*AD101)</f>
        <v>-0</v>
      </c>
      <c r="AE211" s="20" t="n">
        <f aca="false">-(AE103+In_EW_Interest*AE104+AE107+AE108+AE112+In_SPV_Interest*AE101)</f>
        <v>-0</v>
      </c>
      <c r="AF211" s="20" t="n">
        <f aca="false">-(AF103+In_EW_Interest*AF104+AF107+AF108+AF112+In_SPV_Interest*AF101)</f>
        <v>-0</v>
      </c>
      <c r="AG211" s="20" t="n">
        <f aca="false">-(AG103+In_EW_Interest*AG104+AG107+AG108+AG112+In_SPV_Interest*AG101)</f>
        <v>-0</v>
      </c>
      <c r="AH211" s="20" t="n">
        <f aca="false">-(AH103+In_EW_Interest*AH104+AH107+AH108+AH112+In_SPV_Interest*AH101)</f>
        <v>-0</v>
      </c>
      <c r="AI211" s="20" t="n">
        <f aca="false">-(AI103+In_EW_Interest*AI104+AI107+AI108+AI112+In_SPV_Interest*AI101)</f>
        <v>-0</v>
      </c>
      <c r="AJ211" s="20" t="n">
        <f aca="false">-(AJ103+In_EW_Interest*AJ104+AJ107+AJ108+AJ112+In_SPV_Interest*AJ101)</f>
        <v>-0</v>
      </c>
      <c r="AK211" s="20" t="n">
        <f aca="false">-(AK103+In_EW_Interest*AK104+AK107+AK108+AK112+In_SPV_Interest*AK101)</f>
        <v>-0</v>
      </c>
      <c r="AL211" s="20" t="n">
        <f aca="false">-(AL103+In_EW_Interest*AL104+AL107+AL108+AL112+In_SPV_Interest*AL101)</f>
        <v>-0</v>
      </c>
      <c r="AM211" s="20" t="n">
        <f aca="false">-(AM103+In_EW_Interest*AM104+AM107+AM108+AM112+In_SPV_Interest*AM101)</f>
        <v>-0</v>
      </c>
      <c r="AN211" s="20" t="n">
        <f aca="false">-(AN103+In_EW_Interest*AN104+AN107+AN108+AN112+In_SPV_Interest*AN101)</f>
        <v>-0</v>
      </c>
      <c r="AO211" s="20" t="n">
        <f aca="false">-(AO103+In_EW_Interest*AO104+AO107+AO108+AO112+In_SPV_Interest*AO101)</f>
        <v>-0</v>
      </c>
      <c r="AP211" s="20" t="n">
        <f aca="false">-(AP103+In_EW_Interest*AP104+AP107+AP108+AP112+In_SPV_Interest*AP101)</f>
        <v>-0</v>
      </c>
      <c r="AQ211" s="20" t="n">
        <f aca="false">-(AQ103+In_EW_Interest*AQ104+AQ107+AQ108+AQ112+In_SPV_Interest*AQ101)</f>
        <v>-0</v>
      </c>
      <c r="AR211" s="20" t="n">
        <f aca="false">-(AR103+In_EW_Interest*AR104+AR107+AR108+AR112+In_SPV_Interest*AR101)</f>
        <v>-0</v>
      </c>
      <c r="AS211" s="20" t="n">
        <f aca="false">-(AS103+In_EW_Interest*AS104+AS107+AS108+AS112+In_SPV_Interest*AS101)</f>
        <v>-0</v>
      </c>
      <c r="AT211" s="20" t="n">
        <f aca="false">-(AT103+In_EW_Interest*AT104+AT107+AT108+AT112+In_SPV_Interest*AT101)</f>
        <v>-0</v>
      </c>
      <c r="AU211" s="20" t="n">
        <f aca="false">-(AU103+In_EW_Interest*AU104+AU107+AU108+AU112+In_SPV_Interest*AU101)</f>
        <v>-0</v>
      </c>
      <c r="AV211" s="20" t="n">
        <f aca="false">-(AV103+In_EW_Interest*AV104+AV107+AV108+AV112+In_SPV_Interest*AV101)</f>
        <v>-0</v>
      </c>
      <c r="AW211" s="20" t="n">
        <f aca="false">-(AW103+In_EW_Interest*AW104+AW107+AW108+AW112+In_SPV_Interest*AW101)</f>
        <v>-0</v>
      </c>
      <c r="AX211" s="20" t="n">
        <f aca="false">-(AX103+In_EW_Interest*AX104+AX107+AX108+AX112+In_SPV_Interest*AX101)</f>
        <v>-0</v>
      </c>
      <c r="AY211" s="20" t="n">
        <f aca="false">-(AY103+In_EW_Interest*AY104+AY107+AY108+AY112+In_SPV_Interest*AY101)</f>
        <v>-0</v>
      </c>
      <c r="AZ211" s="20" t="n">
        <f aca="false">-(AZ103+In_EW_Interest*AZ104+AZ107+AZ108+AZ112+In_SPV_Interest*AZ101)</f>
        <v>-0</v>
      </c>
      <c r="BA211" s="20" t="n">
        <f aca="false">-(BA103+In_EW_Interest*BA104+BA107+BA108+BA112+In_SPV_Interest*BA101)</f>
        <v>-0</v>
      </c>
      <c r="BB211" s="20" t="n">
        <f aca="false">-(BB103+In_EW_Interest*BB104+BB107+BB108+BB112+In_SPV_Interest*BB101)</f>
        <v>-0</v>
      </c>
      <c r="BC211" s="20" t="n">
        <f aca="false">-(BC103+In_EW_Interest*BC104+BC107+BC108+BC112+In_SPV_Interest*BC101)</f>
        <v>-0</v>
      </c>
      <c r="BD211" s="20" t="n">
        <f aca="false">-(BD103+In_EW_Interest*BD104+BD107+BD108+BD112+In_SPV_Interest*BD101)</f>
        <v>-0</v>
      </c>
      <c r="BE211" s="20" t="n">
        <f aca="false">-(BE103+In_EW_Interest*BE104+BE107+BE108+BE112+In_SPV_Interest*BE101)</f>
        <v>-0</v>
      </c>
      <c r="BF211" s="20" t="n">
        <f aca="false">-(BF103+In_EW_Interest*BF104+BF107+BF108+BF112+In_SPV_Interest*BF101)</f>
        <v>-0</v>
      </c>
      <c r="BG211" s="20" t="n">
        <f aca="false">-(BG103+In_EW_Interest*BG104+BG107+BG108+BG112+In_SPV_Interest*BG101)</f>
        <v>-0</v>
      </c>
      <c r="BH211" s="20" t="n">
        <f aca="false">-(BH103+In_EW_Interest*BH104+BH107+BH108+BH112+In_SPV_Interest*BH101)</f>
        <v>-0</v>
      </c>
      <c r="BI211" s="20" t="n">
        <f aca="false">-(BI103+In_EW_Interest*BI104+BI107+BI108+BI112+In_SPV_Interest*BI101)</f>
        <v>-0</v>
      </c>
      <c r="BJ211" s="20" t="n">
        <f aca="false">-(BJ103+In_EW_Interest*BJ104+BJ107+BJ108+BJ112+In_SPV_Interest*BJ101)</f>
        <v>-0</v>
      </c>
      <c r="BK211" s="20" t="n">
        <f aca="false">-(BK103+In_EW_Interest*BK104+BK107+BK108+BK112+In_SPV_Interest*BK101)</f>
        <v>-0</v>
      </c>
      <c r="BL211" s="20" t="n">
        <f aca="false">-(BL103+In_EW_Interest*BL104+BL107+BL108+BL112+In_SPV_Interest*BL101)</f>
        <v>-0</v>
      </c>
      <c r="BM211" s="20" t="n">
        <f aca="false">-(BM103+In_EW_Interest*BM104+BM107+BM108+BM112+In_SPV_Interest*BM101)</f>
        <v>-0</v>
      </c>
      <c r="BN211" s="20" t="n">
        <f aca="false">-(BN103+In_EW_Interest*BN104+BN107+BN108+BN112+In_SPV_Interest*BN101)</f>
        <v>-0</v>
      </c>
      <c r="BO211" s="20" t="n">
        <f aca="false">-(BO103+In_EW_Interest*BO104+BO107+BO108+BO112+In_SPV_Interest*BO101)</f>
        <v>-0</v>
      </c>
      <c r="BP211" s="20" t="n">
        <f aca="false">-(BP103+In_EW_Interest*BP104+BP107+BP108+BP112+In_SPV_Interest*BP101)</f>
        <v>-0</v>
      </c>
      <c r="BQ211" s="20" t="n">
        <f aca="false">-(BQ103+In_EW_Interest*BQ104+BQ107+BQ108+BQ112+In_SPV_Interest*BQ101)</f>
        <v>-0</v>
      </c>
      <c r="BR211" s="20" t="n">
        <f aca="false">-(BR103+In_EW_Interest*BR104+BR107+BR108+BR112+In_SPV_Interest*BR101)</f>
        <v>-0</v>
      </c>
      <c r="BS211" s="20" t="n">
        <f aca="false">-(BS103+In_EW_Interest*BS104+BS107+BS108+BS112+In_SPV_Interest*BS101)</f>
        <v>-0</v>
      </c>
      <c r="BT211" s="20" t="n">
        <f aca="false">-(BT103+In_EW_Interest*BT104+BT107+BT108+BT112+In_SPV_Interest*BT101)</f>
        <v>-0</v>
      </c>
      <c r="BU211" s="20" t="n">
        <f aca="false">-(BU103+In_EW_Interest*BU104+BU107+BU108+BU112+In_SPV_Interest*BU101)</f>
        <v>-0</v>
      </c>
      <c r="BV211" s="20" t="n">
        <f aca="false">-(BV103+In_EW_Interest*BV104+BV107+BV108+BV112+In_SPV_Interest*BV101)</f>
        <v>-0</v>
      </c>
      <c r="BW211" s="20" t="n">
        <f aca="false">-(BW103+In_EW_Interest*BW104+BW107+BW108+BW112+In_SPV_Interest*BW101)</f>
        <v>-0</v>
      </c>
      <c r="BX211" s="20" t="n">
        <f aca="false">-(BX103+In_EW_Interest*BX104+BX107+BX108+BX112+In_SPV_Interest*BX101)</f>
        <v>-0</v>
      </c>
      <c r="BY211" s="20" t="n">
        <f aca="false">-(BY103+In_EW_Interest*BY104+BY107+BY108+BY112+In_SPV_Interest*BY101)</f>
        <v>-0</v>
      </c>
      <c r="BZ211" s="20" t="n">
        <f aca="false">-(BZ103+In_EW_Interest*BZ104+BZ107+BZ108+BZ112+In_SPV_Interest*BZ101)</f>
        <v>-0</v>
      </c>
      <c r="CA211" s="20" t="n">
        <f aca="false">-(CA103+In_EW_Interest*CA104+CA107+CA108+CA112+In_SPV_Interest*CA101)</f>
        <v>-0</v>
      </c>
      <c r="CB211" s="20" t="n">
        <f aca="false">-(CB103+In_EW_Interest*CB104+CB107+CB108+CB112+In_SPV_Interest*CB101)</f>
        <v>-0</v>
      </c>
      <c r="CC211" s="20" t="n">
        <f aca="false">-(CC103+In_EW_Interest*CC104+CC107+CC108+CC112+In_SPV_Interest*CC101)</f>
        <v>-0</v>
      </c>
      <c r="CD211" s="20" t="n">
        <f aca="false">-(CD103+In_EW_Interest*CD104+CD107+CD108+CD112+In_SPV_Interest*CD101)</f>
        <v>-0</v>
      </c>
      <c r="CE211" s="20" t="n">
        <f aca="false">-(CE103+In_EW_Interest*CE104+CE107+CE108+CE112+In_SPV_Interest*CE101)</f>
        <v>-0</v>
      </c>
      <c r="CF211" s="20" t="n">
        <f aca="false">-(CF103+In_EW_Interest*CF104+CF107+CF108+CF112+In_SPV_Interest*CF101)</f>
        <v>-0</v>
      </c>
      <c r="CG211" s="20" t="n">
        <f aca="false">-(CG103+In_EW_Interest*CG104+CG107+CG108+CG112+In_SPV_Interest*CG101)</f>
        <v>-0</v>
      </c>
      <c r="CH211" s="20" t="n">
        <f aca="false">-(CH103+In_EW_Interest*CH104+CH107+CH108+CH112+In_SPV_Interest*CH101)</f>
        <v>-0</v>
      </c>
      <c r="CI211" s="20" t="n">
        <f aca="false">-(CI103+In_EW_Interest*CI104+CI107+CI108+CI112+In_SPV_Interest*CI101)</f>
        <v>-0</v>
      </c>
      <c r="CJ211" s="20" t="n">
        <f aca="false">-(CJ103+In_EW_Interest*CJ104+CJ107+CJ108+CJ112+In_SPV_Interest*CJ101)</f>
        <v>-0</v>
      </c>
      <c r="CK211" s="20" t="n">
        <f aca="false">-(CK103+In_EW_Interest*CK104+CK107+CK108+CK112+In_SPV_Interest*CK101)</f>
        <v>-0</v>
      </c>
      <c r="CL211" s="20" t="n">
        <f aca="false">-(CL103+In_EW_Interest*CL104+CL107+CL108+CL112+In_SPV_Interest*CL101)</f>
        <v>-0</v>
      </c>
      <c r="CM211" s="20" t="n">
        <f aca="false">-(CM103+In_EW_Interest*CM104+CM107+CM108+CM112+In_SPV_Interest*CM101)</f>
        <v>-0</v>
      </c>
      <c r="CN211" s="20" t="n">
        <f aca="false">-(CN103+In_EW_Interest*CN104+CN107+CN108+CN112+In_SPV_Interest*CN101)</f>
        <v>-0</v>
      </c>
      <c r="CO211" s="20" t="n">
        <f aca="false">-(CO103+In_EW_Interest*CO104+CO107+CO108+CO112+In_SPV_Interest*CO101)</f>
        <v>-0</v>
      </c>
      <c r="CP211" s="20" t="n">
        <f aca="false">-(CP103+In_EW_Interest*CP104+CP107+CP108+CP112+In_SPV_Interest*CP101)</f>
        <v>-0</v>
      </c>
      <c r="CQ211" s="20" t="n">
        <f aca="false">-(CQ103+In_EW_Interest*CQ104+CQ107+CQ108+CQ112+In_SPV_Interest*CQ101)</f>
        <v>-0</v>
      </c>
      <c r="CR211" s="20" t="n">
        <f aca="false">-(CR103+In_EW_Interest*CR104+CR107+CR108+CR112+In_SPV_Interest*CR101)</f>
        <v>-0</v>
      </c>
      <c r="CS211" s="20" t="n">
        <f aca="false">-(CS103+In_EW_Interest*CS104+CS107+CS108+CS112+In_SPV_Interest*CS101)</f>
        <v>-0</v>
      </c>
      <c r="CT211" s="20" t="n">
        <f aca="false">-(CT103+In_EW_Interest*CT104+CT107+CT108+CT112+In_SPV_Interest*CT101)</f>
        <v>-0</v>
      </c>
      <c r="CU211" s="20" t="n">
        <f aca="false">-(CU103+In_EW_Interest*CU104+CU107+CU108+CU112+In_SPV_Interest*CU101)</f>
        <v>-0</v>
      </c>
      <c r="CV211" s="20" t="n">
        <f aca="false">-(CV103+In_EW_Interest*CV104+CV107+CV108+CV112+In_SPV_Interest*CV101)</f>
        <v>-0</v>
      </c>
      <c r="CW211" s="20" t="n">
        <f aca="false">-(CW103+In_EW_Interest*CW104+CW107+CW108+CW112+In_SPV_Interest*CW101)</f>
        <v>-0</v>
      </c>
      <c r="CX211" s="20" t="n">
        <f aca="false">-(CX103+In_EW_Interest*CX104+CX107+CX108+CX112+In_SPV_Interest*CX101)</f>
        <v>-0</v>
      </c>
      <c r="CY211" s="20" t="n">
        <f aca="false">-(CY103+In_EW_Interest*CY104+CY107+CY108+CY112+In_SPV_Interest*CY101)</f>
        <v>-0</v>
      </c>
      <c r="CZ211" s="20" t="n">
        <f aca="false">-(CZ103+In_EW_Interest*CZ104+CZ107+CZ108+CZ112+In_SPV_Interest*CZ101)</f>
        <v>-0</v>
      </c>
      <c r="DA211" s="20" t="n">
        <f aca="false">-(DA103+In_EW_Interest*DA104+DA107+DA108+DA112+In_SPV_Interest*DA101)</f>
        <v>-0</v>
      </c>
      <c r="DB211" s="20" t="n">
        <f aca="false">-(DB103+In_EW_Interest*DB104+DB107+DB108+DB112+In_SPV_Interest*DB101)</f>
        <v>-0</v>
      </c>
      <c r="DC211" s="20" t="n">
        <f aca="false">-(DC103+In_EW_Interest*DC104+DC107+DC108+DC112+In_SPV_Interest*DC101)</f>
        <v>-0</v>
      </c>
      <c r="DD211" s="20" t="n">
        <f aca="false">-(DD103+In_EW_Interest*DD104+DD107+DD108+DD112+In_SPV_Interest*DD101)</f>
        <v>-0</v>
      </c>
      <c r="DE211" s="20" t="n">
        <f aca="false">-(DE103+In_EW_Interest*DE104+DE107+DE108+DE112+In_SPV_Interest*DE101)</f>
        <v>-0</v>
      </c>
      <c r="DF211" s="20" t="n">
        <f aca="false">-(DF103+In_EW_Interest*DF104+DF107+DF108+DF112+In_SPV_Interest*DF101)</f>
        <v>-0</v>
      </c>
      <c r="DG211" s="20" t="n">
        <f aca="false">-(DG103+In_EW_Interest*DG104+DG107+DG108+DG112+In_SPV_Interest*DG101)</f>
        <v>-0</v>
      </c>
      <c r="DH211" s="20" t="n">
        <f aca="false">-(DH103+In_EW_Interest*DH104+DH107+DH108+DH112+In_SPV_Interest*DH101)</f>
        <v>-0</v>
      </c>
      <c r="DI211" s="20" t="n">
        <f aca="false">-(DI103+In_EW_Interest*DI104+DI107+DI108+DI112+In_SPV_Interest*DI101)</f>
        <v>-0</v>
      </c>
      <c r="DJ211" s="20" t="n">
        <f aca="false">-(DJ103+In_EW_Interest*DJ104+DJ107+DJ108+DJ112+In_SPV_Interest*DJ101)</f>
        <v>-0</v>
      </c>
      <c r="DK211" s="20" t="n">
        <f aca="false">-(DK103+In_EW_Interest*DK104+DK107+DK108+DK112+In_SPV_Interest*DK101)</f>
        <v>-0</v>
      </c>
      <c r="DL211" s="20" t="n">
        <f aca="false">-(DL103+In_EW_Interest*DL104+DL107+DL108+DL112+In_SPV_Interest*DL101)</f>
        <v>-0</v>
      </c>
      <c r="DM211" s="20" t="n">
        <f aca="false">-(DM103+In_EW_Interest*DM104+DM107+DM108+DM112+In_SPV_Interest*DM101)</f>
        <v>-0</v>
      </c>
      <c r="DN211" s="20" t="n">
        <f aca="false">-(DN103+In_EW_Interest*DN104+DN107+DN108+DN112+In_SPV_Interest*DN101)</f>
        <v>-0</v>
      </c>
      <c r="DO211" s="20" t="n">
        <f aca="false">-(DO103+In_EW_Interest*DO104+DO107+DO108+DO112+In_SPV_Interest*DO101)</f>
        <v>-0</v>
      </c>
      <c r="DP211" s="20" t="n">
        <f aca="false">-(DP103+In_EW_Interest*DP104+DP107+DP108+DP112+In_SPV_Interest*DP101)</f>
        <v>-0</v>
      </c>
      <c r="DQ211" s="20" t="n">
        <f aca="false">-(DQ103+In_EW_Interest*DQ104+DQ107+DQ108+DQ112+In_SPV_Interest*DQ101)</f>
        <v>-0</v>
      </c>
      <c r="DR211" s="20" t="n">
        <f aca="false">-(DR103+In_EW_Interest*DR104+DR107+DR108+DR112+In_SPV_Interest*DR101)</f>
        <v>-0</v>
      </c>
      <c r="DS211" s="20" t="n">
        <f aca="false">-(DS103+In_EW_Interest*DS104+DS107+DS108+DS112+In_SPV_Interest*DS101)</f>
        <v>-0</v>
      </c>
      <c r="DT211" s="20" t="n">
        <f aca="false">-(DT103+In_EW_Interest*DT104+DT107+DT108+DT112+In_SPV_Interest*DT101)</f>
        <v>-0</v>
      </c>
      <c r="DU211" s="20" t="n">
        <f aca="false">-(DU103+In_EW_Interest*DU104+DU107+DU108+DU112+In_SPV_Interest*DU101)</f>
        <v>-0</v>
      </c>
      <c r="DV211" s="20" t="n">
        <f aca="false">-(DV103+In_EW_Interest*DV104+DV107+DV108+DV112+In_SPV_Interest*DV101)</f>
        <v>-0</v>
      </c>
      <c r="DW211" s="20" t="n">
        <f aca="false">-(DW103+In_EW_Interest*DW104+DW107+DW108+DW112+In_SPV_Interest*DW101)</f>
        <v>-0</v>
      </c>
      <c r="DX211" s="20" t="n">
        <f aca="false">-(DX103+In_EW_Interest*DX104+DX107+DX108+DX112+In_SPV_Interest*DX101)</f>
        <v>-0</v>
      </c>
      <c r="DY211" s="20" t="n">
        <f aca="false">-(DY103+In_EW_Interest*DY104+DY107+DY108+DY112+In_SPV_Interest*DY101)</f>
        <v>-0</v>
      </c>
      <c r="DZ211" s="20" t="n">
        <f aca="false">-(DZ103+In_EW_Interest*DZ104+DZ107+DZ108+DZ112+In_SPV_Interest*DZ101)</f>
        <v>-0</v>
      </c>
      <c r="EA211" s="20" t="n">
        <f aca="false">-(EA103+In_EW_Interest*EA104+EA107+EA108+EA112+In_SPV_Interest*EA101)</f>
        <v>-0</v>
      </c>
      <c r="EB211" s="20" t="n">
        <f aca="false">-(EB103+In_EW_Interest*EB104+EB107+EB108+EB112+In_SPV_Interest*EB101)</f>
        <v>-0</v>
      </c>
      <c r="EC211" s="20" t="n">
        <f aca="false">-(EC103+In_EW_Interest*EC104+EC107+EC108+EC112+In_SPV_Interest*EC101)</f>
        <v>-0</v>
      </c>
      <c r="ED211" s="20" t="n">
        <f aca="false">-(ED103+In_EW_Interest*ED104+ED107+ED108+ED112+In_SPV_Interest*ED101)</f>
        <v>-0</v>
      </c>
      <c r="EE211" s="20" t="n">
        <f aca="false">-(EE103+In_EW_Interest*EE104+EE107+EE108+EE112+In_SPV_Interest*EE101)</f>
        <v>-0</v>
      </c>
      <c r="EF211" s="20" t="n">
        <f aca="false">-(EF103+In_EW_Interest*EF104+EF107+EF108+EF112+In_SPV_Interest*EF101)</f>
        <v>-0</v>
      </c>
      <c r="EG211" s="20" t="n">
        <f aca="false">-(EG103+In_EW_Interest*EG104+EG107+EG108+EG112+In_SPV_Interest*EG101)</f>
        <v>-0</v>
      </c>
      <c r="EH211" s="20" t="n">
        <f aca="false">-(EH103+In_EW_Interest*EH104+EH107+EH108+EH112+In_SPV_Interest*EH101)</f>
        <v>-0</v>
      </c>
      <c r="EI211" s="20" t="n">
        <f aca="false">-(EI103+In_EW_Interest*EI104+EI107+EI108+EI112+In_SPV_Interest*EI101)</f>
        <v>-0</v>
      </c>
      <c r="EJ211" s="20" t="n">
        <f aca="false">-(EJ103+In_EW_Interest*EJ104+EJ107+EJ108+EJ112+In_SPV_Interest*EJ101)</f>
        <v>-0</v>
      </c>
      <c r="EK211" s="20" t="n">
        <f aca="false">-(EK103+In_EW_Interest*EK104+EK107+EK108+EK112+In_SPV_Interest*EK101)</f>
        <v>-0</v>
      </c>
      <c r="EL211" s="20" t="n">
        <f aca="false">-(EL103+In_EW_Interest*EL104+EL107+EL108+EL112+In_SPV_Interest*EL101)</f>
        <v>-0</v>
      </c>
      <c r="EM211" s="20" t="n">
        <f aca="false">-(EM103+In_EW_Interest*EM104+EM107+EM108+EM112+In_SPV_Interest*EM101)</f>
        <v>-0</v>
      </c>
      <c r="EN211" s="20" t="n">
        <f aca="false">-(EN103+In_EW_Interest*EN104+EN107+EN108+EN112+In_SPV_Interest*EN101)</f>
        <v>-0</v>
      </c>
      <c r="EO211" s="20" t="n">
        <f aca="false">-(EO103+In_EW_Interest*EO104+EO107+EO108+EO112+In_SPV_Interest*EO101)</f>
        <v>-0</v>
      </c>
      <c r="EP211" s="20" t="n">
        <f aca="false">-(EP103+In_EW_Interest*EP104+EP107+EP108+EP112+In_SPV_Interest*EP101)</f>
        <v>-0</v>
      </c>
      <c r="EQ211" s="20" t="n">
        <f aca="false">-(EQ103+In_EW_Interest*EQ104+EQ107+EQ108+EQ112+In_SPV_Interest*EQ101)</f>
        <v>-0</v>
      </c>
      <c r="ER211" s="20" t="n">
        <f aca="false">-(ER103+In_EW_Interest*ER104+ER107+ER108+ER112+In_SPV_Interest*ER101)</f>
        <v>-0</v>
      </c>
      <c r="ES211" s="20" t="n">
        <f aca="false">-(ES103+In_EW_Interest*ES104+ES107+ES108+ES112+In_SPV_Interest*ES101)</f>
        <v>-0</v>
      </c>
      <c r="ET211" s="20" t="n">
        <f aca="false">-(ET103+In_EW_Interest*ET104+ET107+ET108+ET112+In_SPV_Interest*ET101)</f>
        <v>-0</v>
      </c>
      <c r="EU211" s="20" t="n">
        <f aca="false">-(EU103+In_EW_Interest*EU104+EU107+EU108+EU112+In_SPV_Interest*EU101)</f>
        <v>-0</v>
      </c>
      <c r="EV211" s="20" t="n">
        <f aca="false">-(EV103+In_EW_Interest*EV104+EV107+EV108+EV112+In_SPV_Interest*EV101)</f>
        <v>-0</v>
      </c>
      <c r="EW211" s="20" t="n">
        <f aca="false">-(EW103+In_EW_Interest*EW104+EW107+EW108+EW112+In_SPV_Interest*EW101)</f>
        <v>-0</v>
      </c>
      <c r="EX211" s="20" t="n">
        <f aca="false">-(EX103+In_EW_Interest*EX104+EX107+EX108+EX112+In_SPV_Interest*EX101)</f>
        <v>-0</v>
      </c>
      <c r="EY211" s="20" t="n">
        <f aca="false">-(EY103+In_EW_Interest*EY104+EY107+EY108+EY112+In_SPV_Interest*EY101)</f>
        <v>-0</v>
      </c>
      <c r="EZ211" s="20" t="n">
        <f aca="false">-(EZ103+In_EW_Interest*EZ104+EZ107+EZ108+EZ112+In_SPV_Interest*EZ101)</f>
        <v>-0</v>
      </c>
      <c r="FA211" s="20" t="n">
        <f aca="false">-(FA103+In_EW_Interest*FA104+FA107+FA108+FA112+In_SPV_Interest*FA101)</f>
        <v>-0</v>
      </c>
      <c r="FB211" s="20" t="n">
        <f aca="false">-(FB103+In_EW_Interest*FB104+FB107+FB108+FB112+In_SPV_Interest*FB101)</f>
        <v>-0</v>
      </c>
      <c r="FC211" s="20" t="n">
        <f aca="false">-(FC103+In_EW_Interest*FC104+FC107+FC108+FC112+In_SPV_Interest*FC101)</f>
        <v>-0</v>
      </c>
      <c r="FD211" s="20" t="n">
        <f aca="false">-(FD103+In_EW_Interest*FD104+FD107+FD108+FD112+In_SPV_Interest*FD101)</f>
        <v>-0</v>
      </c>
      <c r="FE211" s="20" t="n">
        <f aca="false">-(FE103+In_EW_Interest*FE104+FE107+FE108+FE112+In_SPV_Interest*FE101)</f>
        <v>-0</v>
      </c>
      <c r="FF211" s="20" t="n">
        <f aca="false">-(FF103+In_EW_Interest*FF104+FF107+FF108+FF112+In_SPV_Interest*FF101)</f>
        <v>-0</v>
      </c>
      <c r="FG211" s="20" t="n">
        <f aca="false">-(FG103+In_EW_Interest*FG104+FG107+FG108+FG112+In_SPV_Interest*FG101)</f>
        <v>-0</v>
      </c>
      <c r="FH211" s="20" t="n">
        <f aca="false">-(FH103+In_EW_Interest*FH104+FH107+FH108+FH112+In_SPV_Interest*FH101)</f>
        <v>-0</v>
      </c>
    </row>
    <row r="212" customFormat="false" ht="15" hidden="false" customHeight="false" outlineLevel="0" collapsed="false">
      <c r="C212" s="0" t="s">
        <v>848</v>
      </c>
      <c r="D212" s="11" t="s">
        <v>359</v>
      </c>
      <c r="J212" s="21" t="n">
        <f aca="false">I215</f>
        <v>0</v>
      </c>
      <c r="K212" s="21" t="n">
        <f aca="false">J215</f>
        <v>2000.35227272727</v>
      </c>
      <c r="L212" s="21" t="n">
        <f aca="false">K215</f>
        <v>1181.66754075342</v>
      </c>
      <c r="M212" s="21" t="n">
        <f aca="false">L215</f>
        <v>1866.13027919676</v>
      </c>
      <c r="N212" s="21" t="n">
        <f aca="false">M215</f>
        <v>2093.05964113948</v>
      </c>
      <c r="O212" s="21" t="n">
        <f aca="false">N215</f>
        <v>2534.28234776985</v>
      </c>
      <c r="P212" s="21" t="n">
        <f aca="false">O215</f>
        <v>2541.50573544108</v>
      </c>
      <c r="Q212" s="21" t="n">
        <f aca="false">P215</f>
        <v>2548.80938297533</v>
      </c>
      <c r="R212" s="21" t="n">
        <f aca="false">Q215</f>
        <v>2556.19329037259</v>
      </c>
      <c r="S212" s="21" t="n">
        <f aca="false">R215</f>
        <v>2869.00931147037</v>
      </c>
      <c r="T212" s="21" t="n">
        <f aca="false">S215</f>
        <v>2876.31295900462</v>
      </c>
      <c r="U212" s="21" t="n">
        <f aca="false">T215</f>
        <v>2876.31295900462</v>
      </c>
      <c r="V212" s="21" t="n">
        <f aca="false">U215</f>
        <v>2876.31295900462</v>
      </c>
      <c r="W212" s="21" t="n">
        <f aca="false">V215</f>
        <v>2962.14742936423</v>
      </c>
      <c r="X212" s="21" t="n">
        <f aca="false">W215</f>
        <v>2962.14742936423</v>
      </c>
      <c r="Y212" s="21" t="n">
        <f aca="false">X215</f>
        <v>2962.14742936423</v>
      </c>
      <c r="Z212" s="21" t="n">
        <f aca="false">Y215</f>
        <v>2962.14742936423</v>
      </c>
      <c r="AA212" s="21" t="n">
        <f aca="false">Z215</f>
        <v>2962.14742936423</v>
      </c>
      <c r="AB212" s="21" t="n">
        <f aca="false">AA215</f>
        <v>2962.14742936423</v>
      </c>
      <c r="AC212" s="21" t="n">
        <f aca="false">AB215</f>
        <v>2962.14742936423</v>
      </c>
      <c r="AD212" s="21" t="n">
        <f aca="false">AC215</f>
        <v>2962.14742936423</v>
      </c>
      <c r="AE212" s="21" t="n">
        <f aca="false">AD215</f>
        <v>2962.14742936423</v>
      </c>
      <c r="AF212" s="21" t="n">
        <f aca="false">AE215</f>
        <v>2962.14742936423</v>
      </c>
      <c r="AG212" s="21" t="n">
        <f aca="false">AF215</f>
        <v>2962.14742936423</v>
      </c>
      <c r="AH212" s="21" t="n">
        <f aca="false">AG215</f>
        <v>2962.14742936423</v>
      </c>
      <c r="AI212" s="21" t="n">
        <f aca="false">AH215</f>
        <v>2962.14742936423</v>
      </c>
      <c r="AJ212" s="21" t="n">
        <f aca="false">AI215</f>
        <v>2962.14742936423</v>
      </c>
      <c r="AK212" s="21" t="n">
        <f aca="false">AJ215</f>
        <v>2962.14742936423</v>
      </c>
      <c r="AL212" s="21" t="n">
        <f aca="false">AK215</f>
        <v>2962.14742936423</v>
      </c>
      <c r="AM212" s="21" t="n">
        <f aca="false">AL215</f>
        <v>2962.14742936423</v>
      </c>
      <c r="AN212" s="21" t="n">
        <f aca="false">AM215</f>
        <v>2962.14742936423</v>
      </c>
      <c r="AO212" s="21" t="n">
        <f aca="false">AN215</f>
        <v>2962.14742936423</v>
      </c>
      <c r="AP212" s="21" t="n">
        <f aca="false">AO215</f>
        <v>2962.14742936423</v>
      </c>
      <c r="AQ212" s="21" t="n">
        <f aca="false">AP215</f>
        <v>2962.14742936423</v>
      </c>
      <c r="AR212" s="21" t="n">
        <f aca="false">AQ215</f>
        <v>2962.14742936423</v>
      </c>
      <c r="AS212" s="21" t="n">
        <f aca="false">AR215</f>
        <v>2962.14742936423</v>
      </c>
      <c r="AT212" s="21" t="n">
        <f aca="false">AS215</f>
        <v>2962.14742936423</v>
      </c>
      <c r="AU212" s="21" t="n">
        <f aca="false">AT215</f>
        <v>2962.14742936423</v>
      </c>
      <c r="AV212" s="21" t="n">
        <f aca="false">AU215</f>
        <v>2962.14742936423</v>
      </c>
      <c r="AW212" s="21" t="n">
        <f aca="false">AV215</f>
        <v>2962.14742936423</v>
      </c>
      <c r="AX212" s="21" t="n">
        <f aca="false">AW215</f>
        <v>2962.14742936423</v>
      </c>
      <c r="AY212" s="21" t="n">
        <f aca="false">AX215</f>
        <v>2962.14742936423</v>
      </c>
      <c r="AZ212" s="21" t="n">
        <f aca="false">AY215</f>
        <v>2962.14742936423</v>
      </c>
      <c r="BA212" s="21" t="n">
        <f aca="false">AZ215</f>
        <v>2962.14742936423</v>
      </c>
      <c r="BB212" s="21" t="n">
        <f aca="false">BA215</f>
        <v>2962.14742936423</v>
      </c>
      <c r="BC212" s="21" t="n">
        <f aca="false">BB215</f>
        <v>2962.14742936423</v>
      </c>
      <c r="BD212" s="21" t="n">
        <f aca="false">BC215</f>
        <v>2962.14742936423</v>
      </c>
      <c r="BE212" s="21" t="n">
        <f aca="false">BD215</f>
        <v>2962.14742936423</v>
      </c>
      <c r="BF212" s="21" t="n">
        <f aca="false">BE215</f>
        <v>2962.14742936423</v>
      </c>
      <c r="BG212" s="21" t="n">
        <f aca="false">BF215</f>
        <v>2962.14742936423</v>
      </c>
      <c r="BH212" s="21" t="n">
        <f aca="false">BG215</f>
        <v>2962.14742936423</v>
      </c>
      <c r="BI212" s="21" t="n">
        <f aca="false">BH215</f>
        <v>2962.14742936423</v>
      </c>
      <c r="BJ212" s="21" t="n">
        <f aca="false">BI215</f>
        <v>2962.14742936423</v>
      </c>
      <c r="BK212" s="21" t="n">
        <f aca="false">BJ215</f>
        <v>2962.14742936423</v>
      </c>
      <c r="BL212" s="21" t="n">
        <f aca="false">BK215</f>
        <v>2962.14742936423</v>
      </c>
      <c r="BM212" s="21" t="n">
        <f aca="false">BL215</f>
        <v>2962.14742936423</v>
      </c>
      <c r="BN212" s="21" t="n">
        <f aca="false">BM215</f>
        <v>2962.14742936423</v>
      </c>
      <c r="BO212" s="21" t="n">
        <f aca="false">BN215</f>
        <v>2962.14742936423</v>
      </c>
      <c r="BP212" s="21" t="n">
        <f aca="false">BO215</f>
        <v>2962.14742936423</v>
      </c>
      <c r="BQ212" s="21" t="n">
        <f aca="false">BP215</f>
        <v>2962.14742936423</v>
      </c>
      <c r="BR212" s="21" t="n">
        <f aca="false">BQ215</f>
        <v>2962.14742936423</v>
      </c>
      <c r="BS212" s="21" t="n">
        <f aca="false">BR215</f>
        <v>2962.14742936423</v>
      </c>
      <c r="BT212" s="21" t="n">
        <f aca="false">BS215</f>
        <v>2962.14742936423</v>
      </c>
      <c r="BU212" s="21" t="n">
        <f aca="false">BT215</f>
        <v>2962.14742936423</v>
      </c>
      <c r="BV212" s="21" t="n">
        <f aca="false">BU215</f>
        <v>2962.14742936423</v>
      </c>
      <c r="BW212" s="21" t="n">
        <f aca="false">BV215</f>
        <v>2962.14742936423</v>
      </c>
      <c r="BX212" s="21" t="n">
        <f aca="false">BW215</f>
        <v>2962.14742936423</v>
      </c>
      <c r="BY212" s="21" t="n">
        <f aca="false">BX215</f>
        <v>2962.14742936423</v>
      </c>
      <c r="BZ212" s="21" t="n">
        <f aca="false">BY215</f>
        <v>2962.14742936423</v>
      </c>
      <c r="CA212" s="21" t="n">
        <f aca="false">BZ215</f>
        <v>2962.14742936423</v>
      </c>
      <c r="CB212" s="21" t="n">
        <f aca="false">CA215</f>
        <v>2962.14742936423</v>
      </c>
      <c r="CC212" s="21" t="n">
        <f aca="false">CB215</f>
        <v>2962.14742936423</v>
      </c>
      <c r="CD212" s="21" t="n">
        <f aca="false">CC215</f>
        <v>2962.14742936423</v>
      </c>
      <c r="CE212" s="21" t="n">
        <f aca="false">CD215</f>
        <v>2962.14742936423</v>
      </c>
      <c r="CF212" s="21" t="n">
        <f aca="false">CE215</f>
        <v>2962.14742936423</v>
      </c>
      <c r="CG212" s="21" t="n">
        <f aca="false">CF215</f>
        <v>2962.14742936423</v>
      </c>
      <c r="CH212" s="21" t="n">
        <f aca="false">CG215</f>
        <v>2962.14742936423</v>
      </c>
      <c r="CI212" s="21" t="n">
        <f aca="false">CH215</f>
        <v>2962.14742936423</v>
      </c>
      <c r="CJ212" s="21" t="n">
        <f aca="false">CI215</f>
        <v>2962.14742936423</v>
      </c>
      <c r="CK212" s="21" t="n">
        <f aca="false">CJ215</f>
        <v>2962.14742936423</v>
      </c>
      <c r="CL212" s="21" t="n">
        <f aca="false">CK215</f>
        <v>2962.14742936423</v>
      </c>
      <c r="CM212" s="21" t="n">
        <f aca="false">CL215</f>
        <v>2962.14742936423</v>
      </c>
      <c r="CN212" s="21" t="n">
        <f aca="false">CM215</f>
        <v>2962.14742936423</v>
      </c>
      <c r="CO212" s="21" t="n">
        <f aca="false">CN215</f>
        <v>2962.14742936423</v>
      </c>
      <c r="CP212" s="21" t="n">
        <f aca="false">CO215</f>
        <v>2962.14742936423</v>
      </c>
      <c r="CQ212" s="21" t="n">
        <f aca="false">CP215</f>
        <v>2962.14742936423</v>
      </c>
      <c r="CR212" s="21" t="n">
        <f aca="false">CQ215</f>
        <v>2962.14742936423</v>
      </c>
      <c r="CS212" s="21" t="n">
        <f aca="false">CR215</f>
        <v>2962.14742936423</v>
      </c>
      <c r="CT212" s="21" t="n">
        <f aca="false">CS215</f>
        <v>2962.14742936423</v>
      </c>
      <c r="CU212" s="21" t="n">
        <f aca="false">CT215</f>
        <v>2962.14742936423</v>
      </c>
      <c r="CV212" s="21" t="n">
        <f aca="false">CU215</f>
        <v>2962.14742936423</v>
      </c>
      <c r="CW212" s="21" t="n">
        <f aca="false">CV215</f>
        <v>2962.14742936423</v>
      </c>
      <c r="CX212" s="21" t="n">
        <f aca="false">CW215</f>
        <v>2962.14742936423</v>
      </c>
      <c r="CY212" s="21" t="n">
        <f aca="false">CX215</f>
        <v>2962.14742936423</v>
      </c>
      <c r="CZ212" s="21" t="n">
        <f aca="false">CY215</f>
        <v>2962.14742936423</v>
      </c>
      <c r="DA212" s="21" t="n">
        <f aca="false">CZ215</f>
        <v>2962.14742936423</v>
      </c>
      <c r="DB212" s="21" t="n">
        <f aca="false">DA215</f>
        <v>2962.14742936423</v>
      </c>
      <c r="DC212" s="21" t="n">
        <f aca="false">DB215</f>
        <v>2962.14742936423</v>
      </c>
      <c r="DD212" s="21" t="n">
        <f aca="false">DC215</f>
        <v>2962.14742936423</v>
      </c>
      <c r="DE212" s="21" t="n">
        <f aca="false">DD215</f>
        <v>2962.14742936423</v>
      </c>
      <c r="DF212" s="21" t="n">
        <f aca="false">DE215</f>
        <v>2962.14742936423</v>
      </c>
      <c r="DG212" s="21" t="n">
        <f aca="false">DF215</f>
        <v>2962.14742936423</v>
      </c>
      <c r="DH212" s="21" t="n">
        <f aca="false">DG215</f>
        <v>2962.14742936423</v>
      </c>
      <c r="DI212" s="21" t="n">
        <f aca="false">DH215</f>
        <v>2962.14742936423</v>
      </c>
      <c r="DJ212" s="21" t="n">
        <f aca="false">DI215</f>
        <v>2962.14742936423</v>
      </c>
      <c r="DK212" s="21" t="n">
        <f aca="false">DJ215</f>
        <v>2962.14742936423</v>
      </c>
      <c r="DL212" s="21" t="n">
        <f aca="false">DK215</f>
        <v>2962.14742936423</v>
      </c>
      <c r="DM212" s="21" t="n">
        <f aca="false">DL215</f>
        <v>2962.14742936423</v>
      </c>
      <c r="DN212" s="21" t="n">
        <f aca="false">DM215</f>
        <v>2962.14742936423</v>
      </c>
      <c r="DO212" s="21" t="n">
        <f aca="false">DN215</f>
        <v>2962.14742936423</v>
      </c>
      <c r="DP212" s="21" t="n">
        <f aca="false">DO215</f>
        <v>2962.14742936423</v>
      </c>
      <c r="DQ212" s="21" t="n">
        <f aca="false">DP215</f>
        <v>2962.14742936423</v>
      </c>
      <c r="DR212" s="21" t="n">
        <f aca="false">DQ215</f>
        <v>2962.14742936423</v>
      </c>
      <c r="DS212" s="21" t="n">
        <f aca="false">DR215</f>
        <v>2962.14742936423</v>
      </c>
      <c r="DT212" s="21" t="n">
        <f aca="false">DS215</f>
        <v>2962.14742936423</v>
      </c>
      <c r="DU212" s="21" t="n">
        <f aca="false">DT215</f>
        <v>2962.14742936423</v>
      </c>
      <c r="DV212" s="21" t="n">
        <f aca="false">DU215</f>
        <v>2962.14742936423</v>
      </c>
      <c r="DW212" s="21" t="n">
        <f aca="false">DV215</f>
        <v>2962.14742936423</v>
      </c>
      <c r="DX212" s="21" t="n">
        <f aca="false">DW215</f>
        <v>2962.14742936423</v>
      </c>
      <c r="DY212" s="21" t="n">
        <f aca="false">DX215</f>
        <v>2962.14742936423</v>
      </c>
      <c r="DZ212" s="21" t="n">
        <f aca="false">DY215</f>
        <v>2962.14742936423</v>
      </c>
      <c r="EA212" s="21" t="n">
        <f aca="false">DZ215</f>
        <v>2962.14742936423</v>
      </c>
      <c r="EB212" s="21" t="n">
        <f aca="false">EA215</f>
        <v>2962.14742936423</v>
      </c>
      <c r="EC212" s="21" t="n">
        <f aca="false">EB215</f>
        <v>2962.14742936423</v>
      </c>
      <c r="ED212" s="21" t="n">
        <f aca="false">EC215</f>
        <v>2962.14742936423</v>
      </c>
      <c r="EE212" s="21" t="n">
        <f aca="false">ED215</f>
        <v>2962.14742936423</v>
      </c>
      <c r="EF212" s="21" t="n">
        <f aca="false">EE215</f>
        <v>2962.14742936423</v>
      </c>
      <c r="EG212" s="21" t="n">
        <f aca="false">EF215</f>
        <v>2962.14742936423</v>
      </c>
      <c r="EH212" s="21" t="n">
        <f aca="false">EG215</f>
        <v>2962.14742936423</v>
      </c>
      <c r="EI212" s="21" t="n">
        <f aca="false">EH215</f>
        <v>2962.14742936423</v>
      </c>
      <c r="EJ212" s="21" t="n">
        <f aca="false">EI215</f>
        <v>2962.14742936423</v>
      </c>
      <c r="EK212" s="21" t="n">
        <f aca="false">EJ215</f>
        <v>2962.14742936423</v>
      </c>
      <c r="EL212" s="21" t="n">
        <f aca="false">EK215</f>
        <v>2962.14742936423</v>
      </c>
      <c r="EM212" s="21" t="n">
        <f aca="false">EL215</f>
        <v>2962.14742936423</v>
      </c>
      <c r="EN212" s="21" t="n">
        <f aca="false">EM215</f>
        <v>2962.14742936423</v>
      </c>
      <c r="EO212" s="21" t="n">
        <f aca="false">EN215</f>
        <v>2962.14742936423</v>
      </c>
      <c r="EP212" s="21" t="n">
        <f aca="false">EO215</f>
        <v>2962.14742936423</v>
      </c>
      <c r="EQ212" s="21" t="n">
        <f aca="false">EP215</f>
        <v>2962.14742936423</v>
      </c>
      <c r="ER212" s="21" t="n">
        <f aca="false">EQ215</f>
        <v>2962.14742936423</v>
      </c>
      <c r="ES212" s="21" t="n">
        <f aca="false">ER215</f>
        <v>2962.14742936423</v>
      </c>
      <c r="ET212" s="21" t="n">
        <f aca="false">ES215</f>
        <v>2962.14742936423</v>
      </c>
      <c r="EU212" s="21" t="n">
        <f aca="false">ET215</f>
        <v>2962.14742936423</v>
      </c>
      <c r="EV212" s="21" t="n">
        <f aca="false">EU215</f>
        <v>2962.14742936423</v>
      </c>
      <c r="EW212" s="21" t="n">
        <f aca="false">EV215</f>
        <v>2962.14742936423</v>
      </c>
      <c r="EX212" s="21" t="n">
        <f aca="false">EW215</f>
        <v>2962.14742936423</v>
      </c>
      <c r="EY212" s="21" t="n">
        <f aca="false">EX215</f>
        <v>2962.14742936423</v>
      </c>
      <c r="EZ212" s="21" t="n">
        <f aca="false">EY215</f>
        <v>2962.14742936423</v>
      </c>
      <c r="FA212" s="21" t="n">
        <f aca="false">EZ215</f>
        <v>2962.14742936423</v>
      </c>
      <c r="FB212" s="21" t="n">
        <f aca="false">FA215</f>
        <v>2962.14742936423</v>
      </c>
      <c r="FC212" s="21" t="n">
        <f aca="false">FB215</f>
        <v>2962.14742936423</v>
      </c>
      <c r="FD212" s="21" t="n">
        <f aca="false">FC215</f>
        <v>2962.14742936423</v>
      </c>
      <c r="FE212" s="21" t="n">
        <f aca="false">FD215</f>
        <v>2962.14742936423</v>
      </c>
      <c r="FF212" s="21" t="n">
        <f aca="false">FE215</f>
        <v>2962.14742936423</v>
      </c>
      <c r="FG212" s="21" t="n">
        <f aca="false">FF215</f>
        <v>2962.14742936423</v>
      </c>
      <c r="FH212" s="21" t="n">
        <f aca="false">FG215</f>
        <v>2962.14742936423</v>
      </c>
    </row>
    <row r="213" customFormat="false" ht="15" hidden="false" customHeight="false" outlineLevel="0" collapsed="false">
      <c r="C213" s="0" t="s">
        <v>849</v>
      </c>
      <c r="D213" s="11" t="s">
        <v>359</v>
      </c>
      <c r="E213" s="20" t="n">
        <f aca="false">SUMIF($J$3:$FH$3,"&lt;="&amp;$E20,$J213:$FH213)</f>
        <v>289.280329224406</v>
      </c>
      <c r="F213" s="20" t="n">
        <f aca="false">SUMIF($J$4:$FH$4,"&lt;="&amp;$E22,$J213:$FH213)</f>
        <v>605.559928747787</v>
      </c>
      <c r="I213" s="20" t="n">
        <f aca="false">SUM(J213:FH213)</f>
        <v>605.559928747787</v>
      </c>
      <c r="J213" s="20" t="n">
        <f aca="false">J212*J210*(1-J26)</f>
        <v>0</v>
      </c>
      <c r="K213" s="20" t="n">
        <f aca="false">K212*K210*(1-K26)</f>
        <v>59.1885056039851</v>
      </c>
      <c r="L213" s="20" t="n">
        <f aca="false">L212*L210*(1-L26)</f>
        <v>35.3529028630888</v>
      </c>
      <c r="M213" s="20" t="n">
        <f aca="false">M212*M210*(1-M26)</f>
        <v>56.4440500885815</v>
      </c>
      <c r="N213" s="20" t="n">
        <f aca="false">N212*N210*(1-N26)</f>
        <v>63.3078861319995</v>
      </c>
      <c r="O213" s="20" t="n">
        <f aca="false">O212*O210*(1-O26)</f>
        <v>74.9869845367516</v>
      </c>
      <c r="P213" s="20" t="n">
        <f aca="false">P212*P210*(1-P26)</f>
        <v>76.0362811808674</v>
      </c>
      <c r="Q213" s="20" t="n">
        <f aca="false">Q212*Q210*(1-Q26)</f>
        <v>77.0927550357469</v>
      </c>
      <c r="R213" s="20" t="n">
        <f aca="false">R212*R210*(1-R26)</f>
        <v>77.3160929471599</v>
      </c>
      <c r="S213" s="20" t="n">
        <f aca="false">S212*S210*(1-S26)</f>
        <v>85.8344703596068</v>
      </c>
      <c r="T213" s="20" t="n">
        <f aca="false">T212*T210*(1-T26)</f>
        <v>0</v>
      </c>
      <c r="U213" s="20" t="n">
        <f aca="false">U212*U210*(1-U26)</f>
        <v>0</v>
      </c>
      <c r="V213" s="20" t="n">
        <f aca="false">V212*V210*(1-V26)</f>
        <v>0</v>
      </c>
      <c r="W213" s="20" t="n">
        <f aca="false">W212*W210*(1-W26)</f>
        <v>0</v>
      </c>
      <c r="X213" s="20" t="n">
        <f aca="false">X212*X210*(1-X26)</f>
        <v>0</v>
      </c>
      <c r="Y213" s="20" t="n">
        <f aca="false">Y212*Y210*(1-Y26)</f>
        <v>0</v>
      </c>
      <c r="Z213" s="20" t="n">
        <f aca="false">Z212*Z210*(1-Z26)</f>
        <v>0</v>
      </c>
      <c r="AA213" s="20" t="n">
        <f aca="false">AA212*AA210*(1-AA26)</f>
        <v>0</v>
      </c>
      <c r="AB213" s="20" t="n">
        <f aca="false">AB212*AB210*(1-AB26)</f>
        <v>0</v>
      </c>
      <c r="AC213" s="20" t="n">
        <f aca="false">AC212*AC210*(1-AC26)</f>
        <v>0</v>
      </c>
      <c r="AD213" s="20" t="n">
        <f aca="false">AD212*AD210*(1-AD26)</f>
        <v>0</v>
      </c>
      <c r="AE213" s="20" t="n">
        <f aca="false">AE212*AE210*(1-AE26)</f>
        <v>0</v>
      </c>
      <c r="AF213" s="20" t="n">
        <f aca="false">AF212*AF210*(1-AF26)</f>
        <v>0</v>
      </c>
      <c r="AG213" s="20" t="n">
        <f aca="false">AG212*AG210*(1-AG26)</f>
        <v>0</v>
      </c>
      <c r="AH213" s="20" t="n">
        <f aca="false">AH212*AH210*(1-AH26)</f>
        <v>0</v>
      </c>
      <c r="AI213" s="20" t="n">
        <f aca="false">AI212*AI210*(1-AI26)</f>
        <v>0</v>
      </c>
      <c r="AJ213" s="20" t="n">
        <f aca="false">AJ212*AJ210*(1-AJ26)</f>
        <v>0</v>
      </c>
      <c r="AK213" s="20" t="n">
        <f aca="false">AK212*AK210*(1-AK26)</f>
        <v>0</v>
      </c>
      <c r="AL213" s="20" t="n">
        <f aca="false">AL212*AL210*(1-AL26)</f>
        <v>0</v>
      </c>
      <c r="AM213" s="20" t="n">
        <f aca="false">AM212*AM210*(1-AM26)</f>
        <v>0</v>
      </c>
      <c r="AN213" s="20" t="n">
        <f aca="false">AN212*AN210*(1-AN26)</f>
        <v>0</v>
      </c>
      <c r="AO213" s="20" t="n">
        <f aca="false">AO212*AO210*(1-AO26)</f>
        <v>0</v>
      </c>
      <c r="AP213" s="20" t="n">
        <f aca="false">AP212*AP210*(1-AP26)</f>
        <v>0</v>
      </c>
      <c r="AQ213" s="20" t="n">
        <f aca="false">AQ212*AQ210*(1-AQ26)</f>
        <v>0</v>
      </c>
      <c r="AR213" s="20" t="n">
        <f aca="false">AR212*AR210*(1-AR26)</f>
        <v>0</v>
      </c>
      <c r="AS213" s="20" t="n">
        <f aca="false">AS212*AS210*(1-AS26)</f>
        <v>0</v>
      </c>
      <c r="AT213" s="20" t="n">
        <f aca="false">AT212*AT210*(1-AT26)</f>
        <v>0</v>
      </c>
      <c r="AU213" s="20" t="n">
        <f aca="false">AU212*AU210*(1-AU26)</f>
        <v>0</v>
      </c>
      <c r="AV213" s="20" t="n">
        <f aca="false">AV212*AV210*(1-AV26)</f>
        <v>0</v>
      </c>
      <c r="AW213" s="20" t="n">
        <f aca="false">AW212*AW210*(1-AW26)</f>
        <v>0</v>
      </c>
      <c r="AX213" s="20" t="n">
        <f aca="false">AX212*AX210*(1-AX26)</f>
        <v>0</v>
      </c>
      <c r="AY213" s="20" t="n">
        <f aca="false">AY212*AY210*(1-AY26)</f>
        <v>0</v>
      </c>
      <c r="AZ213" s="20" t="n">
        <f aca="false">AZ212*AZ210*(1-AZ26)</f>
        <v>0</v>
      </c>
      <c r="BA213" s="20" t="n">
        <f aca="false">BA212*BA210*(1-BA26)</f>
        <v>0</v>
      </c>
      <c r="BB213" s="20" t="n">
        <f aca="false">BB212*BB210*(1-BB26)</f>
        <v>0</v>
      </c>
      <c r="BC213" s="20" t="n">
        <f aca="false">BC212*BC210*(1-BC26)</f>
        <v>0</v>
      </c>
      <c r="BD213" s="20" t="n">
        <f aca="false">BD212*BD210*(1-BD26)</f>
        <v>0</v>
      </c>
      <c r="BE213" s="20" t="n">
        <f aca="false">BE212*BE210*(1-BE26)</f>
        <v>0</v>
      </c>
      <c r="BF213" s="20" t="n">
        <f aca="false">BF212*BF210*(1-BF26)</f>
        <v>0</v>
      </c>
      <c r="BG213" s="20" t="n">
        <f aca="false">BG212*BG210*(1-BG26)</f>
        <v>0</v>
      </c>
      <c r="BH213" s="20" t="n">
        <f aca="false">BH212*BH210*(1-BH26)</f>
        <v>0</v>
      </c>
      <c r="BI213" s="20" t="n">
        <f aca="false">BI212*BI210*(1-BI26)</f>
        <v>0</v>
      </c>
      <c r="BJ213" s="20" t="n">
        <f aca="false">BJ212*BJ210*(1-BJ26)</f>
        <v>0</v>
      </c>
      <c r="BK213" s="20" t="n">
        <f aca="false">BK212*BK210*(1-BK26)</f>
        <v>0</v>
      </c>
      <c r="BL213" s="20" t="n">
        <f aca="false">BL212*BL210*(1-BL26)</f>
        <v>0</v>
      </c>
      <c r="BM213" s="20" t="n">
        <f aca="false">BM212*BM210*(1-BM26)</f>
        <v>0</v>
      </c>
      <c r="BN213" s="20" t="n">
        <f aca="false">BN212*BN210*(1-BN26)</f>
        <v>0</v>
      </c>
      <c r="BO213" s="20" t="n">
        <f aca="false">BO212*BO210*(1-BO26)</f>
        <v>0</v>
      </c>
      <c r="BP213" s="20" t="n">
        <f aca="false">BP212*BP210*(1-BP26)</f>
        <v>0</v>
      </c>
      <c r="BQ213" s="20" t="n">
        <f aca="false">BQ212*BQ210*(1-BQ26)</f>
        <v>0</v>
      </c>
      <c r="BR213" s="20" t="n">
        <f aca="false">BR212*BR210*(1-BR26)</f>
        <v>0</v>
      </c>
      <c r="BS213" s="20" t="n">
        <f aca="false">BS212*BS210*(1-BS26)</f>
        <v>0</v>
      </c>
      <c r="BT213" s="20" t="n">
        <f aca="false">BT212*BT210*(1-BT26)</f>
        <v>0</v>
      </c>
      <c r="BU213" s="20" t="n">
        <f aca="false">BU212*BU210*(1-BU26)</f>
        <v>0</v>
      </c>
      <c r="BV213" s="20" t="n">
        <f aca="false">BV212*BV210*(1-BV26)</f>
        <v>0</v>
      </c>
      <c r="BW213" s="20" t="n">
        <f aca="false">BW212*BW210*(1-BW26)</f>
        <v>0</v>
      </c>
      <c r="BX213" s="20" t="n">
        <f aca="false">BX212*BX210*(1-BX26)</f>
        <v>0</v>
      </c>
      <c r="BY213" s="20" t="n">
        <f aca="false">BY212*BY210*(1-BY26)</f>
        <v>0</v>
      </c>
      <c r="BZ213" s="20" t="n">
        <f aca="false">BZ212*BZ210*(1-BZ26)</f>
        <v>0</v>
      </c>
      <c r="CA213" s="20" t="n">
        <f aca="false">CA212*CA210*(1-CA26)</f>
        <v>0</v>
      </c>
      <c r="CB213" s="20" t="n">
        <f aca="false">CB212*CB210*(1-CB26)</f>
        <v>0</v>
      </c>
      <c r="CC213" s="20" t="n">
        <f aca="false">CC212*CC210*(1-CC26)</f>
        <v>0</v>
      </c>
      <c r="CD213" s="20" t="n">
        <f aca="false">CD212*CD210*(1-CD26)</f>
        <v>0</v>
      </c>
      <c r="CE213" s="20" t="n">
        <f aca="false">CE212*CE210*(1-CE26)</f>
        <v>0</v>
      </c>
      <c r="CF213" s="20" t="n">
        <f aca="false">CF212*CF210*(1-CF26)</f>
        <v>0</v>
      </c>
      <c r="CG213" s="20" t="n">
        <f aca="false">CG212*CG210*(1-CG26)</f>
        <v>0</v>
      </c>
      <c r="CH213" s="20" t="n">
        <f aca="false">CH212*CH210*(1-CH26)</f>
        <v>0</v>
      </c>
      <c r="CI213" s="20" t="n">
        <f aca="false">CI212*CI210*(1-CI26)</f>
        <v>0</v>
      </c>
      <c r="CJ213" s="20" t="n">
        <f aca="false">CJ212*CJ210*(1-CJ26)</f>
        <v>0</v>
      </c>
      <c r="CK213" s="20" t="n">
        <f aca="false">CK212*CK210*(1-CK26)</f>
        <v>0</v>
      </c>
      <c r="CL213" s="20" t="n">
        <f aca="false">CL212*CL210*(1-CL26)</f>
        <v>0</v>
      </c>
      <c r="CM213" s="20" t="n">
        <f aca="false">CM212*CM210*(1-CM26)</f>
        <v>0</v>
      </c>
      <c r="CN213" s="20" t="n">
        <f aca="false">CN212*CN210*(1-CN26)</f>
        <v>0</v>
      </c>
      <c r="CO213" s="20" t="n">
        <f aca="false">CO212*CO210*(1-CO26)</f>
        <v>0</v>
      </c>
      <c r="CP213" s="20" t="n">
        <f aca="false">CP212*CP210*(1-CP26)</f>
        <v>0</v>
      </c>
      <c r="CQ213" s="20" t="n">
        <f aca="false">CQ212*CQ210*(1-CQ26)</f>
        <v>0</v>
      </c>
      <c r="CR213" s="20" t="n">
        <f aca="false">CR212*CR210*(1-CR26)</f>
        <v>0</v>
      </c>
      <c r="CS213" s="20" t="n">
        <f aca="false">CS212*CS210*(1-CS26)</f>
        <v>0</v>
      </c>
      <c r="CT213" s="20" t="n">
        <f aca="false">CT212*CT210*(1-CT26)</f>
        <v>0</v>
      </c>
      <c r="CU213" s="20" t="n">
        <f aca="false">CU212*CU210*(1-CU26)</f>
        <v>0</v>
      </c>
      <c r="CV213" s="20" t="n">
        <f aca="false">CV212*CV210*(1-CV26)</f>
        <v>0</v>
      </c>
      <c r="CW213" s="20" t="n">
        <f aca="false">CW212*CW210*(1-CW26)</f>
        <v>0</v>
      </c>
      <c r="CX213" s="20" t="n">
        <f aca="false">CX212*CX210*(1-CX26)</f>
        <v>0</v>
      </c>
      <c r="CY213" s="20" t="n">
        <f aca="false">CY212*CY210*(1-CY26)</f>
        <v>0</v>
      </c>
      <c r="CZ213" s="20" t="n">
        <f aca="false">CZ212*CZ210*(1-CZ26)</f>
        <v>0</v>
      </c>
      <c r="DA213" s="20" t="n">
        <f aca="false">DA212*DA210*(1-DA26)</f>
        <v>0</v>
      </c>
      <c r="DB213" s="20" t="n">
        <f aca="false">DB212*DB210*(1-DB26)</f>
        <v>0</v>
      </c>
      <c r="DC213" s="20" t="n">
        <f aca="false">DC212*DC210*(1-DC26)</f>
        <v>0</v>
      </c>
      <c r="DD213" s="20" t="n">
        <f aca="false">DD212*DD210*(1-DD26)</f>
        <v>0</v>
      </c>
      <c r="DE213" s="20" t="n">
        <f aca="false">DE212*DE210*(1-DE26)</f>
        <v>0</v>
      </c>
      <c r="DF213" s="20" t="n">
        <f aca="false">DF212*DF210*(1-DF26)</f>
        <v>0</v>
      </c>
      <c r="DG213" s="20" t="n">
        <f aca="false">DG212*DG210*(1-DG26)</f>
        <v>0</v>
      </c>
      <c r="DH213" s="20" t="n">
        <f aca="false">DH212*DH210*(1-DH26)</f>
        <v>0</v>
      </c>
      <c r="DI213" s="20" t="n">
        <f aca="false">DI212*DI210*(1-DI26)</f>
        <v>0</v>
      </c>
      <c r="DJ213" s="20" t="n">
        <f aca="false">DJ212*DJ210*(1-DJ26)</f>
        <v>0</v>
      </c>
      <c r="DK213" s="20" t="n">
        <f aca="false">DK212*DK210*(1-DK26)</f>
        <v>0</v>
      </c>
      <c r="DL213" s="20" t="n">
        <f aca="false">DL212*DL210*(1-DL26)</f>
        <v>0</v>
      </c>
      <c r="DM213" s="20" t="n">
        <f aca="false">DM212*DM210*(1-DM26)</f>
        <v>0</v>
      </c>
      <c r="DN213" s="20" t="n">
        <f aca="false">DN212*DN210*(1-DN26)</f>
        <v>0</v>
      </c>
      <c r="DO213" s="20" t="n">
        <f aca="false">DO212*DO210*(1-DO26)</f>
        <v>0</v>
      </c>
      <c r="DP213" s="20" t="n">
        <f aca="false">DP212*DP210*(1-DP26)</f>
        <v>0</v>
      </c>
      <c r="DQ213" s="20" t="n">
        <f aca="false">DQ212*DQ210*(1-DQ26)</f>
        <v>0</v>
      </c>
      <c r="DR213" s="20" t="n">
        <f aca="false">DR212*DR210*(1-DR26)</f>
        <v>0</v>
      </c>
      <c r="DS213" s="20" t="n">
        <f aca="false">DS212*DS210*(1-DS26)</f>
        <v>0</v>
      </c>
      <c r="DT213" s="20" t="n">
        <f aca="false">DT212*DT210*(1-DT26)</f>
        <v>0</v>
      </c>
      <c r="DU213" s="20" t="n">
        <f aca="false">DU212*DU210*(1-DU26)</f>
        <v>0</v>
      </c>
      <c r="DV213" s="20" t="n">
        <f aca="false">DV212*DV210*(1-DV26)</f>
        <v>0</v>
      </c>
      <c r="DW213" s="20" t="n">
        <f aca="false">DW212*DW210*(1-DW26)</f>
        <v>0</v>
      </c>
      <c r="DX213" s="20" t="n">
        <f aca="false">DX212*DX210*(1-DX26)</f>
        <v>0</v>
      </c>
      <c r="DY213" s="20" t="n">
        <f aca="false">DY212*DY210*(1-DY26)</f>
        <v>0</v>
      </c>
      <c r="DZ213" s="20" t="n">
        <f aca="false">DZ212*DZ210*(1-DZ26)</f>
        <v>0</v>
      </c>
      <c r="EA213" s="20" t="n">
        <f aca="false">EA212*EA210*(1-EA26)</f>
        <v>0</v>
      </c>
      <c r="EB213" s="20" t="n">
        <f aca="false">EB212*EB210*(1-EB26)</f>
        <v>0</v>
      </c>
      <c r="EC213" s="20" t="n">
        <f aca="false">EC212*EC210*(1-EC26)</f>
        <v>0</v>
      </c>
      <c r="ED213" s="20" t="n">
        <f aca="false">ED212*ED210*(1-ED26)</f>
        <v>0</v>
      </c>
      <c r="EE213" s="20" t="n">
        <f aca="false">EE212*EE210*(1-EE26)</f>
        <v>0</v>
      </c>
      <c r="EF213" s="20" t="n">
        <f aca="false">EF212*EF210*(1-EF26)</f>
        <v>0</v>
      </c>
      <c r="EG213" s="20" t="n">
        <f aca="false">EG212*EG210*(1-EG26)</f>
        <v>0</v>
      </c>
      <c r="EH213" s="20" t="n">
        <f aca="false">EH212*EH210*(1-EH26)</f>
        <v>0</v>
      </c>
      <c r="EI213" s="20" t="n">
        <f aca="false">EI212*EI210*(1-EI26)</f>
        <v>0</v>
      </c>
      <c r="EJ213" s="20" t="n">
        <f aca="false">EJ212*EJ210*(1-EJ26)</f>
        <v>0</v>
      </c>
      <c r="EK213" s="20" t="n">
        <f aca="false">EK212*EK210*(1-EK26)</f>
        <v>0</v>
      </c>
      <c r="EL213" s="20" t="n">
        <f aca="false">EL212*EL210*(1-EL26)</f>
        <v>0</v>
      </c>
      <c r="EM213" s="20" t="n">
        <f aca="false">EM212*EM210*(1-EM26)</f>
        <v>0</v>
      </c>
      <c r="EN213" s="20" t="n">
        <f aca="false">EN212*EN210*(1-EN26)</f>
        <v>0</v>
      </c>
      <c r="EO213" s="20" t="n">
        <f aca="false">EO212*EO210*(1-EO26)</f>
        <v>0</v>
      </c>
      <c r="EP213" s="20" t="n">
        <f aca="false">EP212*EP210*(1-EP26)</f>
        <v>0</v>
      </c>
      <c r="EQ213" s="20" t="n">
        <f aca="false">EQ212*EQ210*(1-EQ26)</f>
        <v>0</v>
      </c>
      <c r="ER213" s="20" t="n">
        <f aca="false">ER212*ER210*(1-ER26)</f>
        <v>0</v>
      </c>
      <c r="ES213" s="20" t="n">
        <f aca="false">ES212*ES210*(1-ES26)</f>
        <v>0</v>
      </c>
      <c r="ET213" s="20" t="n">
        <f aca="false">ET212*ET210*(1-ET26)</f>
        <v>0</v>
      </c>
      <c r="EU213" s="20" t="n">
        <f aca="false">EU212*EU210*(1-EU26)</f>
        <v>0</v>
      </c>
      <c r="EV213" s="20" t="n">
        <f aca="false">EV212*EV210*(1-EV26)</f>
        <v>0</v>
      </c>
      <c r="EW213" s="20" t="n">
        <f aca="false">EW212*EW210*(1-EW26)</f>
        <v>0</v>
      </c>
      <c r="EX213" s="20" t="n">
        <f aca="false">EX212*EX210*(1-EX26)</f>
        <v>0</v>
      </c>
      <c r="EY213" s="20" t="n">
        <f aca="false">EY212*EY210*(1-EY26)</f>
        <v>0</v>
      </c>
      <c r="EZ213" s="20" t="n">
        <f aca="false">EZ212*EZ210*(1-EZ26)</f>
        <v>0</v>
      </c>
      <c r="FA213" s="20" t="n">
        <f aca="false">FA212*FA210*(1-FA26)</f>
        <v>0</v>
      </c>
      <c r="FB213" s="20" t="n">
        <f aca="false">FB212*FB210*(1-FB26)</f>
        <v>0</v>
      </c>
      <c r="FC213" s="20" t="n">
        <f aca="false">FC212*FC210*(1-FC26)</f>
        <v>0</v>
      </c>
      <c r="FD213" s="20" t="n">
        <f aca="false">FD212*FD210*(1-FD26)</f>
        <v>0</v>
      </c>
      <c r="FE213" s="20" t="n">
        <f aca="false">FE212*FE210*(1-FE26)</f>
        <v>0</v>
      </c>
      <c r="FF213" s="20" t="n">
        <f aca="false">FF212*FF210*(1-FF26)</f>
        <v>0</v>
      </c>
      <c r="FG213" s="20" t="n">
        <f aca="false">FG212*FG210*(1-FG26)</f>
        <v>0</v>
      </c>
      <c r="FH213" s="20" t="n">
        <f aca="false">FH212*FH210*(1-FH26)</f>
        <v>0</v>
      </c>
    </row>
    <row r="214" customFormat="false" ht="15" hidden="false" customHeight="false" outlineLevel="0" collapsed="false">
      <c r="C214" s="0" t="s">
        <v>850</v>
      </c>
      <c r="D214" s="11" t="s">
        <v>359</v>
      </c>
      <c r="I214" s="20" t="n">
        <f aca="false">SUM(J214:FH214)</f>
        <v>605.559928747787</v>
      </c>
      <c r="J214" s="20" t="n">
        <f aca="false">IF(In_Fix_Interest=1,J37*SUMIF($J$7:J$7,J$7,$J213:J213),J213)</f>
        <v>0</v>
      </c>
      <c r="K214" s="20" t="n">
        <f aca="false">IF(In_Fix_Interest=1,K37*SUMIF($J$7:K$7,K$7,$J213:K213),K213)</f>
        <v>0</v>
      </c>
      <c r="L214" s="20" t="n">
        <f aca="false">IF(In_Fix_Interest=1,L37*SUMIF($J$7:L$7,L$7,$J213:L213),L213)</f>
        <v>0</v>
      </c>
      <c r="M214" s="20" t="n">
        <f aca="false">IF(In_Fix_Interest=1,M37*SUMIF($J$7:M$7,M$7,$J213:M213),M213)</f>
        <v>0</v>
      </c>
      <c r="N214" s="20" t="n">
        <f aca="false">IF(In_Fix_Interest=1,N37*SUMIF($J$7:N$7,N$7,$J213:N213),N213)</f>
        <v>214.293344687655</v>
      </c>
      <c r="O214" s="20" t="n">
        <f aca="false">IF(In_Fix_Interest=1,O37*SUMIF($J$7:O$7,O$7,$J213:O213),O213)</f>
        <v>0</v>
      </c>
      <c r="P214" s="20" t="n">
        <f aca="false">IF(In_Fix_Interest=1,P37*SUMIF($J$7:P$7,P$7,$J213:P213),P213)</f>
        <v>0</v>
      </c>
      <c r="Q214" s="20" t="n">
        <f aca="false">IF(In_Fix_Interest=1,Q37*SUMIF($J$7:Q$7,Q$7,$J213:Q213),Q213)</f>
        <v>0</v>
      </c>
      <c r="R214" s="20" t="n">
        <f aca="false">IF(In_Fix_Interest=1,R37*SUMIF($J$7:R$7,R$7,$J213:R213),R213)</f>
        <v>305.432113700526</v>
      </c>
      <c r="S214" s="20" t="n">
        <f aca="false">IF(In_Fix_Interest=1,S37*SUMIF($J$7:S$7,S$7,$J213:S213),S213)</f>
        <v>0</v>
      </c>
      <c r="T214" s="20" t="n">
        <f aca="false">IF(In_Fix_Interest=1,T37*SUMIF($J$7:T$7,T$7,$J213:T213),T213)</f>
        <v>0</v>
      </c>
      <c r="U214" s="20" t="n">
        <f aca="false">IF(In_Fix_Interest=1,U37*SUMIF($J$7:U$7,U$7,$J213:U213),U213)</f>
        <v>0</v>
      </c>
      <c r="V214" s="20" t="n">
        <f aca="false">IF(In_Fix_Interest=1,V37*SUMIF($J$7:V$7,V$7,$J213:V213),V213)</f>
        <v>85.8344703596068</v>
      </c>
      <c r="W214" s="20" t="n">
        <f aca="false">IF(In_Fix_Interest=1,W37*SUMIF($J$7:W$7,W$7,$J213:W213),W213)</f>
        <v>0</v>
      </c>
      <c r="X214" s="20" t="n">
        <f aca="false">IF(In_Fix_Interest=1,X37*SUMIF($J$7:X$7,X$7,$J213:X213),X213)</f>
        <v>0</v>
      </c>
      <c r="Y214" s="20" t="n">
        <f aca="false">IF(In_Fix_Interest=1,Y37*SUMIF($J$7:Y$7,Y$7,$J213:Y213),Y213)</f>
        <v>0</v>
      </c>
      <c r="Z214" s="20" t="n">
        <f aca="false">IF(In_Fix_Interest=1,Z37*SUMIF($J$7:Z$7,Z$7,$J213:Z213),Z213)</f>
        <v>0</v>
      </c>
      <c r="AA214" s="20" t="n">
        <f aca="false">IF(In_Fix_Interest=1,AA37*SUMIF($J$7:AA$7,AA$7,$J213:AA213),AA213)</f>
        <v>0</v>
      </c>
      <c r="AB214" s="20" t="n">
        <f aca="false">IF(In_Fix_Interest=1,AB37*SUMIF($J$7:AB$7,AB$7,$J213:AB213),AB213)</f>
        <v>0</v>
      </c>
      <c r="AC214" s="20" t="n">
        <f aca="false">IF(In_Fix_Interest=1,AC37*SUMIF($J$7:AC$7,AC$7,$J213:AC213),AC213)</f>
        <v>0</v>
      </c>
      <c r="AD214" s="20" t="n">
        <f aca="false">IF(In_Fix_Interest=1,AD37*SUMIF($J$7:AD$7,AD$7,$J213:AD213),AD213)</f>
        <v>0</v>
      </c>
      <c r="AE214" s="20" t="n">
        <f aca="false">IF(In_Fix_Interest=1,AE37*SUMIF($J$7:AE$7,AE$7,$J213:AE213),AE213)</f>
        <v>0</v>
      </c>
      <c r="AF214" s="20" t="n">
        <f aca="false">IF(In_Fix_Interest=1,AF37*SUMIF($J$7:AF$7,AF$7,$J213:AF213),AF213)</f>
        <v>0</v>
      </c>
      <c r="AG214" s="20" t="n">
        <f aca="false">IF(In_Fix_Interest=1,AG37*SUMIF($J$7:AG$7,AG$7,$J213:AG213),AG213)</f>
        <v>0</v>
      </c>
      <c r="AH214" s="20" t="n">
        <f aca="false">IF(In_Fix_Interest=1,AH37*SUMIF($J$7:AH$7,AH$7,$J213:AH213),AH213)</f>
        <v>0</v>
      </c>
      <c r="AI214" s="20" t="n">
        <f aca="false">IF(In_Fix_Interest=1,AI37*SUMIF($J$7:AI$7,AI$7,$J213:AI213),AI213)</f>
        <v>0</v>
      </c>
      <c r="AJ214" s="20" t="n">
        <f aca="false">IF(In_Fix_Interest=1,AJ37*SUMIF($J$7:AJ$7,AJ$7,$J213:AJ213),AJ213)</f>
        <v>0</v>
      </c>
      <c r="AK214" s="20" t="n">
        <f aca="false">IF(In_Fix_Interest=1,AK37*SUMIF($J$7:AK$7,AK$7,$J213:AK213),AK213)</f>
        <v>0</v>
      </c>
      <c r="AL214" s="20" t="n">
        <f aca="false">IF(In_Fix_Interest=1,AL37*SUMIF($J$7:AL$7,AL$7,$J213:AL213),AL213)</f>
        <v>0</v>
      </c>
      <c r="AM214" s="20" t="n">
        <f aca="false">IF(In_Fix_Interest=1,AM37*SUMIF($J$7:AM$7,AM$7,$J213:AM213),AM213)</f>
        <v>0</v>
      </c>
      <c r="AN214" s="20" t="n">
        <f aca="false">IF(In_Fix_Interest=1,AN37*SUMIF($J$7:AN$7,AN$7,$J213:AN213),AN213)</f>
        <v>0</v>
      </c>
      <c r="AO214" s="20" t="n">
        <f aca="false">IF(In_Fix_Interest=1,AO37*SUMIF($J$7:AO$7,AO$7,$J213:AO213),AO213)</f>
        <v>0</v>
      </c>
      <c r="AP214" s="20" t="n">
        <f aca="false">IF(In_Fix_Interest=1,AP37*SUMIF($J$7:AP$7,AP$7,$J213:AP213),AP213)</f>
        <v>0</v>
      </c>
      <c r="AQ214" s="20" t="n">
        <f aca="false">IF(In_Fix_Interest=1,AQ37*SUMIF($J$7:AQ$7,AQ$7,$J213:AQ213),AQ213)</f>
        <v>0</v>
      </c>
      <c r="AR214" s="20" t="n">
        <f aca="false">IF(In_Fix_Interest=1,AR37*SUMIF($J$7:AR$7,AR$7,$J213:AR213),AR213)</f>
        <v>0</v>
      </c>
      <c r="AS214" s="20" t="n">
        <f aca="false">IF(In_Fix_Interest=1,AS37*SUMIF($J$7:AS$7,AS$7,$J213:AS213),AS213)</f>
        <v>0</v>
      </c>
      <c r="AT214" s="20" t="n">
        <f aca="false">IF(In_Fix_Interest=1,AT37*SUMIF($J$7:AT$7,AT$7,$J213:AT213),AT213)</f>
        <v>0</v>
      </c>
      <c r="AU214" s="20" t="n">
        <f aca="false">IF(In_Fix_Interest=1,AU37*SUMIF($J$7:AU$7,AU$7,$J213:AU213),AU213)</f>
        <v>0</v>
      </c>
      <c r="AV214" s="20" t="n">
        <f aca="false">IF(In_Fix_Interest=1,AV37*SUMIF($J$7:AV$7,AV$7,$J213:AV213),AV213)</f>
        <v>0</v>
      </c>
      <c r="AW214" s="20" t="n">
        <f aca="false">IF(In_Fix_Interest=1,AW37*SUMIF($J$7:AW$7,AW$7,$J213:AW213),AW213)</f>
        <v>0</v>
      </c>
      <c r="AX214" s="20" t="n">
        <f aca="false">IF(In_Fix_Interest=1,AX37*SUMIF($J$7:AX$7,AX$7,$J213:AX213),AX213)</f>
        <v>0</v>
      </c>
      <c r="AY214" s="20" t="n">
        <f aca="false">IF(In_Fix_Interest=1,AY37*SUMIF($J$7:AY$7,AY$7,$J213:AY213),AY213)</f>
        <v>0</v>
      </c>
      <c r="AZ214" s="20" t="n">
        <f aca="false">IF(In_Fix_Interest=1,AZ37*SUMIF($J$7:AZ$7,AZ$7,$J213:AZ213),AZ213)</f>
        <v>0</v>
      </c>
      <c r="BA214" s="20" t="n">
        <f aca="false">IF(In_Fix_Interest=1,BA37*SUMIF($J$7:BA$7,BA$7,$J213:BA213),BA213)</f>
        <v>0</v>
      </c>
      <c r="BB214" s="20" t="n">
        <f aca="false">IF(In_Fix_Interest=1,BB37*SUMIF($J$7:BB$7,BB$7,$J213:BB213),BB213)</f>
        <v>0</v>
      </c>
      <c r="BC214" s="20" t="n">
        <f aca="false">IF(In_Fix_Interest=1,BC37*SUMIF($J$7:BC$7,BC$7,$J213:BC213),BC213)</f>
        <v>0</v>
      </c>
      <c r="BD214" s="20" t="n">
        <f aca="false">IF(In_Fix_Interest=1,BD37*SUMIF($J$7:BD$7,BD$7,$J213:BD213),BD213)</f>
        <v>0</v>
      </c>
      <c r="BE214" s="20" t="n">
        <f aca="false">IF(In_Fix_Interest=1,BE37*SUMIF($J$7:BE$7,BE$7,$J213:BE213),BE213)</f>
        <v>0</v>
      </c>
      <c r="BF214" s="20" t="n">
        <f aca="false">IF(In_Fix_Interest=1,BF37*SUMIF($J$7:BF$7,BF$7,$J213:BF213),BF213)</f>
        <v>0</v>
      </c>
      <c r="BG214" s="20" t="n">
        <f aca="false">IF(In_Fix_Interest=1,BG37*SUMIF($J$7:BG$7,BG$7,$J213:BG213),BG213)</f>
        <v>0</v>
      </c>
      <c r="BH214" s="20" t="n">
        <f aca="false">IF(In_Fix_Interest=1,BH37*SUMIF($J$7:BH$7,BH$7,$J213:BH213),BH213)</f>
        <v>0</v>
      </c>
      <c r="BI214" s="20" t="n">
        <f aca="false">IF(In_Fix_Interest=1,BI37*SUMIF($J$7:BI$7,BI$7,$J213:BI213),BI213)</f>
        <v>0</v>
      </c>
      <c r="BJ214" s="20" t="n">
        <f aca="false">IF(In_Fix_Interest=1,BJ37*SUMIF($J$7:BJ$7,BJ$7,$J213:BJ213),BJ213)</f>
        <v>0</v>
      </c>
      <c r="BK214" s="20" t="n">
        <f aca="false">IF(In_Fix_Interest=1,BK37*SUMIF($J$7:BK$7,BK$7,$J213:BK213),BK213)</f>
        <v>0</v>
      </c>
      <c r="BL214" s="20" t="n">
        <f aca="false">IF(In_Fix_Interest=1,BL37*SUMIF($J$7:BL$7,BL$7,$J213:BL213),BL213)</f>
        <v>0</v>
      </c>
      <c r="BM214" s="20" t="n">
        <f aca="false">IF(In_Fix_Interest=1,BM37*SUMIF($J$7:BM$7,BM$7,$J213:BM213),BM213)</f>
        <v>0</v>
      </c>
      <c r="BN214" s="20" t="n">
        <f aca="false">IF(In_Fix_Interest=1,BN37*SUMIF($J$7:BN$7,BN$7,$J213:BN213),BN213)</f>
        <v>0</v>
      </c>
      <c r="BO214" s="20" t="n">
        <f aca="false">IF(In_Fix_Interest=1,BO37*SUMIF($J$7:BO$7,BO$7,$J213:BO213),BO213)</f>
        <v>0</v>
      </c>
      <c r="BP214" s="20" t="n">
        <f aca="false">IF(In_Fix_Interest=1,BP37*SUMIF($J$7:BP$7,BP$7,$J213:BP213),BP213)</f>
        <v>0</v>
      </c>
      <c r="BQ214" s="20" t="n">
        <f aca="false">IF(In_Fix_Interest=1,BQ37*SUMIF($J$7:BQ$7,BQ$7,$J213:BQ213),BQ213)</f>
        <v>0</v>
      </c>
      <c r="BR214" s="20" t="n">
        <f aca="false">IF(In_Fix_Interest=1,BR37*SUMIF($J$7:BR$7,BR$7,$J213:BR213),BR213)</f>
        <v>0</v>
      </c>
      <c r="BS214" s="20" t="n">
        <f aca="false">IF(In_Fix_Interest=1,BS37*SUMIF($J$7:BS$7,BS$7,$J213:BS213),BS213)</f>
        <v>0</v>
      </c>
      <c r="BT214" s="20" t="n">
        <f aca="false">IF(In_Fix_Interest=1,BT37*SUMIF($J$7:BT$7,BT$7,$J213:BT213),BT213)</f>
        <v>0</v>
      </c>
      <c r="BU214" s="20" t="n">
        <f aca="false">IF(In_Fix_Interest=1,BU37*SUMIF($J$7:BU$7,BU$7,$J213:BU213),BU213)</f>
        <v>0</v>
      </c>
      <c r="BV214" s="20" t="n">
        <f aca="false">IF(In_Fix_Interest=1,BV37*SUMIF($J$7:BV$7,BV$7,$J213:BV213),BV213)</f>
        <v>0</v>
      </c>
      <c r="BW214" s="20" t="n">
        <f aca="false">IF(In_Fix_Interest=1,BW37*SUMIF($J$7:BW$7,BW$7,$J213:BW213),BW213)</f>
        <v>0</v>
      </c>
      <c r="BX214" s="20" t="n">
        <f aca="false">IF(In_Fix_Interest=1,BX37*SUMIF($J$7:BX$7,BX$7,$J213:BX213),BX213)</f>
        <v>0</v>
      </c>
      <c r="BY214" s="20" t="n">
        <f aca="false">IF(In_Fix_Interest=1,BY37*SUMIF($J$7:BY$7,BY$7,$J213:BY213),BY213)</f>
        <v>0</v>
      </c>
      <c r="BZ214" s="20" t="n">
        <f aca="false">IF(In_Fix_Interest=1,BZ37*SUMIF($J$7:BZ$7,BZ$7,$J213:BZ213),BZ213)</f>
        <v>0</v>
      </c>
      <c r="CA214" s="20" t="n">
        <f aca="false">IF(In_Fix_Interest=1,CA37*SUMIF($J$7:CA$7,CA$7,$J213:CA213),CA213)</f>
        <v>0</v>
      </c>
      <c r="CB214" s="20" t="n">
        <f aca="false">IF(In_Fix_Interest=1,CB37*SUMIF($J$7:CB$7,CB$7,$J213:CB213),CB213)</f>
        <v>0</v>
      </c>
      <c r="CC214" s="20" t="n">
        <f aca="false">IF(In_Fix_Interest=1,CC37*SUMIF($J$7:CC$7,CC$7,$J213:CC213),CC213)</f>
        <v>0</v>
      </c>
      <c r="CD214" s="20" t="n">
        <f aca="false">IF(In_Fix_Interest=1,CD37*SUMIF($J$7:CD$7,CD$7,$J213:CD213),CD213)</f>
        <v>0</v>
      </c>
      <c r="CE214" s="20" t="n">
        <f aca="false">IF(In_Fix_Interest=1,CE37*SUMIF($J$7:CE$7,CE$7,$J213:CE213),CE213)</f>
        <v>0</v>
      </c>
      <c r="CF214" s="20" t="n">
        <f aca="false">IF(In_Fix_Interest=1,CF37*SUMIF($J$7:CF$7,CF$7,$J213:CF213),CF213)</f>
        <v>0</v>
      </c>
      <c r="CG214" s="20" t="n">
        <f aca="false">IF(In_Fix_Interest=1,CG37*SUMIF($J$7:CG$7,CG$7,$J213:CG213),CG213)</f>
        <v>0</v>
      </c>
      <c r="CH214" s="20" t="n">
        <f aca="false">IF(In_Fix_Interest=1,CH37*SUMIF($J$7:CH$7,CH$7,$J213:CH213),CH213)</f>
        <v>0</v>
      </c>
      <c r="CI214" s="20" t="n">
        <f aca="false">IF(In_Fix_Interest=1,CI37*SUMIF($J$7:CI$7,CI$7,$J213:CI213),CI213)</f>
        <v>0</v>
      </c>
      <c r="CJ214" s="20" t="n">
        <f aca="false">IF(In_Fix_Interest=1,CJ37*SUMIF($J$7:CJ$7,CJ$7,$J213:CJ213),CJ213)</f>
        <v>0</v>
      </c>
      <c r="CK214" s="20" t="n">
        <f aca="false">IF(In_Fix_Interest=1,CK37*SUMIF($J$7:CK$7,CK$7,$J213:CK213),CK213)</f>
        <v>0</v>
      </c>
      <c r="CL214" s="20" t="n">
        <f aca="false">IF(In_Fix_Interest=1,CL37*SUMIF($J$7:CL$7,CL$7,$J213:CL213),CL213)</f>
        <v>0</v>
      </c>
      <c r="CM214" s="20" t="n">
        <f aca="false">IF(In_Fix_Interest=1,CM37*SUMIF($J$7:CM$7,CM$7,$J213:CM213),CM213)</f>
        <v>0</v>
      </c>
      <c r="CN214" s="20" t="n">
        <f aca="false">IF(In_Fix_Interest=1,CN37*SUMIF($J$7:CN$7,CN$7,$J213:CN213),CN213)</f>
        <v>0</v>
      </c>
      <c r="CO214" s="20" t="n">
        <f aca="false">IF(In_Fix_Interest=1,CO37*SUMIF($J$7:CO$7,CO$7,$J213:CO213),CO213)</f>
        <v>0</v>
      </c>
      <c r="CP214" s="20" t="n">
        <f aca="false">IF(In_Fix_Interest=1,CP37*SUMIF($J$7:CP$7,CP$7,$J213:CP213),CP213)</f>
        <v>0</v>
      </c>
      <c r="CQ214" s="20" t="n">
        <f aca="false">IF(In_Fix_Interest=1,CQ37*SUMIF($J$7:CQ$7,CQ$7,$J213:CQ213),CQ213)</f>
        <v>0</v>
      </c>
      <c r="CR214" s="20" t="n">
        <f aca="false">IF(In_Fix_Interest=1,CR37*SUMIF($J$7:CR$7,CR$7,$J213:CR213),CR213)</f>
        <v>0</v>
      </c>
      <c r="CS214" s="20" t="n">
        <f aca="false">IF(In_Fix_Interest=1,CS37*SUMIF($J$7:CS$7,CS$7,$J213:CS213),CS213)</f>
        <v>0</v>
      </c>
      <c r="CT214" s="20" t="n">
        <f aca="false">IF(In_Fix_Interest=1,CT37*SUMIF($J$7:CT$7,CT$7,$J213:CT213),CT213)</f>
        <v>0</v>
      </c>
      <c r="CU214" s="20" t="n">
        <f aca="false">IF(In_Fix_Interest=1,CU37*SUMIF($J$7:CU$7,CU$7,$J213:CU213),CU213)</f>
        <v>0</v>
      </c>
      <c r="CV214" s="20" t="n">
        <f aca="false">IF(In_Fix_Interest=1,CV37*SUMIF($J$7:CV$7,CV$7,$J213:CV213),CV213)</f>
        <v>0</v>
      </c>
      <c r="CW214" s="20" t="n">
        <f aca="false">IF(In_Fix_Interest=1,CW37*SUMIF($J$7:CW$7,CW$7,$J213:CW213),CW213)</f>
        <v>0</v>
      </c>
      <c r="CX214" s="20" t="n">
        <f aca="false">IF(In_Fix_Interest=1,CX37*SUMIF($J$7:CX$7,CX$7,$J213:CX213),CX213)</f>
        <v>0</v>
      </c>
      <c r="CY214" s="20" t="n">
        <f aca="false">IF(In_Fix_Interest=1,CY37*SUMIF($J$7:CY$7,CY$7,$J213:CY213),CY213)</f>
        <v>0</v>
      </c>
      <c r="CZ214" s="20" t="n">
        <f aca="false">IF(In_Fix_Interest=1,CZ37*SUMIF($J$7:CZ$7,CZ$7,$J213:CZ213),CZ213)</f>
        <v>0</v>
      </c>
      <c r="DA214" s="20" t="n">
        <f aca="false">IF(In_Fix_Interest=1,DA37*SUMIF($J$7:DA$7,DA$7,$J213:DA213),DA213)</f>
        <v>0</v>
      </c>
      <c r="DB214" s="20" t="n">
        <f aca="false">IF(In_Fix_Interest=1,DB37*SUMIF($J$7:DB$7,DB$7,$J213:DB213),DB213)</f>
        <v>0</v>
      </c>
      <c r="DC214" s="20" t="n">
        <f aca="false">IF(In_Fix_Interest=1,DC37*SUMIF($J$7:DC$7,DC$7,$J213:DC213),DC213)</f>
        <v>0</v>
      </c>
      <c r="DD214" s="20" t="n">
        <f aca="false">IF(In_Fix_Interest=1,DD37*SUMIF($J$7:DD$7,DD$7,$J213:DD213),DD213)</f>
        <v>0</v>
      </c>
      <c r="DE214" s="20" t="n">
        <f aca="false">IF(In_Fix_Interest=1,DE37*SUMIF($J$7:DE$7,DE$7,$J213:DE213),DE213)</f>
        <v>0</v>
      </c>
      <c r="DF214" s="20" t="n">
        <f aca="false">IF(In_Fix_Interest=1,DF37*SUMIF($J$7:DF$7,DF$7,$J213:DF213),DF213)</f>
        <v>0</v>
      </c>
      <c r="DG214" s="20" t="n">
        <f aca="false">IF(In_Fix_Interest=1,DG37*SUMIF($J$7:DG$7,DG$7,$J213:DG213),DG213)</f>
        <v>0</v>
      </c>
      <c r="DH214" s="20" t="n">
        <f aca="false">IF(In_Fix_Interest=1,DH37*SUMIF($J$7:DH$7,DH$7,$J213:DH213),DH213)</f>
        <v>0</v>
      </c>
      <c r="DI214" s="20" t="n">
        <f aca="false">IF(In_Fix_Interest=1,DI37*SUMIF($J$7:DI$7,DI$7,$J213:DI213),DI213)</f>
        <v>0</v>
      </c>
      <c r="DJ214" s="20" t="n">
        <f aca="false">IF(In_Fix_Interest=1,DJ37*SUMIF($J$7:DJ$7,DJ$7,$J213:DJ213),DJ213)</f>
        <v>0</v>
      </c>
      <c r="DK214" s="20" t="n">
        <f aca="false">IF(In_Fix_Interest=1,DK37*SUMIF($J$7:DK$7,DK$7,$J213:DK213),DK213)</f>
        <v>0</v>
      </c>
      <c r="DL214" s="20" t="n">
        <f aca="false">IF(In_Fix_Interest=1,DL37*SUMIF($J$7:DL$7,DL$7,$J213:DL213),DL213)</f>
        <v>0</v>
      </c>
      <c r="DM214" s="20" t="n">
        <f aca="false">IF(In_Fix_Interest=1,DM37*SUMIF($J$7:DM$7,DM$7,$J213:DM213),DM213)</f>
        <v>0</v>
      </c>
      <c r="DN214" s="20" t="n">
        <f aca="false">IF(In_Fix_Interest=1,DN37*SUMIF($J$7:DN$7,DN$7,$J213:DN213),DN213)</f>
        <v>0</v>
      </c>
      <c r="DO214" s="20" t="n">
        <f aca="false">IF(In_Fix_Interest=1,DO37*SUMIF($J$7:DO$7,DO$7,$J213:DO213),DO213)</f>
        <v>0</v>
      </c>
      <c r="DP214" s="20" t="n">
        <f aca="false">IF(In_Fix_Interest=1,DP37*SUMIF($J$7:DP$7,DP$7,$J213:DP213),DP213)</f>
        <v>0</v>
      </c>
      <c r="DQ214" s="20" t="n">
        <f aca="false">IF(In_Fix_Interest=1,DQ37*SUMIF($J$7:DQ$7,DQ$7,$J213:DQ213),DQ213)</f>
        <v>0</v>
      </c>
      <c r="DR214" s="20" t="n">
        <f aca="false">IF(In_Fix_Interest=1,DR37*SUMIF($J$7:DR$7,DR$7,$J213:DR213),DR213)</f>
        <v>0</v>
      </c>
      <c r="DS214" s="20" t="n">
        <f aca="false">IF(In_Fix_Interest=1,DS37*SUMIF($J$7:DS$7,DS$7,$J213:DS213),DS213)</f>
        <v>0</v>
      </c>
      <c r="DT214" s="20" t="n">
        <f aca="false">IF(In_Fix_Interest=1,DT37*SUMIF($J$7:DT$7,DT$7,$J213:DT213),DT213)</f>
        <v>0</v>
      </c>
      <c r="DU214" s="20" t="n">
        <f aca="false">IF(In_Fix_Interest=1,DU37*SUMIF($J$7:DU$7,DU$7,$J213:DU213),DU213)</f>
        <v>0</v>
      </c>
      <c r="DV214" s="20" t="n">
        <f aca="false">IF(In_Fix_Interest=1,DV37*SUMIF($J$7:DV$7,DV$7,$J213:DV213),DV213)</f>
        <v>0</v>
      </c>
      <c r="DW214" s="20" t="n">
        <f aca="false">IF(In_Fix_Interest=1,DW37*SUMIF($J$7:DW$7,DW$7,$J213:DW213),DW213)</f>
        <v>0</v>
      </c>
      <c r="DX214" s="20" t="n">
        <f aca="false">IF(In_Fix_Interest=1,DX37*SUMIF($J$7:DX$7,DX$7,$J213:DX213),DX213)</f>
        <v>0</v>
      </c>
      <c r="DY214" s="20" t="n">
        <f aca="false">IF(In_Fix_Interest=1,DY37*SUMIF($J$7:DY$7,DY$7,$J213:DY213),DY213)</f>
        <v>0</v>
      </c>
      <c r="DZ214" s="20" t="n">
        <f aca="false">IF(In_Fix_Interest=1,DZ37*SUMIF($J$7:DZ$7,DZ$7,$J213:DZ213),DZ213)</f>
        <v>0</v>
      </c>
      <c r="EA214" s="20" t="n">
        <f aca="false">IF(In_Fix_Interest=1,EA37*SUMIF($J$7:EA$7,EA$7,$J213:EA213),EA213)</f>
        <v>0</v>
      </c>
      <c r="EB214" s="20" t="n">
        <f aca="false">IF(In_Fix_Interest=1,EB37*SUMIF($J$7:EB$7,EB$7,$J213:EB213),EB213)</f>
        <v>0</v>
      </c>
      <c r="EC214" s="20" t="n">
        <f aca="false">IF(In_Fix_Interest=1,EC37*SUMIF($J$7:EC$7,EC$7,$J213:EC213),EC213)</f>
        <v>0</v>
      </c>
      <c r="ED214" s="20" t="n">
        <f aca="false">IF(In_Fix_Interest=1,ED37*SUMIF($J$7:ED$7,ED$7,$J213:ED213),ED213)</f>
        <v>0</v>
      </c>
      <c r="EE214" s="20" t="n">
        <f aca="false">IF(In_Fix_Interest=1,EE37*SUMIF($J$7:EE$7,EE$7,$J213:EE213),EE213)</f>
        <v>0</v>
      </c>
      <c r="EF214" s="20" t="n">
        <f aca="false">IF(In_Fix_Interest=1,EF37*SUMIF($J$7:EF$7,EF$7,$J213:EF213),EF213)</f>
        <v>0</v>
      </c>
      <c r="EG214" s="20" t="n">
        <f aca="false">IF(In_Fix_Interest=1,EG37*SUMIF($J$7:EG$7,EG$7,$J213:EG213),EG213)</f>
        <v>0</v>
      </c>
      <c r="EH214" s="20" t="n">
        <f aca="false">IF(In_Fix_Interest=1,EH37*SUMIF($J$7:EH$7,EH$7,$J213:EH213),EH213)</f>
        <v>0</v>
      </c>
      <c r="EI214" s="20" t="n">
        <f aca="false">IF(In_Fix_Interest=1,EI37*SUMIF($J$7:EI$7,EI$7,$J213:EI213),EI213)</f>
        <v>0</v>
      </c>
      <c r="EJ214" s="20" t="n">
        <f aca="false">IF(In_Fix_Interest=1,EJ37*SUMIF($J$7:EJ$7,EJ$7,$J213:EJ213),EJ213)</f>
        <v>0</v>
      </c>
      <c r="EK214" s="20" t="n">
        <f aca="false">IF(In_Fix_Interest=1,EK37*SUMIF($J$7:EK$7,EK$7,$J213:EK213),EK213)</f>
        <v>0</v>
      </c>
      <c r="EL214" s="20" t="n">
        <f aca="false">IF(In_Fix_Interest=1,EL37*SUMIF($J$7:EL$7,EL$7,$J213:EL213),EL213)</f>
        <v>0</v>
      </c>
      <c r="EM214" s="20" t="n">
        <f aca="false">IF(In_Fix_Interest=1,EM37*SUMIF($J$7:EM$7,EM$7,$J213:EM213),EM213)</f>
        <v>0</v>
      </c>
      <c r="EN214" s="20" t="n">
        <f aca="false">IF(In_Fix_Interest=1,EN37*SUMIF($J$7:EN$7,EN$7,$J213:EN213),EN213)</f>
        <v>0</v>
      </c>
      <c r="EO214" s="20" t="n">
        <f aca="false">IF(In_Fix_Interest=1,EO37*SUMIF($J$7:EO$7,EO$7,$J213:EO213),EO213)</f>
        <v>0</v>
      </c>
      <c r="EP214" s="20" t="n">
        <f aca="false">IF(In_Fix_Interest=1,EP37*SUMIF($J$7:EP$7,EP$7,$J213:EP213),EP213)</f>
        <v>0</v>
      </c>
      <c r="EQ214" s="20" t="n">
        <f aca="false">IF(In_Fix_Interest=1,EQ37*SUMIF($J$7:EQ$7,EQ$7,$J213:EQ213),EQ213)</f>
        <v>0</v>
      </c>
      <c r="ER214" s="20" t="n">
        <f aca="false">IF(In_Fix_Interest=1,ER37*SUMIF($J$7:ER$7,ER$7,$J213:ER213),ER213)</f>
        <v>0</v>
      </c>
      <c r="ES214" s="20" t="n">
        <f aca="false">IF(In_Fix_Interest=1,ES37*SUMIF($J$7:ES$7,ES$7,$J213:ES213),ES213)</f>
        <v>0</v>
      </c>
      <c r="ET214" s="20" t="n">
        <f aca="false">IF(In_Fix_Interest=1,ET37*SUMIF($J$7:ET$7,ET$7,$J213:ET213),ET213)</f>
        <v>0</v>
      </c>
      <c r="EU214" s="20" t="n">
        <f aca="false">IF(In_Fix_Interest=1,EU37*SUMIF($J$7:EU$7,EU$7,$J213:EU213),EU213)</f>
        <v>0</v>
      </c>
      <c r="EV214" s="20" t="n">
        <f aca="false">IF(In_Fix_Interest=1,EV37*SUMIF($J$7:EV$7,EV$7,$J213:EV213),EV213)</f>
        <v>0</v>
      </c>
      <c r="EW214" s="20" t="n">
        <f aca="false">IF(In_Fix_Interest=1,EW37*SUMIF($J$7:EW$7,EW$7,$J213:EW213),EW213)</f>
        <v>0</v>
      </c>
      <c r="EX214" s="20" t="n">
        <f aca="false">IF(In_Fix_Interest=1,EX37*SUMIF($J$7:EX$7,EX$7,$J213:EX213),EX213)</f>
        <v>0</v>
      </c>
      <c r="EY214" s="20" t="n">
        <f aca="false">IF(In_Fix_Interest=1,EY37*SUMIF($J$7:EY$7,EY$7,$J213:EY213),EY213)</f>
        <v>0</v>
      </c>
      <c r="EZ214" s="20" t="n">
        <f aca="false">IF(In_Fix_Interest=1,EZ37*SUMIF($J$7:EZ$7,EZ$7,$J213:EZ213),EZ213)</f>
        <v>0</v>
      </c>
      <c r="FA214" s="20" t="n">
        <f aca="false">IF(In_Fix_Interest=1,FA37*SUMIF($J$7:FA$7,FA$7,$J213:FA213),FA213)</f>
        <v>0</v>
      </c>
      <c r="FB214" s="20" t="n">
        <f aca="false">IF(In_Fix_Interest=1,FB37*SUMIF($J$7:FB$7,FB$7,$J213:FB213),FB213)</f>
        <v>0</v>
      </c>
      <c r="FC214" s="20" t="n">
        <f aca="false">IF(In_Fix_Interest=1,FC37*SUMIF($J$7:FC$7,FC$7,$J213:FC213),FC213)</f>
        <v>0</v>
      </c>
      <c r="FD214" s="20" t="n">
        <f aca="false">IF(In_Fix_Interest=1,FD37*SUMIF($J$7:FD$7,FD$7,$J213:FD213),FD213)</f>
        <v>0</v>
      </c>
      <c r="FE214" s="20" t="n">
        <f aca="false">IF(In_Fix_Interest=1,FE37*SUMIF($J$7:FE$7,FE$7,$J213:FE213),FE213)</f>
        <v>0</v>
      </c>
      <c r="FF214" s="20" t="n">
        <f aca="false">IF(In_Fix_Interest=1,FF37*SUMIF($J$7:FF$7,FF$7,$J213:FF213),FF213)</f>
        <v>0</v>
      </c>
      <c r="FG214" s="20" t="n">
        <f aca="false">IF(In_Fix_Interest=1,FG37*SUMIF($J$7:FG$7,FG$7,$J213:FG213),FG213)</f>
        <v>0</v>
      </c>
      <c r="FH214" s="20" t="n">
        <f aca="false">IF(In_Fix_Interest=1,FH37*SUMIF($J$7:FH$7,FH$7,$J213:FH213),FH213)</f>
        <v>0</v>
      </c>
    </row>
    <row r="215" customFormat="false" ht="15" hidden="false" customHeight="false" outlineLevel="0" collapsed="false">
      <c r="C215" s="0" t="s">
        <v>851</v>
      </c>
      <c r="D215" s="11" t="s">
        <v>359</v>
      </c>
      <c r="I215" s="64"/>
      <c r="J215" s="20" t="n">
        <f aca="false">J212+J211+J214</f>
        <v>2000.35227272727</v>
      </c>
      <c r="K215" s="20" t="n">
        <f aca="false">K212+K211+K214</f>
        <v>1181.66754075342</v>
      </c>
      <c r="L215" s="20" t="n">
        <f aca="false">L212+L211+L214</f>
        <v>1866.13027919676</v>
      </c>
      <c r="M215" s="20" t="n">
        <f aca="false">M212+M211+M214</f>
        <v>2093.05964113948</v>
      </c>
      <c r="N215" s="20" t="n">
        <f aca="false">N212+N211+N214</f>
        <v>2534.28234776985</v>
      </c>
      <c r="O215" s="20" t="n">
        <f aca="false">O212+O211+O214</f>
        <v>2541.50573544108</v>
      </c>
      <c r="P215" s="20" t="n">
        <f aca="false">P212+P211+P214</f>
        <v>2548.80938297533</v>
      </c>
      <c r="Q215" s="20" t="n">
        <f aca="false">Q212+Q211+Q214</f>
        <v>2556.19329037259</v>
      </c>
      <c r="R215" s="20" t="n">
        <f aca="false">R212+R211+R214</f>
        <v>2869.00931147037</v>
      </c>
      <c r="S215" s="20" t="n">
        <f aca="false">S212+S211+S214</f>
        <v>2876.31295900462</v>
      </c>
      <c r="T215" s="20" t="n">
        <f aca="false">T212+T211+T214</f>
        <v>2876.31295900462</v>
      </c>
      <c r="U215" s="20" t="n">
        <f aca="false">U212+U211+U214</f>
        <v>2876.31295900462</v>
      </c>
      <c r="V215" s="20" t="n">
        <f aca="false">V212+V211+V214</f>
        <v>2962.14742936423</v>
      </c>
      <c r="W215" s="20" t="n">
        <f aca="false">W212+W211+W214</f>
        <v>2962.14742936423</v>
      </c>
      <c r="X215" s="20" t="n">
        <f aca="false">X212+X211+X214</f>
        <v>2962.14742936423</v>
      </c>
      <c r="Y215" s="20" t="n">
        <f aca="false">Y212+Y211+Y214</f>
        <v>2962.14742936423</v>
      </c>
      <c r="Z215" s="20" t="n">
        <f aca="false">Z212+Z211+Z214</f>
        <v>2962.14742936423</v>
      </c>
      <c r="AA215" s="20" t="n">
        <f aca="false">AA212+AA211+AA214</f>
        <v>2962.14742936423</v>
      </c>
      <c r="AB215" s="20" t="n">
        <f aca="false">AB212+AB211+AB214</f>
        <v>2962.14742936423</v>
      </c>
      <c r="AC215" s="20" t="n">
        <f aca="false">AC212+AC211+AC214</f>
        <v>2962.14742936423</v>
      </c>
      <c r="AD215" s="20" t="n">
        <f aca="false">AD212+AD211+AD214</f>
        <v>2962.14742936423</v>
      </c>
      <c r="AE215" s="20" t="n">
        <f aca="false">AE212+AE211+AE214</f>
        <v>2962.14742936423</v>
      </c>
      <c r="AF215" s="20" t="n">
        <f aca="false">AF212+AF211+AF214</f>
        <v>2962.14742936423</v>
      </c>
      <c r="AG215" s="20" t="n">
        <f aca="false">AG212+AG211+AG214</f>
        <v>2962.14742936423</v>
      </c>
      <c r="AH215" s="20" t="n">
        <f aca="false">AH212+AH211+AH214</f>
        <v>2962.14742936423</v>
      </c>
      <c r="AI215" s="20" t="n">
        <f aca="false">AI212+AI211+AI214</f>
        <v>2962.14742936423</v>
      </c>
      <c r="AJ215" s="20" t="n">
        <f aca="false">AJ212+AJ211+AJ214</f>
        <v>2962.14742936423</v>
      </c>
      <c r="AK215" s="20" t="n">
        <f aca="false">AK212+AK211+AK214</f>
        <v>2962.14742936423</v>
      </c>
      <c r="AL215" s="20" t="n">
        <f aca="false">AL212+AL211+AL214</f>
        <v>2962.14742936423</v>
      </c>
      <c r="AM215" s="20" t="n">
        <f aca="false">AM212+AM211+AM214</f>
        <v>2962.14742936423</v>
      </c>
      <c r="AN215" s="20" t="n">
        <f aca="false">AN212+AN211+AN214</f>
        <v>2962.14742936423</v>
      </c>
      <c r="AO215" s="20" t="n">
        <f aca="false">AO212+AO211+AO214</f>
        <v>2962.14742936423</v>
      </c>
      <c r="AP215" s="20" t="n">
        <f aca="false">AP212+AP211+AP214</f>
        <v>2962.14742936423</v>
      </c>
      <c r="AQ215" s="20" t="n">
        <f aca="false">AQ212+AQ211+AQ214</f>
        <v>2962.14742936423</v>
      </c>
      <c r="AR215" s="20" t="n">
        <f aca="false">AR212+AR211+AR214</f>
        <v>2962.14742936423</v>
      </c>
      <c r="AS215" s="20" t="n">
        <f aca="false">AS212+AS211+AS214</f>
        <v>2962.14742936423</v>
      </c>
      <c r="AT215" s="20" t="n">
        <f aca="false">AT212+AT211+AT214</f>
        <v>2962.14742936423</v>
      </c>
      <c r="AU215" s="20" t="n">
        <f aca="false">AU212+AU211+AU214</f>
        <v>2962.14742936423</v>
      </c>
      <c r="AV215" s="20" t="n">
        <f aca="false">AV212+AV211+AV214</f>
        <v>2962.14742936423</v>
      </c>
      <c r="AW215" s="20" t="n">
        <f aca="false">AW212+AW211+AW214</f>
        <v>2962.14742936423</v>
      </c>
      <c r="AX215" s="20" t="n">
        <f aca="false">AX212+AX211+AX214</f>
        <v>2962.14742936423</v>
      </c>
      <c r="AY215" s="20" t="n">
        <f aca="false">AY212+AY211+AY214</f>
        <v>2962.14742936423</v>
      </c>
      <c r="AZ215" s="20" t="n">
        <f aca="false">AZ212+AZ211+AZ214</f>
        <v>2962.14742936423</v>
      </c>
      <c r="BA215" s="20" t="n">
        <f aca="false">BA212+BA211+BA214</f>
        <v>2962.14742936423</v>
      </c>
      <c r="BB215" s="20" t="n">
        <f aca="false">BB212+BB211+BB214</f>
        <v>2962.14742936423</v>
      </c>
      <c r="BC215" s="20" t="n">
        <f aca="false">BC212+BC211+BC214</f>
        <v>2962.14742936423</v>
      </c>
      <c r="BD215" s="20" t="n">
        <f aca="false">BD212+BD211+BD214</f>
        <v>2962.14742936423</v>
      </c>
      <c r="BE215" s="20" t="n">
        <f aca="false">BE212+BE211+BE214</f>
        <v>2962.14742936423</v>
      </c>
      <c r="BF215" s="20" t="n">
        <f aca="false">BF212+BF211+BF214</f>
        <v>2962.14742936423</v>
      </c>
      <c r="BG215" s="20" t="n">
        <f aca="false">BG212+BG211+BG214</f>
        <v>2962.14742936423</v>
      </c>
      <c r="BH215" s="20" t="n">
        <f aca="false">BH212+BH211+BH214</f>
        <v>2962.14742936423</v>
      </c>
      <c r="BI215" s="20" t="n">
        <f aca="false">BI212+BI211+BI214</f>
        <v>2962.14742936423</v>
      </c>
      <c r="BJ215" s="20" t="n">
        <f aca="false">BJ212+BJ211+BJ214</f>
        <v>2962.14742936423</v>
      </c>
      <c r="BK215" s="20" t="n">
        <f aca="false">BK212+BK211+BK214</f>
        <v>2962.14742936423</v>
      </c>
      <c r="BL215" s="20" t="n">
        <f aca="false">BL212+BL211+BL214</f>
        <v>2962.14742936423</v>
      </c>
      <c r="BM215" s="20" t="n">
        <f aca="false">BM212+BM211+BM214</f>
        <v>2962.14742936423</v>
      </c>
      <c r="BN215" s="20" t="n">
        <f aca="false">BN212+BN211+BN214</f>
        <v>2962.14742936423</v>
      </c>
      <c r="BO215" s="20" t="n">
        <f aca="false">BO212+BO211+BO214</f>
        <v>2962.14742936423</v>
      </c>
      <c r="BP215" s="20" t="n">
        <f aca="false">BP212+BP211+BP214</f>
        <v>2962.14742936423</v>
      </c>
      <c r="BQ215" s="20" t="n">
        <f aca="false">BQ212+BQ211+BQ214</f>
        <v>2962.14742936423</v>
      </c>
      <c r="BR215" s="20" t="n">
        <f aca="false">BR212+BR211+BR214</f>
        <v>2962.14742936423</v>
      </c>
      <c r="BS215" s="20" t="n">
        <f aca="false">BS212+BS211+BS214</f>
        <v>2962.14742936423</v>
      </c>
      <c r="BT215" s="20" t="n">
        <f aca="false">BT212+BT211+BT214</f>
        <v>2962.14742936423</v>
      </c>
      <c r="BU215" s="20" t="n">
        <f aca="false">BU212+BU211+BU214</f>
        <v>2962.14742936423</v>
      </c>
      <c r="BV215" s="20" t="n">
        <f aca="false">BV212+BV211+BV214</f>
        <v>2962.14742936423</v>
      </c>
      <c r="BW215" s="20" t="n">
        <f aca="false">BW212+BW211+BW214</f>
        <v>2962.14742936423</v>
      </c>
      <c r="BX215" s="20" t="n">
        <f aca="false">BX212+BX211+BX214</f>
        <v>2962.14742936423</v>
      </c>
      <c r="BY215" s="20" t="n">
        <f aca="false">BY212+BY211+BY214</f>
        <v>2962.14742936423</v>
      </c>
      <c r="BZ215" s="20" t="n">
        <f aca="false">BZ212+BZ211+BZ214</f>
        <v>2962.14742936423</v>
      </c>
      <c r="CA215" s="20" t="n">
        <f aca="false">CA212+CA211+CA214</f>
        <v>2962.14742936423</v>
      </c>
      <c r="CB215" s="20" t="n">
        <f aca="false">CB212+CB211+CB214</f>
        <v>2962.14742936423</v>
      </c>
      <c r="CC215" s="20" t="n">
        <f aca="false">CC212+CC211+CC214</f>
        <v>2962.14742936423</v>
      </c>
      <c r="CD215" s="20" t="n">
        <f aca="false">CD212+CD211+CD214</f>
        <v>2962.14742936423</v>
      </c>
      <c r="CE215" s="20" t="n">
        <f aca="false">CE212+CE211+CE214</f>
        <v>2962.14742936423</v>
      </c>
      <c r="CF215" s="20" t="n">
        <f aca="false">CF212+CF211+CF214</f>
        <v>2962.14742936423</v>
      </c>
      <c r="CG215" s="20" t="n">
        <f aca="false">CG212+CG211+CG214</f>
        <v>2962.14742936423</v>
      </c>
      <c r="CH215" s="20" t="n">
        <f aca="false">CH212+CH211+CH214</f>
        <v>2962.14742936423</v>
      </c>
      <c r="CI215" s="20" t="n">
        <f aca="false">CI212+CI211+CI214</f>
        <v>2962.14742936423</v>
      </c>
      <c r="CJ215" s="20" t="n">
        <f aca="false">CJ212+CJ211+CJ214</f>
        <v>2962.14742936423</v>
      </c>
      <c r="CK215" s="20" t="n">
        <f aca="false">CK212+CK211+CK214</f>
        <v>2962.14742936423</v>
      </c>
      <c r="CL215" s="20" t="n">
        <f aca="false">CL212+CL211+CL214</f>
        <v>2962.14742936423</v>
      </c>
      <c r="CM215" s="20" t="n">
        <f aca="false">CM212+CM211+CM214</f>
        <v>2962.14742936423</v>
      </c>
      <c r="CN215" s="20" t="n">
        <f aca="false">CN212+CN211+CN214</f>
        <v>2962.14742936423</v>
      </c>
      <c r="CO215" s="20" t="n">
        <f aca="false">CO212+CO211+CO214</f>
        <v>2962.14742936423</v>
      </c>
      <c r="CP215" s="20" t="n">
        <f aca="false">CP212+CP211+CP214</f>
        <v>2962.14742936423</v>
      </c>
      <c r="CQ215" s="20" t="n">
        <f aca="false">CQ212+CQ211+CQ214</f>
        <v>2962.14742936423</v>
      </c>
      <c r="CR215" s="20" t="n">
        <f aca="false">CR212+CR211+CR214</f>
        <v>2962.14742936423</v>
      </c>
      <c r="CS215" s="20" t="n">
        <f aca="false">CS212+CS211+CS214</f>
        <v>2962.14742936423</v>
      </c>
      <c r="CT215" s="20" t="n">
        <f aca="false">CT212+CT211+CT214</f>
        <v>2962.14742936423</v>
      </c>
      <c r="CU215" s="20" t="n">
        <f aca="false">CU212+CU211+CU214</f>
        <v>2962.14742936423</v>
      </c>
      <c r="CV215" s="20" t="n">
        <f aca="false">CV212+CV211+CV214</f>
        <v>2962.14742936423</v>
      </c>
      <c r="CW215" s="20" t="n">
        <f aca="false">CW212+CW211+CW214</f>
        <v>2962.14742936423</v>
      </c>
      <c r="CX215" s="20" t="n">
        <f aca="false">CX212+CX211+CX214</f>
        <v>2962.14742936423</v>
      </c>
      <c r="CY215" s="20" t="n">
        <f aca="false">CY212+CY211+CY214</f>
        <v>2962.14742936423</v>
      </c>
      <c r="CZ215" s="20" t="n">
        <f aca="false">CZ212+CZ211+CZ214</f>
        <v>2962.14742936423</v>
      </c>
      <c r="DA215" s="20" t="n">
        <f aca="false">DA212+DA211+DA214</f>
        <v>2962.14742936423</v>
      </c>
      <c r="DB215" s="20" t="n">
        <f aca="false">DB212+DB211+DB214</f>
        <v>2962.14742936423</v>
      </c>
      <c r="DC215" s="20" t="n">
        <f aca="false">DC212+DC211+DC214</f>
        <v>2962.14742936423</v>
      </c>
      <c r="DD215" s="20" t="n">
        <f aca="false">DD212+DD211+DD214</f>
        <v>2962.14742936423</v>
      </c>
      <c r="DE215" s="20" t="n">
        <f aca="false">DE212+DE211+DE214</f>
        <v>2962.14742936423</v>
      </c>
      <c r="DF215" s="20" t="n">
        <f aca="false">DF212+DF211+DF214</f>
        <v>2962.14742936423</v>
      </c>
      <c r="DG215" s="20" t="n">
        <f aca="false">DG212+DG211+DG214</f>
        <v>2962.14742936423</v>
      </c>
      <c r="DH215" s="20" t="n">
        <f aca="false">DH212+DH211+DH214</f>
        <v>2962.14742936423</v>
      </c>
      <c r="DI215" s="20" t="n">
        <f aca="false">DI212+DI211+DI214</f>
        <v>2962.14742936423</v>
      </c>
      <c r="DJ215" s="20" t="n">
        <f aca="false">DJ212+DJ211+DJ214</f>
        <v>2962.14742936423</v>
      </c>
      <c r="DK215" s="20" t="n">
        <f aca="false">DK212+DK211+DK214</f>
        <v>2962.14742936423</v>
      </c>
      <c r="DL215" s="20" t="n">
        <f aca="false">DL212+DL211+DL214</f>
        <v>2962.14742936423</v>
      </c>
      <c r="DM215" s="20" t="n">
        <f aca="false">DM212+DM211+DM214</f>
        <v>2962.14742936423</v>
      </c>
      <c r="DN215" s="20" t="n">
        <f aca="false">DN212+DN211+DN214</f>
        <v>2962.14742936423</v>
      </c>
      <c r="DO215" s="20" t="n">
        <f aca="false">DO212+DO211+DO214</f>
        <v>2962.14742936423</v>
      </c>
      <c r="DP215" s="20" t="n">
        <f aca="false">DP212+DP211+DP214</f>
        <v>2962.14742936423</v>
      </c>
      <c r="DQ215" s="20" t="n">
        <f aca="false">DQ212+DQ211+DQ214</f>
        <v>2962.14742936423</v>
      </c>
      <c r="DR215" s="20" t="n">
        <f aca="false">DR212+DR211+DR214</f>
        <v>2962.14742936423</v>
      </c>
      <c r="DS215" s="20" t="n">
        <f aca="false">DS212+DS211+DS214</f>
        <v>2962.14742936423</v>
      </c>
      <c r="DT215" s="20" t="n">
        <f aca="false">DT212+DT211+DT214</f>
        <v>2962.14742936423</v>
      </c>
      <c r="DU215" s="20" t="n">
        <f aca="false">DU212+DU211+DU214</f>
        <v>2962.14742936423</v>
      </c>
      <c r="DV215" s="20" t="n">
        <f aca="false">DV212+DV211+DV214</f>
        <v>2962.14742936423</v>
      </c>
      <c r="DW215" s="20" t="n">
        <f aca="false">DW212+DW211+DW214</f>
        <v>2962.14742936423</v>
      </c>
      <c r="DX215" s="20" t="n">
        <f aca="false">DX212+DX211+DX214</f>
        <v>2962.14742936423</v>
      </c>
      <c r="DY215" s="20" t="n">
        <f aca="false">DY212+DY211+DY214</f>
        <v>2962.14742936423</v>
      </c>
      <c r="DZ215" s="20" t="n">
        <f aca="false">DZ212+DZ211+DZ214</f>
        <v>2962.14742936423</v>
      </c>
      <c r="EA215" s="20" t="n">
        <f aca="false">EA212+EA211+EA214</f>
        <v>2962.14742936423</v>
      </c>
      <c r="EB215" s="20" t="n">
        <f aca="false">EB212+EB211+EB214</f>
        <v>2962.14742936423</v>
      </c>
      <c r="EC215" s="20" t="n">
        <f aca="false">EC212+EC211+EC214</f>
        <v>2962.14742936423</v>
      </c>
      <c r="ED215" s="20" t="n">
        <f aca="false">ED212+ED211+ED214</f>
        <v>2962.14742936423</v>
      </c>
      <c r="EE215" s="20" t="n">
        <f aca="false">EE212+EE211+EE214</f>
        <v>2962.14742936423</v>
      </c>
      <c r="EF215" s="20" t="n">
        <f aca="false">EF212+EF211+EF214</f>
        <v>2962.14742936423</v>
      </c>
      <c r="EG215" s="20" t="n">
        <f aca="false">EG212+EG211+EG214</f>
        <v>2962.14742936423</v>
      </c>
      <c r="EH215" s="20" t="n">
        <f aca="false">EH212+EH211+EH214</f>
        <v>2962.14742936423</v>
      </c>
      <c r="EI215" s="20" t="n">
        <f aca="false">EI212+EI211+EI214</f>
        <v>2962.14742936423</v>
      </c>
      <c r="EJ215" s="20" t="n">
        <f aca="false">EJ212+EJ211+EJ214</f>
        <v>2962.14742936423</v>
      </c>
      <c r="EK215" s="20" t="n">
        <f aca="false">EK212+EK211+EK214</f>
        <v>2962.14742936423</v>
      </c>
      <c r="EL215" s="20" t="n">
        <f aca="false">EL212+EL211+EL214</f>
        <v>2962.14742936423</v>
      </c>
      <c r="EM215" s="20" t="n">
        <f aca="false">EM212+EM211+EM214</f>
        <v>2962.14742936423</v>
      </c>
      <c r="EN215" s="20" t="n">
        <f aca="false">EN212+EN211+EN214</f>
        <v>2962.14742936423</v>
      </c>
      <c r="EO215" s="20" t="n">
        <f aca="false">EO212+EO211+EO214</f>
        <v>2962.14742936423</v>
      </c>
      <c r="EP215" s="20" t="n">
        <f aca="false">EP212+EP211+EP214</f>
        <v>2962.14742936423</v>
      </c>
      <c r="EQ215" s="20" t="n">
        <f aca="false">EQ212+EQ211+EQ214</f>
        <v>2962.14742936423</v>
      </c>
      <c r="ER215" s="20" t="n">
        <f aca="false">ER212+ER211+ER214</f>
        <v>2962.14742936423</v>
      </c>
      <c r="ES215" s="20" t="n">
        <f aca="false">ES212+ES211+ES214</f>
        <v>2962.14742936423</v>
      </c>
      <c r="ET215" s="20" t="n">
        <f aca="false">ET212+ET211+ET214</f>
        <v>2962.14742936423</v>
      </c>
      <c r="EU215" s="20" t="n">
        <f aca="false">EU212+EU211+EU214</f>
        <v>2962.14742936423</v>
      </c>
      <c r="EV215" s="20" t="n">
        <f aca="false">EV212+EV211+EV214</f>
        <v>2962.14742936423</v>
      </c>
      <c r="EW215" s="20" t="n">
        <f aca="false">EW212+EW211+EW214</f>
        <v>2962.14742936423</v>
      </c>
      <c r="EX215" s="20" t="n">
        <f aca="false">EX212+EX211+EX214</f>
        <v>2962.14742936423</v>
      </c>
      <c r="EY215" s="20" t="n">
        <f aca="false">EY212+EY211+EY214</f>
        <v>2962.14742936423</v>
      </c>
      <c r="EZ215" s="20" t="n">
        <f aca="false">EZ212+EZ211+EZ214</f>
        <v>2962.14742936423</v>
      </c>
      <c r="FA215" s="20" t="n">
        <f aca="false">FA212+FA211+FA214</f>
        <v>2962.14742936423</v>
      </c>
      <c r="FB215" s="20" t="n">
        <f aca="false">FB212+FB211+FB214</f>
        <v>2962.14742936423</v>
      </c>
      <c r="FC215" s="20" t="n">
        <f aca="false">FC212+FC211+FC214</f>
        <v>2962.14742936423</v>
      </c>
      <c r="FD215" s="20" t="n">
        <f aca="false">FD212+FD211+FD214</f>
        <v>2962.14742936423</v>
      </c>
      <c r="FE215" s="20" t="n">
        <f aca="false">FE212+FE211+FE214</f>
        <v>2962.14742936423</v>
      </c>
      <c r="FF215" s="20" t="n">
        <f aca="false">FF212+FF211+FF214</f>
        <v>2962.14742936423</v>
      </c>
      <c r="FG215" s="20" t="n">
        <f aca="false">FG212+FG211+FG214</f>
        <v>2962.14742936423</v>
      </c>
      <c r="FH215" s="20" t="n">
        <f aca="false">FH212+FH211+FH214</f>
        <v>2962.14742936423</v>
      </c>
    </row>
    <row r="216" customFormat="false" ht="15" hidden="false" customHeight="false" outlineLevel="0" collapsed="false">
      <c r="C216" s="0" t="s">
        <v>852</v>
      </c>
      <c r="D216" s="11" t="s">
        <v>359</v>
      </c>
      <c r="J216" s="21" t="n">
        <f aca="false">I219</f>
        <v>0</v>
      </c>
      <c r="K216" s="21" t="n">
        <f aca="false">J219</f>
        <v>150</v>
      </c>
      <c r="L216" s="21" t="n">
        <f aca="false">K219</f>
        <v>150</v>
      </c>
      <c r="M216" s="21" t="n">
        <f aca="false">L219</f>
        <v>150</v>
      </c>
      <c r="N216" s="21" t="n">
        <f aca="false">M219</f>
        <v>150</v>
      </c>
      <c r="O216" s="21" t="n">
        <f aca="false">N219</f>
        <v>168</v>
      </c>
      <c r="P216" s="21" t="n">
        <f aca="false">O219</f>
        <v>168</v>
      </c>
      <c r="Q216" s="21" t="n">
        <f aca="false">P219</f>
        <v>168</v>
      </c>
      <c r="R216" s="21" t="n">
        <f aca="false">Q219</f>
        <v>168</v>
      </c>
      <c r="S216" s="21" t="n">
        <f aca="false">R219</f>
        <v>188.16</v>
      </c>
      <c r="T216" s="21" t="n">
        <f aca="false">S219</f>
        <v>188.16</v>
      </c>
      <c r="U216" s="21" t="n">
        <f aca="false">T219</f>
        <v>188.16</v>
      </c>
      <c r="V216" s="21" t="n">
        <f aca="false">U219</f>
        <v>188.16</v>
      </c>
      <c r="W216" s="21" t="n">
        <f aca="false">V219</f>
        <v>193.789334794521</v>
      </c>
      <c r="X216" s="21" t="n">
        <f aca="false">W219</f>
        <v>193.789334794521</v>
      </c>
      <c r="Y216" s="21" t="n">
        <f aca="false">X219</f>
        <v>193.789334794521</v>
      </c>
      <c r="Z216" s="21" t="n">
        <f aca="false">Y219</f>
        <v>193.789334794521</v>
      </c>
      <c r="AA216" s="21" t="n">
        <f aca="false">Z219</f>
        <v>193.789334794521</v>
      </c>
      <c r="AB216" s="21" t="n">
        <f aca="false">AA219</f>
        <v>193.789334794521</v>
      </c>
      <c r="AC216" s="21" t="n">
        <f aca="false">AB219</f>
        <v>193.789334794521</v>
      </c>
      <c r="AD216" s="21" t="n">
        <f aca="false">AC219</f>
        <v>193.789334794521</v>
      </c>
      <c r="AE216" s="21" t="n">
        <f aca="false">AD219</f>
        <v>193.789334794521</v>
      </c>
      <c r="AF216" s="21" t="n">
        <f aca="false">AE219</f>
        <v>193.789334794521</v>
      </c>
      <c r="AG216" s="21" t="n">
        <f aca="false">AF219</f>
        <v>193.789334794521</v>
      </c>
      <c r="AH216" s="21" t="n">
        <f aca="false">AG219</f>
        <v>193.789334794521</v>
      </c>
      <c r="AI216" s="21" t="n">
        <f aca="false">AH219</f>
        <v>193.789334794521</v>
      </c>
      <c r="AJ216" s="21" t="n">
        <f aca="false">AI219</f>
        <v>193.789334794521</v>
      </c>
      <c r="AK216" s="21" t="n">
        <f aca="false">AJ219</f>
        <v>193.789334794521</v>
      </c>
      <c r="AL216" s="21" t="n">
        <f aca="false">AK219</f>
        <v>193.789334794521</v>
      </c>
      <c r="AM216" s="21" t="n">
        <f aca="false">AL219</f>
        <v>193.789334794521</v>
      </c>
      <c r="AN216" s="21" t="n">
        <f aca="false">AM219</f>
        <v>193.789334794521</v>
      </c>
      <c r="AO216" s="21" t="n">
        <f aca="false">AN219</f>
        <v>193.789334794521</v>
      </c>
      <c r="AP216" s="21" t="n">
        <f aca="false">AO219</f>
        <v>193.789334794521</v>
      </c>
      <c r="AQ216" s="21" t="n">
        <f aca="false">AP219</f>
        <v>193.789334794521</v>
      </c>
      <c r="AR216" s="21" t="n">
        <f aca="false">AQ219</f>
        <v>193.789334794521</v>
      </c>
      <c r="AS216" s="21" t="n">
        <f aca="false">AR219</f>
        <v>193.789334794521</v>
      </c>
      <c r="AT216" s="21" t="n">
        <f aca="false">AS219</f>
        <v>193.789334794521</v>
      </c>
      <c r="AU216" s="21" t="n">
        <f aca="false">AT219</f>
        <v>193.789334794521</v>
      </c>
      <c r="AV216" s="21" t="n">
        <f aca="false">AU219</f>
        <v>193.789334794521</v>
      </c>
      <c r="AW216" s="21" t="n">
        <f aca="false">AV219</f>
        <v>193.789334794521</v>
      </c>
      <c r="AX216" s="21" t="n">
        <f aca="false">AW219</f>
        <v>193.789334794521</v>
      </c>
      <c r="AY216" s="21" t="n">
        <f aca="false">AX219</f>
        <v>193.789334794521</v>
      </c>
      <c r="AZ216" s="21" t="n">
        <f aca="false">AY219</f>
        <v>193.789334794521</v>
      </c>
      <c r="BA216" s="21" t="n">
        <f aca="false">AZ219</f>
        <v>193.789334794521</v>
      </c>
      <c r="BB216" s="21" t="n">
        <f aca="false">BA219</f>
        <v>193.789334794521</v>
      </c>
      <c r="BC216" s="21" t="n">
        <f aca="false">BB219</f>
        <v>193.789334794521</v>
      </c>
      <c r="BD216" s="21" t="n">
        <f aca="false">BC219</f>
        <v>193.789334794521</v>
      </c>
      <c r="BE216" s="21" t="n">
        <f aca="false">BD219</f>
        <v>193.789334794521</v>
      </c>
      <c r="BF216" s="21" t="n">
        <f aca="false">BE219</f>
        <v>193.789334794521</v>
      </c>
      <c r="BG216" s="21" t="n">
        <f aca="false">BF219</f>
        <v>193.789334794521</v>
      </c>
      <c r="BH216" s="21" t="n">
        <f aca="false">BG219</f>
        <v>193.789334794521</v>
      </c>
      <c r="BI216" s="21" t="n">
        <f aca="false">BH219</f>
        <v>193.789334794521</v>
      </c>
      <c r="BJ216" s="21" t="n">
        <f aca="false">BI219</f>
        <v>193.789334794521</v>
      </c>
      <c r="BK216" s="21" t="n">
        <f aca="false">BJ219</f>
        <v>193.789334794521</v>
      </c>
      <c r="BL216" s="21" t="n">
        <f aca="false">BK219</f>
        <v>193.789334794521</v>
      </c>
      <c r="BM216" s="21" t="n">
        <f aca="false">BL219</f>
        <v>193.789334794521</v>
      </c>
      <c r="BN216" s="21" t="n">
        <f aca="false">BM219</f>
        <v>193.789334794521</v>
      </c>
      <c r="BO216" s="21" t="n">
        <f aca="false">BN219</f>
        <v>193.789334794521</v>
      </c>
      <c r="BP216" s="21" t="n">
        <f aca="false">BO219</f>
        <v>193.789334794521</v>
      </c>
      <c r="BQ216" s="21" t="n">
        <f aca="false">BP219</f>
        <v>193.789334794521</v>
      </c>
      <c r="BR216" s="21" t="n">
        <f aca="false">BQ219</f>
        <v>193.789334794521</v>
      </c>
      <c r="BS216" s="21" t="n">
        <f aca="false">BR219</f>
        <v>193.789334794521</v>
      </c>
      <c r="BT216" s="21" t="n">
        <f aca="false">BS219</f>
        <v>193.789334794521</v>
      </c>
      <c r="BU216" s="21" t="n">
        <f aca="false">BT219</f>
        <v>193.789334794521</v>
      </c>
      <c r="BV216" s="21" t="n">
        <f aca="false">BU219</f>
        <v>193.789334794521</v>
      </c>
      <c r="BW216" s="21" t="n">
        <f aca="false">BV219</f>
        <v>193.789334794521</v>
      </c>
      <c r="BX216" s="21" t="n">
        <f aca="false">BW219</f>
        <v>193.789334794521</v>
      </c>
      <c r="BY216" s="21" t="n">
        <f aca="false">BX219</f>
        <v>193.789334794521</v>
      </c>
      <c r="BZ216" s="21" t="n">
        <f aca="false">BY219</f>
        <v>193.789334794521</v>
      </c>
      <c r="CA216" s="21" t="n">
        <f aca="false">BZ219</f>
        <v>193.789334794521</v>
      </c>
      <c r="CB216" s="21" t="n">
        <f aca="false">CA219</f>
        <v>193.789334794521</v>
      </c>
      <c r="CC216" s="21" t="n">
        <f aca="false">CB219</f>
        <v>193.789334794521</v>
      </c>
      <c r="CD216" s="21" t="n">
        <f aca="false">CC219</f>
        <v>193.789334794521</v>
      </c>
      <c r="CE216" s="21" t="n">
        <f aca="false">CD219</f>
        <v>193.789334794521</v>
      </c>
      <c r="CF216" s="21" t="n">
        <f aca="false">CE219</f>
        <v>193.789334794521</v>
      </c>
      <c r="CG216" s="21" t="n">
        <f aca="false">CF219</f>
        <v>193.789334794521</v>
      </c>
      <c r="CH216" s="21" t="n">
        <f aca="false">CG219</f>
        <v>193.789334794521</v>
      </c>
      <c r="CI216" s="21" t="n">
        <f aca="false">CH219</f>
        <v>193.789334794521</v>
      </c>
      <c r="CJ216" s="21" t="n">
        <f aca="false">CI219</f>
        <v>193.789334794521</v>
      </c>
      <c r="CK216" s="21" t="n">
        <f aca="false">CJ219</f>
        <v>193.789334794521</v>
      </c>
      <c r="CL216" s="21" t="n">
        <f aca="false">CK219</f>
        <v>193.789334794521</v>
      </c>
      <c r="CM216" s="21" t="n">
        <f aca="false">CL219</f>
        <v>193.789334794521</v>
      </c>
      <c r="CN216" s="21" t="n">
        <f aca="false">CM219</f>
        <v>193.789334794521</v>
      </c>
      <c r="CO216" s="21" t="n">
        <f aca="false">CN219</f>
        <v>193.789334794521</v>
      </c>
      <c r="CP216" s="21" t="n">
        <f aca="false">CO219</f>
        <v>193.789334794521</v>
      </c>
      <c r="CQ216" s="21" t="n">
        <f aca="false">CP219</f>
        <v>193.789334794521</v>
      </c>
      <c r="CR216" s="21" t="n">
        <f aca="false">CQ219</f>
        <v>193.789334794521</v>
      </c>
      <c r="CS216" s="21" t="n">
        <f aca="false">CR219</f>
        <v>193.789334794521</v>
      </c>
      <c r="CT216" s="21" t="n">
        <f aca="false">CS219</f>
        <v>193.789334794521</v>
      </c>
      <c r="CU216" s="21" t="n">
        <f aca="false">CT219</f>
        <v>193.789334794521</v>
      </c>
      <c r="CV216" s="21" t="n">
        <f aca="false">CU219</f>
        <v>193.789334794521</v>
      </c>
      <c r="CW216" s="21" t="n">
        <f aca="false">CV219</f>
        <v>193.789334794521</v>
      </c>
      <c r="CX216" s="21" t="n">
        <f aca="false">CW219</f>
        <v>193.789334794521</v>
      </c>
      <c r="CY216" s="21" t="n">
        <f aca="false">CX219</f>
        <v>193.789334794521</v>
      </c>
      <c r="CZ216" s="21" t="n">
        <f aca="false">CY219</f>
        <v>193.789334794521</v>
      </c>
      <c r="DA216" s="21" t="n">
        <f aca="false">CZ219</f>
        <v>193.789334794521</v>
      </c>
      <c r="DB216" s="21" t="n">
        <f aca="false">DA219</f>
        <v>193.789334794521</v>
      </c>
      <c r="DC216" s="21" t="n">
        <f aca="false">DB219</f>
        <v>193.789334794521</v>
      </c>
      <c r="DD216" s="21" t="n">
        <f aca="false">DC219</f>
        <v>193.789334794521</v>
      </c>
      <c r="DE216" s="21" t="n">
        <f aca="false">DD219</f>
        <v>193.789334794521</v>
      </c>
      <c r="DF216" s="21" t="n">
        <f aca="false">DE219</f>
        <v>193.789334794521</v>
      </c>
      <c r="DG216" s="21" t="n">
        <f aca="false">DF219</f>
        <v>193.789334794521</v>
      </c>
      <c r="DH216" s="21" t="n">
        <f aca="false">DG219</f>
        <v>193.789334794521</v>
      </c>
      <c r="DI216" s="21" t="n">
        <f aca="false">DH219</f>
        <v>193.789334794521</v>
      </c>
      <c r="DJ216" s="21" t="n">
        <f aca="false">DI219</f>
        <v>193.789334794521</v>
      </c>
      <c r="DK216" s="21" t="n">
        <f aca="false">DJ219</f>
        <v>193.789334794521</v>
      </c>
      <c r="DL216" s="21" t="n">
        <f aca="false">DK219</f>
        <v>193.789334794521</v>
      </c>
      <c r="DM216" s="21" t="n">
        <f aca="false">DL219</f>
        <v>193.789334794521</v>
      </c>
      <c r="DN216" s="21" t="n">
        <f aca="false">DM219</f>
        <v>193.789334794521</v>
      </c>
      <c r="DO216" s="21" t="n">
        <f aca="false">DN219</f>
        <v>193.789334794521</v>
      </c>
      <c r="DP216" s="21" t="n">
        <f aca="false">DO219</f>
        <v>193.789334794521</v>
      </c>
      <c r="DQ216" s="21" t="n">
        <f aca="false">DP219</f>
        <v>193.789334794521</v>
      </c>
      <c r="DR216" s="21" t="n">
        <f aca="false">DQ219</f>
        <v>193.789334794521</v>
      </c>
      <c r="DS216" s="21" t="n">
        <f aca="false">DR219</f>
        <v>193.789334794521</v>
      </c>
      <c r="DT216" s="21" t="n">
        <f aca="false">DS219</f>
        <v>193.789334794521</v>
      </c>
      <c r="DU216" s="21" t="n">
        <f aca="false">DT219</f>
        <v>193.789334794521</v>
      </c>
      <c r="DV216" s="21" t="n">
        <f aca="false">DU219</f>
        <v>193.789334794521</v>
      </c>
      <c r="DW216" s="21" t="n">
        <f aca="false">DV219</f>
        <v>193.789334794521</v>
      </c>
      <c r="DX216" s="21" t="n">
        <f aca="false">DW219</f>
        <v>193.789334794521</v>
      </c>
      <c r="DY216" s="21" t="n">
        <f aca="false">DX219</f>
        <v>193.789334794521</v>
      </c>
      <c r="DZ216" s="21" t="n">
        <f aca="false">DY219</f>
        <v>193.789334794521</v>
      </c>
      <c r="EA216" s="21" t="n">
        <f aca="false">DZ219</f>
        <v>193.789334794521</v>
      </c>
      <c r="EB216" s="21" t="n">
        <f aca="false">EA219</f>
        <v>193.789334794521</v>
      </c>
      <c r="EC216" s="21" t="n">
        <f aca="false">EB219</f>
        <v>193.789334794521</v>
      </c>
      <c r="ED216" s="21" t="n">
        <f aca="false">EC219</f>
        <v>193.789334794521</v>
      </c>
      <c r="EE216" s="21" t="n">
        <f aca="false">ED219</f>
        <v>193.789334794521</v>
      </c>
      <c r="EF216" s="21" t="n">
        <f aca="false">EE219</f>
        <v>193.789334794521</v>
      </c>
      <c r="EG216" s="21" t="n">
        <f aca="false">EF219</f>
        <v>193.789334794521</v>
      </c>
      <c r="EH216" s="21" t="n">
        <f aca="false">EG219</f>
        <v>193.789334794521</v>
      </c>
      <c r="EI216" s="21" t="n">
        <f aca="false">EH219</f>
        <v>193.789334794521</v>
      </c>
      <c r="EJ216" s="21" t="n">
        <f aca="false">EI219</f>
        <v>193.789334794521</v>
      </c>
      <c r="EK216" s="21" t="n">
        <f aca="false">EJ219</f>
        <v>193.789334794521</v>
      </c>
      <c r="EL216" s="21" t="n">
        <f aca="false">EK219</f>
        <v>193.789334794521</v>
      </c>
      <c r="EM216" s="21" t="n">
        <f aca="false">EL219</f>
        <v>193.789334794521</v>
      </c>
      <c r="EN216" s="21" t="n">
        <f aca="false">EM219</f>
        <v>193.789334794521</v>
      </c>
      <c r="EO216" s="21" t="n">
        <f aca="false">EN219</f>
        <v>193.789334794521</v>
      </c>
      <c r="EP216" s="21" t="n">
        <f aca="false">EO219</f>
        <v>193.789334794521</v>
      </c>
      <c r="EQ216" s="21" t="n">
        <f aca="false">EP219</f>
        <v>193.789334794521</v>
      </c>
      <c r="ER216" s="21" t="n">
        <f aca="false">EQ219</f>
        <v>193.789334794521</v>
      </c>
      <c r="ES216" s="21" t="n">
        <f aca="false">ER219</f>
        <v>193.789334794521</v>
      </c>
      <c r="ET216" s="21" t="n">
        <f aca="false">ES219</f>
        <v>193.789334794521</v>
      </c>
      <c r="EU216" s="21" t="n">
        <f aca="false">ET219</f>
        <v>193.789334794521</v>
      </c>
      <c r="EV216" s="21" t="n">
        <f aca="false">EU219</f>
        <v>193.789334794521</v>
      </c>
      <c r="EW216" s="21" t="n">
        <f aca="false">EV219</f>
        <v>193.789334794521</v>
      </c>
      <c r="EX216" s="21" t="n">
        <f aca="false">EW219</f>
        <v>193.789334794521</v>
      </c>
      <c r="EY216" s="21" t="n">
        <f aca="false">EX219</f>
        <v>193.789334794521</v>
      </c>
      <c r="EZ216" s="21" t="n">
        <f aca="false">EY219</f>
        <v>193.789334794521</v>
      </c>
      <c r="FA216" s="21" t="n">
        <f aca="false">EZ219</f>
        <v>193.789334794521</v>
      </c>
      <c r="FB216" s="21" t="n">
        <f aca="false">FA219</f>
        <v>193.789334794521</v>
      </c>
      <c r="FC216" s="21" t="n">
        <f aca="false">FB219</f>
        <v>193.789334794521</v>
      </c>
      <c r="FD216" s="21" t="n">
        <f aca="false">FC219</f>
        <v>193.789334794521</v>
      </c>
      <c r="FE216" s="21" t="n">
        <f aca="false">FD219</f>
        <v>193.789334794521</v>
      </c>
      <c r="FF216" s="21" t="n">
        <f aca="false">FE219</f>
        <v>193.789334794521</v>
      </c>
      <c r="FG216" s="21" t="n">
        <f aca="false">FF219</f>
        <v>193.789334794521</v>
      </c>
      <c r="FH216" s="21" t="n">
        <f aca="false">FG219</f>
        <v>193.789334794521</v>
      </c>
    </row>
    <row r="217" customFormat="false" ht="15" hidden="false" customHeight="false" outlineLevel="0" collapsed="false">
      <c r="C217" s="0" t="s">
        <v>853</v>
      </c>
      <c r="D217" s="11" t="s">
        <v>359</v>
      </c>
      <c r="E217" s="20" t="n">
        <f aca="false">SUMIF($J$3:$FH$3,"&lt;="&amp;$E20,$J217:$FH217)</f>
        <v>22.9709589041096</v>
      </c>
      <c r="F217" s="20" t="n">
        <f aca="false">SUMIF($J$4:$FH$4,"&lt;="&amp;$E22,$J217:$FH217)</f>
        <v>43.7893347945205</v>
      </c>
      <c r="I217" s="20" t="n">
        <f aca="false">SUM(J217:FH217)</f>
        <v>43.7893347945205</v>
      </c>
      <c r="J217" s="20" t="n">
        <f aca="false">J216*J210*(1-J26)</f>
        <v>0</v>
      </c>
      <c r="K217" s="20" t="n">
        <f aca="false">K216*K210*(1-K26)</f>
        <v>4.43835616438356</v>
      </c>
      <c r="L217" s="20" t="n">
        <f aca="false">L216*L210*(1-L26)</f>
        <v>4.48767123287671</v>
      </c>
      <c r="M217" s="20" t="n">
        <f aca="false">M216*M210*(1-M26)</f>
        <v>4.53698630136986</v>
      </c>
      <c r="N217" s="20" t="n">
        <f aca="false">N216*N210*(1-N26)</f>
        <v>4.53698630136986</v>
      </c>
      <c r="O217" s="20" t="n">
        <f aca="false">O216*O210*(1-O26)</f>
        <v>4.97095890410959</v>
      </c>
      <c r="P217" s="20" t="n">
        <f aca="false">P216*P210*(1-P26)</f>
        <v>5.02619178082192</v>
      </c>
      <c r="Q217" s="20" t="n">
        <f aca="false">Q216*Q210*(1-Q26)</f>
        <v>5.08142465753425</v>
      </c>
      <c r="R217" s="20" t="n">
        <f aca="false">R216*R210*(1-R26)</f>
        <v>5.08142465753425</v>
      </c>
      <c r="S217" s="20" t="n">
        <f aca="false">S216*S210*(1-S26)</f>
        <v>5.62933479452055</v>
      </c>
      <c r="T217" s="20" t="n">
        <f aca="false">T216*T210*(1-T26)</f>
        <v>0</v>
      </c>
      <c r="U217" s="20" t="n">
        <f aca="false">U216*U210*(1-U26)</f>
        <v>0</v>
      </c>
      <c r="V217" s="20" t="n">
        <f aca="false">V216*V210*(1-V26)</f>
        <v>0</v>
      </c>
      <c r="W217" s="20" t="n">
        <f aca="false">W216*W210*(1-W26)</f>
        <v>0</v>
      </c>
      <c r="X217" s="20" t="n">
        <f aca="false">X216*X210*(1-X26)</f>
        <v>0</v>
      </c>
      <c r="Y217" s="20" t="n">
        <f aca="false">Y216*Y210*(1-Y26)</f>
        <v>0</v>
      </c>
      <c r="Z217" s="20" t="n">
        <f aca="false">Z216*Z210*(1-Z26)</f>
        <v>0</v>
      </c>
      <c r="AA217" s="20" t="n">
        <f aca="false">AA216*AA210*(1-AA26)</f>
        <v>0</v>
      </c>
      <c r="AB217" s="20" t="n">
        <f aca="false">AB216*AB210*(1-AB26)</f>
        <v>0</v>
      </c>
      <c r="AC217" s="20" t="n">
        <f aca="false">AC216*AC210*(1-AC26)</f>
        <v>0</v>
      </c>
      <c r="AD217" s="20" t="n">
        <f aca="false">AD216*AD210*(1-AD26)</f>
        <v>0</v>
      </c>
      <c r="AE217" s="20" t="n">
        <f aca="false">AE216*AE210*(1-AE26)</f>
        <v>0</v>
      </c>
      <c r="AF217" s="20" t="n">
        <f aca="false">AF216*AF210*(1-AF26)</f>
        <v>0</v>
      </c>
      <c r="AG217" s="20" t="n">
        <f aca="false">AG216*AG210*(1-AG26)</f>
        <v>0</v>
      </c>
      <c r="AH217" s="20" t="n">
        <f aca="false">AH216*AH210*(1-AH26)</f>
        <v>0</v>
      </c>
      <c r="AI217" s="20" t="n">
        <f aca="false">AI216*AI210*(1-AI26)</f>
        <v>0</v>
      </c>
      <c r="AJ217" s="20" t="n">
        <f aca="false">AJ216*AJ210*(1-AJ26)</f>
        <v>0</v>
      </c>
      <c r="AK217" s="20" t="n">
        <f aca="false">AK216*AK210*(1-AK26)</f>
        <v>0</v>
      </c>
      <c r="AL217" s="20" t="n">
        <f aca="false">AL216*AL210*(1-AL26)</f>
        <v>0</v>
      </c>
      <c r="AM217" s="20" t="n">
        <f aca="false">AM216*AM210*(1-AM26)</f>
        <v>0</v>
      </c>
      <c r="AN217" s="20" t="n">
        <f aca="false">AN216*AN210*(1-AN26)</f>
        <v>0</v>
      </c>
      <c r="AO217" s="20" t="n">
        <f aca="false">AO216*AO210*(1-AO26)</f>
        <v>0</v>
      </c>
      <c r="AP217" s="20" t="n">
        <f aca="false">AP216*AP210*(1-AP26)</f>
        <v>0</v>
      </c>
      <c r="AQ217" s="20" t="n">
        <f aca="false">AQ216*AQ210*(1-AQ26)</f>
        <v>0</v>
      </c>
      <c r="AR217" s="20" t="n">
        <f aca="false">AR216*AR210*(1-AR26)</f>
        <v>0</v>
      </c>
      <c r="AS217" s="20" t="n">
        <f aca="false">AS216*AS210*(1-AS26)</f>
        <v>0</v>
      </c>
      <c r="AT217" s="20" t="n">
        <f aca="false">AT216*AT210*(1-AT26)</f>
        <v>0</v>
      </c>
      <c r="AU217" s="20" t="n">
        <f aca="false">AU216*AU210*(1-AU26)</f>
        <v>0</v>
      </c>
      <c r="AV217" s="20" t="n">
        <f aca="false">AV216*AV210*(1-AV26)</f>
        <v>0</v>
      </c>
      <c r="AW217" s="20" t="n">
        <f aca="false">AW216*AW210*(1-AW26)</f>
        <v>0</v>
      </c>
      <c r="AX217" s="20" t="n">
        <f aca="false">AX216*AX210*(1-AX26)</f>
        <v>0</v>
      </c>
      <c r="AY217" s="20" t="n">
        <f aca="false">AY216*AY210*(1-AY26)</f>
        <v>0</v>
      </c>
      <c r="AZ217" s="20" t="n">
        <f aca="false">AZ216*AZ210*(1-AZ26)</f>
        <v>0</v>
      </c>
      <c r="BA217" s="20" t="n">
        <f aca="false">BA216*BA210*(1-BA26)</f>
        <v>0</v>
      </c>
      <c r="BB217" s="20" t="n">
        <f aca="false">BB216*BB210*(1-BB26)</f>
        <v>0</v>
      </c>
      <c r="BC217" s="20" t="n">
        <f aca="false">BC216*BC210*(1-BC26)</f>
        <v>0</v>
      </c>
      <c r="BD217" s="20" t="n">
        <f aca="false">BD216*BD210*(1-BD26)</f>
        <v>0</v>
      </c>
      <c r="BE217" s="20" t="n">
        <f aca="false">BE216*BE210*(1-BE26)</f>
        <v>0</v>
      </c>
      <c r="BF217" s="20" t="n">
        <f aca="false">BF216*BF210*(1-BF26)</f>
        <v>0</v>
      </c>
      <c r="BG217" s="20" t="n">
        <f aca="false">BG216*BG210*(1-BG26)</f>
        <v>0</v>
      </c>
      <c r="BH217" s="20" t="n">
        <f aca="false">BH216*BH210*(1-BH26)</f>
        <v>0</v>
      </c>
      <c r="BI217" s="20" t="n">
        <f aca="false">BI216*BI210*(1-BI26)</f>
        <v>0</v>
      </c>
      <c r="BJ217" s="20" t="n">
        <f aca="false">BJ216*BJ210*(1-BJ26)</f>
        <v>0</v>
      </c>
      <c r="BK217" s="20" t="n">
        <f aca="false">BK216*BK210*(1-BK26)</f>
        <v>0</v>
      </c>
      <c r="BL217" s="20" t="n">
        <f aca="false">BL216*BL210*(1-BL26)</f>
        <v>0</v>
      </c>
      <c r="BM217" s="20" t="n">
        <f aca="false">BM216*BM210*(1-BM26)</f>
        <v>0</v>
      </c>
      <c r="BN217" s="20" t="n">
        <f aca="false">BN216*BN210*(1-BN26)</f>
        <v>0</v>
      </c>
      <c r="BO217" s="20" t="n">
        <f aca="false">BO216*BO210*(1-BO26)</f>
        <v>0</v>
      </c>
      <c r="BP217" s="20" t="n">
        <f aca="false">BP216*BP210*(1-BP26)</f>
        <v>0</v>
      </c>
      <c r="BQ217" s="20" t="n">
        <f aca="false">BQ216*BQ210*(1-BQ26)</f>
        <v>0</v>
      </c>
      <c r="BR217" s="20" t="n">
        <f aca="false">BR216*BR210*(1-BR26)</f>
        <v>0</v>
      </c>
      <c r="BS217" s="20" t="n">
        <f aca="false">BS216*BS210*(1-BS26)</f>
        <v>0</v>
      </c>
      <c r="BT217" s="20" t="n">
        <f aca="false">BT216*BT210*(1-BT26)</f>
        <v>0</v>
      </c>
      <c r="BU217" s="20" t="n">
        <f aca="false">BU216*BU210*(1-BU26)</f>
        <v>0</v>
      </c>
      <c r="BV217" s="20" t="n">
        <f aca="false">BV216*BV210*(1-BV26)</f>
        <v>0</v>
      </c>
      <c r="BW217" s="20" t="n">
        <f aca="false">BW216*BW210*(1-BW26)</f>
        <v>0</v>
      </c>
      <c r="BX217" s="20" t="n">
        <f aca="false">BX216*BX210*(1-BX26)</f>
        <v>0</v>
      </c>
      <c r="BY217" s="20" t="n">
        <f aca="false">BY216*BY210*(1-BY26)</f>
        <v>0</v>
      </c>
      <c r="BZ217" s="20" t="n">
        <f aca="false">BZ216*BZ210*(1-BZ26)</f>
        <v>0</v>
      </c>
      <c r="CA217" s="20" t="n">
        <f aca="false">CA216*CA210*(1-CA26)</f>
        <v>0</v>
      </c>
      <c r="CB217" s="20" t="n">
        <f aca="false">CB216*CB210*(1-CB26)</f>
        <v>0</v>
      </c>
      <c r="CC217" s="20" t="n">
        <f aca="false">CC216*CC210*(1-CC26)</f>
        <v>0</v>
      </c>
      <c r="CD217" s="20" t="n">
        <f aca="false">CD216*CD210*(1-CD26)</f>
        <v>0</v>
      </c>
      <c r="CE217" s="20" t="n">
        <f aca="false">CE216*CE210*(1-CE26)</f>
        <v>0</v>
      </c>
      <c r="CF217" s="20" t="n">
        <f aca="false">CF216*CF210*(1-CF26)</f>
        <v>0</v>
      </c>
      <c r="CG217" s="20" t="n">
        <f aca="false">CG216*CG210*(1-CG26)</f>
        <v>0</v>
      </c>
      <c r="CH217" s="20" t="n">
        <f aca="false">CH216*CH210*(1-CH26)</f>
        <v>0</v>
      </c>
      <c r="CI217" s="20" t="n">
        <f aca="false">CI216*CI210*(1-CI26)</f>
        <v>0</v>
      </c>
      <c r="CJ217" s="20" t="n">
        <f aca="false">CJ216*CJ210*(1-CJ26)</f>
        <v>0</v>
      </c>
      <c r="CK217" s="20" t="n">
        <f aca="false">CK216*CK210*(1-CK26)</f>
        <v>0</v>
      </c>
      <c r="CL217" s="20" t="n">
        <f aca="false">CL216*CL210*(1-CL26)</f>
        <v>0</v>
      </c>
      <c r="CM217" s="20" t="n">
        <f aca="false">CM216*CM210*(1-CM26)</f>
        <v>0</v>
      </c>
      <c r="CN217" s="20" t="n">
        <f aca="false">CN216*CN210*(1-CN26)</f>
        <v>0</v>
      </c>
      <c r="CO217" s="20" t="n">
        <f aca="false">CO216*CO210*(1-CO26)</f>
        <v>0</v>
      </c>
      <c r="CP217" s="20" t="n">
        <f aca="false">CP216*CP210*(1-CP26)</f>
        <v>0</v>
      </c>
      <c r="CQ217" s="20" t="n">
        <f aca="false">CQ216*CQ210*(1-CQ26)</f>
        <v>0</v>
      </c>
      <c r="CR217" s="20" t="n">
        <f aca="false">CR216*CR210*(1-CR26)</f>
        <v>0</v>
      </c>
      <c r="CS217" s="20" t="n">
        <f aca="false">CS216*CS210*(1-CS26)</f>
        <v>0</v>
      </c>
      <c r="CT217" s="20" t="n">
        <f aca="false">CT216*CT210*(1-CT26)</f>
        <v>0</v>
      </c>
      <c r="CU217" s="20" t="n">
        <f aca="false">CU216*CU210*(1-CU26)</f>
        <v>0</v>
      </c>
      <c r="CV217" s="20" t="n">
        <f aca="false">CV216*CV210*(1-CV26)</f>
        <v>0</v>
      </c>
      <c r="CW217" s="20" t="n">
        <f aca="false">CW216*CW210*(1-CW26)</f>
        <v>0</v>
      </c>
      <c r="CX217" s="20" t="n">
        <f aca="false">CX216*CX210*(1-CX26)</f>
        <v>0</v>
      </c>
      <c r="CY217" s="20" t="n">
        <f aca="false">CY216*CY210*(1-CY26)</f>
        <v>0</v>
      </c>
      <c r="CZ217" s="20" t="n">
        <f aca="false">CZ216*CZ210*(1-CZ26)</f>
        <v>0</v>
      </c>
      <c r="DA217" s="20" t="n">
        <f aca="false">DA216*DA210*(1-DA26)</f>
        <v>0</v>
      </c>
      <c r="DB217" s="20" t="n">
        <f aca="false">DB216*DB210*(1-DB26)</f>
        <v>0</v>
      </c>
      <c r="DC217" s="20" t="n">
        <f aca="false">DC216*DC210*(1-DC26)</f>
        <v>0</v>
      </c>
      <c r="DD217" s="20" t="n">
        <f aca="false">DD216*DD210*(1-DD26)</f>
        <v>0</v>
      </c>
      <c r="DE217" s="20" t="n">
        <f aca="false">DE216*DE210*(1-DE26)</f>
        <v>0</v>
      </c>
      <c r="DF217" s="20" t="n">
        <f aca="false">DF216*DF210*(1-DF26)</f>
        <v>0</v>
      </c>
      <c r="DG217" s="20" t="n">
        <f aca="false">DG216*DG210*(1-DG26)</f>
        <v>0</v>
      </c>
      <c r="DH217" s="20" t="n">
        <f aca="false">DH216*DH210*(1-DH26)</f>
        <v>0</v>
      </c>
      <c r="DI217" s="20" t="n">
        <f aca="false">DI216*DI210*(1-DI26)</f>
        <v>0</v>
      </c>
      <c r="DJ217" s="20" t="n">
        <f aca="false">DJ216*DJ210*(1-DJ26)</f>
        <v>0</v>
      </c>
      <c r="DK217" s="20" t="n">
        <f aca="false">DK216*DK210*(1-DK26)</f>
        <v>0</v>
      </c>
      <c r="DL217" s="20" t="n">
        <f aca="false">DL216*DL210*(1-DL26)</f>
        <v>0</v>
      </c>
      <c r="DM217" s="20" t="n">
        <f aca="false">DM216*DM210*(1-DM26)</f>
        <v>0</v>
      </c>
      <c r="DN217" s="20" t="n">
        <f aca="false">DN216*DN210*(1-DN26)</f>
        <v>0</v>
      </c>
      <c r="DO217" s="20" t="n">
        <f aca="false">DO216*DO210*(1-DO26)</f>
        <v>0</v>
      </c>
      <c r="DP217" s="20" t="n">
        <f aca="false">DP216*DP210*(1-DP26)</f>
        <v>0</v>
      </c>
      <c r="DQ217" s="20" t="n">
        <f aca="false">DQ216*DQ210*(1-DQ26)</f>
        <v>0</v>
      </c>
      <c r="DR217" s="20" t="n">
        <f aca="false">DR216*DR210*(1-DR26)</f>
        <v>0</v>
      </c>
      <c r="DS217" s="20" t="n">
        <f aca="false">DS216*DS210*(1-DS26)</f>
        <v>0</v>
      </c>
      <c r="DT217" s="20" t="n">
        <f aca="false">DT216*DT210*(1-DT26)</f>
        <v>0</v>
      </c>
      <c r="DU217" s="20" t="n">
        <f aca="false">DU216*DU210*(1-DU26)</f>
        <v>0</v>
      </c>
      <c r="DV217" s="20" t="n">
        <f aca="false">DV216*DV210*(1-DV26)</f>
        <v>0</v>
      </c>
      <c r="DW217" s="20" t="n">
        <f aca="false">DW216*DW210*(1-DW26)</f>
        <v>0</v>
      </c>
      <c r="DX217" s="20" t="n">
        <f aca="false">DX216*DX210*(1-DX26)</f>
        <v>0</v>
      </c>
      <c r="DY217" s="20" t="n">
        <f aca="false">DY216*DY210*(1-DY26)</f>
        <v>0</v>
      </c>
      <c r="DZ217" s="20" t="n">
        <f aca="false">DZ216*DZ210*(1-DZ26)</f>
        <v>0</v>
      </c>
      <c r="EA217" s="20" t="n">
        <f aca="false">EA216*EA210*(1-EA26)</f>
        <v>0</v>
      </c>
      <c r="EB217" s="20" t="n">
        <f aca="false">EB216*EB210*(1-EB26)</f>
        <v>0</v>
      </c>
      <c r="EC217" s="20" t="n">
        <f aca="false">EC216*EC210*(1-EC26)</f>
        <v>0</v>
      </c>
      <c r="ED217" s="20" t="n">
        <f aca="false">ED216*ED210*(1-ED26)</f>
        <v>0</v>
      </c>
      <c r="EE217" s="20" t="n">
        <f aca="false">EE216*EE210*(1-EE26)</f>
        <v>0</v>
      </c>
      <c r="EF217" s="20" t="n">
        <f aca="false">EF216*EF210*(1-EF26)</f>
        <v>0</v>
      </c>
      <c r="EG217" s="20" t="n">
        <f aca="false">EG216*EG210*(1-EG26)</f>
        <v>0</v>
      </c>
      <c r="EH217" s="20" t="n">
        <f aca="false">EH216*EH210*(1-EH26)</f>
        <v>0</v>
      </c>
      <c r="EI217" s="20" t="n">
        <f aca="false">EI216*EI210*(1-EI26)</f>
        <v>0</v>
      </c>
      <c r="EJ217" s="20" t="n">
        <f aca="false">EJ216*EJ210*(1-EJ26)</f>
        <v>0</v>
      </c>
      <c r="EK217" s="20" t="n">
        <f aca="false">EK216*EK210*(1-EK26)</f>
        <v>0</v>
      </c>
      <c r="EL217" s="20" t="n">
        <f aca="false">EL216*EL210*(1-EL26)</f>
        <v>0</v>
      </c>
      <c r="EM217" s="20" t="n">
        <f aca="false">EM216*EM210*(1-EM26)</f>
        <v>0</v>
      </c>
      <c r="EN217" s="20" t="n">
        <f aca="false">EN216*EN210*(1-EN26)</f>
        <v>0</v>
      </c>
      <c r="EO217" s="20" t="n">
        <f aca="false">EO216*EO210*(1-EO26)</f>
        <v>0</v>
      </c>
      <c r="EP217" s="20" t="n">
        <f aca="false">EP216*EP210*(1-EP26)</f>
        <v>0</v>
      </c>
      <c r="EQ217" s="20" t="n">
        <f aca="false">EQ216*EQ210*(1-EQ26)</f>
        <v>0</v>
      </c>
      <c r="ER217" s="20" t="n">
        <f aca="false">ER216*ER210*(1-ER26)</f>
        <v>0</v>
      </c>
      <c r="ES217" s="20" t="n">
        <f aca="false">ES216*ES210*(1-ES26)</f>
        <v>0</v>
      </c>
      <c r="ET217" s="20" t="n">
        <f aca="false">ET216*ET210*(1-ET26)</f>
        <v>0</v>
      </c>
      <c r="EU217" s="20" t="n">
        <f aca="false">EU216*EU210*(1-EU26)</f>
        <v>0</v>
      </c>
      <c r="EV217" s="20" t="n">
        <f aca="false">EV216*EV210*(1-EV26)</f>
        <v>0</v>
      </c>
      <c r="EW217" s="20" t="n">
        <f aca="false">EW216*EW210*(1-EW26)</f>
        <v>0</v>
      </c>
      <c r="EX217" s="20" t="n">
        <f aca="false">EX216*EX210*(1-EX26)</f>
        <v>0</v>
      </c>
      <c r="EY217" s="20" t="n">
        <f aca="false">EY216*EY210*(1-EY26)</f>
        <v>0</v>
      </c>
      <c r="EZ217" s="20" t="n">
        <f aca="false">EZ216*EZ210*(1-EZ26)</f>
        <v>0</v>
      </c>
      <c r="FA217" s="20" t="n">
        <f aca="false">FA216*FA210*(1-FA26)</f>
        <v>0</v>
      </c>
      <c r="FB217" s="20" t="n">
        <f aca="false">FB216*FB210*(1-FB26)</f>
        <v>0</v>
      </c>
      <c r="FC217" s="20" t="n">
        <f aca="false">FC216*FC210*(1-FC26)</f>
        <v>0</v>
      </c>
      <c r="FD217" s="20" t="n">
        <f aca="false">FD216*FD210*(1-FD26)</f>
        <v>0</v>
      </c>
      <c r="FE217" s="20" t="n">
        <f aca="false">FE216*FE210*(1-FE26)</f>
        <v>0</v>
      </c>
      <c r="FF217" s="20" t="n">
        <f aca="false">FF216*FF210*(1-FF26)</f>
        <v>0</v>
      </c>
      <c r="FG217" s="20" t="n">
        <f aca="false">FG216*FG210*(1-FG26)</f>
        <v>0</v>
      </c>
      <c r="FH217" s="20" t="n">
        <f aca="false">FH216*FH210*(1-FH26)</f>
        <v>0</v>
      </c>
    </row>
    <row r="218" customFormat="false" ht="15" hidden="false" customHeight="false" outlineLevel="0" collapsed="false">
      <c r="C218" s="0" t="s">
        <v>854</v>
      </c>
      <c r="D218" s="11" t="s">
        <v>359</v>
      </c>
      <c r="I218" s="20" t="n">
        <f aca="false">SUM(J218:FH218)</f>
        <v>43.7893347945205</v>
      </c>
      <c r="J218" s="20" t="n">
        <f aca="false">IF(In_Fix_Interest=1,J37*SUMIF($J$7:J$7,J$7,$J217:J217),J217)</f>
        <v>0</v>
      </c>
      <c r="K218" s="20" t="n">
        <f aca="false">IF(In_Fix_Interest=1,K37*SUMIF($J$7:K$7,K$7,$J217:K217),K217)</f>
        <v>0</v>
      </c>
      <c r="L218" s="20" t="n">
        <f aca="false">IF(In_Fix_Interest=1,L37*SUMIF($J$7:L$7,L$7,$J217:L217),L217)</f>
        <v>0</v>
      </c>
      <c r="M218" s="20" t="n">
        <f aca="false">IF(In_Fix_Interest=1,M37*SUMIF($J$7:M$7,M$7,$J217:M217),M217)</f>
        <v>0</v>
      </c>
      <c r="N218" s="20" t="n">
        <f aca="false">IF(In_Fix_Interest=1,N37*SUMIF($J$7:N$7,N$7,$J217:N217),N217)</f>
        <v>18</v>
      </c>
      <c r="O218" s="20" t="n">
        <f aca="false">IF(In_Fix_Interest=1,O37*SUMIF($J$7:O$7,O$7,$J217:O217),O217)</f>
        <v>0</v>
      </c>
      <c r="P218" s="20" t="n">
        <f aca="false">IF(In_Fix_Interest=1,P37*SUMIF($J$7:P$7,P$7,$J217:P217),P217)</f>
        <v>0</v>
      </c>
      <c r="Q218" s="20" t="n">
        <f aca="false">IF(In_Fix_Interest=1,Q37*SUMIF($J$7:Q$7,Q$7,$J217:Q217),Q217)</f>
        <v>0</v>
      </c>
      <c r="R218" s="20" t="n">
        <f aca="false">IF(In_Fix_Interest=1,R37*SUMIF($J$7:R$7,R$7,$J217:R217),R217)</f>
        <v>20.16</v>
      </c>
      <c r="S218" s="20" t="n">
        <f aca="false">IF(In_Fix_Interest=1,S37*SUMIF($J$7:S$7,S$7,$J217:S217),S217)</f>
        <v>0</v>
      </c>
      <c r="T218" s="20" t="n">
        <f aca="false">IF(In_Fix_Interest=1,T37*SUMIF($J$7:T$7,T$7,$J217:T217),T217)</f>
        <v>0</v>
      </c>
      <c r="U218" s="20" t="n">
        <f aca="false">IF(In_Fix_Interest=1,U37*SUMIF($J$7:U$7,U$7,$J217:U217),U217)</f>
        <v>0</v>
      </c>
      <c r="V218" s="20" t="n">
        <f aca="false">IF(In_Fix_Interest=1,V37*SUMIF($J$7:V$7,V$7,$J217:V217),V217)</f>
        <v>5.62933479452055</v>
      </c>
      <c r="W218" s="20" t="n">
        <f aca="false">IF(In_Fix_Interest=1,W37*SUMIF($J$7:W$7,W$7,$J217:W217),W217)</f>
        <v>0</v>
      </c>
      <c r="X218" s="20" t="n">
        <f aca="false">IF(In_Fix_Interest=1,X37*SUMIF($J$7:X$7,X$7,$J217:X217),X217)</f>
        <v>0</v>
      </c>
      <c r="Y218" s="20" t="n">
        <f aca="false">IF(In_Fix_Interest=1,Y37*SUMIF($J$7:Y$7,Y$7,$J217:Y217),Y217)</f>
        <v>0</v>
      </c>
      <c r="Z218" s="20" t="n">
        <f aca="false">IF(In_Fix_Interest=1,Z37*SUMIF($J$7:Z$7,Z$7,$J217:Z217),Z217)</f>
        <v>0</v>
      </c>
      <c r="AA218" s="20" t="n">
        <f aca="false">IF(In_Fix_Interest=1,AA37*SUMIF($J$7:AA$7,AA$7,$J217:AA217),AA217)</f>
        <v>0</v>
      </c>
      <c r="AB218" s="20" t="n">
        <f aca="false">IF(In_Fix_Interest=1,AB37*SUMIF($J$7:AB$7,AB$7,$J217:AB217),AB217)</f>
        <v>0</v>
      </c>
      <c r="AC218" s="20" t="n">
        <f aca="false">IF(In_Fix_Interest=1,AC37*SUMIF($J$7:AC$7,AC$7,$J217:AC217),AC217)</f>
        <v>0</v>
      </c>
      <c r="AD218" s="20" t="n">
        <f aca="false">IF(In_Fix_Interest=1,AD37*SUMIF($J$7:AD$7,AD$7,$J217:AD217),AD217)</f>
        <v>0</v>
      </c>
      <c r="AE218" s="20" t="n">
        <f aca="false">IF(In_Fix_Interest=1,AE37*SUMIF($J$7:AE$7,AE$7,$J217:AE217),AE217)</f>
        <v>0</v>
      </c>
      <c r="AF218" s="20" t="n">
        <f aca="false">IF(In_Fix_Interest=1,AF37*SUMIF($J$7:AF$7,AF$7,$J217:AF217),AF217)</f>
        <v>0</v>
      </c>
      <c r="AG218" s="20" t="n">
        <f aca="false">IF(In_Fix_Interest=1,AG37*SUMIF($J$7:AG$7,AG$7,$J217:AG217),AG217)</f>
        <v>0</v>
      </c>
      <c r="AH218" s="20" t="n">
        <f aca="false">IF(In_Fix_Interest=1,AH37*SUMIF($J$7:AH$7,AH$7,$J217:AH217),AH217)</f>
        <v>0</v>
      </c>
      <c r="AI218" s="20" t="n">
        <f aca="false">IF(In_Fix_Interest=1,AI37*SUMIF($J$7:AI$7,AI$7,$J217:AI217),AI217)</f>
        <v>0</v>
      </c>
      <c r="AJ218" s="20" t="n">
        <f aca="false">IF(In_Fix_Interest=1,AJ37*SUMIF($J$7:AJ$7,AJ$7,$J217:AJ217),AJ217)</f>
        <v>0</v>
      </c>
      <c r="AK218" s="20" t="n">
        <f aca="false">IF(In_Fix_Interest=1,AK37*SUMIF($J$7:AK$7,AK$7,$J217:AK217),AK217)</f>
        <v>0</v>
      </c>
      <c r="AL218" s="20" t="n">
        <f aca="false">IF(In_Fix_Interest=1,AL37*SUMIF($J$7:AL$7,AL$7,$J217:AL217),AL217)</f>
        <v>0</v>
      </c>
      <c r="AM218" s="20" t="n">
        <f aca="false">IF(In_Fix_Interest=1,AM37*SUMIF($J$7:AM$7,AM$7,$J217:AM217),AM217)</f>
        <v>0</v>
      </c>
      <c r="AN218" s="20" t="n">
        <f aca="false">IF(In_Fix_Interest=1,AN37*SUMIF($J$7:AN$7,AN$7,$J217:AN217),AN217)</f>
        <v>0</v>
      </c>
      <c r="AO218" s="20" t="n">
        <f aca="false">IF(In_Fix_Interest=1,AO37*SUMIF($J$7:AO$7,AO$7,$J217:AO217),AO217)</f>
        <v>0</v>
      </c>
      <c r="AP218" s="20" t="n">
        <f aca="false">IF(In_Fix_Interest=1,AP37*SUMIF($J$7:AP$7,AP$7,$J217:AP217),AP217)</f>
        <v>0</v>
      </c>
      <c r="AQ218" s="20" t="n">
        <f aca="false">IF(In_Fix_Interest=1,AQ37*SUMIF($J$7:AQ$7,AQ$7,$J217:AQ217),AQ217)</f>
        <v>0</v>
      </c>
      <c r="AR218" s="20" t="n">
        <f aca="false">IF(In_Fix_Interest=1,AR37*SUMIF($J$7:AR$7,AR$7,$J217:AR217),AR217)</f>
        <v>0</v>
      </c>
      <c r="AS218" s="20" t="n">
        <f aca="false">IF(In_Fix_Interest=1,AS37*SUMIF($J$7:AS$7,AS$7,$J217:AS217),AS217)</f>
        <v>0</v>
      </c>
      <c r="AT218" s="20" t="n">
        <f aca="false">IF(In_Fix_Interest=1,AT37*SUMIF($J$7:AT$7,AT$7,$J217:AT217),AT217)</f>
        <v>0</v>
      </c>
      <c r="AU218" s="20" t="n">
        <f aca="false">IF(In_Fix_Interest=1,AU37*SUMIF($J$7:AU$7,AU$7,$J217:AU217),AU217)</f>
        <v>0</v>
      </c>
      <c r="AV218" s="20" t="n">
        <f aca="false">IF(In_Fix_Interest=1,AV37*SUMIF($J$7:AV$7,AV$7,$J217:AV217),AV217)</f>
        <v>0</v>
      </c>
      <c r="AW218" s="20" t="n">
        <f aca="false">IF(In_Fix_Interest=1,AW37*SUMIF($J$7:AW$7,AW$7,$J217:AW217),AW217)</f>
        <v>0</v>
      </c>
      <c r="AX218" s="20" t="n">
        <f aca="false">IF(In_Fix_Interest=1,AX37*SUMIF($J$7:AX$7,AX$7,$J217:AX217),AX217)</f>
        <v>0</v>
      </c>
      <c r="AY218" s="20" t="n">
        <f aca="false">IF(In_Fix_Interest=1,AY37*SUMIF($J$7:AY$7,AY$7,$J217:AY217),AY217)</f>
        <v>0</v>
      </c>
      <c r="AZ218" s="20" t="n">
        <f aca="false">IF(In_Fix_Interest=1,AZ37*SUMIF($J$7:AZ$7,AZ$7,$J217:AZ217),AZ217)</f>
        <v>0</v>
      </c>
      <c r="BA218" s="20" t="n">
        <f aca="false">IF(In_Fix_Interest=1,BA37*SUMIF($J$7:BA$7,BA$7,$J217:BA217),BA217)</f>
        <v>0</v>
      </c>
      <c r="BB218" s="20" t="n">
        <f aca="false">IF(In_Fix_Interest=1,BB37*SUMIF($J$7:BB$7,BB$7,$J217:BB217),BB217)</f>
        <v>0</v>
      </c>
      <c r="BC218" s="20" t="n">
        <f aca="false">IF(In_Fix_Interest=1,BC37*SUMIF($J$7:BC$7,BC$7,$J217:BC217),BC217)</f>
        <v>0</v>
      </c>
      <c r="BD218" s="20" t="n">
        <f aca="false">IF(In_Fix_Interest=1,BD37*SUMIF($J$7:BD$7,BD$7,$J217:BD217),BD217)</f>
        <v>0</v>
      </c>
      <c r="BE218" s="20" t="n">
        <f aca="false">IF(In_Fix_Interest=1,BE37*SUMIF($J$7:BE$7,BE$7,$J217:BE217),BE217)</f>
        <v>0</v>
      </c>
      <c r="BF218" s="20" t="n">
        <f aca="false">IF(In_Fix_Interest=1,BF37*SUMIF($J$7:BF$7,BF$7,$J217:BF217),BF217)</f>
        <v>0</v>
      </c>
      <c r="BG218" s="20" t="n">
        <f aca="false">IF(In_Fix_Interest=1,BG37*SUMIF($J$7:BG$7,BG$7,$J217:BG217),BG217)</f>
        <v>0</v>
      </c>
      <c r="BH218" s="20" t="n">
        <f aca="false">IF(In_Fix_Interest=1,BH37*SUMIF($J$7:BH$7,BH$7,$J217:BH217),BH217)</f>
        <v>0</v>
      </c>
      <c r="BI218" s="20" t="n">
        <f aca="false">IF(In_Fix_Interest=1,BI37*SUMIF($J$7:BI$7,BI$7,$J217:BI217),BI217)</f>
        <v>0</v>
      </c>
      <c r="BJ218" s="20" t="n">
        <f aca="false">IF(In_Fix_Interest=1,BJ37*SUMIF($J$7:BJ$7,BJ$7,$J217:BJ217),BJ217)</f>
        <v>0</v>
      </c>
      <c r="BK218" s="20" t="n">
        <f aca="false">IF(In_Fix_Interest=1,BK37*SUMIF($J$7:BK$7,BK$7,$J217:BK217),BK217)</f>
        <v>0</v>
      </c>
      <c r="BL218" s="20" t="n">
        <f aca="false">IF(In_Fix_Interest=1,BL37*SUMIF($J$7:BL$7,BL$7,$J217:BL217),BL217)</f>
        <v>0</v>
      </c>
      <c r="BM218" s="20" t="n">
        <f aca="false">IF(In_Fix_Interest=1,BM37*SUMIF($J$7:BM$7,BM$7,$J217:BM217),BM217)</f>
        <v>0</v>
      </c>
      <c r="BN218" s="20" t="n">
        <f aca="false">IF(In_Fix_Interest=1,BN37*SUMIF($J$7:BN$7,BN$7,$J217:BN217),BN217)</f>
        <v>0</v>
      </c>
      <c r="BO218" s="20" t="n">
        <f aca="false">IF(In_Fix_Interest=1,BO37*SUMIF($J$7:BO$7,BO$7,$J217:BO217),BO217)</f>
        <v>0</v>
      </c>
      <c r="BP218" s="20" t="n">
        <f aca="false">IF(In_Fix_Interest=1,BP37*SUMIF($J$7:BP$7,BP$7,$J217:BP217),BP217)</f>
        <v>0</v>
      </c>
      <c r="BQ218" s="20" t="n">
        <f aca="false">IF(In_Fix_Interest=1,BQ37*SUMIF($J$7:BQ$7,BQ$7,$J217:BQ217),BQ217)</f>
        <v>0</v>
      </c>
      <c r="BR218" s="20" t="n">
        <f aca="false">IF(In_Fix_Interest=1,BR37*SUMIF($J$7:BR$7,BR$7,$J217:BR217),BR217)</f>
        <v>0</v>
      </c>
      <c r="BS218" s="20" t="n">
        <f aca="false">IF(In_Fix_Interest=1,BS37*SUMIF($J$7:BS$7,BS$7,$J217:BS217),BS217)</f>
        <v>0</v>
      </c>
      <c r="BT218" s="20" t="n">
        <f aca="false">IF(In_Fix_Interest=1,BT37*SUMIF($J$7:BT$7,BT$7,$J217:BT217),BT217)</f>
        <v>0</v>
      </c>
      <c r="BU218" s="20" t="n">
        <f aca="false">IF(In_Fix_Interest=1,BU37*SUMIF($J$7:BU$7,BU$7,$J217:BU217),BU217)</f>
        <v>0</v>
      </c>
      <c r="BV218" s="20" t="n">
        <f aca="false">IF(In_Fix_Interest=1,BV37*SUMIF($J$7:BV$7,BV$7,$J217:BV217),BV217)</f>
        <v>0</v>
      </c>
      <c r="BW218" s="20" t="n">
        <f aca="false">IF(In_Fix_Interest=1,BW37*SUMIF($J$7:BW$7,BW$7,$J217:BW217),BW217)</f>
        <v>0</v>
      </c>
      <c r="BX218" s="20" t="n">
        <f aca="false">IF(In_Fix_Interest=1,BX37*SUMIF($J$7:BX$7,BX$7,$J217:BX217),BX217)</f>
        <v>0</v>
      </c>
      <c r="BY218" s="20" t="n">
        <f aca="false">IF(In_Fix_Interest=1,BY37*SUMIF($J$7:BY$7,BY$7,$J217:BY217),BY217)</f>
        <v>0</v>
      </c>
      <c r="BZ218" s="20" t="n">
        <f aca="false">IF(In_Fix_Interest=1,BZ37*SUMIF($J$7:BZ$7,BZ$7,$J217:BZ217),BZ217)</f>
        <v>0</v>
      </c>
      <c r="CA218" s="20" t="n">
        <f aca="false">IF(In_Fix_Interest=1,CA37*SUMIF($J$7:CA$7,CA$7,$J217:CA217),CA217)</f>
        <v>0</v>
      </c>
      <c r="CB218" s="20" t="n">
        <f aca="false">IF(In_Fix_Interest=1,CB37*SUMIF($J$7:CB$7,CB$7,$J217:CB217),CB217)</f>
        <v>0</v>
      </c>
      <c r="CC218" s="20" t="n">
        <f aca="false">IF(In_Fix_Interest=1,CC37*SUMIF($J$7:CC$7,CC$7,$J217:CC217),CC217)</f>
        <v>0</v>
      </c>
      <c r="CD218" s="20" t="n">
        <f aca="false">IF(In_Fix_Interest=1,CD37*SUMIF($J$7:CD$7,CD$7,$J217:CD217),CD217)</f>
        <v>0</v>
      </c>
      <c r="CE218" s="20" t="n">
        <f aca="false">IF(In_Fix_Interest=1,CE37*SUMIF($J$7:CE$7,CE$7,$J217:CE217),CE217)</f>
        <v>0</v>
      </c>
      <c r="CF218" s="20" t="n">
        <f aca="false">IF(In_Fix_Interest=1,CF37*SUMIF($J$7:CF$7,CF$7,$J217:CF217),CF217)</f>
        <v>0</v>
      </c>
      <c r="CG218" s="20" t="n">
        <f aca="false">IF(In_Fix_Interest=1,CG37*SUMIF($J$7:CG$7,CG$7,$J217:CG217),CG217)</f>
        <v>0</v>
      </c>
      <c r="CH218" s="20" t="n">
        <f aca="false">IF(In_Fix_Interest=1,CH37*SUMIF($J$7:CH$7,CH$7,$J217:CH217),CH217)</f>
        <v>0</v>
      </c>
      <c r="CI218" s="20" t="n">
        <f aca="false">IF(In_Fix_Interest=1,CI37*SUMIF($J$7:CI$7,CI$7,$J217:CI217),CI217)</f>
        <v>0</v>
      </c>
      <c r="CJ218" s="20" t="n">
        <f aca="false">IF(In_Fix_Interest=1,CJ37*SUMIF($J$7:CJ$7,CJ$7,$J217:CJ217),CJ217)</f>
        <v>0</v>
      </c>
      <c r="CK218" s="20" t="n">
        <f aca="false">IF(In_Fix_Interest=1,CK37*SUMIF($J$7:CK$7,CK$7,$J217:CK217),CK217)</f>
        <v>0</v>
      </c>
      <c r="CL218" s="20" t="n">
        <f aca="false">IF(In_Fix_Interest=1,CL37*SUMIF($J$7:CL$7,CL$7,$J217:CL217),CL217)</f>
        <v>0</v>
      </c>
      <c r="CM218" s="20" t="n">
        <f aca="false">IF(In_Fix_Interest=1,CM37*SUMIF($J$7:CM$7,CM$7,$J217:CM217),CM217)</f>
        <v>0</v>
      </c>
      <c r="CN218" s="20" t="n">
        <f aca="false">IF(In_Fix_Interest=1,CN37*SUMIF($J$7:CN$7,CN$7,$J217:CN217),CN217)</f>
        <v>0</v>
      </c>
      <c r="CO218" s="20" t="n">
        <f aca="false">IF(In_Fix_Interest=1,CO37*SUMIF($J$7:CO$7,CO$7,$J217:CO217),CO217)</f>
        <v>0</v>
      </c>
      <c r="CP218" s="20" t="n">
        <f aca="false">IF(In_Fix_Interest=1,CP37*SUMIF($J$7:CP$7,CP$7,$J217:CP217),CP217)</f>
        <v>0</v>
      </c>
      <c r="CQ218" s="20" t="n">
        <f aca="false">IF(In_Fix_Interest=1,CQ37*SUMIF($J$7:CQ$7,CQ$7,$J217:CQ217),CQ217)</f>
        <v>0</v>
      </c>
      <c r="CR218" s="20" t="n">
        <f aca="false">IF(In_Fix_Interest=1,CR37*SUMIF($J$7:CR$7,CR$7,$J217:CR217),CR217)</f>
        <v>0</v>
      </c>
      <c r="CS218" s="20" t="n">
        <f aca="false">IF(In_Fix_Interest=1,CS37*SUMIF($J$7:CS$7,CS$7,$J217:CS217),CS217)</f>
        <v>0</v>
      </c>
      <c r="CT218" s="20" t="n">
        <f aca="false">IF(In_Fix_Interest=1,CT37*SUMIF($J$7:CT$7,CT$7,$J217:CT217),CT217)</f>
        <v>0</v>
      </c>
      <c r="CU218" s="20" t="n">
        <f aca="false">IF(In_Fix_Interest=1,CU37*SUMIF($J$7:CU$7,CU$7,$J217:CU217),CU217)</f>
        <v>0</v>
      </c>
      <c r="CV218" s="20" t="n">
        <f aca="false">IF(In_Fix_Interest=1,CV37*SUMIF($J$7:CV$7,CV$7,$J217:CV217),CV217)</f>
        <v>0</v>
      </c>
      <c r="CW218" s="20" t="n">
        <f aca="false">IF(In_Fix_Interest=1,CW37*SUMIF($J$7:CW$7,CW$7,$J217:CW217),CW217)</f>
        <v>0</v>
      </c>
      <c r="CX218" s="20" t="n">
        <f aca="false">IF(In_Fix_Interest=1,CX37*SUMIF($J$7:CX$7,CX$7,$J217:CX217),CX217)</f>
        <v>0</v>
      </c>
      <c r="CY218" s="20" t="n">
        <f aca="false">IF(In_Fix_Interest=1,CY37*SUMIF($J$7:CY$7,CY$7,$J217:CY217),CY217)</f>
        <v>0</v>
      </c>
      <c r="CZ218" s="20" t="n">
        <f aca="false">IF(In_Fix_Interest=1,CZ37*SUMIF($J$7:CZ$7,CZ$7,$J217:CZ217),CZ217)</f>
        <v>0</v>
      </c>
      <c r="DA218" s="20" t="n">
        <f aca="false">IF(In_Fix_Interest=1,DA37*SUMIF($J$7:DA$7,DA$7,$J217:DA217),DA217)</f>
        <v>0</v>
      </c>
      <c r="DB218" s="20" t="n">
        <f aca="false">IF(In_Fix_Interest=1,DB37*SUMIF($J$7:DB$7,DB$7,$J217:DB217),DB217)</f>
        <v>0</v>
      </c>
      <c r="DC218" s="20" t="n">
        <f aca="false">IF(In_Fix_Interest=1,DC37*SUMIF($J$7:DC$7,DC$7,$J217:DC217),DC217)</f>
        <v>0</v>
      </c>
      <c r="DD218" s="20" t="n">
        <f aca="false">IF(In_Fix_Interest=1,DD37*SUMIF($J$7:DD$7,DD$7,$J217:DD217),DD217)</f>
        <v>0</v>
      </c>
      <c r="DE218" s="20" t="n">
        <f aca="false">IF(In_Fix_Interest=1,DE37*SUMIF($J$7:DE$7,DE$7,$J217:DE217),DE217)</f>
        <v>0</v>
      </c>
      <c r="DF218" s="20" t="n">
        <f aca="false">IF(In_Fix_Interest=1,DF37*SUMIF($J$7:DF$7,DF$7,$J217:DF217),DF217)</f>
        <v>0</v>
      </c>
      <c r="DG218" s="20" t="n">
        <f aca="false">IF(In_Fix_Interest=1,DG37*SUMIF($J$7:DG$7,DG$7,$J217:DG217),DG217)</f>
        <v>0</v>
      </c>
      <c r="DH218" s="20" t="n">
        <f aca="false">IF(In_Fix_Interest=1,DH37*SUMIF($J$7:DH$7,DH$7,$J217:DH217),DH217)</f>
        <v>0</v>
      </c>
      <c r="DI218" s="20" t="n">
        <f aca="false">IF(In_Fix_Interest=1,DI37*SUMIF($J$7:DI$7,DI$7,$J217:DI217),DI217)</f>
        <v>0</v>
      </c>
      <c r="DJ218" s="20" t="n">
        <f aca="false">IF(In_Fix_Interest=1,DJ37*SUMIF($J$7:DJ$7,DJ$7,$J217:DJ217),DJ217)</f>
        <v>0</v>
      </c>
      <c r="DK218" s="20" t="n">
        <f aca="false">IF(In_Fix_Interest=1,DK37*SUMIF($J$7:DK$7,DK$7,$J217:DK217),DK217)</f>
        <v>0</v>
      </c>
      <c r="DL218" s="20" t="n">
        <f aca="false">IF(In_Fix_Interest=1,DL37*SUMIF($J$7:DL$7,DL$7,$J217:DL217),DL217)</f>
        <v>0</v>
      </c>
      <c r="DM218" s="20" t="n">
        <f aca="false">IF(In_Fix_Interest=1,DM37*SUMIF($J$7:DM$7,DM$7,$J217:DM217),DM217)</f>
        <v>0</v>
      </c>
      <c r="DN218" s="20" t="n">
        <f aca="false">IF(In_Fix_Interest=1,DN37*SUMIF($J$7:DN$7,DN$7,$J217:DN217),DN217)</f>
        <v>0</v>
      </c>
      <c r="DO218" s="20" t="n">
        <f aca="false">IF(In_Fix_Interest=1,DO37*SUMIF($J$7:DO$7,DO$7,$J217:DO217),DO217)</f>
        <v>0</v>
      </c>
      <c r="DP218" s="20" t="n">
        <f aca="false">IF(In_Fix_Interest=1,DP37*SUMIF($J$7:DP$7,DP$7,$J217:DP217),DP217)</f>
        <v>0</v>
      </c>
      <c r="DQ218" s="20" t="n">
        <f aca="false">IF(In_Fix_Interest=1,DQ37*SUMIF($J$7:DQ$7,DQ$7,$J217:DQ217),DQ217)</f>
        <v>0</v>
      </c>
      <c r="DR218" s="20" t="n">
        <f aca="false">IF(In_Fix_Interest=1,DR37*SUMIF($J$7:DR$7,DR$7,$J217:DR217),DR217)</f>
        <v>0</v>
      </c>
      <c r="DS218" s="20" t="n">
        <f aca="false">IF(In_Fix_Interest=1,DS37*SUMIF($J$7:DS$7,DS$7,$J217:DS217),DS217)</f>
        <v>0</v>
      </c>
      <c r="DT218" s="20" t="n">
        <f aca="false">IF(In_Fix_Interest=1,DT37*SUMIF($J$7:DT$7,DT$7,$J217:DT217),DT217)</f>
        <v>0</v>
      </c>
      <c r="DU218" s="20" t="n">
        <f aca="false">IF(In_Fix_Interest=1,DU37*SUMIF($J$7:DU$7,DU$7,$J217:DU217),DU217)</f>
        <v>0</v>
      </c>
      <c r="DV218" s="20" t="n">
        <f aca="false">IF(In_Fix_Interest=1,DV37*SUMIF($J$7:DV$7,DV$7,$J217:DV217),DV217)</f>
        <v>0</v>
      </c>
      <c r="DW218" s="20" t="n">
        <f aca="false">IF(In_Fix_Interest=1,DW37*SUMIF($J$7:DW$7,DW$7,$J217:DW217),DW217)</f>
        <v>0</v>
      </c>
      <c r="DX218" s="20" t="n">
        <f aca="false">IF(In_Fix_Interest=1,DX37*SUMIF($J$7:DX$7,DX$7,$J217:DX217),DX217)</f>
        <v>0</v>
      </c>
      <c r="DY218" s="20" t="n">
        <f aca="false">IF(In_Fix_Interest=1,DY37*SUMIF($J$7:DY$7,DY$7,$J217:DY217),DY217)</f>
        <v>0</v>
      </c>
      <c r="DZ218" s="20" t="n">
        <f aca="false">IF(In_Fix_Interest=1,DZ37*SUMIF($J$7:DZ$7,DZ$7,$J217:DZ217),DZ217)</f>
        <v>0</v>
      </c>
      <c r="EA218" s="20" t="n">
        <f aca="false">IF(In_Fix_Interest=1,EA37*SUMIF($J$7:EA$7,EA$7,$J217:EA217),EA217)</f>
        <v>0</v>
      </c>
      <c r="EB218" s="20" t="n">
        <f aca="false">IF(In_Fix_Interest=1,EB37*SUMIF($J$7:EB$7,EB$7,$J217:EB217),EB217)</f>
        <v>0</v>
      </c>
      <c r="EC218" s="20" t="n">
        <f aca="false">IF(In_Fix_Interest=1,EC37*SUMIF($J$7:EC$7,EC$7,$J217:EC217),EC217)</f>
        <v>0</v>
      </c>
      <c r="ED218" s="20" t="n">
        <f aca="false">IF(In_Fix_Interest=1,ED37*SUMIF($J$7:ED$7,ED$7,$J217:ED217),ED217)</f>
        <v>0</v>
      </c>
      <c r="EE218" s="20" t="n">
        <f aca="false">IF(In_Fix_Interest=1,EE37*SUMIF($J$7:EE$7,EE$7,$J217:EE217),EE217)</f>
        <v>0</v>
      </c>
      <c r="EF218" s="20" t="n">
        <f aca="false">IF(In_Fix_Interest=1,EF37*SUMIF($J$7:EF$7,EF$7,$J217:EF217),EF217)</f>
        <v>0</v>
      </c>
      <c r="EG218" s="20" t="n">
        <f aca="false">IF(In_Fix_Interest=1,EG37*SUMIF($J$7:EG$7,EG$7,$J217:EG217),EG217)</f>
        <v>0</v>
      </c>
      <c r="EH218" s="20" t="n">
        <f aca="false">IF(In_Fix_Interest=1,EH37*SUMIF($J$7:EH$7,EH$7,$J217:EH217),EH217)</f>
        <v>0</v>
      </c>
      <c r="EI218" s="20" t="n">
        <f aca="false">IF(In_Fix_Interest=1,EI37*SUMIF($J$7:EI$7,EI$7,$J217:EI217),EI217)</f>
        <v>0</v>
      </c>
      <c r="EJ218" s="20" t="n">
        <f aca="false">IF(In_Fix_Interest=1,EJ37*SUMIF($J$7:EJ$7,EJ$7,$J217:EJ217),EJ217)</f>
        <v>0</v>
      </c>
      <c r="EK218" s="20" t="n">
        <f aca="false">IF(In_Fix_Interest=1,EK37*SUMIF($J$7:EK$7,EK$7,$J217:EK217),EK217)</f>
        <v>0</v>
      </c>
      <c r="EL218" s="20" t="n">
        <f aca="false">IF(In_Fix_Interest=1,EL37*SUMIF($J$7:EL$7,EL$7,$J217:EL217),EL217)</f>
        <v>0</v>
      </c>
      <c r="EM218" s="20" t="n">
        <f aca="false">IF(In_Fix_Interest=1,EM37*SUMIF($J$7:EM$7,EM$7,$J217:EM217),EM217)</f>
        <v>0</v>
      </c>
      <c r="EN218" s="20" t="n">
        <f aca="false">IF(In_Fix_Interest=1,EN37*SUMIF($J$7:EN$7,EN$7,$J217:EN217),EN217)</f>
        <v>0</v>
      </c>
      <c r="EO218" s="20" t="n">
        <f aca="false">IF(In_Fix_Interest=1,EO37*SUMIF($J$7:EO$7,EO$7,$J217:EO217),EO217)</f>
        <v>0</v>
      </c>
      <c r="EP218" s="20" t="n">
        <f aca="false">IF(In_Fix_Interest=1,EP37*SUMIF($J$7:EP$7,EP$7,$J217:EP217),EP217)</f>
        <v>0</v>
      </c>
      <c r="EQ218" s="20" t="n">
        <f aca="false">IF(In_Fix_Interest=1,EQ37*SUMIF($J$7:EQ$7,EQ$7,$J217:EQ217),EQ217)</f>
        <v>0</v>
      </c>
      <c r="ER218" s="20" t="n">
        <f aca="false">IF(In_Fix_Interest=1,ER37*SUMIF($J$7:ER$7,ER$7,$J217:ER217),ER217)</f>
        <v>0</v>
      </c>
      <c r="ES218" s="20" t="n">
        <f aca="false">IF(In_Fix_Interest=1,ES37*SUMIF($J$7:ES$7,ES$7,$J217:ES217),ES217)</f>
        <v>0</v>
      </c>
      <c r="ET218" s="20" t="n">
        <f aca="false">IF(In_Fix_Interest=1,ET37*SUMIF($J$7:ET$7,ET$7,$J217:ET217),ET217)</f>
        <v>0</v>
      </c>
      <c r="EU218" s="20" t="n">
        <f aca="false">IF(In_Fix_Interest=1,EU37*SUMIF($J$7:EU$7,EU$7,$J217:EU217),EU217)</f>
        <v>0</v>
      </c>
      <c r="EV218" s="20" t="n">
        <f aca="false">IF(In_Fix_Interest=1,EV37*SUMIF($J$7:EV$7,EV$7,$J217:EV217),EV217)</f>
        <v>0</v>
      </c>
      <c r="EW218" s="20" t="n">
        <f aca="false">IF(In_Fix_Interest=1,EW37*SUMIF($J$7:EW$7,EW$7,$J217:EW217),EW217)</f>
        <v>0</v>
      </c>
      <c r="EX218" s="20" t="n">
        <f aca="false">IF(In_Fix_Interest=1,EX37*SUMIF($J$7:EX$7,EX$7,$J217:EX217),EX217)</f>
        <v>0</v>
      </c>
      <c r="EY218" s="20" t="n">
        <f aca="false">IF(In_Fix_Interest=1,EY37*SUMIF($J$7:EY$7,EY$7,$J217:EY217),EY217)</f>
        <v>0</v>
      </c>
      <c r="EZ218" s="20" t="n">
        <f aca="false">IF(In_Fix_Interest=1,EZ37*SUMIF($J$7:EZ$7,EZ$7,$J217:EZ217),EZ217)</f>
        <v>0</v>
      </c>
      <c r="FA218" s="20" t="n">
        <f aca="false">IF(In_Fix_Interest=1,FA37*SUMIF($J$7:FA$7,FA$7,$J217:FA217),FA217)</f>
        <v>0</v>
      </c>
      <c r="FB218" s="20" t="n">
        <f aca="false">IF(In_Fix_Interest=1,FB37*SUMIF($J$7:FB$7,FB$7,$J217:FB217),FB217)</f>
        <v>0</v>
      </c>
      <c r="FC218" s="20" t="n">
        <f aca="false">IF(In_Fix_Interest=1,FC37*SUMIF($J$7:FC$7,FC$7,$J217:FC217),FC217)</f>
        <v>0</v>
      </c>
      <c r="FD218" s="20" t="n">
        <f aca="false">IF(In_Fix_Interest=1,FD37*SUMIF($J$7:FD$7,FD$7,$J217:FD217),FD217)</f>
        <v>0</v>
      </c>
      <c r="FE218" s="20" t="n">
        <f aca="false">IF(In_Fix_Interest=1,FE37*SUMIF($J$7:FE$7,FE$7,$J217:FE217),FE217)</f>
        <v>0</v>
      </c>
      <c r="FF218" s="20" t="n">
        <f aca="false">IF(In_Fix_Interest=1,FF37*SUMIF($J$7:FF$7,FF$7,$J217:FF217),FF217)</f>
        <v>0</v>
      </c>
      <c r="FG218" s="20" t="n">
        <f aca="false">IF(In_Fix_Interest=1,FG37*SUMIF($J$7:FG$7,FG$7,$J217:FG217),FG217)</f>
        <v>0</v>
      </c>
      <c r="FH218" s="20" t="n">
        <f aca="false">IF(In_Fix_Interest=1,FH37*SUMIF($J$7:FH$7,FH$7,$J217:FH217),FH217)</f>
        <v>0</v>
      </c>
    </row>
    <row r="219" customFormat="false" ht="15" hidden="false" customHeight="false" outlineLevel="0" collapsed="false">
      <c r="C219" s="0" t="s">
        <v>855</v>
      </c>
      <c r="D219" s="11" t="s">
        <v>359</v>
      </c>
      <c r="I219" s="64"/>
      <c r="J219" s="20" t="n">
        <f aca="false">J216+In_PSH_Land*J19+J218</f>
        <v>150</v>
      </c>
      <c r="K219" s="20" t="n">
        <f aca="false">K216+In_PSH_Land*K19+K218</f>
        <v>150</v>
      </c>
      <c r="L219" s="20" t="n">
        <f aca="false">L216+In_PSH_Land*L19+L218</f>
        <v>150</v>
      </c>
      <c r="M219" s="20" t="n">
        <f aca="false">M216+In_PSH_Land*M19+M218</f>
        <v>150</v>
      </c>
      <c r="N219" s="20" t="n">
        <f aca="false">N216+In_PSH_Land*N19+N218</f>
        <v>168</v>
      </c>
      <c r="O219" s="20" t="n">
        <f aca="false">O216+In_PSH_Land*O19+O218</f>
        <v>168</v>
      </c>
      <c r="P219" s="20" t="n">
        <f aca="false">P216+In_PSH_Land*P19+P218</f>
        <v>168</v>
      </c>
      <c r="Q219" s="20" t="n">
        <f aca="false">Q216+In_PSH_Land*Q19+Q218</f>
        <v>168</v>
      </c>
      <c r="R219" s="20" t="n">
        <f aca="false">R216+In_PSH_Land*R19+R218</f>
        <v>188.16</v>
      </c>
      <c r="S219" s="20" t="n">
        <f aca="false">S216+In_PSH_Land*S19+S218</f>
        <v>188.16</v>
      </c>
      <c r="T219" s="20" t="n">
        <f aca="false">T216+In_PSH_Land*T19+T218</f>
        <v>188.16</v>
      </c>
      <c r="U219" s="20" t="n">
        <f aca="false">U216+In_PSH_Land*U19+U218</f>
        <v>188.16</v>
      </c>
      <c r="V219" s="20" t="n">
        <f aca="false">V216+In_PSH_Land*V19+V218</f>
        <v>193.789334794521</v>
      </c>
      <c r="W219" s="20" t="n">
        <f aca="false">W216+In_PSH_Land*W19+W218</f>
        <v>193.789334794521</v>
      </c>
      <c r="X219" s="20" t="n">
        <f aca="false">X216+In_PSH_Land*X19+X218</f>
        <v>193.789334794521</v>
      </c>
      <c r="Y219" s="20" t="n">
        <f aca="false">Y216+In_PSH_Land*Y19+Y218</f>
        <v>193.789334794521</v>
      </c>
      <c r="Z219" s="20" t="n">
        <f aca="false">Z216+In_PSH_Land*Z19+Z218</f>
        <v>193.789334794521</v>
      </c>
      <c r="AA219" s="20" t="n">
        <f aca="false">AA216+In_PSH_Land*AA19+AA218</f>
        <v>193.789334794521</v>
      </c>
      <c r="AB219" s="20" t="n">
        <f aca="false">AB216+In_PSH_Land*AB19+AB218</f>
        <v>193.789334794521</v>
      </c>
      <c r="AC219" s="20" t="n">
        <f aca="false">AC216+In_PSH_Land*AC19+AC218</f>
        <v>193.789334794521</v>
      </c>
      <c r="AD219" s="20" t="n">
        <f aca="false">AD216+In_PSH_Land*AD19+AD218</f>
        <v>193.789334794521</v>
      </c>
      <c r="AE219" s="20" t="n">
        <f aca="false">AE216+In_PSH_Land*AE19+AE218</f>
        <v>193.789334794521</v>
      </c>
      <c r="AF219" s="20" t="n">
        <f aca="false">AF216+In_PSH_Land*AF19+AF218</f>
        <v>193.789334794521</v>
      </c>
      <c r="AG219" s="20" t="n">
        <f aca="false">AG216+In_PSH_Land*AG19+AG218</f>
        <v>193.789334794521</v>
      </c>
      <c r="AH219" s="20" t="n">
        <f aca="false">AH216+In_PSH_Land*AH19+AH218</f>
        <v>193.789334794521</v>
      </c>
      <c r="AI219" s="20" t="n">
        <f aca="false">AI216+In_PSH_Land*AI19+AI218</f>
        <v>193.789334794521</v>
      </c>
      <c r="AJ219" s="20" t="n">
        <f aca="false">AJ216+In_PSH_Land*AJ19+AJ218</f>
        <v>193.789334794521</v>
      </c>
      <c r="AK219" s="20" t="n">
        <f aca="false">AK216+In_PSH_Land*AK19+AK218</f>
        <v>193.789334794521</v>
      </c>
      <c r="AL219" s="20" t="n">
        <f aca="false">AL216+In_PSH_Land*AL19+AL218</f>
        <v>193.789334794521</v>
      </c>
      <c r="AM219" s="20" t="n">
        <f aca="false">AM216+In_PSH_Land*AM19+AM218</f>
        <v>193.789334794521</v>
      </c>
      <c r="AN219" s="20" t="n">
        <f aca="false">AN216+In_PSH_Land*AN19+AN218</f>
        <v>193.789334794521</v>
      </c>
      <c r="AO219" s="20" t="n">
        <f aca="false">AO216+In_PSH_Land*AO19+AO218</f>
        <v>193.789334794521</v>
      </c>
      <c r="AP219" s="20" t="n">
        <f aca="false">AP216+In_PSH_Land*AP19+AP218</f>
        <v>193.789334794521</v>
      </c>
      <c r="AQ219" s="20" t="n">
        <f aca="false">AQ216+In_PSH_Land*AQ19+AQ218</f>
        <v>193.789334794521</v>
      </c>
      <c r="AR219" s="20" t="n">
        <f aca="false">AR216+In_PSH_Land*AR19+AR218</f>
        <v>193.789334794521</v>
      </c>
      <c r="AS219" s="20" t="n">
        <f aca="false">AS216+In_PSH_Land*AS19+AS218</f>
        <v>193.789334794521</v>
      </c>
      <c r="AT219" s="20" t="n">
        <f aca="false">AT216+In_PSH_Land*AT19+AT218</f>
        <v>193.789334794521</v>
      </c>
      <c r="AU219" s="20" t="n">
        <f aca="false">AU216+In_PSH_Land*AU19+AU218</f>
        <v>193.789334794521</v>
      </c>
      <c r="AV219" s="20" t="n">
        <f aca="false">AV216+In_PSH_Land*AV19+AV218</f>
        <v>193.789334794521</v>
      </c>
      <c r="AW219" s="20" t="n">
        <f aca="false">AW216+In_PSH_Land*AW19+AW218</f>
        <v>193.789334794521</v>
      </c>
      <c r="AX219" s="20" t="n">
        <f aca="false">AX216+In_PSH_Land*AX19+AX218</f>
        <v>193.789334794521</v>
      </c>
      <c r="AY219" s="20" t="n">
        <f aca="false">AY216+In_PSH_Land*AY19+AY218</f>
        <v>193.789334794521</v>
      </c>
      <c r="AZ219" s="20" t="n">
        <f aca="false">AZ216+In_PSH_Land*AZ19+AZ218</f>
        <v>193.789334794521</v>
      </c>
      <c r="BA219" s="20" t="n">
        <f aca="false">BA216+In_PSH_Land*BA19+BA218</f>
        <v>193.789334794521</v>
      </c>
      <c r="BB219" s="20" t="n">
        <f aca="false">BB216+In_PSH_Land*BB19+BB218</f>
        <v>193.789334794521</v>
      </c>
      <c r="BC219" s="20" t="n">
        <f aca="false">BC216+In_PSH_Land*BC19+BC218</f>
        <v>193.789334794521</v>
      </c>
      <c r="BD219" s="20" t="n">
        <f aca="false">BD216+In_PSH_Land*BD19+BD218</f>
        <v>193.789334794521</v>
      </c>
      <c r="BE219" s="20" t="n">
        <f aca="false">BE216+In_PSH_Land*BE19+BE218</f>
        <v>193.789334794521</v>
      </c>
      <c r="BF219" s="20" t="n">
        <f aca="false">BF216+In_PSH_Land*BF19+BF218</f>
        <v>193.789334794521</v>
      </c>
      <c r="BG219" s="20" t="n">
        <f aca="false">BG216+In_PSH_Land*BG19+BG218</f>
        <v>193.789334794521</v>
      </c>
      <c r="BH219" s="20" t="n">
        <f aca="false">BH216+In_PSH_Land*BH19+BH218</f>
        <v>193.789334794521</v>
      </c>
      <c r="BI219" s="20" t="n">
        <f aca="false">BI216+In_PSH_Land*BI19+BI218</f>
        <v>193.789334794521</v>
      </c>
      <c r="BJ219" s="20" t="n">
        <f aca="false">BJ216+In_PSH_Land*BJ19+BJ218</f>
        <v>193.789334794521</v>
      </c>
      <c r="BK219" s="20" t="n">
        <f aca="false">BK216+In_PSH_Land*BK19+BK218</f>
        <v>193.789334794521</v>
      </c>
      <c r="BL219" s="20" t="n">
        <f aca="false">BL216+In_PSH_Land*BL19+BL218</f>
        <v>193.789334794521</v>
      </c>
      <c r="BM219" s="20" t="n">
        <f aca="false">BM216+In_PSH_Land*BM19+BM218</f>
        <v>193.789334794521</v>
      </c>
      <c r="BN219" s="20" t="n">
        <f aca="false">BN216+In_PSH_Land*BN19+BN218</f>
        <v>193.789334794521</v>
      </c>
      <c r="BO219" s="20" t="n">
        <f aca="false">BO216+In_PSH_Land*BO19+BO218</f>
        <v>193.789334794521</v>
      </c>
      <c r="BP219" s="20" t="n">
        <f aca="false">BP216+In_PSH_Land*BP19+BP218</f>
        <v>193.789334794521</v>
      </c>
      <c r="BQ219" s="20" t="n">
        <f aca="false">BQ216+In_PSH_Land*BQ19+BQ218</f>
        <v>193.789334794521</v>
      </c>
      <c r="BR219" s="20" t="n">
        <f aca="false">BR216+In_PSH_Land*BR19+BR218</f>
        <v>193.789334794521</v>
      </c>
      <c r="BS219" s="20" t="n">
        <f aca="false">BS216+In_PSH_Land*BS19+BS218</f>
        <v>193.789334794521</v>
      </c>
      <c r="BT219" s="20" t="n">
        <f aca="false">BT216+In_PSH_Land*BT19+BT218</f>
        <v>193.789334794521</v>
      </c>
      <c r="BU219" s="20" t="n">
        <f aca="false">BU216+In_PSH_Land*BU19+BU218</f>
        <v>193.789334794521</v>
      </c>
      <c r="BV219" s="20" t="n">
        <f aca="false">BV216+In_PSH_Land*BV19+BV218</f>
        <v>193.789334794521</v>
      </c>
      <c r="BW219" s="20" t="n">
        <f aca="false">BW216+In_PSH_Land*BW19+BW218</f>
        <v>193.789334794521</v>
      </c>
      <c r="BX219" s="20" t="n">
        <f aca="false">BX216+In_PSH_Land*BX19+BX218</f>
        <v>193.789334794521</v>
      </c>
      <c r="BY219" s="20" t="n">
        <f aca="false">BY216+In_PSH_Land*BY19+BY218</f>
        <v>193.789334794521</v>
      </c>
      <c r="BZ219" s="20" t="n">
        <f aca="false">BZ216+In_PSH_Land*BZ19+BZ218</f>
        <v>193.789334794521</v>
      </c>
      <c r="CA219" s="20" t="n">
        <f aca="false">CA216+In_PSH_Land*CA19+CA218</f>
        <v>193.789334794521</v>
      </c>
      <c r="CB219" s="20" t="n">
        <f aca="false">CB216+In_PSH_Land*CB19+CB218</f>
        <v>193.789334794521</v>
      </c>
      <c r="CC219" s="20" t="n">
        <f aca="false">CC216+In_PSH_Land*CC19+CC218</f>
        <v>193.789334794521</v>
      </c>
      <c r="CD219" s="20" t="n">
        <f aca="false">CD216+In_PSH_Land*CD19+CD218</f>
        <v>193.789334794521</v>
      </c>
      <c r="CE219" s="20" t="n">
        <f aca="false">CE216+In_PSH_Land*CE19+CE218</f>
        <v>193.789334794521</v>
      </c>
      <c r="CF219" s="20" t="n">
        <f aca="false">CF216+In_PSH_Land*CF19+CF218</f>
        <v>193.789334794521</v>
      </c>
      <c r="CG219" s="20" t="n">
        <f aca="false">CG216+In_PSH_Land*CG19+CG218</f>
        <v>193.789334794521</v>
      </c>
      <c r="CH219" s="20" t="n">
        <f aca="false">CH216+In_PSH_Land*CH19+CH218</f>
        <v>193.789334794521</v>
      </c>
      <c r="CI219" s="20" t="n">
        <f aca="false">CI216+In_PSH_Land*CI19+CI218</f>
        <v>193.789334794521</v>
      </c>
      <c r="CJ219" s="20" t="n">
        <f aca="false">CJ216+In_PSH_Land*CJ19+CJ218</f>
        <v>193.789334794521</v>
      </c>
      <c r="CK219" s="20" t="n">
        <f aca="false">CK216+In_PSH_Land*CK19+CK218</f>
        <v>193.789334794521</v>
      </c>
      <c r="CL219" s="20" t="n">
        <f aca="false">CL216+In_PSH_Land*CL19+CL218</f>
        <v>193.789334794521</v>
      </c>
      <c r="CM219" s="20" t="n">
        <f aca="false">CM216+In_PSH_Land*CM19+CM218</f>
        <v>193.789334794521</v>
      </c>
      <c r="CN219" s="20" t="n">
        <f aca="false">CN216+In_PSH_Land*CN19+CN218</f>
        <v>193.789334794521</v>
      </c>
      <c r="CO219" s="20" t="n">
        <f aca="false">CO216+In_PSH_Land*CO19+CO218</f>
        <v>193.789334794521</v>
      </c>
      <c r="CP219" s="20" t="n">
        <f aca="false">CP216+In_PSH_Land*CP19+CP218</f>
        <v>193.789334794521</v>
      </c>
      <c r="CQ219" s="20" t="n">
        <f aca="false">CQ216+In_PSH_Land*CQ19+CQ218</f>
        <v>193.789334794521</v>
      </c>
      <c r="CR219" s="20" t="n">
        <f aca="false">CR216+In_PSH_Land*CR19+CR218</f>
        <v>193.789334794521</v>
      </c>
      <c r="CS219" s="20" t="n">
        <f aca="false">CS216+In_PSH_Land*CS19+CS218</f>
        <v>193.789334794521</v>
      </c>
      <c r="CT219" s="20" t="n">
        <f aca="false">CT216+In_PSH_Land*CT19+CT218</f>
        <v>193.789334794521</v>
      </c>
      <c r="CU219" s="20" t="n">
        <f aca="false">CU216+In_PSH_Land*CU19+CU218</f>
        <v>193.789334794521</v>
      </c>
      <c r="CV219" s="20" t="n">
        <f aca="false">CV216+In_PSH_Land*CV19+CV218</f>
        <v>193.789334794521</v>
      </c>
      <c r="CW219" s="20" t="n">
        <f aca="false">CW216+In_PSH_Land*CW19+CW218</f>
        <v>193.789334794521</v>
      </c>
      <c r="CX219" s="20" t="n">
        <f aca="false">CX216+In_PSH_Land*CX19+CX218</f>
        <v>193.789334794521</v>
      </c>
      <c r="CY219" s="20" t="n">
        <f aca="false">CY216+In_PSH_Land*CY19+CY218</f>
        <v>193.789334794521</v>
      </c>
      <c r="CZ219" s="20" t="n">
        <f aca="false">CZ216+In_PSH_Land*CZ19+CZ218</f>
        <v>193.789334794521</v>
      </c>
      <c r="DA219" s="20" t="n">
        <f aca="false">DA216+In_PSH_Land*DA19+DA218</f>
        <v>193.789334794521</v>
      </c>
      <c r="DB219" s="20" t="n">
        <f aca="false">DB216+In_PSH_Land*DB19+DB218</f>
        <v>193.789334794521</v>
      </c>
      <c r="DC219" s="20" t="n">
        <f aca="false">DC216+In_PSH_Land*DC19+DC218</f>
        <v>193.789334794521</v>
      </c>
      <c r="DD219" s="20" t="n">
        <f aca="false">DD216+In_PSH_Land*DD19+DD218</f>
        <v>193.789334794521</v>
      </c>
      <c r="DE219" s="20" t="n">
        <f aca="false">DE216+In_PSH_Land*DE19+DE218</f>
        <v>193.789334794521</v>
      </c>
      <c r="DF219" s="20" t="n">
        <f aca="false">DF216+In_PSH_Land*DF19+DF218</f>
        <v>193.789334794521</v>
      </c>
      <c r="DG219" s="20" t="n">
        <f aca="false">DG216+In_PSH_Land*DG19+DG218</f>
        <v>193.789334794521</v>
      </c>
      <c r="DH219" s="20" t="n">
        <f aca="false">DH216+In_PSH_Land*DH19+DH218</f>
        <v>193.789334794521</v>
      </c>
      <c r="DI219" s="20" t="n">
        <f aca="false">DI216+In_PSH_Land*DI19+DI218</f>
        <v>193.789334794521</v>
      </c>
      <c r="DJ219" s="20" t="n">
        <f aca="false">DJ216+In_PSH_Land*DJ19+DJ218</f>
        <v>193.789334794521</v>
      </c>
      <c r="DK219" s="20" t="n">
        <f aca="false">DK216+In_PSH_Land*DK19+DK218</f>
        <v>193.789334794521</v>
      </c>
      <c r="DL219" s="20" t="n">
        <f aca="false">DL216+In_PSH_Land*DL19+DL218</f>
        <v>193.789334794521</v>
      </c>
      <c r="DM219" s="20" t="n">
        <f aca="false">DM216+In_PSH_Land*DM19+DM218</f>
        <v>193.789334794521</v>
      </c>
      <c r="DN219" s="20" t="n">
        <f aca="false">DN216+In_PSH_Land*DN19+DN218</f>
        <v>193.789334794521</v>
      </c>
      <c r="DO219" s="20" t="n">
        <f aca="false">DO216+In_PSH_Land*DO19+DO218</f>
        <v>193.789334794521</v>
      </c>
      <c r="DP219" s="20" t="n">
        <f aca="false">DP216+In_PSH_Land*DP19+DP218</f>
        <v>193.789334794521</v>
      </c>
      <c r="DQ219" s="20" t="n">
        <f aca="false">DQ216+In_PSH_Land*DQ19+DQ218</f>
        <v>193.789334794521</v>
      </c>
      <c r="DR219" s="20" t="n">
        <f aca="false">DR216+In_PSH_Land*DR19+DR218</f>
        <v>193.789334794521</v>
      </c>
      <c r="DS219" s="20" t="n">
        <f aca="false">DS216+In_PSH_Land*DS19+DS218</f>
        <v>193.789334794521</v>
      </c>
      <c r="DT219" s="20" t="n">
        <f aca="false">DT216+In_PSH_Land*DT19+DT218</f>
        <v>193.789334794521</v>
      </c>
      <c r="DU219" s="20" t="n">
        <f aca="false">DU216+In_PSH_Land*DU19+DU218</f>
        <v>193.789334794521</v>
      </c>
      <c r="DV219" s="20" t="n">
        <f aca="false">DV216+In_PSH_Land*DV19+DV218</f>
        <v>193.789334794521</v>
      </c>
      <c r="DW219" s="20" t="n">
        <f aca="false">DW216+In_PSH_Land*DW19+DW218</f>
        <v>193.789334794521</v>
      </c>
      <c r="DX219" s="20" t="n">
        <f aca="false">DX216+In_PSH_Land*DX19+DX218</f>
        <v>193.789334794521</v>
      </c>
      <c r="DY219" s="20" t="n">
        <f aca="false">DY216+In_PSH_Land*DY19+DY218</f>
        <v>193.789334794521</v>
      </c>
      <c r="DZ219" s="20" t="n">
        <f aca="false">DZ216+In_PSH_Land*DZ19+DZ218</f>
        <v>193.789334794521</v>
      </c>
      <c r="EA219" s="20" t="n">
        <f aca="false">EA216+In_PSH_Land*EA19+EA218</f>
        <v>193.789334794521</v>
      </c>
      <c r="EB219" s="20" t="n">
        <f aca="false">EB216+In_PSH_Land*EB19+EB218</f>
        <v>193.789334794521</v>
      </c>
      <c r="EC219" s="20" t="n">
        <f aca="false">EC216+In_PSH_Land*EC19+EC218</f>
        <v>193.789334794521</v>
      </c>
      <c r="ED219" s="20" t="n">
        <f aca="false">ED216+In_PSH_Land*ED19+ED218</f>
        <v>193.789334794521</v>
      </c>
      <c r="EE219" s="20" t="n">
        <f aca="false">EE216+In_PSH_Land*EE19+EE218</f>
        <v>193.789334794521</v>
      </c>
      <c r="EF219" s="20" t="n">
        <f aca="false">EF216+In_PSH_Land*EF19+EF218</f>
        <v>193.789334794521</v>
      </c>
      <c r="EG219" s="20" t="n">
        <f aca="false">EG216+In_PSH_Land*EG19+EG218</f>
        <v>193.789334794521</v>
      </c>
      <c r="EH219" s="20" t="n">
        <f aca="false">EH216+In_PSH_Land*EH19+EH218</f>
        <v>193.789334794521</v>
      </c>
      <c r="EI219" s="20" t="n">
        <f aca="false">EI216+In_PSH_Land*EI19+EI218</f>
        <v>193.789334794521</v>
      </c>
      <c r="EJ219" s="20" t="n">
        <f aca="false">EJ216+In_PSH_Land*EJ19+EJ218</f>
        <v>193.789334794521</v>
      </c>
      <c r="EK219" s="20" t="n">
        <f aca="false">EK216+In_PSH_Land*EK19+EK218</f>
        <v>193.789334794521</v>
      </c>
      <c r="EL219" s="20" t="n">
        <f aca="false">EL216+In_PSH_Land*EL19+EL218</f>
        <v>193.789334794521</v>
      </c>
      <c r="EM219" s="20" t="n">
        <f aca="false">EM216+In_PSH_Land*EM19+EM218</f>
        <v>193.789334794521</v>
      </c>
      <c r="EN219" s="20" t="n">
        <f aca="false">EN216+In_PSH_Land*EN19+EN218</f>
        <v>193.789334794521</v>
      </c>
      <c r="EO219" s="20" t="n">
        <f aca="false">EO216+In_PSH_Land*EO19+EO218</f>
        <v>193.789334794521</v>
      </c>
      <c r="EP219" s="20" t="n">
        <f aca="false">EP216+In_PSH_Land*EP19+EP218</f>
        <v>193.789334794521</v>
      </c>
      <c r="EQ219" s="20" t="n">
        <f aca="false">EQ216+In_PSH_Land*EQ19+EQ218</f>
        <v>193.789334794521</v>
      </c>
      <c r="ER219" s="20" t="n">
        <f aca="false">ER216+In_PSH_Land*ER19+ER218</f>
        <v>193.789334794521</v>
      </c>
      <c r="ES219" s="20" t="n">
        <f aca="false">ES216+In_PSH_Land*ES19+ES218</f>
        <v>193.789334794521</v>
      </c>
      <c r="ET219" s="20" t="n">
        <f aca="false">ET216+In_PSH_Land*ET19+ET218</f>
        <v>193.789334794521</v>
      </c>
      <c r="EU219" s="20" t="n">
        <f aca="false">EU216+In_PSH_Land*EU19+EU218</f>
        <v>193.789334794521</v>
      </c>
      <c r="EV219" s="20" t="n">
        <f aca="false">EV216+In_PSH_Land*EV19+EV218</f>
        <v>193.789334794521</v>
      </c>
      <c r="EW219" s="20" t="n">
        <f aca="false">EW216+In_PSH_Land*EW19+EW218</f>
        <v>193.789334794521</v>
      </c>
      <c r="EX219" s="20" t="n">
        <f aca="false">EX216+In_PSH_Land*EX19+EX218</f>
        <v>193.789334794521</v>
      </c>
      <c r="EY219" s="20" t="n">
        <f aca="false">EY216+In_PSH_Land*EY19+EY218</f>
        <v>193.789334794521</v>
      </c>
      <c r="EZ219" s="20" t="n">
        <f aca="false">EZ216+In_PSH_Land*EZ19+EZ218</f>
        <v>193.789334794521</v>
      </c>
      <c r="FA219" s="20" t="n">
        <f aca="false">FA216+In_PSH_Land*FA19+FA218</f>
        <v>193.789334794521</v>
      </c>
      <c r="FB219" s="20" t="n">
        <f aca="false">FB216+In_PSH_Land*FB19+FB218</f>
        <v>193.789334794521</v>
      </c>
      <c r="FC219" s="20" t="n">
        <f aca="false">FC216+In_PSH_Land*FC19+FC218</f>
        <v>193.789334794521</v>
      </c>
      <c r="FD219" s="20" t="n">
        <f aca="false">FD216+In_PSH_Land*FD19+FD218</f>
        <v>193.789334794521</v>
      </c>
      <c r="FE219" s="20" t="n">
        <f aca="false">FE216+In_PSH_Land*FE19+FE218</f>
        <v>193.789334794521</v>
      </c>
      <c r="FF219" s="20" t="n">
        <f aca="false">FF216+In_PSH_Land*FF19+FF218</f>
        <v>193.789334794521</v>
      </c>
      <c r="FG219" s="20" t="n">
        <f aca="false">FG216+In_PSH_Land*FG19+FG218</f>
        <v>193.789334794521</v>
      </c>
      <c r="FH219" s="20" t="n">
        <f aca="false">FH216+In_PSH_Land*FH19+FH218</f>
        <v>193.789334794521</v>
      </c>
    </row>
    <row r="221" customFormat="false" ht="15" hidden="false" customHeight="false" outlineLevel="0" collapsed="false">
      <c r="A221" s="9" t="s">
        <v>14</v>
      </c>
      <c r="B221" s="9"/>
      <c r="C221" s="9" t="s">
        <v>856</v>
      </c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</row>
    <row r="222" customFormat="false" ht="15" hidden="false" customHeight="false" outlineLevel="0" collapsed="false">
      <c r="C222" s="0" t="s">
        <v>857</v>
      </c>
      <c r="D222" s="11" t="s">
        <v>32</v>
      </c>
      <c r="E222" s="22" t="n">
        <f aca="false">In_FEP_Share_Low-In_FEP_Share_High</f>
        <v>0.1</v>
      </c>
      <c r="F222" s="18" t="n">
        <f aca="false">In_Share_Slide_End-In_Share_Threshold</f>
        <v>10</v>
      </c>
    </row>
    <row r="223" customFormat="false" ht="15" hidden="false" customHeight="false" outlineLevel="0" collapsed="false">
      <c r="C223" s="0" t="s">
        <v>858</v>
      </c>
      <c r="D223" s="11" t="s">
        <v>32</v>
      </c>
      <c r="E223" s="22" t="n">
        <f aca="false">IF($E191&lt;=In_Share_Threshold,In_FEP_Share_Low,In_FEP_Share_High)</f>
        <v>0.6</v>
      </c>
      <c r="F223" s="22" t="n">
        <f aca="false">In_FEP_Share_Low-$E222*MIN(1,MAX(0,($E191-In_Share_Threshold)/$F222))</f>
        <v>0.6</v>
      </c>
    </row>
    <row r="224" customFormat="false" ht="15" hidden="false" customHeight="false" outlineLevel="0" collapsed="false">
      <c r="C224" s="27" t="s">
        <v>859</v>
      </c>
      <c r="D224" s="11" t="s">
        <v>32</v>
      </c>
      <c r="E224" s="32" t="n">
        <f aca="false">IF(In_Share_Rule=1,$E223,$F223)</f>
        <v>0.6</v>
      </c>
      <c r="F224" s="32" t="n">
        <f aca="false">1-$E224</f>
        <v>0.4</v>
      </c>
    </row>
    <row r="225" customFormat="false" ht="15" hidden="false" customHeight="false" outlineLevel="0" collapsed="false">
      <c r="A225" s="23"/>
      <c r="B225" s="23"/>
      <c r="C225" s="23" t="s">
        <v>860</v>
      </c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  <c r="DH225" s="23"/>
      <c r="DI225" s="23"/>
      <c r="DJ225" s="23"/>
      <c r="DK225" s="23"/>
      <c r="DL225" s="23"/>
      <c r="DM225" s="23"/>
      <c r="DN225" s="23"/>
      <c r="DO225" s="23"/>
      <c r="DP225" s="23"/>
      <c r="DQ225" s="23"/>
      <c r="DR225" s="23"/>
      <c r="DS225" s="23"/>
      <c r="DT225" s="23"/>
      <c r="DU225" s="23"/>
      <c r="DV225" s="23"/>
      <c r="DW225" s="23"/>
      <c r="DX225" s="23"/>
      <c r="DY225" s="23"/>
      <c r="DZ225" s="23"/>
      <c r="EA225" s="23"/>
      <c r="EB225" s="23"/>
      <c r="EC225" s="23"/>
      <c r="ED225" s="23"/>
      <c r="EE225" s="23"/>
      <c r="EF225" s="23"/>
      <c r="EG225" s="23"/>
      <c r="EH225" s="23"/>
      <c r="EI225" s="23"/>
      <c r="EJ225" s="23"/>
      <c r="EK225" s="23"/>
      <c r="EL225" s="23"/>
      <c r="EM225" s="23"/>
      <c r="EN225" s="23"/>
      <c r="EO225" s="23"/>
      <c r="EP225" s="23"/>
      <c r="EQ225" s="23"/>
      <c r="ER225" s="23"/>
      <c r="ES225" s="23"/>
      <c r="ET225" s="23"/>
      <c r="EU225" s="23"/>
      <c r="EV225" s="23"/>
      <c r="EW225" s="23"/>
      <c r="EX225" s="23"/>
      <c r="EY225" s="23"/>
      <c r="EZ225" s="23"/>
      <c r="FA225" s="23"/>
      <c r="FB225" s="23"/>
      <c r="FC225" s="23"/>
      <c r="FD225" s="23"/>
      <c r="FE225" s="23"/>
      <c r="FF225" s="23"/>
      <c r="FG225" s="23"/>
      <c r="FH225" s="23"/>
    </row>
    <row r="226" customFormat="false" ht="15" hidden="false" customHeight="false" outlineLevel="0" collapsed="false">
      <c r="C226" s="0" t="s">
        <v>861</v>
      </c>
      <c r="D226" s="11" t="s">
        <v>359</v>
      </c>
      <c r="E226" s="20" t="n">
        <f aca="false">$E191*$E13</f>
        <v>5670</v>
      </c>
      <c r="F226" s="20" t="n">
        <f aca="false">$E226</f>
        <v>5670</v>
      </c>
    </row>
    <row r="227" customFormat="false" ht="15" hidden="false" customHeight="false" outlineLevel="0" collapsed="false">
      <c r="C227" s="0" t="s">
        <v>862</v>
      </c>
      <c r="D227" s="11" t="s">
        <v>359</v>
      </c>
      <c r="E227" s="21" t="n">
        <f aca="false">In_Sale_Costs_RtB</f>
        <v>0</v>
      </c>
      <c r="F227" s="20" t="n">
        <f aca="false">MIN($E227,$F226)</f>
        <v>0</v>
      </c>
    </row>
    <row r="228" customFormat="false" ht="15" hidden="false" customHeight="false" outlineLevel="0" collapsed="false">
      <c r="C228" s="0" t="s">
        <v>754</v>
      </c>
      <c r="D228" s="11" t="s">
        <v>359</v>
      </c>
      <c r="E228" s="21" t="n">
        <f aca="false">In_SPV_Price</f>
        <v>549</v>
      </c>
      <c r="F228" s="20" t="n">
        <f aca="false">MIN($E228,$F226-SUM($F227:$F227))</f>
        <v>549</v>
      </c>
    </row>
    <row r="229" customFormat="false" ht="15" hidden="false" customHeight="false" outlineLevel="0" collapsed="false">
      <c r="C229" s="0" t="s">
        <v>863</v>
      </c>
      <c r="D229" s="11" t="s">
        <v>359</v>
      </c>
      <c r="E229" s="20" t="n">
        <f aca="false">-$I103</f>
        <v>945</v>
      </c>
      <c r="F229" s="20" t="n">
        <f aca="false">MIN($E229,$F226-SUM($F227:$F228))</f>
        <v>945</v>
      </c>
    </row>
    <row r="230" customFormat="false" ht="15" hidden="false" customHeight="false" outlineLevel="0" collapsed="false">
      <c r="C230" s="0" t="s">
        <v>864</v>
      </c>
      <c r="D230" s="11" t="s">
        <v>359</v>
      </c>
      <c r="E230" s="20" t="n">
        <f aca="false">$E213</f>
        <v>289.280329224406</v>
      </c>
      <c r="F230" s="20" t="n">
        <f aca="false">MIN($E230,$F226-SUM($F227:$F229))</f>
        <v>289.280329224406</v>
      </c>
    </row>
    <row r="231" customFormat="false" ht="15" hidden="false" customHeight="false" outlineLevel="0" collapsed="false">
      <c r="C231" s="0" t="s">
        <v>865</v>
      </c>
      <c r="D231" s="11" t="s">
        <v>359</v>
      </c>
      <c r="E231" s="20" t="n">
        <f aca="false">-$I113</f>
        <v>34.7123907534247</v>
      </c>
      <c r="F231" s="20" t="n">
        <f aca="false">MIN($E231,$F226-SUM($F227:$F230))</f>
        <v>34.7123907534247</v>
      </c>
    </row>
    <row r="232" customFormat="false" ht="15" hidden="false" customHeight="false" outlineLevel="0" collapsed="false">
      <c r="C232" s="0" t="s">
        <v>866</v>
      </c>
      <c r="D232" s="11" t="s">
        <v>359</v>
      </c>
      <c r="E232" s="20" t="n">
        <f aca="false">In_PSH_Land_Step*(In_PSH_Land+$E217)</f>
        <v>0</v>
      </c>
      <c r="F232" s="20" t="n">
        <f aca="false">MIN($E232,$F226-SUM($F227:$F231))</f>
        <v>0</v>
      </c>
    </row>
    <row r="233" customFormat="false" ht="15" hidden="false" customHeight="false" outlineLevel="0" collapsed="false">
      <c r="C233" s="27" t="s">
        <v>171</v>
      </c>
      <c r="D233" s="11" t="s">
        <v>359</v>
      </c>
      <c r="F233" s="62" t="n">
        <f aca="false">MAX(0,$F226-SUM($F227:$F232))</f>
        <v>3852.00728002217</v>
      </c>
    </row>
    <row r="234" customFormat="false" ht="15" hidden="false" customHeight="false" outlineLevel="0" collapsed="false">
      <c r="C234" s="0" t="s">
        <v>867</v>
      </c>
      <c r="D234" s="11" t="s">
        <v>359</v>
      </c>
      <c r="E234" s="20" t="n">
        <f aca="false">SUM($F227:$F232)+$F233-$F226</f>
        <v>0</v>
      </c>
      <c r="F234" s="20" t="n">
        <f aca="false">SUMPRODUCT(--($F227:$F232&gt;$E227:$E232+Tolerance))</f>
        <v>0</v>
      </c>
    </row>
    <row r="235" customFormat="false" ht="15" hidden="false" customHeight="false" outlineLevel="0" collapsed="false">
      <c r="C235" s="27" t="s">
        <v>172</v>
      </c>
      <c r="D235" s="11" t="s">
        <v>359</v>
      </c>
      <c r="F235" s="62" t="n">
        <f aca="false">SUM($F228:$F231)+$E224*$F233</f>
        <v>4129.19708799113</v>
      </c>
    </row>
    <row r="236" customFormat="false" ht="15" hidden="false" customHeight="false" outlineLevel="0" collapsed="false">
      <c r="C236" s="0" t="s">
        <v>173</v>
      </c>
      <c r="D236" s="11" t="s">
        <v>359</v>
      </c>
      <c r="F236" s="20" t="n">
        <f aca="false">$F232+$F224*$F233</f>
        <v>1540.80291200887</v>
      </c>
    </row>
    <row r="237" customFormat="false" ht="15" hidden="false" customHeight="false" outlineLevel="0" collapsed="false">
      <c r="A237" s="23"/>
      <c r="B237" s="23"/>
      <c r="C237" s="23" t="s">
        <v>868</v>
      </c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  <c r="DH237" s="23"/>
      <c r="DI237" s="23"/>
      <c r="DJ237" s="23"/>
      <c r="DK237" s="23"/>
      <c r="DL237" s="23"/>
      <c r="DM237" s="23"/>
      <c r="DN237" s="23"/>
      <c r="DO237" s="23"/>
      <c r="DP237" s="23"/>
      <c r="DQ237" s="23"/>
      <c r="DR237" s="23"/>
      <c r="DS237" s="23"/>
      <c r="DT237" s="23"/>
      <c r="DU237" s="23"/>
      <c r="DV237" s="23"/>
      <c r="DW237" s="23"/>
      <c r="DX237" s="23"/>
      <c r="DY237" s="23"/>
      <c r="DZ237" s="23"/>
      <c r="EA237" s="23"/>
      <c r="EB237" s="23"/>
      <c r="EC237" s="23"/>
      <c r="ED237" s="23"/>
      <c r="EE237" s="23"/>
      <c r="EF237" s="23"/>
      <c r="EG237" s="23"/>
      <c r="EH237" s="23"/>
      <c r="EI237" s="23"/>
      <c r="EJ237" s="23"/>
      <c r="EK237" s="23"/>
      <c r="EL237" s="23"/>
      <c r="EM237" s="23"/>
      <c r="EN237" s="23"/>
      <c r="EO237" s="23"/>
      <c r="EP237" s="23"/>
      <c r="EQ237" s="23"/>
      <c r="ER237" s="23"/>
      <c r="ES237" s="23"/>
      <c r="ET237" s="23"/>
      <c r="EU237" s="23"/>
      <c r="EV237" s="23"/>
      <c r="EW237" s="23"/>
      <c r="EX237" s="23"/>
      <c r="EY237" s="23"/>
      <c r="EZ237" s="23"/>
      <c r="FA237" s="23"/>
      <c r="FB237" s="23"/>
      <c r="FC237" s="23"/>
      <c r="FD237" s="23"/>
      <c r="FE237" s="23"/>
      <c r="FF237" s="23"/>
      <c r="FG237" s="23"/>
      <c r="FH237" s="23"/>
    </row>
    <row r="238" customFormat="false" ht="15" hidden="false" customHeight="false" outlineLevel="0" collapsed="false">
      <c r="C238" s="0" t="s">
        <v>869</v>
      </c>
      <c r="D238" s="11" t="s">
        <v>359</v>
      </c>
      <c r="I238" s="20" t="n">
        <f aca="false">SUM(J238:FH238)</f>
        <v>-7472.08739075342</v>
      </c>
      <c r="J238" s="20" t="n">
        <f aca="false">(J101+J102+J103+J104+J107)*(1-J25)+J113+J106</f>
        <v>-2749.35227272727</v>
      </c>
      <c r="K238" s="20" t="n">
        <f aca="false">(K101+K102+K103+K104+K107)*(1-K25)+K113+K106</f>
        <v>-395.190268026152</v>
      </c>
      <c r="L238" s="20" t="n">
        <f aca="false">(L101+L102+L103+L104+L107)*(1-L25)+L113+L106</f>
        <v>-684.462738443338</v>
      </c>
      <c r="M238" s="20" t="n">
        <f aca="false">(M101+M102+M103+M104+M107)*(1-M25)+M113+M106</f>
        <v>-226.929361942715</v>
      </c>
      <c r="N238" s="20" t="n">
        <f aca="false">(N101+N102+N103+N104+N107)*(1-N25)+N113+N106</f>
        <v>-1835.41287842623</v>
      </c>
      <c r="O238" s="20" t="n">
        <f aca="false">(O101+O102+O103+O104+O107)*(1-O25)+O113+O106</f>
        <v>-1580.73987118772</v>
      </c>
      <c r="P238" s="20" t="n">
        <f aca="false">(P101+P102+P103+P104+P107)*(1-P25)+P113+P106</f>
        <v>-0</v>
      </c>
      <c r="Q238" s="20" t="n">
        <f aca="false">(Q101+Q102+Q103+Q104+Q107)*(1-Q25)+Q113+Q106</f>
        <v>-0</v>
      </c>
      <c r="R238" s="20" t="n">
        <f aca="false">(R101+R102+R103+R104+R107)*(1-R25)+R113+R106</f>
        <v>-0</v>
      </c>
      <c r="S238" s="20" t="n">
        <f aca="false">(S101+S102+S103+S104+S107)*(1-S25)+S113+S106</f>
        <v>-0</v>
      </c>
      <c r="T238" s="20" t="n">
        <f aca="false">(T101+T102+T103+T104+T107)*(1-T25)+T113+T106</f>
        <v>-0</v>
      </c>
      <c r="U238" s="20" t="n">
        <f aca="false">(U101+U102+U103+U104+U107)*(1-U25)+U113+U106</f>
        <v>-0</v>
      </c>
      <c r="V238" s="20" t="n">
        <f aca="false">(V101+V102+V103+V104+V107)*(1-V25)+V113+V106</f>
        <v>-0</v>
      </c>
      <c r="W238" s="20" t="n">
        <f aca="false">(W101+W102+W103+W104+W107)*(1-W25)+W113+W106</f>
        <v>-0</v>
      </c>
      <c r="X238" s="20" t="n">
        <f aca="false">(X101+X102+X103+X104+X107)*(1-X25)+X113+X106</f>
        <v>-0</v>
      </c>
      <c r="Y238" s="20" t="n">
        <f aca="false">(Y101+Y102+Y103+Y104+Y107)*(1-Y25)+Y113+Y106</f>
        <v>-0</v>
      </c>
      <c r="Z238" s="20" t="n">
        <f aca="false">(Z101+Z102+Z103+Z104+Z107)*(1-Z25)+Z113+Z106</f>
        <v>-0</v>
      </c>
      <c r="AA238" s="20" t="n">
        <f aca="false">(AA101+AA102+AA103+AA104+AA107)*(1-AA25)+AA113+AA106</f>
        <v>-0</v>
      </c>
      <c r="AB238" s="20" t="n">
        <f aca="false">(AB101+AB102+AB103+AB104+AB107)*(1-AB25)+AB113+AB106</f>
        <v>-0</v>
      </c>
      <c r="AC238" s="20" t="n">
        <f aca="false">(AC101+AC102+AC103+AC104+AC107)*(1-AC25)+AC113+AC106</f>
        <v>-0</v>
      </c>
      <c r="AD238" s="20" t="n">
        <f aca="false">(AD101+AD102+AD103+AD104+AD107)*(1-AD25)+AD113+AD106</f>
        <v>-0</v>
      </c>
      <c r="AE238" s="20" t="n">
        <f aca="false">(AE101+AE102+AE103+AE104+AE107)*(1-AE25)+AE113+AE106</f>
        <v>-0</v>
      </c>
      <c r="AF238" s="20" t="n">
        <f aca="false">(AF101+AF102+AF103+AF104+AF107)*(1-AF25)+AF113+AF106</f>
        <v>-0</v>
      </c>
      <c r="AG238" s="20" t="n">
        <f aca="false">(AG101+AG102+AG103+AG104+AG107)*(1-AG25)+AG113+AG106</f>
        <v>-0</v>
      </c>
      <c r="AH238" s="20" t="n">
        <f aca="false">(AH101+AH102+AH103+AH104+AH107)*(1-AH25)+AH113+AH106</f>
        <v>-0</v>
      </c>
      <c r="AI238" s="20" t="n">
        <f aca="false">(AI101+AI102+AI103+AI104+AI107)*(1-AI25)+AI113+AI106</f>
        <v>-0</v>
      </c>
      <c r="AJ238" s="20" t="n">
        <f aca="false">(AJ101+AJ102+AJ103+AJ104+AJ107)*(1-AJ25)+AJ113+AJ106</f>
        <v>-0</v>
      </c>
      <c r="AK238" s="20" t="n">
        <f aca="false">(AK101+AK102+AK103+AK104+AK107)*(1-AK25)+AK113+AK106</f>
        <v>-0</v>
      </c>
      <c r="AL238" s="20" t="n">
        <f aca="false">(AL101+AL102+AL103+AL104+AL107)*(1-AL25)+AL113+AL106</f>
        <v>-0</v>
      </c>
      <c r="AM238" s="20" t="n">
        <f aca="false">(AM101+AM102+AM103+AM104+AM107)*(1-AM25)+AM113+AM106</f>
        <v>-0</v>
      </c>
      <c r="AN238" s="20" t="n">
        <f aca="false">(AN101+AN102+AN103+AN104+AN107)*(1-AN25)+AN113+AN106</f>
        <v>-0</v>
      </c>
      <c r="AO238" s="20" t="n">
        <f aca="false">(AO101+AO102+AO103+AO104+AO107)*(1-AO25)+AO113+AO106</f>
        <v>-0</v>
      </c>
      <c r="AP238" s="20" t="n">
        <f aca="false">(AP101+AP102+AP103+AP104+AP107)*(1-AP25)+AP113+AP106</f>
        <v>-0</v>
      </c>
      <c r="AQ238" s="20" t="n">
        <f aca="false">(AQ101+AQ102+AQ103+AQ104+AQ107)*(1-AQ25)+AQ113+AQ106</f>
        <v>-0</v>
      </c>
      <c r="AR238" s="20" t="n">
        <f aca="false">(AR101+AR102+AR103+AR104+AR107)*(1-AR25)+AR113+AR106</f>
        <v>-0</v>
      </c>
      <c r="AS238" s="20" t="n">
        <f aca="false">(AS101+AS102+AS103+AS104+AS107)*(1-AS25)+AS113+AS106</f>
        <v>-0</v>
      </c>
      <c r="AT238" s="20" t="n">
        <f aca="false">(AT101+AT102+AT103+AT104+AT107)*(1-AT25)+AT113+AT106</f>
        <v>-0</v>
      </c>
      <c r="AU238" s="20" t="n">
        <f aca="false">(AU101+AU102+AU103+AU104+AU107)*(1-AU25)+AU113+AU106</f>
        <v>-0</v>
      </c>
      <c r="AV238" s="20" t="n">
        <f aca="false">(AV101+AV102+AV103+AV104+AV107)*(1-AV25)+AV113+AV106</f>
        <v>-0</v>
      </c>
      <c r="AW238" s="20" t="n">
        <f aca="false">(AW101+AW102+AW103+AW104+AW107)*(1-AW25)+AW113+AW106</f>
        <v>-0</v>
      </c>
      <c r="AX238" s="20" t="n">
        <f aca="false">(AX101+AX102+AX103+AX104+AX107)*(1-AX25)+AX113+AX106</f>
        <v>-0</v>
      </c>
      <c r="AY238" s="20" t="n">
        <f aca="false">(AY101+AY102+AY103+AY104+AY107)*(1-AY25)+AY113+AY106</f>
        <v>-0</v>
      </c>
      <c r="AZ238" s="20" t="n">
        <f aca="false">(AZ101+AZ102+AZ103+AZ104+AZ107)*(1-AZ25)+AZ113+AZ106</f>
        <v>-0</v>
      </c>
      <c r="BA238" s="20" t="n">
        <f aca="false">(BA101+BA102+BA103+BA104+BA107)*(1-BA25)+BA113+BA106</f>
        <v>-0</v>
      </c>
      <c r="BB238" s="20" t="n">
        <f aca="false">(BB101+BB102+BB103+BB104+BB107)*(1-BB25)+BB113+BB106</f>
        <v>-0</v>
      </c>
      <c r="BC238" s="20" t="n">
        <f aca="false">(BC101+BC102+BC103+BC104+BC107)*(1-BC25)+BC113+BC106</f>
        <v>-0</v>
      </c>
      <c r="BD238" s="20" t="n">
        <f aca="false">(BD101+BD102+BD103+BD104+BD107)*(1-BD25)+BD113+BD106</f>
        <v>-0</v>
      </c>
      <c r="BE238" s="20" t="n">
        <f aca="false">(BE101+BE102+BE103+BE104+BE107)*(1-BE25)+BE113+BE106</f>
        <v>-0</v>
      </c>
      <c r="BF238" s="20" t="n">
        <f aca="false">(BF101+BF102+BF103+BF104+BF107)*(1-BF25)+BF113+BF106</f>
        <v>-0</v>
      </c>
      <c r="BG238" s="20" t="n">
        <f aca="false">(BG101+BG102+BG103+BG104+BG107)*(1-BG25)+BG113+BG106</f>
        <v>-0</v>
      </c>
      <c r="BH238" s="20" t="n">
        <f aca="false">(BH101+BH102+BH103+BH104+BH107)*(1-BH25)+BH113+BH106</f>
        <v>-0</v>
      </c>
      <c r="BI238" s="20" t="n">
        <f aca="false">(BI101+BI102+BI103+BI104+BI107)*(1-BI25)+BI113+BI106</f>
        <v>-0</v>
      </c>
      <c r="BJ238" s="20" t="n">
        <f aca="false">(BJ101+BJ102+BJ103+BJ104+BJ107)*(1-BJ25)+BJ113+BJ106</f>
        <v>-0</v>
      </c>
      <c r="BK238" s="20" t="n">
        <f aca="false">(BK101+BK102+BK103+BK104+BK107)*(1-BK25)+BK113+BK106</f>
        <v>-0</v>
      </c>
      <c r="BL238" s="20" t="n">
        <f aca="false">(BL101+BL102+BL103+BL104+BL107)*(1-BL25)+BL113+BL106</f>
        <v>-0</v>
      </c>
      <c r="BM238" s="20" t="n">
        <f aca="false">(BM101+BM102+BM103+BM104+BM107)*(1-BM25)+BM113+BM106</f>
        <v>-0</v>
      </c>
      <c r="BN238" s="20" t="n">
        <f aca="false">(BN101+BN102+BN103+BN104+BN107)*(1-BN25)+BN113+BN106</f>
        <v>-0</v>
      </c>
      <c r="BO238" s="20" t="n">
        <f aca="false">(BO101+BO102+BO103+BO104+BO107)*(1-BO25)+BO113+BO106</f>
        <v>-0</v>
      </c>
      <c r="BP238" s="20" t="n">
        <f aca="false">(BP101+BP102+BP103+BP104+BP107)*(1-BP25)+BP113+BP106</f>
        <v>-0</v>
      </c>
      <c r="BQ238" s="20" t="n">
        <f aca="false">(BQ101+BQ102+BQ103+BQ104+BQ107)*(1-BQ25)+BQ113+BQ106</f>
        <v>-0</v>
      </c>
      <c r="BR238" s="20" t="n">
        <f aca="false">(BR101+BR102+BR103+BR104+BR107)*(1-BR25)+BR113+BR106</f>
        <v>-0</v>
      </c>
      <c r="BS238" s="20" t="n">
        <f aca="false">(BS101+BS102+BS103+BS104+BS107)*(1-BS25)+BS113+BS106</f>
        <v>-0</v>
      </c>
      <c r="BT238" s="20" t="n">
        <f aca="false">(BT101+BT102+BT103+BT104+BT107)*(1-BT25)+BT113+BT106</f>
        <v>-0</v>
      </c>
      <c r="BU238" s="20" t="n">
        <f aca="false">(BU101+BU102+BU103+BU104+BU107)*(1-BU25)+BU113+BU106</f>
        <v>-0</v>
      </c>
      <c r="BV238" s="20" t="n">
        <f aca="false">(BV101+BV102+BV103+BV104+BV107)*(1-BV25)+BV113+BV106</f>
        <v>-0</v>
      </c>
      <c r="BW238" s="20" t="n">
        <f aca="false">(BW101+BW102+BW103+BW104+BW107)*(1-BW25)+BW113+BW106</f>
        <v>-0</v>
      </c>
      <c r="BX238" s="20" t="n">
        <f aca="false">(BX101+BX102+BX103+BX104+BX107)*(1-BX25)+BX113+BX106</f>
        <v>-0</v>
      </c>
      <c r="BY238" s="20" t="n">
        <f aca="false">(BY101+BY102+BY103+BY104+BY107)*(1-BY25)+BY113+BY106</f>
        <v>-0</v>
      </c>
      <c r="BZ238" s="20" t="n">
        <f aca="false">(BZ101+BZ102+BZ103+BZ104+BZ107)*(1-BZ25)+BZ113+BZ106</f>
        <v>-0</v>
      </c>
      <c r="CA238" s="20" t="n">
        <f aca="false">(CA101+CA102+CA103+CA104+CA107)*(1-CA25)+CA113+CA106</f>
        <v>-0</v>
      </c>
      <c r="CB238" s="20" t="n">
        <f aca="false">(CB101+CB102+CB103+CB104+CB107)*(1-CB25)+CB113+CB106</f>
        <v>-0</v>
      </c>
      <c r="CC238" s="20" t="n">
        <f aca="false">(CC101+CC102+CC103+CC104+CC107)*(1-CC25)+CC113+CC106</f>
        <v>-0</v>
      </c>
      <c r="CD238" s="20" t="n">
        <f aca="false">(CD101+CD102+CD103+CD104+CD107)*(1-CD25)+CD113+CD106</f>
        <v>-0</v>
      </c>
      <c r="CE238" s="20" t="n">
        <f aca="false">(CE101+CE102+CE103+CE104+CE107)*(1-CE25)+CE113+CE106</f>
        <v>-0</v>
      </c>
      <c r="CF238" s="20" t="n">
        <f aca="false">(CF101+CF102+CF103+CF104+CF107)*(1-CF25)+CF113+CF106</f>
        <v>-0</v>
      </c>
      <c r="CG238" s="20" t="n">
        <f aca="false">(CG101+CG102+CG103+CG104+CG107)*(1-CG25)+CG113+CG106</f>
        <v>-0</v>
      </c>
      <c r="CH238" s="20" t="n">
        <f aca="false">(CH101+CH102+CH103+CH104+CH107)*(1-CH25)+CH113+CH106</f>
        <v>-0</v>
      </c>
      <c r="CI238" s="20" t="n">
        <f aca="false">(CI101+CI102+CI103+CI104+CI107)*(1-CI25)+CI113+CI106</f>
        <v>-0</v>
      </c>
      <c r="CJ238" s="20" t="n">
        <f aca="false">(CJ101+CJ102+CJ103+CJ104+CJ107)*(1-CJ25)+CJ113+CJ106</f>
        <v>-0</v>
      </c>
      <c r="CK238" s="20" t="n">
        <f aca="false">(CK101+CK102+CK103+CK104+CK107)*(1-CK25)+CK113+CK106</f>
        <v>-0</v>
      </c>
      <c r="CL238" s="20" t="n">
        <f aca="false">(CL101+CL102+CL103+CL104+CL107)*(1-CL25)+CL113+CL106</f>
        <v>-0</v>
      </c>
      <c r="CM238" s="20" t="n">
        <f aca="false">(CM101+CM102+CM103+CM104+CM107)*(1-CM25)+CM113+CM106</f>
        <v>-0</v>
      </c>
      <c r="CN238" s="20" t="n">
        <f aca="false">(CN101+CN102+CN103+CN104+CN107)*(1-CN25)+CN113+CN106</f>
        <v>-0</v>
      </c>
      <c r="CO238" s="20" t="n">
        <f aca="false">(CO101+CO102+CO103+CO104+CO107)*(1-CO25)+CO113+CO106</f>
        <v>-0</v>
      </c>
      <c r="CP238" s="20" t="n">
        <f aca="false">(CP101+CP102+CP103+CP104+CP107)*(1-CP25)+CP113+CP106</f>
        <v>-0</v>
      </c>
      <c r="CQ238" s="20" t="n">
        <f aca="false">(CQ101+CQ102+CQ103+CQ104+CQ107)*(1-CQ25)+CQ113+CQ106</f>
        <v>-0</v>
      </c>
      <c r="CR238" s="20" t="n">
        <f aca="false">(CR101+CR102+CR103+CR104+CR107)*(1-CR25)+CR113+CR106</f>
        <v>-0</v>
      </c>
      <c r="CS238" s="20" t="n">
        <f aca="false">(CS101+CS102+CS103+CS104+CS107)*(1-CS25)+CS113+CS106</f>
        <v>-0</v>
      </c>
      <c r="CT238" s="20" t="n">
        <f aca="false">(CT101+CT102+CT103+CT104+CT107)*(1-CT25)+CT113+CT106</f>
        <v>-0</v>
      </c>
      <c r="CU238" s="20" t="n">
        <f aca="false">(CU101+CU102+CU103+CU104+CU107)*(1-CU25)+CU113+CU106</f>
        <v>-0</v>
      </c>
      <c r="CV238" s="20" t="n">
        <f aca="false">(CV101+CV102+CV103+CV104+CV107)*(1-CV25)+CV113+CV106</f>
        <v>-0</v>
      </c>
      <c r="CW238" s="20" t="n">
        <f aca="false">(CW101+CW102+CW103+CW104+CW107)*(1-CW25)+CW113+CW106</f>
        <v>-0</v>
      </c>
      <c r="CX238" s="20" t="n">
        <f aca="false">(CX101+CX102+CX103+CX104+CX107)*(1-CX25)+CX113+CX106</f>
        <v>-0</v>
      </c>
      <c r="CY238" s="20" t="n">
        <f aca="false">(CY101+CY102+CY103+CY104+CY107)*(1-CY25)+CY113+CY106</f>
        <v>-0</v>
      </c>
      <c r="CZ238" s="20" t="n">
        <f aca="false">(CZ101+CZ102+CZ103+CZ104+CZ107)*(1-CZ25)+CZ113+CZ106</f>
        <v>-0</v>
      </c>
      <c r="DA238" s="20" t="n">
        <f aca="false">(DA101+DA102+DA103+DA104+DA107)*(1-DA25)+DA113+DA106</f>
        <v>-0</v>
      </c>
      <c r="DB238" s="20" t="n">
        <f aca="false">(DB101+DB102+DB103+DB104+DB107)*(1-DB25)+DB113+DB106</f>
        <v>-0</v>
      </c>
      <c r="DC238" s="20" t="n">
        <f aca="false">(DC101+DC102+DC103+DC104+DC107)*(1-DC25)+DC113+DC106</f>
        <v>-0</v>
      </c>
      <c r="DD238" s="20" t="n">
        <f aca="false">(DD101+DD102+DD103+DD104+DD107)*(1-DD25)+DD113+DD106</f>
        <v>-0</v>
      </c>
      <c r="DE238" s="20" t="n">
        <f aca="false">(DE101+DE102+DE103+DE104+DE107)*(1-DE25)+DE113+DE106</f>
        <v>-0</v>
      </c>
      <c r="DF238" s="20" t="n">
        <f aca="false">(DF101+DF102+DF103+DF104+DF107)*(1-DF25)+DF113+DF106</f>
        <v>-0</v>
      </c>
      <c r="DG238" s="20" t="n">
        <f aca="false">(DG101+DG102+DG103+DG104+DG107)*(1-DG25)+DG113+DG106</f>
        <v>-0</v>
      </c>
      <c r="DH238" s="20" t="n">
        <f aca="false">(DH101+DH102+DH103+DH104+DH107)*(1-DH25)+DH113+DH106</f>
        <v>-0</v>
      </c>
      <c r="DI238" s="20" t="n">
        <f aca="false">(DI101+DI102+DI103+DI104+DI107)*(1-DI25)+DI113+DI106</f>
        <v>-0</v>
      </c>
      <c r="DJ238" s="20" t="n">
        <f aca="false">(DJ101+DJ102+DJ103+DJ104+DJ107)*(1-DJ25)+DJ113+DJ106</f>
        <v>-0</v>
      </c>
      <c r="DK238" s="20" t="n">
        <f aca="false">(DK101+DK102+DK103+DK104+DK107)*(1-DK25)+DK113+DK106</f>
        <v>-0</v>
      </c>
      <c r="DL238" s="20" t="n">
        <f aca="false">(DL101+DL102+DL103+DL104+DL107)*(1-DL25)+DL113+DL106</f>
        <v>-0</v>
      </c>
      <c r="DM238" s="20" t="n">
        <f aca="false">(DM101+DM102+DM103+DM104+DM107)*(1-DM25)+DM113+DM106</f>
        <v>-0</v>
      </c>
      <c r="DN238" s="20" t="n">
        <f aca="false">(DN101+DN102+DN103+DN104+DN107)*(1-DN25)+DN113+DN106</f>
        <v>-0</v>
      </c>
      <c r="DO238" s="20" t="n">
        <f aca="false">(DO101+DO102+DO103+DO104+DO107)*(1-DO25)+DO113+DO106</f>
        <v>-0</v>
      </c>
      <c r="DP238" s="20" t="n">
        <f aca="false">(DP101+DP102+DP103+DP104+DP107)*(1-DP25)+DP113+DP106</f>
        <v>-0</v>
      </c>
      <c r="DQ238" s="20" t="n">
        <f aca="false">(DQ101+DQ102+DQ103+DQ104+DQ107)*(1-DQ25)+DQ113+DQ106</f>
        <v>-0</v>
      </c>
      <c r="DR238" s="20" t="n">
        <f aca="false">(DR101+DR102+DR103+DR104+DR107)*(1-DR25)+DR113+DR106</f>
        <v>-0</v>
      </c>
      <c r="DS238" s="20" t="n">
        <f aca="false">(DS101+DS102+DS103+DS104+DS107)*(1-DS25)+DS113+DS106</f>
        <v>-0</v>
      </c>
      <c r="DT238" s="20" t="n">
        <f aca="false">(DT101+DT102+DT103+DT104+DT107)*(1-DT25)+DT113+DT106</f>
        <v>-0</v>
      </c>
      <c r="DU238" s="20" t="n">
        <f aca="false">(DU101+DU102+DU103+DU104+DU107)*(1-DU25)+DU113+DU106</f>
        <v>-0</v>
      </c>
      <c r="DV238" s="20" t="n">
        <f aca="false">(DV101+DV102+DV103+DV104+DV107)*(1-DV25)+DV113+DV106</f>
        <v>-0</v>
      </c>
      <c r="DW238" s="20" t="n">
        <f aca="false">(DW101+DW102+DW103+DW104+DW107)*(1-DW25)+DW113+DW106</f>
        <v>-0</v>
      </c>
      <c r="DX238" s="20" t="n">
        <f aca="false">(DX101+DX102+DX103+DX104+DX107)*(1-DX25)+DX113+DX106</f>
        <v>-0</v>
      </c>
      <c r="DY238" s="20" t="n">
        <f aca="false">(DY101+DY102+DY103+DY104+DY107)*(1-DY25)+DY113+DY106</f>
        <v>-0</v>
      </c>
      <c r="DZ238" s="20" t="n">
        <f aca="false">(DZ101+DZ102+DZ103+DZ104+DZ107)*(1-DZ25)+DZ113+DZ106</f>
        <v>-0</v>
      </c>
      <c r="EA238" s="20" t="n">
        <f aca="false">(EA101+EA102+EA103+EA104+EA107)*(1-EA25)+EA113+EA106</f>
        <v>-0</v>
      </c>
      <c r="EB238" s="20" t="n">
        <f aca="false">(EB101+EB102+EB103+EB104+EB107)*(1-EB25)+EB113+EB106</f>
        <v>-0</v>
      </c>
      <c r="EC238" s="20" t="n">
        <f aca="false">(EC101+EC102+EC103+EC104+EC107)*(1-EC25)+EC113+EC106</f>
        <v>-0</v>
      </c>
      <c r="ED238" s="20" t="n">
        <f aca="false">(ED101+ED102+ED103+ED104+ED107)*(1-ED25)+ED113+ED106</f>
        <v>-0</v>
      </c>
      <c r="EE238" s="20" t="n">
        <f aca="false">(EE101+EE102+EE103+EE104+EE107)*(1-EE25)+EE113+EE106</f>
        <v>-0</v>
      </c>
      <c r="EF238" s="20" t="n">
        <f aca="false">(EF101+EF102+EF103+EF104+EF107)*(1-EF25)+EF113+EF106</f>
        <v>-0</v>
      </c>
      <c r="EG238" s="20" t="n">
        <f aca="false">(EG101+EG102+EG103+EG104+EG107)*(1-EG25)+EG113+EG106</f>
        <v>-0</v>
      </c>
      <c r="EH238" s="20" t="n">
        <f aca="false">(EH101+EH102+EH103+EH104+EH107)*(1-EH25)+EH113+EH106</f>
        <v>-0</v>
      </c>
      <c r="EI238" s="20" t="n">
        <f aca="false">(EI101+EI102+EI103+EI104+EI107)*(1-EI25)+EI113+EI106</f>
        <v>-0</v>
      </c>
      <c r="EJ238" s="20" t="n">
        <f aca="false">(EJ101+EJ102+EJ103+EJ104+EJ107)*(1-EJ25)+EJ113+EJ106</f>
        <v>-0</v>
      </c>
      <c r="EK238" s="20" t="n">
        <f aca="false">(EK101+EK102+EK103+EK104+EK107)*(1-EK25)+EK113+EK106</f>
        <v>-0</v>
      </c>
      <c r="EL238" s="20" t="n">
        <f aca="false">(EL101+EL102+EL103+EL104+EL107)*(1-EL25)+EL113+EL106</f>
        <v>-0</v>
      </c>
      <c r="EM238" s="20" t="n">
        <f aca="false">(EM101+EM102+EM103+EM104+EM107)*(1-EM25)+EM113+EM106</f>
        <v>-0</v>
      </c>
      <c r="EN238" s="20" t="n">
        <f aca="false">(EN101+EN102+EN103+EN104+EN107)*(1-EN25)+EN113+EN106</f>
        <v>-0</v>
      </c>
      <c r="EO238" s="20" t="n">
        <f aca="false">(EO101+EO102+EO103+EO104+EO107)*(1-EO25)+EO113+EO106</f>
        <v>-0</v>
      </c>
      <c r="EP238" s="20" t="n">
        <f aca="false">(EP101+EP102+EP103+EP104+EP107)*(1-EP25)+EP113+EP106</f>
        <v>-0</v>
      </c>
      <c r="EQ238" s="20" t="n">
        <f aca="false">(EQ101+EQ102+EQ103+EQ104+EQ107)*(1-EQ25)+EQ113+EQ106</f>
        <v>-0</v>
      </c>
      <c r="ER238" s="20" t="n">
        <f aca="false">(ER101+ER102+ER103+ER104+ER107)*(1-ER25)+ER113+ER106</f>
        <v>-0</v>
      </c>
      <c r="ES238" s="20" t="n">
        <f aca="false">(ES101+ES102+ES103+ES104+ES107)*(1-ES25)+ES113+ES106</f>
        <v>-0</v>
      </c>
      <c r="ET238" s="20" t="n">
        <f aca="false">(ET101+ET102+ET103+ET104+ET107)*(1-ET25)+ET113+ET106</f>
        <v>-0</v>
      </c>
      <c r="EU238" s="20" t="n">
        <f aca="false">(EU101+EU102+EU103+EU104+EU107)*(1-EU25)+EU113+EU106</f>
        <v>-0</v>
      </c>
      <c r="EV238" s="20" t="n">
        <f aca="false">(EV101+EV102+EV103+EV104+EV107)*(1-EV25)+EV113+EV106</f>
        <v>-0</v>
      </c>
      <c r="EW238" s="20" t="n">
        <f aca="false">(EW101+EW102+EW103+EW104+EW107)*(1-EW25)+EW113+EW106</f>
        <v>-0</v>
      </c>
      <c r="EX238" s="20" t="n">
        <f aca="false">(EX101+EX102+EX103+EX104+EX107)*(1-EX25)+EX113+EX106</f>
        <v>-0</v>
      </c>
      <c r="EY238" s="20" t="n">
        <f aca="false">(EY101+EY102+EY103+EY104+EY107)*(1-EY25)+EY113+EY106</f>
        <v>-0</v>
      </c>
      <c r="EZ238" s="20" t="n">
        <f aca="false">(EZ101+EZ102+EZ103+EZ104+EZ107)*(1-EZ25)+EZ113+EZ106</f>
        <v>-0</v>
      </c>
      <c r="FA238" s="20" t="n">
        <f aca="false">(FA101+FA102+FA103+FA104+FA107)*(1-FA25)+FA113+FA106</f>
        <v>-0</v>
      </c>
      <c r="FB238" s="20" t="n">
        <f aca="false">(FB101+FB102+FB103+FB104+FB107)*(1-FB25)+FB113+FB106</f>
        <v>-0</v>
      </c>
      <c r="FC238" s="20" t="n">
        <f aca="false">(FC101+FC102+FC103+FC104+FC107)*(1-FC25)+FC113+FC106</f>
        <v>-0</v>
      </c>
      <c r="FD238" s="20" t="n">
        <f aca="false">(FD101+FD102+FD103+FD104+FD107)*(1-FD25)+FD113+FD106</f>
        <v>-0</v>
      </c>
      <c r="FE238" s="20" t="n">
        <f aca="false">(FE101+FE102+FE103+FE104+FE107)*(1-FE25)+FE113+FE106</f>
        <v>-0</v>
      </c>
      <c r="FF238" s="20" t="n">
        <f aca="false">(FF101+FF102+FF103+FF104+FF107)*(1-FF25)+FF113+FF106</f>
        <v>-0</v>
      </c>
      <c r="FG238" s="20" t="n">
        <f aca="false">(FG101+FG102+FG103+FG104+FG107)*(1-FG25)+FG113+FG106</f>
        <v>-0</v>
      </c>
      <c r="FH238" s="20" t="n">
        <f aca="false">(FH101+FH102+FH103+FH104+FH107)*(1-FH25)+FH113+FH106</f>
        <v>-0</v>
      </c>
    </row>
    <row r="239" customFormat="false" ht="15" hidden="false" customHeight="false" outlineLevel="0" collapsed="false">
      <c r="C239" s="0" t="s">
        <v>870</v>
      </c>
      <c r="D239" s="11" t="s">
        <v>359</v>
      </c>
      <c r="I239" s="20" t="n">
        <f aca="false">SUM(J239:FH239)</f>
        <v>9872.57208799113</v>
      </c>
      <c r="J239" s="20" t="n">
        <f aca="false">J108*(1-J25)+J186+J187+$F235*J20</f>
        <v>0</v>
      </c>
      <c r="K239" s="20" t="n">
        <f aca="false">K108*(1-K25)+K186+K187+$F235*K20</f>
        <v>1213.875</v>
      </c>
      <c r="L239" s="20" t="n">
        <f aca="false">L108*(1-L25)+L186+L187+$F235*L20</f>
        <v>0</v>
      </c>
      <c r="M239" s="20" t="n">
        <f aca="false">M108*(1-M25)+M186+M187+$F235*M20</f>
        <v>0</v>
      </c>
      <c r="N239" s="20" t="n">
        <f aca="false">N108*(1-N25)+N186+N187+$F235*N20</f>
        <v>0</v>
      </c>
      <c r="O239" s="20" t="n">
        <f aca="false">O108*(1-O25)+O186+O187+$F235*O20</f>
        <v>8658.69708799113</v>
      </c>
      <c r="P239" s="20" t="n">
        <f aca="false">P108*(1-P25)+P186+P187+$F235*P20</f>
        <v>0</v>
      </c>
      <c r="Q239" s="20" t="n">
        <f aca="false">Q108*(1-Q25)+Q186+Q187+$F235*Q20</f>
        <v>0</v>
      </c>
      <c r="R239" s="20" t="n">
        <f aca="false">R108*(1-R25)+R186+R187+$F235*R20</f>
        <v>0</v>
      </c>
      <c r="S239" s="20" t="n">
        <f aca="false">S108*(1-S25)+S186+S187+$F235*S20</f>
        <v>0</v>
      </c>
      <c r="T239" s="20" t="n">
        <f aca="false">T108*(1-T25)+T186+T187+$F235*T20</f>
        <v>0</v>
      </c>
      <c r="U239" s="20" t="n">
        <f aca="false">U108*(1-U25)+U186+U187+$F235*U20</f>
        <v>0</v>
      </c>
      <c r="V239" s="20" t="n">
        <f aca="false">V108*(1-V25)+V186+V187+$F235*V20</f>
        <v>0</v>
      </c>
      <c r="W239" s="20" t="n">
        <f aca="false">W108*(1-W25)+W186+W187+$F235*W20</f>
        <v>0</v>
      </c>
      <c r="X239" s="20" t="n">
        <f aca="false">X108*(1-X25)+X186+X187+$F235*X20</f>
        <v>0</v>
      </c>
      <c r="Y239" s="20" t="n">
        <f aca="false">Y108*(1-Y25)+Y186+Y187+$F235*Y20</f>
        <v>0</v>
      </c>
      <c r="Z239" s="20" t="n">
        <f aca="false">Z108*(1-Z25)+Z186+Z187+$F235*Z20</f>
        <v>0</v>
      </c>
      <c r="AA239" s="20" t="n">
        <f aca="false">AA108*(1-AA25)+AA186+AA187+$F235*AA20</f>
        <v>0</v>
      </c>
      <c r="AB239" s="20" t="n">
        <f aca="false">AB108*(1-AB25)+AB186+AB187+$F235*AB20</f>
        <v>0</v>
      </c>
      <c r="AC239" s="20" t="n">
        <f aca="false">AC108*(1-AC25)+AC186+AC187+$F235*AC20</f>
        <v>0</v>
      </c>
      <c r="AD239" s="20" t="n">
        <f aca="false">AD108*(1-AD25)+AD186+AD187+$F235*AD20</f>
        <v>0</v>
      </c>
      <c r="AE239" s="20" t="n">
        <f aca="false">AE108*(1-AE25)+AE186+AE187+$F235*AE20</f>
        <v>0</v>
      </c>
      <c r="AF239" s="20" t="n">
        <f aca="false">AF108*(1-AF25)+AF186+AF187+$F235*AF20</f>
        <v>0</v>
      </c>
      <c r="AG239" s="20" t="n">
        <f aca="false">AG108*(1-AG25)+AG186+AG187+$F235*AG20</f>
        <v>0</v>
      </c>
      <c r="AH239" s="20" t="n">
        <f aca="false">AH108*(1-AH25)+AH186+AH187+$F235*AH20</f>
        <v>0</v>
      </c>
      <c r="AI239" s="20" t="n">
        <f aca="false">AI108*(1-AI25)+AI186+AI187+$F235*AI20</f>
        <v>0</v>
      </c>
      <c r="AJ239" s="20" t="n">
        <f aca="false">AJ108*(1-AJ25)+AJ186+AJ187+$F235*AJ20</f>
        <v>0</v>
      </c>
      <c r="AK239" s="20" t="n">
        <f aca="false">AK108*(1-AK25)+AK186+AK187+$F235*AK20</f>
        <v>0</v>
      </c>
      <c r="AL239" s="20" t="n">
        <f aca="false">AL108*(1-AL25)+AL186+AL187+$F235*AL20</f>
        <v>0</v>
      </c>
      <c r="AM239" s="20" t="n">
        <f aca="false">AM108*(1-AM25)+AM186+AM187+$F235*AM20</f>
        <v>0</v>
      </c>
      <c r="AN239" s="20" t="n">
        <f aca="false">AN108*(1-AN25)+AN186+AN187+$F235*AN20</f>
        <v>0</v>
      </c>
      <c r="AO239" s="20" t="n">
        <f aca="false">AO108*(1-AO25)+AO186+AO187+$F235*AO20</f>
        <v>0</v>
      </c>
      <c r="AP239" s="20" t="n">
        <f aca="false">AP108*(1-AP25)+AP186+AP187+$F235*AP20</f>
        <v>0</v>
      </c>
      <c r="AQ239" s="20" t="n">
        <f aca="false">AQ108*(1-AQ25)+AQ186+AQ187+$F235*AQ20</f>
        <v>0</v>
      </c>
      <c r="AR239" s="20" t="n">
        <f aca="false">AR108*(1-AR25)+AR186+AR187+$F235*AR20</f>
        <v>0</v>
      </c>
      <c r="AS239" s="20" t="n">
        <f aca="false">AS108*(1-AS25)+AS186+AS187+$F235*AS20</f>
        <v>0</v>
      </c>
      <c r="AT239" s="20" t="n">
        <f aca="false">AT108*(1-AT25)+AT186+AT187+$F235*AT20</f>
        <v>0</v>
      </c>
      <c r="AU239" s="20" t="n">
        <f aca="false">AU108*(1-AU25)+AU186+AU187+$F235*AU20</f>
        <v>0</v>
      </c>
      <c r="AV239" s="20" t="n">
        <f aca="false">AV108*(1-AV25)+AV186+AV187+$F235*AV20</f>
        <v>0</v>
      </c>
      <c r="AW239" s="20" t="n">
        <f aca="false">AW108*(1-AW25)+AW186+AW187+$F235*AW20</f>
        <v>0</v>
      </c>
      <c r="AX239" s="20" t="n">
        <f aca="false">AX108*(1-AX25)+AX186+AX187+$F235*AX20</f>
        <v>0</v>
      </c>
      <c r="AY239" s="20" t="n">
        <f aca="false">AY108*(1-AY25)+AY186+AY187+$F235*AY20</f>
        <v>0</v>
      </c>
      <c r="AZ239" s="20" t="n">
        <f aca="false">AZ108*(1-AZ25)+AZ186+AZ187+$F235*AZ20</f>
        <v>0</v>
      </c>
      <c r="BA239" s="20" t="n">
        <f aca="false">BA108*(1-BA25)+BA186+BA187+$F235*BA20</f>
        <v>0</v>
      </c>
      <c r="BB239" s="20" t="n">
        <f aca="false">BB108*(1-BB25)+BB186+BB187+$F235*BB20</f>
        <v>0</v>
      </c>
      <c r="BC239" s="20" t="n">
        <f aca="false">BC108*(1-BC25)+BC186+BC187+$F235*BC20</f>
        <v>0</v>
      </c>
      <c r="BD239" s="20" t="n">
        <f aca="false">BD108*(1-BD25)+BD186+BD187+$F235*BD20</f>
        <v>0</v>
      </c>
      <c r="BE239" s="20" t="n">
        <f aca="false">BE108*(1-BE25)+BE186+BE187+$F235*BE20</f>
        <v>0</v>
      </c>
      <c r="BF239" s="20" t="n">
        <f aca="false">BF108*(1-BF25)+BF186+BF187+$F235*BF20</f>
        <v>0</v>
      </c>
      <c r="BG239" s="20" t="n">
        <f aca="false">BG108*(1-BG25)+BG186+BG187+$F235*BG20</f>
        <v>0</v>
      </c>
      <c r="BH239" s="20" t="n">
        <f aca="false">BH108*(1-BH25)+BH186+BH187+$F235*BH20</f>
        <v>0</v>
      </c>
      <c r="BI239" s="20" t="n">
        <f aca="false">BI108*(1-BI25)+BI186+BI187+$F235*BI20</f>
        <v>0</v>
      </c>
      <c r="BJ239" s="20" t="n">
        <f aca="false">BJ108*(1-BJ25)+BJ186+BJ187+$F235*BJ20</f>
        <v>0</v>
      </c>
      <c r="BK239" s="20" t="n">
        <f aca="false">BK108*(1-BK25)+BK186+BK187+$F235*BK20</f>
        <v>0</v>
      </c>
      <c r="BL239" s="20" t="n">
        <f aca="false">BL108*(1-BL25)+BL186+BL187+$F235*BL20</f>
        <v>0</v>
      </c>
      <c r="BM239" s="20" t="n">
        <f aca="false">BM108*(1-BM25)+BM186+BM187+$F235*BM20</f>
        <v>0</v>
      </c>
      <c r="BN239" s="20" t="n">
        <f aca="false">BN108*(1-BN25)+BN186+BN187+$F235*BN20</f>
        <v>0</v>
      </c>
      <c r="BO239" s="20" t="n">
        <f aca="false">BO108*(1-BO25)+BO186+BO187+$F235*BO20</f>
        <v>0</v>
      </c>
      <c r="BP239" s="20" t="n">
        <f aca="false">BP108*(1-BP25)+BP186+BP187+$F235*BP20</f>
        <v>0</v>
      </c>
      <c r="BQ239" s="20" t="n">
        <f aca="false">BQ108*(1-BQ25)+BQ186+BQ187+$F235*BQ20</f>
        <v>0</v>
      </c>
      <c r="BR239" s="20" t="n">
        <f aca="false">BR108*(1-BR25)+BR186+BR187+$F235*BR20</f>
        <v>0</v>
      </c>
      <c r="BS239" s="20" t="n">
        <f aca="false">BS108*(1-BS25)+BS186+BS187+$F235*BS20</f>
        <v>0</v>
      </c>
      <c r="BT239" s="20" t="n">
        <f aca="false">BT108*(1-BT25)+BT186+BT187+$F235*BT20</f>
        <v>0</v>
      </c>
      <c r="BU239" s="20" t="n">
        <f aca="false">BU108*(1-BU25)+BU186+BU187+$F235*BU20</f>
        <v>0</v>
      </c>
      <c r="BV239" s="20" t="n">
        <f aca="false">BV108*(1-BV25)+BV186+BV187+$F235*BV20</f>
        <v>0</v>
      </c>
      <c r="BW239" s="20" t="n">
        <f aca="false">BW108*(1-BW25)+BW186+BW187+$F235*BW20</f>
        <v>0</v>
      </c>
      <c r="BX239" s="20" t="n">
        <f aca="false">BX108*(1-BX25)+BX186+BX187+$F235*BX20</f>
        <v>0</v>
      </c>
      <c r="BY239" s="20" t="n">
        <f aca="false">BY108*(1-BY25)+BY186+BY187+$F235*BY20</f>
        <v>0</v>
      </c>
      <c r="BZ239" s="20" t="n">
        <f aca="false">BZ108*(1-BZ25)+BZ186+BZ187+$F235*BZ20</f>
        <v>0</v>
      </c>
      <c r="CA239" s="20" t="n">
        <f aca="false">CA108*(1-CA25)+CA186+CA187+$F235*CA20</f>
        <v>0</v>
      </c>
      <c r="CB239" s="20" t="n">
        <f aca="false">CB108*(1-CB25)+CB186+CB187+$F235*CB20</f>
        <v>0</v>
      </c>
      <c r="CC239" s="20" t="n">
        <f aca="false">CC108*(1-CC25)+CC186+CC187+$F235*CC20</f>
        <v>0</v>
      </c>
      <c r="CD239" s="20" t="n">
        <f aca="false">CD108*(1-CD25)+CD186+CD187+$F235*CD20</f>
        <v>0</v>
      </c>
      <c r="CE239" s="20" t="n">
        <f aca="false">CE108*(1-CE25)+CE186+CE187+$F235*CE20</f>
        <v>0</v>
      </c>
      <c r="CF239" s="20" t="n">
        <f aca="false">CF108*(1-CF25)+CF186+CF187+$F235*CF20</f>
        <v>0</v>
      </c>
      <c r="CG239" s="20" t="n">
        <f aca="false">CG108*(1-CG25)+CG186+CG187+$F235*CG20</f>
        <v>0</v>
      </c>
      <c r="CH239" s="20" t="n">
        <f aca="false">CH108*(1-CH25)+CH186+CH187+$F235*CH20</f>
        <v>0</v>
      </c>
      <c r="CI239" s="20" t="n">
        <f aca="false">CI108*(1-CI25)+CI186+CI187+$F235*CI20</f>
        <v>0</v>
      </c>
      <c r="CJ239" s="20" t="n">
        <f aca="false">CJ108*(1-CJ25)+CJ186+CJ187+$F235*CJ20</f>
        <v>0</v>
      </c>
      <c r="CK239" s="20" t="n">
        <f aca="false">CK108*(1-CK25)+CK186+CK187+$F235*CK20</f>
        <v>0</v>
      </c>
      <c r="CL239" s="20" t="n">
        <f aca="false">CL108*(1-CL25)+CL186+CL187+$F235*CL20</f>
        <v>0</v>
      </c>
      <c r="CM239" s="20" t="n">
        <f aca="false">CM108*(1-CM25)+CM186+CM187+$F235*CM20</f>
        <v>0</v>
      </c>
      <c r="CN239" s="20" t="n">
        <f aca="false">CN108*(1-CN25)+CN186+CN187+$F235*CN20</f>
        <v>0</v>
      </c>
      <c r="CO239" s="20" t="n">
        <f aca="false">CO108*(1-CO25)+CO186+CO187+$F235*CO20</f>
        <v>0</v>
      </c>
      <c r="CP239" s="20" t="n">
        <f aca="false">CP108*(1-CP25)+CP186+CP187+$F235*CP20</f>
        <v>0</v>
      </c>
      <c r="CQ239" s="20" t="n">
        <f aca="false">CQ108*(1-CQ25)+CQ186+CQ187+$F235*CQ20</f>
        <v>0</v>
      </c>
      <c r="CR239" s="20" t="n">
        <f aca="false">CR108*(1-CR25)+CR186+CR187+$F235*CR20</f>
        <v>0</v>
      </c>
      <c r="CS239" s="20" t="n">
        <f aca="false">CS108*(1-CS25)+CS186+CS187+$F235*CS20</f>
        <v>0</v>
      </c>
      <c r="CT239" s="20" t="n">
        <f aca="false">CT108*(1-CT25)+CT186+CT187+$F235*CT20</f>
        <v>0</v>
      </c>
      <c r="CU239" s="20" t="n">
        <f aca="false">CU108*(1-CU25)+CU186+CU187+$F235*CU20</f>
        <v>0</v>
      </c>
      <c r="CV239" s="20" t="n">
        <f aca="false">CV108*(1-CV25)+CV186+CV187+$F235*CV20</f>
        <v>0</v>
      </c>
      <c r="CW239" s="20" t="n">
        <f aca="false">CW108*(1-CW25)+CW186+CW187+$F235*CW20</f>
        <v>0</v>
      </c>
      <c r="CX239" s="20" t="n">
        <f aca="false">CX108*(1-CX25)+CX186+CX187+$F235*CX20</f>
        <v>0</v>
      </c>
      <c r="CY239" s="20" t="n">
        <f aca="false">CY108*(1-CY25)+CY186+CY187+$F235*CY20</f>
        <v>0</v>
      </c>
      <c r="CZ239" s="20" t="n">
        <f aca="false">CZ108*(1-CZ25)+CZ186+CZ187+$F235*CZ20</f>
        <v>0</v>
      </c>
      <c r="DA239" s="20" t="n">
        <f aca="false">DA108*(1-DA25)+DA186+DA187+$F235*DA20</f>
        <v>0</v>
      </c>
      <c r="DB239" s="20" t="n">
        <f aca="false">DB108*(1-DB25)+DB186+DB187+$F235*DB20</f>
        <v>0</v>
      </c>
      <c r="DC239" s="20" t="n">
        <f aca="false">DC108*(1-DC25)+DC186+DC187+$F235*DC20</f>
        <v>0</v>
      </c>
      <c r="DD239" s="20" t="n">
        <f aca="false">DD108*(1-DD25)+DD186+DD187+$F235*DD20</f>
        <v>0</v>
      </c>
      <c r="DE239" s="20" t="n">
        <f aca="false">DE108*(1-DE25)+DE186+DE187+$F235*DE20</f>
        <v>0</v>
      </c>
      <c r="DF239" s="20" t="n">
        <f aca="false">DF108*(1-DF25)+DF186+DF187+$F235*DF20</f>
        <v>0</v>
      </c>
      <c r="DG239" s="20" t="n">
        <f aca="false">DG108*(1-DG25)+DG186+DG187+$F235*DG20</f>
        <v>0</v>
      </c>
      <c r="DH239" s="20" t="n">
        <f aca="false">DH108*(1-DH25)+DH186+DH187+$F235*DH20</f>
        <v>0</v>
      </c>
      <c r="DI239" s="20" t="n">
        <f aca="false">DI108*(1-DI25)+DI186+DI187+$F235*DI20</f>
        <v>0</v>
      </c>
      <c r="DJ239" s="20" t="n">
        <f aca="false">DJ108*(1-DJ25)+DJ186+DJ187+$F235*DJ20</f>
        <v>0</v>
      </c>
      <c r="DK239" s="20" t="n">
        <f aca="false">DK108*(1-DK25)+DK186+DK187+$F235*DK20</f>
        <v>0</v>
      </c>
      <c r="DL239" s="20" t="n">
        <f aca="false">DL108*(1-DL25)+DL186+DL187+$F235*DL20</f>
        <v>0</v>
      </c>
      <c r="DM239" s="20" t="n">
        <f aca="false">DM108*(1-DM25)+DM186+DM187+$F235*DM20</f>
        <v>0</v>
      </c>
      <c r="DN239" s="20" t="n">
        <f aca="false">DN108*(1-DN25)+DN186+DN187+$F235*DN20</f>
        <v>0</v>
      </c>
      <c r="DO239" s="20" t="n">
        <f aca="false">DO108*(1-DO25)+DO186+DO187+$F235*DO20</f>
        <v>0</v>
      </c>
      <c r="DP239" s="20" t="n">
        <f aca="false">DP108*(1-DP25)+DP186+DP187+$F235*DP20</f>
        <v>0</v>
      </c>
      <c r="DQ239" s="20" t="n">
        <f aca="false">DQ108*(1-DQ25)+DQ186+DQ187+$F235*DQ20</f>
        <v>0</v>
      </c>
      <c r="DR239" s="20" t="n">
        <f aca="false">DR108*(1-DR25)+DR186+DR187+$F235*DR20</f>
        <v>0</v>
      </c>
      <c r="DS239" s="20" t="n">
        <f aca="false">DS108*(1-DS25)+DS186+DS187+$F235*DS20</f>
        <v>0</v>
      </c>
      <c r="DT239" s="20" t="n">
        <f aca="false">DT108*(1-DT25)+DT186+DT187+$F235*DT20</f>
        <v>0</v>
      </c>
      <c r="DU239" s="20" t="n">
        <f aca="false">DU108*(1-DU25)+DU186+DU187+$F235*DU20</f>
        <v>0</v>
      </c>
      <c r="DV239" s="20" t="n">
        <f aca="false">DV108*(1-DV25)+DV186+DV187+$F235*DV20</f>
        <v>0</v>
      </c>
      <c r="DW239" s="20" t="n">
        <f aca="false">DW108*(1-DW25)+DW186+DW187+$F235*DW20</f>
        <v>0</v>
      </c>
      <c r="DX239" s="20" t="n">
        <f aca="false">DX108*(1-DX25)+DX186+DX187+$F235*DX20</f>
        <v>0</v>
      </c>
      <c r="DY239" s="20" t="n">
        <f aca="false">DY108*(1-DY25)+DY186+DY187+$F235*DY20</f>
        <v>0</v>
      </c>
      <c r="DZ239" s="20" t="n">
        <f aca="false">DZ108*(1-DZ25)+DZ186+DZ187+$F235*DZ20</f>
        <v>0</v>
      </c>
      <c r="EA239" s="20" t="n">
        <f aca="false">EA108*(1-EA25)+EA186+EA187+$F235*EA20</f>
        <v>0</v>
      </c>
      <c r="EB239" s="20" t="n">
        <f aca="false">EB108*(1-EB25)+EB186+EB187+$F235*EB20</f>
        <v>0</v>
      </c>
      <c r="EC239" s="20" t="n">
        <f aca="false">EC108*(1-EC25)+EC186+EC187+$F235*EC20</f>
        <v>0</v>
      </c>
      <c r="ED239" s="20" t="n">
        <f aca="false">ED108*(1-ED25)+ED186+ED187+$F235*ED20</f>
        <v>0</v>
      </c>
      <c r="EE239" s="20" t="n">
        <f aca="false">EE108*(1-EE25)+EE186+EE187+$F235*EE20</f>
        <v>0</v>
      </c>
      <c r="EF239" s="20" t="n">
        <f aca="false">EF108*(1-EF25)+EF186+EF187+$F235*EF20</f>
        <v>0</v>
      </c>
      <c r="EG239" s="20" t="n">
        <f aca="false">EG108*(1-EG25)+EG186+EG187+$F235*EG20</f>
        <v>0</v>
      </c>
      <c r="EH239" s="20" t="n">
        <f aca="false">EH108*(1-EH25)+EH186+EH187+$F235*EH20</f>
        <v>0</v>
      </c>
      <c r="EI239" s="20" t="n">
        <f aca="false">EI108*(1-EI25)+EI186+EI187+$F235*EI20</f>
        <v>0</v>
      </c>
      <c r="EJ239" s="20" t="n">
        <f aca="false">EJ108*(1-EJ25)+EJ186+EJ187+$F235*EJ20</f>
        <v>0</v>
      </c>
      <c r="EK239" s="20" t="n">
        <f aca="false">EK108*(1-EK25)+EK186+EK187+$F235*EK20</f>
        <v>0</v>
      </c>
      <c r="EL239" s="20" t="n">
        <f aca="false">EL108*(1-EL25)+EL186+EL187+$F235*EL20</f>
        <v>0</v>
      </c>
      <c r="EM239" s="20" t="n">
        <f aca="false">EM108*(1-EM25)+EM186+EM187+$F235*EM20</f>
        <v>0</v>
      </c>
      <c r="EN239" s="20" t="n">
        <f aca="false">EN108*(1-EN25)+EN186+EN187+$F235*EN20</f>
        <v>0</v>
      </c>
      <c r="EO239" s="20" t="n">
        <f aca="false">EO108*(1-EO25)+EO186+EO187+$F235*EO20</f>
        <v>0</v>
      </c>
      <c r="EP239" s="20" t="n">
        <f aca="false">EP108*(1-EP25)+EP186+EP187+$F235*EP20</f>
        <v>0</v>
      </c>
      <c r="EQ239" s="20" t="n">
        <f aca="false">EQ108*(1-EQ25)+EQ186+EQ187+$F235*EQ20</f>
        <v>0</v>
      </c>
      <c r="ER239" s="20" t="n">
        <f aca="false">ER108*(1-ER25)+ER186+ER187+$F235*ER20</f>
        <v>0</v>
      </c>
      <c r="ES239" s="20" t="n">
        <f aca="false">ES108*(1-ES25)+ES186+ES187+$F235*ES20</f>
        <v>0</v>
      </c>
      <c r="ET239" s="20" t="n">
        <f aca="false">ET108*(1-ET25)+ET186+ET187+$F235*ET20</f>
        <v>0</v>
      </c>
      <c r="EU239" s="20" t="n">
        <f aca="false">EU108*(1-EU25)+EU186+EU187+$F235*EU20</f>
        <v>0</v>
      </c>
      <c r="EV239" s="20" t="n">
        <f aca="false">EV108*(1-EV25)+EV186+EV187+$F235*EV20</f>
        <v>0</v>
      </c>
      <c r="EW239" s="20" t="n">
        <f aca="false">EW108*(1-EW25)+EW186+EW187+$F235*EW20</f>
        <v>0</v>
      </c>
      <c r="EX239" s="20" t="n">
        <f aca="false">EX108*(1-EX25)+EX186+EX187+$F235*EX20</f>
        <v>0</v>
      </c>
      <c r="EY239" s="20" t="n">
        <f aca="false">EY108*(1-EY25)+EY186+EY187+$F235*EY20</f>
        <v>0</v>
      </c>
      <c r="EZ239" s="20" t="n">
        <f aca="false">EZ108*(1-EZ25)+EZ186+EZ187+$F235*EZ20</f>
        <v>0</v>
      </c>
      <c r="FA239" s="20" t="n">
        <f aca="false">FA108*(1-FA25)+FA186+FA187+$F235*FA20</f>
        <v>0</v>
      </c>
      <c r="FB239" s="20" t="n">
        <f aca="false">FB108*(1-FB25)+FB186+FB187+$F235*FB20</f>
        <v>0</v>
      </c>
      <c r="FC239" s="20" t="n">
        <f aca="false">FC108*(1-FC25)+FC186+FC187+$F235*FC20</f>
        <v>0</v>
      </c>
      <c r="FD239" s="20" t="n">
        <f aca="false">FD108*(1-FD25)+FD186+FD187+$F235*FD20</f>
        <v>0</v>
      </c>
      <c r="FE239" s="20" t="n">
        <f aca="false">FE108*(1-FE25)+FE186+FE187+$F235*FE20</f>
        <v>0</v>
      </c>
      <c r="FF239" s="20" t="n">
        <f aca="false">FF108*(1-FF25)+FF186+FF187+$F235*FF20</f>
        <v>0</v>
      </c>
      <c r="FG239" s="20" t="n">
        <f aca="false">FG108*(1-FG25)+FG186+FG187+$F235*FG20</f>
        <v>0</v>
      </c>
      <c r="FH239" s="20" t="n">
        <f aca="false">FH108*(1-FH25)+FH186+FH187+$F235*FH20</f>
        <v>0</v>
      </c>
    </row>
    <row r="240" customFormat="false" ht="15" hidden="false" customHeight="false" outlineLevel="0" collapsed="false">
      <c r="C240" s="0" t="s">
        <v>871</v>
      </c>
      <c r="D240" s="11" t="s">
        <v>359</v>
      </c>
      <c r="I240" s="20" t="n">
        <f aca="false">SUM(J240:FH240)</f>
        <v>2400.48469723771</v>
      </c>
      <c r="J240" s="20" t="n">
        <f aca="false">J238+J239</f>
        <v>-2749.35227272727</v>
      </c>
      <c r="K240" s="20" t="n">
        <f aca="false">K238+K239</f>
        <v>818.684731973848</v>
      </c>
      <c r="L240" s="20" t="n">
        <f aca="false">L238+L239</f>
        <v>-684.462738443338</v>
      </c>
      <c r="M240" s="20" t="n">
        <f aca="false">M238+M239</f>
        <v>-226.929361942715</v>
      </c>
      <c r="N240" s="20" t="n">
        <f aca="false">N238+N239</f>
        <v>-1835.41287842623</v>
      </c>
      <c r="O240" s="20" t="n">
        <f aca="false">O238+O239</f>
        <v>7077.95721680342</v>
      </c>
      <c r="P240" s="20" t="n">
        <f aca="false">P238+P239</f>
        <v>0</v>
      </c>
      <c r="Q240" s="20" t="n">
        <f aca="false">Q238+Q239</f>
        <v>0</v>
      </c>
      <c r="R240" s="20" t="n">
        <f aca="false">R238+R239</f>
        <v>0</v>
      </c>
      <c r="S240" s="20" t="n">
        <f aca="false">S238+S239</f>
        <v>0</v>
      </c>
      <c r="T240" s="20" t="n">
        <f aca="false">T238+T239</f>
        <v>0</v>
      </c>
      <c r="U240" s="20" t="n">
        <f aca="false">U238+U239</f>
        <v>0</v>
      </c>
      <c r="V240" s="20" t="n">
        <f aca="false">V238+V239</f>
        <v>0</v>
      </c>
      <c r="W240" s="20" t="n">
        <f aca="false">W238+W239</f>
        <v>0</v>
      </c>
      <c r="X240" s="20" t="n">
        <f aca="false">X238+X239</f>
        <v>0</v>
      </c>
      <c r="Y240" s="20" t="n">
        <f aca="false">Y238+Y239</f>
        <v>0</v>
      </c>
      <c r="Z240" s="20" t="n">
        <f aca="false">Z238+Z239</f>
        <v>0</v>
      </c>
      <c r="AA240" s="20" t="n">
        <f aca="false">AA238+AA239</f>
        <v>0</v>
      </c>
      <c r="AB240" s="20" t="n">
        <f aca="false">AB238+AB239</f>
        <v>0</v>
      </c>
      <c r="AC240" s="20" t="n">
        <f aca="false">AC238+AC239</f>
        <v>0</v>
      </c>
      <c r="AD240" s="20" t="n">
        <f aca="false">AD238+AD239</f>
        <v>0</v>
      </c>
      <c r="AE240" s="20" t="n">
        <f aca="false">AE238+AE239</f>
        <v>0</v>
      </c>
      <c r="AF240" s="20" t="n">
        <f aca="false">AF238+AF239</f>
        <v>0</v>
      </c>
      <c r="AG240" s="20" t="n">
        <f aca="false">AG238+AG239</f>
        <v>0</v>
      </c>
      <c r="AH240" s="20" t="n">
        <f aca="false">AH238+AH239</f>
        <v>0</v>
      </c>
      <c r="AI240" s="20" t="n">
        <f aca="false">AI238+AI239</f>
        <v>0</v>
      </c>
      <c r="AJ240" s="20" t="n">
        <f aca="false">AJ238+AJ239</f>
        <v>0</v>
      </c>
      <c r="AK240" s="20" t="n">
        <f aca="false">AK238+AK239</f>
        <v>0</v>
      </c>
      <c r="AL240" s="20" t="n">
        <f aca="false">AL238+AL239</f>
        <v>0</v>
      </c>
      <c r="AM240" s="20" t="n">
        <f aca="false">AM238+AM239</f>
        <v>0</v>
      </c>
      <c r="AN240" s="20" t="n">
        <f aca="false">AN238+AN239</f>
        <v>0</v>
      </c>
      <c r="AO240" s="20" t="n">
        <f aca="false">AO238+AO239</f>
        <v>0</v>
      </c>
      <c r="AP240" s="20" t="n">
        <f aca="false">AP238+AP239</f>
        <v>0</v>
      </c>
      <c r="AQ240" s="20" t="n">
        <f aca="false">AQ238+AQ239</f>
        <v>0</v>
      </c>
      <c r="AR240" s="20" t="n">
        <f aca="false">AR238+AR239</f>
        <v>0</v>
      </c>
      <c r="AS240" s="20" t="n">
        <f aca="false">AS238+AS239</f>
        <v>0</v>
      </c>
      <c r="AT240" s="20" t="n">
        <f aca="false">AT238+AT239</f>
        <v>0</v>
      </c>
      <c r="AU240" s="20" t="n">
        <f aca="false">AU238+AU239</f>
        <v>0</v>
      </c>
      <c r="AV240" s="20" t="n">
        <f aca="false">AV238+AV239</f>
        <v>0</v>
      </c>
      <c r="AW240" s="20" t="n">
        <f aca="false">AW238+AW239</f>
        <v>0</v>
      </c>
      <c r="AX240" s="20" t="n">
        <f aca="false">AX238+AX239</f>
        <v>0</v>
      </c>
      <c r="AY240" s="20" t="n">
        <f aca="false">AY238+AY239</f>
        <v>0</v>
      </c>
      <c r="AZ240" s="20" t="n">
        <f aca="false">AZ238+AZ239</f>
        <v>0</v>
      </c>
      <c r="BA240" s="20" t="n">
        <f aca="false">BA238+BA239</f>
        <v>0</v>
      </c>
      <c r="BB240" s="20" t="n">
        <f aca="false">BB238+BB239</f>
        <v>0</v>
      </c>
      <c r="BC240" s="20" t="n">
        <f aca="false">BC238+BC239</f>
        <v>0</v>
      </c>
      <c r="BD240" s="20" t="n">
        <f aca="false">BD238+BD239</f>
        <v>0</v>
      </c>
      <c r="BE240" s="20" t="n">
        <f aca="false">BE238+BE239</f>
        <v>0</v>
      </c>
      <c r="BF240" s="20" t="n">
        <f aca="false">BF238+BF239</f>
        <v>0</v>
      </c>
      <c r="BG240" s="20" t="n">
        <f aca="false">BG238+BG239</f>
        <v>0</v>
      </c>
      <c r="BH240" s="20" t="n">
        <f aca="false">BH238+BH239</f>
        <v>0</v>
      </c>
      <c r="BI240" s="20" t="n">
        <f aca="false">BI238+BI239</f>
        <v>0</v>
      </c>
      <c r="BJ240" s="20" t="n">
        <f aca="false">BJ238+BJ239</f>
        <v>0</v>
      </c>
      <c r="BK240" s="20" t="n">
        <f aca="false">BK238+BK239</f>
        <v>0</v>
      </c>
      <c r="BL240" s="20" t="n">
        <f aca="false">BL238+BL239</f>
        <v>0</v>
      </c>
      <c r="BM240" s="20" t="n">
        <f aca="false">BM238+BM239</f>
        <v>0</v>
      </c>
      <c r="BN240" s="20" t="n">
        <f aca="false">BN238+BN239</f>
        <v>0</v>
      </c>
      <c r="BO240" s="20" t="n">
        <f aca="false">BO238+BO239</f>
        <v>0</v>
      </c>
      <c r="BP240" s="20" t="n">
        <f aca="false">BP238+BP239</f>
        <v>0</v>
      </c>
      <c r="BQ240" s="20" t="n">
        <f aca="false">BQ238+BQ239</f>
        <v>0</v>
      </c>
      <c r="BR240" s="20" t="n">
        <f aca="false">BR238+BR239</f>
        <v>0</v>
      </c>
      <c r="BS240" s="20" t="n">
        <f aca="false">BS238+BS239</f>
        <v>0</v>
      </c>
      <c r="BT240" s="20" t="n">
        <f aca="false">BT238+BT239</f>
        <v>0</v>
      </c>
      <c r="BU240" s="20" t="n">
        <f aca="false">BU238+BU239</f>
        <v>0</v>
      </c>
      <c r="BV240" s="20" t="n">
        <f aca="false">BV238+BV239</f>
        <v>0</v>
      </c>
      <c r="BW240" s="20" t="n">
        <f aca="false">BW238+BW239</f>
        <v>0</v>
      </c>
      <c r="BX240" s="20" t="n">
        <f aca="false">BX238+BX239</f>
        <v>0</v>
      </c>
      <c r="BY240" s="20" t="n">
        <f aca="false">BY238+BY239</f>
        <v>0</v>
      </c>
      <c r="BZ240" s="20" t="n">
        <f aca="false">BZ238+BZ239</f>
        <v>0</v>
      </c>
      <c r="CA240" s="20" t="n">
        <f aca="false">CA238+CA239</f>
        <v>0</v>
      </c>
      <c r="CB240" s="20" t="n">
        <f aca="false">CB238+CB239</f>
        <v>0</v>
      </c>
      <c r="CC240" s="20" t="n">
        <f aca="false">CC238+CC239</f>
        <v>0</v>
      </c>
      <c r="CD240" s="20" t="n">
        <f aca="false">CD238+CD239</f>
        <v>0</v>
      </c>
      <c r="CE240" s="20" t="n">
        <f aca="false">CE238+CE239</f>
        <v>0</v>
      </c>
      <c r="CF240" s="20" t="n">
        <f aca="false">CF238+CF239</f>
        <v>0</v>
      </c>
      <c r="CG240" s="20" t="n">
        <f aca="false">CG238+CG239</f>
        <v>0</v>
      </c>
      <c r="CH240" s="20" t="n">
        <f aca="false">CH238+CH239</f>
        <v>0</v>
      </c>
      <c r="CI240" s="20" t="n">
        <f aca="false">CI238+CI239</f>
        <v>0</v>
      </c>
      <c r="CJ240" s="20" t="n">
        <f aca="false">CJ238+CJ239</f>
        <v>0</v>
      </c>
      <c r="CK240" s="20" t="n">
        <f aca="false">CK238+CK239</f>
        <v>0</v>
      </c>
      <c r="CL240" s="20" t="n">
        <f aca="false">CL238+CL239</f>
        <v>0</v>
      </c>
      <c r="CM240" s="20" t="n">
        <f aca="false">CM238+CM239</f>
        <v>0</v>
      </c>
      <c r="CN240" s="20" t="n">
        <f aca="false">CN238+CN239</f>
        <v>0</v>
      </c>
      <c r="CO240" s="20" t="n">
        <f aca="false">CO238+CO239</f>
        <v>0</v>
      </c>
      <c r="CP240" s="20" t="n">
        <f aca="false">CP238+CP239</f>
        <v>0</v>
      </c>
      <c r="CQ240" s="20" t="n">
        <f aca="false">CQ238+CQ239</f>
        <v>0</v>
      </c>
      <c r="CR240" s="20" t="n">
        <f aca="false">CR238+CR239</f>
        <v>0</v>
      </c>
      <c r="CS240" s="20" t="n">
        <f aca="false">CS238+CS239</f>
        <v>0</v>
      </c>
      <c r="CT240" s="20" t="n">
        <f aca="false">CT238+CT239</f>
        <v>0</v>
      </c>
      <c r="CU240" s="20" t="n">
        <f aca="false">CU238+CU239</f>
        <v>0</v>
      </c>
      <c r="CV240" s="20" t="n">
        <f aca="false">CV238+CV239</f>
        <v>0</v>
      </c>
      <c r="CW240" s="20" t="n">
        <f aca="false">CW238+CW239</f>
        <v>0</v>
      </c>
      <c r="CX240" s="20" t="n">
        <f aca="false">CX238+CX239</f>
        <v>0</v>
      </c>
      <c r="CY240" s="20" t="n">
        <f aca="false">CY238+CY239</f>
        <v>0</v>
      </c>
      <c r="CZ240" s="20" t="n">
        <f aca="false">CZ238+CZ239</f>
        <v>0</v>
      </c>
      <c r="DA240" s="20" t="n">
        <f aca="false">DA238+DA239</f>
        <v>0</v>
      </c>
      <c r="DB240" s="20" t="n">
        <f aca="false">DB238+DB239</f>
        <v>0</v>
      </c>
      <c r="DC240" s="20" t="n">
        <f aca="false">DC238+DC239</f>
        <v>0</v>
      </c>
      <c r="DD240" s="20" t="n">
        <f aca="false">DD238+DD239</f>
        <v>0</v>
      </c>
      <c r="DE240" s="20" t="n">
        <f aca="false">DE238+DE239</f>
        <v>0</v>
      </c>
      <c r="DF240" s="20" t="n">
        <f aca="false">DF238+DF239</f>
        <v>0</v>
      </c>
      <c r="DG240" s="20" t="n">
        <f aca="false">DG238+DG239</f>
        <v>0</v>
      </c>
      <c r="DH240" s="20" t="n">
        <f aca="false">DH238+DH239</f>
        <v>0</v>
      </c>
      <c r="DI240" s="20" t="n">
        <f aca="false">DI238+DI239</f>
        <v>0</v>
      </c>
      <c r="DJ240" s="20" t="n">
        <f aca="false">DJ238+DJ239</f>
        <v>0</v>
      </c>
      <c r="DK240" s="20" t="n">
        <f aca="false">DK238+DK239</f>
        <v>0</v>
      </c>
      <c r="DL240" s="20" t="n">
        <f aca="false">DL238+DL239</f>
        <v>0</v>
      </c>
      <c r="DM240" s="20" t="n">
        <f aca="false">DM238+DM239</f>
        <v>0</v>
      </c>
      <c r="DN240" s="20" t="n">
        <f aca="false">DN238+DN239</f>
        <v>0</v>
      </c>
      <c r="DO240" s="20" t="n">
        <f aca="false">DO238+DO239</f>
        <v>0</v>
      </c>
      <c r="DP240" s="20" t="n">
        <f aca="false">DP238+DP239</f>
        <v>0</v>
      </c>
      <c r="DQ240" s="20" t="n">
        <f aca="false">DQ238+DQ239</f>
        <v>0</v>
      </c>
      <c r="DR240" s="20" t="n">
        <f aca="false">DR238+DR239</f>
        <v>0</v>
      </c>
      <c r="DS240" s="20" t="n">
        <f aca="false">DS238+DS239</f>
        <v>0</v>
      </c>
      <c r="DT240" s="20" t="n">
        <f aca="false">DT238+DT239</f>
        <v>0</v>
      </c>
      <c r="DU240" s="20" t="n">
        <f aca="false">DU238+DU239</f>
        <v>0</v>
      </c>
      <c r="DV240" s="20" t="n">
        <f aca="false">DV238+DV239</f>
        <v>0</v>
      </c>
      <c r="DW240" s="20" t="n">
        <f aca="false">DW238+DW239</f>
        <v>0</v>
      </c>
      <c r="DX240" s="20" t="n">
        <f aca="false">DX238+DX239</f>
        <v>0</v>
      </c>
      <c r="DY240" s="20" t="n">
        <f aca="false">DY238+DY239</f>
        <v>0</v>
      </c>
      <c r="DZ240" s="20" t="n">
        <f aca="false">DZ238+DZ239</f>
        <v>0</v>
      </c>
      <c r="EA240" s="20" t="n">
        <f aca="false">EA238+EA239</f>
        <v>0</v>
      </c>
      <c r="EB240" s="20" t="n">
        <f aca="false">EB238+EB239</f>
        <v>0</v>
      </c>
      <c r="EC240" s="20" t="n">
        <f aca="false">EC238+EC239</f>
        <v>0</v>
      </c>
      <c r="ED240" s="20" t="n">
        <f aca="false">ED238+ED239</f>
        <v>0</v>
      </c>
      <c r="EE240" s="20" t="n">
        <f aca="false">EE238+EE239</f>
        <v>0</v>
      </c>
      <c r="EF240" s="20" t="n">
        <f aca="false">EF238+EF239</f>
        <v>0</v>
      </c>
      <c r="EG240" s="20" t="n">
        <f aca="false">EG238+EG239</f>
        <v>0</v>
      </c>
      <c r="EH240" s="20" t="n">
        <f aca="false">EH238+EH239</f>
        <v>0</v>
      </c>
      <c r="EI240" s="20" t="n">
        <f aca="false">EI238+EI239</f>
        <v>0</v>
      </c>
      <c r="EJ240" s="20" t="n">
        <f aca="false">EJ238+EJ239</f>
        <v>0</v>
      </c>
      <c r="EK240" s="20" t="n">
        <f aca="false">EK238+EK239</f>
        <v>0</v>
      </c>
      <c r="EL240" s="20" t="n">
        <f aca="false">EL238+EL239</f>
        <v>0</v>
      </c>
      <c r="EM240" s="20" t="n">
        <f aca="false">EM238+EM239</f>
        <v>0</v>
      </c>
      <c r="EN240" s="20" t="n">
        <f aca="false">EN238+EN239</f>
        <v>0</v>
      </c>
      <c r="EO240" s="20" t="n">
        <f aca="false">EO238+EO239</f>
        <v>0</v>
      </c>
      <c r="EP240" s="20" t="n">
        <f aca="false">EP238+EP239</f>
        <v>0</v>
      </c>
      <c r="EQ240" s="20" t="n">
        <f aca="false">EQ238+EQ239</f>
        <v>0</v>
      </c>
      <c r="ER240" s="20" t="n">
        <f aca="false">ER238+ER239</f>
        <v>0</v>
      </c>
      <c r="ES240" s="20" t="n">
        <f aca="false">ES238+ES239</f>
        <v>0</v>
      </c>
      <c r="ET240" s="20" t="n">
        <f aca="false">ET238+ET239</f>
        <v>0</v>
      </c>
      <c r="EU240" s="20" t="n">
        <f aca="false">EU238+EU239</f>
        <v>0</v>
      </c>
      <c r="EV240" s="20" t="n">
        <f aca="false">EV238+EV239</f>
        <v>0</v>
      </c>
      <c r="EW240" s="20" t="n">
        <f aca="false">EW238+EW239</f>
        <v>0</v>
      </c>
      <c r="EX240" s="20" t="n">
        <f aca="false">EX238+EX239</f>
        <v>0</v>
      </c>
      <c r="EY240" s="20" t="n">
        <f aca="false">EY238+EY239</f>
        <v>0</v>
      </c>
      <c r="EZ240" s="20" t="n">
        <f aca="false">EZ238+EZ239</f>
        <v>0</v>
      </c>
      <c r="FA240" s="20" t="n">
        <f aca="false">FA238+FA239</f>
        <v>0</v>
      </c>
      <c r="FB240" s="20" t="n">
        <f aca="false">FB238+FB239</f>
        <v>0</v>
      </c>
      <c r="FC240" s="20" t="n">
        <f aca="false">FC238+FC239</f>
        <v>0</v>
      </c>
      <c r="FD240" s="20" t="n">
        <f aca="false">FD238+FD239</f>
        <v>0</v>
      </c>
      <c r="FE240" s="20" t="n">
        <f aca="false">FE238+FE239</f>
        <v>0</v>
      </c>
      <c r="FF240" s="20" t="n">
        <f aca="false">FF238+FF239</f>
        <v>0</v>
      </c>
      <c r="FG240" s="20" t="n">
        <f aca="false">FG238+FG239</f>
        <v>0</v>
      </c>
      <c r="FH240" s="20" t="n">
        <f aca="false">FH238+FH239</f>
        <v>0</v>
      </c>
    </row>
    <row r="241" customFormat="false" ht="15" hidden="false" customHeight="false" outlineLevel="0" collapsed="false">
      <c r="C241" s="0" t="s">
        <v>872</v>
      </c>
      <c r="D241" s="11" t="s">
        <v>359</v>
      </c>
      <c r="E241" s="20" t="n">
        <f aca="false">-In_CIT*($F230+MAX(In_Sale_Form,In_Sale_Gain_Taxed)*MAX(0,$I240-$F230))</f>
        <v>-26.0352296301966</v>
      </c>
      <c r="I241" s="20" t="n">
        <f aca="false">SUM(J241:FH241)</f>
        <v>-26.0352296301966</v>
      </c>
      <c r="J241" s="20" t="n">
        <f aca="false">$E241*J20</f>
        <v>-0</v>
      </c>
      <c r="K241" s="20" t="n">
        <f aca="false">$E241*K20</f>
        <v>-0</v>
      </c>
      <c r="L241" s="20" t="n">
        <f aca="false">$E241*L20</f>
        <v>-0</v>
      </c>
      <c r="M241" s="20" t="n">
        <f aca="false">$E241*M20</f>
        <v>-0</v>
      </c>
      <c r="N241" s="20" t="n">
        <f aca="false">$E241*N20</f>
        <v>-0</v>
      </c>
      <c r="O241" s="20" t="n">
        <f aca="false">$E241*O20</f>
        <v>-26.0352296301966</v>
      </c>
      <c r="P241" s="20" t="n">
        <f aca="false">$E241*P20</f>
        <v>-0</v>
      </c>
      <c r="Q241" s="20" t="n">
        <f aca="false">$E241*Q20</f>
        <v>-0</v>
      </c>
      <c r="R241" s="20" t="n">
        <f aca="false">$E241*R20</f>
        <v>-0</v>
      </c>
      <c r="S241" s="20" t="n">
        <f aca="false">$E241*S20</f>
        <v>-0</v>
      </c>
      <c r="T241" s="20" t="n">
        <f aca="false">$E241*T20</f>
        <v>-0</v>
      </c>
      <c r="U241" s="20" t="n">
        <f aca="false">$E241*U20</f>
        <v>-0</v>
      </c>
      <c r="V241" s="20" t="n">
        <f aca="false">$E241*V20</f>
        <v>-0</v>
      </c>
      <c r="W241" s="20" t="n">
        <f aca="false">$E241*W20</f>
        <v>-0</v>
      </c>
      <c r="X241" s="20" t="n">
        <f aca="false">$E241*X20</f>
        <v>-0</v>
      </c>
      <c r="Y241" s="20" t="n">
        <f aca="false">$E241*Y20</f>
        <v>-0</v>
      </c>
      <c r="Z241" s="20" t="n">
        <f aca="false">$E241*Z20</f>
        <v>-0</v>
      </c>
      <c r="AA241" s="20" t="n">
        <f aca="false">$E241*AA20</f>
        <v>-0</v>
      </c>
      <c r="AB241" s="20" t="n">
        <f aca="false">$E241*AB20</f>
        <v>-0</v>
      </c>
      <c r="AC241" s="20" t="n">
        <f aca="false">$E241*AC20</f>
        <v>-0</v>
      </c>
      <c r="AD241" s="20" t="n">
        <f aca="false">$E241*AD20</f>
        <v>-0</v>
      </c>
      <c r="AE241" s="20" t="n">
        <f aca="false">$E241*AE20</f>
        <v>-0</v>
      </c>
      <c r="AF241" s="20" t="n">
        <f aca="false">$E241*AF20</f>
        <v>-0</v>
      </c>
      <c r="AG241" s="20" t="n">
        <f aca="false">$E241*AG20</f>
        <v>-0</v>
      </c>
      <c r="AH241" s="20" t="n">
        <f aca="false">$E241*AH20</f>
        <v>-0</v>
      </c>
      <c r="AI241" s="20" t="n">
        <f aca="false">$E241*AI20</f>
        <v>-0</v>
      </c>
      <c r="AJ241" s="20" t="n">
        <f aca="false">$E241*AJ20</f>
        <v>-0</v>
      </c>
      <c r="AK241" s="20" t="n">
        <f aca="false">$E241*AK20</f>
        <v>-0</v>
      </c>
      <c r="AL241" s="20" t="n">
        <f aca="false">$E241*AL20</f>
        <v>-0</v>
      </c>
      <c r="AM241" s="20" t="n">
        <f aca="false">$E241*AM20</f>
        <v>-0</v>
      </c>
      <c r="AN241" s="20" t="n">
        <f aca="false">$E241*AN20</f>
        <v>-0</v>
      </c>
      <c r="AO241" s="20" t="n">
        <f aca="false">$E241*AO20</f>
        <v>-0</v>
      </c>
      <c r="AP241" s="20" t="n">
        <f aca="false">$E241*AP20</f>
        <v>-0</v>
      </c>
      <c r="AQ241" s="20" t="n">
        <f aca="false">$E241*AQ20</f>
        <v>-0</v>
      </c>
      <c r="AR241" s="20" t="n">
        <f aca="false">$E241*AR20</f>
        <v>-0</v>
      </c>
      <c r="AS241" s="20" t="n">
        <f aca="false">$E241*AS20</f>
        <v>-0</v>
      </c>
      <c r="AT241" s="20" t="n">
        <f aca="false">$E241*AT20</f>
        <v>-0</v>
      </c>
      <c r="AU241" s="20" t="n">
        <f aca="false">$E241*AU20</f>
        <v>-0</v>
      </c>
      <c r="AV241" s="20" t="n">
        <f aca="false">$E241*AV20</f>
        <v>-0</v>
      </c>
      <c r="AW241" s="20" t="n">
        <f aca="false">$E241*AW20</f>
        <v>-0</v>
      </c>
      <c r="AX241" s="20" t="n">
        <f aca="false">$E241*AX20</f>
        <v>-0</v>
      </c>
      <c r="AY241" s="20" t="n">
        <f aca="false">$E241*AY20</f>
        <v>-0</v>
      </c>
      <c r="AZ241" s="20" t="n">
        <f aca="false">$E241*AZ20</f>
        <v>-0</v>
      </c>
      <c r="BA241" s="20" t="n">
        <f aca="false">$E241*BA20</f>
        <v>-0</v>
      </c>
      <c r="BB241" s="20" t="n">
        <f aca="false">$E241*BB20</f>
        <v>-0</v>
      </c>
      <c r="BC241" s="20" t="n">
        <f aca="false">$E241*BC20</f>
        <v>-0</v>
      </c>
      <c r="BD241" s="20" t="n">
        <f aca="false">$E241*BD20</f>
        <v>-0</v>
      </c>
      <c r="BE241" s="20" t="n">
        <f aca="false">$E241*BE20</f>
        <v>-0</v>
      </c>
      <c r="BF241" s="20" t="n">
        <f aca="false">$E241*BF20</f>
        <v>-0</v>
      </c>
      <c r="BG241" s="20" t="n">
        <f aca="false">$E241*BG20</f>
        <v>-0</v>
      </c>
      <c r="BH241" s="20" t="n">
        <f aca="false">$E241*BH20</f>
        <v>-0</v>
      </c>
      <c r="BI241" s="20" t="n">
        <f aca="false">$E241*BI20</f>
        <v>-0</v>
      </c>
      <c r="BJ241" s="20" t="n">
        <f aca="false">$E241*BJ20</f>
        <v>-0</v>
      </c>
      <c r="BK241" s="20" t="n">
        <f aca="false">$E241*BK20</f>
        <v>-0</v>
      </c>
      <c r="BL241" s="20" t="n">
        <f aca="false">$E241*BL20</f>
        <v>-0</v>
      </c>
      <c r="BM241" s="20" t="n">
        <f aca="false">$E241*BM20</f>
        <v>-0</v>
      </c>
      <c r="BN241" s="20" t="n">
        <f aca="false">$E241*BN20</f>
        <v>-0</v>
      </c>
      <c r="BO241" s="20" t="n">
        <f aca="false">$E241*BO20</f>
        <v>-0</v>
      </c>
      <c r="BP241" s="20" t="n">
        <f aca="false">$E241*BP20</f>
        <v>-0</v>
      </c>
      <c r="BQ241" s="20" t="n">
        <f aca="false">$E241*BQ20</f>
        <v>-0</v>
      </c>
      <c r="BR241" s="20" t="n">
        <f aca="false">$E241*BR20</f>
        <v>-0</v>
      </c>
      <c r="BS241" s="20" t="n">
        <f aca="false">$E241*BS20</f>
        <v>-0</v>
      </c>
      <c r="BT241" s="20" t="n">
        <f aca="false">$E241*BT20</f>
        <v>-0</v>
      </c>
      <c r="BU241" s="20" t="n">
        <f aca="false">$E241*BU20</f>
        <v>-0</v>
      </c>
      <c r="BV241" s="20" t="n">
        <f aca="false">$E241*BV20</f>
        <v>-0</v>
      </c>
      <c r="BW241" s="20" t="n">
        <f aca="false">$E241*BW20</f>
        <v>-0</v>
      </c>
      <c r="BX241" s="20" t="n">
        <f aca="false">$E241*BX20</f>
        <v>-0</v>
      </c>
      <c r="BY241" s="20" t="n">
        <f aca="false">$E241*BY20</f>
        <v>-0</v>
      </c>
      <c r="BZ241" s="20" t="n">
        <f aca="false">$E241*BZ20</f>
        <v>-0</v>
      </c>
      <c r="CA241" s="20" t="n">
        <f aca="false">$E241*CA20</f>
        <v>-0</v>
      </c>
      <c r="CB241" s="20" t="n">
        <f aca="false">$E241*CB20</f>
        <v>-0</v>
      </c>
      <c r="CC241" s="20" t="n">
        <f aca="false">$E241*CC20</f>
        <v>-0</v>
      </c>
      <c r="CD241" s="20" t="n">
        <f aca="false">$E241*CD20</f>
        <v>-0</v>
      </c>
      <c r="CE241" s="20" t="n">
        <f aca="false">$E241*CE20</f>
        <v>-0</v>
      </c>
      <c r="CF241" s="20" t="n">
        <f aca="false">$E241*CF20</f>
        <v>-0</v>
      </c>
      <c r="CG241" s="20" t="n">
        <f aca="false">$E241*CG20</f>
        <v>-0</v>
      </c>
      <c r="CH241" s="20" t="n">
        <f aca="false">$E241*CH20</f>
        <v>-0</v>
      </c>
      <c r="CI241" s="20" t="n">
        <f aca="false">$E241*CI20</f>
        <v>-0</v>
      </c>
      <c r="CJ241" s="20" t="n">
        <f aca="false">$E241*CJ20</f>
        <v>-0</v>
      </c>
      <c r="CK241" s="20" t="n">
        <f aca="false">$E241*CK20</f>
        <v>-0</v>
      </c>
      <c r="CL241" s="20" t="n">
        <f aca="false">$E241*CL20</f>
        <v>-0</v>
      </c>
      <c r="CM241" s="20" t="n">
        <f aca="false">$E241*CM20</f>
        <v>-0</v>
      </c>
      <c r="CN241" s="20" t="n">
        <f aca="false">$E241*CN20</f>
        <v>-0</v>
      </c>
      <c r="CO241" s="20" t="n">
        <f aca="false">$E241*CO20</f>
        <v>-0</v>
      </c>
      <c r="CP241" s="20" t="n">
        <f aca="false">$E241*CP20</f>
        <v>-0</v>
      </c>
      <c r="CQ241" s="20" t="n">
        <f aca="false">$E241*CQ20</f>
        <v>-0</v>
      </c>
      <c r="CR241" s="20" t="n">
        <f aca="false">$E241*CR20</f>
        <v>-0</v>
      </c>
      <c r="CS241" s="20" t="n">
        <f aca="false">$E241*CS20</f>
        <v>-0</v>
      </c>
      <c r="CT241" s="20" t="n">
        <f aca="false">$E241*CT20</f>
        <v>-0</v>
      </c>
      <c r="CU241" s="20" t="n">
        <f aca="false">$E241*CU20</f>
        <v>-0</v>
      </c>
      <c r="CV241" s="20" t="n">
        <f aca="false">$E241*CV20</f>
        <v>-0</v>
      </c>
      <c r="CW241" s="20" t="n">
        <f aca="false">$E241*CW20</f>
        <v>-0</v>
      </c>
      <c r="CX241" s="20" t="n">
        <f aca="false">$E241*CX20</f>
        <v>-0</v>
      </c>
      <c r="CY241" s="20" t="n">
        <f aca="false">$E241*CY20</f>
        <v>-0</v>
      </c>
      <c r="CZ241" s="20" t="n">
        <f aca="false">$E241*CZ20</f>
        <v>-0</v>
      </c>
      <c r="DA241" s="20" t="n">
        <f aca="false">$E241*DA20</f>
        <v>-0</v>
      </c>
      <c r="DB241" s="20" t="n">
        <f aca="false">$E241*DB20</f>
        <v>-0</v>
      </c>
      <c r="DC241" s="20" t="n">
        <f aca="false">$E241*DC20</f>
        <v>-0</v>
      </c>
      <c r="DD241" s="20" t="n">
        <f aca="false">$E241*DD20</f>
        <v>-0</v>
      </c>
      <c r="DE241" s="20" t="n">
        <f aca="false">$E241*DE20</f>
        <v>-0</v>
      </c>
      <c r="DF241" s="20" t="n">
        <f aca="false">$E241*DF20</f>
        <v>-0</v>
      </c>
      <c r="DG241" s="20" t="n">
        <f aca="false">$E241*DG20</f>
        <v>-0</v>
      </c>
      <c r="DH241" s="20" t="n">
        <f aca="false">$E241*DH20</f>
        <v>-0</v>
      </c>
      <c r="DI241" s="20" t="n">
        <f aca="false">$E241*DI20</f>
        <v>-0</v>
      </c>
      <c r="DJ241" s="20" t="n">
        <f aca="false">$E241*DJ20</f>
        <v>-0</v>
      </c>
      <c r="DK241" s="20" t="n">
        <f aca="false">$E241*DK20</f>
        <v>-0</v>
      </c>
      <c r="DL241" s="20" t="n">
        <f aca="false">$E241*DL20</f>
        <v>-0</v>
      </c>
      <c r="DM241" s="20" t="n">
        <f aca="false">$E241*DM20</f>
        <v>-0</v>
      </c>
      <c r="DN241" s="20" t="n">
        <f aca="false">$E241*DN20</f>
        <v>-0</v>
      </c>
      <c r="DO241" s="20" t="n">
        <f aca="false">$E241*DO20</f>
        <v>-0</v>
      </c>
      <c r="DP241" s="20" t="n">
        <f aca="false">$E241*DP20</f>
        <v>-0</v>
      </c>
      <c r="DQ241" s="20" t="n">
        <f aca="false">$E241*DQ20</f>
        <v>-0</v>
      </c>
      <c r="DR241" s="20" t="n">
        <f aca="false">$E241*DR20</f>
        <v>-0</v>
      </c>
      <c r="DS241" s="20" t="n">
        <f aca="false">$E241*DS20</f>
        <v>-0</v>
      </c>
      <c r="DT241" s="20" t="n">
        <f aca="false">$E241*DT20</f>
        <v>-0</v>
      </c>
      <c r="DU241" s="20" t="n">
        <f aca="false">$E241*DU20</f>
        <v>-0</v>
      </c>
      <c r="DV241" s="20" t="n">
        <f aca="false">$E241*DV20</f>
        <v>-0</v>
      </c>
      <c r="DW241" s="20" t="n">
        <f aca="false">$E241*DW20</f>
        <v>-0</v>
      </c>
      <c r="DX241" s="20" t="n">
        <f aca="false">$E241*DX20</f>
        <v>-0</v>
      </c>
      <c r="DY241" s="20" t="n">
        <f aca="false">$E241*DY20</f>
        <v>-0</v>
      </c>
      <c r="DZ241" s="20" t="n">
        <f aca="false">$E241*DZ20</f>
        <v>-0</v>
      </c>
      <c r="EA241" s="20" t="n">
        <f aca="false">$E241*EA20</f>
        <v>-0</v>
      </c>
      <c r="EB241" s="20" t="n">
        <f aca="false">$E241*EB20</f>
        <v>-0</v>
      </c>
      <c r="EC241" s="20" t="n">
        <f aca="false">$E241*EC20</f>
        <v>-0</v>
      </c>
      <c r="ED241" s="20" t="n">
        <f aca="false">$E241*ED20</f>
        <v>-0</v>
      </c>
      <c r="EE241" s="20" t="n">
        <f aca="false">$E241*EE20</f>
        <v>-0</v>
      </c>
      <c r="EF241" s="20" t="n">
        <f aca="false">$E241*EF20</f>
        <v>-0</v>
      </c>
      <c r="EG241" s="20" t="n">
        <f aca="false">$E241*EG20</f>
        <v>-0</v>
      </c>
      <c r="EH241" s="20" t="n">
        <f aca="false">$E241*EH20</f>
        <v>-0</v>
      </c>
      <c r="EI241" s="20" t="n">
        <f aca="false">$E241*EI20</f>
        <v>-0</v>
      </c>
      <c r="EJ241" s="20" t="n">
        <f aca="false">$E241*EJ20</f>
        <v>-0</v>
      </c>
      <c r="EK241" s="20" t="n">
        <f aca="false">$E241*EK20</f>
        <v>-0</v>
      </c>
      <c r="EL241" s="20" t="n">
        <f aca="false">$E241*EL20</f>
        <v>-0</v>
      </c>
      <c r="EM241" s="20" t="n">
        <f aca="false">$E241*EM20</f>
        <v>-0</v>
      </c>
      <c r="EN241" s="20" t="n">
        <f aca="false">$E241*EN20</f>
        <v>-0</v>
      </c>
      <c r="EO241" s="20" t="n">
        <f aca="false">$E241*EO20</f>
        <v>-0</v>
      </c>
      <c r="EP241" s="20" t="n">
        <f aca="false">$E241*EP20</f>
        <v>-0</v>
      </c>
      <c r="EQ241" s="20" t="n">
        <f aca="false">$E241*EQ20</f>
        <v>-0</v>
      </c>
      <c r="ER241" s="20" t="n">
        <f aca="false">$E241*ER20</f>
        <v>-0</v>
      </c>
      <c r="ES241" s="20" t="n">
        <f aca="false">$E241*ES20</f>
        <v>-0</v>
      </c>
      <c r="ET241" s="20" t="n">
        <f aca="false">$E241*ET20</f>
        <v>-0</v>
      </c>
      <c r="EU241" s="20" t="n">
        <f aca="false">$E241*EU20</f>
        <v>-0</v>
      </c>
      <c r="EV241" s="20" t="n">
        <f aca="false">$E241*EV20</f>
        <v>-0</v>
      </c>
      <c r="EW241" s="20" t="n">
        <f aca="false">$E241*EW20</f>
        <v>-0</v>
      </c>
      <c r="EX241" s="20" t="n">
        <f aca="false">$E241*EX20</f>
        <v>-0</v>
      </c>
      <c r="EY241" s="20" t="n">
        <f aca="false">$E241*EY20</f>
        <v>-0</v>
      </c>
      <c r="EZ241" s="20" t="n">
        <f aca="false">$E241*EZ20</f>
        <v>-0</v>
      </c>
      <c r="FA241" s="20" t="n">
        <f aca="false">$E241*FA20</f>
        <v>-0</v>
      </c>
      <c r="FB241" s="20" t="n">
        <f aca="false">$E241*FB20</f>
        <v>-0</v>
      </c>
      <c r="FC241" s="20" t="n">
        <f aca="false">$E241*FC20</f>
        <v>-0</v>
      </c>
      <c r="FD241" s="20" t="n">
        <f aca="false">$E241*FD20</f>
        <v>-0</v>
      </c>
      <c r="FE241" s="20" t="n">
        <f aca="false">$E241*FE20</f>
        <v>-0</v>
      </c>
      <c r="FF241" s="20" t="n">
        <f aca="false">$E241*FF20</f>
        <v>-0</v>
      </c>
      <c r="FG241" s="20" t="n">
        <f aca="false">$E241*FG20</f>
        <v>-0</v>
      </c>
      <c r="FH241" s="20" t="n">
        <f aca="false">$E241*FH20</f>
        <v>-0</v>
      </c>
    </row>
    <row r="242" customFormat="false" ht="15" hidden="false" customHeight="false" outlineLevel="0" collapsed="false">
      <c r="C242" s="27" t="s">
        <v>873</v>
      </c>
      <c r="D242" s="11" t="s">
        <v>359</v>
      </c>
      <c r="I242" s="62" t="n">
        <f aca="false">SUM(J242:FH242)</f>
        <v>2374.44946760751</v>
      </c>
      <c r="J242" s="62" t="n">
        <f aca="false">J240+J241</f>
        <v>-2749.35227272727</v>
      </c>
      <c r="K242" s="62" t="n">
        <f aca="false">K240+K241</f>
        <v>818.684731973848</v>
      </c>
      <c r="L242" s="62" t="n">
        <f aca="false">L240+L241</f>
        <v>-684.462738443338</v>
      </c>
      <c r="M242" s="62" t="n">
        <f aca="false">M240+M241</f>
        <v>-226.929361942715</v>
      </c>
      <c r="N242" s="62" t="n">
        <f aca="false">N240+N241</f>
        <v>-1835.41287842623</v>
      </c>
      <c r="O242" s="62" t="n">
        <f aca="false">O240+O241</f>
        <v>7051.92198717322</v>
      </c>
      <c r="P242" s="62" t="n">
        <f aca="false">P240+P241</f>
        <v>0</v>
      </c>
      <c r="Q242" s="62" t="n">
        <f aca="false">Q240+Q241</f>
        <v>0</v>
      </c>
      <c r="R242" s="62" t="n">
        <f aca="false">R240+R241</f>
        <v>0</v>
      </c>
      <c r="S242" s="62" t="n">
        <f aca="false">S240+S241</f>
        <v>0</v>
      </c>
      <c r="T242" s="62" t="n">
        <f aca="false">T240+T241</f>
        <v>0</v>
      </c>
      <c r="U242" s="62" t="n">
        <f aca="false">U240+U241</f>
        <v>0</v>
      </c>
      <c r="V242" s="62" t="n">
        <f aca="false">V240+V241</f>
        <v>0</v>
      </c>
      <c r="W242" s="62" t="n">
        <f aca="false">W240+W241</f>
        <v>0</v>
      </c>
      <c r="X242" s="62" t="n">
        <f aca="false">X240+X241</f>
        <v>0</v>
      </c>
      <c r="Y242" s="62" t="n">
        <f aca="false">Y240+Y241</f>
        <v>0</v>
      </c>
      <c r="Z242" s="62" t="n">
        <f aca="false">Z240+Z241</f>
        <v>0</v>
      </c>
      <c r="AA242" s="62" t="n">
        <f aca="false">AA240+AA241</f>
        <v>0</v>
      </c>
      <c r="AB242" s="62" t="n">
        <f aca="false">AB240+AB241</f>
        <v>0</v>
      </c>
      <c r="AC242" s="62" t="n">
        <f aca="false">AC240+AC241</f>
        <v>0</v>
      </c>
      <c r="AD242" s="62" t="n">
        <f aca="false">AD240+AD241</f>
        <v>0</v>
      </c>
      <c r="AE242" s="62" t="n">
        <f aca="false">AE240+AE241</f>
        <v>0</v>
      </c>
      <c r="AF242" s="62" t="n">
        <f aca="false">AF240+AF241</f>
        <v>0</v>
      </c>
      <c r="AG242" s="62" t="n">
        <f aca="false">AG240+AG241</f>
        <v>0</v>
      </c>
      <c r="AH242" s="62" t="n">
        <f aca="false">AH240+AH241</f>
        <v>0</v>
      </c>
      <c r="AI242" s="62" t="n">
        <f aca="false">AI240+AI241</f>
        <v>0</v>
      </c>
      <c r="AJ242" s="62" t="n">
        <f aca="false">AJ240+AJ241</f>
        <v>0</v>
      </c>
      <c r="AK242" s="62" t="n">
        <f aca="false">AK240+AK241</f>
        <v>0</v>
      </c>
      <c r="AL242" s="62" t="n">
        <f aca="false">AL240+AL241</f>
        <v>0</v>
      </c>
      <c r="AM242" s="62" t="n">
        <f aca="false">AM240+AM241</f>
        <v>0</v>
      </c>
      <c r="AN242" s="62" t="n">
        <f aca="false">AN240+AN241</f>
        <v>0</v>
      </c>
      <c r="AO242" s="62" t="n">
        <f aca="false">AO240+AO241</f>
        <v>0</v>
      </c>
      <c r="AP242" s="62" t="n">
        <f aca="false">AP240+AP241</f>
        <v>0</v>
      </c>
      <c r="AQ242" s="62" t="n">
        <f aca="false">AQ240+AQ241</f>
        <v>0</v>
      </c>
      <c r="AR242" s="62" t="n">
        <f aca="false">AR240+AR241</f>
        <v>0</v>
      </c>
      <c r="AS242" s="62" t="n">
        <f aca="false">AS240+AS241</f>
        <v>0</v>
      </c>
      <c r="AT242" s="62" t="n">
        <f aca="false">AT240+AT241</f>
        <v>0</v>
      </c>
      <c r="AU242" s="62" t="n">
        <f aca="false">AU240+AU241</f>
        <v>0</v>
      </c>
      <c r="AV242" s="62" t="n">
        <f aca="false">AV240+AV241</f>
        <v>0</v>
      </c>
      <c r="AW242" s="62" t="n">
        <f aca="false">AW240+AW241</f>
        <v>0</v>
      </c>
      <c r="AX242" s="62" t="n">
        <f aca="false">AX240+AX241</f>
        <v>0</v>
      </c>
      <c r="AY242" s="62" t="n">
        <f aca="false">AY240+AY241</f>
        <v>0</v>
      </c>
      <c r="AZ242" s="62" t="n">
        <f aca="false">AZ240+AZ241</f>
        <v>0</v>
      </c>
      <c r="BA242" s="62" t="n">
        <f aca="false">BA240+BA241</f>
        <v>0</v>
      </c>
      <c r="BB242" s="62" t="n">
        <f aca="false">BB240+BB241</f>
        <v>0</v>
      </c>
      <c r="BC242" s="62" t="n">
        <f aca="false">BC240+BC241</f>
        <v>0</v>
      </c>
      <c r="BD242" s="62" t="n">
        <f aca="false">BD240+BD241</f>
        <v>0</v>
      </c>
      <c r="BE242" s="62" t="n">
        <f aca="false">BE240+BE241</f>
        <v>0</v>
      </c>
      <c r="BF242" s="62" t="n">
        <f aca="false">BF240+BF241</f>
        <v>0</v>
      </c>
      <c r="BG242" s="62" t="n">
        <f aca="false">BG240+BG241</f>
        <v>0</v>
      </c>
      <c r="BH242" s="62" t="n">
        <f aca="false">BH240+BH241</f>
        <v>0</v>
      </c>
      <c r="BI242" s="62" t="n">
        <f aca="false">BI240+BI241</f>
        <v>0</v>
      </c>
      <c r="BJ242" s="62" t="n">
        <f aca="false">BJ240+BJ241</f>
        <v>0</v>
      </c>
      <c r="BK242" s="62" t="n">
        <f aca="false">BK240+BK241</f>
        <v>0</v>
      </c>
      <c r="BL242" s="62" t="n">
        <f aca="false">BL240+BL241</f>
        <v>0</v>
      </c>
      <c r="BM242" s="62" t="n">
        <f aca="false">BM240+BM241</f>
        <v>0</v>
      </c>
      <c r="BN242" s="62" t="n">
        <f aca="false">BN240+BN241</f>
        <v>0</v>
      </c>
      <c r="BO242" s="62" t="n">
        <f aca="false">BO240+BO241</f>
        <v>0</v>
      </c>
      <c r="BP242" s="62" t="n">
        <f aca="false">BP240+BP241</f>
        <v>0</v>
      </c>
      <c r="BQ242" s="62" t="n">
        <f aca="false">BQ240+BQ241</f>
        <v>0</v>
      </c>
      <c r="BR242" s="62" t="n">
        <f aca="false">BR240+BR241</f>
        <v>0</v>
      </c>
      <c r="BS242" s="62" t="n">
        <f aca="false">BS240+BS241</f>
        <v>0</v>
      </c>
      <c r="BT242" s="62" t="n">
        <f aca="false">BT240+BT241</f>
        <v>0</v>
      </c>
      <c r="BU242" s="62" t="n">
        <f aca="false">BU240+BU241</f>
        <v>0</v>
      </c>
      <c r="BV242" s="62" t="n">
        <f aca="false">BV240+BV241</f>
        <v>0</v>
      </c>
      <c r="BW242" s="62" t="n">
        <f aca="false">BW240+BW241</f>
        <v>0</v>
      </c>
      <c r="BX242" s="62" t="n">
        <f aca="false">BX240+BX241</f>
        <v>0</v>
      </c>
      <c r="BY242" s="62" t="n">
        <f aca="false">BY240+BY241</f>
        <v>0</v>
      </c>
      <c r="BZ242" s="62" t="n">
        <f aca="false">BZ240+BZ241</f>
        <v>0</v>
      </c>
      <c r="CA242" s="62" t="n">
        <f aca="false">CA240+CA241</f>
        <v>0</v>
      </c>
      <c r="CB242" s="62" t="n">
        <f aca="false">CB240+CB241</f>
        <v>0</v>
      </c>
      <c r="CC242" s="62" t="n">
        <f aca="false">CC240+CC241</f>
        <v>0</v>
      </c>
      <c r="CD242" s="62" t="n">
        <f aca="false">CD240+CD241</f>
        <v>0</v>
      </c>
      <c r="CE242" s="62" t="n">
        <f aca="false">CE240+CE241</f>
        <v>0</v>
      </c>
      <c r="CF242" s="62" t="n">
        <f aca="false">CF240+CF241</f>
        <v>0</v>
      </c>
      <c r="CG242" s="62" t="n">
        <f aca="false">CG240+CG241</f>
        <v>0</v>
      </c>
      <c r="CH242" s="62" t="n">
        <f aca="false">CH240+CH241</f>
        <v>0</v>
      </c>
      <c r="CI242" s="62" t="n">
        <f aca="false">CI240+CI241</f>
        <v>0</v>
      </c>
      <c r="CJ242" s="62" t="n">
        <f aca="false">CJ240+CJ241</f>
        <v>0</v>
      </c>
      <c r="CK242" s="62" t="n">
        <f aca="false">CK240+CK241</f>
        <v>0</v>
      </c>
      <c r="CL242" s="62" t="n">
        <f aca="false">CL240+CL241</f>
        <v>0</v>
      </c>
      <c r="CM242" s="62" t="n">
        <f aca="false">CM240+CM241</f>
        <v>0</v>
      </c>
      <c r="CN242" s="62" t="n">
        <f aca="false">CN240+CN241</f>
        <v>0</v>
      </c>
      <c r="CO242" s="62" t="n">
        <f aca="false">CO240+CO241</f>
        <v>0</v>
      </c>
      <c r="CP242" s="62" t="n">
        <f aca="false">CP240+CP241</f>
        <v>0</v>
      </c>
      <c r="CQ242" s="62" t="n">
        <f aca="false">CQ240+CQ241</f>
        <v>0</v>
      </c>
      <c r="CR242" s="62" t="n">
        <f aca="false">CR240+CR241</f>
        <v>0</v>
      </c>
      <c r="CS242" s="62" t="n">
        <f aca="false">CS240+CS241</f>
        <v>0</v>
      </c>
      <c r="CT242" s="62" t="n">
        <f aca="false">CT240+CT241</f>
        <v>0</v>
      </c>
      <c r="CU242" s="62" t="n">
        <f aca="false">CU240+CU241</f>
        <v>0</v>
      </c>
      <c r="CV242" s="62" t="n">
        <f aca="false">CV240+CV241</f>
        <v>0</v>
      </c>
      <c r="CW242" s="62" t="n">
        <f aca="false">CW240+CW241</f>
        <v>0</v>
      </c>
      <c r="CX242" s="62" t="n">
        <f aca="false">CX240+CX241</f>
        <v>0</v>
      </c>
      <c r="CY242" s="62" t="n">
        <f aca="false">CY240+CY241</f>
        <v>0</v>
      </c>
      <c r="CZ242" s="62" t="n">
        <f aca="false">CZ240+CZ241</f>
        <v>0</v>
      </c>
      <c r="DA242" s="62" t="n">
        <f aca="false">DA240+DA241</f>
        <v>0</v>
      </c>
      <c r="DB242" s="62" t="n">
        <f aca="false">DB240+DB241</f>
        <v>0</v>
      </c>
      <c r="DC242" s="62" t="n">
        <f aca="false">DC240+DC241</f>
        <v>0</v>
      </c>
      <c r="DD242" s="62" t="n">
        <f aca="false">DD240+DD241</f>
        <v>0</v>
      </c>
      <c r="DE242" s="62" t="n">
        <f aca="false">DE240+DE241</f>
        <v>0</v>
      </c>
      <c r="DF242" s="62" t="n">
        <f aca="false">DF240+DF241</f>
        <v>0</v>
      </c>
      <c r="DG242" s="62" t="n">
        <f aca="false">DG240+DG241</f>
        <v>0</v>
      </c>
      <c r="DH242" s="62" t="n">
        <f aca="false">DH240+DH241</f>
        <v>0</v>
      </c>
      <c r="DI242" s="62" t="n">
        <f aca="false">DI240+DI241</f>
        <v>0</v>
      </c>
      <c r="DJ242" s="62" t="n">
        <f aca="false">DJ240+DJ241</f>
        <v>0</v>
      </c>
      <c r="DK242" s="62" t="n">
        <f aca="false">DK240+DK241</f>
        <v>0</v>
      </c>
      <c r="DL242" s="62" t="n">
        <f aca="false">DL240+DL241</f>
        <v>0</v>
      </c>
      <c r="DM242" s="62" t="n">
        <f aca="false">DM240+DM241</f>
        <v>0</v>
      </c>
      <c r="DN242" s="62" t="n">
        <f aca="false">DN240+DN241</f>
        <v>0</v>
      </c>
      <c r="DO242" s="62" t="n">
        <f aca="false">DO240+DO241</f>
        <v>0</v>
      </c>
      <c r="DP242" s="62" t="n">
        <f aca="false">DP240+DP241</f>
        <v>0</v>
      </c>
      <c r="DQ242" s="62" t="n">
        <f aca="false">DQ240+DQ241</f>
        <v>0</v>
      </c>
      <c r="DR242" s="62" t="n">
        <f aca="false">DR240+DR241</f>
        <v>0</v>
      </c>
      <c r="DS242" s="62" t="n">
        <f aca="false">DS240+DS241</f>
        <v>0</v>
      </c>
      <c r="DT242" s="62" t="n">
        <f aca="false">DT240+DT241</f>
        <v>0</v>
      </c>
      <c r="DU242" s="62" t="n">
        <f aca="false">DU240+DU241</f>
        <v>0</v>
      </c>
      <c r="DV242" s="62" t="n">
        <f aca="false">DV240+DV241</f>
        <v>0</v>
      </c>
      <c r="DW242" s="62" t="n">
        <f aca="false">DW240+DW241</f>
        <v>0</v>
      </c>
      <c r="DX242" s="62" t="n">
        <f aca="false">DX240+DX241</f>
        <v>0</v>
      </c>
      <c r="DY242" s="62" t="n">
        <f aca="false">DY240+DY241</f>
        <v>0</v>
      </c>
      <c r="DZ242" s="62" t="n">
        <f aca="false">DZ240+DZ241</f>
        <v>0</v>
      </c>
      <c r="EA242" s="62" t="n">
        <f aca="false">EA240+EA241</f>
        <v>0</v>
      </c>
      <c r="EB242" s="62" t="n">
        <f aca="false">EB240+EB241</f>
        <v>0</v>
      </c>
      <c r="EC242" s="62" t="n">
        <f aca="false">EC240+EC241</f>
        <v>0</v>
      </c>
      <c r="ED242" s="62" t="n">
        <f aca="false">ED240+ED241</f>
        <v>0</v>
      </c>
      <c r="EE242" s="62" t="n">
        <f aca="false">EE240+EE241</f>
        <v>0</v>
      </c>
      <c r="EF242" s="62" t="n">
        <f aca="false">EF240+EF241</f>
        <v>0</v>
      </c>
      <c r="EG242" s="62" t="n">
        <f aca="false">EG240+EG241</f>
        <v>0</v>
      </c>
      <c r="EH242" s="62" t="n">
        <f aca="false">EH240+EH241</f>
        <v>0</v>
      </c>
      <c r="EI242" s="62" t="n">
        <f aca="false">EI240+EI241</f>
        <v>0</v>
      </c>
      <c r="EJ242" s="62" t="n">
        <f aca="false">EJ240+EJ241</f>
        <v>0</v>
      </c>
      <c r="EK242" s="62" t="n">
        <f aca="false">EK240+EK241</f>
        <v>0</v>
      </c>
      <c r="EL242" s="62" t="n">
        <f aca="false">EL240+EL241</f>
        <v>0</v>
      </c>
      <c r="EM242" s="62" t="n">
        <f aca="false">EM240+EM241</f>
        <v>0</v>
      </c>
      <c r="EN242" s="62" t="n">
        <f aca="false">EN240+EN241</f>
        <v>0</v>
      </c>
      <c r="EO242" s="62" t="n">
        <f aca="false">EO240+EO241</f>
        <v>0</v>
      </c>
      <c r="EP242" s="62" t="n">
        <f aca="false">EP240+EP241</f>
        <v>0</v>
      </c>
      <c r="EQ242" s="62" t="n">
        <f aca="false">EQ240+EQ241</f>
        <v>0</v>
      </c>
      <c r="ER242" s="62" t="n">
        <f aca="false">ER240+ER241</f>
        <v>0</v>
      </c>
      <c r="ES242" s="62" t="n">
        <f aca="false">ES240+ES241</f>
        <v>0</v>
      </c>
      <c r="ET242" s="62" t="n">
        <f aca="false">ET240+ET241</f>
        <v>0</v>
      </c>
      <c r="EU242" s="62" t="n">
        <f aca="false">EU240+EU241</f>
        <v>0</v>
      </c>
      <c r="EV242" s="62" t="n">
        <f aca="false">EV240+EV241</f>
        <v>0</v>
      </c>
      <c r="EW242" s="62" t="n">
        <f aca="false">EW240+EW241</f>
        <v>0</v>
      </c>
      <c r="EX242" s="62" t="n">
        <f aca="false">EX240+EX241</f>
        <v>0</v>
      </c>
      <c r="EY242" s="62" t="n">
        <f aca="false">EY240+EY241</f>
        <v>0</v>
      </c>
      <c r="EZ242" s="62" t="n">
        <f aca="false">EZ240+EZ241</f>
        <v>0</v>
      </c>
      <c r="FA242" s="62" t="n">
        <f aca="false">FA240+FA241</f>
        <v>0</v>
      </c>
      <c r="FB242" s="62" t="n">
        <f aca="false">FB240+FB241</f>
        <v>0</v>
      </c>
      <c r="FC242" s="62" t="n">
        <f aca="false">FC240+FC241</f>
        <v>0</v>
      </c>
      <c r="FD242" s="62" t="n">
        <f aca="false">FD240+FD241</f>
        <v>0</v>
      </c>
      <c r="FE242" s="62" t="n">
        <f aca="false">FE240+FE241</f>
        <v>0</v>
      </c>
      <c r="FF242" s="62" t="n">
        <f aca="false">FF240+FF241</f>
        <v>0</v>
      </c>
      <c r="FG242" s="62" t="n">
        <f aca="false">FG240+FG241</f>
        <v>0</v>
      </c>
      <c r="FH242" s="62" t="n">
        <f aca="false">FH240+FH241</f>
        <v>0</v>
      </c>
    </row>
    <row r="243" customFormat="false" ht="15" hidden="false" customHeight="false" outlineLevel="0" collapsed="false">
      <c r="C243" s="27" t="s">
        <v>874</v>
      </c>
      <c r="D243" s="11" t="s">
        <v>32</v>
      </c>
      <c r="E243" s="32" t="n">
        <f aca="false">XIRR($J242:$FH242,$J$4:$FH$4)</f>
        <v>0.625779468780036</v>
      </c>
    </row>
    <row r="244" customFormat="false" ht="15" hidden="false" customHeight="false" outlineLevel="0" collapsed="false">
      <c r="C244" s="27" t="s">
        <v>875</v>
      </c>
      <c r="D244" s="11" t="s">
        <v>32</v>
      </c>
      <c r="E244" s="32" t="n">
        <f aca="false">XIRR($J240:$FH240,$J$4:$FH$4)</f>
        <v>0.632448788106442</v>
      </c>
    </row>
    <row r="245" customFormat="false" ht="15" hidden="false" customHeight="false" outlineLevel="0" collapsed="false">
      <c r="C245" s="27" t="s">
        <v>876</v>
      </c>
      <c r="D245" s="11" t="s">
        <v>14</v>
      </c>
      <c r="E245" s="65" t="n">
        <f aca="false">($I239+$I241)/-$I238</f>
        <v>1.31777592303669</v>
      </c>
    </row>
    <row r="246" customFormat="false" ht="15" hidden="false" customHeight="false" outlineLevel="0" collapsed="false">
      <c r="C246" s="27" t="s">
        <v>877</v>
      </c>
      <c r="D246" s="11" t="s">
        <v>359</v>
      </c>
      <c r="E246" s="62" t="n">
        <f aca="false">XNPV(In_Discount_Rate,$J242:$FH242,$J$4:$FH$4)</f>
        <v>1888.23443538213</v>
      </c>
    </row>
    <row r="247" customFormat="false" ht="15" hidden="false" customHeight="false" outlineLevel="0" collapsed="false">
      <c r="C247" s="0" t="s">
        <v>878</v>
      </c>
      <c r="D247" s="11" t="s">
        <v>359</v>
      </c>
      <c r="I247" s="20" t="n">
        <f aca="false">SUM(J247:FH247)</f>
        <v>1390.80291200887</v>
      </c>
      <c r="J247" s="20" t="n">
        <f aca="false">-In_PSH_Land*J19-In_PSH_Devex*$E13*J30-J103-In_EW_To_PSH*J104+$F236*J20</f>
        <v>-150</v>
      </c>
      <c r="K247" s="20" t="n">
        <f aca="false">-In_PSH_Land*K19-In_PSH_Devex*$E13*K30-K103-In_EW_To_PSH*K104+$F236*K20</f>
        <v>0</v>
      </c>
      <c r="L247" s="20" t="n">
        <f aca="false">-In_PSH_Land*L19-In_PSH_Devex*$E13*L30-L103-In_EW_To_PSH*L104+$F236*L20</f>
        <v>0</v>
      </c>
      <c r="M247" s="20" t="n">
        <f aca="false">-In_PSH_Land*M19-In_PSH_Devex*$E13*M30-M103-In_EW_To_PSH*M104+$F236*M20</f>
        <v>0</v>
      </c>
      <c r="N247" s="20" t="n">
        <f aca="false">-In_PSH_Land*N19-In_PSH_Devex*$E13*N30-N103-In_EW_To_PSH*N104+$F236*N20</f>
        <v>0</v>
      </c>
      <c r="O247" s="20" t="n">
        <f aca="false">-In_PSH_Land*O19-In_PSH_Devex*$E13*O30-O103-In_EW_To_PSH*O104+$F236*O20</f>
        <v>1540.80291200887</v>
      </c>
      <c r="P247" s="20" t="n">
        <f aca="false">-In_PSH_Land*P19-In_PSH_Devex*$E13*P30-P103-In_EW_To_PSH*P104+$F236*P20</f>
        <v>0</v>
      </c>
      <c r="Q247" s="20" t="n">
        <f aca="false">-In_PSH_Land*Q19-In_PSH_Devex*$E13*Q30-Q103-In_EW_To_PSH*Q104+$F236*Q20</f>
        <v>0</v>
      </c>
      <c r="R247" s="20" t="n">
        <f aca="false">-In_PSH_Land*R19-In_PSH_Devex*$E13*R30-R103-In_EW_To_PSH*R104+$F236*R20</f>
        <v>0</v>
      </c>
      <c r="S247" s="20" t="n">
        <f aca="false">-In_PSH_Land*S19-In_PSH_Devex*$E13*S30-S103-In_EW_To_PSH*S104+$F236*S20</f>
        <v>0</v>
      </c>
      <c r="T247" s="20" t="n">
        <f aca="false">-In_PSH_Land*T19-In_PSH_Devex*$E13*T30-T103-In_EW_To_PSH*T104+$F236*T20</f>
        <v>0</v>
      </c>
      <c r="U247" s="20" t="n">
        <f aca="false">-In_PSH_Land*U19-In_PSH_Devex*$E13*U30-U103-In_EW_To_PSH*U104+$F236*U20</f>
        <v>0</v>
      </c>
      <c r="V247" s="20" t="n">
        <f aca="false">-In_PSH_Land*V19-In_PSH_Devex*$E13*V30-V103-In_EW_To_PSH*V104+$F236*V20</f>
        <v>0</v>
      </c>
      <c r="W247" s="20" t="n">
        <f aca="false">-In_PSH_Land*W19-In_PSH_Devex*$E13*W30-W103-In_EW_To_PSH*W104+$F236*W20</f>
        <v>0</v>
      </c>
      <c r="X247" s="20" t="n">
        <f aca="false">-In_PSH_Land*X19-In_PSH_Devex*$E13*X30-X103-In_EW_To_PSH*X104+$F236*X20</f>
        <v>0</v>
      </c>
      <c r="Y247" s="20" t="n">
        <f aca="false">-In_PSH_Land*Y19-In_PSH_Devex*$E13*Y30-Y103-In_EW_To_PSH*Y104+$F236*Y20</f>
        <v>0</v>
      </c>
      <c r="Z247" s="20" t="n">
        <f aca="false">-In_PSH_Land*Z19-In_PSH_Devex*$E13*Z30-Z103-In_EW_To_PSH*Z104+$F236*Z20</f>
        <v>0</v>
      </c>
      <c r="AA247" s="20" t="n">
        <f aca="false">-In_PSH_Land*AA19-In_PSH_Devex*$E13*AA30-AA103-In_EW_To_PSH*AA104+$F236*AA20</f>
        <v>0</v>
      </c>
      <c r="AB247" s="20" t="n">
        <f aca="false">-In_PSH_Land*AB19-In_PSH_Devex*$E13*AB30-AB103-In_EW_To_PSH*AB104+$F236*AB20</f>
        <v>0</v>
      </c>
      <c r="AC247" s="20" t="n">
        <f aca="false">-In_PSH_Land*AC19-In_PSH_Devex*$E13*AC30-AC103-In_EW_To_PSH*AC104+$F236*AC20</f>
        <v>0</v>
      </c>
      <c r="AD247" s="20" t="n">
        <f aca="false">-In_PSH_Land*AD19-In_PSH_Devex*$E13*AD30-AD103-In_EW_To_PSH*AD104+$F236*AD20</f>
        <v>0</v>
      </c>
      <c r="AE247" s="20" t="n">
        <f aca="false">-In_PSH_Land*AE19-In_PSH_Devex*$E13*AE30-AE103-In_EW_To_PSH*AE104+$F236*AE20</f>
        <v>0</v>
      </c>
      <c r="AF247" s="20" t="n">
        <f aca="false">-In_PSH_Land*AF19-In_PSH_Devex*$E13*AF30-AF103-In_EW_To_PSH*AF104+$F236*AF20</f>
        <v>0</v>
      </c>
      <c r="AG247" s="20" t="n">
        <f aca="false">-In_PSH_Land*AG19-In_PSH_Devex*$E13*AG30-AG103-In_EW_To_PSH*AG104+$F236*AG20</f>
        <v>0</v>
      </c>
      <c r="AH247" s="20" t="n">
        <f aca="false">-In_PSH_Land*AH19-In_PSH_Devex*$E13*AH30-AH103-In_EW_To_PSH*AH104+$F236*AH20</f>
        <v>0</v>
      </c>
      <c r="AI247" s="20" t="n">
        <f aca="false">-In_PSH_Land*AI19-In_PSH_Devex*$E13*AI30-AI103-In_EW_To_PSH*AI104+$F236*AI20</f>
        <v>0</v>
      </c>
      <c r="AJ247" s="20" t="n">
        <f aca="false">-In_PSH_Land*AJ19-In_PSH_Devex*$E13*AJ30-AJ103-In_EW_To_PSH*AJ104+$F236*AJ20</f>
        <v>0</v>
      </c>
      <c r="AK247" s="20" t="n">
        <f aca="false">-In_PSH_Land*AK19-In_PSH_Devex*$E13*AK30-AK103-In_EW_To_PSH*AK104+$F236*AK20</f>
        <v>0</v>
      </c>
      <c r="AL247" s="20" t="n">
        <f aca="false">-In_PSH_Land*AL19-In_PSH_Devex*$E13*AL30-AL103-In_EW_To_PSH*AL104+$F236*AL20</f>
        <v>0</v>
      </c>
      <c r="AM247" s="20" t="n">
        <f aca="false">-In_PSH_Land*AM19-In_PSH_Devex*$E13*AM30-AM103-In_EW_To_PSH*AM104+$F236*AM20</f>
        <v>0</v>
      </c>
      <c r="AN247" s="20" t="n">
        <f aca="false">-In_PSH_Land*AN19-In_PSH_Devex*$E13*AN30-AN103-In_EW_To_PSH*AN104+$F236*AN20</f>
        <v>0</v>
      </c>
      <c r="AO247" s="20" t="n">
        <f aca="false">-In_PSH_Land*AO19-In_PSH_Devex*$E13*AO30-AO103-In_EW_To_PSH*AO104+$F236*AO20</f>
        <v>0</v>
      </c>
      <c r="AP247" s="20" t="n">
        <f aca="false">-In_PSH_Land*AP19-In_PSH_Devex*$E13*AP30-AP103-In_EW_To_PSH*AP104+$F236*AP20</f>
        <v>0</v>
      </c>
      <c r="AQ247" s="20" t="n">
        <f aca="false">-In_PSH_Land*AQ19-In_PSH_Devex*$E13*AQ30-AQ103-In_EW_To_PSH*AQ104+$F236*AQ20</f>
        <v>0</v>
      </c>
      <c r="AR247" s="20" t="n">
        <f aca="false">-In_PSH_Land*AR19-In_PSH_Devex*$E13*AR30-AR103-In_EW_To_PSH*AR104+$F236*AR20</f>
        <v>0</v>
      </c>
      <c r="AS247" s="20" t="n">
        <f aca="false">-In_PSH_Land*AS19-In_PSH_Devex*$E13*AS30-AS103-In_EW_To_PSH*AS104+$F236*AS20</f>
        <v>0</v>
      </c>
      <c r="AT247" s="20" t="n">
        <f aca="false">-In_PSH_Land*AT19-In_PSH_Devex*$E13*AT30-AT103-In_EW_To_PSH*AT104+$F236*AT20</f>
        <v>0</v>
      </c>
      <c r="AU247" s="20" t="n">
        <f aca="false">-In_PSH_Land*AU19-In_PSH_Devex*$E13*AU30-AU103-In_EW_To_PSH*AU104+$F236*AU20</f>
        <v>0</v>
      </c>
      <c r="AV247" s="20" t="n">
        <f aca="false">-In_PSH_Land*AV19-In_PSH_Devex*$E13*AV30-AV103-In_EW_To_PSH*AV104+$F236*AV20</f>
        <v>0</v>
      </c>
      <c r="AW247" s="20" t="n">
        <f aca="false">-In_PSH_Land*AW19-In_PSH_Devex*$E13*AW30-AW103-In_EW_To_PSH*AW104+$F236*AW20</f>
        <v>0</v>
      </c>
      <c r="AX247" s="20" t="n">
        <f aca="false">-In_PSH_Land*AX19-In_PSH_Devex*$E13*AX30-AX103-In_EW_To_PSH*AX104+$F236*AX20</f>
        <v>0</v>
      </c>
      <c r="AY247" s="20" t="n">
        <f aca="false">-In_PSH_Land*AY19-In_PSH_Devex*$E13*AY30-AY103-In_EW_To_PSH*AY104+$F236*AY20</f>
        <v>0</v>
      </c>
      <c r="AZ247" s="20" t="n">
        <f aca="false">-In_PSH_Land*AZ19-In_PSH_Devex*$E13*AZ30-AZ103-In_EW_To_PSH*AZ104+$F236*AZ20</f>
        <v>0</v>
      </c>
      <c r="BA247" s="20" t="n">
        <f aca="false">-In_PSH_Land*BA19-In_PSH_Devex*$E13*BA30-BA103-In_EW_To_PSH*BA104+$F236*BA20</f>
        <v>0</v>
      </c>
      <c r="BB247" s="20" t="n">
        <f aca="false">-In_PSH_Land*BB19-In_PSH_Devex*$E13*BB30-BB103-In_EW_To_PSH*BB104+$F236*BB20</f>
        <v>0</v>
      </c>
      <c r="BC247" s="20" t="n">
        <f aca="false">-In_PSH_Land*BC19-In_PSH_Devex*$E13*BC30-BC103-In_EW_To_PSH*BC104+$F236*BC20</f>
        <v>0</v>
      </c>
      <c r="BD247" s="20" t="n">
        <f aca="false">-In_PSH_Land*BD19-In_PSH_Devex*$E13*BD30-BD103-In_EW_To_PSH*BD104+$F236*BD20</f>
        <v>0</v>
      </c>
      <c r="BE247" s="20" t="n">
        <f aca="false">-In_PSH_Land*BE19-In_PSH_Devex*$E13*BE30-BE103-In_EW_To_PSH*BE104+$F236*BE20</f>
        <v>0</v>
      </c>
      <c r="BF247" s="20" t="n">
        <f aca="false">-In_PSH_Land*BF19-In_PSH_Devex*$E13*BF30-BF103-In_EW_To_PSH*BF104+$F236*BF20</f>
        <v>0</v>
      </c>
      <c r="BG247" s="20" t="n">
        <f aca="false">-In_PSH_Land*BG19-In_PSH_Devex*$E13*BG30-BG103-In_EW_To_PSH*BG104+$F236*BG20</f>
        <v>0</v>
      </c>
      <c r="BH247" s="20" t="n">
        <f aca="false">-In_PSH_Land*BH19-In_PSH_Devex*$E13*BH30-BH103-In_EW_To_PSH*BH104+$F236*BH20</f>
        <v>0</v>
      </c>
      <c r="BI247" s="20" t="n">
        <f aca="false">-In_PSH_Land*BI19-In_PSH_Devex*$E13*BI30-BI103-In_EW_To_PSH*BI104+$F236*BI20</f>
        <v>0</v>
      </c>
      <c r="BJ247" s="20" t="n">
        <f aca="false">-In_PSH_Land*BJ19-In_PSH_Devex*$E13*BJ30-BJ103-In_EW_To_PSH*BJ104+$F236*BJ20</f>
        <v>0</v>
      </c>
      <c r="BK247" s="20" t="n">
        <f aca="false">-In_PSH_Land*BK19-In_PSH_Devex*$E13*BK30-BK103-In_EW_To_PSH*BK104+$F236*BK20</f>
        <v>0</v>
      </c>
      <c r="BL247" s="20" t="n">
        <f aca="false">-In_PSH_Land*BL19-In_PSH_Devex*$E13*BL30-BL103-In_EW_To_PSH*BL104+$F236*BL20</f>
        <v>0</v>
      </c>
      <c r="BM247" s="20" t="n">
        <f aca="false">-In_PSH_Land*BM19-In_PSH_Devex*$E13*BM30-BM103-In_EW_To_PSH*BM104+$F236*BM20</f>
        <v>0</v>
      </c>
      <c r="BN247" s="20" t="n">
        <f aca="false">-In_PSH_Land*BN19-In_PSH_Devex*$E13*BN30-BN103-In_EW_To_PSH*BN104+$F236*BN20</f>
        <v>0</v>
      </c>
      <c r="BO247" s="20" t="n">
        <f aca="false">-In_PSH_Land*BO19-In_PSH_Devex*$E13*BO30-BO103-In_EW_To_PSH*BO104+$F236*BO20</f>
        <v>0</v>
      </c>
      <c r="BP247" s="20" t="n">
        <f aca="false">-In_PSH_Land*BP19-In_PSH_Devex*$E13*BP30-BP103-In_EW_To_PSH*BP104+$F236*BP20</f>
        <v>0</v>
      </c>
      <c r="BQ247" s="20" t="n">
        <f aca="false">-In_PSH_Land*BQ19-In_PSH_Devex*$E13*BQ30-BQ103-In_EW_To_PSH*BQ104+$F236*BQ20</f>
        <v>0</v>
      </c>
      <c r="BR247" s="20" t="n">
        <f aca="false">-In_PSH_Land*BR19-In_PSH_Devex*$E13*BR30-BR103-In_EW_To_PSH*BR104+$F236*BR20</f>
        <v>0</v>
      </c>
      <c r="BS247" s="20" t="n">
        <f aca="false">-In_PSH_Land*BS19-In_PSH_Devex*$E13*BS30-BS103-In_EW_To_PSH*BS104+$F236*BS20</f>
        <v>0</v>
      </c>
      <c r="BT247" s="20" t="n">
        <f aca="false">-In_PSH_Land*BT19-In_PSH_Devex*$E13*BT30-BT103-In_EW_To_PSH*BT104+$F236*BT20</f>
        <v>0</v>
      </c>
      <c r="BU247" s="20" t="n">
        <f aca="false">-In_PSH_Land*BU19-In_PSH_Devex*$E13*BU30-BU103-In_EW_To_PSH*BU104+$F236*BU20</f>
        <v>0</v>
      </c>
      <c r="BV247" s="20" t="n">
        <f aca="false">-In_PSH_Land*BV19-In_PSH_Devex*$E13*BV30-BV103-In_EW_To_PSH*BV104+$F236*BV20</f>
        <v>0</v>
      </c>
      <c r="BW247" s="20" t="n">
        <f aca="false">-In_PSH_Land*BW19-In_PSH_Devex*$E13*BW30-BW103-In_EW_To_PSH*BW104+$F236*BW20</f>
        <v>0</v>
      </c>
      <c r="BX247" s="20" t="n">
        <f aca="false">-In_PSH_Land*BX19-In_PSH_Devex*$E13*BX30-BX103-In_EW_To_PSH*BX104+$F236*BX20</f>
        <v>0</v>
      </c>
      <c r="BY247" s="20" t="n">
        <f aca="false">-In_PSH_Land*BY19-In_PSH_Devex*$E13*BY30-BY103-In_EW_To_PSH*BY104+$F236*BY20</f>
        <v>0</v>
      </c>
      <c r="BZ247" s="20" t="n">
        <f aca="false">-In_PSH_Land*BZ19-In_PSH_Devex*$E13*BZ30-BZ103-In_EW_To_PSH*BZ104+$F236*BZ20</f>
        <v>0</v>
      </c>
      <c r="CA247" s="20" t="n">
        <f aca="false">-In_PSH_Land*CA19-In_PSH_Devex*$E13*CA30-CA103-In_EW_To_PSH*CA104+$F236*CA20</f>
        <v>0</v>
      </c>
      <c r="CB247" s="20" t="n">
        <f aca="false">-In_PSH_Land*CB19-In_PSH_Devex*$E13*CB30-CB103-In_EW_To_PSH*CB104+$F236*CB20</f>
        <v>0</v>
      </c>
      <c r="CC247" s="20" t="n">
        <f aca="false">-In_PSH_Land*CC19-In_PSH_Devex*$E13*CC30-CC103-In_EW_To_PSH*CC104+$F236*CC20</f>
        <v>0</v>
      </c>
      <c r="CD247" s="20" t="n">
        <f aca="false">-In_PSH_Land*CD19-In_PSH_Devex*$E13*CD30-CD103-In_EW_To_PSH*CD104+$F236*CD20</f>
        <v>0</v>
      </c>
      <c r="CE247" s="20" t="n">
        <f aca="false">-In_PSH_Land*CE19-In_PSH_Devex*$E13*CE30-CE103-In_EW_To_PSH*CE104+$F236*CE20</f>
        <v>0</v>
      </c>
      <c r="CF247" s="20" t="n">
        <f aca="false">-In_PSH_Land*CF19-In_PSH_Devex*$E13*CF30-CF103-In_EW_To_PSH*CF104+$F236*CF20</f>
        <v>0</v>
      </c>
      <c r="CG247" s="20" t="n">
        <f aca="false">-In_PSH_Land*CG19-In_PSH_Devex*$E13*CG30-CG103-In_EW_To_PSH*CG104+$F236*CG20</f>
        <v>0</v>
      </c>
      <c r="CH247" s="20" t="n">
        <f aca="false">-In_PSH_Land*CH19-In_PSH_Devex*$E13*CH30-CH103-In_EW_To_PSH*CH104+$F236*CH20</f>
        <v>0</v>
      </c>
      <c r="CI247" s="20" t="n">
        <f aca="false">-In_PSH_Land*CI19-In_PSH_Devex*$E13*CI30-CI103-In_EW_To_PSH*CI104+$F236*CI20</f>
        <v>0</v>
      </c>
      <c r="CJ247" s="20" t="n">
        <f aca="false">-In_PSH_Land*CJ19-In_PSH_Devex*$E13*CJ30-CJ103-In_EW_To_PSH*CJ104+$F236*CJ20</f>
        <v>0</v>
      </c>
      <c r="CK247" s="20" t="n">
        <f aca="false">-In_PSH_Land*CK19-In_PSH_Devex*$E13*CK30-CK103-In_EW_To_PSH*CK104+$F236*CK20</f>
        <v>0</v>
      </c>
      <c r="CL247" s="20" t="n">
        <f aca="false">-In_PSH_Land*CL19-In_PSH_Devex*$E13*CL30-CL103-In_EW_To_PSH*CL104+$F236*CL20</f>
        <v>0</v>
      </c>
      <c r="CM247" s="20" t="n">
        <f aca="false">-In_PSH_Land*CM19-In_PSH_Devex*$E13*CM30-CM103-In_EW_To_PSH*CM104+$F236*CM20</f>
        <v>0</v>
      </c>
      <c r="CN247" s="20" t="n">
        <f aca="false">-In_PSH_Land*CN19-In_PSH_Devex*$E13*CN30-CN103-In_EW_To_PSH*CN104+$F236*CN20</f>
        <v>0</v>
      </c>
      <c r="CO247" s="20" t="n">
        <f aca="false">-In_PSH_Land*CO19-In_PSH_Devex*$E13*CO30-CO103-In_EW_To_PSH*CO104+$F236*CO20</f>
        <v>0</v>
      </c>
      <c r="CP247" s="20" t="n">
        <f aca="false">-In_PSH_Land*CP19-In_PSH_Devex*$E13*CP30-CP103-In_EW_To_PSH*CP104+$F236*CP20</f>
        <v>0</v>
      </c>
      <c r="CQ247" s="20" t="n">
        <f aca="false">-In_PSH_Land*CQ19-In_PSH_Devex*$E13*CQ30-CQ103-In_EW_To_PSH*CQ104+$F236*CQ20</f>
        <v>0</v>
      </c>
      <c r="CR247" s="20" t="n">
        <f aca="false">-In_PSH_Land*CR19-In_PSH_Devex*$E13*CR30-CR103-In_EW_To_PSH*CR104+$F236*CR20</f>
        <v>0</v>
      </c>
      <c r="CS247" s="20" t="n">
        <f aca="false">-In_PSH_Land*CS19-In_PSH_Devex*$E13*CS30-CS103-In_EW_To_PSH*CS104+$F236*CS20</f>
        <v>0</v>
      </c>
      <c r="CT247" s="20" t="n">
        <f aca="false">-In_PSH_Land*CT19-In_PSH_Devex*$E13*CT30-CT103-In_EW_To_PSH*CT104+$F236*CT20</f>
        <v>0</v>
      </c>
      <c r="CU247" s="20" t="n">
        <f aca="false">-In_PSH_Land*CU19-In_PSH_Devex*$E13*CU30-CU103-In_EW_To_PSH*CU104+$F236*CU20</f>
        <v>0</v>
      </c>
      <c r="CV247" s="20" t="n">
        <f aca="false">-In_PSH_Land*CV19-In_PSH_Devex*$E13*CV30-CV103-In_EW_To_PSH*CV104+$F236*CV20</f>
        <v>0</v>
      </c>
      <c r="CW247" s="20" t="n">
        <f aca="false">-In_PSH_Land*CW19-In_PSH_Devex*$E13*CW30-CW103-In_EW_To_PSH*CW104+$F236*CW20</f>
        <v>0</v>
      </c>
      <c r="CX247" s="20" t="n">
        <f aca="false">-In_PSH_Land*CX19-In_PSH_Devex*$E13*CX30-CX103-In_EW_To_PSH*CX104+$F236*CX20</f>
        <v>0</v>
      </c>
      <c r="CY247" s="20" t="n">
        <f aca="false">-In_PSH_Land*CY19-In_PSH_Devex*$E13*CY30-CY103-In_EW_To_PSH*CY104+$F236*CY20</f>
        <v>0</v>
      </c>
      <c r="CZ247" s="20" t="n">
        <f aca="false">-In_PSH_Land*CZ19-In_PSH_Devex*$E13*CZ30-CZ103-In_EW_To_PSH*CZ104+$F236*CZ20</f>
        <v>0</v>
      </c>
      <c r="DA247" s="20" t="n">
        <f aca="false">-In_PSH_Land*DA19-In_PSH_Devex*$E13*DA30-DA103-In_EW_To_PSH*DA104+$F236*DA20</f>
        <v>0</v>
      </c>
      <c r="DB247" s="20" t="n">
        <f aca="false">-In_PSH_Land*DB19-In_PSH_Devex*$E13*DB30-DB103-In_EW_To_PSH*DB104+$F236*DB20</f>
        <v>0</v>
      </c>
      <c r="DC247" s="20" t="n">
        <f aca="false">-In_PSH_Land*DC19-In_PSH_Devex*$E13*DC30-DC103-In_EW_To_PSH*DC104+$F236*DC20</f>
        <v>0</v>
      </c>
      <c r="DD247" s="20" t="n">
        <f aca="false">-In_PSH_Land*DD19-In_PSH_Devex*$E13*DD30-DD103-In_EW_To_PSH*DD104+$F236*DD20</f>
        <v>0</v>
      </c>
      <c r="DE247" s="20" t="n">
        <f aca="false">-In_PSH_Land*DE19-In_PSH_Devex*$E13*DE30-DE103-In_EW_To_PSH*DE104+$F236*DE20</f>
        <v>0</v>
      </c>
      <c r="DF247" s="20" t="n">
        <f aca="false">-In_PSH_Land*DF19-In_PSH_Devex*$E13*DF30-DF103-In_EW_To_PSH*DF104+$F236*DF20</f>
        <v>0</v>
      </c>
      <c r="DG247" s="20" t="n">
        <f aca="false">-In_PSH_Land*DG19-In_PSH_Devex*$E13*DG30-DG103-In_EW_To_PSH*DG104+$F236*DG20</f>
        <v>0</v>
      </c>
      <c r="DH247" s="20" t="n">
        <f aca="false">-In_PSH_Land*DH19-In_PSH_Devex*$E13*DH30-DH103-In_EW_To_PSH*DH104+$F236*DH20</f>
        <v>0</v>
      </c>
      <c r="DI247" s="20" t="n">
        <f aca="false">-In_PSH_Land*DI19-In_PSH_Devex*$E13*DI30-DI103-In_EW_To_PSH*DI104+$F236*DI20</f>
        <v>0</v>
      </c>
      <c r="DJ247" s="20" t="n">
        <f aca="false">-In_PSH_Land*DJ19-In_PSH_Devex*$E13*DJ30-DJ103-In_EW_To_PSH*DJ104+$F236*DJ20</f>
        <v>0</v>
      </c>
      <c r="DK247" s="20" t="n">
        <f aca="false">-In_PSH_Land*DK19-In_PSH_Devex*$E13*DK30-DK103-In_EW_To_PSH*DK104+$F236*DK20</f>
        <v>0</v>
      </c>
      <c r="DL247" s="20" t="n">
        <f aca="false">-In_PSH_Land*DL19-In_PSH_Devex*$E13*DL30-DL103-In_EW_To_PSH*DL104+$F236*DL20</f>
        <v>0</v>
      </c>
      <c r="DM247" s="20" t="n">
        <f aca="false">-In_PSH_Land*DM19-In_PSH_Devex*$E13*DM30-DM103-In_EW_To_PSH*DM104+$F236*DM20</f>
        <v>0</v>
      </c>
      <c r="DN247" s="20" t="n">
        <f aca="false">-In_PSH_Land*DN19-In_PSH_Devex*$E13*DN30-DN103-In_EW_To_PSH*DN104+$F236*DN20</f>
        <v>0</v>
      </c>
      <c r="DO247" s="20" t="n">
        <f aca="false">-In_PSH_Land*DO19-In_PSH_Devex*$E13*DO30-DO103-In_EW_To_PSH*DO104+$F236*DO20</f>
        <v>0</v>
      </c>
      <c r="DP247" s="20" t="n">
        <f aca="false">-In_PSH_Land*DP19-In_PSH_Devex*$E13*DP30-DP103-In_EW_To_PSH*DP104+$F236*DP20</f>
        <v>0</v>
      </c>
      <c r="DQ247" s="20" t="n">
        <f aca="false">-In_PSH_Land*DQ19-In_PSH_Devex*$E13*DQ30-DQ103-In_EW_To_PSH*DQ104+$F236*DQ20</f>
        <v>0</v>
      </c>
      <c r="DR247" s="20" t="n">
        <f aca="false">-In_PSH_Land*DR19-In_PSH_Devex*$E13*DR30-DR103-In_EW_To_PSH*DR104+$F236*DR20</f>
        <v>0</v>
      </c>
      <c r="DS247" s="20" t="n">
        <f aca="false">-In_PSH_Land*DS19-In_PSH_Devex*$E13*DS30-DS103-In_EW_To_PSH*DS104+$F236*DS20</f>
        <v>0</v>
      </c>
      <c r="DT247" s="20" t="n">
        <f aca="false">-In_PSH_Land*DT19-In_PSH_Devex*$E13*DT30-DT103-In_EW_To_PSH*DT104+$F236*DT20</f>
        <v>0</v>
      </c>
      <c r="DU247" s="20" t="n">
        <f aca="false">-In_PSH_Land*DU19-In_PSH_Devex*$E13*DU30-DU103-In_EW_To_PSH*DU104+$F236*DU20</f>
        <v>0</v>
      </c>
      <c r="DV247" s="20" t="n">
        <f aca="false">-In_PSH_Land*DV19-In_PSH_Devex*$E13*DV30-DV103-In_EW_To_PSH*DV104+$F236*DV20</f>
        <v>0</v>
      </c>
      <c r="DW247" s="20" t="n">
        <f aca="false">-In_PSH_Land*DW19-In_PSH_Devex*$E13*DW30-DW103-In_EW_To_PSH*DW104+$F236*DW20</f>
        <v>0</v>
      </c>
      <c r="DX247" s="20" t="n">
        <f aca="false">-In_PSH_Land*DX19-In_PSH_Devex*$E13*DX30-DX103-In_EW_To_PSH*DX104+$F236*DX20</f>
        <v>0</v>
      </c>
      <c r="DY247" s="20" t="n">
        <f aca="false">-In_PSH_Land*DY19-In_PSH_Devex*$E13*DY30-DY103-In_EW_To_PSH*DY104+$F236*DY20</f>
        <v>0</v>
      </c>
      <c r="DZ247" s="20" t="n">
        <f aca="false">-In_PSH_Land*DZ19-In_PSH_Devex*$E13*DZ30-DZ103-In_EW_To_PSH*DZ104+$F236*DZ20</f>
        <v>0</v>
      </c>
      <c r="EA247" s="20" t="n">
        <f aca="false">-In_PSH_Land*EA19-In_PSH_Devex*$E13*EA30-EA103-In_EW_To_PSH*EA104+$F236*EA20</f>
        <v>0</v>
      </c>
      <c r="EB247" s="20" t="n">
        <f aca="false">-In_PSH_Land*EB19-In_PSH_Devex*$E13*EB30-EB103-In_EW_To_PSH*EB104+$F236*EB20</f>
        <v>0</v>
      </c>
      <c r="EC247" s="20" t="n">
        <f aca="false">-In_PSH_Land*EC19-In_PSH_Devex*$E13*EC30-EC103-In_EW_To_PSH*EC104+$F236*EC20</f>
        <v>0</v>
      </c>
      <c r="ED247" s="20" t="n">
        <f aca="false">-In_PSH_Land*ED19-In_PSH_Devex*$E13*ED30-ED103-In_EW_To_PSH*ED104+$F236*ED20</f>
        <v>0</v>
      </c>
      <c r="EE247" s="20" t="n">
        <f aca="false">-In_PSH_Land*EE19-In_PSH_Devex*$E13*EE30-EE103-In_EW_To_PSH*EE104+$F236*EE20</f>
        <v>0</v>
      </c>
      <c r="EF247" s="20" t="n">
        <f aca="false">-In_PSH_Land*EF19-In_PSH_Devex*$E13*EF30-EF103-In_EW_To_PSH*EF104+$F236*EF20</f>
        <v>0</v>
      </c>
      <c r="EG247" s="20" t="n">
        <f aca="false">-In_PSH_Land*EG19-In_PSH_Devex*$E13*EG30-EG103-In_EW_To_PSH*EG104+$F236*EG20</f>
        <v>0</v>
      </c>
      <c r="EH247" s="20" t="n">
        <f aca="false">-In_PSH_Land*EH19-In_PSH_Devex*$E13*EH30-EH103-In_EW_To_PSH*EH104+$F236*EH20</f>
        <v>0</v>
      </c>
      <c r="EI247" s="20" t="n">
        <f aca="false">-In_PSH_Land*EI19-In_PSH_Devex*$E13*EI30-EI103-In_EW_To_PSH*EI104+$F236*EI20</f>
        <v>0</v>
      </c>
      <c r="EJ247" s="20" t="n">
        <f aca="false">-In_PSH_Land*EJ19-In_PSH_Devex*$E13*EJ30-EJ103-In_EW_To_PSH*EJ104+$F236*EJ20</f>
        <v>0</v>
      </c>
      <c r="EK247" s="20" t="n">
        <f aca="false">-In_PSH_Land*EK19-In_PSH_Devex*$E13*EK30-EK103-In_EW_To_PSH*EK104+$F236*EK20</f>
        <v>0</v>
      </c>
      <c r="EL247" s="20" t="n">
        <f aca="false">-In_PSH_Land*EL19-In_PSH_Devex*$E13*EL30-EL103-In_EW_To_PSH*EL104+$F236*EL20</f>
        <v>0</v>
      </c>
      <c r="EM247" s="20" t="n">
        <f aca="false">-In_PSH_Land*EM19-In_PSH_Devex*$E13*EM30-EM103-In_EW_To_PSH*EM104+$F236*EM20</f>
        <v>0</v>
      </c>
      <c r="EN247" s="20" t="n">
        <f aca="false">-In_PSH_Land*EN19-In_PSH_Devex*$E13*EN30-EN103-In_EW_To_PSH*EN104+$F236*EN20</f>
        <v>0</v>
      </c>
      <c r="EO247" s="20" t="n">
        <f aca="false">-In_PSH_Land*EO19-In_PSH_Devex*$E13*EO30-EO103-In_EW_To_PSH*EO104+$F236*EO20</f>
        <v>0</v>
      </c>
      <c r="EP247" s="20" t="n">
        <f aca="false">-In_PSH_Land*EP19-In_PSH_Devex*$E13*EP30-EP103-In_EW_To_PSH*EP104+$F236*EP20</f>
        <v>0</v>
      </c>
      <c r="EQ247" s="20" t="n">
        <f aca="false">-In_PSH_Land*EQ19-In_PSH_Devex*$E13*EQ30-EQ103-In_EW_To_PSH*EQ104+$F236*EQ20</f>
        <v>0</v>
      </c>
      <c r="ER247" s="20" t="n">
        <f aca="false">-In_PSH_Land*ER19-In_PSH_Devex*$E13*ER30-ER103-In_EW_To_PSH*ER104+$F236*ER20</f>
        <v>0</v>
      </c>
      <c r="ES247" s="20" t="n">
        <f aca="false">-In_PSH_Land*ES19-In_PSH_Devex*$E13*ES30-ES103-In_EW_To_PSH*ES104+$F236*ES20</f>
        <v>0</v>
      </c>
      <c r="ET247" s="20" t="n">
        <f aca="false">-In_PSH_Land*ET19-In_PSH_Devex*$E13*ET30-ET103-In_EW_To_PSH*ET104+$F236*ET20</f>
        <v>0</v>
      </c>
      <c r="EU247" s="20" t="n">
        <f aca="false">-In_PSH_Land*EU19-In_PSH_Devex*$E13*EU30-EU103-In_EW_To_PSH*EU104+$F236*EU20</f>
        <v>0</v>
      </c>
      <c r="EV247" s="20" t="n">
        <f aca="false">-In_PSH_Land*EV19-In_PSH_Devex*$E13*EV30-EV103-In_EW_To_PSH*EV104+$F236*EV20</f>
        <v>0</v>
      </c>
      <c r="EW247" s="20" t="n">
        <f aca="false">-In_PSH_Land*EW19-In_PSH_Devex*$E13*EW30-EW103-In_EW_To_PSH*EW104+$F236*EW20</f>
        <v>0</v>
      </c>
      <c r="EX247" s="20" t="n">
        <f aca="false">-In_PSH_Land*EX19-In_PSH_Devex*$E13*EX30-EX103-In_EW_To_PSH*EX104+$F236*EX20</f>
        <v>0</v>
      </c>
      <c r="EY247" s="20" t="n">
        <f aca="false">-In_PSH_Land*EY19-In_PSH_Devex*$E13*EY30-EY103-In_EW_To_PSH*EY104+$F236*EY20</f>
        <v>0</v>
      </c>
      <c r="EZ247" s="20" t="n">
        <f aca="false">-In_PSH_Land*EZ19-In_PSH_Devex*$E13*EZ30-EZ103-In_EW_To_PSH*EZ104+$F236*EZ20</f>
        <v>0</v>
      </c>
      <c r="FA247" s="20" t="n">
        <f aca="false">-In_PSH_Land*FA19-In_PSH_Devex*$E13*FA30-FA103-In_EW_To_PSH*FA104+$F236*FA20</f>
        <v>0</v>
      </c>
      <c r="FB247" s="20" t="n">
        <f aca="false">-In_PSH_Land*FB19-In_PSH_Devex*$E13*FB30-FB103-In_EW_To_PSH*FB104+$F236*FB20</f>
        <v>0</v>
      </c>
      <c r="FC247" s="20" t="n">
        <f aca="false">-In_PSH_Land*FC19-In_PSH_Devex*$E13*FC30-FC103-In_EW_To_PSH*FC104+$F236*FC20</f>
        <v>0</v>
      </c>
      <c r="FD247" s="20" t="n">
        <f aca="false">-In_PSH_Land*FD19-In_PSH_Devex*$E13*FD30-FD103-In_EW_To_PSH*FD104+$F236*FD20</f>
        <v>0</v>
      </c>
      <c r="FE247" s="20" t="n">
        <f aca="false">-In_PSH_Land*FE19-In_PSH_Devex*$E13*FE30-FE103-In_EW_To_PSH*FE104+$F236*FE20</f>
        <v>0</v>
      </c>
      <c r="FF247" s="20" t="n">
        <f aca="false">-In_PSH_Land*FF19-In_PSH_Devex*$E13*FF30-FF103-In_EW_To_PSH*FF104+$F236*FF20</f>
        <v>0</v>
      </c>
      <c r="FG247" s="20" t="n">
        <f aca="false">-In_PSH_Land*FG19-In_PSH_Devex*$E13*FG30-FG103-In_EW_To_PSH*FG104+$F236*FG20</f>
        <v>0</v>
      </c>
      <c r="FH247" s="20" t="n">
        <f aca="false">-In_PSH_Land*FH19-In_PSH_Devex*$E13*FH30-FH103-In_EW_To_PSH*FH104+$F236*FH20</f>
        <v>0</v>
      </c>
    </row>
    <row r="248" customFormat="false" ht="15" hidden="false" customHeight="false" outlineLevel="0" collapsed="false">
      <c r="C248" s="27" t="s">
        <v>879</v>
      </c>
      <c r="D248" s="11" t="s">
        <v>32</v>
      </c>
      <c r="E248" s="32" t="n">
        <f aca="false">IFERROR(XIRR($J247:$FH247,$J$4:$FH$4),"n/a")</f>
        <v>5.47959832714897</v>
      </c>
    </row>
    <row r="249" customFormat="false" ht="15" hidden="false" customHeight="false" outlineLevel="0" collapsed="false">
      <c r="C249" s="27" t="s">
        <v>880</v>
      </c>
      <c r="D249" s="11" t="s">
        <v>14</v>
      </c>
      <c r="E249" s="65" t="n">
        <f aca="false">SUMIF($J247:$FH247,"&gt;0")/-SUMIF($J247:$FH247,"&lt;0")</f>
        <v>10.2720194133925</v>
      </c>
    </row>
    <row r="251" customFormat="false" ht="15" hidden="false" customHeight="false" outlineLevel="0" collapsed="false">
      <c r="A251" s="9" t="s">
        <v>14</v>
      </c>
      <c r="B251" s="9"/>
      <c r="C251" s="9" t="s">
        <v>881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</row>
    <row r="252" customFormat="false" ht="15" hidden="false" customHeight="false" outlineLevel="0" collapsed="false">
      <c r="C252" s="0" t="s">
        <v>882</v>
      </c>
      <c r="D252" s="11" t="s">
        <v>32</v>
      </c>
      <c r="E252" s="22" t="n">
        <f aca="false">IF(In_COD_Share_Basis=1,In_COD_Share,$E224)</f>
        <v>0.6</v>
      </c>
      <c r="F252" s="22" t="n">
        <f aca="false">1-$E252</f>
        <v>0.4</v>
      </c>
    </row>
    <row r="253" customFormat="false" ht="15" hidden="false" customHeight="false" outlineLevel="0" collapsed="false">
      <c r="C253" s="0" t="s">
        <v>883</v>
      </c>
      <c r="D253" s="11" t="s">
        <v>359</v>
      </c>
      <c r="I253" s="20" t="n">
        <f aca="false">SUM(J253:FH253)</f>
        <v>-49724.0593126067</v>
      </c>
      <c r="J253" s="20" t="n">
        <f aca="false">J174*(1-J26)-J109</f>
        <v>-2749.35227272727</v>
      </c>
      <c r="K253" s="20" t="n">
        <f aca="false">K174*(1-K26)-K109</f>
        <v>818.684731973848</v>
      </c>
      <c r="L253" s="20" t="n">
        <f aca="false">L174*(1-L26)-L109</f>
        <v>-684.462738443338</v>
      </c>
      <c r="M253" s="20" t="n">
        <f aca="false">M174*(1-M26)-M109</f>
        <v>-226.929361942715</v>
      </c>
      <c r="N253" s="20" t="n">
        <f aca="false">N174*(1-N26)-N109</f>
        <v>-1835.41287842623</v>
      </c>
      <c r="O253" s="20" t="n">
        <f aca="false">O174*(1-O26)-O109</f>
        <v>-1580.73987118772</v>
      </c>
      <c r="P253" s="20" t="n">
        <f aca="false">P174*(1-P26)-P109</f>
        <v>-806.09104905786</v>
      </c>
      <c r="Q253" s="20" t="n">
        <f aca="false">Q174*(1-Q26)-Q109</f>
        <v>-14045.8678538319</v>
      </c>
      <c r="R253" s="20" t="n">
        <f aca="false">R174*(1-R26)-R109</f>
        <v>-14034.8670670232</v>
      </c>
      <c r="S253" s="20" t="n">
        <f aca="false">S174*(1-S26)-S109</f>
        <v>-14579.0209519404</v>
      </c>
      <c r="T253" s="20" t="n">
        <f aca="false">T174*(1-T26)-T109</f>
        <v>0</v>
      </c>
      <c r="U253" s="20" t="n">
        <f aca="false">U174*(1-U26)-U109</f>
        <v>0</v>
      </c>
      <c r="V253" s="20" t="n">
        <f aca="false">V174*(1-V26)-V109</f>
        <v>0</v>
      </c>
      <c r="W253" s="20" t="n">
        <f aca="false">W174*(1-W26)-W109</f>
        <v>0</v>
      </c>
      <c r="X253" s="20" t="n">
        <f aca="false">X174*(1-X26)-X109</f>
        <v>0</v>
      </c>
      <c r="Y253" s="20" t="n">
        <f aca="false">Y174*(1-Y26)-Y109</f>
        <v>0</v>
      </c>
      <c r="Z253" s="20" t="n">
        <f aca="false">Z174*(1-Z26)-Z109</f>
        <v>0</v>
      </c>
      <c r="AA253" s="20" t="n">
        <f aca="false">AA174*(1-AA26)-AA109</f>
        <v>0</v>
      </c>
      <c r="AB253" s="20" t="n">
        <f aca="false">AB174*(1-AB26)-AB109</f>
        <v>0</v>
      </c>
      <c r="AC253" s="20" t="n">
        <f aca="false">AC174*(1-AC26)-AC109</f>
        <v>0</v>
      </c>
      <c r="AD253" s="20" t="n">
        <f aca="false">AD174*(1-AD26)-AD109</f>
        <v>0</v>
      </c>
      <c r="AE253" s="20" t="n">
        <f aca="false">AE174*(1-AE26)-AE109</f>
        <v>0</v>
      </c>
      <c r="AF253" s="20" t="n">
        <f aca="false">AF174*(1-AF26)-AF109</f>
        <v>0</v>
      </c>
      <c r="AG253" s="20" t="n">
        <f aca="false">AG174*(1-AG26)-AG109</f>
        <v>0</v>
      </c>
      <c r="AH253" s="20" t="n">
        <f aca="false">AH174*(1-AH26)-AH109</f>
        <v>0</v>
      </c>
      <c r="AI253" s="20" t="n">
        <f aca="false">AI174*(1-AI26)-AI109</f>
        <v>0</v>
      </c>
      <c r="AJ253" s="20" t="n">
        <f aca="false">AJ174*(1-AJ26)-AJ109</f>
        <v>0</v>
      </c>
      <c r="AK253" s="20" t="n">
        <f aca="false">AK174*(1-AK26)-AK109</f>
        <v>0</v>
      </c>
      <c r="AL253" s="20" t="n">
        <f aca="false">AL174*(1-AL26)-AL109</f>
        <v>0</v>
      </c>
      <c r="AM253" s="20" t="n">
        <f aca="false">AM174*(1-AM26)-AM109</f>
        <v>0</v>
      </c>
      <c r="AN253" s="20" t="n">
        <f aca="false">AN174*(1-AN26)-AN109</f>
        <v>0</v>
      </c>
      <c r="AO253" s="20" t="n">
        <f aca="false">AO174*(1-AO26)-AO109</f>
        <v>0</v>
      </c>
      <c r="AP253" s="20" t="n">
        <f aca="false">AP174*(1-AP26)-AP109</f>
        <v>0</v>
      </c>
      <c r="AQ253" s="20" t="n">
        <f aca="false">AQ174*(1-AQ26)-AQ109</f>
        <v>0</v>
      </c>
      <c r="AR253" s="20" t="n">
        <f aca="false">AR174*(1-AR26)-AR109</f>
        <v>0</v>
      </c>
      <c r="AS253" s="20" t="n">
        <f aca="false">AS174*(1-AS26)-AS109</f>
        <v>0</v>
      </c>
      <c r="AT253" s="20" t="n">
        <f aca="false">AT174*(1-AT26)-AT109</f>
        <v>0</v>
      </c>
      <c r="AU253" s="20" t="n">
        <f aca="false">AU174*(1-AU26)-AU109</f>
        <v>0</v>
      </c>
      <c r="AV253" s="20" t="n">
        <f aca="false">AV174*(1-AV26)-AV109</f>
        <v>0</v>
      </c>
      <c r="AW253" s="20" t="n">
        <f aca="false">AW174*(1-AW26)-AW109</f>
        <v>0</v>
      </c>
      <c r="AX253" s="20" t="n">
        <f aca="false">AX174*(1-AX26)-AX109</f>
        <v>0</v>
      </c>
      <c r="AY253" s="20" t="n">
        <f aca="false">AY174*(1-AY26)-AY109</f>
        <v>0</v>
      </c>
      <c r="AZ253" s="20" t="n">
        <f aca="false">AZ174*(1-AZ26)-AZ109</f>
        <v>0</v>
      </c>
      <c r="BA253" s="20" t="n">
        <f aca="false">BA174*(1-BA26)-BA109</f>
        <v>0</v>
      </c>
      <c r="BB253" s="20" t="n">
        <f aca="false">BB174*(1-BB26)-BB109</f>
        <v>0</v>
      </c>
      <c r="BC253" s="20" t="n">
        <f aca="false">BC174*(1-BC26)-BC109</f>
        <v>0</v>
      </c>
      <c r="BD253" s="20" t="n">
        <f aca="false">BD174*(1-BD26)-BD109</f>
        <v>0</v>
      </c>
      <c r="BE253" s="20" t="n">
        <f aca="false">BE174*(1-BE26)-BE109</f>
        <v>0</v>
      </c>
      <c r="BF253" s="20" t="n">
        <f aca="false">BF174*(1-BF26)-BF109</f>
        <v>0</v>
      </c>
      <c r="BG253" s="20" t="n">
        <f aca="false">BG174*(1-BG26)-BG109</f>
        <v>0</v>
      </c>
      <c r="BH253" s="20" t="n">
        <f aca="false">BH174*(1-BH26)-BH109</f>
        <v>0</v>
      </c>
      <c r="BI253" s="20" t="n">
        <f aca="false">BI174*(1-BI26)-BI109</f>
        <v>0</v>
      </c>
      <c r="BJ253" s="20" t="n">
        <f aca="false">BJ174*(1-BJ26)-BJ109</f>
        <v>0</v>
      </c>
      <c r="BK253" s="20" t="n">
        <f aca="false">BK174*(1-BK26)-BK109</f>
        <v>0</v>
      </c>
      <c r="BL253" s="20" t="n">
        <f aca="false">BL174*(1-BL26)-BL109</f>
        <v>0</v>
      </c>
      <c r="BM253" s="20" t="n">
        <f aca="false">BM174*(1-BM26)-BM109</f>
        <v>0</v>
      </c>
      <c r="BN253" s="20" t="n">
        <f aca="false">BN174*(1-BN26)-BN109</f>
        <v>0</v>
      </c>
      <c r="BO253" s="20" t="n">
        <f aca="false">BO174*(1-BO26)-BO109</f>
        <v>0</v>
      </c>
      <c r="BP253" s="20" t="n">
        <f aca="false">BP174*(1-BP26)-BP109</f>
        <v>0</v>
      </c>
      <c r="BQ253" s="20" t="n">
        <f aca="false">BQ174*(1-BQ26)-BQ109</f>
        <v>0</v>
      </c>
      <c r="BR253" s="20" t="n">
        <f aca="false">BR174*(1-BR26)-BR109</f>
        <v>0</v>
      </c>
      <c r="BS253" s="20" t="n">
        <f aca="false">BS174*(1-BS26)-BS109</f>
        <v>0</v>
      </c>
      <c r="BT253" s="20" t="n">
        <f aca="false">BT174*(1-BT26)-BT109</f>
        <v>0</v>
      </c>
      <c r="BU253" s="20" t="n">
        <f aca="false">BU174*(1-BU26)-BU109</f>
        <v>0</v>
      </c>
      <c r="BV253" s="20" t="n">
        <f aca="false">BV174*(1-BV26)-BV109</f>
        <v>0</v>
      </c>
      <c r="BW253" s="20" t="n">
        <f aca="false">BW174*(1-BW26)-BW109</f>
        <v>0</v>
      </c>
      <c r="BX253" s="20" t="n">
        <f aca="false">BX174*(1-BX26)-BX109</f>
        <v>0</v>
      </c>
      <c r="BY253" s="20" t="n">
        <f aca="false">BY174*(1-BY26)-BY109</f>
        <v>0</v>
      </c>
      <c r="BZ253" s="20" t="n">
        <f aca="false">BZ174*(1-BZ26)-BZ109</f>
        <v>0</v>
      </c>
      <c r="CA253" s="20" t="n">
        <f aca="false">CA174*(1-CA26)-CA109</f>
        <v>0</v>
      </c>
      <c r="CB253" s="20" t="n">
        <f aca="false">CB174*(1-CB26)-CB109</f>
        <v>0</v>
      </c>
      <c r="CC253" s="20" t="n">
        <f aca="false">CC174*(1-CC26)-CC109</f>
        <v>0</v>
      </c>
      <c r="CD253" s="20" t="n">
        <f aca="false">CD174*(1-CD26)-CD109</f>
        <v>0</v>
      </c>
      <c r="CE253" s="20" t="n">
        <f aca="false">CE174*(1-CE26)-CE109</f>
        <v>0</v>
      </c>
      <c r="CF253" s="20" t="n">
        <f aca="false">CF174*(1-CF26)-CF109</f>
        <v>0</v>
      </c>
      <c r="CG253" s="20" t="n">
        <f aca="false">CG174*(1-CG26)-CG109</f>
        <v>0</v>
      </c>
      <c r="CH253" s="20" t="n">
        <f aca="false">CH174*(1-CH26)-CH109</f>
        <v>0</v>
      </c>
      <c r="CI253" s="20" t="n">
        <f aca="false">CI174*(1-CI26)-CI109</f>
        <v>0</v>
      </c>
      <c r="CJ253" s="20" t="n">
        <f aca="false">CJ174*(1-CJ26)-CJ109</f>
        <v>0</v>
      </c>
      <c r="CK253" s="20" t="n">
        <f aca="false">CK174*(1-CK26)-CK109</f>
        <v>0</v>
      </c>
      <c r="CL253" s="20" t="n">
        <f aca="false">CL174*(1-CL26)-CL109</f>
        <v>0</v>
      </c>
      <c r="CM253" s="20" t="n">
        <f aca="false">CM174*(1-CM26)-CM109</f>
        <v>0</v>
      </c>
      <c r="CN253" s="20" t="n">
        <f aca="false">CN174*(1-CN26)-CN109</f>
        <v>0</v>
      </c>
      <c r="CO253" s="20" t="n">
        <f aca="false">CO174*(1-CO26)-CO109</f>
        <v>0</v>
      </c>
      <c r="CP253" s="20" t="n">
        <f aca="false">CP174*(1-CP26)-CP109</f>
        <v>0</v>
      </c>
      <c r="CQ253" s="20" t="n">
        <f aca="false">CQ174*(1-CQ26)-CQ109</f>
        <v>0</v>
      </c>
      <c r="CR253" s="20" t="n">
        <f aca="false">CR174*(1-CR26)-CR109</f>
        <v>0</v>
      </c>
      <c r="CS253" s="20" t="n">
        <f aca="false">CS174*(1-CS26)-CS109</f>
        <v>0</v>
      </c>
      <c r="CT253" s="20" t="n">
        <f aca="false">CT174*(1-CT26)-CT109</f>
        <v>0</v>
      </c>
      <c r="CU253" s="20" t="n">
        <f aca="false">CU174*(1-CU26)-CU109</f>
        <v>-0</v>
      </c>
      <c r="CV253" s="20" t="n">
        <f aca="false">CV174*(1-CV26)-CV109</f>
        <v>0</v>
      </c>
      <c r="CW253" s="20" t="n">
        <f aca="false">CW174*(1-CW26)-CW109</f>
        <v>0</v>
      </c>
      <c r="CX253" s="20" t="n">
        <f aca="false">CX174*(1-CX26)-CX109</f>
        <v>0</v>
      </c>
      <c r="CY253" s="20" t="n">
        <f aca="false">CY174*(1-CY26)-CY109</f>
        <v>0</v>
      </c>
      <c r="CZ253" s="20" t="n">
        <f aca="false">CZ174*(1-CZ26)-CZ109</f>
        <v>0</v>
      </c>
      <c r="DA253" s="20" t="n">
        <f aca="false">DA174*(1-DA26)-DA109</f>
        <v>0</v>
      </c>
      <c r="DB253" s="20" t="n">
        <f aca="false">DB174*(1-DB26)-DB109</f>
        <v>0</v>
      </c>
      <c r="DC253" s="20" t="n">
        <f aca="false">DC174*(1-DC26)-DC109</f>
        <v>0</v>
      </c>
      <c r="DD253" s="20" t="n">
        <f aca="false">DD174*(1-DD26)-DD109</f>
        <v>0</v>
      </c>
      <c r="DE253" s="20" t="n">
        <f aca="false">DE174*(1-DE26)-DE109</f>
        <v>0</v>
      </c>
      <c r="DF253" s="20" t="n">
        <f aca="false">DF174*(1-DF26)-DF109</f>
        <v>0</v>
      </c>
      <c r="DG253" s="20" t="n">
        <f aca="false">DG174*(1-DG26)-DG109</f>
        <v>0</v>
      </c>
      <c r="DH253" s="20" t="n">
        <f aca="false">DH174*(1-DH26)-DH109</f>
        <v>0</v>
      </c>
      <c r="DI253" s="20" t="n">
        <f aca="false">DI174*(1-DI26)-DI109</f>
        <v>0</v>
      </c>
      <c r="DJ253" s="20" t="n">
        <f aca="false">DJ174*(1-DJ26)-DJ109</f>
        <v>0</v>
      </c>
      <c r="DK253" s="20" t="n">
        <f aca="false">DK174*(1-DK26)-DK109</f>
        <v>0</v>
      </c>
      <c r="DL253" s="20" t="n">
        <f aca="false">DL174*(1-DL26)-DL109</f>
        <v>0</v>
      </c>
      <c r="DM253" s="20" t="n">
        <f aca="false">DM174*(1-DM26)-DM109</f>
        <v>0</v>
      </c>
      <c r="DN253" s="20" t="n">
        <f aca="false">DN174*(1-DN26)-DN109</f>
        <v>0</v>
      </c>
      <c r="DO253" s="20" t="n">
        <f aca="false">DO174*(1-DO26)-DO109</f>
        <v>0</v>
      </c>
      <c r="DP253" s="20" t="n">
        <f aca="false">DP174*(1-DP26)-DP109</f>
        <v>0</v>
      </c>
      <c r="DQ253" s="20" t="n">
        <f aca="false">DQ174*(1-DQ26)-DQ109</f>
        <v>0</v>
      </c>
      <c r="DR253" s="20" t="n">
        <f aca="false">DR174*(1-DR26)-DR109</f>
        <v>0</v>
      </c>
      <c r="DS253" s="20" t="n">
        <f aca="false">DS174*(1-DS26)-DS109</f>
        <v>0</v>
      </c>
      <c r="DT253" s="20" t="n">
        <f aca="false">DT174*(1-DT26)-DT109</f>
        <v>0</v>
      </c>
      <c r="DU253" s="20" t="n">
        <f aca="false">DU174*(1-DU26)-DU109</f>
        <v>0</v>
      </c>
      <c r="DV253" s="20" t="n">
        <f aca="false">DV174*(1-DV26)-DV109</f>
        <v>0</v>
      </c>
      <c r="DW253" s="20" t="n">
        <f aca="false">DW174*(1-DW26)-DW109</f>
        <v>0</v>
      </c>
      <c r="DX253" s="20" t="n">
        <f aca="false">DX174*(1-DX26)-DX109</f>
        <v>0</v>
      </c>
      <c r="DY253" s="20" t="n">
        <f aca="false">DY174*(1-DY26)-DY109</f>
        <v>0</v>
      </c>
      <c r="DZ253" s="20" t="n">
        <f aca="false">DZ174*(1-DZ26)-DZ109</f>
        <v>0</v>
      </c>
      <c r="EA253" s="20" t="n">
        <f aca="false">EA174*(1-EA26)-EA109</f>
        <v>0</v>
      </c>
      <c r="EB253" s="20" t="n">
        <f aca="false">EB174*(1-EB26)-EB109</f>
        <v>0</v>
      </c>
      <c r="EC253" s="20" t="n">
        <f aca="false">EC174*(1-EC26)-EC109</f>
        <v>0</v>
      </c>
      <c r="ED253" s="20" t="n">
        <f aca="false">ED174*(1-ED26)-ED109</f>
        <v>0</v>
      </c>
      <c r="EE253" s="20" t="n">
        <f aca="false">EE174*(1-EE26)-EE109</f>
        <v>0</v>
      </c>
      <c r="EF253" s="20" t="n">
        <f aca="false">EF174*(1-EF26)-EF109</f>
        <v>0</v>
      </c>
      <c r="EG253" s="20" t="n">
        <f aca="false">EG174*(1-EG26)-EG109</f>
        <v>0</v>
      </c>
      <c r="EH253" s="20" t="n">
        <f aca="false">EH174*(1-EH26)-EH109</f>
        <v>0</v>
      </c>
      <c r="EI253" s="20" t="n">
        <f aca="false">EI174*(1-EI26)-EI109</f>
        <v>0</v>
      </c>
      <c r="EJ253" s="20" t="n">
        <f aca="false">EJ174*(1-EJ26)-EJ109</f>
        <v>0</v>
      </c>
      <c r="EK253" s="20" t="n">
        <f aca="false">EK174*(1-EK26)-EK109</f>
        <v>0</v>
      </c>
      <c r="EL253" s="20" t="n">
        <f aca="false">EL174*(1-EL26)-EL109</f>
        <v>0</v>
      </c>
      <c r="EM253" s="20" t="n">
        <f aca="false">EM174*(1-EM26)-EM109</f>
        <v>0</v>
      </c>
      <c r="EN253" s="20" t="n">
        <f aca="false">EN174*(1-EN26)-EN109</f>
        <v>0</v>
      </c>
      <c r="EO253" s="20" t="n">
        <f aca="false">EO174*(1-EO26)-EO109</f>
        <v>0</v>
      </c>
      <c r="EP253" s="20" t="n">
        <f aca="false">EP174*(1-EP26)-EP109</f>
        <v>0</v>
      </c>
      <c r="EQ253" s="20" t="n">
        <f aca="false">EQ174*(1-EQ26)-EQ109</f>
        <v>0</v>
      </c>
      <c r="ER253" s="20" t="n">
        <f aca="false">ER174*(1-ER26)-ER109</f>
        <v>0</v>
      </c>
      <c r="ES253" s="20" t="n">
        <f aca="false">ES174*(1-ES26)-ES109</f>
        <v>0</v>
      </c>
      <c r="ET253" s="20" t="n">
        <f aca="false">ET174*(1-ET26)-ET109</f>
        <v>0</v>
      </c>
      <c r="EU253" s="20" t="n">
        <f aca="false">EU174*(1-EU26)-EU109</f>
        <v>0</v>
      </c>
      <c r="EV253" s="20" t="n">
        <f aca="false">EV174*(1-EV26)-EV109</f>
        <v>0</v>
      </c>
      <c r="EW253" s="20" t="n">
        <f aca="false">EW174*(1-EW26)-EW109</f>
        <v>0</v>
      </c>
      <c r="EX253" s="20" t="n">
        <f aca="false">EX174*(1-EX26)-EX109</f>
        <v>0</v>
      </c>
      <c r="EY253" s="20" t="n">
        <f aca="false">EY174*(1-EY26)-EY109</f>
        <v>0</v>
      </c>
      <c r="EZ253" s="20" t="n">
        <f aca="false">EZ174*(1-EZ26)-EZ109</f>
        <v>0</v>
      </c>
      <c r="FA253" s="20" t="n">
        <f aca="false">FA174*(1-FA26)-FA109</f>
        <v>0</v>
      </c>
      <c r="FB253" s="20" t="n">
        <f aca="false">FB174*(1-FB26)-FB109</f>
        <v>0</v>
      </c>
      <c r="FC253" s="20" t="n">
        <f aca="false">FC174*(1-FC26)-FC109</f>
        <v>0</v>
      </c>
      <c r="FD253" s="20" t="n">
        <f aca="false">FD174*(1-FD26)-FD109</f>
        <v>0</v>
      </c>
      <c r="FE253" s="20" t="n">
        <f aca="false">FE174*(1-FE26)-FE109</f>
        <v>0</v>
      </c>
      <c r="FF253" s="20" t="n">
        <f aca="false">FF174*(1-FF26)-FF109</f>
        <v>0</v>
      </c>
      <c r="FG253" s="20" t="n">
        <f aca="false">FG174*(1-FG26)-FG109</f>
        <v>0</v>
      </c>
      <c r="FH253" s="20" t="n">
        <f aca="false">FH174*(1-FH26)-FH109</f>
        <v>0</v>
      </c>
    </row>
    <row r="254" customFormat="false" ht="15" hidden="false" customHeight="false" outlineLevel="0" collapsed="false">
      <c r="C254" s="0" t="s">
        <v>884</v>
      </c>
      <c r="D254" s="11" t="s">
        <v>359</v>
      </c>
      <c r="E254" s="20" t="n">
        <f aca="false">$E139</f>
        <v>14871.5863873912</v>
      </c>
      <c r="F254" s="20" t="n">
        <f aca="false">MAX(0,$F201-$E254+$E142)</f>
        <v>22378.4671725348</v>
      </c>
    </row>
    <row r="255" customFormat="false" ht="15" hidden="false" customHeight="false" outlineLevel="0" collapsed="false">
      <c r="C255" s="0" t="s">
        <v>862</v>
      </c>
      <c r="D255" s="11" t="s">
        <v>359</v>
      </c>
      <c r="E255" s="21" t="n">
        <f aca="false">In_Sale_Costs_COD</f>
        <v>0</v>
      </c>
      <c r="F255" s="20" t="n">
        <f aca="false">MIN($E255,$F254)</f>
        <v>0</v>
      </c>
    </row>
    <row r="256" customFormat="false" ht="15" hidden="false" customHeight="false" outlineLevel="0" collapsed="false">
      <c r="C256" s="0" t="s">
        <v>885</v>
      </c>
      <c r="D256" s="11" t="s">
        <v>359</v>
      </c>
      <c r="E256" s="20" t="n">
        <f aca="false">-$I253</f>
        <v>49724.0593126067</v>
      </c>
      <c r="F256" s="20" t="n">
        <f aca="false">MIN($E256,$F254-SUM($F255:$F255))</f>
        <v>22378.4671725348</v>
      </c>
    </row>
    <row r="257" customFormat="false" ht="15" hidden="false" customHeight="false" outlineLevel="0" collapsed="false">
      <c r="C257" s="0" t="s">
        <v>886</v>
      </c>
      <c r="D257" s="11" t="s">
        <v>359</v>
      </c>
      <c r="E257" s="20" t="n">
        <f aca="false">$F213</f>
        <v>605.559928747787</v>
      </c>
      <c r="F257" s="20" t="n">
        <f aca="false">MIN($E257,$F254-SUM($F255:$F256))</f>
        <v>0</v>
      </c>
    </row>
    <row r="258" customFormat="false" ht="15" hidden="false" customHeight="false" outlineLevel="0" collapsed="false">
      <c r="C258" s="0" t="s">
        <v>866</v>
      </c>
      <c r="D258" s="11" t="s">
        <v>359</v>
      </c>
      <c r="E258" s="20" t="n">
        <f aca="false">In_PSH_Land_Step*(In_PSH_Land+$F217)</f>
        <v>0</v>
      </c>
      <c r="F258" s="20" t="n">
        <f aca="false">MIN($E258,$F254-SUM($F255:$F257))</f>
        <v>0</v>
      </c>
    </row>
    <row r="259" customFormat="false" ht="15" hidden="false" customHeight="false" outlineLevel="0" collapsed="false">
      <c r="C259" s="27" t="s">
        <v>171</v>
      </c>
      <c r="D259" s="11" t="s">
        <v>359</v>
      </c>
      <c r="F259" s="62" t="n">
        <f aca="false">MAX(0,$F254-SUM($F255:$F258))</f>
        <v>0</v>
      </c>
    </row>
    <row r="260" customFormat="false" ht="15" hidden="false" customHeight="false" outlineLevel="0" collapsed="false">
      <c r="C260" s="0" t="s">
        <v>867</v>
      </c>
      <c r="D260" s="11" t="s">
        <v>359</v>
      </c>
      <c r="E260" s="20" t="n">
        <f aca="false">SUM($F255:$F258)+$F259-$F254</f>
        <v>0</v>
      </c>
      <c r="F260" s="20" t="n">
        <f aca="false">SUMPRODUCT(--($F255:$F258&gt;$E255:$E258+Tolerance))</f>
        <v>0</v>
      </c>
    </row>
    <row r="261" customFormat="false" ht="15" hidden="false" customHeight="false" outlineLevel="0" collapsed="false">
      <c r="C261" s="27" t="s">
        <v>181</v>
      </c>
      <c r="D261" s="11" t="s">
        <v>359</v>
      </c>
      <c r="F261" s="62" t="n">
        <f aca="false">$F256+$F257+$E252*$F259</f>
        <v>22378.4671725348</v>
      </c>
    </row>
    <row r="262" customFormat="false" ht="15" hidden="false" customHeight="false" outlineLevel="0" collapsed="false">
      <c r="C262" s="0" t="s">
        <v>182</v>
      </c>
      <c r="D262" s="11" t="s">
        <v>359</v>
      </c>
      <c r="F262" s="20" t="n">
        <f aca="false">$F258+$F252*$F259</f>
        <v>0</v>
      </c>
    </row>
    <row r="263" customFormat="false" ht="15" hidden="false" customHeight="false" outlineLevel="0" collapsed="false">
      <c r="C263" s="0" t="s">
        <v>887</v>
      </c>
      <c r="D263" s="11" t="s">
        <v>359</v>
      </c>
      <c r="I263" s="20" t="n">
        <f aca="false">SUM(J263:FH263)</f>
        <v>-26783.092140072</v>
      </c>
      <c r="J263" s="20" t="n">
        <f aca="false">J253+$F261*J22+J109</f>
        <v>-2749.35227272727</v>
      </c>
      <c r="K263" s="20" t="n">
        <f aca="false">K253+$F261*K22+K109</f>
        <v>818.684731973848</v>
      </c>
      <c r="L263" s="20" t="n">
        <f aca="false">L253+$F261*L22+L109</f>
        <v>-684.462738443338</v>
      </c>
      <c r="M263" s="20" t="n">
        <f aca="false">M253+$F261*M22+M109</f>
        <v>-226.929361942715</v>
      </c>
      <c r="N263" s="20" t="n">
        <f aca="false">N253+$F261*N22+N109</f>
        <v>-1835.41287842623</v>
      </c>
      <c r="O263" s="20" t="n">
        <f aca="false">O253+$F261*O22+O109</f>
        <v>-1580.73987118772</v>
      </c>
      <c r="P263" s="20" t="n">
        <f aca="false">P253+$F261*P22+P109</f>
        <v>-806.09104905786</v>
      </c>
      <c r="Q263" s="20" t="n">
        <f aca="false">Q253+$F261*Q22+Q109</f>
        <v>-14045.8678538319</v>
      </c>
      <c r="R263" s="20" t="n">
        <f aca="false">R253+$F261*R22+R109</f>
        <v>-14034.8670670232</v>
      </c>
      <c r="S263" s="20" t="n">
        <f aca="false">S253+$F261*S22+S109</f>
        <v>8361.9462205944</v>
      </c>
      <c r="T263" s="20" t="n">
        <f aca="false">T253+$F261*T22+T109</f>
        <v>0</v>
      </c>
      <c r="U263" s="20" t="n">
        <f aca="false">U253+$F261*U22+U109</f>
        <v>0</v>
      </c>
      <c r="V263" s="20" t="n">
        <f aca="false">V253+$F261*V22+V109</f>
        <v>0</v>
      </c>
      <c r="W263" s="20" t="n">
        <f aca="false">W253+$F261*W22+W109</f>
        <v>0</v>
      </c>
      <c r="X263" s="20" t="n">
        <f aca="false">X253+$F261*X22+X109</f>
        <v>0</v>
      </c>
      <c r="Y263" s="20" t="n">
        <f aca="false">Y253+$F261*Y22+Y109</f>
        <v>0</v>
      </c>
      <c r="Z263" s="20" t="n">
        <f aca="false">Z253+$F261*Z22+Z109</f>
        <v>0</v>
      </c>
      <c r="AA263" s="20" t="n">
        <f aca="false">AA253+$F261*AA22+AA109</f>
        <v>0</v>
      </c>
      <c r="AB263" s="20" t="n">
        <f aca="false">AB253+$F261*AB22+AB109</f>
        <v>0</v>
      </c>
      <c r="AC263" s="20" t="n">
        <f aca="false">AC253+$F261*AC22+AC109</f>
        <v>0</v>
      </c>
      <c r="AD263" s="20" t="n">
        <f aca="false">AD253+$F261*AD22+AD109</f>
        <v>0</v>
      </c>
      <c r="AE263" s="20" t="n">
        <f aca="false">AE253+$F261*AE22+AE109</f>
        <v>0</v>
      </c>
      <c r="AF263" s="20" t="n">
        <f aca="false">AF253+$F261*AF22+AF109</f>
        <v>0</v>
      </c>
      <c r="AG263" s="20" t="n">
        <f aca="false">AG253+$F261*AG22+AG109</f>
        <v>0</v>
      </c>
      <c r="AH263" s="20" t="n">
        <f aca="false">AH253+$F261*AH22+AH109</f>
        <v>0</v>
      </c>
      <c r="AI263" s="20" t="n">
        <f aca="false">AI253+$F261*AI22+AI109</f>
        <v>0</v>
      </c>
      <c r="AJ263" s="20" t="n">
        <f aca="false">AJ253+$F261*AJ22+AJ109</f>
        <v>0</v>
      </c>
      <c r="AK263" s="20" t="n">
        <f aca="false">AK253+$F261*AK22+AK109</f>
        <v>0</v>
      </c>
      <c r="AL263" s="20" t="n">
        <f aca="false">AL253+$F261*AL22+AL109</f>
        <v>0</v>
      </c>
      <c r="AM263" s="20" t="n">
        <f aca="false">AM253+$F261*AM22+AM109</f>
        <v>0</v>
      </c>
      <c r="AN263" s="20" t="n">
        <f aca="false">AN253+$F261*AN22+AN109</f>
        <v>0</v>
      </c>
      <c r="AO263" s="20" t="n">
        <f aca="false">AO253+$F261*AO22+AO109</f>
        <v>0</v>
      </c>
      <c r="AP263" s="20" t="n">
        <f aca="false">AP253+$F261*AP22+AP109</f>
        <v>0</v>
      </c>
      <c r="AQ263" s="20" t="n">
        <f aca="false">AQ253+$F261*AQ22+AQ109</f>
        <v>0</v>
      </c>
      <c r="AR263" s="20" t="n">
        <f aca="false">AR253+$F261*AR22+AR109</f>
        <v>0</v>
      </c>
      <c r="AS263" s="20" t="n">
        <f aca="false">AS253+$F261*AS22+AS109</f>
        <v>0</v>
      </c>
      <c r="AT263" s="20" t="n">
        <f aca="false">AT253+$F261*AT22+AT109</f>
        <v>0</v>
      </c>
      <c r="AU263" s="20" t="n">
        <f aca="false">AU253+$F261*AU22+AU109</f>
        <v>0</v>
      </c>
      <c r="AV263" s="20" t="n">
        <f aca="false">AV253+$F261*AV22+AV109</f>
        <v>0</v>
      </c>
      <c r="AW263" s="20" t="n">
        <f aca="false">AW253+$F261*AW22+AW109</f>
        <v>0</v>
      </c>
      <c r="AX263" s="20" t="n">
        <f aca="false">AX253+$F261*AX22+AX109</f>
        <v>0</v>
      </c>
      <c r="AY263" s="20" t="n">
        <f aca="false">AY253+$F261*AY22+AY109</f>
        <v>0</v>
      </c>
      <c r="AZ263" s="20" t="n">
        <f aca="false">AZ253+$F261*AZ22+AZ109</f>
        <v>0</v>
      </c>
      <c r="BA263" s="20" t="n">
        <f aca="false">BA253+$F261*BA22+BA109</f>
        <v>0</v>
      </c>
      <c r="BB263" s="20" t="n">
        <f aca="false">BB253+$F261*BB22+BB109</f>
        <v>0</v>
      </c>
      <c r="BC263" s="20" t="n">
        <f aca="false">BC253+$F261*BC22+BC109</f>
        <v>0</v>
      </c>
      <c r="BD263" s="20" t="n">
        <f aca="false">BD253+$F261*BD22+BD109</f>
        <v>0</v>
      </c>
      <c r="BE263" s="20" t="n">
        <f aca="false">BE253+$F261*BE22+BE109</f>
        <v>0</v>
      </c>
      <c r="BF263" s="20" t="n">
        <f aca="false">BF253+$F261*BF22+BF109</f>
        <v>0</v>
      </c>
      <c r="BG263" s="20" t="n">
        <f aca="false">BG253+$F261*BG22+BG109</f>
        <v>0</v>
      </c>
      <c r="BH263" s="20" t="n">
        <f aca="false">BH253+$F261*BH22+BH109</f>
        <v>0</v>
      </c>
      <c r="BI263" s="20" t="n">
        <f aca="false">BI253+$F261*BI22+BI109</f>
        <v>0</v>
      </c>
      <c r="BJ263" s="20" t="n">
        <f aca="false">BJ253+$F261*BJ22+BJ109</f>
        <v>0</v>
      </c>
      <c r="BK263" s="20" t="n">
        <f aca="false">BK253+$F261*BK22+BK109</f>
        <v>0</v>
      </c>
      <c r="BL263" s="20" t="n">
        <f aca="false">BL253+$F261*BL22+BL109</f>
        <v>0</v>
      </c>
      <c r="BM263" s="20" t="n">
        <f aca="false">BM253+$F261*BM22+BM109</f>
        <v>0</v>
      </c>
      <c r="BN263" s="20" t="n">
        <f aca="false">BN253+$F261*BN22+BN109</f>
        <v>0</v>
      </c>
      <c r="BO263" s="20" t="n">
        <f aca="false">BO253+$F261*BO22+BO109</f>
        <v>0</v>
      </c>
      <c r="BP263" s="20" t="n">
        <f aca="false">BP253+$F261*BP22+BP109</f>
        <v>0</v>
      </c>
      <c r="BQ263" s="20" t="n">
        <f aca="false">BQ253+$F261*BQ22+BQ109</f>
        <v>0</v>
      </c>
      <c r="BR263" s="20" t="n">
        <f aca="false">BR253+$F261*BR22+BR109</f>
        <v>0</v>
      </c>
      <c r="BS263" s="20" t="n">
        <f aca="false">BS253+$F261*BS22+BS109</f>
        <v>0</v>
      </c>
      <c r="BT263" s="20" t="n">
        <f aca="false">BT253+$F261*BT22+BT109</f>
        <v>0</v>
      </c>
      <c r="BU263" s="20" t="n">
        <f aca="false">BU253+$F261*BU22+BU109</f>
        <v>0</v>
      </c>
      <c r="BV263" s="20" t="n">
        <f aca="false">BV253+$F261*BV22+BV109</f>
        <v>0</v>
      </c>
      <c r="BW263" s="20" t="n">
        <f aca="false">BW253+$F261*BW22+BW109</f>
        <v>0</v>
      </c>
      <c r="BX263" s="20" t="n">
        <f aca="false">BX253+$F261*BX22+BX109</f>
        <v>0</v>
      </c>
      <c r="BY263" s="20" t="n">
        <f aca="false">BY253+$F261*BY22+BY109</f>
        <v>0</v>
      </c>
      <c r="BZ263" s="20" t="n">
        <f aca="false">BZ253+$F261*BZ22+BZ109</f>
        <v>0</v>
      </c>
      <c r="CA263" s="20" t="n">
        <f aca="false">CA253+$F261*CA22+CA109</f>
        <v>0</v>
      </c>
      <c r="CB263" s="20" t="n">
        <f aca="false">CB253+$F261*CB22+CB109</f>
        <v>0</v>
      </c>
      <c r="CC263" s="20" t="n">
        <f aca="false">CC253+$F261*CC22+CC109</f>
        <v>0</v>
      </c>
      <c r="CD263" s="20" t="n">
        <f aca="false">CD253+$F261*CD22+CD109</f>
        <v>0</v>
      </c>
      <c r="CE263" s="20" t="n">
        <f aca="false">CE253+$F261*CE22+CE109</f>
        <v>0</v>
      </c>
      <c r="CF263" s="20" t="n">
        <f aca="false">CF253+$F261*CF22+CF109</f>
        <v>0</v>
      </c>
      <c r="CG263" s="20" t="n">
        <f aca="false">CG253+$F261*CG22+CG109</f>
        <v>0</v>
      </c>
      <c r="CH263" s="20" t="n">
        <f aca="false">CH253+$F261*CH22+CH109</f>
        <v>0</v>
      </c>
      <c r="CI263" s="20" t="n">
        <f aca="false">CI253+$F261*CI22+CI109</f>
        <v>0</v>
      </c>
      <c r="CJ263" s="20" t="n">
        <f aca="false">CJ253+$F261*CJ22+CJ109</f>
        <v>0</v>
      </c>
      <c r="CK263" s="20" t="n">
        <f aca="false">CK253+$F261*CK22+CK109</f>
        <v>0</v>
      </c>
      <c r="CL263" s="20" t="n">
        <f aca="false">CL253+$F261*CL22+CL109</f>
        <v>0</v>
      </c>
      <c r="CM263" s="20" t="n">
        <f aca="false">CM253+$F261*CM22+CM109</f>
        <v>0</v>
      </c>
      <c r="CN263" s="20" t="n">
        <f aca="false">CN253+$F261*CN22+CN109</f>
        <v>0</v>
      </c>
      <c r="CO263" s="20" t="n">
        <f aca="false">CO253+$F261*CO22+CO109</f>
        <v>0</v>
      </c>
      <c r="CP263" s="20" t="n">
        <f aca="false">CP253+$F261*CP22+CP109</f>
        <v>0</v>
      </c>
      <c r="CQ263" s="20" t="n">
        <f aca="false">CQ253+$F261*CQ22+CQ109</f>
        <v>0</v>
      </c>
      <c r="CR263" s="20" t="n">
        <f aca="false">CR253+$F261*CR22+CR109</f>
        <v>0</v>
      </c>
      <c r="CS263" s="20" t="n">
        <f aca="false">CS253+$F261*CS22+CS109</f>
        <v>0</v>
      </c>
      <c r="CT263" s="20" t="n">
        <f aca="false">CT253+$F261*CT22+CT109</f>
        <v>0</v>
      </c>
      <c r="CU263" s="20" t="n">
        <f aca="false">CU253+$F261*CU22+CU109</f>
        <v>0</v>
      </c>
      <c r="CV263" s="20" t="n">
        <f aca="false">CV253+$F261*CV22+CV109</f>
        <v>0</v>
      </c>
      <c r="CW263" s="20" t="n">
        <f aca="false">CW253+$F261*CW22+CW109</f>
        <v>0</v>
      </c>
      <c r="CX263" s="20" t="n">
        <f aca="false">CX253+$F261*CX22+CX109</f>
        <v>0</v>
      </c>
      <c r="CY263" s="20" t="n">
        <f aca="false">CY253+$F261*CY22+CY109</f>
        <v>0</v>
      </c>
      <c r="CZ263" s="20" t="n">
        <f aca="false">CZ253+$F261*CZ22+CZ109</f>
        <v>0</v>
      </c>
      <c r="DA263" s="20" t="n">
        <f aca="false">DA253+$F261*DA22+DA109</f>
        <v>0</v>
      </c>
      <c r="DB263" s="20" t="n">
        <f aca="false">DB253+$F261*DB22+DB109</f>
        <v>0</v>
      </c>
      <c r="DC263" s="20" t="n">
        <f aca="false">DC253+$F261*DC22+DC109</f>
        <v>0</v>
      </c>
      <c r="DD263" s="20" t="n">
        <f aca="false">DD253+$F261*DD22+DD109</f>
        <v>0</v>
      </c>
      <c r="DE263" s="20" t="n">
        <f aca="false">DE253+$F261*DE22+DE109</f>
        <v>0</v>
      </c>
      <c r="DF263" s="20" t="n">
        <f aca="false">DF253+$F261*DF22+DF109</f>
        <v>0</v>
      </c>
      <c r="DG263" s="20" t="n">
        <f aca="false">DG253+$F261*DG22+DG109</f>
        <v>0</v>
      </c>
      <c r="DH263" s="20" t="n">
        <f aca="false">DH253+$F261*DH22+DH109</f>
        <v>0</v>
      </c>
      <c r="DI263" s="20" t="n">
        <f aca="false">DI253+$F261*DI22+DI109</f>
        <v>0</v>
      </c>
      <c r="DJ263" s="20" t="n">
        <f aca="false">DJ253+$F261*DJ22+DJ109</f>
        <v>0</v>
      </c>
      <c r="DK263" s="20" t="n">
        <f aca="false">DK253+$F261*DK22+DK109</f>
        <v>0</v>
      </c>
      <c r="DL263" s="20" t="n">
        <f aca="false">DL253+$F261*DL22+DL109</f>
        <v>0</v>
      </c>
      <c r="DM263" s="20" t="n">
        <f aca="false">DM253+$F261*DM22+DM109</f>
        <v>0</v>
      </c>
      <c r="DN263" s="20" t="n">
        <f aca="false">DN253+$F261*DN22+DN109</f>
        <v>0</v>
      </c>
      <c r="DO263" s="20" t="n">
        <f aca="false">DO253+$F261*DO22+DO109</f>
        <v>0</v>
      </c>
      <c r="DP263" s="20" t="n">
        <f aca="false">DP253+$F261*DP22+DP109</f>
        <v>0</v>
      </c>
      <c r="DQ263" s="20" t="n">
        <f aca="false">DQ253+$F261*DQ22+DQ109</f>
        <v>0</v>
      </c>
      <c r="DR263" s="20" t="n">
        <f aca="false">DR253+$F261*DR22+DR109</f>
        <v>0</v>
      </c>
      <c r="DS263" s="20" t="n">
        <f aca="false">DS253+$F261*DS22+DS109</f>
        <v>0</v>
      </c>
      <c r="DT263" s="20" t="n">
        <f aca="false">DT253+$F261*DT22+DT109</f>
        <v>0</v>
      </c>
      <c r="DU263" s="20" t="n">
        <f aca="false">DU253+$F261*DU22+DU109</f>
        <v>0</v>
      </c>
      <c r="DV263" s="20" t="n">
        <f aca="false">DV253+$F261*DV22+DV109</f>
        <v>0</v>
      </c>
      <c r="DW263" s="20" t="n">
        <f aca="false">DW253+$F261*DW22+DW109</f>
        <v>0</v>
      </c>
      <c r="DX263" s="20" t="n">
        <f aca="false">DX253+$F261*DX22+DX109</f>
        <v>0</v>
      </c>
      <c r="DY263" s="20" t="n">
        <f aca="false">DY253+$F261*DY22+DY109</f>
        <v>0</v>
      </c>
      <c r="DZ263" s="20" t="n">
        <f aca="false">DZ253+$F261*DZ22+DZ109</f>
        <v>0</v>
      </c>
      <c r="EA263" s="20" t="n">
        <f aca="false">EA253+$F261*EA22+EA109</f>
        <v>0</v>
      </c>
      <c r="EB263" s="20" t="n">
        <f aca="false">EB253+$F261*EB22+EB109</f>
        <v>0</v>
      </c>
      <c r="EC263" s="20" t="n">
        <f aca="false">EC253+$F261*EC22+EC109</f>
        <v>0</v>
      </c>
      <c r="ED263" s="20" t="n">
        <f aca="false">ED253+$F261*ED22+ED109</f>
        <v>0</v>
      </c>
      <c r="EE263" s="20" t="n">
        <f aca="false">EE253+$F261*EE22+EE109</f>
        <v>0</v>
      </c>
      <c r="EF263" s="20" t="n">
        <f aca="false">EF253+$F261*EF22+EF109</f>
        <v>0</v>
      </c>
      <c r="EG263" s="20" t="n">
        <f aca="false">EG253+$F261*EG22+EG109</f>
        <v>0</v>
      </c>
      <c r="EH263" s="20" t="n">
        <f aca="false">EH253+$F261*EH22+EH109</f>
        <v>0</v>
      </c>
      <c r="EI263" s="20" t="n">
        <f aca="false">EI253+$F261*EI22+EI109</f>
        <v>0</v>
      </c>
      <c r="EJ263" s="20" t="n">
        <f aca="false">EJ253+$F261*EJ22+EJ109</f>
        <v>0</v>
      </c>
      <c r="EK263" s="20" t="n">
        <f aca="false">EK253+$F261*EK22+EK109</f>
        <v>0</v>
      </c>
      <c r="EL263" s="20" t="n">
        <f aca="false">EL253+$F261*EL22+EL109</f>
        <v>0</v>
      </c>
      <c r="EM263" s="20" t="n">
        <f aca="false">EM253+$F261*EM22+EM109</f>
        <v>0</v>
      </c>
      <c r="EN263" s="20" t="n">
        <f aca="false">EN253+$F261*EN22+EN109</f>
        <v>0</v>
      </c>
      <c r="EO263" s="20" t="n">
        <f aca="false">EO253+$F261*EO22+EO109</f>
        <v>0</v>
      </c>
      <c r="EP263" s="20" t="n">
        <f aca="false">EP253+$F261*EP22+EP109</f>
        <v>0</v>
      </c>
      <c r="EQ263" s="20" t="n">
        <f aca="false">EQ253+$F261*EQ22+EQ109</f>
        <v>0</v>
      </c>
      <c r="ER263" s="20" t="n">
        <f aca="false">ER253+$F261*ER22+ER109</f>
        <v>0</v>
      </c>
      <c r="ES263" s="20" t="n">
        <f aca="false">ES253+$F261*ES22+ES109</f>
        <v>0</v>
      </c>
      <c r="ET263" s="20" t="n">
        <f aca="false">ET253+$F261*ET22+ET109</f>
        <v>0</v>
      </c>
      <c r="EU263" s="20" t="n">
        <f aca="false">EU253+$F261*EU22+EU109</f>
        <v>0</v>
      </c>
      <c r="EV263" s="20" t="n">
        <f aca="false">EV253+$F261*EV22+EV109</f>
        <v>0</v>
      </c>
      <c r="EW263" s="20" t="n">
        <f aca="false">EW253+$F261*EW22+EW109</f>
        <v>0</v>
      </c>
      <c r="EX263" s="20" t="n">
        <f aca="false">EX253+$F261*EX22+EX109</f>
        <v>0</v>
      </c>
      <c r="EY263" s="20" t="n">
        <f aca="false">EY253+$F261*EY22+EY109</f>
        <v>0</v>
      </c>
      <c r="EZ263" s="20" t="n">
        <f aca="false">EZ253+$F261*EZ22+EZ109</f>
        <v>0</v>
      </c>
      <c r="FA263" s="20" t="n">
        <f aca="false">FA253+$F261*FA22+FA109</f>
        <v>0</v>
      </c>
      <c r="FB263" s="20" t="n">
        <f aca="false">FB253+$F261*FB22+FB109</f>
        <v>0</v>
      </c>
      <c r="FC263" s="20" t="n">
        <f aca="false">FC253+$F261*FC22+FC109</f>
        <v>0</v>
      </c>
      <c r="FD263" s="20" t="n">
        <f aca="false">FD253+$F261*FD22+FD109</f>
        <v>0</v>
      </c>
      <c r="FE263" s="20" t="n">
        <f aca="false">FE253+$F261*FE22+FE109</f>
        <v>0</v>
      </c>
      <c r="FF263" s="20" t="n">
        <f aca="false">FF253+$F261*FF22+FF109</f>
        <v>0</v>
      </c>
      <c r="FG263" s="20" t="n">
        <f aca="false">FG253+$F261*FG22+FG109</f>
        <v>0</v>
      </c>
      <c r="FH263" s="20" t="n">
        <f aca="false">FH253+$F261*FH22+FH109</f>
        <v>0</v>
      </c>
    </row>
    <row r="264" customFormat="false" ht="15" hidden="false" customHeight="false" outlineLevel="0" collapsed="false">
      <c r="C264" s="0" t="s">
        <v>872</v>
      </c>
      <c r="D264" s="11" t="s">
        <v>359</v>
      </c>
      <c r="E264" s="20" t="n">
        <f aca="false">-In_CIT*($F257+MAX(In_Sale_Form,In_Sale_Gain_Taxed)*MAX(0,$I263-$F257))</f>
        <v>-0</v>
      </c>
      <c r="I264" s="20" t="n">
        <f aca="false">SUM(J264:FH264)</f>
        <v>0</v>
      </c>
      <c r="J264" s="20" t="n">
        <f aca="false">$E264*J22</f>
        <v>-0</v>
      </c>
      <c r="K264" s="20" t="n">
        <f aca="false">$E264*K22</f>
        <v>-0</v>
      </c>
      <c r="L264" s="20" t="n">
        <f aca="false">$E264*L22</f>
        <v>-0</v>
      </c>
      <c r="M264" s="20" t="n">
        <f aca="false">$E264*M22</f>
        <v>-0</v>
      </c>
      <c r="N264" s="20" t="n">
        <f aca="false">$E264*N22</f>
        <v>-0</v>
      </c>
      <c r="O264" s="20" t="n">
        <f aca="false">$E264*O22</f>
        <v>-0</v>
      </c>
      <c r="P264" s="20" t="n">
        <f aca="false">$E264*P22</f>
        <v>-0</v>
      </c>
      <c r="Q264" s="20" t="n">
        <f aca="false">$E264*Q22</f>
        <v>-0</v>
      </c>
      <c r="R264" s="20" t="n">
        <f aca="false">$E264*R22</f>
        <v>-0</v>
      </c>
      <c r="S264" s="20" t="n">
        <f aca="false">$E264*S22</f>
        <v>-0</v>
      </c>
      <c r="T264" s="20" t="n">
        <f aca="false">$E264*T22</f>
        <v>-0</v>
      </c>
      <c r="U264" s="20" t="n">
        <f aca="false">$E264*U22</f>
        <v>-0</v>
      </c>
      <c r="V264" s="20" t="n">
        <f aca="false">$E264*V22</f>
        <v>-0</v>
      </c>
      <c r="W264" s="20" t="n">
        <f aca="false">$E264*W22</f>
        <v>-0</v>
      </c>
      <c r="X264" s="20" t="n">
        <f aca="false">$E264*X22</f>
        <v>-0</v>
      </c>
      <c r="Y264" s="20" t="n">
        <f aca="false">$E264*Y22</f>
        <v>-0</v>
      </c>
      <c r="Z264" s="20" t="n">
        <f aca="false">$E264*Z22</f>
        <v>-0</v>
      </c>
      <c r="AA264" s="20" t="n">
        <f aca="false">$E264*AA22</f>
        <v>-0</v>
      </c>
      <c r="AB264" s="20" t="n">
        <f aca="false">$E264*AB22</f>
        <v>-0</v>
      </c>
      <c r="AC264" s="20" t="n">
        <f aca="false">$E264*AC22</f>
        <v>-0</v>
      </c>
      <c r="AD264" s="20" t="n">
        <f aca="false">$E264*AD22</f>
        <v>-0</v>
      </c>
      <c r="AE264" s="20" t="n">
        <f aca="false">$E264*AE22</f>
        <v>-0</v>
      </c>
      <c r="AF264" s="20" t="n">
        <f aca="false">$E264*AF22</f>
        <v>-0</v>
      </c>
      <c r="AG264" s="20" t="n">
        <f aca="false">$E264*AG22</f>
        <v>-0</v>
      </c>
      <c r="AH264" s="20" t="n">
        <f aca="false">$E264*AH22</f>
        <v>-0</v>
      </c>
      <c r="AI264" s="20" t="n">
        <f aca="false">$E264*AI22</f>
        <v>-0</v>
      </c>
      <c r="AJ264" s="20" t="n">
        <f aca="false">$E264*AJ22</f>
        <v>-0</v>
      </c>
      <c r="AK264" s="20" t="n">
        <f aca="false">$E264*AK22</f>
        <v>-0</v>
      </c>
      <c r="AL264" s="20" t="n">
        <f aca="false">$E264*AL22</f>
        <v>-0</v>
      </c>
      <c r="AM264" s="20" t="n">
        <f aca="false">$E264*AM22</f>
        <v>-0</v>
      </c>
      <c r="AN264" s="20" t="n">
        <f aca="false">$E264*AN22</f>
        <v>-0</v>
      </c>
      <c r="AO264" s="20" t="n">
        <f aca="false">$E264*AO22</f>
        <v>-0</v>
      </c>
      <c r="AP264" s="20" t="n">
        <f aca="false">$E264*AP22</f>
        <v>-0</v>
      </c>
      <c r="AQ264" s="20" t="n">
        <f aca="false">$E264*AQ22</f>
        <v>-0</v>
      </c>
      <c r="AR264" s="20" t="n">
        <f aca="false">$E264*AR22</f>
        <v>-0</v>
      </c>
      <c r="AS264" s="20" t="n">
        <f aca="false">$E264*AS22</f>
        <v>-0</v>
      </c>
      <c r="AT264" s="20" t="n">
        <f aca="false">$E264*AT22</f>
        <v>-0</v>
      </c>
      <c r="AU264" s="20" t="n">
        <f aca="false">$E264*AU22</f>
        <v>-0</v>
      </c>
      <c r="AV264" s="20" t="n">
        <f aca="false">$E264*AV22</f>
        <v>-0</v>
      </c>
      <c r="AW264" s="20" t="n">
        <f aca="false">$E264*AW22</f>
        <v>-0</v>
      </c>
      <c r="AX264" s="20" t="n">
        <f aca="false">$E264*AX22</f>
        <v>-0</v>
      </c>
      <c r="AY264" s="20" t="n">
        <f aca="false">$E264*AY22</f>
        <v>-0</v>
      </c>
      <c r="AZ264" s="20" t="n">
        <f aca="false">$E264*AZ22</f>
        <v>-0</v>
      </c>
      <c r="BA264" s="20" t="n">
        <f aca="false">$E264*BA22</f>
        <v>-0</v>
      </c>
      <c r="BB264" s="20" t="n">
        <f aca="false">$E264*BB22</f>
        <v>-0</v>
      </c>
      <c r="BC264" s="20" t="n">
        <f aca="false">$E264*BC22</f>
        <v>-0</v>
      </c>
      <c r="BD264" s="20" t="n">
        <f aca="false">$E264*BD22</f>
        <v>-0</v>
      </c>
      <c r="BE264" s="20" t="n">
        <f aca="false">$E264*BE22</f>
        <v>-0</v>
      </c>
      <c r="BF264" s="20" t="n">
        <f aca="false">$E264*BF22</f>
        <v>-0</v>
      </c>
      <c r="BG264" s="20" t="n">
        <f aca="false">$E264*BG22</f>
        <v>-0</v>
      </c>
      <c r="BH264" s="20" t="n">
        <f aca="false">$E264*BH22</f>
        <v>-0</v>
      </c>
      <c r="BI264" s="20" t="n">
        <f aca="false">$E264*BI22</f>
        <v>-0</v>
      </c>
      <c r="BJ264" s="20" t="n">
        <f aca="false">$E264*BJ22</f>
        <v>-0</v>
      </c>
      <c r="BK264" s="20" t="n">
        <f aca="false">$E264*BK22</f>
        <v>-0</v>
      </c>
      <c r="BL264" s="20" t="n">
        <f aca="false">$E264*BL22</f>
        <v>-0</v>
      </c>
      <c r="BM264" s="20" t="n">
        <f aca="false">$E264*BM22</f>
        <v>-0</v>
      </c>
      <c r="BN264" s="20" t="n">
        <f aca="false">$E264*BN22</f>
        <v>-0</v>
      </c>
      <c r="BO264" s="20" t="n">
        <f aca="false">$E264*BO22</f>
        <v>-0</v>
      </c>
      <c r="BP264" s="20" t="n">
        <f aca="false">$E264*BP22</f>
        <v>-0</v>
      </c>
      <c r="BQ264" s="20" t="n">
        <f aca="false">$E264*BQ22</f>
        <v>-0</v>
      </c>
      <c r="BR264" s="20" t="n">
        <f aca="false">$E264*BR22</f>
        <v>-0</v>
      </c>
      <c r="BS264" s="20" t="n">
        <f aca="false">$E264*BS22</f>
        <v>-0</v>
      </c>
      <c r="BT264" s="20" t="n">
        <f aca="false">$E264*BT22</f>
        <v>-0</v>
      </c>
      <c r="BU264" s="20" t="n">
        <f aca="false">$E264*BU22</f>
        <v>-0</v>
      </c>
      <c r="BV264" s="20" t="n">
        <f aca="false">$E264*BV22</f>
        <v>-0</v>
      </c>
      <c r="BW264" s="20" t="n">
        <f aca="false">$E264*BW22</f>
        <v>-0</v>
      </c>
      <c r="BX264" s="20" t="n">
        <f aca="false">$E264*BX22</f>
        <v>-0</v>
      </c>
      <c r="BY264" s="20" t="n">
        <f aca="false">$E264*BY22</f>
        <v>-0</v>
      </c>
      <c r="BZ264" s="20" t="n">
        <f aca="false">$E264*BZ22</f>
        <v>-0</v>
      </c>
      <c r="CA264" s="20" t="n">
        <f aca="false">$E264*CA22</f>
        <v>-0</v>
      </c>
      <c r="CB264" s="20" t="n">
        <f aca="false">$E264*CB22</f>
        <v>-0</v>
      </c>
      <c r="CC264" s="20" t="n">
        <f aca="false">$E264*CC22</f>
        <v>-0</v>
      </c>
      <c r="CD264" s="20" t="n">
        <f aca="false">$E264*CD22</f>
        <v>-0</v>
      </c>
      <c r="CE264" s="20" t="n">
        <f aca="false">$E264*CE22</f>
        <v>-0</v>
      </c>
      <c r="CF264" s="20" t="n">
        <f aca="false">$E264*CF22</f>
        <v>-0</v>
      </c>
      <c r="CG264" s="20" t="n">
        <f aca="false">$E264*CG22</f>
        <v>-0</v>
      </c>
      <c r="CH264" s="20" t="n">
        <f aca="false">$E264*CH22</f>
        <v>-0</v>
      </c>
      <c r="CI264" s="20" t="n">
        <f aca="false">$E264*CI22</f>
        <v>-0</v>
      </c>
      <c r="CJ264" s="20" t="n">
        <f aca="false">$E264*CJ22</f>
        <v>-0</v>
      </c>
      <c r="CK264" s="20" t="n">
        <f aca="false">$E264*CK22</f>
        <v>-0</v>
      </c>
      <c r="CL264" s="20" t="n">
        <f aca="false">$E264*CL22</f>
        <v>-0</v>
      </c>
      <c r="CM264" s="20" t="n">
        <f aca="false">$E264*CM22</f>
        <v>-0</v>
      </c>
      <c r="CN264" s="20" t="n">
        <f aca="false">$E264*CN22</f>
        <v>-0</v>
      </c>
      <c r="CO264" s="20" t="n">
        <f aca="false">$E264*CO22</f>
        <v>-0</v>
      </c>
      <c r="CP264" s="20" t="n">
        <f aca="false">$E264*CP22</f>
        <v>-0</v>
      </c>
      <c r="CQ264" s="20" t="n">
        <f aca="false">$E264*CQ22</f>
        <v>-0</v>
      </c>
      <c r="CR264" s="20" t="n">
        <f aca="false">$E264*CR22</f>
        <v>-0</v>
      </c>
      <c r="CS264" s="20" t="n">
        <f aca="false">$E264*CS22</f>
        <v>-0</v>
      </c>
      <c r="CT264" s="20" t="n">
        <f aca="false">$E264*CT22</f>
        <v>-0</v>
      </c>
      <c r="CU264" s="20" t="n">
        <f aca="false">$E264*CU22</f>
        <v>-0</v>
      </c>
      <c r="CV264" s="20" t="n">
        <f aca="false">$E264*CV22</f>
        <v>-0</v>
      </c>
      <c r="CW264" s="20" t="n">
        <f aca="false">$E264*CW22</f>
        <v>-0</v>
      </c>
      <c r="CX264" s="20" t="n">
        <f aca="false">$E264*CX22</f>
        <v>-0</v>
      </c>
      <c r="CY264" s="20" t="n">
        <f aca="false">$E264*CY22</f>
        <v>-0</v>
      </c>
      <c r="CZ264" s="20" t="n">
        <f aca="false">$E264*CZ22</f>
        <v>-0</v>
      </c>
      <c r="DA264" s="20" t="n">
        <f aca="false">$E264*DA22</f>
        <v>-0</v>
      </c>
      <c r="DB264" s="20" t="n">
        <f aca="false">$E264*DB22</f>
        <v>-0</v>
      </c>
      <c r="DC264" s="20" t="n">
        <f aca="false">$E264*DC22</f>
        <v>-0</v>
      </c>
      <c r="DD264" s="20" t="n">
        <f aca="false">$E264*DD22</f>
        <v>-0</v>
      </c>
      <c r="DE264" s="20" t="n">
        <f aca="false">$E264*DE22</f>
        <v>-0</v>
      </c>
      <c r="DF264" s="20" t="n">
        <f aca="false">$E264*DF22</f>
        <v>-0</v>
      </c>
      <c r="DG264" s="20" t="n">
        <f aca="false">$E264*DG22</f>
        <v>-0</v>
      </c>
      <c r="DH264" s="20" t="n">
        <f aca="false">$E264*DH22</f>
        <v>-0</v>
      </c>
      <c r="DI264" s="20" t="n">
        <f aca="false">$E264*DI22</f>
        <v>-0</v>
      </c>
      <c r="DJ264" s="20" t="n">
        <f aca="false">$E264*DJ22</f>
        <v>-0</v>
      </c>
      <c r="DK264" s="20" t="n">
        <f aca="false">$E264*DK22</f>
        <v>-0</v>
      </c>
      <c r="DL264" s="20" t="n">
        <f aca="false">$E264*DL22</f>
        <v>-0</v>
      </c>
      <c r="DM264" s="20" t="n">
        <f aca="false">$E264*DM22</f>
        <v>-0</v>
      </c>
      <c r="DN264" s="20" t="n">
        <f aca="false">$E264*DN22</f>
        <v>-0</v>
      </c>
      <c r="DO264" s="20" t="n">
        <f aca="false">$E264*DO22</f>
        <v>-0</v>
      </c>
      <c r="DP264" s="20" t="n">
        <f aca="false">$E264*DP22</f>
        <v>-0</v>
      </c>
      <c r="DQ264" s="20" t="n">
        <f aca="false">$E264*DQ22</f>
        <v>-0</v>
      </c>
      <c r="DR264" s="20" t="n">
        <f aca="false">$E264*DR22</f>
        <v>-0</v>
      </c>
      <c r="DS264" s="20" t="n">
        <f aca="false">$E264*DS22</f>
        <v>-0</v>
      </c>
      <c r="DT264" s="20" t="n">
        <f aca="false">$E264*DT22</f>
        <v>-0</v>
      </c>
      <c r="DU264" s="20" t="n">
        <f aca="false">$E264*DU22</f>
        <v>-0</v>
      </c>
      <c r="DV264" s="20" t="n">
        <f aca="false">$E264*DV22</f>
        <v>-0</v>
      </c>
      <c r="DW264" s="20" t="n">
        <f aca="false">$E264*DW22</f>
        <v>-0</v>
      </c>
      <c r="DX264" s="20" t="n">
        <f aca="false">$E264*DX22</f>
        <v>-0</v>
      </c>
      <c r="DY264" s="20" t="n">
        <f aca="false">$E264*DY22</f>
        <v>-0</v>
      </c>
      <c r="DZ264" s="20" t="n">
        <f aca="false">$E264*DZ22</f>
        <v>-0</v>
      </c>
      <c r="EA264" s="20" t="n">
        <f aca="false">$E264*EA22</f>
        <v>-0</v>
      </c>
      <c r="EB264" s="20" t="n">
        <f aca="false">$E264*EB22</f>
        <v>-0</v>
      </c>
      <c r="EC264" s="20" t="n">
        <f aca="false">$E264*EC22</f>
        <v>-0</v>
      </c>
      <c r="ED264" s="20" t="n">
        <f aca="false">$E264*ED22</f>
        <v>-0</v>
      </c>
      <c r="EE264" s="20" t="n">
        <f aca="false">$E264*EE22</f>
        <v>-0</v>
      </c>
      <c r="EF264" s="20" t="n">
        <f aca="false">$E264*EF22</f>
        <v>-0</v>
      </c>
      <c r="EG264" s="20" t="n">
        <f aca="false">$E264*EG22</f>
        <v>-0</v>
      </c>
      <c r="EH264" s="20" t="n">
        <f aca="false">$E264*EH22</f>
        <v>-0</v>
      </c>
      <c r="EI264" s="20" t="n">
        <f aca="false">$E264*EI22</f>
        <v>-0</v>
      </c>
      <c r="EJ264" s="20" t="n">
        <f aca="false">$E264*EJ22</f>
        <v>-0</v>
      </c>
      <c r="EK264" s="20" t="n">
        <f aca="false">$E264*EK22</f>
        <v>-0</v>
      </c>
      <c r="EL264" s="20" t="n">
        <f aca="false">$E264*EL22</f>
        <v>-0</v>
      </c>
      <c r="EM264" s="20" t="n">
        <f aca="false">$E264*EM22</f>
        <v>-0</v>
      </c>
      <c r="EN264" s="20" t="n">
        <f aca="false">$E264*EN22</f>
        <v>-0</v>
      </c>
      <c r="EO264" s="20" t="n">
        <f aca="false">$E264*EO22</f>
        <v>-0</v>
      </c>
      <c r="EP264" s="20" t="n">
        <f aca="false">$E264*EP22</f>
        <v>-0</v>
      </c>
      <c r="EQ264" s="20" t="n">
        <f aca="false">$E264*EQ22</f>
        <v>-0</v>
      </c>
      <c r="ER264" s="20" t="n">
        <f aca="false">$E264*ER22</f>
        <v>-0</v>
      </c>
      <c r="ES264" s="20" t="n">
        <f aca="false">$E264*ES22</f>
        <v>-0</v>
      </c>
      <c r="ET264" s="20" t="n">
        <f aca="false">$E264*ET22</f>
        <v>-0</v>
      </c>
      <c r="EU264" s="20" t="n">
        <f aca="false">$E264*EU22</f>
        <v>-0</v>
      </c>
      <c r="EV264" s="20" t="n">
        <f aca="false">$E264*EV22</f>
        <v>-0</v>
      </c>
      <c r="EW264" s="20" t="n">
        <f aca="false">$E264*EW22</f>
        <v>-0</v>
      </c>
      <c r="EX264" s="20" t="n">
        <f aca="false">$E264*EX22</f>
        <v>-0</v>
      </c>
      <c r="EY264" s="20" t="n">
        <f aca="false">$E264*EY22</f>
        <v>-0</v>
      </c>
      <c r="EZ264" s="20" t="n">
        <f aca="false">$E264*EZ22</f>
        <v>-0</v>
      </c>
      <c r="FA264" s="20" t="n">
        <f aca="false">$E264*FA22</f>
        <v>-0</v>
      </c>
      <c r="FB264" s="20" t="n">
        <f aca="false">$E264*FB22</f>
        <v>-0</v>
      </c>
      <c r="FC264" s="20" t="n">
        <f aca="false">$E264*FC22</f>
        <v>-0</v>
      </c>
      <c r="FD264" s="20" t="n">
        <f aca="false">$E264*FD22</f>
        <v>-0</v>
      </c>
      <c r="FE264" s="20" t="n">
        <f aca="false">$E264*FE22</f>
        <v>-0</v>
      </c>
      <c r="FF264" s="20" t="n">
        <f aca="false">$E264*FF22</f>
        <v>-0</v>
      </c>
      <c r="FG264" s="20" t="n">
        <f aca="false">$E264*FG22</f>
        <v>-0</v>
      </c>
      <c r="FH264" s="20" t="n">
        <f aca="false">$E264*FH22</f>
        <v>-0</v>
      </c>
    </row>
    <row r="265" customFormat="false" ht="15" hidden="false" customHeight="false" outlineLevel="0" collapsed="false">
      <c r="C265" s="27" t="s">
        <v>888</v>
      </c>
      <c r="D265" s="11" t="s">
        <v>359</v>
      </c>
      <c r="I265" s="62" t="n">
        <f aca="false">SUM(J265:FH265)</f>
        <v>-26783.092140072</v>
      </c>
      <c r="J265" s="62" t="n">
        <f aca="false">J263+J264</f>
        <v>-2749.35227272727</v>
      </c>
      <c r="K265" s="62" t="n">
        <f aca="false">K263+K264</f>
        <v>818.684731973848</v>
      </c>
      <c r="L265" s="62" t="n">
        <f aca="false">L263+L264</f>
        <v>-684.462738443338</v>
      </c>
      <c r="M265" s="62" t="n">
        <f aca="false">M263+M264</f>
        <v>-226.929361942715</v>
      </c>
      <c r="N265" s="62" t="n">
        <f aca="false">N263+N264</f>
        <v>-1835.41287842623</v>
      </c>
      <c r="O265" s="62" t="n">
        <f aca="false">O263+O264</f>
        <v>-1580.73987118772</v>
      </c>
      <c r="P265" s="62" t="n">
        <f aca="false">P263+P264</f>
        <v>-806.09104905786</v>
      </c>
      <c r="Q265" s="62" t="n">
        <f aca="false">Q263+Q264</f>
        <v>-14045.8678538319</v>
      </c>
      <c r="R265" s="62" t="n">
        <f aca="false">R263+R264</f>
        <v>-14034.8670670232</v>
      </c>
      <c r="S265" s="62" t="n">
        <f aca="false">S263+S264</f>
        <v>8361.9462205944</v>
      </c>
      <c r="T265" s="62" t="n">
        <f aca="false">T263+T264</f>
        <v>0</v>
      </c>
      <c r="U265" s="62" t="n">
        <f aca="false">U263+U264</f>
        <v>0</v>
      </c>
      <c r="V265" s="62" t="n">
        <f aca="false">V263+V264</f>
        <v>0</v>
      </c>
      <c r="W265" s="62" t="n">
        <f aca="false">W263+W264</f>
        <v>0</v>
      </c>
      <c r="X265" s="62" t="n">
        <f aca="false">X263+X264</f>
        <v>0</v>
      </c>
      <c r="Y265" s="62" t="n">
        <f aca="false">Y263+Y264</f>
        <v>0</v>
      </c>
      <c r="Z265" s="62" t="n">
        <f aca="false">Z263+Z264</f>
        <v>0</v>
      </c>
      <c r="AA265" s="62" t="n">
        <f aca="false">AA263+AA264</f>
        <v>0</v>
      </c>
      <c r="AB265" s="62" t="n">
        <f aca="false">AB263+AB264</f>
        <v>0</v>
      </c>
      <c r="AC265" s="62" t="n">
        <f aca="false">AC263+AC264</f>
        <v>0</v>
      </c>
      <c r="AD265" s="62" t="n">
        <f aca="false">AD263+AD264</f>
        <v>0</v>
      </c>
      <c r="AE265" s="62" t="n">
        <f aca="false">AE263+AE264</f>
        <v>0</v>
      </c>
      <c r="AF265" s="62" t="n">
        <f aca="false">AF263+AF264</f>
        <v>0</v>
      </c>
      <c r="AG265" s="62" t="n">
        <f aca="false">AG263+AG264</f>
        <v>0</v>
      </c>
      <c r="AH265" s="62" t="n">
        <f aca="false">AH263+AH264</f>
        <v>0</v>
      </c>
      <c r="AI265" s="62" t="n">
        <f aca="false">AI263+AI264</f>
        <v>0</v>
      </c>
      <c r="AJ265" s="62" t="n">
        <f aca="false">AJ263+AJ264</f>
        <v>0</v>
      </c>
      <c r="AK265" s="62" t="n">
        <f aca="false">AK263+AK264</f>
        <v>0</v>
      </c>
      <c r="AL265" s="62" t="n">
        <f aca="false">AL263+AL264</f>
        <v>0</v>
      </c>
      <c r="AM265" s="62" t="n">
        <f aca="false">AM263+AM264</f>
        <v>0</v>
      </c>
      <c r="AN265" s="62" t="n">
        <f aca="false">AN263+AN264</f>
        <v>0</v>
      </c>
      <c r="AO265" s="62" t="n">
        <f aca="false">AO263+AO264</f>
        <v>0</v>
      </c>
      <c r="AP265" s="62" t="n">
        <f aca="false">AP263+AP264</f>
        <v>0</v>
      </c>
      <c r="AQ265" s="62" t="n">
        <f aca="false">AQ263+AQ264</f>
        <v>0</v>
      </c>
      <c r="AR265" s="62" t="n">
        <f aca="false">AR263+AR264</f>
        <v>0</v>
      </c>
      <c r="AS265" s="62" t="n">
        <f aca="false">AS263+AS264</f>
        <v>0</v>
      </c>
      <c r="AT265" s="62" t="n">
        <f aca="false">AT263+AT264</f>
        <v>0</v>
      </c>
      <c r="AU265" s="62" t="n">
        <f aca="false">AU263+AU264</f>
        <v>0</v>
      </c>
      <c r="AV265" s="62" t="n">
        <f aca="false">AV263+AV264</f>
        <v>0</v>
      </c>
      <c r="AW265" s="62" t="n">
        <f aca="false">AW263+AW264</f>
        <v>0</v>
      </c>
      <c r="AX265" s="62" t="n">
        <f aca="false">AX263+AX264</f>
        <v>0</v>
      </c>
      <c r="AY265" s="62" t="n">
        <f aca="false">AY263+AY264</f>
        <v>0</v>
      </c>
      <c r="AZ265" s="62" t="n">
        <f aca="false">AZ263+AZ264</f>
        <v>0</v>
      </c>
      <c r="BA265" s="62" t="n">
        <f aca="false">BA263+BA264</f>
        <v>0</v>
      </c>
      <c r="BB265" s="62" t="n">
        <f aca="false">BB263+BB264</f>
        <v>0</v>
      </c>
      <c r="BC265" s="62" t="n">
        <f aca="false">BC263+BC264</f>
        <v>0</v>
      </c>
      <c r="BD265" s="62" t="n">
        <f aca="false">BD263+BD264</f>
        <v>0</v>
      </c>
      <c r="BE265" s="62" t="n">
        <f aca="false">BE263+BE264</f>
        <v>0</v>
      </c>
      <c r="BF265" s="62" t="n">
        <f aca="false">BF263+BF264</f>
        <v>0</v>
      </c>
      <c r="BG265" s="62" t="n">
        <f aca="false">BG263+BG264</f>
        <v>0</v>
      </c>
      <c r="BH265" s="62" t="n">
        <f aca="false">BH263+BH264</f>
        <v>0</v>
      </c>
      <c r="BI265" s="62" t="n">
        <f aca="false">BI263+BI264</f>
        <v>0</v>
      </c>
      <c r="BJ265" s="62" t="n">
        <f aca="false">BJ263+BJ264</f>
        <v>0</v>
      </c>
      <c r="BK265" s="62" t="n">
        <f aca="false">BK263+BK264</f>
        <v>0</v>
      </c>
      <c r="BL265" s="62" t="n">
        <f aca="false">BL263+BL264</f>
        <v>0</v>
      </c>
      <c r="BM265" s="62" t="n">
        <f aca="false">BM263+BM264</f>
        <v>0</v>
      </c>
      <c r="BN265" s="62" t="n">
        <f aca="false">BN263+BN264</f>
        <v>0</v>
      </c>
      <c r="BO265" s="62" t="n">
        <f aca="false">BO263+BO264</f>
        <v>0</v>
      </c>
      <c r="BP265" s="62" t="n">
        <f aca="false">BP263+BP264</f>
        <v>0</v>
      </c>
      <c r="BQ265" s="62" t="n">
        <f aca="false">BQ263+BQ264</f>
        <v>0</v>
      </c>
      <c r="BR265" s="62" t="n">
        <f aca="false">BR263+BR264</f>
        <v>0</v>
      </c>
      <c r="BS265" s="62" t="n">
        <f aca="false">BS263+BS264</f>
        <v>0</v>
      </c>
      <c r="BT265" s="62" t="n">
        <f aca="false">BT263+BT264</f>
        <v>0</v>
      </c>
      <c r="BU265" s="62" t="n">
        <f aca="false">BU263+BU264</f>
        <v>0</v>
      </c>
      <c r="BV265" s="62" t="n">
        <f aca="false">BV263+BV264</f>
        <v>0</v>
      </c>
      <c r="BW265" s="62" t="n">
        <f aca="false">BW263+BW264</f>
        <v>0</v>
      </c>
      <c r="BX265" s="62" t="n">
        <f aca="false">BX263+BX264</f>
        <v>0</v>
      </c>
      <c r="BY265" s="62" t="n">
        <f aca="false">BY263+BY264</f>
        <v>0</v>
      </c>
      <c r="BZ265" s="62" t="n">
        <f aca="false">BZ263+BZ264</f>
        <v>0</v>
      </c>
      <c r="CA265" s="62" t="n">
        <f aca="false">CA263+CA264</f>
        <v>0</v>
      </c>
      <c r="CB265" s="62" t="n">
        <f aca="false">CB263+CB264</f>
        <v>0</v>
      </c>
      <c r="CC265" s="62" t="n">
        <f aca="false">CC263+CC264</f>
        <v>0</v>
      </c>
      <c r="CD265" s="62" t="n">
        <f aca="false">CD263+CD264</f>
        <v>0</v>
      </c>
      <c r="CE265" s="62" t="n">
        <f aca="false">CE263+CE264</f>
        <v>0</v>
      </c>
      <c r="CF265" s="62" t="n">
        <f aca="false">CF263+CF264</f>
        <v>0</v>
      </c>
      <c r="CG265" s="62" t="n">
        <f aca="false">CG263+CG264</f>
        <v>0</v>
      </c>
      <c r="CH265" s="62" t="n">
        <f aca="false">CH263+CH264</f>
        <v>0</v>
      </c>
      <c r="CI265" s="62" t="n">
        <f aca="false">CI263+CI264</f>
        <v>0</v>
      </c>
      <c r="CJ265" s="62" t="n">
        <f aca="false">CJ263+CJ264</f>
        <v>0</v>
      </c>
      <c r="CK265" s="62" t="n">
        <f aca="false">CK263+CK264</f>
        <v>0</v>
      </c>
      <c r="CL265" s="62" t="n">
        <f aca="false">CL263+CL264</f>
        <v>0</v>
      </c>
      <c r="CM265" s="62" t="n">
        <f aca="false">CM263+CM264</f>
        <v>0</v>
      </c>
      <c r="CN265" s="62" t="n">
        <f aca="false">CN263+CN264</f>
        <v>0</v>
      </c>
      <c r="CO265" s="62" t="n">
        <f aca="false">CO263+CO264</f>
        <v>0</v>
      </c>
      <c r="CP265" s="62" t="n">
        <f aca="false">CP263+CP264</f>
        <v>0</v>
      </c>
      <c r="CQ265" s="62" t="n">
        <f aca="false">CQ263+CQ264</f>
        <v>0</v>
      </c>
      <c r="CR265" s="62" t="n">
        <f aca="false">CR263+CR264</f>
        <v>0</v>
      </c>
      <c r="CS265" s="62" t="n">
        <f aca="false">CS263+CS264</f>
        <v>0</v>
      </c>
      <c r="CT265" s="62" t="n">
        <f aca="false">CT263+CT264</f>
        <v>0</v>
      </c>
      <c r="CU265" s="62" t="n">
        <f aca="false">CU263+CU264</f>
        <v>0</v>
      </c>
      <c r="CV265" s="62" t="n">
        <f aca="false">CV263+CV264</f>
        <v>0</v>
      </c>
      <c r="CW265" s="62" t="n">
        <f aca="false">CW263+CW264</f>
        <v>0</v>
      </c>
      <c r="CX265" s="62" t="n">
        <f aca="false">CX263+CX264</f>
        <v>0</v>
      </c>
      <c r="CY265" s="62" t="n">
        <f aca="false">CY263+CY264</f>
        <v>0</v>
      </c>
      <c r="CZ265" s="62" t="n">
        <f aca="false">CZ263+CZ264</f>
        <v>0</v>
      </c>
      <c r="DA265" s="62" t="n">
        <f aca="false">DA263+DA264</f>
        <v>0</v>
      </c>
      <c r="DB265" s="62" t="n">
        <f aca="false">DB263+DB264</f>
        <v>0</v>
      </c>
      <c r="DC265" s="62" t="n">
        <f aca="false">DC263+DC264</f>
        <v>0</v>
      </c>
      <c r="DD265" s="62" t="n">
        <f aca="false">DD263+DD264</f>
        <v>0</v>
      </c>
      <c r="DE265" s="62" t="n">
        <f aca="false">DE263+DE264</f>
        <v>0</v>
      </c>
      <c r="DF265" s="62" t="n">
        <f aca="false">DF263+DF264</f>
        <v>0</v>
      </c>
      <c r="DG265" s="62" t="n">
        <f aca="false">DG263+DG264</f>
        <v>0</v>
      </c>
      <c r="DH265" s="62" t="n">
        <f aca="false">DH263+DH264</f>
        <v>0</v>
      </c>
      <c r="DI265" s="62" t="n">
        <f aca="false">DI263+DI264</f>
        <v>0</v>
      </c>
      <c r="DJ265" s="62" t="n">
        <f aca="false">DJ263+DJ264</f>
        <v>0</v>
      </c>
      <c r="DK265" s="62" t="n">
        <f aca="false">DK263+DK264</f>
        <v>0</v>
      </c>
      <c r="DL265" s="62" t="n">
        <f aca="false">DL263+DL264</f>
        <v>0</v>
      </c>
      <c r="DM265" s="62" t="n">
        <f aca="false">DM263+DM264</f>
        <v>0</v>
      </c>
      <c r="DN265" s="62" t="n">
        <f aca="false">DN263+DN264</f>
        <v>0</v>
      </c>
      <c r="DO265" s="62" t="n">
        <f aca="false">DO263+DO264</f>
        <v>0</v>
      </c>
      <c r="DP265" s="62" t="n">
        <f aca="false">DP263+DP264</f>
        <v>0</v>
      </c>
      <c r="DQ265" s="62" t="n">
        <f aca="false">DQ263+DQ264</f>
        <v>0</v>
      </c>
      <c r="DR265" s="62" t="n">
        <f aca="false">DR263+DR264</f>
        <v>0</v>
      </c>
      <c r="DS265" s="62" t="n">
        <f aca="false">DS263+DS264</f>
        <v>0</v>
      </c>
      <c r="DT265" s="62" t="n">
        <f aca="false">DT263+DT264</f>
        <v>0</v>
      </c>
      <c r="DU265" s="62" t="n">
        <f aca="false">DU263+DU264</f>
        <v>0</v>
      </c>
      <c r="DV265" s="62" t="n">
        <f aca="false">DV263+DV264</f>
        <v>0</v>
      </c>
      <c r="DW265" s="62" t="n">
        <f aca="false">DW263+DW264</f>
        <v>0</v>
      </c>
      <c r="DX265" s="62" t="n">
        <f aca="false">DX263+DX264</f>
        <v>0</v>
      </c>
      <c r="DY265" s="62" t="n">
        <f aca="false">DY263+DY264</f>
        <v>0</v>
      </c>
      <c r="DZ265" s="62" t="n">
        <f aca="false">DZ263+DZ264</f>
        <v>0</v>
      </c>
      <c r="EA265" s="62" t="n">
        <f aca="false">EA263+EA264</f>
        <v>0</v>
      </c>
      <c r="EB265" s="62" t="n">
        <f aca="false">EB263+EB264</f>
        <v>0</v>
      </c>
      <c r="EC265" s="62" t="n">
        <f aca="false">EC263+EC264</f>
        <v>0</v>
      </c>
      <c r="ED265" s="62" t="n">
        <f aca="false">ED263+ED264</f>
        <v>0</v>
      </c>
      <c r="EE265" s="62" t="n">
        <f aca="false">EE263+EE264</f>
        <v>0</v>
      </c>
      <c r="EF265" s="62" t="n">
        <f aca="false">EF263+EF264</f>
        <v>0</v>
      </c>
      <c r="EG265" s="62" t="n">
        <f aca="false">EG263+EG264</f>
        <v>0</v>
      </c>
      <c r="EH265" s="62" t="n">
        <f aca="false">EH263+EH264</f>
        <v>0</v>
      </c>
      <c r="EI265" s="62" t="n">
        <f aca="false">EI263+EI264</f>
        <v>0</v>
      </c>
      <c r="EJ265" s="62" t="n">
        <f aca="false">EJ263+EJ264</f>
        <v>0</v>
      </c>
      <c r="EK265" s="62" t="n">
        <f aca="false">EK263+EK264</f>
        <v>0</v>
      </c>
      <c r="EL265" s="62" t="n">
        <f aca="false">EL263+EL264</f>
        <v>0</v>
      </c>
      <c r="EM265" s="62" t="n">
        <f aca="false">EM263+EM264</f>
        <v>0</v>
      </c>
      <c r="EN265" s="62" t="n">
        <f aca="false">EN263+EN264</f>
        <v>0</v>
      </c>
      <c r="EO265" s="62" t="n">
        <f aca="false">EO263+EO264</f>
        <v>0</v>
      </c>
      <c r="EP265" s="62" t="n">
        <f aca="false">EP263+EP264</f>
        <v>0</v>
      </c>
      <c r="EQ265" s="62" t="n">
        <f aca="false">EQ263+EQ264</f>
        <v>0</v>
      </c>
      <c r="ER265" s="62" t="n">
        <f aca="false">ER263+ER264</f>
        <v>0</v>
      </c>
      <c r="ES265" s="62" t="n">
        <f aca="false">ES263+ES264</f>
        <v>0</v>
      </c>
      <c r="ET265" s="62" t="n">
        <f aca="false">ET263+ET264</f>
        <v>0</v>
      </c>
      <c r="EU265" s="62" t="n">
        <f aca="false">EU263+EU264</f>
        <v>0</v>
      </c>
      <c r="EV265" s="62" t="n">
        <f aca="false">EV263+EV264</f>
        <v>0</v>
      </c>
      <c r="EW265" s="62" t="n">
        <f aca="false">EW263+EW264</f>
        <v>0</v>
      </c>
      <c r="EX265" s="62" t="n">
        <f aca="false">EX263+EX264</f>
        <v>0</v>
      </c>
      <c r="EY265" s="62" t="n">
        <f aca="false">EY263+EY264</f>
        <v>0</v>
      </c>
      <c r="EZ265" s="62" t="n">
        <f aca="false">EZ263+EZ264</f>
        <v>0</v>
      </c>
      <c r="FA265" s="62" t="n">
        <f aca="false">FA263+FA264</f>
        <v>0</v>
      </c>
      <c r="FB265" s="62" t="n">
        <f aca="false">FB263+FB264</f>
        <v>0</v>
      </c>
      <c r="FC265" s="62" t="n">
        <f aca="false">FC263+FC264</f>
        <v>0</v>
      </c>
      <c r="FD265" s="62" t="n">
        <f aca="false">FD263+FD264</f>
        <v>0</v>
      </c>
      <c r="FE265" s="62" t="n">
        <f aca="false">FE263+FE264</f>
        <v>0</v>
      </c>
      <c r="FF265" s="62" t="n">
        <f aca="false">FF263+FF264</f>
        <v>0</v>
      </c>
      <c r="FG265" s="62" t="n">
        <f aca="false">FG263+FG264</f>
        <v>0</v>
      </c>
      <c r="FH265" s="62" t="n">
        <f aca="false">FH263+FH264</f>
        <v>0</v>
      </c>
    </row>
    <row r="266" customFormat="false" ht="15" hidden="false" customHeight="false" outlineLevel="0" collapsed="false">
      <c r="C266" s="27" t="s">
        <v>889</v>
      </c>
      <c r="D266" s="11" t="s">
        <v>14</v>
      </c>
      <c r="E266" s="65" t="n">
        <f aca="false">SUMIF($J265:$FH265,"&gt;0")/-SUMIF($J265:$FH265,"&lt;0")</f>
        <v>0.255274764765582</v>
      </c>
    </row>
    <row r="267" customFormat="false" ht="15" hidden="false" customHeight="false" outlineLevel="0" collapsed="false">
      <c r="C267" s="27" t="s">
        <v>890</v>
      </c>
      <c r="D267" s="11" t="s">
        <v>32</v>
      </c>
      <c r="E267" s="32" t="n">
        <f aca="false">IFERROR(XIRR($J265:$FH265,$J$4:$FH$4),"n/a")</f>
        <v>-0.970475554082481</v>
      </c>
    </row>
    <row r="268" customFormat="false" ht="15" hidden="false" customHeight="false" outlineLevel="0" collapsed="false">
      <c r="C268" s="27" t="s">
        <v>891</v>
      </c>
      <c r="D268" s="11" t="s">
        <v>32</v>
      </c>
      <c r="E268" s="32" t="n">
        <f aca="false">IFERROR(XIRR($J263:$FH263,$J$4:$FH$4),"n/a")</f>
        <v>-0.970475554082481</v>
      </c>
    </row>
    <row r="269" customFormat="false" ht="15" hidden="false" customHeight="false" outlineLevel="0" collapsed="false">
      <c r="C269" s="27" t="s">
        <v>892</v>
      </c>
      <c r="D269" s="11" t="s">
        <v>359</v>
      </c>
      <c r="E269" s="62" t="n">
        <f aca="false">XNPV(In_Discount_Rate,$J265:$FH265,$J$4:$FH$4)</f>
        <v>-23950.9537566302</v>
      </c>
    </row>
    <row r="270" customFormat="false" ht="15" hidden="false" customHeight="false" outlineLevel="0" collapsed="false">
      <c r="C270" s="0" t="s">
        <v>893</v>
      </c>
      <c r="D270" s="11" t="s">
        <v>359</v>
      </c>
      <c r="I270" s="20" t="n">
        <f aca="false">SUM(J270:FH270)</f>
        <v>-26267.6219415491</v>
      </c>
      <c r="J270" s="20" t="n">
        <f aca="false">J170*(1-J26)+($F201-In_Sale_Costs_COD)*J22</f>
        <v>-2749.35227272727</v>
      </c>
      <c r="K270" s="20" t="n">
        <f aca="false">K170*(1-K26)+($F201-In_Sale_Costs_COD)*K22</f>
        <v>818.684731973848</v>
      </c>
      <c r="L270" s="20" t="n">
        <f aca="false">L170*(1-L26)+($F201-In_Sale_Costs_COD)*L22</f>
        <v>-684.462738443338</v>
      </c>
      <c r="M270" s="20" t="n">
        <f aca="false">M170*(1-M26)+($F201-In_Sale_Costs_COD)*M22</f>
        <v>-226.929361942715</v>
      </c>
      <c r="N270" s="20" t="n">
        <f aca="false">N170*(1-N26)+($F201-In_Sale_Costs_COD)*N22</f>
        <v>-1835.41287842623</v>
      </c>
      <c r="O270" s="20" t="n">
        <f aca="false">O170*(1-O26)+($F201-In_Sale_Costs_COD)*O22</f>
        <v>-1580.73987118772</v>
      </c>
      <c r="P270" s="20" t="n">
        <f aca="false">P170*(1-P26)+($F201-In_Sale_Costs_COD)*P22</f>
        <v>-732.303647534247</v>
      </c>
      <c r="Q270" s="20" t="n">
        <f aca="false">Q170*(1-Q26)+($F201-In_Sale_Costs_COD)*Q22</f>
        <v>-18862.3657255791</v>
      </c>
      <c r="R270" s="20" t="n">
        <f aca="false">R170*(1-R26)+($F201-In_Sale_Costs_COD)*R22</f>
        <v>-18862.3657255791</v>
      </c>
      <c r="S270" s="20" t="n">
        <f aca="false">S170*(1-S26)+($F201-In_Sale_Costs_COD)*S22</f>
        <v>18447.6255478968</v>
      </c>
      <c r="T270" s="20" t="n">
        <f aca="false">T170*(1-T26)+($F201-In_Sale_Costs_COD)*T22</f>
        <v>0</v>
      </c>
      <c r="U270" s="20" t="n">
        <f aca="false">U170*(1-U26)+($F201-In_Sale_Costs_COD)*U22</f>
        <v>0</v>
      </c>
      <c r="V270" s="20" t="n">
        <f aca="false">V170*(1-V26)+($F201-In_Sale_Costs_COD)*V22</f>
        <v>0</v>
      </c>
      <c r="W270" s="20" t="n">
        <f aca="false">W170*(1-W26)+($F201-In_Sale_Costs_COD)*W22</f>
        <v>0</v>
      </c>
      <c r="X270" s="20" t="n">
        <f aca="false">X170*(1-X26)+($F201-In_Sale_Costs_COD)*X22</f>
        <v>0</v>
      </c>
      <c r="Y270" s="20" t="n">
        <f aca="false">Y170*(1-Y26)+($F201-In_Sale_Costs_COD)*Y22</f>
        <v>0</v>
      </c>
      <c r="Z270" s="20" t="n">
        <f aca="false">Z170*(1-Z26)+($F201-In_Sale_Costs_COD)*Z22</f>
        <v>0</v>
      </c>
      <c r="AA270" s="20" t="n">
        <f aca="false">AA170*(1-AA26)+($F201-In_Sale_Costs_COD)*AA22</f>
        <v>0</v>
      </c>
      <c r="AB270" s="20" t="n">
        <f aca="false">AB170*(1-AB26)+($F201-In_Sale_Costs_COD)*AB22</f>
        <v>0</v>
      </c>
      <c r="AC270" s="20" t="n">
        <f aca="false">AC170*(1-AC26)+($F201-In_Sale_Costs_COD)*AC22</f>
        <v>0</v>
      </c>
      <c r="AD270" s="20" t="n">
        <f aca="false">AD170*(1-AD26)+($F201-In_Sale_Costs_COD)*AD22</f>
        <v>0</v>
      </c>
      <c r="AE270" s="20" t="n">
        <f aca="false">AE170*(1-AE26)+($F201-In_Sale_Costs_COD)*AE22</f>
        <v>0</v>
      </c>
      <c r="AF270" s="20" t="n">
        <f aca="false">AF170*(1-AF26)+($F201-In_Sale_Costs_COD)*AF22</f>
        <v>0</v>
      </c>
      <c r="AG270" s="20" t="n">
        <f aca="false">AG170*(1-AG26)+($F201-In_Sale_Costs_COD)*AG22</f>
        <v>0</v>
      </c>
      <c r="AH270" s="20" t="n">
        <f aca="false">AH170*(1-AH26)+($F201-In_Sale_Costs_COD)*AH22</f>
        <v>0</v>
      </c>
      <c r="AI270" s="20" t="n">
        <f aca="false">AI170*(1-AI26)+($F201-In_Sale_Costs_COD)*AI22</f>
        <v>0</v>
      </c>
      <c r="AJ270" s="20" t="n">
        <f aca="false">AJ170*(1-AJ26)+($F201-In_Sale_Costs_COD)*AJ22</f>
        <v>0</v>
      </c>
      <c r="AK270" s="20" t="n">
        <f aca="false">AK170*(1-AK26)+($F201-In_Sale_Costs_COD)*AK22</f>
        <v>0</v>
      </c>
      <c r="AL270" s="20" t="n">
        <f aca="false">AL170*(1-AL26)+($F201-In_Sale_Costs_COD)*AL22</f>
        <v>0</v>
      </c>
      <c r="AM270" s="20" t="n">
        <f aca="false">AM170*(1-AM26)+($F201-In_Sale_Costs_COD)*AM22</f>
        <v>0</v>
      </c>
      <c r="AN270" s="20" t="n">
        <f aca="false">AN170*(1-AN26)+($F201-In_Sale_Costs_COD)*AN22</f>
        <v>0</v>
      </c>
      <c r="AO270" s="20" t="n">
        <f aca="false">AO170*(1-AO26)+($F201-In_Sale_Costs_COD)*AO22</f>
        <v>0</v>
      </c>
      <c r="AP270" s="20" t="n">
        <f aca="false">AP170*(1-AP26)+($F201-In_Sale_Costs_COD)*AP22</f>
        <v>0</v>
      </c>
      <c r="AQ270" s="20" t="n">
        <f aca="false">AQ170*(1-AQ26)+($F201-In_Sale_Costs_COD)*AQ22</f>
        <v>0</v>
      </c>
      <c r="AR270" s="20" t="n">
        <f aca="false">AR170*(1-AR26)+($F201-In_Sale_Costs_COD)*AR22</f>
        <v>0</v>
      </c>
      <c r="AS270" s="20" t="n">
        <f aca="false">AS170*(1-AS26)+($F201-In_Sale_Costs_COD)*AS22</f>
        <v>0</v>
      </c>
      <c r="AT270" s="20" t="n">
        <f aca="false">AT170*(1-AT26)+($F201-In_Sale_Costs_COD)*AT22</f>
        <v>0</v>
      </c>
      <c r="AU270" s="20" t="n">
        <f aca="false">AU170*(1-AU26)+($F201-In_Sale_Costs_COD)*AU22</f>
        <v>0</v>
      </c>
      <c r="AV270" s="20" t="n">
        <f aca="false">AV170*(1-AV26)+($F201-In_Sale_Costs_COD)*AV22</f>
        <v>0</v>
      </c>
      <c r="AW270" s="20" t="n">
        <f aca="false">AW170*(1-AW26)+($F201-In_Sale_Costs_COD)*AW22</f>
        <v>0</v>
      </c>
      <c r="AX270" s="20" t="n">
        <f aca="false">AX170*(1-AX26)+($F201-In_Sale_Costs_COD)*AX22</f>
        <v>0</v>
      </c>
      <c r="AY270" s="20" t="n">
        <f aca="false">AY170*(1-AY26)+($F201-In_Sale_Costs_COD)*AY22</f>
        <v>0</v>
      </c>
      <c r="AZ270" s="20" t="n">
        <f aca="false">AZ170*(1-AZ26)+($F201-In_Sale_Costs_COD)*AZ22</f>
        <v>0</v>
      </c>
      <c r="BA270" s="20" t="n">
        <f aca="false">BA170*(1-BA26)+($F201-In_Sale_Costs_COD)*BA22</f>
        <v>0</v>
      </c>
      <c r="BB270" s="20" t="n">
        <f aca="false">BB170*(1-BB26)+($F201-In_Sale_Costs_COD)*BB22</f>
        <v>0</v>
      </c>
      <c r="BC270" s="20" t="n">
        <f aca="false">BC170*(1-BC26)+($F201-In_Sale_Costs_COD)*BC22</f>
        <v>0</v>
      </c>
      <c r="BD270" s="20" t="n">
        <f aca="false">BD170*(1-BD26)+($F201-In_Sale_Costs_COD)*BD22</f>
        <v>0</v>
      </c>
      <c r="BE270" s="20" t="n">
        <f aca="false">BE170*(1-BE26)+($F201-In_Sale_Costs_COD)*BE22</f>
        <v>0</v>
      </c>
      <c r="BF270" s="20" t="n">
        <f aca="false">BF170*(1-BF26)+($F201-In_Sale_Costs_COD)*BF22</f>
        <v>0</v>
      </c>
      <c r="BG270" s="20" t="n">
        <f aca="false">BG170*(1-BG26)+($F201-In_Sale_Costs_COD)*BG22</f>
        <v>0</v>
      </c>
      <c r="BH270" s="20" t="n">
        <f aca="false">BH170*(1-BH26)+($F201-In_Sale_Costs_COD)*BH22</f>
        <v>0</v>
      </c>
      <c r="BI270" s="20" t="n">
        <f aca="false">BI170*(1-BI26)+($F201-In_Sale_Costs_COD)*BI22</f>
        <v>0</v>
      </c>
      <c r="BJ270" s="20" t="n">
        <f aca="false">BJ170*(1-BJ26)+($F201-In_Sale_Costs_COD)*BJ22</f>
        <v>0</v>
      </c>
      <c r="BK270" s="20" t="n">
        <f aca="false">BK170*(1-BK26)+($F201-In_Sale_Costs_COD)*BK22</f>
        <v>0</v>
      </c>
      <c r="BL270" s="20" t="n">
        <f aca="false">BL170*(1-BL26)+($F201-In_Sale_Costs_COD)*BL22</f>
        <v>0</v>
      </c>
      <c r="BM270" s="20" t="n">
        <f aca="false">BM170*(1-BM26)+($F201-In_Sale_Costs_COD)*BM22</f>
        <v>0</v>
      </c>
      <c r="BN270" s="20" t="n">
        <f aca="false">BN170*(1-BN26)+($F201-In_Sale_Costs_COD)*BN22</f>
        <v>0</v>
      </c>
      <c r="BO270" s="20" t="n">
        <f aca="false">BO170*(1-BO26)+($F201-In_Sale_Costs_COD)*BO22</f>
        <v>0</v>
      </c>
      <c r="BP270" s="20" t="n">
        <f aca="false">BP170*(1-BP26)+($F201-In_Sale_Costs_COD)*BP22</f>
        <v>0</v>
      </c>
      <c r="BQ270" s="20" t="n">
        <f aca="false">BQ170*(1-BQ26)+($F201-In_Sale_Costs_COD)*BQ22</f>
        <v>0</v>
      </c>
      <c r="BR270" s="20" t="n">
        <f aca="false">BR170*(1-BR26)+($F201-In_Sale_Costs_COD)*BR22</f>
        <v>0</v>
      </c>
      <c r="BS270" s="20" t="n">
        <f aca="false">BS170*(1-BS26)+($F201-In_Sale_Costs_COD)*BS22</f>
        <v>0</v>
      </c>
      <c r="BT270" s="20" t="n">
        <f aca="false">BT170*(1-BT26)+($F201-In_Sale_Costs_COD)*BT22</f>
        <v>0</v>
      </c>
      <c r="BU270" s="20" t="n">
        <f aca="false">BU170*(1-BU26)+($F201-In_Sale_Costs_COD)*BU22</f>
        <v>0</v>
      </c>
      <c r="BV270" s="20" t="n">
        <f aca="false">BV170*(1-BV26)+($F201-In_Sale_Costs_COD)*BV22</f>
        <v>0</v>
      </c>
      <c r="BW270" s="20" t="n">
        <f aca="false">BW170*(1-BW26)+($F201-In_Sale_Costs_COD)*BW22</f>
        <v>0</v>
      </c>
      <c r="BX270" s="20" t="n">
        <f aca="false">BX170*(1-BX26)+($F201-In_Sale_Costs_COD)*BX22</f>
        <v>0</v>
      </c>
      <c r="BY270" s="20" t="n">
        <f aca="false">BY170*(1-BY26)+($F201-In_Sale_Costs_COD)*BY22</f>
        <v>0</v>
      </c>
      <c r="BZ270" s="20" t="n">
        <f aca="false">BZ170*(1-BZ26)+($F201-In_Sale_Costs_COD)*BZ22</f>
        <v>0</v>
      </c>
      <c r="CA270" s="20" t="n">
        <f aca="false">CA170*(1-CA26)+($F201-In_Sale_Costs_COD)*CA22</f>
        <v>0</v>
      </c>
      <c r="CB270" s="20" t="n">
        <f aca="false">CB170*(1-CB26)+($F201-In_Sale_Costs_COD)*CB22</f>
        <v>0</v>
      </c>
      <c r="CC270" s="20" t="n">
        <f aca="false">CC170*(1-CC26)+($F201-In_Sale_Costs_COD)*CC22</f>
        <v>0</v>
      </c>
      <c r="CD270" s="20" t="n">
        <f aca="false">CD170*(1-CD26)+($F201-In_Sale_Costs_COD)*CD22</f>
        <v>0</v>
      </c>
      <c r="CE270" s="20" t="n">
        <f aca="false">CE170*(1-CE26)+($F201-In_Sale_Costs_COD)*CE22</f>
        <v>0</v>
      </c>
      <c r="CF270" s="20" t="n">
        <f aca="false">CF170*(1-CF26)+($F201-In_Sale_Costs_COD)*CF22</f>
        <v>0</v>
      </c>
      <c r="CG270" s="20" t="n">
        <f aca="false">CG170*(1-CG26)+($F201-In_Sale_Costs_COD)*CG22</f>
        <v>0</v>
      </c>
      <c r="CH270" s="20" t="n">
        <f aca="false">CH170*(1-CH26)+($F201-In_Sale_Costs_COD)*CH22</f>
        <v>0</v>
      </c>
      <c r="CI270" s="20" t="n">
        <f aca="false">CI170*(1-CI26)+($F201-In_Sale_Costs_COD)*CI22</f>
        <v>0</v>
      </c>
      <c r="CJ270" s="20" t="n">
        <f aca="false">CJ170*(1-CJ26)+($F201-In_Sale_Costs_COD)*CJ22</f>
        <v>0</v>
      </c>
      <c r="CK270" s="20" t="n">
        <f aca="false">CK170*(1-CK26)+($F201-In_Sale_Costs_COD)*CK22</f>
        <v>0</v>
      </c>
      <c r="CL270" s="20" t="n">
        <f aca="false">CL170*(1-CL26)+($F201-In_Sale_Costs_COD)*CL22</f>
        <v>0</v>
      </c>
      <c r="CM270" s="20" t="n">
        <f aca="false">CM170*(1-CM26)+($F201-In_Sale_Costs_COD)*CM22</f>
        <v>0</v>
      </c>
      <c r="CN270" s="20" t="n">
        <f aca="false">CN170*(1-CN26)+($F201-In_Sale_Costs_COD)*CN22</f>
        <v>0</v>
      </c>
      <c r="CO270" s="20" t="n">
        <f aca="false">CO170*(1-CO26)+($F201-In_Sale_Costs_COD)*CO22</f>
        <v>0</v>
      </c>
      <c r="CP270" s="20" t="n">
        <f aca="false">CP170*(1-CP26)+($F201-In_Sale_Costs_COD)*CP22</f>
        <v>0</v>
      </c>
      <c r="CQ270" s="20" t="n">
        <f aca="false">CQ170*(1-CQ26)+($F201-In_Sale_Costs_COD)*CQ22</f>
        <v>0</v>
      </c>
      <c r="CR270" s="20" t="n">
        <f aca="false">CR170*(1-CR26)+($F201-In_Sale_Costs_COD)*CR22</f>
        <v>0</v>
      </c>
      <c r="CS270" s="20" t="n">
        <f aca="false">CS170*(1-CS26)+($F201-In_Sale_Costs_COD)*CS22</f>
        <v>0</v>
      </c>
      <c r="CT270" s="20" t="n">
        <f aca="false">CT170*(1-CT26)+($F201-In_Sale_Costs_COD)*CT22</f>
        <v>0</v>
      </c>
      <c r="CU270" s="20" t="n">
        <f aca="false">CU170*(1-CU26)+($F201-In_Sale_Costs_COD)*CU22</f>
        <v>0</v>
      </c>
      <c r="CV270" s="20" t="n">
        <f aca="false">CV170*(1-CV26)+($F201-In_Sale_Costs_COD)*CV22</f>
        <v>0</v>
      </c>
      <c r="CW270" s="20" t="n">
        <f aca="false">CW170*(1-CW26)+($F201-In_Sale_Costs_COD)*CW22</f>
        <v>0</v>
      </c>
      <c r="CX270" s="20" t="n">
        <f aca="false">CX170*(1-CX26)+($F201-In_Sale_Costs_COD)*CX22</f>
        <v>0</v>
      </c>
      <c r="CY270" s="20" t="n">
        <f aca="false">CY170*(1-CY26)+($F201-In_Sale_Costs_COD)*CY22</f>
        <v>0</v>
      </c>
      <c r="CZ270" s="20" t="n">
        <f aca="false">CZ170*(1-CZ26)+($F201-In_Sale_Costs_COD)*CZ22</f>
        <v>0</v>
      </c>
      <c r="DA270" s="20" t="n">
        <f aca="false">DA170*(1-DA26)+($F201-In_Sale_Costs_COD)*DA22</f>
        <v>0</v>
      </c>
      <c r="DB270" s="20" t="n">
        <f aca="false">DB170*(1-DB26)+($F201-In_Sale_Costs_COD)*DB22</f>
        <v>0</v>
      </c>
      <c r="DC270" s="20" t="n">
        <f aca="false">DC170*(1-DC26)+($F201-In_Sale_Costs_COD)*DC22</f>
        <v>0</v>
      </c>
      <c r="DD270" s="20" t="n">
        <f aca="false">DD170*(1-DD26)+($F201-In_Sale_Costs_COD)*DD22</f>
        <v>0</v>
      </c>
      <c r="DE270" s="20" t="n">
        <f aca="false">DE170*(1-DE26)+($F201-In_Sale_Costs_COD)*DE22</f>
        <v>0</v>
      </c>
      <c r="DF270" s="20" t="n">
        <f aca="false">DF170*(1-DF26)+($F201-In_Sale_Costs_COD)*DF22</f>
        <v>0</v>
      </c>
      <c r="DG270" s="20" t="n">
        <f aca="false">DG170*(1-DG26)+($F201-In_Sale_Costs_COD)*DG22</f>
        <v>0</v>
      </c>
      <c r="DH270" s="20" t="n">
        <f aca="false">DH170*(1-DH26)+($F201-In_Sale_Costs_COD)*DH22</f>
        <v>0</v>
      </c>
      <c r="DI270" s="20" t="n">
        <f aca="false">DI170*(1-DI26)+($F201-In_Sale_Costs_COD)*DI22</f>
        <v>0</v>
      </c>
      <c r="DJ270" s="20" t="n">
        <f aca="false">DJ170*(1-DJ26)+($F201-In_Sale_Costs_COD)*DJ22</f>
        <v>0</v>
      </c>
      <c r="DK270" s="20" t="n">
        <f aca="false">DK170*(1-DK26)+($F201-In_Sale_Costs_COD)*DK22</f>
        <v>0</v>
      </c>
      <c r="DL270" s="20" t="n">
        <f aca="false">DL170*(1-DL26)+($F201-In_Sale_Costs_COD)*DL22</f>
        <v>0</v>
      </c>
      <c r="DM270" s="20" t="n">
        <f aca="false">DM170*(1-DM26)+($F201-In_Sale_Costs_COD)*DM22</f>
        <v>0</v>
      </c>
      <c r="DN270" s="20" t="n">
        <f aca="false">DN170*(1-DN26)+($F201-In_Sale_Costs_COD)*DN22</f>
        <v>0</v>
      </c>
      <c r="DO270" s="20" t="n">
        <f aca="false">DO170*(1-DO26)+($F201-In_Sale_Costs_COD)*DO22</f>
        <v>0</v>
      </c>
      <c r="DP270" s="20" t="n">
        <f aca="false">DP170*(1-DP26)+($F201-In_Sale_Costs_COD)*DP22</f>
        <v>0</v>
      </c>
      <c r="DQ270" s="20" t="n">
        <f aca="false">DQ170*(1-DQ26)+($F201-In_Sale_Costs_COD)*DQ22</f>
        <v>0</v>
      </c>
      <c r="DR270" s="20" t="n">
        <f aca="false">DR170*(1-DR26)+($F201-In_Sale_Costs_COD)*DR22</f>
        <v>0</v>
      </c>
      <c r="DS270" s="20" t="n">
        <f aca="false">DS170*(1-DS26)+($F201-In_Sale_Costs_COD)*DS22</f>
        <v>0</v>
      </c>
      <c r="DT270" s="20" t="n">
        <f aca="false">DT170*(1-DT26)+($F201-In_Sale_Costs_COD)*DT22</f>
        <v>0</v>
      </c>
      <c r="DU270" s="20" t="n">
        <f aca="false">DU170*(1-DU26)+($F201-In_Sale_Costs_COD)*DU22</f>
        <v>0</v>
      </c>
      <c r="DV270" s="20" t="n">
        <f aca="false">DV170*(1-DV26)+($F201-In_Sale_Costs_COD)*DV22</f>
        <v>0</v>
      </c>
      <c r="DW270" s="20" t="n">
        <f aca="false">DW170*(1-DW26)+($F201-In_Sale_Costs_COD)*DW22</f>
        <v>0</v>
      </c>
      <c r="DX270" s="20" t="n">
        <f aca="false">DX170*(1-DX26)+($F201-In_Sale_Costs_COD)*DX22</f>
        <v>0</v>
      </c>
      <c r="DY270" s="20" t="n">
        <f aca="false">DY170*(1-DY26)+($F201-In_Sale_Costs_COD)*DY22</f>
        <v>0</v>
      </c>
      <c r="DZ270" s="20" t="n">
        <f aca="false">DZ170*(1-DZ26)+($F201-In_Sale_Costs_COD)*DZ22</f>
        <v>0</v>
      </c>
      <c r="EA270" s="20" t="n">
        <f aca="false">EA170*(1-EA26)+($F201-In_Sale_Costs_COD)*EA22</f>
        <v>0</v>
      </c>
      <c r="EB270" s="20" t="n">
        <f aca="false">EB170*(1-EB26)+($F201-In_Sale_Costs_COD)*EB22</f>
        <v>0</v>
      </c>
      <c r="EC270" s="20" t="n">
        <f aca="false">EC170*(1-EC26)+($F201-In_Sale_Costs_COD)*EC22</f>
        <v>0</v>
      </c>
      <c r="ED270" s="20" t="n">
        <f aca="false">ED170*(1-ED26)+($F201-In_Sale_Costs_COD)*ED22</f>
        <v>0</v>
      </c>
      <c r="EE270" s="20" t="n">
        <f aca="false">EE170*(1-EE26)+($F201-In_Sale_Costs_COD)*EE22</f>
        <v>0</v>
      </c>
      <c r="EF270" s="20" t="n">
        <f aca="false">EF170*(1-EF26)+($F201-In_Sale_Costs_COD)*EF22</f>
        <v>0</v>
      </c>
      <c r="EG270" s="20" t="n">
        <f aca="false">EG170*(1-EG26)+($F201-In_Sale_Costs_COD)*EG22</f>
        <v>0</v>
      </c>
      <c r="EH270" s="20" t="n">
        <f aca="false">EH170*(1-EH26)+($F201-In_Sale_Costs_COD)*EH22</f>
        <v>0</v>
      </c>
      <c r="EI270" s="20" t="n">
        <f aca="false">EI170*(1-EI26)+($F201-In_Sale_Costs_COD)*EI22</f>
        <v>0</v>
      </c>
      <c r="EJ270" s="20" t="n">
        <f aca="false">EJ170*(1-EJ26)+($F201-In_Sale_Costs_COD)*EJ22</f>
        <v>0</v>
      </c>
      <c r="EK270" s="20" t="n">
        <f aca="false">EK170*(1-EK26)+($F201-In_Sale_Costs_COD)*EK22</f>
        <v>0</v>
      </c>
      <c r="EL270" s="20" t="n">
        <f aca="false">EL170*(1-EL26)+($F201-In_Sale_Costs_COD)*EL22</f>
        <v>0</v>
      </c>
      <c r="EM270" s="20" t="n">
        <f aca="false">EM170*(1-EM26)+($F201-In_Sale_Costs_COD)*EM22</f>
        <v>0</v>
      </c>
      <c r="EN270" s="20" t="n">
        <f aca="false">EN170*(1-EN26)+($F201-In_Sale_Costs_COD)*EN22</f>
        <v>0</v>
      </c>
      <c r="EO270" s="20" t="n">
        <f aca="false">EO170*(1-EO26)+($F201-In_Sale_Costs_COD)*EO22</f>
        <v>0</v>
      </c>
      <c r="EP270" s="20" t="n">
        <f aca="false">EP170*(1-EP26)+($F201-In_Sale_Costs_COD)*EP22</f>
        <v>0</v>
      </c>
      <c r="EQ270" s="20" t="n">
        <f aca="false">EQ170*(1-EQ26)+($F201-In_Sale_Costs_COD)*EQ22</f>
        <v>0</v>
      </c>
      <c r="ER270" s="20" t="n">
        <f aca="false">ER170*(1-ER26)+($F201-In_Sale_Costs_COD)*ER22</f>
        <v>0</v>
      </c>
      <c r="ES270" s="20" t="n">
        <f aca="false">ES170*(1-ES26)+($F201-In_Sale_Costs_COD)*ES22</f>
        <v>0</v>
      </c>
      <c r="ET270" s="20" t="n">
        <f aca="false">ET170*(1-ET26)+($F201-In_Sale_Costs_COD)*ET22</f>
        <v>0</v>
      </c>
      <c r="EU270" s="20" t="n">
        <f aca="false">EU170*(1-EU26)+($F201-In_Sale_Costs_COD)*EU22</f>
        <v>0</v>
      </c>
      <c r="EV270" s="20" t="n">
        <f aca="false">EV170*(1-EV26)+($F201-In_Sale_Costs_COD)*EV22</f>
        <v>0</v>
      </c>
      <c r="EW270" s="20" t="n">
        <f aca="false">EW170*(1-EW26)+($F201-In_Sale_Costs_COD)*EW22</f>
        <v>0</v>
      </c>
      <c r="EX270" s="20" t="n">
        <f aca="false">EX170*(1-EX26)+($F201-In_Sale_Costs_COD)*EX22</f>
        <v>0</v>
      </c>
      <c r="EY270" s="20" t="n">
        <f aca="false">EY170*(1-EY26)+($F201-In_Sale_Costs_COD)*EY22</f>
        <v>0</v>
      </c>
      <c r="EZ270" s="20" t="n">
        <f aca="false">EZ170*(1-EZ26)+($F201-In_Sale_Costs_COD)*EZ22</f>
        <v>0</v>
      </c>
      <c r="FA270" s="20" t="n">
        <f aca="false">FA170*(1-FA26)+($F201-In_Sale_Costs_COD)*FA22</f>
        <v>0</v>
      </c>
      <c r="FB270" s="20" t="n">
        <f aca="false">FB170*(1-FB26)+($F201-In_Sale_Costs_COD)*FB22</f>
        <v>0</v>
      </c>
      <c r="FC270" s="20" t="n">
        <f aca="false">FC170*(1-FC26)+($F201-In_Sale_Costs_COD)*FC22</f>
        <v>0</v>
      </c>
      <c r="FD270" s="20" t="n">
        <f aca="false">FD170*(1-FD26)+($F201-In_Sale_Costs_COD)*FD22</f>
        <v>0</v>
      </c>
      <c r="FE270" s="20" t="n">
        <f aca="false">FE170*(1-FE26)+($F201-In_Sale_Costs_COD)*FE22</f>
        <v>0</v>
      </c>
      <c r="FF270" s="20" t="n">
        <f aca="false">FF170*(1-FF26)+($F201-In_Sale_Costs_COD)*FF22</f>
        <v>0</v>
      </c>
      <c r="FG270" s="20" t="n">
        <f aca="false">FG170*(1-FG26)+($F201-In_Sale_Costs_COD)*FG22</f>
        <v>0</v>
      </c>
      <c r="FH270" s="20" t="n">
        <f aca="false">FH170*(1-FH26)+($F201-In_Sale_Costs_COD)*FH22</f>
        <v>0</v>
      </c>
    </row>
    <row r="271" customFormat="false" ht="15" hidden="false" customHeight="false" outlineLevel="0" collapsed="false">
      <c r="C271" s="27" t="s">
        <v>894</v>
      </c>
      <c r="D271" s="11" t="s">
        <v>32</v>
      </c>
      <c r="E271" s="32" t="n">
        <f aca="false">IFERROR(XIRR($J270:$FH270,$J$4:$FH$4),"n/a")</f>
        <v>-0.874261950184629</v>
      </c>
    </row>
    <row r="272" customFormat="false" ht="15" hidden="false" customHeight="false" outlineLevel="0" collapsed="false">
      <c r="C272" s="0" t="s">
        <v>895</v>
      </c>
      <c r="D272" s="11" t="s">
        <v>359</v>
      </c>
      <c r="I272" s="20" t="n">
        <f aca="false">SUM(J272:FH272)</f>
        <v>-26267.6219415491</v>
      </c>
      <c r="J272" s="20" t="n">
        <f aca="false">J270-J165*(1-J26)</f>
        <v>-2749.35227272727</v>
      </c>
      <c r="K272" s="20" t="n">
        <f aca="false">K270-K165*(1-K26)</f>
        <v>818.684731973848</v>
      </c>
      <c r="L272" s="20" t="n">
        <f aca="false">L270-L165*(1-L26)</f>
        <v>-684.462738443338</v>
      </c>
      <c r="M272" s="20" t="n">
        <f aca="false">M270-M165*(1-M26)</f>
        <v>-226.929361942715</v>
      </c>
      <c r="N272" s="20" t="n">
        <f aca="false">N270-N165*(1-N26)</f>
        <v>-1835.41287842623</v>
      </c>
      <c r="O272" s="20" t="n">
        <f aca="false">O270-O165*(1-O26)</f>
        <v>-1580.73987118772</v>
      </c>
      <c r="P272" s="20" t="n">
        <f aca="false">P270-P165*(1-P26)</f>
        <v>-732.303647534247</v>
      </c>
      <c r="Q272" s="20" t="n">
        <f aca="false">Q270-Q165*(1-Q26)</f>
        <v>-18862.3657255791</v>
      </c>
      <c r="R272" s="20" t="n">
        <f aca="false">R270-R165*(1-R26)</f>
        <v>-18862.3657255791</v>
      </c>
      <c r="S272" s="20" t="n">
        <f aca="false">S270-S165*(1-S26)</f>
        <v>18447.6255478968</v>
      </c>
      <c r="T272" s="20" t="n">
        <f aca="false">T270-T165*(1-T26)</f>
        <v>0</v>
      </c>
      <c r="U272" s="20" t="n">
        <f aca="false">U270-U165*(1-U26)</f>
        <v>0</v>
      </c>
      <c r="V272" s="20" t="n">
        <f aca="false">V270-V165*(1-V26)</f>
        <v>0</v>
      </c>
      <c r="W272" s="20" t="n">
        <f aca="false">W270-W165*(1-W26)</f>
        <v>0</v>
      </c>
      <c r="X272" s="20" t="n">
        <f aca="false">X270-X165*(1-X26)</f>
        <v>0</v>
      </c>
      <c r="Y272" s="20" t="n">
        <f aca="false">Y270-Y165*(1-Y26)</f>
        <v>0</v>
      </c>
      <c r="Z272" s="20" t="n">
        <f aca="false">Z270-Z165*(1-Z26)</f>
        <v>0</v>
      </c>
      <c r="AA272" s="20" t="n">
        <f aca="false">AA270-AA165*(1-AA26)</f>
        <v>0</v>
      </c>
      <c r="AB272" s="20" t="n">
        <f aca="false">AB270-AB165*(1-AB26)</f>
        <v>0</v>
      </c>
      <c r="AC272" s="20" t="n">
        <f aca="false">AC270-AC165*(1-AC26)</f>
        <v>0</v>
      </c>
      <c r="AD272" s="20" t="n">
        <f aca="false">AD270-AD165*(1-AD26)</f>
        <v>0</v>
      </c>
      <c r="AE272" s="20" t="n">
        <f aca="false">AE270-AE165*(1-AE26)</f>
        <v>0</v>
      </c>
      <c r="AF272" s="20" t="n">
        <f aca="false">AF270-AF165*(1-AF26)</f>
        <v>0</v>
      </c>
      <c r="AG272" s="20" t="n">
        <f aca="false">AG270-AG165*(1-AG26)</f>
        <v>0</v>
      </c>
      <c r="AH272" s="20" t="n">
        <f aca="false">AH270-AH165*(1-AH26)</f>
        <v>0</v>
      </c>
      <c r="AI272" s="20" t="n">
        <f aca="false">AI270-AI165*(1-AI26)</f>
        <v>0</v>
      </c>
      <c r="AJ272" s="20" t="n">
        <f aca="false">AJ270-AJ165*(1-AJ26)</f>
        <v>0</v>
      </c>
      <c r="AK272" s="20" t="n">
        <f aca="false">AK270-AK165*(1-AK26)</f>
        <v>0</v>
      </c>
      <c r="AL272" s="20" t="n">
        <f aca="false">AL270-AL165*(1-AL26)</f>
        <v>0</v>
      </c>
      <c r="AM272" s="20" t="n">
        <f aca="false">AM270-AM165*(1-AM26)</f>
        <v>0</v>
      </c>
      <c r="AN272" s="20" t="n">
        <f aca="false">AN270-AN165*(1-AN26)</f>
        <v>0</v>
      </c>
      <c r="AO272" s="20" t="n">
        <f aca="false">AO270-AO165*(1-AO26)</f>
        <v>0</v>
      </c>
      <c r="AP272" s="20" t="n">
        <f aca="false">AP270-AP165*(1-AP26)</f>
        <v>0</v>
      </c>
      <c r="AQ272" s="20" t="n">
        <f aca="false">AQ270-AQ165*(1-AQ26)</f>
        <v>0</v>
      </c>
      <c r="AR272" s="20" t="n">
        <f aca="false">AR270-AR165*(1-AR26)</f>
        <v>0</v>
      </c>
      <c r="AS272" s="20" t="n">
        <f aca="false">AS270-AS165*(1-AS26)</f>
        <v>0</v>
      </c>
      <c r="AT272" s="20" t="n">
        <f aca="false">AT270-AT165*(1-AT26)</f>
        <v>0</v>
      </c>
      <c r="AU272" s="20" t="n">
        <f aca="false">AU270-AU165*(1-AU26)</f>
        <v>0</v>
      </c>
      <c r="AV272" s="20" t="n">
        <f aca="false">AV270-AV165*(1-AV26)</f>
        <v>0</v>
      </c>
      <c r="AW272" s="20" t="n">
        <f aca="false">AW270-AW165*(1-AW26)</f>
        <v>0</v>
      </c>
      <c r="AX272" s="20" t="n">
        <f aca="false">AX270-AX165*(1-AX26)</f>
        <v>0</v>
      </c>
      <c r="AY272" s="20" t="n">
        <f aca="false">AY270-AY165*(1-AY26)</f>
        <v>0</v>
      </c>
      <c r="AZ272" s="20" t="n">
        <f aca="false">AZ270-AZ165*(1-AZ26)</f>
        <v>0</v>
      </c>
      <c r="BA272" s="20" t="n">
        <f aca="false">BA270-BA165*(1-BA26)</f>
        <v>0</v>
      </c>
      <c r="BB272" s="20" t="n">
        <f aca="false">BB270-BB165*(1-BB26)</f>
        <v>0</v>
      </c>
      <c r="BC272" s="20" t="n">
        <f aca="false">BC270-BC165*(1-BC26)</f>
        <v>0</v>
      </c>
      <c r="BD272" s="20" t="n">
        <f aca="false">BD270-BD165*(1-BD26)</f>
        <v>0</v>
      </c>
      <c r="BE272" s="20" t="n">
        <f aca="false">BE270-BE165*(1-BE26)</f>
        <v>0</v>
      </c>
      <c r="BF272" s="20" t="n">
        <f aca="false">BF270-BF165*(1-BF26)</f>
        <v>0</v>
      </c>
      <c r="BG272" s="20" t="n">
        <f aca="false">BG270-BG165*(1-BG26)</f>
        <v>0</v>
      </c>
      <c r="BH272" s="20" t="n">
        <f aca="false">BH270-BH165*(1-BH26)</f>
        <v>0</v>
      </c>
      <c r="BI272" s="20" t="n">
        <f aca="false">BI270-BI165*(1-BI26)</f>
        <v>0</v>
      </c>
      <c r="BJ272" s="20" t="n">
        <f aca="false">BJ270-BJ165*(1-BJ26)</f>
        <v>0</v>
      </c>
      <c r="BK272" s="20" t="n">
        <f aca="false">BK270-BK165*(1-BK26)</f>
        <v>0</v>
      </c>
      <c r="BL272" s="20" t="n">
        <f aca="false">BL270-BL165*(1-BL26)</f>
        <v>0</v>
      </c>
      <c r="BM272" s="20" t="n">
        <f aca="false">BM270-BM165*(1-BM26)</f>
        <v>0</v>
      </c>
      <c r="BN272" s="20" t="n">
        <f aca="false">BN270-BN165*(1-BN26)</f>
        <v>0</v>
      </c>
      <c r="BO272" s="20" t="n">
        <f aca="false">BO270-BO165*(1-BO26)</f>
        <v>0</v>
      </c>
      <c r="BP272" s="20" t="n">
        <f aca="false">BP270-BP165*(1-BP26)</f>
        <v>0</v>
      </c>
      <c r="BQ272" s="20" t="n">
        <f aca="false">BQ270-BQ165*(1-BQ26)</f>
        <v>0</v>
      </c>
      <c r="BR272" s="20" t="n">
        <f aca="false">BR270-BR165*(1-BR26)</f>
        <v>0</v>
      </c>
      <c r="BS272" s="20" t="n">
        <f aca="false">BS270-BS165*(1-BS26)</f>
        <v>0</v>
      </c>
      <c r="BT272" s="20" t="n">
        <f aca="false">BT270-BT165*(1-BT26)</f>
        <v>0</v>
      </c>
      <c r="BU272" s="20" t="n">
        <f aca="false">BU270-BU165*(1-BU26)</f>
        <v>0</v>
      </c>
      <c r="BV272" s="20" t="n">
        <f aca="false">BV270-BV165*(1-BV26)</f>
        <v>0</v>
      </c>
      <c r="BW272" s="20" t="n">
        <f aca="false">BW270-BW165*(1-BW26)</f>
        <v>0</v>
      </c>
      <c r="BX272" s="20" t="n">
        <f aca="false">BX270-BX165*(1-BX26)</f>
        <v>0</v>
      </c>
      <c r="BY272" s="20" t="n">
        <f aca="false">BY270-BY165*(1-BY26)</f>
        <v>0</v>
      </c>
      <c r="BZ272" s="20" t="n">
        <f aca="false">BZ270-BZ165*(1-BZ26)</f>
        <v>0</v>
      </c>
      <c r="CA272" s="20" t="n">
        <f aca="false">CA270-CA165*(1-CA26)</f>
        <v>0</v>
      </c>
      <c r="CB272" s="20" t="n">
        <f aca="false">CB270-CB165*(1-CB26)</f>
        <v>0</v>
      </c>
      <c r="CC272" s="20" t="n">
        <f aca="false">CC270-CC165*(1-CC26)</f>
        <v>0</v>
      </c>
      <c r="CD272" s="20" t="n">
        <f aca="false">CD270-CD165*(1-CD26)</f>
        <v>0</v>
      </c>
      <c r="CE272" s="20" t="n">
        <f aca="false">CE270-CE165*(1-CE26)</f>
        <v>0</v>
      </c>
      <c r="CF272" s="20" t="n">
        <f aca="false">CF270-CF165*(1-CF26)</f>
        <v>0</v>
      </c>
      <c r="CG272" s="20" t="n">
        <f aca="false">CG270-CG165*(1-CG26)</f>
        <v>0</v>
      </c>
      <c r="CH272" s="20" t="n">
        <f aca="false">CH270-CH165*(1-CH26)</f>
        <v>0</v>
      </c>
      <c r="CI272" s="20" t="n">
        <f aca="false">CI270-CI165*(1-CI26)</f>
        <v>0</v>
      </c>
      <c r="CJ272" s="20" t="n">
        <f aca="false">CJ270-CJ165*(1-CJ26)</f>
        <v>0</v>
      </c>
      <c r="CK272" s="20" t="n">
        <f aca="false">CK270-CK165*(1-CK26)</f>
        <v>0</v>
      </c>
      <c r="CL272" s="20" t="n">
        <f aca="false">CL270-CL165*(1-CL26)</f>
        <v>0</v>
      </c>
      <c r="CM272" s="20" t="n">
        <f aca="false">CM270-CM165*(1-CM26)</f>
        <v>0</v>
      </c>
      <c r="CN272" s="20" t="n">
        <f aca="false">CN270-CN165*(1-CN26)</f>
        <v>0</v>
      </c>
      <c r="CO272" s="20" t="n">
        <f aca="false">CO270-CO165*(1-CO26)</f>
        <v>0</v>
      </c>
      <c r="CP272" s="20" t="n">
        <f aca="false">CP270-CP165*(1-CP26)</f>
        <v>0</v>
      </c>
      <c r="CQ272" s="20" t="n">
        <f aca="false">CQ270-CQ165*(1-CQ26)</f>
        <v>0</v>
      </c>
      <c r="CR272" s="20" t="n">
        <f aca="false">CR270-CR165*(1-CR26)</f>
        <v>0</v>
      </c>
      <c r="CS272" s="20" t="n">
        <f aca="false">CS270-CS165*(1-CS26)</f>
        <v>0</v>
      </c>
      <c r="CT272" s="20" t="n">
        <f aca="false">CT270-CT165*(1-CT26)</f>
        <v>0</v>
      </c>
      <c r="CU272" s="20" t="n">
        <f aca="false">CU270-CU165*(1-CU26)</f>
        <v>0</v>
      </c>
      <c r="CV272" s="20" t="n">
        <f aca="false">CV270-CV165*(1-CV26)</f>
        <v>0</v>
      </c>
      <c r="CW272" s="20" t="n">
        <f aca="false">CW270-CW165*(1-CW26)</f>
        <v>0</v>
      </c>
      <c r="CX272" s="20" t="n">
        <f aca="false">CX270-CX165*(1-CX26)</f>
        <v>0</v>
      </c>
      <c r="CY272" s="20" t="n">
        <f aca="false">CY270-CY165*(1-CY26)</f>
        <v>0</v>
      </c>
      <c r="CZ272" s="20" t="n">
        <f aca="false">CZ270-CZ165*(1-CZ26)</f>
        <v>0</v>
      </c>
      <c r="DA272" s="20" t="n">
        <f aca="false">DA270-DA165*(1-DA26)</f>
        <v>0</v>
      </c>
      <c r="DB272" s="20" t="n">
        <f aca="false">DB270-DB165*(1-DB26)</f>
        <v>0</v>
      </c>
      <c r="DC272" s="20" t="n">
        <f aca="false">DC270-DC165*(1-DC26)</f>
        <v>0</v>
      </c>
      <c r="DD272" s="20" t="n">
        <f aca="false">DD270-DD165*(1-DD26)</f>
        <v>0</v>
      </c>
      <c r="DE272" s="20" t="n">
        <f aca="false">DE270-DE165*(1-DE26)</f>
        <v>0</v>
      </c>
      <c r="DF272" s="20" t="n">
        <f aca="false">DF270-DF165*(1-DF26)</f>
        <v>0</v>
      </c>
      <c r="DG272" s="20" t="n">
        <f aca="false">DG270-DG165*(1-DG26)</f>
        <v>0</v>
      </c>
      <c r="DH272" s="20" t="n">
        <f aca="false">DH270-DH165*(1-DH26)</f>
        <v>0</v>
      </c>
      <c r="DI272" s="20" t="n">
        <f aca="false">DI270-DI165*(1-DI26)</f>
        <v>0</v>
      </c>
      <c r="DJ272" s="20" t="n">
        <f aca="false">DJ270-DJ165*(1-DJ26)</f>
        <v>0</v>
      </c>
      <c r="DK272" s="20" t="n">
        <f aca="false">DK270-DK165*(1-DK26)</f>
        <v>0</v>
      </c>
      <c r="DL272" s="20" t="n">
        <f aca="false">DL270-DL165*(1-DL26)</f>
        <v>0</v>
      </c>
      <c r="DM272" s="20" t="n">
        <f aca="false">DM270-DM165*(1-DM26)</f>
        <v>0</v>
      </c>
      <c r="DN272" s="20" t="n">
        <f aca="false">DN270-DN165*(1-DN26)</f>
        <v>0</v>
      </c>
      <c r="DO272" s="20" t="n">
        <f aca="false">DO270-DO165*(1-DO26)</f>
        <v>0</v>
      </c>
      <c r="DP272" s="20" t="n">
        <f aca="false">DP270-DP165*(1-DP26)</f>
        <v>0</v>
      </c>
      <c r="DQ272" s="20" t="n">
        <f aca="false">DQ270-DQ165*(1-DQ26)</f>
        <v>0</v>
      </c>
      <c r="DR272" s="20" t="n">
        <f aca="false">DR270-DR165*(1-DR26)</f>
        <v>0</v>
      </c>
      <c r="DS272" s="20" t="n">
        <f aca="false">DS270-DS165*(1-DS26)</f>
        <v>0</v>
      </c>
      <c r="DT272" s="20" t="n">
        <f aca="false">DT270-DT165*(1-DT26)</f>
        <v>0</v>
      </c>
      <c r="DU272" s="20" t="n">
        <f aca="false">DU270-DU165*(1-DU26)</f>
        <v>0</v>
      </c>
      <c r="DV272" s="20" t="n">
        <f aca="false">DV270-DV165*(1-DV26)</f>
        <v>0</v>
      </c>
      <c r="DW272" s="20" t="n">
        <f aca="false">DW270-DW165*(1-DW26)</f>
        <v>0</v>
      </c>
      <c r="DX272" s="20" t="n">
        <f aca="false">DX270-DX165*(1-DX26)</f>
        <v>0</v>
      </c>
      <c r="DY272" s="20" t="n">
        <f aca="false">DY270-DY165*(1-DY26)</f>
        <v>0</v>
      </c>
      <c r="DZ272" s="20" t="n">
        <f aca="false">DZ270-DZ165*(1-DZ26)</f>
        <v>0</v>
      </c>
      <c r="EA272" s="20" t="n">
        <f aca="false">EA270-EA165*(1-EA26)</f>
        <v>0</v>
      </c>
      <c r="EB272" s="20" t="n">
        <f aca="false">EB270-EB165*(1-EB26)</f>
        <v>0</v>
      </c>
      <c r="EC272" s="20" t="n">
        <f aca="false">EC270-EC165*(1-EC26)</f>
        <v>0</v>
      </c>
      <c r="ED272" s="20" t="n">
        <f aca="false">ED270-ED165*(1-ED26)</f>
        <v>0</v>
      </c>
      <c r="EE272" s="20" t="n">
        <f aca="false">EE270-EE165*(1-EE26)</f>
        <v>0</v>
      </c>
      <c r="EF272" s="20" t="n">
        <f aca="false">EF270-EF165*(1-EF26)</f>
        <v>0</v>
      </c>
      <c r="EG272" s="20" t="n">
        <f aca="false">EG270-EG165*(1-EG26)</f>
        <v>0</v>
      </c>
      <c r="EH272" s="20" t="n">
        <f aca="false">EH270-EH165*(1-EH26)</f>
        <v>0</v>
      </c>
      <c r="EI272" s="20" t="n">
        <f aca="false">EI270-EI165*(1-EI26)</f>
        <v>0</v>
      </c>
      <c r="EJ272" s="20" t="n">
        <f aca="false">EJ270-EJ165*(1-EJ26)</f>
        <v>0</v>
      </c>
      <c r="EK272" s="20" t="n">
        <f aca="false">EK270-EK165*(1-EK26)</f>
        <v>0</v>
      </c>
      <c r="EL272" s="20" t="n">
        <f aca="false">EL270-EL165*(1-EL26)</f>
        <v>0</v>
      </c>
      <c r="EM272" s="20" t="n">
        <f aca="false">EM270-EM165*(1-EM26)</f>
        <v>0</v>
      </c>
      <c r="EN272" s="20" t="n">
        <f aca="false">EN270-EN165*(1-EN26)</f>
        <v>0</v>
      </c>
      <c r="EO272" s="20" t="n">
        <f aca="false">EO270-EO165*(1-EO26)</f>
        <v>0</v>
      </c>
      <c r="EP272" s="20" t="n">
        <f aca="false">EP270-EP165*(1-EP26)</f>
        <v>0</v>
      </c>
      <c r="EQ272" s="20" t="n">
        <f aca="false">EQ270-EQ165*(1-EQ26)</f>
        <v>0</v>
      </c>
      <c r="ER272" s="20" t="n">
        <f aca="false">ER270-ER165*(1-ER26)</f>
        <v>0</v>
      </c>
      <c r="ES272" s="20" t="n">
        <f aca="false">ES270-ES165*(1-ES26)</f>
        <v>0</v>
      </c>
      <c r="ET272" s="20" t="n">
        <f aca="false">ET270-ET165*(1-ET26)</f>
        <v>0</v>
      </c>
      <c r="EU272" s="20" t="n">
        <f aca="false">EU270-EU165*(1-EU26)</f>
        <v>0</v>
      </c>
      <c r="EV272" s="20" t="n">
        <f aca="false">EV270-EV165*(1-EV26)</f>
        <v>0</v>
      </c>
      <c r="EW272" s="20" t="n">
        <f aca="false">EW270-EW165*(1-EW26)</f>
        <v>0</v>
      </c>
      <c r="EX272" s="20" t="n">
        <f aca="false">EX270-EX165*(1-EX26)</f>
        <v>0</v>
      </c>
      <c r="EY272" s="20" t="n">
        <f aca="false">EY270-EY165*(1-EY26)</f>
        <v>0</v>
      </c>
      <c r="EZ272" s="20" t="n">
        <f aca="false">EZ270-EZ165*(1-EZ26)</f>
        <v>0</v>
      </c>
      <c r="FA272" s="20" t="n">
        <f aca="false">FA270-FA165*(1-FA26)</f>
        <v>0</v>
      </c>
      <c r="FB272" s="20" t="n">
        <f aca="false">FB270-FB165*(1-FB26)</f>
        <v>0</v>
      </c>
      <c r="FC272" s="20" t="n">
        <f aca="false">FC270-FC165*(1-FC26)</f>
        <v>0</v>
      </c>
      <c r="FD272" s="20" t="n">
        <f aca="false">FD270-FD165*(1-FD26)</f>
        <v>0</v>
      </c>
      <c r="FE272" s="20" t="n">
        <f aca="false">FE270-FE165*(1-FE26)</f>
        <v>0</v>
      </c>
      <c r="FF272" s="20" t="n">
        <f aca="false">FF270-FF165*(1-FF26)</f>
        <v>0</v>
      </c>
      <c r="FG272" s="20" t="n">
        <f aca="false">FG270-FG165*(1-FG26)</f>
        <v>0</v>
      </c>
      <c r="FH272" s="20" t="n">
        <f aca="false">FH270-FH165*(1-FH26)</f>
        <v>0</v>
      </c>
    </row>
    <row r="273" customFormat="false" ht="15" hidden="false" customHeight="false" outlineLevel="0" collapsed="false">
      <c r="C273" s="27" t="s">
        <v>896</v>
      </c>
      <c r="D273" s="11" t="s">
        <v>32</v>
      </c>
      <c r="E273" s="32" t="n">
        <f aca="false">IFERROR(XIRR($J272:$FH272,$J$4:$FH$4),"n/a")</f>
        <v>-0.874261950184629</v>
      </c>
    </row>
    <row r="274" customFormat="false" ht="15" hidden="false" customHeight="false" outlineLevel="0" collapsed="false">
      <c r="C274" s="0" t="s">
        <v>897</v>
      </c>
      <c r="D274" s="11" t="s">
        <v>359</v>
      </c>
      <c r="I274" s="20" t="n">
        <f aca="false">SUM(J274:FH274)</f>
        <v>-150</v>
      </c>
      <c r="J274" s="20" t="n">
        <f aca="false">-In_PSH_Land*J19-In_PSH_Devex*$E13*J30-J103-In_EW_To_PSH*J104+$F262*J22</f>
        <v>-150</v>
      </c>
      <c r="K274" s="20" t="n">
        <f aca="false">-In_PSH_Land*K19-In_PSH_Devex*$E13*K30-K103-In_EW_To_PSH*K104+$F262*K22</f>
        <v>0</v>
      </c>
      <c r="L274" s="20" t="n">
        <f aca="false">-In_PSH_Land*L19-In_PSH_Devex*$E13*L30-L103-In_EW_To_PSH*L104+$F262*L22</f>
        <v>0</v>
      </c>
      <c r="M274" s="20" t="n">
        <f aca="false">-In_PSH_Land*M19-In_PSH_Devex*$E13*M30-M103-In_EW_To_PSH*M104+$F262*M22</f>
        <v>0</v>
      </c>
      <c r="N274" s="20" t="n">
        <f aca="false">-In_PSH_Land*N19-In_PSH_Devex*$E13*N30-N103-In_EW_To_PSH*N104+$F262*N22</f>
        <v>0</v>
      </c>
      <c r="O274" s="20" t="n">
        <f aca="false">-In_PSH_Land*O19-In_PSH_Devex*$E13*O30-O103-In_EW_To_PSH*O104+$F262*O22</f>
        <v>0</v>
      </c>
      <c r="P274" s="20" t="n">
        <f aca="false">-In_PSH_Land*P19-In_PSH_Devex*$E13*P30-P103-In_EW_To_PSH*P104+$F262*P22</f>
        <v>0</v>
      </c>
      <c r="Q274" s="20" t="n">
        <f aca="false">-In_PSH_Land*Q19-In_PSH_Devex*$E13*Q30-Q103-In_EW_To_PSH*Q104+$F262*Q22</f>
        <v>0</v>
      </c>
      <c r="R274" s="20" t="n">
        <f aca="false">-In_PSH_Land*R19-In_PSH_Devex*$E13*R30-R103-In_EW_To_PSH*R104+$F262*R22</f>
        <v>0</v>
      </c>
      <c r="S274" s="20" t="n">
        <f aca="false">-In_PSH_Land*S19-In_PSH_Devex*$E13*S30-S103-In_EW_To_PSH*S104+$F262*S22</f>
        <v>0</v>
      </c>
      <c r="T274" s="20" t="n">
        <f aca="false">-In_PSH_Land*T19-In_PSH_Devex*$E13*T30-T103-In_EW_To_PSH*T104+$F262*T22</f>
        <v>0</v>
      </c>
      <c r="U274" s="20" t="n">
        <f aca="false">-In_PSH_Land*U19-In_PSH_Devex*$E13*U30-U103-In_EW_To_PSH*U104+$F262*U22</f>
        <v>0</v>
      </c>
      <c r="V274" s="20" t="n">
        <f aca="false">-In_PSH_Land*V19-In_PSH_Devex*$E13*V30-V103-In_EW_To_PSH*V104+$F262*V22</f>
        <v>0</v>
      </c>
      <c r="W274" s="20" t="n">
        <f aca="false">-In_PSH_Land*W19-In_PSH_Devex*$E13*W30-W103-In_EW_To_PSH*W104+$F262*W22</f>
        <v>0</v>
      </c>
      <c r="X274" s="20" t="n">
        <f aca="false">-In_PSH_Land*X19-In_PSH_Devex*$E13*X30-X103-In_EW_To_PSH*X104+$F262*X22</f>
        <v>0</v>
      </c>
      <c r="Y274" s="20" t="n">
        <f aca="false">-In_PSH_Land*Y19-In_PSH_Devex*$E13*Y30-Y103-In_EW_To_PSH*Y104+$F262*Y22</f>
        <v>0</v>
      </c>
      <c r="Z274" s="20" t="n">
        <f aca="false">-In_PSH_Land*Z19-In_PSH_Devex*$E13*Z30-Z103-In_EW_To_PSH*Z104+$F262*Z22</f>
        <v>0</v>
      </c>
      <c r="AA274" s="20" t="n">
        <f aca="false">-In_PSH_Land*AA19-In_PSH_Devex*$E13*AA30-AA103-In_EW_To_PSH*AA104+$F262*AA22</f>
        <v>0</v>
      </c>
      <c r="AB274" s="20" t="n">
        <f aca="false">-In_PSH_Land*AB19-In_PSH_Devex*$E13*AB30-AB103-In_EW_To_PSH*AB104+$F262*AB22</f>
        <v>0</v>
      </c>
      <c r="AC274" s="20" t="n">
        <f aca="false">-In_PSH_Land*AC19-In_PSH_Devex*$E13*AC30-AC103-In_EW_To_PSH*AC104+$F262*AC22</f>
        <v>0</v>
      </c>
      <c r="AD274" s="20" t="n">
        <f aca="false">-In_PSH_Land*AD19-In_PSH_Devex*$E13*AD30-AD103-In_EW_To_PSH*AD104+$F262*AD22</f>
        <v>0</v>
      </c>
      <c r="AE274" s="20" t="n">
        <f aca="false">-In_PSH_Land*AE19-In_PSH_Devex*$E13*AE30-AE103-In_EW_To_PSH*AE104+$F262*AE22</f>
        <v>0</v>
      </c>
      <c r="AF274" s="20" t="n">
        <f aca="false">-In_PSH_Land*AF19-In_PSH_Devex*$E13*AF30-AF103-In_EW_To_PSH*AF104+$F262*AF22</f>
        <v>0</v>
      </c>
      <c r="AG274" s="20" t="n">
        <f aca="false">-In_PSH_Land*AG19-In_PSH_Devex*$E13*AG30-AG103-In_EW_To_PSH*AG104+$F262*AG22</f>
        <v>0</v>
      </c>
      <c r="AH274" s="20" t="n">
        <f aca="false">-In_PSH_Land*AH19-In_PSH_Devex*$E13*AH30-AH103-In_EW_To_PSH*AH104+$F262*AH22</f>
        <v>0</v>
      </c>
      <c r="AI274" s="20" t="n">
        <f aca="false">-In_PSH_Land*AI19-In_PSH_Devex*$E13*AI30-AI103-In_EW_To_PSH*AI104+$F262*AI22</f>
        <v>0</v>
      </c>
      <c r="AJ274" s="20" t="n">
        <f aca="false">-In_PSH_Land*AJ19-In_PSH_Devex*$E13*AJ30-AJ103-In_EW_To_PSH*AJ104+$F262*AJ22</f>
        <v>0</v>
      </c>
      <c r="AK274" s="20" t="n">
        <f aca="false">-In_PSH_Land*AK19-In_PSH_Devex*$E13*AK30-AK103-In_EW_To_PSH*AK104+$F262*AK22</f>
        <v>0</v>
      </c>
      <c r="AL274" s="20" t="n">
        <f aca="false">-In_PSH_Land*AL19-In_PSH_Devex*$E13*AL30-AL103-In_EW_To_PSH*AL104+$F262*AL22</f>
        <v>0</v>
      </c>
      <c r="AM274" s="20" t="n">
        <f aca="false">-In_PSH_Land*AM19-In_PSH_Devex*$E13*AM30-AM103-In_EW_To_PSH*AM104+$F262*AM22</f>
        <v>0</v>
      </c>
      <c r="AN274" s="20" t="n">
        <f aca="false">-In_PSH_Land*AN19-In_PSH_Devex*$E13*AN30-AN103-In_EW_To_PSH*AN104+$F262*AN22</f>
        <v>0</v>
      </c>
      <c r="AO274" s="20" t="n">
        <f aca="false">-In_PSH_Land*AO19-In_PSH_Devex*$E13*AO30-AO103-In_EW_To_PSH*AO104+$F262*AO22</f>
        <v>0</v>
      </c>
      <c r="AP274" s="20" t="n">
        <f aca="false">-In_PSH_Land*AP19-In_PSH_Devex*$E13*AP30-AP103-In_EW_To_PSH*AP104+$F262*AP22</f>
        <v>0</v>
      </c>
      <c r="AQ274" s="20" t="n">
        <f aca="false">-In_PSH_Land*AQ19-In_PSH_Devex*$E13*AQ30-AQ103-In_EW_To_PSH*AQ104+$F262*AQ22</f>
        <v>0</v>
      </c>
      <c r="AR274" s="20" t="n">
        <f aca="false">-In_PSH_Land*AR19-In_PSH_Devex*$E13*AR30-AR103-In_EW_To_PSH*AR104+$F262*AR22</f>
        <v>0</v>
      </c>
      <c r="AS274" s="20" t="n">
        <f aca="false">-In_PSH_Land*AS19-In_PSH_Devex*$E13*AS30-AS103-In_EW_To_PSH*AS104+$F262*AS22</f>
        <v>0</v>
      </c>
      <c r="AT274" s="20" t="n">
        <f aca="false">-In_PSH_Land*AT19-In_PSH_Devex*$E13*AT30-AT103-In_EW_To_PSH*AT104+$F262*AT22</f>
        <v>0</v>
      </c>
      <c r="AU274" s="20" t="n">
        <f aca="false">-In_PSH_Land*AU19-In_PSH_Devex*$E13*AU30-AU103-In_EW_To_PSH*AU104+$F262*AU22</f>
        <v>0</v>
      </c>
      <c r="AV274" s="20" t="n">
        <f aca="false">-In_PSH_Land*AV19-In_PSH_Devex*$E13*AV30-AV103-In_EW_To_PSH*AV104+$F262*AV22</f>
        <v>0</v>
      </c>
      <c r="AW274" s="20" t="n">
        <f aca="false">-In_PSH_Land*AW19-In_PSH_Devex*$E13*AW30-AW103-In_EW_To_PSH*AW104+$F262*AW22</f>
        <v>0</v>
      </c>
      <c r="AX274" s="20" t="n">
        <f aca="false">-In_PSH_Land*AX19-In_PSH_Devex*$E13*AX30-AX103-In_EW_To_PSH*AX104+$F262*AX22</f>
        <v>0</v>
      </c>
      <c r="AY274" s="20" t="n">
        <f aca="false">-In_PSH_Land*AY19-In_PSH_Devex*$E13*AY30-AY103-In_EW_To_PSH*AY104+$F262*AY22</f>
        <v>0</v>
      </c>
      <c r="AZ274" s="20" t="n">
        <f aca="false">-In_PSH_Land*AZ19-In_PSH_Devex*$E13*AZ30-AZ103-In_EW_To_PSH*AZ104+$F262*AZ22</f>
        <v>0</v>
      </c>
      <c r="BA274" s="20" t="n">
        <f aca="false">-In_PSH_Land*BA19-In_PSH_Devex*$E13*BA30-BA103-In_EW_To_PSH*BA104+$F262*BA22</f>
        <v>0</v>
      </c>
      <c r="BB274" s="20" t="n">
        <f aca="false">-In_PSH_Land*BB19-In_PSH_Devex*$E13*BB30-BB103-In_EW_To_PSH*BB104+$F262*BB22</f>
        <v>0</v>
      </c>
      <c r="BC274" s="20" t="n">
        <f aca="false">-In_PSH_Land*BC19-In_PSH_Devex*$E13*BC30-BC103-In_EW_To_PSH*BC104+$F262*BC22</f>
        <v>0</v>
      </c>
      <c r="BD274" s="20" t="n">
        <f aca="false">-In_PSH_Land*BD19-In_PSH_Devex*$E13*BD30-BD103-In_EW_To_PSH*BD104+$F262*BD22</f>
        <v>0</v>
      </c>
      <c r="BE274" s="20" t="n">
        <f aca="false">-In_PSH_Land*BE19-In_PSH_Devex*$E13*BE30-BE103-In_EW_To_PSH*BE104+$F262*BE22</f>
        <v>0</v>
      </c>
      <c r="BF274" s="20" t="n">
        <f aca="false">-In_PSH_Land*BF19-In_PSH_Devex*$E13*BF30-BF103-In_EW_To_PSH*BF104+$F262*BF22</f>
        <v>0</v>
      </c>
      <c r="BG274" s="20" t="n">
        <f aca="false">-In_PSH_Land*BG19-In_PSH_Devex*$E13*BG30-BG103-In_EW_To_PSH*BG104+$F262*BG22</f>
        <v>0</v>
      </c>
      <c r="BH274" s="20" t="n">
        <f aca="false">-In_PSH_Land*BH19-In_PSH_Devex*$E13*BH30-BH103-In_EW_To_PSH*BH104+$F262*BH22</f>
        <v>0</v>
      </c>
      <c r="BI274" s="20" t="n">
        <f aca="false">-In_PSH_Land*BI19-In_PSH_Devex*$E13*BI30-BI103-In_EW_To_PSH*BI104+$F262*BI22</f>
        <v>0</v>
      </c>
      <c r="BJ274" s="20" t="n">
        <f aca="false">-In_PSH_Land*BJ19-In_PSH_Devex*$E13*BJ30-BJ103-In_EW_To_PSH*BJ104+$F262*BJ22</f>
        <v>0</v>
      </c>
      <c r="BK274" s="20" t="n">
        <f aca="false">-In_PSH_Land*BK19-In_PSH_Devex*$E13*BK30-BK103-In_EW_To_PSH*BK104+$F262*BK22</f>
        <v>0</v>
      </c>
      <c r="BL274" s="20" t="n">
        <f aca="false">-In_PSH_Land*BL19-In_PSH_Devex*$E13*BL30-BL103-In_EW_To_PSH*BL104+$F262*BL22</f>
        <v>0</v>
      </c>
      <c r="BM274" s="20" t="n">
        <f aca="false">-In_PSH_Land*BM19-In_PSH_Devex*$E13*BM30-BM103-In_EW_To_PSH*BM104+$F262*BM22</f>
        <v>0</v>
      </c>
      <c r="BN274" s="20" t="n">
        <f aca="false">-In_PSH_Land*BN19-In_PSH_Devex*$E13*BN30-BN103-In_EW_To_PSH*BN104+$F262*BN22</f>
        <v>0</v>
      </c>
      <c r="BO274" s="20" t="n">
        <f aca="false">-In_PSH_Land*BO19-In_PSH_Devex*$E13*BO30-BO103-In_EW_To_PSH*BO104+$F262*BO22</f>
        <v>0</v>
      </c>
      <c r="BP274" s="20" t="n">
        <f aca="false">-In_PSH_Land*BP19-In_PSH_Devex*$E13*BP30-BP103-In_EW_To_PSH*BP104+$F262*BP22</f>
        <v>0</v>
      </c>
      <c r="BQ274" s="20" t="n">
        <f aca="false">-In_PSH_Land*BQ19-In_PSH_Devex*$E13*BQ30-BQ103-In_EW_To_PSH*BQ104+$F262*BQ22</f>
        <v>0</v>
      </c>
      <c r="BR274" s="20" t="n">
        <f aca="false">-In_PSH_Land*BR19-In_PSH_Devex*$E13*BR30-BR103-In_EW_To_PSH*BR104+$F262*BR22</f>
        <v>0</v>
      </c>
      <c r="BS274" s="20" t="n">
        <f aca="false">-In_PSH_Land*BS19-In_PSH_Devex*$E13*BS30-BS103-In_EW_To_PSH*BS104+$F262*BS22</f>
        <v>0</v>
      </c>
      <c r="BT274" s="20" t="n">
        <f aca="false">-In_PSH_Land*BT19-In_PSH_Devex*$E13*BT30-BT103-In_EW_To_PSH*BT104+$F262*BT22</f>
        <v>0</v>
      </c>
      <c r="BU274" s="20" t="n">
        <f aca="false">-In_PSH_Land*BU19-In_PSH_Devex*$E13*BU30-BU103-In_EW_To_PSH*BU104+$F262*BU22</f>
        <v>0</v>
      </c>
      <c r="BV274" s="20" t="n">
        <f aca="false">-In_PSH_Land*BV19-In_PSH_Devex*$E13*BV30-BV103-In_EW_To_PSH*BV104+$F262*BV22</f>
        <v>0</v>
      </c>
      <c r="BW274" s="20" t="n">
        <f aca="false">-In_PSH_Land*BW19-In_PSH_Devex*$E13*BW30-BW103-In_EW_To_PSH*BW104+$F262*BW22</f>
        <v>0</v>
      </c>
      <c r="BX274" s="20" t="n">
        <f aca="false">-In_PSH_Land*BX19-In_PSH_Devex*$E13*BX30-BX103-In_EW_To_PSH*BX104+$F262*BX22</f>
        <v>0</v>
      </c>
      <c r="BY274" s="20" t="n">
        <f aca="false">-In_PSH_Land*BY19-In_PSH_Devex*$E13*BY30-BY103-In_EW_To_PSH*BY104+$F262*BY22</f>
        <v>0</v>
      </c>
      <c r="BZ274" s="20" t="n">
        <f aca="false">-In_PSH_Land*BZ19-In_PSH_Devex*$E13*BZ30-BZ103-In_EW_To_PSH*BZ104+$F262*BZ22</f>
        <v>0</v>
      </c>
      <c r="CA274" s="20" t="n">
        <f aca="false">-In_PSH_Land*CA19-In_PSH_Devex*$E13*CA30-CA103-In_EW_To_PSH*CA104+$F262*CA22</f>
        <v>0</v>
      </c>
      <c r="CB274" s="20" t="n">
        <f aca="false">-In_PSH_Land*CB19-In_PSH_Devex*$E13*CB30-CB103-In_EW_To_PSH*CB104+$F262*CB22</f>
        <v>0</v>
      </c>
      <c r="CC274" s="20" t="n">
        <f aca="false">-In_PSH_Land*CC19-In_PSH_Devex*$E13*CC30-CC103-In_EW_To_PSH*CC104+$F262*CC22</f>
        <v>0</v>
      </c>
      <c r="CD274" s="20" t="n">
        <f aca="false">-In_PSH_Land*CD19-In_PSH_Devex*$E13*CD30-CD103-In_EW_To_PSH*CD104+$F262*CD22</f>
        <v>0</v>
      </c>
      <c r="CE274" s="20" t="n">
        <f aca="false">-In_PSH_Land*CE19-In_PSH_Devex*$E13*CE30-CE103-In_EW_To_PSH*CE104+$F262*CE22</f>
        <v>0</v>
      </c>
      <c r="CF274" s="20" t="n">
        <f aca="false">-In_PSH_Land*CF19-In_PSH_Devex*$E13*CF30-CF103-In_EW_To_PSH*CF104+$F262*CF22</f>
        <v>0</v>
      </c>
      <c r="CG274" s="20" t="n">
        <f aca="false">-In_PSH_Land*CG19-In_PSH_Devex*$E13*CG30-CG103-In_EW_To_PSH*CG104+$F262*CG22</f>
        <v>0</v>
      </c>
      <c r="CH274" s="20" t="n">
        <f aca="false">-In_PSH_Land*CH19-In_PSH_Devex*$E13*CH30-CH103-In_EW_To_PSH*CH104+$F262*CH22</f>
        <v>0</v>
      </c>
      <c r="CI274" s="20" t="n">
        <f aca="false">-In_PSH_Land*CI19-In_PSH_Devex*$E13*CI30-CI103-In_EW_To_PSH*CI104+$F262*CI22</f>
        <v>0</v>
      </c>
      <c r="CJ274" s="20" t="n">
        <f aca="false">-In_PSH_Land*CJ19-In_PSH_Devex*$E13*CJ30-CJ103-In_EW_To_PSH*CJ104+$F262*CJ22</f>
        <v>0</v>
      </c>
      <c r="CK274" s="20" t="n">
        <f aca="false">-In_PSH_Land*CK19-In_PSH_Devex*$E13*CK30-CK103-In_EW_To_PSH*CK104+$F262*CK22</f>
        <v>0</v>
      </c>
      <c r="CL274" s="20" t="n">
        <f aca="false">-In_PSH_Land*CL19-In_PSH_Devex*$E13*CL30-CL103-In_EW_To_PSH*CL104+$F262*CL22</f>
        <v>0</v>
      </c>
      <c r="CM274" s="20" t="n">
        <f aca="false">-In_PSH_Land*CM19-In_PSH_Devex*$E13*CM30-CM103-In_EW_To_PSH*CM104+$F262*CM22</f>
        <v>0</v>
      </c>
      <c r="CN274" s="20" t="n">
        <f aca="false">-In_PSH_Land*CN19-In_PSH_Devex*$E13*CN30-CN103-In_EW_To_PSH*CN104+$F262*CN22</f>
        <v>0</v>
      </c>
      <c r="CO274" s="20" t="n">
        <f aca="false">-In_PSH_Land*CO19-In_PSH_Devex*$E13*CO30-CO103-In_EW_To_PSH*CO104+$F262*CO22</f>
        <v>0</v>
      </c>
      <c r="CP274" s="20" t="n">
        <f aca="false">-In_PSH_Land*CP19-In_PSH_Devex*$E13*CP30-CP103-In_EW_To_PSH*CP104+$F262*CP22</f>
        <v>0</v>
      </c>
      <c r="CQ274" s="20" t="n">
        <f aca="false">-In_PSH_Land*CQ19-In_PSH_Devex*$E13*CQ30-CQ103-In_EW_To_PSH*CQ104+$F262*CQ22</f>
        <v>0</v>
      </c>
      <c r="CR274" s="20" t="n">
        <f aca="false">-In_PSH_Land*CR19-In_PSH_Devex*$E13*CR30-CR103-In_EW_To_PSH*CR104+$F262*CR22</f>
        <v>0</v>
      </c>
      <c r="CS274" s="20" t="n">
        <f aca="false">-In_PSH_Land*CS19-In_PSH_Devex*$E13*CS30-CS103-In_EW_To_PSH*CS104+$F262*CS22</f>
        <v>0</v>
      </c>
      <c r="CT274" s="20" t="n">
        <f aca="false">-In_PSH_Land*CT19-In_PSH_Devex*$E13*CT30-CT103-In_EW_To_PSH*CT104+$F262*CT22</f>
        <v>0</v>
      </c>
      <c r="CU274" s="20" t="n">
        <f aca="false">-In_PSH_Land*CU19-In_PSH_Devex*$E13*CU30-CU103-In_EW_To_PSH*CU104+$F262*CU22</f>
        <v>0</v>
      </c>
      <c r="CV274" s="20" t="n">
        <f aca="false">-In_PSH_Land*CV19-In_PSH_Devex*$E13*CV30-CV103-In_EW_To_PSH*CV104+$F262*CV22</f>
        <v>0</v>
      </c>
      <c r="CW274" s="20" t="n">
        <f aca="false">-In_PSH_Land*CW19-In_PSH_Devex*$E13*CW30-CW103-In_EW_To_PSH*CW104+$F262*CW22</f>
        <v>0</v>
      </c>
      <c r="CX274" s="20" t="n">
        <f aca="false">-In_PSH_Land*CX19-In_PSH_Devex*$E13*CX30-CX103-In_EW_To_PSH*CX104+$F262*CX22</f>
        <v>0</v>
      </c>
      <c r="CY274" s="20" t="n">
        <f aca="false">-In_PSH_Land*CY19-In_PSH_Devex*$E13*CY30-CY103-In_EW_To_PSH*CY104+$F262*CY22</f>
        <v>0</v>
      </c>
      <c r="CZ274" s="20" t="n">
        <f aca="false">-In_PSH_Land*CZ19-In_PSH_Devex*$E13*CZ30-CZ103-In_EW_To_PSH*CZ104+$F262*CZ22</f>
        <v>0</v>
      </c>
      <c r="DA274" s="20" t="n">
        <f aca="false">-In_PSH_Land*DA19-In_PSH_Devex*$E13*DA30-DA103-In_EW_To_PSH*DA104+$F262*DA22</f>
        <v>0</v>
      </c>
      <c r="DB274" s="20" t="n">
        <f aca="false">-In_PSH_Land*DB19-In_PSH_Devex*$E13*DB30-DB103-In_EW_To_PSH*DB104+$F262*DB22</f>
        <v>0</v>
      </c>
      <c r="DC274" s="20" t="n">
        <f aca="false">-In_PSH_Land*DC19-In_PSH_Devex*$E13*DC30-DC103-In_EW_To_PSH*DC104+$F262*DC22</f>
        <v>0</v>
      </c>
      <c r="DD274" s="20" t="n">
        <f aca="false">-In_PSH_Land*DD19-In_PSH_Devex*$E13*DD30-DD103-In_EW_To_PSH*DD104+$F262*DD22</f>
        <v>0</v>
      </c>
      <c r="DE274" s="20" t="n">
        <f aca="false">-In_PSH_Land*DE19-In_PSH_Devex*$E13*DE30-DE103-In_EW_To_PSH*DE104+$F262*DE22</f>
        <v>0</v>
      </c>
      <c r="DF274" s="20" t="n">
        <f aca="false">-In_PSH_Land*DF19-In_PSH_Devex*$E13*DF30-DF103-In_EW_To_PSH*DF104+$F262*DF22</f>
        <v>0</v>
      </c>
      <c r="DG274" s="20" t="n">
        <f aca="false">-In_PSH_Land*DG19-In_PSH_Devex*$E13*DG30-DG103-In_EW_To_PSH*DG104+$F262*DG22</f>
        <v>0</v>
      </c>
      <c r="DH274" s="20" t="n">
        <f aca="false">-In_PSH_Land*DH19-In_PSH_Devex*$E13*DH30-DH103-In_EW_To_PSH*DH104+$F262*DH22</f>
        <v>0</v>
      </c>
      <c r="DI274" s="20" t="n">
        <f aca="false">-In_PSH_Land*DI19-In_PSH_Devex*$E13*DI30-DI103-In_EW_To_PSH*DI104+$F262*DI22</f>
        <v>0</v>
      </c>
      <c r="DJ274" s="20" t="n">
        <f aca="false">-In_PSH_Land*DJ19-In_PSH_Devex*$E13*DJ30-DJ103-In_EW_To_PSH*DJ104+$F262*DJ22</f>
        <v>0</v>
      </c>
      <c r="DK274" s="20" t="n">
        <f aca="false">-In_PSH_Land*DK19-In_PSH_Devex*$E13*DK30-DK103-In_EW_To_PSH*DK104+$F262*DK22</f>
        <v>0</v>
      </c>
      <c r="DL274" s="20" t="n">
        <f aca="false">-In_PSH_Land*DL19-In_PSH_Devex*$E13*DL30-DL103-In_EW_To_PSH*DL104+$F262*DL22</f>
        <v>0</v>
      </c>
      <c r="DM274" s="20" t="n">
        <f aca="false">-In_PSH_Land*DM19-In_PSH_Devex*$E13*DM30-DM103-In_EW_To_PSH*DM104+$F262*DM22</f>
        <v>0</v>
      </c>
      <c r="DN274" s="20" t="n">
        <f aca="false">-In_PSH_Land*DN19-In_PSH_Devex*$E13*DN30-DN103-In_EW_To_PSH*DN104+$F262*DN22</f>
        <v>0</v>
      </c>
      <c r="DO274" s="20" t="n">
        <f aca="false">-In_PSH_Land*DO19-In_PSH_Devex*$E13*DO30-DO103-In_EW_To_PSH*DO104+$F262*DO22</f>
        <v>0</v>
      </c>
      <c r="DP274" s="20" t="n">
        <f aca="false">-In_PSH_Land*DP19-In_PSH_Devex*$E13*DP30-DP103-In_EW_To_PSH*DP104+$F262*DP22</f>
        <v>0</v>
      </c>
      <c r="DQ274" s="20" t="n">
        <f aca="false">-In_PSH_Land*DQ19-In_PSH_Devex*$E13*DQ30-DQ103-In_EW_To_PSH*DQ104+$F262*DQ22</f>
        <v>0</v>
      </c>
      <c r="DR274" s="20" t="n">
        <f aca="false">-In_PSH_Land*DR19-In_PSH_Devex*$E13*DR30-DR103-In_EW_To_PSH*DR104+$F262*DR22</f>
        <v>0</v>
      </c>
      <c r="DS274" s="20" t="n">
        <f aca="false">-In_PSH_Land*DS19-In_PSH_Devex*$E13*DS30-DS103-In_EW_To_PSH*DS104+$F262*DS22</f>
        <v>0</v>
      </c>
      <c r="DT274" s="20" t="n">
        <f aca="false">-In_PSH_Land*DT19-In_PSH_Devex*$E13*DT30-DT103-In_EW_To_PSH*DT104+$F262*DT22</f>
        <v>0</v>
      </c>
      <c r="DU274" s="20" t="n">
        <f aca="false">-In_PSH_Land*DU19-In_PSH_Devex*$E13*DU30-DU103-In_EW_To_PSH*DU104+$F262*DU22</f>
        <v>0</v>
      </c>
      <c r="DV274" s="20" t="n">
        <f aca="false">-In_PSH_Land*DV19-In_PSH_Devex*$E13*DV30-DV103-In_EW_To_PSH*DV104+$F262*DV22</f>
        <v>0</v>
      </c>
      <c r="DW274" s="20" t="n">
        <f aca="false">-In_PSH_Land*DW19-In_PSH_Devex*$E13*DW30-DW103-In_EW_To_PSH*DW104+$F262*DW22</f>
        <v>0</v>
      </c>
      <c r="DX274" s="20" t="n">
        <f aca="false">-In_PSH_Land*DX19-In_PSH_Devex*$E13*DX30-DX103-In_EW_To_PSH*DX104+$F262*DX22</f>
        <v>0</v>
      </c>
      <c r="DY274" s="20" t="n">
        <f aca="false">-In_PSH_Land*DY19-In_PSH_Devex*$E13*DY30-DY103-In_EW_To_PSH*DY104+$F262*DY22</f>
        <v>0</v>
      </c>
      <c r="DZ274" s="20" t="n">
        <f aca="false">-In_PSH_Land*DZ19-In_PSH_Devex*$E13*DZ30-DZ103-In_EW_To_PSH*DZ104+$F262*DZ22</f>
        <v>0</v>
      </c>
      <c r="EA274" s="20" t="n">
        <f aca="false">-In_PSH_Land*EA19-In_PSH_Devex*$E13*EA30-EA103-In_EW_To_PSH*EA104+$F262*EA22</f>
        <v>0</v>
      </c>
      <c r="EB274" s="20" t="n">
        <f aca="false">-In_PSH_Land*EB19-In_PSH_Devex*$E13*EB30-EB103-In_EW_To_PSH*EB104+$F262*EB22</f>
        <v>0</v>
      </c>
      <c r="EC274" s="20" t="n">
        <f aca="false">-In_PSH_Land*EC19-In_PSH_Devex*$E13*EC30-EC103-In_EW_To_PSH*EC104+$F262*EC22</f>
        <v>0</v>
      </c>
      <c r="ED274" s="20" t="n">
        <f aca="false">-In_PSH_Land*ED19-In_PSH_Devex*$E13*ED30-ED103-In_EW_To_PSH*ED104+$F262*ED22</f>
        <v>0</v>
      </c>
      <c r="EE274" s="20" t="n">
        <f aca="false">-In_PSH_Land*EE19-In_PSH_Devex*$E13*EE30-EE103-In_EW_To_PSH*EE104+$F262*EE22</f>
        <v>0</v>
      </c>
      <c r="EF274" s="20" t="n">
        <f aca="false">-In_PSH_Land*EF19-In_PSH_Devex*$E13*EF30-EF103-In_EW_To_PSH*EF104+$F262*EF22</f>
        <v>0</v>
      </c>
      <c r="EG274" s="20" t="n">
        <f aca="false">-In_PSH_Land*EG19-In_PSH_Devex*$E13*EG30-EG103-In_EW_To_PSH*EG104+$F262*EG22</f>
        <v>0</v>
      </c>
      <c r="EH274" s="20" t="n">
        <f aca="false">-In_PSH_Land*EH19-In_PSH_Devex*$E13*EH30-EH103-In_EW_To_PSH*EH104+$F262*EH22</f>
        <v>0</v>
      </c>
      <c r="EI274" s="20" t="n">
        <f aca="false">-In_PSH_Land*EI19-In_PSH_Devex*$E13*EI30-EI103-In_EW_To_PSH*EI104+$F262*EI22</f>
        <v>0</v>
      </c>
      <c r="EJ274" s="20" t="n">
        <f aca="false">-In_PSH_Land*EJ19-In_PSH_Devex*$E13*EJ30-EJ103-In_EW_To_PSH*EJ104+$F262*EJ22</f>
        <v>0</v>
      </c>
      <c r="EK274" s="20" t="n">
        <f aca="false">-In_PSH_Land*EK19-In_PSH_Devex*$E13*EK30-EK103-In_EW_To_PSH*EK104+$F262*EK22</f>
        <v>0</v>
      </c>
      <c r="EL274" s="20" t="n">
        <f aca="false">-In_PSH_Land*EL19-In_PSH_Devex*$E13*EL30-EL103-In_EW_To_PSH*EL104+$F262*EL22</f>
        <v>0</v>
      </c>
      <c r="EM274" s="20" t="n">
        <f aca="false">-In_PSH_Land*EM19-In_PSH_Devex*$E13*EM30-EM103-In_EW_To_PSH*EM104+$F262*EM22</f>
        <v>0</v>
      </c>
      <c r="EN274" s="20" t="n">
        <f aca="false">-In_PSH_Land*EN19-In_PSH_Devex*$E13*EN30-EN103-In_EW_To_PSH*EN104+$F262*EN22</f>
        <v>0</v>
      </c>
      <c r="EO274" s="20" t="n">
        <f aca="false">-In_PSH_Land*EO19-In_PSH_Devex*$E13*EO30-EO103-In_EW_To_PSH*EO104+$F262*EO22</f>
        <v>0</v>
      </c>
      <c r="EP274" s="20" t="n">
        <f aca="false">-In_PSH_Land*EP19-In_PSH_Devex*$E13*EP30-EP103-In_EW_To_PSH*EP104+$F262*EP22</f>
        <v>0</v>
      </c>
      <c r="EQ274" s="20" t="n">
        <f aca="false">-In_PSH_Land*EQ19-In_PSH_Devex*$E13*EQ30-EQ103-In_EW_To_PSH*EQ104+$F262*EQ22</f>
        <v>0</v>
      </c>
      <c r="ER274" s="20" t="n">
        <f aca="false">-In_PSH_Land*ER19-In_PSH_Devex*$E13*ER30-ER103-In_EW_To_PSH*ER104+$F262*ER22</f>
        <v>0</v>
      </c>
      <c r="ES274" s="20" t="n">
        <f aca="false">-In_PSH_Land*ES19-In_PSH_Devex*$E13*ES30-ES103-In_EW_To_PSH*ES104+$F262*ES22</f>
        <v>0</v>
      </c>
      <c r="ET274" s="20" t="n">
        <f aca="false">-In_PSH_Land*ET19-In_PSH_Devex*$E13*ET30-ET103-In_EW_To_PSH*ET104+$F262*ET22</f>
        <v>0</v>
      </c>
      <c r="EU274" s="20" t="n">
        <f aca="false">-In_PSH_Land*EU19-In_PSH_Devex*$E13*EU30-EU103-In_EW_To_PSH*EU104+$F262*EU22</f>
        <v>0</v>
      </c>
      <c r="EV274" s="20" t="n">
        <f aca="false">-In_PSH_Land*EV19-In_PSH_Devex*$E13*EV30-EV103-In_EW_To_PSH*EV104+$F262*EV22</f>
        <v>0</v>
      </c>
      <c r="EW274" s="20" t="n">
        <f aca="false">-In_PSH_Land*EW19-In_PSH_Devex*$E13*EW30-EW103-In_EW_To_PSH*EW104+$F262*EW22</f>
        <v>0</v>
      </c>
      <c r="EX274" s="20" t="n">
        <f aca="false">-In_PSH_Land*EX19-In_PSH_Devex*$E13*EX30-EX103-In_EW_To_PSH*EX104+$F262*EX22</f>
        <v>0</v>
      </c>
      <c r="EY274" s="20" t="n">
        <f aca="false">-In_PSH_Land*EY19-In_PSH_Devex*$E13*EY30-EY103-In_EW_To_PSH*EY104+$F262*EY22</f>
        <v>0</v>
      </c>
      <c r="EZ274" s="20" t="n">
        <f aca="false">-In_PSH_Land*EZ19-In_PSH_Devex*$E13*EZ30-EZ103-In_EW_To_PSH*EZ104+$F262*EZ22</f>
        <v>0</v>
      </c>
      <c r="FA274" s="20" t="n">
        <f aca="false">-In_PSH_Land*FA19-In_PSH_Devex*$E13*FA30-FA103-In_EW_To_PSH*FA104+$F262*FA22</f>
        <v>0</v>
      </c>
      <c r="FB274" s="20" t="n">
        <f aca="false">-In_PSH_Land*FB19-In_PSH_Devex*$E13*FB30-FB103-In_EW_To_PSH*FB104+$F262*FB22</f>
        <v>0</v>
      </c>
      <c r="FC274" s="20" t="n">
        <f aca="false">-In_PSH_Land*FC19-In_PSH_Devex*$E13*FC30-FC103-In_EW_To_PSH*FC104+$F262*FC22</f>
        <v>0</v>
      </c>
      <c r="FD274" s="20" t="n">
        <f aca="false">-In_PSH_Land*FD19-In_PSH_Devex*$E13*FD30-FD103-In_EW_To_PSH*FD104+$F262*FD22</f>
        <v>0</v>
      </c>
      <c r="FE274" s="20" t="n">
        <f aca="false">-In_PSH_Land*FE19-In_PSH_Devex*$E13*FE30-FE103-In_EW_To_PSH*FE104+$F262*FE22</f>
        <v>0</v>
      </c>
      <c r="FF274" s="20" t="n">
        <f aca="false">-In_PSH_Land*FF19-In_PSH_Devex*$E13*FF30-FF103-In_EW_To_PSH*FF104+$F262*FF22</f>
        <v>0</v>
      </c>
      <c r="FG274" s="20" t="n">
        <f aca="false">-In_PSH_Land*FG19-In_PSH_Devex*$E13*FG30-FG103-In_EW_To_PSH*FG104+$F262*FG22</f>
        <v>0</v>
      </c>
      <c r="FH274" s="20" t="n">
        <f aca="false">-In_PSH_Land*FH19-In_PSH_Devex*$E13*FH30-FH103-In_EW_To_PSH*FH104+$F262*FH22</f>
        <v>0</v>
      </c>
    </row>
    <row r="275" customFormat="false" ht="15" hidden="false" customHeight="false" outlineLevel="0" collapsed="false">
      <c r="C275" s="27" t="s">
        <v>898</v>
      </c>
      <c r="D275" s="11" t="s">
        <v>32</v>
      </c>
      <c r="E275" s="32" t="str">
        <f aca="false">IFERROR(XIRR($J274:$FH274,$J$4:$FH$4),"n/a")</f>
        <v>n/a</v>
      </c>
    </row>
    <row r="277" customFormat="false" ht="15" hidden="false" customHeight="false" outlineLevel="0" collapsed="false">
      <c r="A277" s="9" t="s">
        <v>14</v>
      </c>
      <c r="B277" s="9"/>
      <c r="C277" s="9" t="s">
        <v>899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  <c r="EA277" s="9"/>
      <c r="EB277" s="9"/>
      <c r="EC277" s="9"/>
      <c r="ED277" s="9"/>
      <c r="EE277" s="9"/>
      <c r="EF277" s="9"/>
      <c r="EG277" s="9"/>
      <c r="EH277" s="9"/>
      <c r="EI277" s="9"/>
      <c r="EJ277" s="9"/>
      <c r="EK277" s="9"/>
      <c r="EL277" s="9"/>
      <c r="EM277" s="9"/>
      <c r="EN277" s="9"/>
      <c r="EO277" s="9"/>
      <c r="EP277" s="9"/>
      <c r="EQ277" s="9"/>
      <c r="ER277" s="9"/>
      <c r="ES277" s="9"/>
      <c r="ET277" s="9"/>
      <c r="EU277" s="9"/>
      <c r="EV277" s="9"/>
      <c r="EW277" s="9"/>
      <c r="EX277" s="9"/>
      <c r="EY277" s="9"/>
      <c r="EZ277" s="9"/>
      <c r="FA277" s="9"/>
      <c r="FB277" s="9"/>
      <c r="FC277" s="9"/>
      <c r="FD277" s="9"/>
      <c r="FE277" s="9"/>
      <c r="FF277" s="9"/>
      <c r="FG277" s="9"/>
      <c r="FH277" s="9"/>
    </row>
    <row r="278" customFormat="false" ht="15" hidden="false" customHeight="false" outlineLevel="0" collapsed="false">
      <c r="C278" s="0" t="s">
        <v>900</v>
      </c>
      <c r="D278" s="11" t="s">
        <v>32</v>
      </c>
      <c r="E278" s="22" t="n">
        <f aca="false">1-In_PSH_Stays*$F224</f>
        <v>1</v>
      </c>
      <c r="F278" s="20" t="n">
        <f aca="false">(1-In_PSH_Stays)*$F236</f>
        <v>1540.80291200887</v>
      </c>
    </row>
    <row r="279" customFormat="false" ht="15" hidden="false" customHeight="false" outlineLevel="0" collapsed="false">
      <c r="C279" s="0" t="s">
        <v>901</v>
      </c>
      <c r="D279" s="11" t="s">
        <v>32</v>
      </c>
      <c r="J279" s="22" t="n">
        <f aca="false">1-J25*(1-$E278)</f>
        <v>1</v>
      </c>
      <c r="K279" s="22" t="n">
        <f aca="false">1-K25*(1-$E278)</f>
        <v>1</v>
      </c>
      <c r="L279" s="22" t="n">
        <f aca="false">1-L25*(1-$E278)</f>
        <v>1</v>
      </c>
      <c r="M279" s="22" t="n">
        <f aca="false">1-M25*(1-$E278)</f>
        <v>1</v>
      </c>
      <c r="N279" s="22" t="n">
        <f aca="false">1-N25*(1-$E278)</f>
        <v>1</v>
      </c>
      <c r="O279" s="22" t="n">
        <f aca="false">1-O25*(1-$E278)</f>
        <v>1</v>
      </c>
      <c r="P279" s="22" t="n">
        <f aca="false">1-P25*(1-$E278)</f>
        <v>1</v>
      </c>
      <c r="Q279" s="22" t="n">
        <f aca="false">1-Q25*(1-$E278)</f>
        <v>1</v>
      </c>
      <c r="R279" s="22" t="n">
        <f aca="false">1-R25*(1-$E278)</f>
        <v>1</v>
      </c>
      <c r="S279" s="22" t="n">
        <f aca="false">1-S25*(1-$E278)</f>
        <v>1</v>
      </c>
      <c r="T279" s="22" t="n">
        <f aca="false">1-T25*(1-$E278)</f>
        <v>1</v>
      </c>
      <c r="U279" s="22" t="n">
        <f aca="false">1-U25*(1-$E278)</f>
        <v>1</v>
      </c>
      <c r="V279" s="22" t="n">
        <f aca="false">1-V25*(1-$E278)</f>
        <v>1</v>
      </c>
      <c r="W279" s="22" t="n">
        <f aca="false">1-W25*(1-$E278)</f>
        <v>1</v>
      </c>
      <c r="X279" s="22" t="n">
        <f aca="false">1-X25*(1-$E278)</f>
        <v>1</v>
      </c>
      <c r="Y279" s="22" t="n">
        <f aca="false">1-Y25*(1-$E278)</f>
        <v>1</v>
      </c>
      <c r="Z279" s="22" t="n">
        <f aca="false">1-Z25*(1-$E278)</f>
        <v>1</v>
      </c>
      <c r="AA279" s="22" t="n">
        <f aca="false">1-AA25*(1-$E278)</f>
        <v>1</v>
      </c>
      <c r="AB279" s="22" t="n">
        <f aca="false">1-AB25*(1-$E278)</f>
        <v>1</v>
      </c>
      <c r="AC279" s="22" t="n">
        <f aca="false">1-AC25*(1-$E278)</f>
        <v>1</v>
      </c>
      <c r="AD279" s="22" t="n">
        <f aca="false">1-AD25*(1-$E278)</f>
        <v>1</v>
      </c>
      <c r="AE279" s="22" t="n">
        <f aca="false">1-AE25*(1-$E278)</f>
        <v>1</v>
      </c>
      <c r="AF279" s="22" t="n">
        <f aca="false">1-AF25*(1-$E278)</f>
        <v>1</v>
      </c>
      <c r="AG279" s="22" t="n">
        <f aca="false">1-AG25*(1-$E278)</f>
        <v>1</v>
      </c>
      <c r="AH279" s="22" t="n">
        <f aca="false">1-AH25*(1-$E278)</f>
        <v>1</v>
      </c>
      <c r="AI279" s="22" t="n">
        <f aca="false">1-AI25*(1-$E278)</f>
        <v>1</v>
      </c>
      <c r="AJ279" s="22" t="n">
        <f aca="false">1-AJ25*(1-$E278)</f>
        <v>1</v>
      </c>
      <c r="AK279" s="22" t="n">
        <f aca="false">1-AK25*(1-$E278)</f>
        <v>1</v>
      </c>
      <c r="AL279" s="22" t="n">
        <f aca="false">1-AL25*(1-$E278)</f>
        <v>1</v>
      </c>
      <c r="AM279" s="22" t="n">
        <f aca="false">1-AM25*(1-$E278)</f>
        <v>1</v>
      </c>
      <c r="AN279" s="22" t="n">
        <f aca="false">1-AN25*(1-$E278)</f>
        <v>1</v>
      </c>
      <c r="AO279" s="22" t="n">
        <f aca="false">1-AO25*(1-$E278)</f>
        <v>1</v>
      </c>
      <c r="AP279" s="22" t="n">
        <f aca="false">1-AP25*(1-$E278)</f>
        <v>1</v>
      </c>
      <c r="AQ279" s="22" t="n">
        <f aca="false">1-AQ25*(1-$E278)</f>
        <v>1</v>
      </c>
      <c r="AR279" s="22" t="n">
        <f aca="false">1-AR25*(1-$E278)</f>
        <v>1</v>
      </c>
      <c r="AS279" s="22" t="n">
        <f aca="false">1-AS25*(1-$E278)</f>
        <v>1</v>
      </c>
      <c r="AT279" s="22" t="n">
        <f aca="false">1-AT25*(1-$E278)</f>
        <v>1</v>
      </c>
      <c r="AU279" s="22" t="n">
        <f aca="false">1-AU25*(1-$E278)</f>
        <v>1</v>
      </c>
      <c r="AV279" s="22" t="n">
        <f aca="false">1-AV25*(1-$E278)</f>
        <v>1</v>
      </c>
      <c r="AW279" s="22" t="n">
        <f aca="false">1-AW25*(1-$E278)</f>
        <v>1</v>
      </c>
      <c r="AX279" s="22" t="n">
        <f aca="false">1-AX25*(1-$E278)</f>
        <v>1</v>
      </c>
      <c r="AY279" s="22" t="n">
        <f aca="false">1-AY25*(1-$E278)</f>
        <v>1</v>
      </c>
      <c r="AZ279" s="22" t="n">
        <f aca="false">1-AZ25*(1-$E278)</f>
        <v>1</v>
      </c>
      <c r="BA279" s="22" t="n">
        <f aca="false">1-BA25*(1-$E278)</f>
        <v>1</v>
      </c>
      <c r="BB279" s="22" t="n">
        <f aca="false">1-BB25*(1-$E278)</f>
        <v>1</v>
      </c>
      <c r="BC279" s="22" t="n">
        <f aca="false">1-BC25*(1-$E278)</f>
        <v>1</v>
      </c>
      <c r="BD279" s="22" t="n">
        <f aca="false">1-BD25*(1-$E278)</f>
        <v>1</v>
      </c>
      <c r="BE279" s="22" t="n">
        <f aca="false">1-BE25*(1-$E278)</f>
        <v>1</v>
      </c>
      <c r="BF279" s="22" t="n">
        <f aca="false">1-BF25*(1-$E278)</f>
        <v>1</v>
      </c>
      <c r="BG279" s="22" t="n">
        <f aca="false">1-BG25*(1-$E278)</f>
        <v>1</v>
      </c>
      <c r="BH279" s="22" t="n">
        <f aca="false">1-BH25*(1-$E278)</f>
        <v>1</v>
      </c>
      <c r="BI279" s="22" t="n">
        <f aca="false">1-BI25*(1-$E278)</f>
        <v>1</v>
      </c>
      <c r="BJ279" s="22" t="n">
        <f aca="false">1-BJ25*(1-$E278)</f>
        <v>1</v>
      </c>
      <c r="BK279" s="22" t="n">
        <f aca="false">1-BK25*(1-$E278)</f>
        <v>1</v>
      </c>
      <c r="BL279" s="22" t="n">
        <f aca="false">1-BL25*(1-$E278)</f>
        <v>1</v>
      </c>
      <c r="BM279" s="22" t="n">
        <f aca="false">1-BM25*(1-$E278)</f>
        <v>1</v>
      </c>
      <c r="BN279" s="22" t="n">
        <f aca="false">1-BN25*(1-$E278)</f>
        <v>1</v>
      </c>
      <c r="BO279" s="22" t="n">
        <f aca="false">1-BO25*(1-$E278)</f>
        <v>1</v>
      </c>
      <c r="BP279" s="22" t="n">
        <f aca="false">1-BP25*(1-$E278)</f>
        <v>1</v>
      </c>
      <c r="BQ279" s="22" t="n">
        <f aca="false">1-BQ25*(1-$E278)</f>
        <v>1</v>
      </c>
      <c r="BR279" s="22" t="n">
        <f aca="false">1-BR25*(1-$E278)</f>
        <v>1</v>
      </c>
      <c r="BS279" s="22" t="n">
        <f aca="false">1-BS25*(1-$E278)</f>
        <v>1</v>
      </c>
      <c r="BT279" s="22" t="n">
        <f aca="false">1-BT25*(1-$E278)</f>
        <v>1</v>
      </c>
      <c r="BU279" s="22" t="n">
        <f aca="false">1-BU25*(1-$E278)</f>
        <v>1</v>
      </c>
      <c r="BV279" s="22" t="n">
        <f aca="false">1-BV25*(1-$E278)</f>
        <v>1</v>
      </c>
      <c r="BW279" s="22" t="n">
        <f aca="false">1-BW25*(1-$E278)</f>
        <v>1</v>
      </c>
      <c r="BX279" s="22" t="n">
        <f aca="false">1-BX25*(1-$E278)</f>
        <v>1</v>
      </c>
      <c r="BY279" s="22" t="n">
        <f aca="false">1-BY25*(1-$E278)</f>
        <v>1</v>
      </c>
      <c r="BZ279" s="22" t="n">
        <f aca="false">1-BZ25*(1-$E278)</f>
        <v>1</v>
      </c>
      <c r="CA279" s="22" t="n">
        <f aca="false">1-CA25*(1-$E278)</f>
        <v>1</v>
      </c>
      <c r="CB279" s="22" t="n">
        <f aca="false">1-CB25*(1-$E278)</f>
        <v>1</v>
      </c>
      <c r="CC279" s="22" t="n">
        <f aca="false">1-CC25*(1-$E278)</f>
        <v>1</v>
      </c>
      <c r="CD279" s="22" t="n">
        <f aca="false">1-CD25*(1-$E278)</f>
        <v>1</v>
      </c>
      <c r="CE279" s="22" t="n">
        <f aca="false">1-CE25*(1-$E278)</f>
        <v>1</v>
      </c>
      <c r="CF279" s="22" t="n">
        <f aca="false">1-CF25*(1-$E278)</f>
        <v>1</v>
      </c>
      <c r="CG279" s="22" t="n">
        <f aca="false">1-CG25*(1-$E278)</f>
        <v>1</v>
      </c>
      <c r="CH279" s="22" t="n">
        <f aca="false">1-CH25*(1-$E278)</f>
        <v>1</v>
      </c>
      <c r="CI279" s="22" t="n">
        <f aca="false">1-CI25*(1-$E278)</f>
        <v>1</v>
      </c>
      <c r="CJ279" s="22" t="n">
        <f aca="false">1-CJ25*(1-$E278)</f>
        <v>1</v>
      </c>
      <c r="CK279" s="22" t="n">
        <f aca="false">1-CK25*(1-$E278)</f>
        <v>1</v>
      </c>
      <c r="CL279" s="22" t="n">
        <f aca="false">1-CL25*(1-$E278)</f>
        <v>1</v>
      </c>
      <c r="CM279" s="22" t="n">
        <f aca="false">1-CM25*(1-$E278)</f>
        <v>1</v>
      </c>
      <c r="CN279" s="22" t="n">
        <f aca="false">1-CN25*(1-$E278)</f>
        <v>1</v>
      </c>
      <c r="CO279" s="22" t="n">
        <f aca="false">1-CO25*(1-$E278)</f>
        <v>1</v>
      </c>
      <c r="CP279" s="22" t="n">
        <f aca="false">1-CP25*(1-$E278)</f>
        <v>1</v>
      </c>
      <c r="CQ279" s="22" t="n">
        <f aca="false">1-CQ25*(1-$E278)</f>
        <v>1</v>
      </c>
      <c r="CR279" s="22" t="n">
        <f aca="false">1-CR25*(1-$E278)</f>
        <v>1</v>
      </c>
      <c r="CS279" s="22" t="n">
        <f aca="false">1-CS25*(1-$E278)</f>
        <v>1</v>
      </c>
      <c r="CT279" s="22" t="n">
        <f aca="false">1-CT25*(1-$E278)</f>
        <v>1</v>
      </c>
      <c r="CU279" s="22" t="n">
        <f aca="false">1-CU25*(1-$E278)</f>
        <v>1</v>
      </c>
      <c r="CV279" s="22" t="n">
        <f aca="false">1-CV25*(1-$E278)</f>
        <v>1</v>
      </c>
      <c r="CW279" s="22" t="n">
        <f aca="false">1-CW25*(1-$E278)</f>
        <v>1</v>
      </c>
      <c r="CX279" s="22" t="n">
        <f aca="false">1-CX25*(1-$E278)</f>
        <v>1</v>
      </c>
      <c r="CY279" s="22" t="n">
        <f aca="false">1-CY25*(1-$E278)</f>
        <v>1</v>
      </c>
      <c r="CZ279" s="22" t="n">
        <f aca="false">1-CZ25*(1-$E278)</f>
        <v>1</v>
      </c>
      <c r="DA279" s="22" t="n">
        <f aca="false">1-DA25*(1-$E278)</f>
        <v>1</v>
      </c>
      <c r="DB279" s="22" t="n">
        <f aca="false">1-DB25*(1-$E278)</f>
        <v>1</v>
      </c>
      <c r="DC279" s="22" t="n">
        <f aca="false">1-DC25*(1-$E278)</f>
        <v>1</v>
      </c>
      <c r="DD279" s="22" t="n">
        <f aca="false">1-DD25*(1-$E278)</f>
        <v>1</v>
      </c>
      <c r="DE279" s="22" t="n">
        <f aca="false">1-DE25*(1-$E278)</f>
        <v>1</v>
      </c>
      <c r="DF279" s="22" t="n">
        <f aca="false">1-DF25*(1-$E278)</f>
        <v>1</v>
      </c>
      <c r="DG279" s="22" t="n">
        <f aca="false">1-DG25*(1-$E278)</f>
        <v>1</v>
      </c>
      <c r="DH279" s="22" t="n">
        <f aca="false">1-DH25*(1-$E278)</f>
        <v>1</v>
      </c>
      <c r="DI279" s="22" t="n">
        <f aca="false">1-DI25*(1-$E278)</f>
        <v>1</v>
      </c>
      <c r="DJ279" s="22" t="n">
        <f aca="false">1-DJ25*(1-$E278)</f>
        <v>1</v>
      </c>
      <c r="DK279" s="22" t="n">
        <f aca="false">1-DK25*(1-$E278)</f>
        <v>1</v>
      </c>
      <c r="DL279" s="22" t="n">
        <f aca="false">1-DL25*(1-$E278)</f>
        <v>1</v>
      </c>
      <c r="DM279" s="22" t="n">
        <f aca="false">1-DM25*(1-$E278)</f>
        <v>1</v>
      </c>
      <c r="DN279" s="22" t="n">
        <f aca="false">1-DN25*(1-$E278)</f>
        <v>1</v>
      </c>
      <c r="DO279" s="22" t="n">
        <f aca="false">1-DO25*(1-$E278)</f>
        <v>1</v>
      </c>
      <c r="DP279" s="22" t="n">
        <f aca="false">1-DP25*(1-$E278)</f>
        <v>1</v>
      </c>
      <c r="DQ279" s="22" t="n">
        <f aca="false">1-DQ25*(1-$E278)</f>
        <v>1</v>
      </c>
      <c r="DR279" s="22" t="n">
        <f aca="false">1-DR25*(1-$E278)</f>
        <v>1</v>
      </c>
      <c r="DS279" s="22" t="n">
        <f aca="false">1-DS25*(1-$E278)</f>
        <v>1</v>
      </c>
      <c r="DT279" s="22" t="n">
        <f aca="false">1-DT25*(1-$E278)</f>
        <v>1</v>
      </c>
      <c r="DU279" s="22" t="n">
        <f aca="false">1-DU25*(1-$E278)</f>
        <v>1</v>
      </c>
      <c r="DV279" s="22" t="n">
        <f aca="false">1-DV25*(1-$E278)</f>
        <v>1</v>
      </c>
      <c r="DW279" s="22" t="n">
        <f aca="false">1-DW25*(1-$E278)</f>
        <v>1</v>
      </c>
      <c r="DX279" s="22" t="n">
        <f aca="false">1-DX25*(1-$E278)</f>
        <v>1</v>
      </c>
      <c r="DY279" s="22" t="n">
        <f aca="false">1-DY25*(1-$E278)</f>
        <v>1</v>
      </c>
      <c r="DZ279" s="22" t="n">
        <f aca="false">1-DZ25*(1-$E278)</f>
        <v>1</v>
      </c>
      <c r="EA279" s="22" t="n">
        <f aca="false">1-EA25*(1-$E278)</f>
        <v>1</v>
      </c>
      <c r="EB279" s="22" t="n">
        <f aca="false">1-EB25*(1-$E278)</f>
        <v>1</v>
      </c>
      <c r="EC279" s="22" t="n">
        <f aca="false">1-EC25*(1-$E278)</f>
        <v>1</v>
      </c>
      <c r="ED279" s="22" t="n">
        <f aca="false">1-ED25*(1-$E278)</f>
        <v>1</v>
      </c>
      <c r="EE279" s="22" t="n">
        <f aca="false">1-EE25*(1-$E278)</f>
        <v>1</v>
      </c>
      <c r="EF279" s="22" t="n">
        <f aca="false">1-EF25*(1-$E278)</f>
        <v>1</v>
      </c>
      <c r="EG279" s="22" t="n">
        <f aca="false">1-EG25*(1-$E278)</f>
        <v>1</v>
      </c>
      <c r="EH279" s="22" t="n">
        <f aca="false">1-EH25*(1-$E278)</f>
        <v>1</v>
      </c>
      <c r="EI279" s="22" t="n">
        <f aca="false">1-EI25*(1-$E278)</f>
        <v>1</v>
      </c>
      <c r="EJ279" s="22" t="n">
        <f aca="false">1-EJ25*(1-$E278)</f>
        <v>1</v>
      </c>
      <c r="EK279" s="22" t="n">
        <f aca="false">1-EK25*(1-$E278)</f>
        <v>1</v>
      </c>
      <c r="EL279" s="22" t="n">
        <f aca="false">1-EL25*(1-$E278)</f>
        <v>1</v>
      </c>
      <c r="EM279" s="22" t="n">
        <f aca="false">1-EM25*(1-$E278)</f>
        <v>1</v>
      </c>
      <c r="EN279" s="22" t="n">
        <f aca="false">1-EN25*(1-$E278)</f>
        <v>1</v>
      </c>
      <c r="EO279" s="22" t="n">
        <f aca="false">1-EO25*(1-$E278)</f>
        <v>1</v>
      </c>
      <c r="EP279" s="22" t="n">
        <f aca="false">1-EP25*(1-$E278)</f>
        <v>1</v>
      </c>
      <c r="EQ279" s="22" t="n">
        <f aca="false">1-EQ25*(1-$E278)</f>
        <v>1</v>
      </c>
      <c r="ER279" s="22" t="n">
        <f aca="false">1-ER25*(1-$E278)</f>
        <v>1</v>
      </c>
      <c r="ES279" s="22" t="n">
        <f aca="false">1-ES25*(1-$E278)</f>
        <v>1</v>
      </c>
      <c r="ET279" s="22" t="n">
        <f aca="false">1-ET25*(1-$E278)</f>
        <v>1</v>
      </c>
      <c r="EU279" s="22" t="n">
        <f aca="false">1-EU25*(1-$E278)</f>
        <v>1</v>
      </c>
      <c r="EV279" s="22" t="n">
        <f aca="false">1-EV25*(1-$E278)</f>
        <v>1</v>
      </c>
      <c r="EW279" s="22" t="n">
        <f aca="false">1-EW25*(1-$E278)</f>
        <v>1</v>
      </c>
      <c r="EX279" s="22" t="n">
        <f aca="false">1-EX25*(1-$E278)</f>
        <v>1</v>
      </c>
      <c r="EY279" s="22" t="n">
        <f aca="false">1-EY25*(1-$E278)</f>
        <v>1</v>
      </c>
      <c r="EZ279" s="22" t="n">
        <f aca="false">1-EZ25*(1-$E278)</f>
        <v>1</v>
      </c>
      <c r="FA279" s="22" t="n">
        <f aca="false">1-FA25*(1-$E278)</f>
        <v>1</v>
      </c>
      <c r="FB279" s="22" t="n">
        <f aca="false">1-FB25*(1-$E278)</f>
        <v>1</v>
      </c>
      <c r="FC279" s="22" t="n">
        <f aca="false">1-FC25*(1-$E278)</f>
        <v>1</v>
      </c>
      <c r="FD279" s="22" t="n">
        <f aca="false">1-FD25*(1-$E278)</f>
        <v>1</v>
      </c>
      <c r="FE279" s="22" t="n">
        <f aca="false">1-FE25*(1-$E278)</f>
        <v>1</v>
      </c>
      <c r="FF279" s="22" t="n">
        <f aca="false">1-FF25*(1-$E278)</f>
        <v>1</v>
      </c>
      <c r="FG279" s="22" t="n">
        <f aca="false">1-FG25*(1-$E278)</f>
        <v>1</v>
      </c>
      <c r="FH279" s="22" t="n">
        <f aca="false">1-FH25*(1-$E278)</f>
        <v>1</v>
      </c>
    </row>
    <row r="280" customFormat="false" ht="15" hidden="false" customHeight="false" outlineLevel="0" collapsed="false">
      <c r="C280" s="27" t="s">
        <v>902</v>
      </c>
      <c r="D280" s="11" t="s">
        <v>359</v>
      </c>
      <c r="I280" s="62" t="n">
        <f aca="false">SUM(J280:FH280)</f>
        <v>29659.3445766507</v>
      </c>
      <c r="J280" s="62" t="n">
        <f aca="false">J174*J279-$F278*J20</f>
        <v>-2749.35227272727</v>
      </c>
      <c r="K280" s="62" t="n">
        <f aca="false">K174*K279-$F278*K20</f>
        <v>818.684731973848</v>
      </c>
      <c r="L280" s="62" t="n">
        <f aca="false">L174*L279-$F278*L20</f>
        <v>-684.462738443338</v>
      </c>
      <c r="M280" s="62" t="n">
        <f aca="false">M174*M279-$F278*M20</f>
        <v>-226.929361942715</v>
      </c>
      <c r="N280" s="62" t="n">
        <f aca="false">N174*N279-$F278*N20</f>
        <v>-1835.41287842623</v>
      </c>
      <c r="O280" s="62" t="n">
        <f aca="false">O174*O279-$F278*O20</f>
        <v>-3121.54278319658</v>
      </c>
      <c r="P280" s="62" t="n">
        <f aca="false">P174*P279-$F278*P20</f>
        <v>-806.09104905786</v>
      </c>
      <c r="Q280" s="62" t="n">
        <f aca="false">Q174*Q279-$F278*Q20</f>
        <v>-14045.8678538319</v>
      </c>
      <c r="R280" s="62" t="n">
        <f aca="false">R174*R279-$F278*R20</f>
        <v>-14034.8670670232</v>
      </c>
      <c r="S280" s="62" t="n">
        <f aca="false">S174*S279-$F278*S20</f>
        <v>-14016.5209519404</v>
      </c>
      <c r="T280" s="62" t="n">
        <f aca="false">T174*T279-$F278*T20</f>
        <v>195.695564464137</v>
      </c>
      <c r="U280" s="62" t="n">
        <f aca="false">U174*U279-$F278*U20</f>
        <v>201.14339753962</v>
      </c>
      <c r="V280" s="62" t="n">
        <f aca="false">V174*V279-$F278*V20</f>
        <v>200.546844069748</v>
      </c>
      <c r="W280" s="62" t="n">
        <f aca="false">W174*W279-$F278*W20</f>
        <v>179.82026869036</v>
      </c>
      <c r="X280" s="62" t="n">
        <f aca="false">X174*X279-$F278*X20</f>
        <v>185.173984597274</v>
      </c>
      <c r="Y280" s="62" t="n">
        <f aca="false">Y174*Y279-$F278*Y20</f>
        <v>190.509030990833</v>
      </c>
      <c r="Z280" s="62" t="n">
        <f aca="false">Z174*Z279-$F278*Z20</f>
        <v>189.915341592499</v>
      </c>
      <c r="AA280" s="62" t="n">
        <f aca="false">AA174*AA279-$F278*AA20</f>
        <v>86.7445407220539</v>
      </c>
      <c r="AB280" s="62" t="n">
        <f aca="false">AB174*AB279-$F278*AB20</f>
        <v>91.0668691260166</v>
      </c>
      <c r="AC280" s="62" t="n">
        <f aca="false">AC174*AC279-$F278*AC20</f>
        <v>95.370618462986</v>
      </c>
      <c r="AD280" s="62" t="n">
        <f aca="false">AD174*AD279-$F278*AD20</f>
        <v>94.7798052534797</v>
      </c>
      <c r="AE280" s="62" t="n">
        <f aca="false">AE174*AE279-$F278*AE20</f>
        <v>827.990392350468</v>
      </c>
      <c r="AF280" s="62" t="n">
        <f aca="false">AF174*AF279-$F278*AF20</f>
        <v>839.718985944092</v>
      </c>
      <c r="AG280" s="62" t="n">
        <f aca="false">AG174*AG279-$F278*AG20</f>
        <v>851.406850748181</v>
      </c>
      <c r="AH280" s="62" t="n">
        <f aca="false">AH174*AH279-$F278*AH20</f>
        <v>850.043719976879</v>
      </c>
      <c r="AI280" s="62" t="n">
        <f aca="false">AI174*AI279-$F278*AI20</f>
        <v>833.295840088511</v>
      </c>
      <c r="AJ280" s="62" t="n">
        <f aca="false">AJ174*AJ279-$F278*AJ20</f>
        <v>832.02436408936</v>
      </c>
      <c r="AK280" s="62" t="n">
        <f aca="false">AK174*AK279-$F278*AK20</f>
        <v>835.5651959738</v>
      </c>
      <c r="AL280" s="62" t="n">
        <f aca="false">AL174*AL279-$F278*AL20</f>
        <v>834.206072288152</v>
      </c>
      <c r="AM280" s="62" t="n">
        <f aca="false">AM174*AM279-$F278*AM20</f>
        <v>772.260396227459</v>
      </c>
      <c r="AN280" s="62" t="n">
        <f aca="false">AN174*AN279-$F278*AN20</f>
        <v>783.297994768972</v>
      </c>
      <c r="AO280" s="62" t="n">
        <f aca="false">AO174*AO279-$F278*AO20</f>
        <v>794.297111535705</v>
      </c>
      <c r="AP280" s="62" t="n">
        <f aca="false">AP174*AP279-$F278*AP20</f>
        <v>792.923276702104</v>
      </c>
      <c r="AQ280" s="62" t="n">
        <f aca="false">AQ174*AQ279-$F278*AQ20</f>
        <v>675.790444407799</v>
      </c>
      <c r="AR280" s="62" t="n">
        <f aca="false">AR174*AR279-$F278*AR20</f>
        <v>685.811832607165</v>
      </c>
      <c r="AS280" s="62" t="n">
        <f aca="false">AS174*AS279-$F278*AS20</f>
        <v>695.796437408535</v>
      </c>
      <c r="AT280" s="62" t="n">
        <f aca="false">AT174*AT279-$F278*AT20</f>
        <v>694.468963107506</v>
      </c>
      <c r="AU280" s="62" t="n">
        <f aca="false">AU174*AU279-$F278*AU20</f>
        <v>699.226296203397</v>
      </c>
      <c r="AV280" s="62" t="n">
        <f aca="false">AV174*AV279-$F278*AV20</f>
        <v>709.51510389988</v>
      </c>
      <c r="AW280" s="62" t="n">
        <f aca="false">AW174*AW279-$F278*AW20</f>
        <v>719.767242138142</v>
      </c>
      <c r="AX280" s="62" t="n">
        <f aca="false">AX174*AX279-$F278*AX20</f>
        <v>718.435353751322</v>
      </c>
      <c r="AY280" s="62" t="n">
        <f aca="false">AY174*AY279-$F278*AY20</f>
        <v>640.330269025548</v>
      </c>
      <c r="AZ280" s="62" t="n">
        <f aca="false">AZ174*AZ279-$F278*AZ20</f>
        <v>639.014802186573</v>
      </c>
      <c r="BA280" s="62" t="n">
        <f aca="false">BA174*BA279-$F278*BA20</f>
        <v>648.49243675747</v>
      </c>
      <c r="BB280" s="62" t="n">
        <f aca="false">BB174*BB279-$F278*BB20</f>
        <v>647.148643269483</v>
      </c>
      <c r="BC280" s="62" t="n">
        <f aca="false">BC174*BC279-$F278*BC20</f>
        <v>656.233853546418</v>
      </c>
      <c r="BD280" s="62" t="n">
        <f aca="false">BD174*BD279-$F278*BD20</f>
        <v>665.991469033936</v>
      </c>
      <c r="BE280" s="62" t="n">
        <f aca="false">BE174*BE279-$F278*BE20</f>
        <v>675.710433543714</v>
      </c>
      <c r="BF280" s="62" t="n">
        <f aca="false">BF174*BF279-$F278*BF20</f>
        <v>674.298208969147</v>
      </c>
      <c r="BG280" s="62" t="n">
        <f aca="false">BG174*BG279-$F278*BG20</f>
        <v>670.327145733319</v>
      </c>
      <c r="BH280" s="62" t="n">
        <f aca="false">BH174*BH279-$F278*BH20</f>
        <v>630.893920444079</v>
      </c>
      <c r="BI280" s="62" t="n">
        <f aca="false">BI174*BI279-$F278*BI20</f>
        <v>640.216765484081</v>
      </c>
      <c r="BJ280" s="62" t="n">
        <f aca="false">BJ174*BJ279-$F278*BJ20</f>
        <v>638.780602105016</v>
      </c>
      <c r="BK280" s="62" t="n">
        <f aca="false">BK174*BK279-$F278*BK20</f>
        <v>594.072194728277</v>
      </c>
      <c r="BL280" s="62" t="n">
        <f aca="false">BL174*BL279-$F278*BL20</f>
        <v>603.136907483445</v>
      </c>
      <c r="BM280" s="62" t="n">
        <f aca="false">BM174*BM279-$F278*BM20</f>
        <v>612.162626151813</v>
      </c>
      <c r="BN280" s="62" t="n">
        <f aca="false">BN174*BN279-$F278*BN20</f>
        <v>610.720356627478</v>
      </c>
      <c r="BO280" s="62" t="n">
        <f aca="false">BO174*BO279-$F278*BO20</f>
        <v>608.458964490797</v>
      </c>
      <c r="BP280" s="62" t="n">
        <f aca="false">BP174*BP279-$F278*BP20</f>
        <v>607.061144119481</v>
      </c>
      <c r="BQ280" s="62" t="n">
        <f aca="false">BQ174*BQ279-$F278*BQ20</f>
        <v>616.158641918753</v>
      </c>
      <c r="BR280" s="62" t="n">
        <f aca="false">BR174*BR279-$F278*BR20</f>
        <v>614.730521035231</v>
      </c>
      <c r="BS280" s="62" t="n">
        <f aca="false">BS174*BS279-$F278*BS20</f>
        <v>554.643350823538</v>
      </c>
      <c r="BT280" s="62" t="n">
        <f aca="false">BT174*BT279-$F278*BT20</f>
        <v>563.32549556396</v>
      </c>
      <c r="BU280" s="62" t="n">
        <f aca="false">BU174*BU279-$F278*BU20</f>
        <v>571.970148696856</v>
      </c>
      <c r="BV280" s="62" t="n">
        <f aca="false">BV174*BV279-$F278*BV20</f>
        <v>570.554524572651</v>
      </c>
      <c r="BW280" s="62" t="n">
        <f aca="false">BW174*BW279-$F278*BW20</f>
        <v>542.650321022896</v>
      </c>
      <c r="BX280" s="62" t="n">
        <f aca="false">BX174*BX279-$F278*BX20</f>
        <v>551.177558388119</v>
      </c>
      <c r="BY280" s="62" t="n">
        <f aca="false">BY174*BY279-$F278*BY20</f>
        <v>559.666440278379</v>
      </c>
      <c r="BZ280" s="62" t="n">
        <f aca="false">BZ174*BZ279-$F278*BZ20</f>
        <v>558.211964376573</v>
      </c>
      <c r="CA280" s="62" t="n">
        <f aca="false">CA174*CA279-$F278*CA20</f>
        <v>1227.40013410236</v>
      </c>
      <c r="CB280" s="62" t="n">
        <f aca="false">CB174*CB279-$F278*CB20</f>
        <v>881.866928170633</v>
      </c>
      <c r="CC280" s="62" t="n">
        <f aca="false">CC174*CC279-$F278*CC20</f>
        <v>890.486804315299</v>
      </c>
      <c r="CD280" s="62" t="n">
        <f aca="false">CD174*CD279-$F278*CD20</f>
        <v>889.404881397586</v>
      </c>
      <c r="CE280" s="62" t="n">
        <f aca="false">CE174*CE279-$F278*CE20</f>
        <v>842.163446133274</v>
      </c>
      <c r="CF280" s="62" t="n">
        <f aca="false">CF174*CF279-$F278*CF20</f>
        <v>841.108384677221</v>
      </c>
      <c r="CG280" s="62" t="n">
        <f aca="false">CG174*CG279-$F278*CG20</f>
        <v>849.285477121216</v>
      </c>
      <c r="CH280" s="62" t="n">
        <f aca="false">CH174*CH279-$F278*CH20</f>
        <v>848.208718873783</v>
      </c>
      <c r="CI280" s="62" t="n">
        <f aca="false">CI174*CI279-$F278*CI20</f>
        <v>871.671537454771</v>
      </c>
      <c r="CJ280" s="62" t="n">
        <f aca="false">CJ174*CJ279-$F278*CJ20</f>
        <v>880.266746331075</v>
      </c>
      <c r="CK280" s="62" t="n">
        <f aca="false">CK174*CK279-$F278*CK20</f>
        <v>888.826583709964</v>
      </c>
      <c r="CL280" s="62" t="n">
        <f aca="false">CL174*CL279-$F278*CL20</f>
        <v>887.701772226154</v>
      </c>
      <c r="CM280" s="62" t="n">
        <f aca="false">CM174*CM279-$F278*CM20</f>
        <v>927.947585820415</v>
      </c>
      <c r="CN280" s="62" t="n">
        <f aca="false">CN174*CN279-$F278*CN20</f>
        <v>937.153314323766</v>
      </c>
      <c r="CO280" s="62" t="n">
        <f aca="false">CO174*CO279-$F278*CO20</f>
        <v>946.323192049582</v>
      </c>
      <c r="CP280" s="62" t="n">
        <f aca="false">CP174*CP279-$F278*CP20</f>
        <v>945.183139486845</v>
      </c>
      <c r="CQ280" s="62" t="n">
        <f aca="false">CQ174*CQ279-$F278*CQ20</f>
        <v>887.80180167163</v>
      </c>
      <c r="CR280" s="62" t="n">
        <f aca="false">CR174*CR279-$F278*CR20</f>
        <v>896.549567059684</v>
      </c>
      <c r="CS280" s="62" t="n">
        <f aca="false">CS174*CS279-$F278*CS20</f>
        <v>905.26109555251</v>
      </c>
      <c r="CT280" s="62" t="n">
        <f aca="false">CT174*CT279-$F278*CT20</f>
        <v>904.108764470411</v>
      </c>
      <c r="CU280" s="62" t="n">
        <f aca="false">CU174*CU279-$F278*CU20</f>
        <v>-33900.6731111658</v>
      </c>
      <c r="CV280" s="62" t="n">
        <f aca="false">CV174*CV279-$F278*CV20</f>
        <v>874.13471392866</v>
      </c>
      <c r="CW280" s="62" t="n">
        <f aca="false">CW174*CW279-$F278*CW20</f>
        <v>882.526261929495</v>
      </c>
      <c r="CX280" s="62" t="n">
        <f aca="false">CX174*CX279-$F278*CX20</f>
        <v>881.299514005332</v>
      </c>
      <c r="CY280" s="62" t="n">
        <f aca="false">CY174*CY279-$F278*CY20</f>
        <v>1065.19638803434</v>
      </c>
      <c r="CZ280" s="62" t="n">
        <f aca="false">CZ174*CZ279-$F278*CZ20</f>
        <v>1075.57229449574</v>
      </c>
      <c r="DA280" s="62" t="n">
        <f aca="false">DA174*DA279-$F278*DA20</f>
        <v>1085.90083663295</v>
      </c>
      <c r="DB280" s="62" t="n">
        <f aca="false">DB174*DB279-$F278*DB20</f>
        <v>1084.3946539814</v>
      </c>
      <c r="DC280" s="62" t="n">
        <f aca="false">DC174*DC279-$F278*DC20</f>
        <v>1048.75342273494</v>
      </c>
      <c r="DD280" s="62" t="n">
        <f aca="false">DD174*DD279-$F278*DD20</f>
        <v>1058.98214193129</v>
      </c>
      <c r="DE280" s="62" t="n">
        <f aca="false">DE174*DE279-$F278*DE20</f>
        <v>1069.16464917952</v>
      </c>
      <c r="DF280" s="62" t="n">
        <f aca="false">DF174*DF279-$F278*DF20</f>
        <v>1067.69511201727</v>
      </c>
      <c r="DG280" s="62" t="n">
        <f aca="false">DG174*DG279-$F278*DG20</f>
        <v>1049.79409933854</v>
      </c>
      <c r="DH280" s="62" t="n">
        <f aca="false">DH174*DH279-$F278*DH20</f>
        <v>1060.04408365918</v>
      </c>
      <c r="DI280" s="62" t="n">
        <f aca="false">DI174*DI279-$F278*DI20</f>
        <v>1070.24817086333</v>
      </c>
      <c r="DJ280" s="62" t="n">
        <f aca="false">DJ174*DJ279-$F278*DJ20</f>
        <v>1068.78864532827</v>
      </c>
      <c r="DK280" s="62" t="n">
        <f aca="false">DK174*DK279-$F278*DK20</f>
        <v>1006.21233559843</v>
      </c>
      <c r="DL280" s="62" t="n">
        <f aca="false">DL174*DL279-$F278*DL20</f>
        <v>1004.80421358023</v>
      </c>
      <c r="DM280" s="62" t="n">
        <f aca="false">DM174*DM279-$F278*DM20</f>
        <v>1014.42348821132</v>
      </c>
      <c r="DN280" s="62" t="n">
        <f aca="false">DN174*DN279-$F278*DN20</f>
        <v>1012.98640889449</v>
      </c>
      <c r="DO280" s="62" t="n">
        <f aca="false">DO174*DO279-$F278*DO20</f>
        <v>1046.27389877179</v>
      </c>
      <c r="DP280" s="62" t="n">
        <f aca="false">DP174*DP279-$F278*DP20</f>
        <v>1056.50709112333</v>
      </c>
      <c r="DQ280" s="62" t="n">
        <f aca="false">DQ174*DQ279-$F278*DQ20</f>
        <v>1066.69511068707</v>
      </c>
      <c r="DR280" s="62" t="n">
        <f aca="false">DR174*DR279-$F278*DR20</f>
        <v>1065.2586187603</v>
      </c>
      <c r="DS280" s="62" t="n">
        <f aca="false">DS174*DS279-$F278*DS20</f>
        <v>1020.43457584031</v>
      </c>
      <c r="DT280" s="62" t="n">
        <f aca="false">DT174*DT279-$F278*DT20</f>
        <v>1030.38819081553</v>
      </c>
      <c r="DU280" s="62" t="n">
        <f aca="false">DU174*DU279-$F278*DU20</f>
        <v>1040.29687722858</v>
      </c>
      <c r="DV280" s="62" t="n">
        <f aca="false">DV174*DV279-$F278*DV20</f>
        <v>1038.8681516625</v>
      </c>
      <c r="DW280" s="62" t="n">
        <f aca="false">DW174*DW279-$F278*DW20</f>
        <v>1018.65451900971</v>
      </c>
      <c r="DX280" s="62" t="n">
        <f aca="false">DX174*DX279-$F278*DX20</f>
        <v>1028.59022933558</v>
      </c>
      <c r="DY280" s="62" t="n">
        <f aca="false">DY174*DY279-$F278*DY20</f>
        <v>1038.48107190282</v>
      </c>
      <c r="DZ280" s="62" t="n">
        <f aca="false">DZ174*DZ279-$F278*DZ20</f>
        <v>1037.05427988517</v>
      </c>
      <c r="EA280" s="62" t="n">
        <f aca="false">EA174*EA279-$F278*EA20</f>
        <v>1020.21188270729</v>
      </c>
      <c r="EB280" s="62" t="n">
        <f aca="false">EB174*EB279-$F278*EB20</f>
        <v>1018.84193657206</v>
      </c>
      <c r="EC280" s="62" t="n">
        <f aca="false">EC174*EC279-$F278*EC20</f>
        <v>1028.65403839373</v>
      </c>
      <c r="ED280" s="62" t="n">
        <f aca="false">ED174*ED279-$F278*ED20</f>
        <v>1027.25592002708</v>
      </c>
      <c r="EE280" s="62" t="n">
        <f aca="false">EE174*EE279-$F278*EE20</f>
        <v>995.018671467163</v>
      </c>
      <c r="EF280" s="62" t="n">
        <f aca="false">EF174*EF279-$F278*EF20</f>
        <v>1004.70065405525</v>
      </c>
      <c r="EG280" s="62" t="n">
        <f aca="false">EG174*EG279-$F278*EG20</f>
        <v>1014.33805745584</v>
      </c>
      <c r="EH280" s="62" t="n">
        <f aca="false">EH174*EH279-$F278*EH20</f>
        <v>1012.92044198279</v>
      </c>
      <c r="EI280" s="62" t="n">
        <f aca="false">EI174*EI279-$F278*EI20</f>
        <v>1063.83579101975</v>
      </c>
      <c r="EJ280" s="62" t="n">
        <f aca="false">EJ174*EJ279-$F278*EJ20</f>
        <v>1025.94060603263</v>
      </c>
      <c r="EK280" s="62" t="n">
        <f aca="false">EK174*EK279-$F278*EK20</f>
        <v>1035.87548792143</v>
      </c>
      <c r="EL280" s="62" t="n">
        <f aca="false">EL174*EL279-$F278*EL20</f>
        <v>1034.52260019316</v>
      </c>
      <c r="EM280" s="62" t="n">
        <f aca="false">EM174*EM279-$F278*EM20</f>
        <v>1068.22156876731</v>
      </c>
      <c r="EN280" s="62" t="n">
        <f aca="false">EN174*EN279-$F278*EN20</f>
        <v>1078.75957588732</v>
      </c>
      <c r="EO280" s="62" t="n">
        <f aca="false">EO174*EO279-$F278*EO20</f>
        <v>1089.25438810497</v>
      </c>
      <c r="EP280" s="62" t="n">
        <f aca="false">EP174*EP279-$F278*EP20</f>
        <v>1087.88079281611</v>
      </c>
      <c r="EQ280" s="62" t="n">
        <f aca="false">EQ174*EQ279-$F278*EQ20</f>
        <v>1030.03031767166</v>
      </c>
      <c r="ER280" s="62" t="n">
        <f aca="false">ER174*ER279-$F278*ER20</f>
        <v>1028.69282339071</v>
      </c>
      <c r="ES280" s="62" t="n">
        <f aca="false">ES174*ES279-$F278*ES20</f>
        <v>1038.64596061733</v>
      </c>
      <c r="ET280" s="62" t="n">
        <f aca="false">ET174*ET279-$F278*ET20</f>
        <v>1037.28096146051</v>
      </c>
      <c r="EU280" s="62" t="n">
        <f aca="false">EU174*EU279-$F278*EU20</f>
        <v>1020.49251918369</v>
      </c>
      <c r="EV280" s="62" t="n">
        <f aca="false">EV174*EV279-$F278*EV20</f>
        <v>994.620442304851</v>
      </c>
      <c r="EW280" s="62" t="n">
        <f aca="false">EW174*EW279-$F278*EW20</f>
        <v>1004.24101546334</v>
      </c>
      <c r="EX280" s="62" t="n">
        <f aca="false">EX174*EX279-$F278*EX20</f>
        <v>1002.91830212228</v>
      </c>
      <c r="EY280" s="62" t="n">
        <f aca="false">EY174*EY279-$F278*EY20</f>
        <v>999.419206202526</v>
      </c>
      <c r="EZ280" s="62" t="n">
        <f aca="false">EZ174*EZ279-$F278*EZ20</f>
        <v>1009.2203373108</v>
      </c>
      <c r="FA280" s="62" t="n">
        <f aca="false">FA174*FA279-$F278*FA20</f>
        <v>1018.97916896445</v>
      </c>
      <c r="FB280" s="62" t="n">
        <f aca="false">FB174*FB279-$F278*FB20</f>
        <v>1017.63404885939</v>
      </c>
      <c r="FC280" s="62" t="n">
        <f aca="false">FC174*FC279-$F278*FC20</f>
        <v>1014.08062105759</v>
      </c>
      <c r="FD280" s="62" t="n">
        <f aca="false">FD174*FD279-$F278*FD20</f>
        <v>0</v>
      </c>
      <c r="FE280" s="62" t="n">
        <f aca="false">FE174*FE279-$F278*FE20</f>
        <v>0</v>
      </c>
      <c r="FF280" s="62" t="n">
        <f aca="false">FF174*FF279-$F278*FF20</f>
        <v>0</v>
      </c>
      <c r="FG280" s="62" t="n">
        <f aca="false">FG174*FG279-$F278*FG20</f>
        <v>0</v>
      </c>
      <c r="FH280" s="62" t="n">
        <f aca="false">FH174*FH279-$F278*FH20</f>
        <v>0</v>
      </c>
    </row>
    <row r="281" customFormat="false" ht="15" hidden="false" customHeight="false" outlineLevel="0" collapsed="false">
      <c r="C281" s="27" t="s">
        <v>903</v>
      </c>
      <c r="D281" s="11" t="s">
        <v>32</v>
      </c>
      <c r="E281" s="32" t="n">
        <f aca="false">XIRR($J280:$FH280,$J$4:$FH$4)</f>
        <v>0.0244360201884225</v>
      </c>
    </row>
    <row r="282" customFormat="false" ht="15" hidden="false" customHeight="false" outlineLevel="0" collapsed="false">
      <c r="C282" s="0" t="s">
        <v>904</v>
      </c>
      <c r="D282" s="11" t="s">
        <v>359</v>
      </c>
      <c r="I282" s="20" t="n">
        <f aca="false">SUM(J282:FH282)</f>
        <v>33545.973772623</v>
      </c>
      <c r="J282" s="20" t="n">
        <f aca="false">J280-J156*J279</f>
        <v>-2749.35227272727</v>
      </c>
      <c r="K282" s="20" t="n">
        <f aca="false">K280-K156*K279</f>
        <v>818.684731973848</v>
      </c>
      <c r="L282" s="20" t="n">
        <f aca="false">L280-L156*L279</f>
        <v>-684.462738443338</v>
      </c>
      <c r="M282" s="20" t="n">
        <f aca="false">M280-M156*M279</f>
        <v>-226.929361942715</v>
      </c>
      <c r="N282" s="20" t="n">
        <f aca="false">N280-N156*N279</f>
        <v>-1835.41287842623</v>
      </c>
      <c r="O282" s="20" t="n">
        <f aca="false">O280-O156*O279</f>
        <v>-3121.54278319658</v>
      </c>
      <c r="P282" s="20" t="n">
        <f aca="false">P280-P156*P279</f>
        <v>-806.09104905786</v>
      </c>
      <c r="Q282" s="20" t="n">
        <f aca="false">Q280-Q156*Q279</f>
        <v>-14045.8678538319</v>
      </c>
      <c r="R282" s="20" t="n">
        <f aca="false">R280-R156*R279</f>
        <v>-14034.8670670232</v>
      </c>
      <c r="S282" s="20" t="n">
        <f aca="false">S280-S156*S279</f>
        <v>-14016.5209519404</v>
      </c>
      <c r="T282" s="20" t="n">
        <f aca="false">T280-T156*T279</f>
        <v>195.695564464137</v>
      </c>
      <c r="U282" s="20" t="n">
        <f aca="false">U280-U156*U279</f>
        <v>201.14339753962</v>
      </c>
      <c r="V282" s="20" t="n">
        <f aca="false">V280-V156*V279</f>
        <v>200.546844069748</v>
      </c>
      <c r="W282" s="20" t="n">
        <f aca="false">W280-W156*W279</f>
        <v>179.82026869036</v>
      </c>
      <c r="X282" s="20" t="n">
        <f aca="false">X280-X156*X279</f>
        <v>185.173984597274</v>
      </c>
      <c r="Y282" s="20" t="n">
        <f aca="false">Y280-Y156*Y279</f>
        <v>190.509030990833</v>
      </c>
      <c r="Z282" s="20" t="n">
        <f aca="false">Z280-Z156*Z279</f>
        <v>189.915341592499</v>
      </c>
      <c r="AA282" s="20" t="n">
        <f aca="false">AA280-AA156*AA279</f>
        <v>86.7445407220539</v>
      </c>
      <c r="AB282" s="20" t="n">
        <f aca="false">AB280-AB156*AB279</f>
        <v>91.0668691260166</v>
      </c>
      <c r="AC282" s="20" t="n">
        <f aca="false">AC280-AC156*AC279</f>
        <v>95.370618462986</v>
      </c>
      <c r="AD282" s="20" t="n">
        <f aca="false">AD280-AD156*AD279</f>
        <v>94.7798052534797</v>
      </c>
      <c r="AE282" s="20" t="n">
        <f aca="false">AE280-AE156*AE279</f>
        <v>835.580061535229</v>
      </c>
      <c r="AF282" s="20" t="n">
        <f aca="false">AF280-AF156*AF279</f>
        <v>847.524735305012</v>
      </c>
      <c r="AG282" s="20" t="n">
        <f aca="false">AG280-AG156*AG279</f>
        <v>859.428178301291</v>
      </c>
      <c r="AH282" s="20" t="n">
        <f aca="false">AH280-AH156*AH279</f>
        <v>858.117042191329</v>
      </c>
      <c r="AI282" s="20" t="n">
        <f aca="false">AI280-AI156*AI279</f>
        <v>841.147623925184</v>
      </c>
      <c r="AJ282" s="20" t="n">
        <f aca="false">AJ280-AJ156*AJ279</f>
        <v>839.935385207787</v>
      </c>
      <c r="AK282" s="20" t="n">
        <f aca="false">AK280-AK156*AK279</f>
        <v>851.828648208203</v>
      </c>
      <c r="AL282" s="20" t="n">
        <f aca="false">AL280-AL156*AL279</f>
        <v>850.591480430604</v>
      </c>
      <c r="AM282" s="20" t="n">
        <f aca="false">AM280-AM156*AM279</f>
        <v>784.66768927925</v>
      </c>
      <c r="AN282" s="20" t="n">
        <f aca="false">AN280-AN156*AN279</f>
        <v>796.11534214394</v>
      </c>
      <c r="AO282" s="20" t="n">
        <f aca="false">AO280-AO156*AO279</f>
        <v>807.523992646048</v>
      </c>
      <c r="AP282" s="20" t="n">
        <f aca="false">AP280-AP156*AP279</f>
        <v>806.283719869002</v>
      </c>
      <c r="AQ282" s="20" t="n">
        <f aca="false">AQ280-AQ156*AQ279</f>
        <v>679.727926448226</v>
      </c>
      <c r="AR282" s="20" t="n">
        <f aca="false">AR280-AR156*AR279</f>
        <v>690.072254316646</v>
      </c>
      <c r="AS282" s="20" t="n">
        <f aca="false">AS280-AS156*AS279</f>
        <v>700.379613541418</v>
      </c>
      <c r="AT282" s="20" t="n">
        <f aca="false">AT280-AT156*AT279</f>
        <v>699.204012903765</v>
      </c>
      <c r="AU282" s="20" t="n">
        <f aca="false">AU280-AU156*AU279</f>
        <v>706.607354255954</v>
      </c>
      <c r="AV282" s="20" t="n">
        <f aca="false">AV280-AV156*AV279</f>
        <v>717.259621510072</v>
      </c>
      <c r="AW282" s="20" t="n">
        <f aca="false">AW280-AW156*AW279</f>
        <v>727.875221226667</v>
      </c>
      <c r="AX282" s="20" t="n">
        <f aca="false">AX280-AX156*AX279</f>
        <v>726.709195745617</v>
      </c>
      <c r="AY282" s="20" t="n">
        <f aca="false">AY280-AY156*AY279</f>
        <v>642.125140755993</v>
      </c>
      <c r="AZ282" s="20" t="n">
        <f aca="false">AZ280-AZ156*AZ279</f>
        <v>640.984647133332</v>
      </c>
      <c r="BA282" s="20" t="n">
        <f aca="false">BA280-BA156*BA279</f>
        <v>650.764117476866</v>
      </c>
      <c r="BB282" s="20" t="n">
        <f aca="false">BB280-BB156*BB279</f>
        <v>649.600170194649</v>
      </c>
      <c r="BC282" s="20" t="n">
        <f aca="false">BC280-BC156*BC279</f>
        <v>661.789376896511</v>
      </c>
      <c r="BD282" s="20" t="n">
        <f aca="false">BD280-BD156*BD279</f>
        <v>671.88824726248</v>
      </c>
      <c r="BE282" s="20" t="n">
        <f aca="false">BE280-BE156*BE279</f>
        <v>681.948651732122</v>
      </c>
      <c r="BF282" s="20" t="n">
        <f aca="false">BF280-BF156*BF279</f>
        <v>680.725438549624</v>
      </c>
      <c r="BG282" s="20" t="n">
        <f aca="false">BG280-BG156*BG279</f>
        <v>678.583224200421</v>
      </c>
      <c r="BH282" s="20" t="n">
        <f aca="false">BH280-BH156*BH279</f>
        <v>688.859426963727</v>
      </c>
      <c r="BI282" s="20" t="n">
        <f aca="false">BI280-BI156*BI279</f>
        <v>699.096863151972</v>
      </c>
      <c r="BJ282" s="20" t="n">
        <f aca="false">BJ280-BJ156*BJ279</f>
        <v>697.864088403809</v>
      </c>
      <c r="BK282" s="20" t="n">
        <f aca="false">BK280-BK156*BK279</f>
        <v>649.780936430079</v>
      </c>
      <c r="BL282" s="20" t="n">
        <f aca="false">BL280-BL156*BL279</f>
        <v>659.747664936963</v>
      </c>
      <c r="BM282" s="20" t="n">
        <f aca="false">BM280-BM156*BM279</f>
        <v>669.67596925413</v>
      </c>
      <c r="BN282" s="20" t="n">
        <f aca="false">BN280-BN156*BN279</f>
        <v>668.454082339258</v>
      </c>
      <c r="BO282" s="20" t="n">
        <f aca="false">BO280-BO156*BO279</f>
        <v>666.685209204076</v>
      </c>
      <c r="BP282" s="20" t="n">
        <f aca="false">BP280-BP156*BP279</f>
        <v>665.521299851162</v>
      </c>
      <c r="BQ282" s="20" t="n">
        <f aca="false">BQ280-BQ156*BQ279</f>
        <v>675.546748421189</v>
      </c>
      <c r="BR282" s="20" t="n">
        <f aca="false">BR280-BR156*BR279</f>
        <v>674.358903876375</v>
      </c>
      <c r="BS282" s="20" t="n">
        <f aca="false">BS280-BS156*BS279</f>
        <v>609.412555973435</v>
      </c>
      <c r="BT282" s="20" t="n">
        <f aca="false">BT280-BT156*BT279</f>
        <v>618.995880311493</v>
      </c>
      <c r="BU282" s="20" t="n">
        <f aca="false">BU280-BU156*BU279</f>
        <v>628.542894038997</v>
      </c>
      <c r="BV282" s="20" t="n">
        <f aca="false">BV280-BV156*BV279</f>
        <v>627.388218813955</v>
      </c>
      <c r="BW282" s="20" t="n">
        <f aca="false">BW280-BW156*BW279</f>
        <v>597.827447916658</v>
      </c>
      <c r="BX282" s="20" t="n">
        <f aca="false">BX280-BX156*BX279</f>
        <v>607.260469939512</v>
      </c>
      <c r="BY282" s="20" t="n">
        <f aca="false">BY280-BY156*BY279</f>
        <v>616.656481116555</v>
      </c>
      <c r="BZ282" s="20" t="n">
        <f aca="false">BZ280-BZ156*BZ279</f>
        <v>615.479538452653</v>
      </c>
      <c r="CA282" s="20" t="n">
        <f aca="false">CA280-CA156*CA279</f>
        <v>1281.9937938868</v>
      </c>
      <c r="CB282" s="20" t="n">
        <f aca="false">CB280-CB156*CB279</f>
        <v>937.360961804782</v>
      </c>
      <c r="CC282" s="20" t="n">
        <f aca="false">CC280-CC156*CC279</f>
        <v>946.484742462146</v>
      </c>
      <c r="CD282" s="20" t="n">
        <f aca="false">CD280-CD156*CD279</f>
        <v>945.295816178945</v>
      </c>
      <c r="CE282" s="20" t="n">
        <f aca="false">CE280-CE156*CE279</f>
        <v>893.730761763728</v>
      </c>
      <c r="CF282" s="20" t="n">
        <f aca="false">CF280-CF156*CF279</f>
        <v>892.571353570263</v>
      </c>
      <c r="CG282" s="20" t="n">
        <f aca="false">CG280-CG156*CG279</f>
        <v>901.208558732385</v>
      </c>
      <c r="CH282" s="20" t="n">
        <f aca="false">CH280-CH156*CH279</f>
        <v>900.025307911029</v>
      </c>
      <c r="CI282" s="20" t="n">
        <f aca="false">CI280-CI156*CI279</f>
        <v>926.505846453796</v>
      </c>
      <c r="CJ282" s="20" t="n">
        <f aca="false">CJ280-CJ156*CJ279</f>
        <v>935.60252022285</v>
      </c>
      <c r="CK282" s="20" t="n">
        <f aca="false">CK280-CK156*CK279</f>
        <v>944.660324214525</v>
      </c>
      <c r="CL282" s="20" t="n">
        <f aca="false">CL280-CL156*CL279</f>
        <v>943.424267638909</v>
      </c>
      <c r="CM282" s="20" t="n">
        <f aca="false">CM280-CM156*CM279</f>
        <v>988.347657844613</v>
      </c>
      <c r="CN282" s="20" t="n">
        <f aca="false">CN280-CN156*CN279</f>
        <v>998.11523230273</v>
      </c>
      <c r="CO282" s="20" t="n">
        <f aca="false">CO280-CO156*CO279</f>
        <v>1007.84341030202</v>
      </c>
      <c r="CP282" s="20" t="n">
        <f aca="false">CP280-CP156*CP279</f>
        <v>1006.59060528802</v>
      </c>
      <c r="CQ282" s="20" t="n">
        <f aca="false">CQ280-CQ156*CQ279</f>
        <v>944.231411527267</v>
      </c>
      <c r="CR282" s="20" t="n">
        <f aca="false">CR280-CR156*CR279</f>
        <v>953.495729814728</v>
      </c>
      <c r="CS282" s="20" t="n">
        <f aca="false">CS280-CS156*CS279</f>
        <v>962.720227338202</v>
      </c>
      <c r="CT282" s="20" t="n">
        <f aca="false">CT280-CT156*CT279</f>
        <v>961.453929445786</v>
      </c>
      <c r="CU282" s="20" t="n">
        <f aca="false">CU280-CU156*CU279</f>
        <v>-33850.7612572462</v>
      </c>
      <c r="CV282" s="20" t="n">
        <f aca="false">CV280-CV156*CV279</f>
        <v>874.13471392866</v>
      </c>
      <c r="CW282" s="20" t="n">
        <f aca="false">CW280-CW156*CW279</f>
        <v>882.526261929495</v>
      </c>
      <c r="CX282" s="20" t="n">
        <f aca="false">CX280-CX156*CX279</f>
        <v>881.299514005332</v>
      </c>
      <c r="CY282" s="20" t="n">
        <f aca="false">CY280-CY156*CY279</f>
        <v>1065.19638803434</v>
      </c>
      <c r="CZ282" s="20" t="n">
        <f aca="false">CZ280-CZ156*CZ279</f>
        <v>1075.57229449574</v>
      </c>
      <c r="DA282" s="20" t="n">
        <f aca="false">DA280-DA156*DA279</f>
        <v>1085.90083663295</v>
      </c>
      <c r="DB282" s="20" t="n">
        <f aca="false">DB280-DB156*DB279</f>
        <v>1084.3946539814</v>
      </c>
      <c r="DC282" s="20" t="n">
        <f aca="false">DC280-DC156*DC279</f>
        <v>1048.75342273494</v>
      </c>
      <c r="DD282" s="20" t="n">
        <f aca="false">DD280-DD156*DD279</f>
        <v>1058.98214193129</v>
      </c>
      <c r="DE282" s="20" t="n">
        <f aca="false">DE280-DE156*DE279</f>
        <v>1069.16464917952</v>
      </c>
      <c r="DF282" s="20" t="n">
        <f aca="false">DF280-DF156*DF279</f>
        <v>1067.69511201727</v>
      </c>
      <c r="DG282" s="20" t="n">
        <f aca="false">DG280-DG156*DG279</f>
        <v>1049.79409933854</v>
      </c>
      <c r="DH282" s="20" t="n">
        <f aca="false">DH280-DH156*DH279</f>
        <v>1060.04408365918</v>
      </c>
      <c r="DI282" s="20" t="n">
        <f aca="false">DI280-DI156*DI279</f>
        <v>1070.24817086333</v>
      </c>
      <c r="DJ282" s="20" t="n">
        <f aca="false">DJ280-DJ156*DJ279</f>
        <v>1068.78864532827</v>
      </c>
      <c r="DK282" s="20" t="n">
        <f aca="false">DK280-DK156*DK279</f>
        <v>1006.21233559843</v>
      </c>
      <c r="DL282" s="20" t="n">
        <f aca="false">DL280-DL156*DL279</f>
        <v>1004.80421358023</v>
      </c>
      <c r="DM282" s="20" t="n">
        <f aca="false">DM280-DM156*DM279</f>
        <v>1014.42348821132</v>
      </c>
      <c r="DN282" s="20" t="n">
        <f aca="false">DN280-DN156*DN279</f>
        <v>1012.98640889449</v>
      </c>
      <c r="DO282" s="20" t="n">
        <f aca="false">DO280-DO156*DO279</f>
        <v>1046.27389877179</v>
      </c>
      <c r="DP282" s="20" t="n">
        <f aca="false">DP280-DP156*DP279</f>
        <v>1056.50709112333</v>
      </c>
      <c r="DQ282" s="20" t="n">
        <f aca="false">DQ280-DQ156*DQ279</f>
        <v>1066.69511068707</v>
      </c>
      <c r="DR282" s="20" t="n">
        <f aca="false">DR280-DR156*DR279</f>
        <v>1065.2586187603</v>
      </c>
      <c r="DS282" s="20" t="n">
        <f aca="false">DS280-DS156*DS279</f>
        <v>1020.43457584031</v>
      </c>
      <c r="DT282" s="20" t="n">
        <f aca="false">DT280-DT156*DT279</f>
        <v>1030.38819081553</v>
      </c>
      <c r="DU282" s="20" t="n">
        <f aca="false">DU280-DU156*DU279</f>
        <v>1040.29687722858</v>
      </c>
      <c r="DV282" s="20" t="n">
        <f aca="false">DV280-DV156*DV279</f>
        <v>1038.8681516625</v>
      </c>
      <c r="DW282" s="20" t="n">
        <f aca="false">DW280-DW156*DW279</f>
        <v>1018.65451900971</v>
      </c>
      <c r="DX282" s="20" t="n">
        <f aca="false">DX280-DX156*DX279</f>
        <v>1028.59022933558</v>
      </c>
      <c r="DY282" s="20" t="n">
        <f aca="false">DY280-DY156*DY279</f>
        <v>1038.48107190282</v>
      </c>
      <c r="DZ282" s="20" t="n">
        <f aca="false">DZ280-DZ156*DZ279</f>
        <v>1037.05427988517</v>
      </c>
      <c r="EA282" s="20" t="n">
        <f aca="false">EA280-EA156*EA279</f>
        <v>1020.21188270729</v>
      </c>
      <c r="EB282" s="20" t="n">
        <f aca="false">EB280-EB156*EB279</f>
        <v>1018.84193657206</v>
      </c>
      <c r="EC282" s="20" t="n">
        <f aca="false">EC280-EC156*EC279</f>
        <v>1028.65403839373</v>
      </c>
      <c r="ED282" s="20" t="n">
        <f aca="false">ED280-ED156*ED279</f>
        <v>1027.25592002708</v>
      </c>
      <c r="EE282" s="20" t="n">
        <f aca="false">EE280-EE156*EE279</f>
        <v>995.018671467163</v>
      </c>
      <c r="EF282" s="20" t="n">
        <f aca="false">EF280-EF156*EF279</f>
        <v>1004.70065405525</v>
      </c>
      <c r="EG282" s="20" t="n">
        <f aca="false">EG280-EG156*EG279</f>
        <v>1014.33805745584</v>
      </c>
      <c r="EH282" s="20" t="n">
        <f aca="false">EH280-EH156*EH279</f>
        <v>1012.92044198279</v>
      </c>
      <c r="EI282" s="20" t="n">
        <f aca="false">EI280-EI156*EI279</f>
        <v>1063.83579101975</v>
      </c>
      <c r="EJ282" s="20" t="n">
        <f aca="false">EJ280-EJ156*EJ279</f>
        <v>1074.28335710223</v>
      </c>
      <c r="EK282" s="20" t="n">
        <f aca="false">EK280-EK156*EK279</f>
        <v>1084.68637478684</v>
      </c>
      <c r="EL282" s="20" t="n">
        <f aca="false">EL280-EL156*EL279</f>
        <v>1083.26973842216</v>
      </c>
      <c r="EM282" s="20" t="n">
        <f aca="false">EM280-EM156*EM279</f>
        <v>1118.55661651027</v>
      </c>
      <c r="EN282" s="20" t="n">
        <f aca="false">EN280-EN156*EN279</f>
        <v>1129.5911789396</v>
      </c>
      <c r="EO282" s="20" t="n">
        <f aca="false">EO280-EO156*EO279</f>
        <v>1140.58051110468</v>
      </c>
      <c r="EP282" s="20" t="n">
        <f aca="false">EP280-EP156*EP279</f>
        <v>1139.14219143049</v>
      </c>
      <c r="EQ282" s="20" t="n">
        <f aca="false">EQ280-EQ156*EQ279</f>
        <v>1078.56577766666</v>
      </c>
      <c r="ER282" s="20" t="n">
        <f aca="false">ER280-ER156*ER279</f>
        <v>1077.16526009499</v>
      </c>
      <c r="ES282" s="20" t="n">
        <f aca="false">ES280-ES156*ES279</f>
        <v>1087.58739331658</v>
      </c>
      <c r="ET282" s="20" t="n">
        <f aca="false">ET280-ET156*ET279</f>
        <v>1086.15807482776</v>
      </c>
      <c r="EU282" s="20" t="n">
        <f aca="false">EU280-EU156*EU279</f>
        <v>1082.37173000912</v>
      </c>
      <c r="EV282" s="20" t="n">
        <f aca="false">EV280-EV156*EV279</f>
        <v>1092.9894970383</v>
      </c>
      <c r="EW282" s="20" t="n">
        <f aca="false">EW280-EW156*EW279</f>
        <v>1103.56155545422</v>
      </c>
      <c r="EX282" s="20" t="n">
        <f aca="false">EX280-EX156*EX279</f>
        <v>1102.1080243102</v>
      </c>
      <c r="EY282" s="20" t="n">
        <f aca="false">EY280-EY156*EY279</f>
        <v>1098.26286395882</v>
      </c>
      <c r="EZ282" s="20" t="n">
        <f aca="false">EZ280-EZ156*EZ279</f>
        <v>1109.03333770418</v>
      </c>
      <c r="FA282" s="20" t="n">
        <f aca="false">FA280-FA156*FA279</f>
        <v>1119.75732853236</v>
      </c>
      <c r="FB282" s="20" t="n">
        <f aca="false">FB280-FB156*FB279</f>
        <v>1118.27917457076</v>
      </c>
      <c r="FC282" s="20" t="n">
        <f aca="false">FC280-FC156*FC279</f>
        <v>1114.37430885449</v>
      </c>
      <c r="FD282" s="20" t="n">
        <f aca="false">FD280-FD156*FD279</f>
        <v>0</v>
      </c>
      <c r="FE282" s="20" t="n">
        <f aca="false">FE280-FE156*FE279</f>
        <v>0</v>
      </c>
      <c r="FF282" s="20" t="n">
        <f aca="false">FF280-FF156*FF279</f>
        <v>0</v>
      </c>
      <c r="FG282" s="20" t="n">
        <f aca="false">FG280-FG156*FG279</f>
        <v>0</v>
      </c>
      <c r="FH282" s="20" t="n">
        <f aca="false">FH280-FH156*FH279</f>
        <v>0</v>
      </c>
    </row>
    <row r="283" customFormat="false" ht="15" hidden="false" customHeight="false" outlineLevel="0" collapsed="false">
      <c r="C283" s="27" t="s">
        <v>905</v>
      </c>
      <c r="D283" s="11" t="s">
        <v>32</v>
      </c>
      <c r="E283" s="32" t="n">
        <f aca="false">XIRR($J282:$FH282,$J$4:$FH$4)</f>
        <v>0.0271254282505994</v>
      </c>
    </row>
    <row r="284" customFormat="false" ht="15" hidden="false" customHeight="false" outlineLevel="0" collapsed="false">
      <c r="C284" s="27" t="s">
        <v>906</v>
      </c>
      <c r="D284" s="11" t="s">
        <v>14</v>
      </c>
      <c r="E284" s="65" t="n">
        <f aca="false">SUMIF($J280:$FH280,"&gt;0")/-SUMIF($J280:$FH280,"&lt;0")</f>
        <v>1.34721080953562</v>
      </c>
    </row>
    <row r="285" customFormat="false" ht="15" hidden="false" customHeight="false" outlineLevel="0" collapsed="false">
      <c r="C285" s="27" t="s">
        <v>907</v>
      </c>
      <c r="D285" s="11" t="s">
        <v>359</v>
      </c>
      <c r="E285" s="62" t="n">
        <f aca="false">XNPV(In_Discount_Rate,$J280:$FH280,$J$4:$FH$4)</f>
        <v>-23561.3530469927</v>
      </c>
    </row>
    <row r="286" customFormat="false" ht="15" hidden="false" customHeight="false" outlineLevel="0" collapsed="false">
      <c r="C286" s="0" t="s">
        <v>908</v>
      </c>
      <c r="D286" s="11" t="s">
        <v>359</v>
      </c>
      <c r="E286" s="20" t="n">
        <f aca="false">-SUMIF($J280:$FH280,"&lt;0")</f>
        <v>85421.7200677552</v>
      </c>
    </row>
    <row r="287" customFormat="false" ht="15" hidden="false" customHeight="false" outlineLevel="0" collapsed="false">
      <c r="C287" s="0" t="s">
        <v>909</v>
      </c>
      <c r="D287" s="11" t="s">
        <v>359</v>
      </c>
      <c r="I287" s="20" t="n">
        <f aca="false">SUM(J287:FH287)</f>
        <v>1390.80291200887</v>
      </c>
      <c r="J287" s="20" t="n">
        <f aca="false">J247-$F236*J20+$F278*J20+(1-J279)*J174</f>
        <v>-150</v>
      </c>
      <c r="K287" s="20" t="n">
        <f aca="false">K247-$F236*K20+$F278*K20+(1-K279)*K174</f>
        <v>0</v>
      </c>
      <c r="L287" s="20" t="n">
        <f aca="false">L247-$F236*L20+$F278*L20+(1-L279)*L174</f>
        <v>0</v>
      </c>
      <c r="M287" s="20" t="n">
        <f aca="false">M247-$F236*M20+$F278*M20+(1-M279)*M174</f>
        <v>0</v>
      </c>
      <c r="N287" s="20" t="n">
        <f aca="false">N247-$F236*N20+$F278*N20+(1-N279)*N174</f>
        <v>0</v>
      </c>
      <c r="O287" s="20" t="n">
        <f aca="false">O247-$F236*O20+$F278*O20+(1-O279)*O174</f>
        <v>1540.80291200887</v>
      </c>
      <c r="P287" s="20" t="n">
        <f aca="false">P247-$F236*P20+$F278*P20+(1-P279)*P174</f>
        <v>0</v>
      </c>
      <c r="Q287" s="20" t="n">
        <f aca="false">Q247-$F236*Q20+$F278*Q20+(1-Q279)*Q174</f>
        <v>0</v>
      </c>
      <c r="R287" s="20" t="n">
        <f aca="false">R247-$F236*R20+$F278*R20+(1-R279)*R174</f>
        <v>0</v>
      </c>
      <c r="S287" s="20" t="n">
        <f aca="false">S247-$F236*S20+$F278*S20+(1-S279)*S174</f>
        <v>0</v>
      </c>
      <c r="T287" s="20" t="n">
        <f aca="false">T247-$F236*T20+$F278*T20+(1-T279)*T174</f>
        <v>0</v>
      </c>
      <c r="U287" s="20" t="n">
        <f aca="false">U247-$F236*U20+$F278*U20+(1-U279)*U174</f>
        <v>0</v>
      </c>
      <c r="V287" s="20" t="n">
        <f aca="false">V247-$F236*V20+$F278*V20+(1-V279)*V174</f>
        <v>0</v>
      </c>
      <c r="W287" s="20" t="n">
        <f aca="false">W247-$F236*W20+$F278*W20+(1-W279)*W174</f>
        <v>0</v>
      </c>
      <c r="X287" s="20" t="n">
        <f aca="false">X247-$F236*X20+$F278*X20+(1-X279)*X174</f>
        <v>0</v>
      </c>
      <c r="Y287" s="20" t="n">
        <f aca="false">Y247-$F236*Y20+$F278*Y20+(1-Y279)*Y174</f>
        <v>0</v>
      </c>
      <c r="Z287" s="20" t="n">
        <f aca="false">Z247-$F236*Z20+$F278*Z20+(1-Z279)*Z174</f>
        <v>0</v>
      </c>
      <c r="AA287" s="20" t="n">
        <f aca="false">AA247-$F236*AA20+$F278*AA20+(1-AA279)*AA174</f>
        <v>0</v>
      </c>
      <c r="AB287" s="20" t="n">
        <f aca="false">AB247-$F236*AB20+$F278*AB20+(1-AB279)*AB174</f>
        <v>0</v>
      </c>
      <c r="AC287" s="20" t="n">
        <f aca="false">AC247-$F236*AC20+$F278*AC20+(1-AC279)*AC174</f>
        <v>0</v>
      </c>
      <c r="AD287" s="20" t="n">
        <f aca="false">AD247-$F236*AD20+$F278*AD20+(1-AD279)*AD174</f>
        <v>0</v>
      </c>
      <c r="AE287" s="20" t="n">
        <f aca="false">AE247-$F236*AE20+$F278*AE20+(1-AE279)*AE174</f>
        <v>0</v>
      </c>
      <c r="AF287" s="20" t="n">
        <f aca="false">AF247-$F236*AF20+$F278*AF20+(1-AF279)*AF174</f>
        <v>0</v>
      </c>
      <c r="AG287" s="20" t="n">
        <f aca="false">AG247-$F236*AG20+$F278*AG20+(1-AG279)*AG174</f>
        <v>0</v>
      </c>
      <c r="AH287" s="20" t="n">
        <f aca="false">AH247-$F236*AH20+$F278*AH20+(1-AH279)*AH174</f>
        <v>0</v>
      </c>
      <c r="AI287" s="20" t="n">
        <f aca="false">AI247-$F236*AI20+$F278*AI20+(1-AI279)*AI174</f>
        <v>0</v>
      </c>
      <c r="AJ287" s="20" t="n">
        <f aca="false">AJ247-$F236*AJ20+$F278*AJ20+(1-AJ279)*AJ174</f>
        <v>0</v>
      </c>
      <c r="AK287" s="20" t="n">
        <f aca="false">AK247-$F236*AK20+$F278*AK20+(1-AK279)*AK174</f>
        <v>0</v>
      </c>
      <c r="AL287" s="20" t="n">
        <f aca="false">AL247-$F236*AL20+$F278*AL20+(1-AL279)*AL174</f>
        <v>0</v>
      </c>
      <c r="AM287" s="20" t="n">
        <f aca="false">AM247-$F236*AM20+$F278*AM20+(1-AM279)*AM174</f>
        <v>0</v>
      </c>
      <c r="AN287" s="20" t="n">
        <f aca="false">AN247-$F236*AN20+$F278*AN20+(1-AN279)*AN174</f>
        <v>0</v>
      </c>
      <c r="AO287" s="20" t="n">
        <f aca="false">AO247-$F236*AO20+$F278*AO20+(1-AO279)*AO174</f>
        <v>0</v>
      </c>
      <c r="AP287" s="20" t="n">
        <f aca="false">AP247-$F236*AP20+$F278*AP20+(1-AP279)*AP174</f>
        <v>0</v>
      </c>
      <c r="AQ287" s="20" t="n">
        <f aca="false">AQ247-$F236*AQ20+$F278*AQ20+(1-AQ279)*AQ174</f>
        <v>0</v>
      </c>
      <c r="AR287" s="20" t="n">
        <f aca="false">AR247-$F236*AR20+$F278*AR20+(1-AR279)*AR174</f>
        <v>0</v>
      </c>
      <c r="AS287" s="20" t="n">
        <f aca="false">AS247-$F236*AS20+$F278*AS20+(1-AS279)*AS174</f>
        <v>0</v>
      </c>
      <c r="AT287" s="20" t="n">
        <f aca="false">AT247-$F236*AT20+$F278*AT20+(1-AT279)*AT174</f>
        <v>0</v>
      </c>
      <c r="AU287" s="20" t="n">
        <f aca="false">AU247-$F236*AU20+$F278*AU20+(1-AU279)*AU174</f>
        <v>0</v>
      </c>
      <c r="AV287" s="20" t="n">
        <f aca="false">AV247-$F236*AV20+$F278*AV20+(1-AV279)*AV174</f>
        <v>0</v>
      </c>
      <c r="AW287" s="20" t="n">
        <f aca="false">AW247-$F236*AW20+$F278*AW20+(1-AW279)*AW174</f>
        <v>0</v>
      </c>
      <c r="AX287" s="20" t="n">
        <f aca="false">AX247-$F236*AX20+$F278*AX20+(1-AX279)*AX174</f>
        <v>0</v>
      </c>
      <c r="AY287" s="20" t="n">
        <f aca="false">AY247-$F236*AY20+$F278*AY20+(1-AY279)*AY174</f>
        <v>0</v>
      </c>
      <c r="AZ287" s="20" t="n">
        <f aca="false">AZ247-$F236*AZ20+$F278*AZ20+(1-AZ279)*AZ174</f>
        <v>0</v>
      </c>
      <c r="BA287" s="20" t="n">
        <f aca="false">BA247-$F236*BA20+$F278*BA20+(1-BA279)*BA174</f>
        <v>0</v>
      </c>
      <c r="BB287" s="20" t="n">
        <f aca="false">BB247-$F236*BB20+$F278*BB20+(1-BB279)*BB174</f>
        <v>0</v>
      </c>
      <c r="BC287" s="20" t="n">
        <f aca="false">BC247-$F236*BC20+$F278*BC20+(1-BC279)*BC174</f>
        <v>0</v>
      </c>
      <c r="BD287" s="20" t="n">
        <f aca="false">BD247-$F236*BD20+$F278*BD20+(1-BD279)*BD174</f>
        <v>0</v>
      </c>
      <c r="BE287" s="20" t="n">
        <f aca="false">BE247-$F236*BE20+$F278*BE20+(1-BE279)*BE174</f>
        <v>0</v>
      </c>
      <c r="BF287" s="20" t="n">
        <f aca="false">BF247-$F236*BF20+$F278*BF20+(1-BF279)*BF174</f>
        <v>0</v>
      </c>
      <c r="BG287" s="20" t="n">
        <f aca="false">BG247-$F236*BG20+$F278*BG20+(1-BG279)*BG174</f>
        <v>0</v>
      </c>
      <c r="BH287" s="20" t="n">
        <f aca="false">BH247-$F236*BH20+$F278*BH20+(1-BH279)*BH174</f>
        <v>0</v>
      </c>
      <c r="BI287" s="20" t="n">
        <f aca="false">BI247-$F236*BI20+$F278*BI20+(1-BI279)*BI174</f>
        <v>0</v>
      </c>
      <c r="BJ287" s="20" t="n">
        <f aca="false">BJ247-$F236*BJ20+$F278*BJ20+(1-BJ279)*BJ174</f>
        <v>0</v>
      </c>
      <c r="BK287" s="20" t="n">
        <f aca="false">BK247-$F236*BK20+$F278*BK20+(1-BK279)*BK174</f>
        <v>0</v>
      </c>
      <c r="BL287" s="20" t="n">
        <f aca="false">BL247-$F236*BL20+$F278*BL20+(1-BL279)*BL174</f>
        <v>0</v>
      </c>
      <c r="BM287" s="20" t="n">
        <f aca="false">BM247-$F236*BM20+$F278*BM20+(1-BM279)*BM174</f>
        <v>0</v>
      </c>
      <c r="BN287" s="20" t="n">
        <f aca="false">BN247-$F236*BN20+$F278*BN20+(1-BN279)*BN174</f>
        <v>0</v>
      </c>
      <c r="BO287" s="20" t="n">
        <f aca="false">BO247-$F236*BO20+$F278*BO20+(1-BO279)*BO174</f>
        <v>0</v>
      </c>
      <c r="BP287" s="20" t="n">
        <f aca="false">BP247-$F236*BP20+$F278*BP20+(1-BP279)*BP174</f>
        <v>0</v>
      </c>
      <c r="BQ287" s="20" t="n">
        <f aca="false">BQ247-$F236*BQ20+$F278*BQ20+(1-BQ279)*BQ174</f>
        <v>0</v>
      </c>
      <c r="BR287" s="20" t="n">
        <f aca="false">BR247-$F236*BR20+$F278*BR20+(1-BR279)*BR174</f>
        <v>0</v>
      </c>
      <c r="BS287" s="20" t="n">
        <f aca="false">BS247-$F236*BS20+$F278*BS20+(1-BS279)*BS174</f>
        <v>0</v>
      </c>
      <c r="BT287" s="20" t="n">
        <f aca="false">BT247-$F236*BT20+$F278*BT20+(1-BT279)*BT174</f>
        <v>0</v>
      </c>
      <c r="BU287" s="20" t="n">
        <f aca="false">BU247-$F236*BU20+$F278*BU20+(1-BU279)*BU174</f>
        <v>0</v>
      </c>
      <c r="BV287" s="20" t="n">
        <f aca="false">BV247-$F236*BV20+$F278*BV20+(1-BV279)*BV174</f>
        <v>0</v>
      </c>
      <c r="BW287" s="20" t="n">
        <f aca="false">BW247-$F236*BW20+$F278*BW20+(1-BW279)*BW174</f>
        <v>0</v>
      </c>
      <c r="BX287" s="20" t="n">
        <f aca="false">BX247-$F236*BX20+$F278*BX20+(1-BX279)*BX174</f>
        <v>0</v>
      </c>
      <c r="BY287" s="20" t="n">
        <f aca="false">BY247-$F236*BY20+$F278*BY20+(1-BY279)*BY174</f>
        <v>0</v>
      </c>
      <c r="BZ287" s="20" t="n">
        <f aca="false">BZ247-$F236*BZ20+$F278*BZ20+(1-BZ279)*BZ174</f>
        <v>0</v>
      </c>
      <c r="CA287" s="20" t="n">
        <f aca="false">CA247-$F236*CA20+$F278*CA20+(1-CA279)*CA174</f>
        <v>0</v>
      </c>
      <c r="CB287" s="20" t="n">
        <f aca="false">CB247-$F236*CB20+$F278*CB20+(1-CB279)*CB174</f>
        <v>0</v>
      </c>
      <c r="CC287" s="20" t="n">
        <f aca="false">CC247-$F236*CC20+$F278*CC20+(1-CC279)*CC174</f>
        <v>0</v>
      </c>
      <c r="CD287" s="20" t="n">
        <f aca="false">CD247-$F236*CD20+$F278*CD20+(1-CD279)*CD174</f>
        <v>0</v>
      </c>
      <c r="CE287" s="20" t="n">
        <f aca="false">CE247-$F236*CE20+$F278*CE20+(1-CE279)*CE174</f>
        <v>0</v>
      </c>
      <c r="CF287" s="20" t="n">
        <f aca="false">CF247-$F236*CF20+$F278*CF20+(1-CF279)*CF174</f>
        <v>0</v>
      </c>
      <c r="CG287" s="20" t="n">
        <f aca="false">CG247-$F236*CG20+$F278*CG20+(1-CG279)*CG174</f>
        <v>0</v>
      </c>
      <c r="CH287" s="20" t="n">
        <f aca="false">CH247-$F236*CH20+$F278*CH20+(1-CH279)*CH174</f>
        <v>0</v>
      </c>
      <c r="CI287" s="20" t="n">
        <f aca="false">CI247-$F236*CI20+$F278*CI20+(1-CI279)*CI174</f>
        <v>0</v>
      </c>
      <c r="CJ287" s="20" t="n">
        <f aca="false">CJ247-$F236*CJ20+$F278*CJ20+(1-CJ279)*CJ174</f>
        <v>0</v>
      </c>
      <c r="CK287" s="20" t="n">
        <f aca="false">CK247-$F236*CK20+$F278*CK20+(1-CK279)*CK174</f>
        <v>0</v>
      </c>
      <c r="CL287" s="20" t="n">
        <f aca="false">CL247-$F236*CL20+$F278*CL20+(1-CL279)*CL174</f>
        <v>0</v>
      </c>
      <c r="CM287" s="20" t="n">
        <f aca="false">CM247-$F236*CM20+$F278*CM20+(1-CM279)*CM174</f>
        <v>0</v>
      </c>
      <c r="CN287" s="20" t="n">
        <f aca="false">CN247-$F236*CN20+$F278*CN20+(1-CN279)*CN174</f>
        <v>0</v>
      </c>
      <c r="CO287" s="20" t="n">
        <f aca="false">CO247-$F236*CO20+$F278*CO20+(1-CO279)*CO174</f>
        <v>0</v>
      </c>
      <c r="CP287" s="20" t="n">
        <f aca="false">CP247-$F236*CP20+$F278*CP20+(1-CP279)*CP174</f>
        <v>0</v>
      </c>
      <c r="CQ287" s="20" t="n">
        <f aca="false">CQ247-$F236*CQ20+$F278*CQ20+(1-CQ279)*CQ174</f>
        <v>0</v>
      </c>
      <c r="CR287" s="20" t="n">
        <f aca="false">CR247-$F236*CR20+$F278*CR20+(1-CR279)*CR174</f>
        <v>0</v>
      </c>
      <c r="CS287" s="20" t="n">
        <f aca="false">CS247-$F236*CS20+$F278*CS20+(1-CS279)*CS174</f>
        <v>0</v>
      </c>
      <c r="CT287" s="20" t="n">
        <f aca="false">CT247-$F236*CT20+$F278*CT20+(1-CT279)*CT174</f>
        <v>0</v>
      </c>
      <c r="CU287" s="20" t="n">
        <f aca="false">CU247-$F236*CU20+$F278*CU20+(1-CU279)*CU174</f>
        <v>0</v>
      </c>
      <c r="CV287" s="20" t="n">
        <f aca="false">CV247-$F236*CV20+$F278*CV20+(1-CV279)*CV174</f>
        <v>0</v>
      </c>
      <c r="CW287" s="20" t="n">
        <f aca="false">CW247-$F236*CW20+$F278*CW20+(1-CW279)*CW174</f>
        <v>0</v>
      </c>
      <c r="CX287" s="20" t="n">
        <f aca="false">CX247-$F236*CX20+$F278*CX20+(1-CX279)*CX174</f>
        <v>0</v>
      </c>
      <c r="CY287" s="20" t="n">
        <f aca="false">CY247-$F236*CY20+$F278*CY20+(1-CY279)*CY174</f>
        <v>0</v>
      </c>
      <c r="CZ287" s="20" t="n">
        <f aca="false">CZ247-$F236*CZ20+$F278*CZ20+(1-CZ279)*CZ174</f>
        <v>0</v>
      </c>
      <c r="DA287" s="20" t="n">
        <f aca="false">DA247-$F236*DA20+$F278*DA20+(1-DA279)*DA174</f>
        <v>0</v>
      </c>
      <c r="DB287" s="20" t="n">
        <f aca="false">DB247-$F236*DB20+$F278*DB20+(1-DB279)*DB174</f>
        <v>0</v>
      </c>
      <c r="DC287" s="20" t="n">
        <f aca="false">DC247-$F236*DC20+$F278*DC20+(1-DC279)*DC174</f>
        <v>0</v>
      </c>
      <c r="DD287" s="20" t="n">
        <f aca="false">DD247-$F236*DD20+$F278*DD20+(1-DD279)*DD174</f>
        <v>0</v>
      </c>
      <c r="DE287" s="20" t="n">
        <f aca="false">DE247-$F236*DE20+$F278*DE20+(1-DE279)*DE174</f>
        <v>0</v>
      </c>
      <c r="DF287" s="20" t="n">
        <f aca="false">DF247-$F236*DF20+$F278*DF20+(1-DF279)*DF174</f>
        <v>0</v>
      </c>
      <c r="DG287" s="20" t="n">
        <f aca="false">DG247-$F236*DG20+$F278*DG20+(1-DG279)*DG174</f>
        <v>0</v>
      </c>
      <c r="DH287" s="20" t="n">
        <f aca="false">DH247-$F236*DH20+$F278*DH20+(1-DH279)*DH174</f>
        <v>0</v>
      </c>
      <c r="DI287" s="20" t="n">
        <f aca="false">DI247-$F236*DI20+$F278*DI20+(1-DI279)*DI174</f>
        <v>0</v>
      </c>
      <c r="DJ287" s="20" t="n">
        <f aca="false">DJ247-$F236*DJ20+$F278*DJ20+(1-DJ279)*DJ174</f>
        <v>0</v>
      </c>
      <c r="DK287" s="20" t="n">
        <f aca="false">DK247-$F236*DK20+$F278*DK20+(1-DK279)*DK174</f>
        <v>0</v>
      </c>
      <c r="DL287" s="20" t="n">
        <f aca="false">DL247-$F236*DL20+$F278*DL20+(1-DL279)*DL174</f>
        <v>0</v>
      </c>
      <c r="DM287" s="20" t="n">
        <f aca="false">DM247-$F236*DM20+$F278*DM20+(1-DM279)*DM174</f>
        <v>0</v>
      </c>
      <c r="DN287" s="20" t="n">
        <f aca="false">DN247-$F236*DN20+$F278*DN20+(1-DN279)*DN174</f>
        <v>0</v>
      </c>
      <c r="DO287" s="20" t="n">
        <f aca="false">DO247-$F236*DO20+$F278*DO20+(1-DO279)*DO174</f>
        <v>0</v>
      </c>
      <c r="DP287" s="20" t="n">
        <f aca="false">DP247-$F236*DP20+$F278*DP20+(1-DP279)*DP174</f>
        <v>0</v>
      </c>
      <c r="DQ287" s="20" t="n">
        <f aca="false">DQ247-$F236*DQ20+$F278*DQ20+(1-DQ279)*DQ174</f>
        <v>0</v>
      </c>
      <c r="DR287" s="20" t="n">
        <f aca="false">DR247-$F236*DR20+$F278*DR20+(1-DR279)*DR174</f>
        <v>0</v>
      </c>
      <c r="DS287" s="20" t="n">
        <f aca="false">DS247-$F236*DS20+$F278*DS20+(1-DS279)*DS174</f>
        <v>0</v>
      </c>
      <c r="DT287" s="20" t="n">
        <f aca="false">DT247-$F236*DT20+$F278*DT20+(1-DT279)*DT174</f>
        <v>0</v>
      </c>
      <c r="DU287" s="20" t="n">
        <f aca="false">DU247-$F236*DU20+$F278*DU20+(1-DU279)*DU174</f>
        <v>0</v>
      </c>
      <c r="DV287" s="20" t="n">
        <f aca="false">DV247-$F236*DV20+$F278*DV20+(1-DV279)*DV174</f>
        <v>0</v>
      </c>
      <c r="DW287" s="20" t="n">
        <f aca="false">DW247-$F236*DW20+$F278*DW20+(1-DW279)*DW174</f>
        <v>0</v>
      </c>
      <c r="DX287" s="20" t="n">
        <f aca="false">DX247-$F236*DX20+$F278*DX20+(1-DX279)*DX174</f>
        <v>0</v>
      </c>
      <c r="DY287" s="20" t="n">
        <f aca="false">DY247-$F236*DY20+$F278*DY20+(1-DY279)*DY174</f>
        <v>0</v>
      </c>
      <c r="DZ287" s="20" t="n">
        <f aca="false">DZ247-$F236*DZ20+$F278*DZ20+(1-DZ279)*DZ174</f>
        <v>0</v>
      </c>
      <c r="EA287" s="20" t="n">
        <f aca="false">EA247-$F236*EA20+$F278*EA20+(1-EA279)*EA174</f>
        <v>0</v>
      </c>
      <c r="EB287" s="20" t="n">
        <f aca="false">EB247-$F236*EB20+$F278*EB20+(1-EB279)*EB174</f>
        <v>0</v>
      </c>
      <c r="EC287" s="20" t="n">
        <f aca="false">EC247-$F236*EC20+$F278*EC20+(1-EC279)*EC174</f>
        <v>0</v>
      </c>
      <c r="ED287" s="20" t="n">
        <f aca="false">ED247-$F236*ED20+$F278*ED20+(1-ED279)*ED174</f>
        <v>0</v>
      </c>
      <c r="EE287" s="20" t="n">
        <f aca="false">EE247-$F236*EE20+$F278*EE20+(1-EE279)*EE174</f>
        <v>0</v>
      </c>
      <c r="EF287" s="20" t="n">
        <f aca="false">EF247-$F236*EF20+$F278*EF20+(1-EF279)*EF174</f>
        <v>0</v>
      </c>
      <c r="EG287" s="20" t="n">
        <f aca="false">EG247-$F236*EG20+$F278*EG20+(1-EG279)*EG174</f>
        <v>0</v>
      </c>
      <c r="EH287" s="20" t="n">
        <f aca="false">EH247-$F236*EH20+$F278*EH20+(1-EH279)*EH174</f>
        <v>0</v>
      </c>
      <c r="EI287" s="20" t="n">
        <f aca="false">EI247-$F236*EI20+$F278*EI20+(1-EI279)*EI174</f>
        <v>0</v>
      </c>
      <c r="EJ287" s="20" t="n">
        <f aca="false">EJ247-$F236*EJ20+$F278*EJ20+(1-EJ279)*EJ174</f>
        <v>0</v>
      </c>
      <c r="EK287" s="20" t="n">
        <f aca="false">EK247-$F236*EK20+$F278*EK20+(1-EK279)*EK174</f>
        <v>0</v>
      </c>
      <c r="EL287" s="20" t="n">
        <f aca="false">EL247-$F236*EL20+$F278*EL20+(1-EL279)*EL174</f>
        <v>0</v>
      </c>
      <c r="EM287" s="20" t="n">
        <f aca="false">EM247-$F236*EM20+$F278*EM20+(1-EM279)*EM174</f>
        <v>0</v>
      </c>
      <c r="EN287" s="20" t="n">
        <f aca="false">EN247-$F236*EN20+$F278*EN20+(1-EN279)*EN174</f>
        <v>0</v>
      </c>
      <c r="EO287" s="20" t="n">
        <f aca="false">EO247-$F236*EO20+$F278*EO20+(1-EO279)*EO174</f>
        <v>0</v>
      </c>
      <c r="EP287" s="20" t="n">
        <f aca="false">EP247-$F236*EP20+$F278*EP20+(1-EP279)*EP174</f>
        <v>0</v>
      </c>
      <c r="EQ287" s="20" t="n">
        <f aca="false">EQ247-$F236*EQ20+$F278*EQ20+(1-EQ279)*EQ174</f>
        <v>0</v>
      </c>
      <c r="ER287" s="20" t="n">
        <f aca="false">ER247-$F236*ER20+$F278*ER20+(1-ER279)*ER174</f>
        <v>0</v>
      </c>
      <c r="ES287" s="20" t="n">
        <f aca="false">ES247-$F236*ES20+$F278*ES20+(1-ES279)*ES174</f>
        <v>0</v>
      </c>
      <c r="ET287" s="20" t="n">
        <f aca="false">ET247-$F236*ET20+$F278*ET20+(1-ET279)*ET174</f>
        <v>0</v>
      </c>
      <c r="EU287" s="20" t="n">
        <f aca="false">EU247-$F236*EU20+$F278*EU20+(1-EU279)*EU174</f>
        <v>0</v>
      </c>
      <c r="EV287" s="20" t="n">
        <f aca="false">EV247-$F236*EV20+$F278*EV20+(1-EV279)*EV174</f>
        <v>0</v>
      </c>
      <c r="EW287" s="20" t="n">
        <f aca="false">EW247-$F236*EW20+$F278*EW20+(1-EW279)*EW174</f>
        <v>0</v>
      </c>
      <c r="EX287" s="20" t="n">
        <f aca="false">EX247-$F236*EX20+$F278*EX20+(1-EX279)*EX174</f>
        <v>0</v>
      </c>
      <c r="EY287" s="20" t="n">
        <f aca="false">EY247-$F236*EY20+$F278*EY20+(1-EY279)*EY174</f>
        <v>0</v>
      </c>
      <c r="EZ287" s="20" t="n">
        <f aca="false">EZ247-$F236*EZ20+$F278*EZ20+(1-EZ279)*EZ174</f>
        <v>0</v>
      </c>
      <c r="FA287" s="20" t="n">
        <f aca="false">FA247-$F236*FA20+$F278*FA20+(1-FA279)*FA174</f>
        <v>0</v>
      </c>
      <c r="FB287" s="20" t="n">
        <f aca="false">FB247-$F236*FB20+$F278*FB20+(1-FB279)*FB174</f>
        <v>0</v>
      </c>
      <c r="FC287" s="20" t="n">
        <f aca="false">FC247-$F236*FC20+$F278*FC20+(1-FC279)*FC174</f>
        <v>0</v>
      </c>
      <c r="FD287" s="20" t="n">
        <f aca="false">FD247-$F236*FD20+$F278*FD20+(1-FD279)*FD174</f>
        <v>0</v>
      </c>
      <c r="FE287" s="20" t="n">
        <f aca="false">FE247-$F236*FE20+$F278*FE20+(1-FE279)*FE174</f>
        <v>0</v>
      </c>
      <c r="FF287" s="20" t="n">
        <f aca="false">FF247-$F236*FF20+$F278*FF20+(1-FF279)*FF174</f>
        <v>0</v>
      </c>
      <c r="FG287" s="20" t="n">
        <f aca="false">FG247-$F236*FG20+$F278*FG20+(1-FG279)*FG174</f>
        <v>0</v>
      </c>
      <c r="FH287" s="20" t="n">
        <f aca="false">FH247-$F236*FH20+$F278*FH20+(1-FH279)*FH174</f>
        <v>0</v>
      </c>
    </row>
    <row r="288" customFormat="false" ht="15" hidden="false" customHeight="false" outlineLevel="0" collapsed="false">
      <c r="C288" s="27" t="s">
        <v>910</v>
      </c>
      <c r="D288" s="11" t="s">
        <v>32</v>
      </c>
      <c r="E288" s="32" t="n">
        <f aca="false">IFERROR(XIRR($J287:$FH287,$J$4:$FH$4),"n/a")</f>
        <v>5.47959832714897</v>
      </c>
    </row>
    <row r="290" customFormat="false" ht="15" hidden="false" customHeight="false" outlineLevel="0" collapsed="false">
      <c r="C290" s="41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H7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Zalahaláp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4" customFormat="false" ht="15" hidden="false" customHeight="false" outlineLevel="0" collapsed="false">
      <c r="C4" s="0" t="s">
        <v>667</v>
      </c>
      <c r="J4" s="30" t="n">
        <f aca="false">Calc_1!J$4</f>
        <v>46022</v>
      </c>
      <c r="K4" s="30" t="n">
        <f aca="false">Calc_1!K$4</f>
        <v>46112</v>
      </c>
      <c r="L4" s="30" t="n">
        <f aca="false">Calc_1!L$4</f>
        <v>46203</v>
      </c>
      <c r="M4" s="30" t="n">
        <f aca="false">Calc_1!M$4</f>
        <v>46295</v>
      </c>
      <c r="N4" s="30" t="n">
        <f aca="false">Calc_1!N$4</f>
        <v>46387</v>
      </c>
      <c r="O4" s="30" t="n">
        <f aca="false">Calc_1!O$4</f>
        <v>46477</v>
      </c>
      <c r="P4" s="30" t="n">
        <f aca="false">Calc_1!P$4</f>
        <v>46568</v>
      </c>
      <c r="Q4" s="30" t="n">
        <f aca="false">Calc_1!Q$4</f>
        <v>46660</v>
      </c>
      <c r="R4" s="30" t="n">
        <f aca="false">Calc_1!R$4</f>
        <v>46752</v>
      </c>
      <c r="S4" s="30" t="n">
        <f aca="false">Calc_1!S$4</f>
        <v>46843</v>
      </c>
      <c r="T4" s="30" t="n">
        <f aca="false">Calc_1!T$4</f>
        <v>46934</v>
      </c>
      <c r="U4" s="30" t="n">
        <f aca="false">Calc_1!U$4</f>
        <v>47026</v>
      </c>
      <c r="V4" s="30" t="n">
        <f aca="false">Calc_1!V$4</f>
        <v>47118</v>
      </c>
      <c r="W4" s="30" t="n">
        <f aca="false">Calc_1!W$4</f>
        <v>47208</v>
      </c>
      <c r="X4" s="30" t="n">
        <f aca="false">Calc_1!X$4</f>
        <v>47299</v>
      </c>
      <c r="Y4" s="30" t="n">
        <f aca="false">Calc_1!Y$4</f>
        <v>47391</v>
      </c>
      <c r="Z4" s="30" t="n">
        <f aca="false">Calc_1!Z$4</f>
        <v>47483</v>
      </c>
      <c r="AA4" s="30" t="n">
        <f aca="false">Calc_1!AA$4</f>
        <v>47573</v>
      </c>
      <c r="AB4" s="30" t="n">
        <f aca="false">Calc_1!AB$4</f>
        <v>47664</v>
      </c>
      <c r="AC4" s="30" t="n">
        <f aca="false">Calc_1!AC$4</f>
        <v>47756</v>
      </c>
      <c r="AD4" s="30" t="n">
        <f aca="false">Calc_1!AD$4</f>
        <v>47848</v>
      </c>
      <c r="AE4" s="30" t="n">
        <f aca="false">Calc_1!AE$4</f>
        <v>47938</v>
      </c>
      <c r="AF4" s="30" t="n">
        <f aca="false">Calc_1!AF$4</f>
        <v>48029</v>
      </c>
      <c r="AG4" s="30" t="n">
        <f aca="false">Calc_1!AG$4</f>
        <v>48121</v>
      </c>
      <c r="AH4" s="30" t="n">
        <f aca="false">Calc_1!AH$4</f>
        <v>48213</v>
      </c>
      <c r="AI4" s="30" t="n">
        <f aca="false">Calc_1!AI$4</f>
        <v>48304</v>
      </c>
      <c r="AJ4" s="30" t="n">
        <f aca="false">Calc_1!AJ$4</f>
        <v>48395</v>
      </c>
      <c r="AK4" s="30" t="n">
        <f aca="false">Calc_1!AK$4</f>
        <v>48487</v>
      </c>
      <c r="AL4" s="30" t="n">
        <f aca="false">Calc_1!AL$4</f>
        <v>48579</v>
      </c>
      <c r="AM4" s="30" t="n">
        <f aca="false">Calc_1!AM$4</f>
        <v>48669</v>
      </c>
      <c r="AN4" s="30" t="n">
        <f aca="false">Calc_1!AN$4</f>
        <v>48760</v>
      </c>
      <c r="AO4" s="30" t="n">
        <f aca="false">Calc_1!AO$4</f>
        <v>48852</v>
      </c>
      <c r="AP4" s="30" t="n">
        <f aca="false">Calc_1!AP$4</f>
        <v>48944</v>
      </c>
      <c r="AQ4" s="30" t="n">
        <f aca="false">Calc_1!AQ$4</f>
        <v>49034</v>
      </c>
      <c r="AR4" s="30" t="n">
        <f aca="false">Calc_1!AR$4</f>
        <v>49125</v>
      </c>
      <c r="AS4" s="30" t="n">
        <f aca="false">Calc_1!AS$4</f>
        <v>49217</v>
      </c>
      <c r="AT4" s="30" t="n">
        <f aca="false">Calc_1!AT$4</f>
        <v>49309</v>
      </c>
      <c r="AU4" s="30" t="n">
        <f aca="false">Calc_1!AU$4</f>
        <v>49399</v>
      </c>
      <c r="AV4" s="30" t="n">
        <f aca="false">Calc_1!AV$4</f>
        <v>49490</v>
      </c>
      <c r="AW4" s="30" t="n">
        <f aca="false">Calc_1!AW$4</f>
        <v>49582</v>
      </c>
      <c r="AX4" s="30" t="n">
        <f aca="false">Calc_1!AX$4</f>
        <v>49674</v>
      </c>
      <c r="AY4" s="30" t="n">
        <f aca="false">Calc_1!AY$4</f>
        <v>49765</v>
      </c>
      <c r="AZ4" s="30" t="n">
        <f aca="false">Calc_1!AZ$4</f>
        <v>49856</v>
      </c>
      <c r="BA4" s="30" t="n">
        <f aca="false">Calc_1!BA$4</f>
        <v>49948</v>
      </c>
      <c r="BB4" s="30" t="n">
        <f aca="false">Calc_1!BB$4</f>
        <v>50040</v>
      </c>
      <c r="BC4" s="30" t="n">
        <f aca="false">Calc_1!BC$4</f>
        <v>50130</v>
      </c>
      <c r="BD4" s="30" t="n">
        <f aca="false">Calc_1!BD$4</f>
        <v>50221</v>
      </c>
      <c r="BE4" s="30" t="n">
        <f aca="false">Calc_1!BE$4</f>
        <v>50313</v>
      </c>
      <c r="BF4" s="30" t="n">
        <f aca="false">Calc_1!BF$4</f>
        <v>50405</v>
      </c>
      <c r="BG4" s="30" t="n">
        <f aca="false">Calc_1!BG$4</f>
        <v>50495</v>
      </c>
      <c r="BH4" s="30" t="n">
        <f aca="false">Calc_1!BH$4</f>
        <v>50586</v>
      </c>
      <c r="BI4" s="30" t="n">
        <f aca="false">Calc_1!BI$4</f>
        <v>50678</v>
      </c>
      <c r="BJ4" s="30" t="n">
        <f aca="false">Calc_1!BJ$4</f>
        <v>50770</v>
      </c>
      <c r="BK4" s="30" t="n">
        <f aca="false">Calc_1!BK$4</f>
        <v>50860</v>
      </c>
      <c r="BL4" s="30" t="n">
        <f aca="false">Calc_1!BL$4</f>
        <v>50951</v>
      </c>
      <c r="BM4" s="30" t="n">
        <f aca="false">Calc_1!BM$4</f>
        <v>51043</v>
      </c>
      <c r="BN4" s="30" t="n">
        <f aca="false">Calc_1!BN$4</f>
        <v>51135</v>
      </c>
      <c r="BO4" s="30" t="n">
        <f aca="false">Calc_1!BO$4</f>
        <v>51226</v>
      </c>
      <c r="BP4" s="30" t="n">
        <f aca="false">Calc_1!BP$4</f>
        <v>51317</v>
      </c>
      <c r="BQ4" s="30" t="n">
        <f aca="false">Calc_1!BQ$4</f>
        <v>51409</v>
      </c>
      <c r="BR4" s="30" t="n">
        <f aca="false">Calc_1!BR$4</f>
        <v>51501</v>
      </c>
      <c r="BS4" s="30" t="n">
        <f aca="false">Calc_1!BS$4</f>
        <v>51591</v>
      </c>
      <c r="BT4" s="30" t="n">
        <f aca="false">Calc_1!BT$4</f>
        <v>51682</v>
      </c>
      <c r="BU4" s="30" t="n">
        <f aca="false">Calc_1!BU$4</f>
        <v>51774</v>
      </c>
      <c r="BV4" s="30" t="n">
        <f aca="false">Calc_1!BV$4</f>
        <v>51866</v>
      </c>
      <c r="BW4" s="30" t="n">
        <f aca="false">Calc_1!BW$4</f>
        <v>51956</v>
      </c>
      <c r="BX4" s="30" t="n">
        <f aca="false">Calc_1!BX$4</f>
        <v>52047</v>
      </c>
      <c r="BY4" s="30" t="n">
        <f aca="false">Calc_1!BY$4</f>
        <v>52139</v>
      </c>
      <c r="BZ4" s="30" t="n">
        <f aca="false">Calc_1!BZ$4</f>
        <v>52231</v>
      </c>
      <c r="CA4" s="30" t="n">
        <f aca="false">Calc_1!CA$4</f>
        <v>52321</v>
      </c>
      <c r="CB4" s="30" t="n">
        <f aca="false">Calc_1!CB$4</f>
        <v>52412</v>
      </c>
      <c r="CC4" s="30" t="n">
        <f aca="false">Calc_1!CC$4</f>
        <v>52504</v>
      </c>
      <c r="CD4" s="30" t="n">
        <f aca="false">Calc_1!CD$4</f>
        <v>52596</v>
      </c>
      <c r="CE4" s="30" t="n">
        <f aca="false">Calc_1!CE$4</f>
        <v>52687</v>
      </c>
      <c r="CF4" s="30" t="n">
        <f aca="false">Calc_1!CF$4</f>
        <v>52778</v>
      </c>
      <c r="CG4" s="30" t="n">
        <f aca="false">Calc_1!CG$4</f>
        <v>52870</v>
      </c>
      <c r="CH4" s="30" t="n">
        <f aca="false">Calc_1!CH$4</f>
        <v>52962</v>
      </c>
      <c r="CI4" s="30" t="n">
        <f aca="false">Calc_1!CI$4</f>
        <v>53052</v>
      </c>
      <c r="CJ4" s="30" t="n">
        <f aca="false">Calc_1!CJ$4</f>
        <v>53143</v>
      </c>
      <c r="CK4" s="30" t="n">
        <f aca="false">Calc_1!CK$4</f>
        <v>53235</v>
      </c>
      <c r="CL4" s="30" t="n">
        <f aca="false">Calc_1!CL$4</f>
        <v>53327</v>
      </c>
      <c r="CM4" s="30" t="n">
        <f aca="false">Calc_1!CM$4</f>
        <v>53417</v>
      </c>
      <c r="CN4" s="30" t="n">
        <f aca="false">Calc_1!CN$4</f>
        <v>53508</v>
      </c>
      <c r="CO4" s="30" t="n">
        <f aca="false">Calc_1!CO$4</f>
        <v>53600</v>
      </c>
      <c r="CP4" s="30" t="n">
        <f aca="false">Calc_1!CP$4</f>
        <v>53692</v>
      </c>
      <c r="CQ4" s="30" t="n">
        <f aca="false">Calc_1!CQ$4</f>
        <v>53782</v>
      </c>
      <c r="CR4" s="30" t="n">
        <f aca="false">Calc_1!CR$4</f>
        <v>53873</v>
      </c>
      <c r="CS4" s="30" t="n">
        <f aca="false">Calc_1!CS$4</f>
        <v>53965</v>
      </c>
      <c r="CT4" s="30" t="n">
        <f aca="false">Calc_1!CT$4</f>
        <v>54057</v>
      </c>
      <c r="CU4" s="30" t="n">
        <f aca="false">Calc_1!CU$4</f>
        <v>54148</v>
      </c>
      <c r="CV4" s="30" t="n">
        <f aca="false">Calc_1!CV$4</f>
        <v>54239</v>
      </c>
      <c r="CW4" s="30" t="n">
        <f aca="false">Calc_1!CW$4</f>
        <v>54331</v>
      </c>
      <c r="CX4" s="30" t="n">
        <f aca="false">Calc_1!CX$4</f>
        <v>54423</v>
      </c>
      <c r="CY4" s="30" t="n">
        <f aca="false">Calc_1!CY$4</f>
        <v>54513</v>
      </c>
      <c r="CZ4" s="30" t="n">
        <f aca="false">Calc_1!CZ$4</f>
        <v>54604</v>
      </c>
      <c r="DA4" s="30" t="n">
        <f aca="false">Calc_1!DA$4</f>
        <v>54696</v>
      </c>
      <c r="DB4" s="30" t="n">
        <f aca="false">Calc_1!DB$4</f>
        <v>54788</v>
      </c>
      <c r="DC4" s="30" t="n">
        <f aca="false">Calc_1!DC$4</f>
        <v>54878</v>
      </c>
      <c r="DD4" s="30" t="n">
        <f aca="false">Calc_1!DD$4</f>
        <v>54969</v>
      </c>
      <c r="DE4" s="30" t="n">
        <f aca="false">Calc_1!DE$4</f>
        <v>55061</v>
      </c>
      <c r="DF4" s="30" t="n">
        <f aca="false">Calc_1!DF$4</f>
        <v>55153</v>
      </c>
      <c r="DG4" s="30" t="n">
        <f aca="false">Calc_1!DG$4</f>
        <v>55243</v>
      </c>
      <c r="DH4" s="30" t="n">
        <f aca="false">Calc_1!DH$4</f>
        <v>55334</v>
      </c>
      <c r="DI4" s="30" t="n">
        <f aca="false">Calc_1!DI$4</f>
        <v>55426</v>
      </c>
      <c r="DJ4" s="30" t="n">
        <f aca="false">Calc_1!DJ$4</f>
        <v>55518</v>
      </c>
      <c r="DK4" s="30" t="n">
        <f aca="false">Calc_1!DK$4</f>
        <v>55609</v>
      </c>
      <c r="DL4" s="30" t="n">
        <f aca="false">Calc_1!DL$4</f>
        <v>55700</v>
      </c>
      <c r="DM4" s="30" t="n">
        <f aca="false">Calc_1!DM$4</f>
        <v>55792</v>
      </c>
      <c r="DN4" s="30" t="n">
        <f aca="false">Calc_1!DN$4</f>
        <v>55884</v>
      </c>
      <c r="DO4" s="30" t="n">
        <f aca="false">Calc_1!DO$4</f>
        <v>55974</v>
      </c>
      <c r="DP4" s="30" t="n">
        <f aca="false">Calc_1!DP$4</f>
        <v>56065</v>
      </c>
      <c r="DQ4" s="30" t="n">
        <f aca="false">Calc_1!DQ$4</f>
        <v>56157</v>
      </c>
      <c r="DR4" s="30" t="n">
        <f aca="false">Calc_1!DR$4</f>
        <v>56249</v>
      </c>
      <c r="DS4" s="30" t="n">
        <f aca="false">Calc_1!DS$4</f>
        <v>56339</v>
      </c>
      <c r="DT4" s="30" t="n">
        <f aca="false">Calc_1!DT$4</f>
        <v>56430</v>
      </c>
      <c r="DU4" s="30" t="n">
        <f aca="false">Calc_1!DU$4</f>
        <v>56522</v>
      </c>
      <c r="DV4" s="30" t="n">
        <f aca="false">Calc_1!DV$4</f>
        <v>56614</v>
      </c>
      <c r="DW4" s="30" t="n">
        <f aca="false">Calc_1!DW$4</f>
        <v>56704</v>
      </c>
      <c r="DX4" s="30" t="n">
        <f aca="false">Calc_1!DX$4</f>
        <v>56795</v>
      </c>
      <c r="DY4" s="30" t="n">
        <f aca="false">Calc_1!DY$4</f>
        <v>56887</v>
      </c>
      <c r="DZ4" s="30" t="n">
        <f aca="false">Calc_1!DZ$4</f>
        <v>56979</v>
      </c>
      <c r="EA4" s="30" t="n">
        <f aca="false">Calc_1!EA$4</f>
        <v>57070</v>
      </c>
      <c r="EB4" s="30" t="n">
        <f aca="false">Calc_1!EB$4</f>
        <v>57161</v>
      </c>
      <c r="EC4" s="30" t="n">
        <f aca="false">Calc_1!EC$4</f>
        <v>57253</v>
      </c>
      <c r="ED4" s="30" t="n">
        <f aca="false">Calc_1!ED$4</f>
        <v>57345</v>
      </c>
      <c r="EE4" s="30" t="n">
        <f aca="false">Calc_1!EE$4</f>
        <v>57435</v>
      </c>
      <c r="EF4" s="30" t="n">
        <f aca="false">Calc_1!EF$4</f>
        <v>57526</v>
      </c>
      <c r="EG4" s="30" t="n">
        <f aca="false">Calc_1!EG$4</f>
        <v>57618</v>
      </c>
      <c r="EH4" s="30" t="n">
        <f aca="false">Calc_1!EH$4</f>
        <v>57710</v>
      </c>
      <c r="EI4" s="30" t="n">
        <f aca="false">Calc_1!EI$4</f>
        <v>57800</v>
      </c>
      <c r="EJ4" s="30" t="n">
        <f aca="false">Calc_1!EJ$4</f>
        <v>57891</v>
      </c>
      <c r="EK4" s="30" t="n">
        <f aca="false">Calc_1!EK$4</f>
        <v>57983</v>
      </c>
      <c r="EL4" s="30" t="n">
        <f aca="false">Calc_1!EL$4</f>
        <v>58075</v>
      </c>
      <c r="EM4" s="30" t="n">
        <f aca="false">Calc_1!EM$4</f>
        <v>58165</v>
      </c>
      <c r="EN4" s="30" t="n">
        <f aca="false">Calc_1!EN$4</f>
        <v>58256</v>
      </c>
      <c r="EO4" s="30" t="n">
        <f aca="false">Calc_1!EO$4</f>
        <v>58348</v>
      </c>
      <c r="EP4" s="30" t="n">
        <f aca="false">Calc_1!EP$4</f>
        <v>58440</v>
      </c>
      <c r="EQ4" s="30" t="n">
        <f aca="false">Calc_1!EQ$4</f>
        <v>58531</v>
      </c>
      <c r="ER4" s="30" t="n">
        <f aca="false">Calc_1!ER$4</f>
        <v>58622</v>
      </c>
      <c r="ES4" s="30" t="n">
        <f aca="false">Calc_1!ES$4</f>
        <v>58714</v>
      </c>
      <c r="ET4" s="30" t="n">
        <f aca="false">Calc_1!ET$4</f>
        <v>58806</v>
      </c>
      <c r="EU4" s="30" t="n">
        <f aca="false">Calc_1!EU$4</f>
        <v>58896</v>
      </c>
      <c r="EV4" s="30" t="n">
        <f aca="false">Calc_1!EV$4</f>
        <v>58987</v>
      </c>
      <c r="EW4" s="30" t="n">
        <f aca="false">Calc_1!EW$4</f>
        <v>59079</v>
      </c>
      <c r="EX4" s="30" t="n">
        <f aca="false">Calc_1!EX$4</f>
        <v>59171</v>
      </c>
      <c r="EY4" s="30" t="n">
        <f aca="false">Calc_1!EY$4</f>
        <v>59261</v>
      </c>
      <c r="EZ4" s="30" t="n">
        <f aca="false">Calc_1!EZ$4</f>
        <v>59352</v>
      </c>
      <c r="FA4" s="30" t="n">
        <f aca="false">Calc_1!FA$4</f>
        <v>59444</v>
      </c>
      <c r="FB4" s="30" t="n">
        <f aca="false">Calc_1!FB$4</f>
        <v>59536</v>
      </c>
      <c r="FC4" s="30" t="n">
        <f aca="false">Calc_1!FC$4</f>
        <v>59626</v>
      </c>
      <c r="FD4" s="30" t="n">
        <f aca="false">Calc_1!FD$4</f>
        <v>59717</v>
      </c>
      <c r="FE4" s="30" t="n">
        <f aca="false">Calc_1!FE$4</f>
        <v>59809</v>
      </c>
      <c r="FF4" s="30" t="n">
        <f aca="false">Calc_1!FF$4</f>
        <v>59901</v>
      </c>
      <c r="FG4" s="30" t="n">
        <f aca="false">Calc_1!FG$4</f>
        <v>59992</v>
      </c>
      <c r="FH4" s="30" t="n">
        <f aca="false">Calc_1!FH$4</f>
        <v>60083</v>
      </c>
    </row>
    <row r="9" customFormat="false" ht="15" hidden="false" customHeight="false" outlineLevel="0" collapsed="false">
      <c r="E9" s="8" t="s">
        <v>911</v>
      </c>
      <c r="F9" s="8" t="s">
        <v>912</v>
      </c>
    </row>
    <row r="11" customFormat="false" ht="15" hidden="false" customHeight="false" outlineLevel="0" collapsed="false">
      <c r="A11" s="9" t="s">
        <v>14</v>
      </c>
      <c r="B11" s="9"/>
      <c r="C11" s="9" t="s">
        <v>913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914</v>
      </c>
      <c r="D12" s="11" t="s">
        <v>34</v>
      </c>
      <c r="E12" s="66" t="str">
        <f aca="false">IF(F12=0,"OK","CHECK")</f>
        <v>OK</v>
      </c>
      <c r="F12" s="17" t="n">
        <f aca="false">N(Tax_1_Delta&gt;Tolerance)</f>
        <v>0</v>
      </c>
    </row>
    <row r="13" customFormat="false" ht="15" hidden="false" customHeight="false" outlineLevel="0" collapsed="false">
      <c r="C13" s="0" t="s">
        <v>915</v>
      </c>
      <c r="D13" s="11" t="s">
        <v>34</v>
      </c>
      <c r="E13" s="66" t="str">
        <f aca="false">IF(F13=0,"OK","CHECK")</f>
        <v>OK</v>
      </c>
      <c r="F13" s="17" t="n">
        <f aca="false">N(Tax_2_Delta&gt;Tolerance)</f>
        <v>0</v>
      </c>
    </row>
    <row r="14" customFormat="false" ht="15" hidden="false" customHeight="false" outlineLevel="0" collapsed="false">
      <c r="C14" s="0" t="s">
        <v>916</v>
      </c>
      <c r="D14" s="11" t="s">
        <v>34</v>
      </c>
      <c r="E14" s="66" t="str">
        <f aca="false">IF(F14=0,"OK","CHECK")</f>
        <v>OK</v>
      </c>
      <c r="F14" s="17" t="n">
        <f aca="false">N(Tax_3_Delta&gt;Tolerance)</f>
        <v>0</v>
      </c>
    </row>
    <row r="15" customFormat="false" ht="15" hidden="false" customHeight="false" outlineLevel="0" collapsed="false">
      <c r="C15" s="0" t="s">
        <v>917</v>
      </c>
      <c r="D15" s="11" t="s">
        <v>34</v>
      </c>
      <c r="E15" s="66" t="str">
        <f aca="false">IF(F15=0,"OK","CHECK")</f>
        <v>OK</v>
      </c>
      <c r="F15" s="17" t="n">
        <f aca="false">N(ISNA(Calc_1!$F12))+N(ISNA(Calc_1!$E56))+N(ISNA(Calc_1!$E62))+N(ISNA(Calc_1!$F51))</f>
        <v>0</v>
      </c>
    </row>
    <row r="16" customFormat="false" ht="15" hidden="false" customHeight="false" outlineLevel="0" collapsed="false">
      <c r="C16" s="0" t="s">
        <v>918</v>
      </c>
      <c r="D16" s="11" t="s">
        <v>34</v>
      </c>
      <c r="E16" s="66" t="str">
        <f aca="false">IF(F16=0,"OK","CHECK")</f>
        <v>OK</v>
      </c>
      <c r="F16" s="17" t="n">
        <f aca="false">N(ISNA(Calc_2!$F12))+N(ISNA(Calc_2!$E56))+N(ISNA(Calc_2!$E62))+N(ISNA(Calc_2!$F51))</f>
        <v>0</v>
      </c>
    </row>
    <row r="17" customFormat="false" ht="15" hidden="false" customHeight="false" outlineLevel="0" collapsed="false">
      <c r="C17" s="0" t="s">
        <v>919</v>
      </c>
      <c r="D17" s="11" t="s">
        <v>34</v>
      </c>
      <c r="E17" s="66" t="str">
        <f aca="false">IF(F17=0,"OK","CHECK")</f>
        <v>OK</v>
      </c>
      <c r="F17" s="17" t="n">
        <f aca="false">N(ISNA(Calc_3!$F12))+N(ISNA(Calc_3!$E56))+N(ISNA(Calc_3!$E62))+N(ISNA(Calc_3!$F51))</f>
        <v>0</v>
      </c>
    </row>
    <row r="18" customFormat="false" ht="15" hidden="false" customHeight="false" outlineLevel="0" collapsed="false">
      <c r="C18" s="0" t="s">
        <v>920</v>
      </c>
      <c r="D18" s="11" t="s">
        <v>34</v>
      </c>
      <c r="E18" s="66" t="str">
        <f aca="false">IF(F18=0,"OK","CHECK")</f>
        <v>OK</v>
      </c>
      <c r="F18" s="17" t="n">
        <f aca="false">--(COUNTBLANK(INDEX(Case_Table,0,Calc_1!$F12))&gt;0)</f>
        <v>0</v>
      </c>
    </row>
    <row r="19" customFormat="false" ht="15" hidden="false" customHeight="false" outlineLevel="0" collapsed="false">
      <c r="C19" s="0" t="s">
        <v>921</v>
      </c>
      <c r="D19" s="11" t="s">
        <v>34</v>
      </c>
      <c r="E19" s="66" t="str">
        <f aca="false">IF(F19=0,"OK","CHECK")</f>
        <v>OK</v>
      </c>
      <c r="F19" s="17" t="n">
        <f aca="false">--(COUNTBLANK(INDEX(Case_Table,0,Calc_2!$F12))&gt;0)</f>
        <v>0</v>
      </c>
    </row>
    <row r="20" customFormat="false" ht="15" hidden="false" customHeight="false" outlineLevel="0" collapsed="false">
      <c r="C20" s="0" t="s">
        <v>922</v>
      </c>
      <c r="D20" s="11" t="s">
        <v>34</v>
      </c>
      <c r="E20" s="66" t="str">
        <f aca="false">IF(F20=0,"OK","CHECK")</f>
        <v>OK</v>
      </c>
      <c r="F20" s="17" t="n">
        <f aca="false">--(COUNTBLANK(INDEX(Case_Table,0,Calc_3!$F12))&gt;0)</f>
        <v>0</v>
      </c>
    </row>
    <row r="21" customFormat="false" ht="15" hidden="false" customHeight="false" outlineLevel="0" collapsed="false">
      <c r="C21" s="0" t="s">
        <v>923</v>
      </c>
      <c r="D21" s="11" t="s">
        <v>34</v>
      </c>
      <c r="E21" s="66" t="str">
        <f aca="false">IF(F21=0,"OK","CHECK")</f>
        <v>OK</v>
      </c>
      <c r="F21" s="17" t="n">
        <f aca="false">N(COUNTIF(Calc_1!$J$4:$FH$4,Calc_1!$E22)=0)</f>
        <v>0</v>
      </c>
    </row>
    <row r="22" customFormat="false" ht="15" hidden="false" customHeight="false" outlineLevel="0" collapsed="false">
      <c r="C22" s="0" t="s">
        <v>924</v>
      </c>
      <c r="D22" s="11" t="s">
        <v>34</v>
      </c>
      <c r="E22" s="66" t="str">
        <f aca="false">IF(F22=0,"OK","CHECK")</f>
        <v>OK</v>
      </c>
      <c r="F22" s="17" t="n">
        <f aca="false">N(COUNTIF(Calc_2!$J$4:$FH$4,Calc_2!$E22)=0)</f>
        <v>0</v>
      </c>
    </row>
    <row r="23" customFormat="false" ht="15" hidden="false" customHeight="false" outlineLevel="0" collapsed="false">
      <c r="C23" s="0" t="s">
        <v>925</v>
      </c>
      <c r="D23" s="11" t="s">
        <v>34</v>
      </c>
      <c r="E23" s="66" t="str">
        <f aca="false">IF(F23=0,"OK","CHECK")</f>
        <v>OK</v>
      </c>
      <c r="F23" s="17" t="n">
        <f aca="false">N(COUNTIF(Calc_3!$J$4:$FH$4,Calc_3!$E22)=0)</f>
        <v>0</v>
      </c>
    </row>
    <row r="24" customFormat="false" ht="15" hidden="false" customHeight="false" outlineLevel="0" collapsed="false">
      <c r="C24" s="0" t="s">
        <v>926</v>
      </c>
      <c r="D24" s="11" t="s">
        <v>34</v>
      </c>
      <c r="E24" s="66" t="str">
        <f aca="false">IF(F24=0,"OK","CHECK")</f>
        <v>OK</v>
      </c>
      <c r="F24" s="17" t="n">
        <f aca="false">N(Calc_1!$F126&gt;1+Tolerance)</f>
        <v>0</v>
      </c>
    </row>
    <row r="25" customFormat="false" ht="15" hidden="false" customHeight="false" outlineLevel="0" collapsed="false">
      <c r="C25" s="0" t="s">
        <v>927</v>
      </c>
      <c r="D25" s="11" t="s">
        <v>34</v>
      </c>
      <c r="E25" s="66" t="str">
        <f aca="false">IF(F25=0,"OK","CHECK")</f>
        <v>OK</v>
      </c>
      <c r="F25" s="17" t="n">
        <f aca="false">N(Calc_2!$F126&gt;1+Tolerance)</f>
        <v>0</v>
      </c>
    </row>
    <row r="26" customFormat="false" ht="15" hidden="false" customHeight="false" outlineLevel="0" collapsed="false">
      <c r="C26" s="0" t="s">
        <v>928</v>
      </c>
      <c r="D26" s="11" t="s">
        <v>34</v>
      </c>
      <c r="E26" s="66" t="str">
        <f aca="false">IF(F26=0,"OK","CHECK")</f>
        <v>OK</v>
      </c>
      <c r="F26" s="17" t="n">
        <f aca="false">N(Calc_3!$F126&gt;1+Tolerance)</f>
        <v>0</v>
      </c>
    </row>
    <row r="27" customFormat="false" ht="15" hidden="false" customHeight="false" outlineLevel="0" collapsed="false">
      <c r="C27" s="0" t="s">
        <v>929</v>
      </c>
      <c r="D27" s="11" t="s">
        <v>34</v>
      </c>
      <c r="E27" s="66" t="str">
        <f aca="false">IF(F27=0,"OK","CHECK")</f>
        <v>OK</v>
      </c>
      <c r="F27" s="17" t="n">
        <f aca="false">SUM(J27:FH27)</f>
        <v>0</v>
      </c>
      <c r="J27" s="17" t="n">
        <f aca="false">N((Calc_1!J$4&gt;=Calc_1!$F32)*ABS(Calc_1!J139)&gt;Tolerance)</f>
        <v>0</v>
      </c>
      <c r="K27" s="17" t="n">
        <f aca="false">N((Calc_1!K$4&gt;=Calc_1!$F32)*ABS(Calc_1!K139)&gt;Tolerance)</f>
        <v>0</v>
      </c>
      <c r="L27" s="17" t="n">
        <f aca="false">N((Calc_1!L$4&gt;=Calc_1!$F32)*ABS(Calc_1!L139)&gt;Tolerance)</f>
        <v>0</v>
      </c>
      <c r="M27" s="17" t="n">
        <f aca="false">N((Calc_1!M$4&gt;=Calc_1!$F32)*ABS(Calc_1!M139)&gt;Tolerance)</f>
        <v>0</v>
      </c>
      <c r="N27" s="17" t="n">
        <f aca="false">N((Calc_1!N$4&gt;=Calc_1!$F32)*ABS(Calc_1!N139)&gt;Tolerance)</f>
        <v>0</v>
      </c>
      <c r="O27" s="17" t="n">
        <f aca="false">N((Calc_1!O$4&gt;=Calc_1!$F32)*ABS(Calc_1!O139)&gt;Tolerance)</f>
        <v>0</v>
      </c>
      <c r="P27" s="17" t="n">
        <f aca="false">N((Calc_1!P$4&gt;=Calc_1!$F32)*ABS(Calc_1!P139)&gt;Tolerance)</f>
        <v>0</v>
      </c>
      <c r="Q27" s="17" t="n">
        <f aca="false">N((Calc_1!Q$4&gt;=Calc_1!$F32)*ABS(Calc_1!Q139)&gt;Tolerance)</f>
        <v>0</v>
      </c>
      <c r="R27" s="17" t="n">
        <f aca="false">N((Calc_1!R$4&gt;=Calc_1!$F32)*ABS(Calc_1!R139)&gt;Tolerance)</f>
        <v>0</v>
      </c>
      <c r="S27" s="17" t="n">
        <f aca="false">N((Calc_1!S$4&gt;=Calc_1!$F32)*ABS(Calc_1!S139)&gt;Tolerance)</f>
        <v>0</v>
      </c>
      <c r="T27" s="17" t="n">
        <f aca="false">N((Calc_1!T$4&gt;=Calc_1!$F32)*ABS(Calc_1!T139)&gt;Tolerance)</f>
        <v>0</v>
      </c>
      <c r="U27" s="17" t="n">
        <f aca="false">N((Calc_1!U$4&gt;=Calc_1!$F32)*ABS(Calc_1!U139)&gt;Tolerance)</f>
        <v>0</v>
      </c>
      <c r="V27" s="17" t="n">
        <f aca="false">N((Calc_1!V$4&gt;=Calc_1!$F32)*ABS(Calc_1!V139)&gt;Tolerance)</f>
        <v>0</v>
      </c>
      <c r="W27" s="17" t="n">
        <f aca="false">N((Calc_1!W$4&gt;=Calc_1!$F32)*ABS(Calc_1!W139)&gt;Tolerance)</f>
        <v>0</v>
      </c>
      <c r="X27" s="17" t="n">
        <f aca="false">N((Calc_1!X$4&gt;=Calc_1!$F32)*ABS(Calc_1!X139)&gt;Tolerance)</f>
        <v>0</v>
      </c>
      <c r="Y27" s="17" t="n">
        <f aca="false">N((Calc_1!Y$4&gt;=Calc_1!$F32)*ABS(Calc_1!Y139)&gt;Tolerance)</f>
        <v>0</v>
      </c>
      <c r="Z27" s="17" t="n">
        <f aca="false">N((Calc_1!Z$4&gt;=Calc_1!$F32)*ABS(Calc_1!Z139)&gt;Tolerance)</f>
        <v>0</v>
      </c>
      <c r="AA27" s="17" t="n">
        <f aca="false">N((Calc_1!AA$4&gt;=Calc_1!$F32)*ABS(Calc_1!AA139)&gt;Tolerance)</f>
        <v>0</v>
      </c>
      <c r="AB27" s="17" t="n">
        <f aca="false">N((Calc_1!AB$4&gt;=Calc_1!$F32)*ABS(Calc_1!AB139)&gt;Tolerance)</f>
        <v>0</v>
      </c>
      <c r="AC27" s="17" t="n">
        <f aca="false">N((Calc_1!AC$4&gt;=Calc_1!$F32)*ABS(Calc_1!AC139)&gt;Tolerance)</f>
        <v>0</v>
      </c>
      <c r="AD27" s="17" t="n">
        <f aca="false">N((Calc_1!AD$4&gt;=Calc_1!$F32)*ABS(Calc_1!AD139)&gt;Tolerance)</f>
        <v>0</v>
      </c>
      <c r="AE27" s="17" t="n">
        <f aca="false">N((Calc_1!AE$4&gt;=Calc_1!$F32)*ABS(Calc_1!AE139)&gt;Tolerance)</f>
        <v>0</v>
      </c>
      <c r="AF27" s="17" t="n">
        <f aca="false">N((Calc_1!AF$4&gt;=Calc_1!$F32)*ABS(Calc_1!AF139)&gt;Tolerance)</f>
        <v>0</v>
      </c>
      <c r="AG27" s="17" t="n">
        <f aca="false">N((Calc_1!AG$4&gt;=Calc_1!$F32)*ABS(Calc_1!AG139)&gt;Tolerance)</f>
        <v>0</v>
      </c>
      <c r="AH27" s="17" t="n">
        <f aca="false">N((Calc_1!AH$4&gt;=Calc_1!$F32)*ABS(Calc_1!AH139)&gt;Tolerance)</f>
        <v>0</v>
      </c>
      <c r="AI27" s="17" t="n">
        <f aca="false">N((Calc_1!AI$4&gt;=Calc_1!$F32)*ABS(Calc_1!AI139)&gt;Tolerance)</f>
        <v>0</v>
      </c>
      <c r="AJ27" s="17" t="n">
        <f aca="false">N((Calc_1!AJ$4&gt;=Calc_1!$F32)*ABS(Calc_1!AJ139)&gt;Tolerance)</f>
        <v>0</v>
      </c>
      <c r="AK27" s="17" t="n">
        <f aca="false">N((Calc_1!AK$4&gt;=Calc_1!$F32)*ABS(Calc_1!AK139)&gt;Tolerance)</f>
        <v>0</v>
      </c>
      <c r="AL27" s="17" t="n">
        <f aca="false">N((Calc_1!AL$4&gt;=Calc_1!$F32)*ABS(Calc_1!AL139)&gt;Tolerance)</f>
        <v>0</v>
      </c>
      <c r="AM27" s="17" t="n">
        <f aca="false">N((Calc_1!AM$4&gt;=Calc_1!$F32)*ABS(Calc_1!AM139)&gt;Tolerance)</f>
        <v>0</v>
      </c>
      <c r="AN27" s="17" t="n">
        <f aca="false">N((Calc_1!AN$4&gt;=Calc_1!$F32)*ABS(Calc_1!AN139)&gt;Tolerance)</f>
        <v>0</v>
      </c>
      <c r="AO27" s="17" t="n">
        <f aca="false">N((Calc_1!AO$4&gt;=Calc_1!$F32)*ABS(Calc_1!AO139)&gt;Tolerance)</f>
        <v>0</v>
      </c>
      <c r="AP27" s="17" t="n">
        <f aca="false">N((Calc_1!AP$4&gt;=Calc_1!$F32)*ABS(Calc_1!AP139)&gt;Tolerance)</f>
        <v>0</v>
      </c>
      <c r="AQ27" s="17" t="n">
        <f aca="false">N((Calc_1!AQ$4&gt;=Calc_1!$F32)*ABS(Calc_1!AQ139)&gt;Tolerance)</f>
        <v>0</v>
      </c>
      <c r="AR27" s="17" t="n">
        <f aca="false">N((Calc_1!AR$4&gt;=Calc_1!$F32)*ABS(Calc_1!AR139)&gt;Tolerance)</f>
        <v>0</v>
      </c>
      <c r="AS27" s="17" t="n">
        <f aca="false">N((Calc_1!AS$4&gt;=Calc_1!$F32)*ABS(Calc_1!AS139)&gt;Tolerance)</f>
        <v>0</v>
      </c>
      <c r="AT27" s="17" t="n">
        <f aca="false">N((Calc_1!AT$4&gt;=Calc_1!$F32)*ABS(Calc_1!AT139)&gt;Tolerance)</f>
        <v>0</v>
      </c>
      <c r="AU27" s="17" t="n">
        <f aca="false">N((Calc_1!AU$4&gt;=Calc_1!$F32)*ABS(Calc_1!AU139)&gt;Tolerance)</f>
        <v>0</v>
      </c>
      <c r="AV27" s="17" t="n">
        <f aca="false">N((Calc_1!AV$4&gt;=Calc_1!$F32)*ABS(Calc_1!AV139)&gt;Tolerance)</f>
        <v>0</v>
      </c>
      <c r="AW27" s="17" t="n">
        <f aca="false">N((Calc_1!AW$4&gt;=Calc_1!$F32)*ABS(Calc_1!AW139)&gt;Tolerance)</f>
        <v>0</v>
      </c>
      <c r="AX27" s="17" t="n">
        <f aca="false">N((Calc_1!AX$4&gt;=Calc_1!$F32)*ABS(Calc_1!AX139)&gt;Tolerance)</f>
        <v>0</v>
      </c>
      <c r="AY27" s="17" t="n">
        <f aca="false">N((Calc_1!AY$4&gt;=Calc_1!$F32)*ABS(Calc_1!AY139)&gt;Tolerance)</f>
        <v>0</v>
      </c>
      <c r="AZ27" s="17" t="n">
        <f aca="false">N((Calc_1!AZ$4&gt;=Calc_1!$F32)*ABS(Calc_1!AZ139)&gt;Tolerance)</f>
        <v>0</v>
      </c>
      <c r="BA27" s="17" t="n">
        <f aca="false">N((Calc_1!BA$4&gt;=Calc_1!$F32)*ABS(Calc_1!BA139)&gt;Tolerance)</f>
        <v>0</v>
      </c>
      <c r="BB27" s="17" t="n">
        <f aca="false">N((Calc_1!BB$4&gt;=Calc_1!$F32)*ABS(Calc_1!BB139)&gt;Tolerance)</f>
        <v>0</v>
      </c>
      <c r="BC27" s="17" t="n">
        <f aca="false">N((Calc_1!BC$4&gt;=Calc_1!$F32)*ABS(Calc_1!BC139)&gt;Tolerance)</f>
        <v>0</v>
      </c>
      <c r="BD27" s="17" t="n">
        <f aca="false">N((Calc_1!BD$4&gt;=Calc_1!$F32)*ABS(Calc_1!BD139)&gt;Tolerance)</f>
        <v>0</v>
      </c>
      <c r="BE27" s="17" t="n">
        <f aca="false">N((Calc_1!BE$4&gt;=Calc_1!$F32)*ABS(Calc_1!BE139)&gt;Tolerance)</f>
        <v>0</v>
      </c>
      <c r="BF27" s="17" t="n">
        <f aca="false">N((Calc_1!BF$4&gt;=Calc_1!$F32)*ABS(Calc_1!BF139)&gt;Tolerance)</f>
        <v>0</v>
      </c>
      <c r="BG27" s="17" t="n">
        <f aca="false">N((Calc_1!BG$4&gt;=Calc_1!$F32)*ABS(Calc_1!BG139)&gt;Tolerance)</f>
        <v>0</v>
      </c>
      <c r="BH27" s="17" t="n">
        <f aca="false">N((Calc_1!BH$4&gt;=Calc_1!$F32)*ABS(Calc_1!BH139)&gt;Tolerance)</f>
        <v>0</v>
      </c>
      <c r="BI27" s="17" t="n">
        <f aca="false">N((Calc_1!BI$4&gt;=Calc_1!$F32)*ABS(Calc_1!BI139)&gt;Tolerance)</f>
        <v>0</v>
      </c>
      <c r="BJ27" s="17" t="n">
        <f aca="false">N((Calc_1!BJ$4&gt;=Calc_1!$F32)*ABS(Calc_1!BJ139)&gt;Tolerance)</f>
        <v>0</v>
      </c>
      <c r="BK27" s="17" t="n">
        <f aca="false">N((Calc_1!BK$4&gt;=Calc_1!$F32)*ABS(Calc_1!BK139)&gt;Tolerance)</f>
        <v>0</v>
      </c>
      <c r="BL27" s="17" t="n">
        <f aca="false">N((Calc_1!BL$4&gt;=Calc_1!$F32)*ABS(Calc_1!BL139)&gt;Tolerance)</f>
        <v>0</v>
      </c>
      <c r="BM27" s="17" t="n">
        <f aca="false">N((Calc_1!BM$4&gt;=Calc_1!$F32)*ABS(Calc_1!BM139)&gt;Tolerance)</f>
        <v>0</v>
      </c>
      <c r="BN27" s="17" t="n">
        <f aca="false">N((Calc_1!BN$4&gt;=Calc_1!$F32)*ABS(Calc_1!BN139)&gt;Tolerance)</f>
        <v>0</v>
      </c>
      <c r="BO27" s="17" t="n">
        <f aca="false">N((Calc_1!BO$4&gt;=Calc_1!$F32)*ABS(Calc_1!BO139)&gt;Tolerance)</f>
        <v>0</v>
      </c>
      <c r="BP27" s="17" t="n">
        <f aca="false">N((Calc_1!BP$4&gt;=Calc_1!$F32)*ABS(Calc_1!BP139)&gt;Tolerance)</f>
        <v>0</v>
      </c>
      <c r="BQ27" s="17" t="n">
        <f aca="false">N((Calc_1!BQ$4&gt;=Calc_1!$F32)*ABS(Calc_1!BQ139)&gt;Tolerance)</f>
        <v>0</v>
      </c>
      <c r="BR27" s="17" t="n">
        <f aca="false">N((Calc_1!BR$4&gt;=Calc_1!$F32)*ABS(Calc_1!BR139)&gt;Tolerance)</f>
        <v>0</v>
      </c>
      <c r="BS27" s="17" t="n">
        <f aca="false">N((Calc_1!BS$4&gt;=Calc_1!$F32)*ABS(Calc_1!BS139)&gt;Tolerance)</f>
        <v>0</v>
      </c>
      <c r="BT27" s="17" t="n">
        <f aca="false">N((Calc_1!BT$4&gt;=Calc_1!$F32)*ABS(Calc_1!BT139)&gt;Tolerance)</f>
        <v>0</v>
      </c>
      <c r="BU27" s="17" t="n">
        <f aca="false">N((Calc_1!BU$4&gt;=Calc_1!$F32)*ABS(Calc_1!BU139)&gt;Tolerance)</f>
        <v>0</v>
      </c>
      <c r="BV27" s="17" t="n">
        <f aca="false">N((Calc_1!BV$4&gt;=Calc_1!$F32)*ABS(Calc_1!BV139)&gt;Tolerance)</f>
        <v>0</v>
      </c>
      <c r="BW27" s="17" t="n">
        <f aca="false">N((Calc_1!BW$4&gt;=Calc_1!$F32)*ABS(Calc_1!BW139)&gt;Tolerance)</f>
        <v>0</v>
      </c>
      <c r="BX27" s="17" t="n">
        <f aca="false">N((Calc_1!BX$4&gt;=Calc_1!$F32)*ABS(Calc_1!BX139)&gt;Tolerance)</f>
        <v>0</v>
      </c>
      <c r="BY27" s="17" t="n">
        <f aca="false">N((Calc_1!BY$4&gt;=Calc_1!$F32)*ABS(Calc_1!BY139)&gt;Tolerance)</f>
        <v>0</v>
      </c>
      <c r="BZ27" s="17" t="n">
        <f aca="false">N((Calc_1!BZ$4&gt;=Calc_1!$F32)*ABS(Calc_1!BZ139)&gt;Tolerance)</f>
        <v>0</v>
      </c>
      <c r="CA27" s="17" t="n">
        <f aca="false">N((Calc_1!CA$4&gt;=Calc_1!$F32)*ABS(Calc_1!CA139)&gt;Tolerance)</f>
        <v>0</v>
      </c>
      <c r="CB27" s="17" t="n">
        <f aca="false">N((Calc_1!CB$4&gt;=Calc_1!$F32)*ABS(Calc_1!CB139)&gt;Tolerance)</f>
        <v>0</v>
      </c>
      <c r="CC27" s="17" t="n">
        <f aca="false">N((Calc_1!CC$4&gt;=Calc_1!$F32)*ABS(Calc_1!CC139)&gt;Tolerance)</f>
        <v>0</v>
      </c>
      <c r="CD27" s="17" t="n">
        <f aca="false">N((Calc_1!CD$4&gt;=Calc_1!$F32)*ABS(Calc_1!CD139)&gt;Tolerance)</f>
        <v>0</v>
      </c>
      <c r="CE27" s="17" t="n">
        <f aca="false">N((Calc_1!CE$4&gt;=Calc_1!$F32)*ABS(Calc_1!CE139)&gt;Tolerance)</f>
        <v>0</v>
      </c>
      <c r="CF27" s="17" t="n">
        <f aca="false">N((Calc_1!CF$4&gt;=Calc_1!$F32)*ABS(Calc_1!CF139)&gt;Tolerance)</f>
        <v>0</v>
      </c>
      <c r="CG27" s="17" t="n">
        <f aca="false">N((Calc_1!CG$4&gt;=Calc_1!$F32)*ABS(Calc_1!CG139)&gt;Tolerance)</f>
        <v>0</v>
      </c>
      <c r="CH27" s="17" t="n">
        <f aca="false">N((Calc_1!CH$4&gt;=Calc_1!$F32)*ABS(Calc_1!CH139)&gt;Tolerance)</f>
        <v>0</v>
      </c>
      <c r="CI27" s="17" t="n">
        <f aca="false">N((Calc_1!CI$4&gt;=Calc_1!$F32)*ABS(Calc_1!CI139)&gt;Tolerance)</f>
        <v>0</v>
      </c>
      <c r="CJ27" s="17" t="n">
        <f aca="false">N((Calc_1!CJ$4&gt;=Calc_1!$F32)*ABS(Calc_1!CJ139)&gt;Tolerance)</f>
        <v>0</v>
      </c>
      <c r="CK27" s="17" t="n">
        <f aca="false">N((Calc_1!CK$4&gt;=Calc_1!$F32)*ABS(Calc_1!CK139)&gt;Tolerance)</f>
        <v>0</v>
      </c>
      <c r="CL27" s="17" t="n">
        <f aca="false">N((Calc_1!CL$4&gt;=Calc_1!$F32)*ABS(Calc_1!CL139)&gt;Tolerance)</f>
        <v>0</v>
      </c>
      <c r="CM27" s="17" t="n">
        <f aca="false">N((Calc_1!CM$4&gt;=Calc_1!$F32)*ABS(Calc_1!CM139)&gt;Tolerance)</f>
        <v>0</v>
      </c>
      <c r="CN27" s="17" t="n">
        <f aca="false">N((Calc_1!CN$4&gt;=Calc_1!$F32)*ABS(Calc_1!CN139)&gt;Tolerance)</f>
        <v>0</v>
      </c>
      <c r="CO27" s="17" t="n">
        <f aca="false">N((Calc_1!CO$4&gt;=Calc_1!$F32)*ABS(Calc_1!CO139)&gt;Tolerance)</f>
        <v>0</v>
      </c>
      <c r="CP27" s="17" t="n">
        <f aca="false">N((Calc_1!CP$4&gt;=Calc_1!$F32)*ABS(Calc_1!CP139)&gt;Tolerance)</f>
        <v>0</v>
      </c>
      <c r="CQ27" s="17" t="n">
        <f aca="false">N((Calc_1!CQ$4&gt;=Calc_1!$F32)*ABS(Calc_1!CQ139)&gt;Tolerance)</f>
        <v>0</v>
      </c>
      <c r="CR27" s="17" t="n">
        <f aca="false">N((Calc_1!CR$4&gt;=Calc_1!$F32)*ABS(Calc_1!CR139)&gt;Tolerance)</f>
        <v>0</v>
      </c>
      <c r="CS27" s="17" t="n">
        <f aca="false">N((Calc_1!CS$4&gt;=Calc_1!$F32)*ABS(Calc_1!CS139)&gt;Tolerance)</f>
        <v>0</v>
      </c>
      <c r="CT27" s="17" t="n">
        <f aca="false">N((Calc_1!CT$4&gt;=Calc_1!$F32)*ABS(Calc_1!CT139)&gt;Tolerance)</f>
        <v>0</v>
      </c>
      <c r="CU27" s="17" t="n">
        <f aca="false">N((Calc_1!CU$4&gt;=Calc_1!$F32)*ABS(Calc_1!CU139)&gt;Tolerance)</f>
        <v>0</v>
      </c>
      <c r="CV27" s="17" t="n">
        <f aca="false">N((Calc_1!CV$4&gt;=Calc_1!$F32)*ABS(Calc_1!CV139)&gt;Tolerance)</f>
        <v>0</v>
      </c>
      <c r="CW27" s="17" t="n">
        <f aca="false">N((Calc_1!CW$4&gt;=Calc_1!$F32)*ABS(Calc_1!CW139)&gt;Tolerance)</f>
        <v>0</v>
      </c>
      <c r="CX27" s="17" t="n">
        <f aca="false">N((Calc_1!CX$4&gt;=Calc_1!$F32)*ABS(Calc_1!CX139)&gt;Tolerance)</f>
        <v>0</v>
      </c>
      <c r="CY27" s="17" t="n">
        <f aca="false">N((Calc_1!CY$4&gt;=Calc_1!$F32)*ABS(Calc_1!CY139)&gt;Tolerance)</f>
        <v>0</v>
      </c>
      <c r="CZ27" s="17" t="n">
        <f aca="false">N((Calc_1!CZ$4&gt;=Calc_1!$F32)*ABS(Calc_1!CZ139)&gt;Tolerance)</f>
        <v>0</v>
      </c>
      <c r="DA27" s="17" t="n">
        <f aca="false">N((Calc_1!DA$4&gt;=Calc_1!$F32)*ABS(Calc_1!DA139)&gt;Tolerance)</f>
        <v>0</v>
      </c>
      <c r="DB27" s="17" t="n">
        <f aca="false">N((Calc_1!DB$4&gt;=Calc_1!$F32)*ABS(Calc_1!DB139)&gt;Tolerance)</f>
        <v>0</v>
      </c>
      <c r="DC27" s="17" t="n">
        <f aca="false">N((Calc_1!DC$4&gt;=Calc_1!$F32)*ABS(Calc_1!DC139)&gt;Tolerance)</f>
        <v>0</v>
      </c>
      <c r="DD27" s="17" t="n">
        <f aca="false">N((Calc_1!DD$4&gt;=Calc_1!$F32)*ABS(Calc_1!DD139)&gt;Tolerance)</f>
        <v>0</v>
      </c>
      <c r="DE27" s="17" t="n">
        <f aca="false">N((Calc_1!DE$4&gt;=Calc_1!$F32)*ABS(Calc_1!DE139)&gt;Tolerance)</f>
        <v>0</v>
      </c>
      <c r="DF27" s="17" t="n">
        <f aca="false">N((Calc_1!DF$4&gt;=Calc_1!$F32)*ABS(Calc_1!DF139)&gt;Tolerance)</f>
        <v>0</v>
      </c>
      <c r="DG27" s="17" t="n">
        <f aca="false">N((Calc_1!DG$4&gt;=Calc_1!$F32)*ABS(Calc_1!DG139)&gt;Tolerance)</f>
        <v>0</v>
      </c>
      <c r="DH27" s="17" t="n">
        <f aca="false">N((Calc_1!DH$4&gt;=Calc_1!$F32)*ABS(Calc_1!DH139)&gt;Tolerance)</f>
        <v>0</v>
      </c>
      <c r="DI27" s="17" t="n">
        <f aca="false">N((Calc_1!DI$4&gt;=Calc_1!$F32)*ABS(Calc_1!DI139)&gt;Tolerance)</f>
        <v>0</v>
      </c>
      <c r="DJ27" s="17" t="n">
        <f aca="false">N((Calc_1!DJ$4&gt;=Calc_1!$F32)*ABS(Calc_1!DJ139)&gt;Tolerance)</f>
        <v>0</v>
      </c>
      <c r="DK27" s="17" t="n">
        <f aca="false">N((Calc_1!DK$4&gt;=Calc_1!$F32)*ABS(Calc_1!DK139)&gt;Tolerance)</f>
        <v>0</v>
      </c>
      <c r="DL27" s="17" t="n">
        <f aca="false">N((Calc_1!DL$4&gt;=Calc_1!$F32)*ABS(Calc_1!DL139)&gt;Tolerance)</f>
        <v>0</v>
      </c>
      <c r="DM27" s="17" t="n">
        <f aca="false">N((Calc_1!DM$4&gt;=Calc_1!$F32)*ABS(Calc_1!DM139)&gt;Tolerance)</f>
        <v>0</v>
      </c>
      <c r="DN27" s="17" t="n">
        <f aca="false">N((Calc_1!DN$4&gt;=Calc_1!$F32)*ABS(Calc_1!DN139)&gt;Tolerance)</f>
        <v>0</v>
      </c>
      <c r="DO27" s="17" t="n">
        <f aca="false">N((Calc_1!DO$4&gt;=Calc_1!$F32)*ABS(Calc_1!DO139)&gt;Tolerance)</f>
        <v>0</v>
      </c>
      <c r="DP27" s="17" t="n">
        <f aca="false">N((Calc_1!DP$4&gt;=Calc_1!$F32)*ABS(Calc_1!DP139)&gt;Tolerance)</f>
        <v>0</v>
      </c>
      <c r="DQ27" s="17" t="n">
        <f aca="false">N((Calc_1!DQ$4&gt;=Calc_1!$F32)*ABS(Calc_1!DQ139)&gt;Tolerance)</f>
        <v>0</v>
      </c>
      <c r="DR27" s="17" t="n">
        <f aca="false">N((Calc_1!DR$4&gt;=Calc_1!$F32)*ABS(Calc_1!DR139)&gt;Tolerance)</f>
        <v>0</v>
      </c>
      <c r="DS27" s="17" t="n">
        <f aca="false">N((Calc_1!DS$4&gt;=Calc_1!$F32)*ABS(Calc_1!DS139)&gt;Tolerance)</f>
        <v>0</v>
      </c>
      <c r="DT27" s="17" t="n">
        <f aca="false">N((Calc_1!DT$4&gt;=Calc_1!$F32)*ABS(Calc_1!DT139)&gt;Tolerance)</f>
        <v>0</v>
      </c>
      <c r="DU27" s="17" t="n">
        <f aca="false">N((Calc_1!DU$4&gt;=Calc_1!$F32)*ABS(Calc_1!DU139)&gt;Tolerance)</f>
        <v>0</v>
      </c>
      <c r="DV27" s="17" t="n">
        <f aca="false">N((Calc_1!DV$4&gt;=Calc_1!$F32)*ABS(Calc_1!DV139)&gt;Tolerance)</f>
        <v>0</v>
      </c>
      <c r="DW27" s="17" t="n">
        <f aca="false">N((Calc_1!DW$4&gt;=Calc_1!$F32)*ABS(Calc_1!DW139)&gt;Tolerance)</f>
        <v>0</v>
      </c>
      <c r="DX27" s="17" t="n">
        <f aca="false">N((Calc_1!DX$4&gt;=Calc_1!$F32)*ABS(Calc_1!DX139)&gt;Tolerance)</f>
        <v>0</v>
      </c>
      <c r="DY27" s="17" t="n">
        <f aca="false">N((Calc_1!DY$4&gt;=Calc_1!$F32)*ABS(Calc_1!DY139)&gt;Tolerance)</f>
        <v>0</v>
      </c>
      <c r="DZ27" s="17" t="n">
        <f aca="false">N((Calc_1!DZ$4&gt;=Calc_1!$F32)*ABS(Calc_1!DZ139)&gt;Tolerance)</f>
        <v>0</v>
      </c>
      <c r="EA27" s="17" t="n">
        <f aca="false">N((Calc_1!EA$4&gt;=Calc_1!$F32)*ABS(Calc_1!EA139)&gt;Tolerance)</f>
        <v>0</v>
      </c>
      <c r="EB27" s="17" t="n">
        <f aca="false">N((Calc_1!EB$4&gt;=Calc_1!$F32)*ABS(Calc_1!EB139)&gt;Tolerance)</f>
        <v>0</v>
      </c>
      <c r="EC27" s="17" t="n">
        <f aca="false">N((Calc_1!EC$4&gt;=Calc_1!$F32)*ABS(Calc_1!EC139)&gt;Tolerance)</f>
        <v>0</v>
      </c>
      <c r="ED27" s="17" t="n">
        <f aca="false">N((Calc_1!ED$4&gt;=Calc_1!$F32)*ABS(Calc_1!ED139)&gt;Tolerance)</f>
        <v>0</v>
      </c>
      <c r="EE27" s="17" t="n">
        <f aca="false">N((Calc_1!EE$4&gt;=Calc_1!$F32)*ABS(Calc_1!EE139)&gt;Tolerance)</f>
        <v>0</v>
      </c>
      <c r="EF27" s="17" t="n">
        <f aca="false">N((Calc_1!EF$4&gt;=Calc_1!$F32)*ABS(Calc_1!EF139)&gt;Tolerance)</f>
        <v>0</v>
      </c>
      <c r="EG27" s="17" t="n">
        <f aca="false">N((Calc_1!EG$4&gt;=Calc_1!$F32)*ABS(Calc_1!EG139)&gt;Tolerance)</f>
        <v>0</v>
      </c>
      <c r="EH27" s="17" t="n">
        <f aca="false">N((Calc_1!EH$4&gt;=Calc_1!$F32)*ABS(Calc_1!EH139)&gt;Tolerance)</f>
        <v>0</v>
      </c>
      <c r="EI27" s="17" t="n">
        <f aca="false">N((Calc_1!EI$4&gt;=Calc_1!$F32)*ABS(Calc_1!EI139)&gt;Tolerance)</f>
        <v>0</v>
      </c>
      <c r="EJ27" s="17" t="n">
        <f aca="false">N((Calc_1!EJ$4&gt;=Calc_1!$F32)*ABS(Calc_1!EJ139)&gt;Tolerance)</f>
        <v>0</v>
      </c>
      <c r="EK27" s="17" t="n">
        <f aca="false">N((Calc_1!EK$4&gt;=Calc_1!$F32)*ABS(Calc_1!EK139)&gt;Tolerance)</f>
        <v>0</v>
      </c>
      <c r="EL27" s="17" t="n">
        <f aca="false">N((Calc_1!EL$4&gt;=Calc_1!$F32)*ABS(Calc_1!EL139)&gt;Tolerance)</f>
        <v>0</v>
      </c>
      <c r="EM27" s="17" t="n">
        <f aca="false">N((Calc_1!EM$4&gt;=Calc_1!$F32)*ABS(Calc_1!EM139)&gt;Tolerance)</f>
        <v>0</v>
      </c>
      <c r="EN27" s="17" t="n">
        <f aca="false">N((Calc_1!EN$4&gt;=Calc_1!$F32)*ABS(Calc_1!EN139)&gt;Tolerance)</f>
        <v>0</v>
      </c>
      <c r="EO27" s="17" t="n">
        <f aca="false">N((Calc_1!EO$4&gt;=Calc_1!$F32)*ABS(Calc_1!EO139)&gt;Tolerance)</f>
        <v>0</v>
      </c>
      <c r="EP27" s="17" t="n">
        <f aca="false">N((Calc_1!EP$4&gt;=Calc_1!$F32)*ABS(Calc_1!EP139)&gt;Tolerance)</f>
        <v>0</v>
      </c>
      <c r="EQ27" s="17" t="n">
        <f aca="false">N((Calc_1!EQ$4&gt;=Calc_1!$F32)*ABS(Calc_1!EQ139)&gt;Tolerance)</f>
        <v>0</v>
      </c>
      <c r="ER27" s="17" t="n">
        <f aca="false">N((Calc_1!ER$4&gt;=Calc_1!$F32)*ABS(Calc_1!ER139)&gt;Tolerance)</f>
        <v>0</v>
      </c>
      <c r="ES27" s="17" t="n">
        <f aca="false">N((Calc_1!ES$4&gt;=Calc_1!$F32)*ABS(Calc_1!ES139)&gt;Tolerance)</f>
        <v>0</v>
      </c>
      <c r="ET27" s="17" t="n">
        <f aca="false">N((Calc_1!ET$4&gt;=Calc_1!$F32)*ABS(Calc_1!ET139)&gt;Tolerance)</f>
        <v>0</v>
      </c>
      <c r="EU27" s="17" t="n">
        <f aca="false">N((Calc_1!EU$4&gt;=Calc_1!$F32)*ABS(Calc_1!EU139)&gt;Tolerance)</f>
        <v>0</v>
      </c>
      <c r="EV27" s="17" t="n">
        <f aca="false">N((Calc_1!EV$4&gt;=Calc_1!$F32)*ABS(Calc_1!EV139)&gt;Tolerance)</f>
        <v>0</v>
      </c>
      <c r="EW27" s="17" t="n">
        <f aca="false">N((Calc_1!EW$4&gt;=Calc_1!$F32)*ABS(Calc_1!EW139)&gt;Tolerance)</f>
        <v>0</v>
      </c>
      <c r="EX27" s="17" t="n">
        <f aca="false">N((Calc_1!EX$4&gt;=Calc_1!$F32)*ABS(Calc_1!EX139)&gt;Tolerance)</f>
        <v>0</v>
      </c>
      <c r="EY27" s="17" t="n">
        <f aca="false">N((Calc_1!EY$4&gt;=Calc_1!$F32)*ABS(Calc_1!EY139)&gt;Tolerance)</f>
        <v>0</v>
      </c>
      <c r="EZ27" s="17" t="n">
        <f aca="false">N((Calc_1!EZ$4&gt;=Calc_1!$F32)*ABS(Calc_1!EZ139)&gt;Tolerance)</f>
        <v>0</v>
      </c>
      <c r="FA27" s="17" t="n">
        <f aca="false">N((Calc_1!FA$4&gt;=Calc_1!$F32)*ABS(Calc_1!FA139)&gt;Tolerance)</f>
        <v>0</v>
      </c>
      <c r="FB27" s="17" t="n">
        <f aca="false">N((Calc_1!FB$4&gt;=Calc_1!$F32)*ABS(Calc_1!FB139)&gt;Tolerance)</f>
        <v>0</v>
      </c>
      <c r="FC27" s="17" t="n">
        <f aca="false">N((Calc_1!FC$4&gt;=Calc_1!$F32)*ABS(Calc_1!FC139)&gt;Tolerance)</f>
        <v>0</v>
      </c>
      <c r="FD27" s="17" t="n">
        <f aca="false">N((Calc_1!FD$4&gt;=Calc_1!$F32)*ABS(Calc_1!FD139)&gt;Tolerance)</f>
        <v>0</v>
      </c>
      <c r="FE27" s="17" t="n">
        <f aca="false">N((Calc_1!FE$4&gt;=Calc_1!$F32)*ABS(Calc_1!FE139)&gt;Tolerance)</f>
        <v>0</v>
      </c>
      <c r="FF27" s="17" t="n">
        <f aca="false">N((Calc_1!FF$4&gt;=Calc_1!$F32)*ABS(Calc_1!FF139)&gt;Tolerance)</f>
        <v>0</v>
      </c>
      <c r="FG27" s="17" t="n">
        <f aca="false">N((Calc_1!FG$4&gt;=Calc_1!$F32)*ABS(Calc_1!FG139)&gt;Tolerance)</f>
        <v>0</v>
      </c>
      <c r="FH27" s="17" t="n">
        <f aca="false">N((Calc_1!FH$4&gt;=Calc_1!$F32)*ABS(Calc_1!FH139)&gt;Tolerance)</f>
        <v>0</v>
      </c>
    </row>
    <row r="28" customFormat="false" ht="15" hidden="false" customHeight="false" outlineLevel="0" collapsed="false">
      <c r="C28" s="0" t="s">
        <v>930</v>
      </c>
      <c r="D28" s="11" t="s">
        <v>34</v>
      </c>
      <c r="E28" s="66" t="str">
        <f aca="false">IF(F28=0,"OK","CHECK")</f>
        <v>OK</v>
      </c>
      <c r="F28" s="17" t="n">
        <f aca="false">SUM(J28:FH28)</f>
        <v>0</v>
      </c>
      <c r="J28" s="17" t="n">
        <f aca="false">N((Calc_2!J$4&gt;=Calc_2!$F32)*ABS(Calc_2!J139)&gt;Tolerance)</f>
        <v>0</v>
      </c>
      <c r="K28" s="17" t="n">
        <f aca="false">N((Calc_2!K$4&gt;=Calc_2!$F32)*ABS(Calc_2!K139)&gt;Tolerance)</f>
        <v>0</v>
      </c>
      <c r="L28" s="17" t="n">
        <f aca="false">N((Calc_2!L$4&gt;=Calc_2!$F32)*ABS(Calc_2!L139)&gt;Tolerance)</f>
        <v>0</v>
      </c>
      <c r="M28" s="17" t="n">
        <f aca="false">N((Calc_2!M$4&gt;=Calc_2!$F32)*ABS(Calc_2!M139)&gt;Tolerance)</f>
        <v>0</v>
      </c>
      <c r="N28" s="17" t="n">
        <f aca="false">N((Calc_2!N$4&gt;=Calc_2!$F32)*ABS(Calc_2!N139)&gt;Tolerance)</f>
        <v>0</v>
      </c>
      <c r="O28" s="17" t="n">
        <f aca="false">N((Calc_2!O$4&gt;=Calc_2!$F32)*ABS(Calc_2!O139)&gt;Tolerance)</f>
        <v>0</v>
      </c>
      <c r="P28" s="17" t="n">
        <f aca="false">N((Calc_2!P$4&gt;=Calc_2!$F32)*ABS(Calc_2!P139)&gt;Tolerance)</f>
        <v>0</v>
      </c>
      <c r="Q28" s="17" t="n">
        <f aca="false">N((Calc_2!Q$4&gt;=Calc_2!$F32)*ABS(Calc_2!Q139)&gt;Tolerance)</f>
        <v>0</v>
      </c>
      <c r="R28" s="17" t="n">
        <f aca="false">N((Calc_2!R$4&gt;=Calc_2!$F32)*ABS(Calc_2!R139)&gt;Tolerance)</f>
        <v>0</v>
      </c>
      <c r="S28" s="17" t="n">
        <f aca="false">N((Calc_2!S$4&gt;=Calc_2!$F32)*ABS(Calc_2!S139)&gt;Tolerance)</f>
        <v>0</v>
      </c>
      <c r="T28" s="17" t="n">
        <f aca="false">N((Calc_2!T$4&gt;=Calc_2!$F32)*ABS(Calc_2!T139)&gt;Tolerance)</f>
        <v>0</v>
      </c>
      <c r="U28" s="17" t="n">
        <f aca="false">N((Calc_2!U$4&gt;=Calc_2!$F32)*ABS(Calc_2!U139)&gt;Tolerance)</f>
        <v>0</v>
      </c>
      <c r="V28" s="17" t="n">
        <f aca="false">N((Calc_2!V$4&gt;=Calc_2!$F32)*ABS(Calc_2!V139)&gt;Tolerance)</f>
        <v>0</v>
      </c>
      <c r="W28" s="17" t="n">
        <f aca="false">N((Calc_2!W$4&gt;=Calc_2!$F32)*ABS(Calc_2!W139)&gt;Tolerance)</f>
        <v>0</v>
      </c>
      <c r="X28" s="17" t="n">
        <f aca="false">N((Calc_2!X$4&gt;=Calc_2!$F32)*ABS(Calc_2!X139)&gt;Tolerance)</f>
        <v>0</v>
      </c>
      <c r="Y28" s="17" t="n">
        <f aca="false">N((Calc_2!Y$4&gt;=Calc_2!$F32)*ABS(Calc_2!Y139)&gt;Tolerance)</f>
        <v>0</v>
      </c>
      <c r="Z28" s="17" t="n">
        <f aca="false">N((Calc_2!Z$4&gt;=Calc_2!$F32)*ABS(Calc_2!Z139)&gt;Tolerance)</f>
        <v>0</v>
      </c>
      <c r="AA28" s="17" t="n">
        <f aca="false">N((Calc_2!AA$4&gt;=Calc_2!$F32)*ABS(Calc_2!AA139)&gt;Tolerance)</f>
        <v>0</v>
      </c>
      <c r="AB28" s="17" t="n">
        <f aca="false">N((Calc_2!AB$4&gt;=Calc_2!$F32)*ABS(Calc_2!AB139)&gt;Tolerance)</f>
        <v>0</v>
      </c>
      <c r="AC28" s="17" t="n">
        <f aca="false">N((Calc_2!AC$4&gt;=Calc_2!$F32)*ABS(Calc_2!AC139)&gt;Tolerance)</f>
        <v>0</v>
      </c>
      <c r="AD28" s="17" t="n">
        <f aca="false">N((Calc_2!AD$4&gt;=Calc_2!$F32)*ABS(Calc_2!AD139)&gt;Tolerance)</f>
        <v>0</v>
      </c>
      <c r="AE28" s="17" t="n">
        <f aca="false">N((Calc_2!AE$4&gt;=Calc_2!$F32)*ABS(Calc_2!AE139)&gt;Tolerance)</f>
        <v>0</v>
      </c>
      <c r="AF28" s="17" t="n">
        <f aca="false">N((Calc_2!AF$4&gt;=Calc_2!$F32)*ABS(Calc_2!AF139)&gt;Tolerance)</f>
        <v>0</v>
      </c>
      <c r="AG28" s="17" t="n">
        <f aca="false">N((Calc_2!AG$4&gt;=Calc_2!$F32)*ABS(Calc_2!AG139)&gt;Tolerance)</f>
        <v>0</v>
      </c>
      <c r="AH28" s="17" t="n">
        <f aca="false">N((Calc_2!AH$4&gt;=Calc_2!$F32)*ABS(Calc_2!AH139)&gt;Tolerance)</f>
        <v>0</v>
      </c>
      <c r="AI28" s="17" t="n">
        <f aca="false">N((Calc_2!AI$4&gt;=Calc_2!$F32)*ABS(Calc_2!AI139)&gt;Tolerance)</f>
        <v>0</v>
      </c>
      <c r="AJ28" s="17" t="n">
        <f aca="false">N((Calc_2!AJ$4&gt;=Calc_2!$F32)*ABS(Calc_2!AJ139)&gt;Tolerance)</f>
        <v>0</v>
      </c>
      <c r="AK28" s="17" t="n">
        <f aca="false">N((Calc_2!AK$4&gt;=Calc_2!$F32)*ABS(Calc_2!AK139)&gt;Tolerance)</f>
        <v>0</v>
      </c>
      <c r="AL28" s="17" t="n">
        <f aca="false">N((Calc_2!AL$4&gt;=Calc_2!$F32)*ABS(Calc_2!AL139)&gt;Tolerance)</f>
        <v>0</v>
      </c>
      <c r="AM28" s="17" t="n">
        <f aca="false">N((Calc_2!AM$4&gt;=Calc_2!$F32)*ABS(Calc_2!AM139)&gt;Tolerance)</f>
        <v>0</v>
      </c>
      <c r="AN28" s="17" t="n">
        <f aca="false">N((Calc_2!AN$4&gt;=Calc_2!$F32)*ABS(Calc_2!AN139)&gt;Tolerance)</f>
        <v>0</v>
      </c>
      <c r="AO28" s="17" t="n">
        <f aca="false">N((Calc_2!AO$4&gt;=Calc_2!$F32)*ABS(Calc_2!AO139)&gt;Tolerance)</f>
        <v>0</v>
      </c>
      <c r="AP28" s="17" t="n">
        <f aca="false">N((Calc_2!AP$4&gt;=Calc_2!$F32)*ABS(Calc_2!AP139)&gt;Tolerance)</f>
        <v>0</v>
      </c>
      <c r="AQ28" s="17" t="n">
        <f aca="false">N((Calc_2!AQ$4&gt;=Calc_2!$F32)*ABS(Calc_2!AQ139)&gt;Tolerance)</f>
        <v>0</v>
      </c>
      <c r="AR28" s="17" t="n">
        <f aca="false">N((Calc_2!AR$4&gt;=Calc_2!$F32)*ABS(Calc_2!AR139)&gt;Tolerance)</f>
        <v>0</v>
      </c>
      <c r="AS28" s="17" t="n">
        <f aca="false">N((Calc_2!AS$4&gt;=Calc_2!$F32)*ABS(Calc_2!AS139)&gt;Tolerance)</f>
        <v>0</v>
      </c>
      <c r="AT28" s="17" t="n">
        <f aca="false">N((Calc_2!AT$4&gt;=Calc_2!$F32)*ABS(Calc_2!AT139)&gt;Tolerance)</f>
        <v>0</v>
      </c>
      <c r="AU28" s="17" t="n">
        <f aca="false">N((Calc_2!AU$4&gt;=Calc_2!$F32)*ABS(Calc_2!AU139)&gt;Tolerance)</f>
        <v>0</v>
      </c>
      <c r="AV28" s="17" t="n">
        <f aca="false">N((Calc_2!AV$4&gt;=Calc_2!$F32)*ABS(Calc_2!AV139)&gt;Tolerance)</f>
        <v>0</v>
      </c>
      <c r="AW28" s="17" t="n">
        <f aca="false">N((Calc_2!AW$4&gt;=Calc_2!$F32)*ABS(Calc_2!AW139)&gt;Tolerance)</f>
        <v>0</v>
      </c>
      <c r="AX28" s="17" t="n">
        <f aca="false">N((Calc_2!AX$4&gt;=Calc_2!$F32)*ABS(Calc_2!AX139)&gt;Tolerance)</f>
        <v>0</v>
      </c>
      <c r="AY28" s="17" t="n">
        <f aca="false">N((Calc_2!AY$4&gt;=Calc_2!$F32)*ABS(Calc_2!AY139)&gt;Tolerance)</f>
        <v>0</v>
      </c>
      <c r="AZ28" s="17" t="n">
        <f aca="false">N((Calc_2!AZ$4&gt;=Calc_2!$F32)*ABS(Calc_2!AZ139)&gt;Tolerance)</f>
        <v>0</v>
      </c>
      <c r="BA28" s="17" t="n">
        <f aca="false">N((Calc_2!BA$4&gt;=Calc_2!$F32)*ABS(Calc_2!BA139)&gt;Tolerance)</f>
        <v>0</v>
      </c>
      <c r="BB28" s="17" t="n">
        <f aca="false">N((Calc_2!BB$4&gt;=Calc_2!$F32)*ABS(Calc_2!BB139)&gt;Tolerance)</f>
        <v>0</v>
      </c>
      <c r="BC28" s="17" t="n">
        <f aca="false">N((Calc_2!BC$4&gt;=Calc_2!$F32)*ABS(Calc_2!BC139)&gt;Tolerance)</f>
        <v>0</v>
      </c>
      <c r="BD28" s="17" t="n">
        <f aca="false">N((Calc_2!BD$4&gt;=Calc_2!$F32)*ABS(Calc_2!BD139)&gt;Tolerance)</f>
        <v>0</v>
      </c>
      <c r="BE28" s="17" t="n">
        <f aca="false">N((Calc_2!BE$4&gt;=Calc_2!$F32)*ABS(Calc_2!BE139)&gt;Tolerance)</f>
        <v>0</v>
      </c>
      <c r="BF28" s="17" t="n">
        <f aca="false">N((Calc_2!BF$4&gt;=Calc_2!$F32)*ABS(Calc_2!BF139)&gt;Tolerance)</f>
        <v>0</v>
      </c>
      <c r="BG28" s="17" t="n">
        <f aca="false">N((Calc_2!BG$4&gt;=Calc_2!$F32)*ABS(Calc_2!BG139)&gt;Tolerance)</f>
        <v>0</v>
      </c>
      <c r="BH28" s="17" t="n">
        <f aca="false">N((Calc_2!BH$4&gt;=Calc_2!$F32)*ABS(Calc_2!BH139)&gt;Tolerance)</f>
        <v>0</v>
      </c>
      <c r="BI28" s="17" t="n">
        <f aca="false">N((Calc_2!BI$4&gt;=Calc_2!$F32)*ABS(Calc_2!BI139)&gt;Tolerance)</f>
        <v>0</v>
      </c>
      <c r="BJ28" s="17" t="n">
        <f aca="false">N((Calc_2!BJ$4&gt;=Calc_2!$F32)*ABS(Calc_2!BJ139)&gt;Tolerance)</f>
        <v>0</v>
      </c>
      <c r="BK28" s="17" t="n">
        <f aca="false">N((Calc_2!BK$4&gt;=Calc_2!$F32)*ABS(Calc_2!BK139)&gt;Tolerance)</f>
        <v>0</v>
      </c>
      <c r="BL28" s="17" t="n">
        <f aca="false">N((Calc_2!BL$4&gt;=Calc_2!$F32)*ABS(Calc_2!BL139)&gt;Tolerance)</f>
        <v>0</v>
      </c>
      <c r="BM28" s="17" t="n">
        <f aca="false">N((Calc_2!BM$4&gt;=Calc_2!$F32)*ABS(Calc_2!BM139)&gt;Tolerance)</f>
        <v>0</v>
      </c>
      <c r="BN28" s="17" t="n">
        <f aca="false">N((Calc_2!BN$4&gt;=Calc_2!$F32)*ABS(Calc_2!BN139)&gt;Tolerance)</f>
        <v>0</v>
      </c>
      <c r="BO28" s="17" t="n">
        <f aca="false">N((Calc_2!BO$4&gt;=Calc_2!$F32)*ABS(Calc_2!BO139)&gt;Tolerance)</f>
        <v>0</v>
      </c>
      <c r="BP28" s="17" t="n">
        <f aca="false">N((Calc_2!BP$4&gt;=Calc_2!$F32)*ABS(Calc_2!BP139)&gt;Tolerance)</f>
        <v>0</v>
      </c>
      <c r="BQ28" s="17" t="n">
        <f aca="false">N((Calc_2!BQ$4&gt;=Calc_2!$F32)*ABS(Calc_2!BQ139)&gt;Tolerance)</f>
        <v>0</v>
      </c>
      <c r="BR28" s="17" t="n">
        <f aca="false">N((Calc_2!BR$4&gt;=Calc_2!$F32)*ABS(Calc_2!BR139)&gt;Tolerance)</f>
        <v>0</v>
      </c>
      <c r="BS28" s="17" t="n">
        <f aca="false">N((Calc_2!BS$4&gt;=Calc_2!$F32)*ABS(Calc_2!BS139)&gt;Tolerance)</f>
        <v>0</v>
      </c>
      <c r="BT28" s="17" t="n">
        <f aca="false">N((Calc_2!BT$4&gt;=Calc_2!$F32)*ABS(Calc_2!BT139)&gt;Tolerance)</f>
        <v>0</v>
      </c>
      <c r="BU28" s="17" t="n">
        <f aca="false">N((Calc_2!BU$4&gt;=Calc_2!$F32)*ABS(Calc_2!BU139)&gt;Tolerance)</f>
        <v>0</v>
      </c>
      <c r="BV28" s="17" t="n">
        <f aca="false">N((Calc_2!BV$4&gt;=Calc_2!$F32)*ABS(Calc_2!BV139)&gt;Tolerance)</f>
        <v>0</v>
      </c>
      <c r="BW28" s="17" t="n">
        <f aca="false">N((Calc_2!BW$4&gt;=Calc_2!$F32)*ABS(Calc_2!BW139)&gt;Tolerance)</f>
        <v>0</v>
      </c>
      <c r="BX28" s="17" t="n">
        <f aca="false">N((Calc_2!BX$4&gt;=Calc_2!$F32)*ABS(Calc_2!BX139)&gt;Tolerance)</f>
        <v>0</v>
      </c>
      <c r="BY28" s="17" t="n">
        <f aca="false">N((Calc_2!BY$4&gt;=Calc_2!$F32)*ABS(Calc_2!BY139)&gt;Tolerance)</f>
        <v>0</v>
      </c>
      <c r="BZ28" s="17" t="n">
        <f aca="false">N((Calc_2!BZ$4&gt;=Calc_2!$F32)*ABS(Calc_2!BZ139)&gt;Tolerance)</f>
        <v>0</v>
      </c>
      <c r="CA28" s="17" t="n">
        <f aca="false">N((Calc_2!CA$4&gt;=Calc_2!$F32)*ABS(Calc_2!CA139)&gt;Tolerance)</f>
        <v>0</v>
      </c>
      <c r="CB28" s="17" t="n">
        <f aca="false">N((Calc_2!CB$4&gt;=Calc_2!$F32)*ABS(Calc_2!CB139)&gt;Tolerance)</f>
        <v>0</v>
      </c>
      <c r="CC28" s="17" t="n">
        <f aca="false">N((Calc_2!CC$4&gt;=Calc_2!$F32)*ABS(Calc_2!CC139)&gt;Tolerance)</f>
        <v>0</v>
      </c>
      <c r="CD28" s="17" t="n">
        <f aca="false">N((Calc_2!CD$4&gt;=Calc_2!$F32)*ABS(Calc_2!CD139)&gt;Tolerance)</f>
        <v>0</v>
      </c>
      <c r="CE28" s="17" t="n">
        <f aca="false">N((Calc_2!CE$4&gt;=Calc_2!$F32)*ABS(Calc_2!CE139)&gt;Tolerance)</f>
        <v>0</v>
      </c>
      <c r="CF28" s="17" t="n">
        <f aca="false">N((Calc_2!CF$4&gt;=Calc_2!$F32)*ABS(Calc_2!CF139)&gt;Tolerance)</f>
        <v>0</v>
      </c>
      <c r="CG28" s="17" t="n">
        <f aca="false">N((Calc_2!CG$4&gt;=Calc_2!$F32)*ABS(Calc_2!CG139)&gt;Tolerance)</f>
        <v>0</v>
      </c>
      <c r="CH28" s="17" t="n">
        <f aca="false">N((Calc_2!CH$4&gt;=Calc_2!$F32)*ABS(Calc_2!CH139)&gt;Tolerance)</f>
        <v>0</v>
      </c>
      <c r="CI28" s="17" t="n">
        <f aca="false">N((Calc_2!CI$4&gt;=Calc_2!$F32)*ABS(Calc_2!CI139)&gt;Tolerance)</f>
        <v>0</v>
      </c>
      <c r="CJ28" s="17" t="n">
        <f aca="false">N((Calc_2!CJ$4&gt;=Calc_2!$F32)*ABS(Calc_2!CJ139)&gt;Tolerance)</f>
        <v>0</v>
      </c>
      <c r="CK28" s="17" t="n">
        <f aca="false">N((Calc_2!CK$4&gt;=Calc_2!$F32)*ABS(Calc_2!CK139)&gt;Tolerance)</f>
        <v>0</v>
      </c>
      <c r="CL28" s="17" t="n">
        <f aca="false">N((Calc_2!CL$4&gt;=Calc_2!$F32)*ABS(Calc_2!CL139)&gt;Tolerance)</f>
        <v>0</v>
      </c>
      <c r="CM28" s="17" t="n">
        <f aca="false">N((Calc_2!CM$4&gt;=Calc_2!$F32)*ABS(Calc_2!CM139)&gt;Tolerance)</f>
        <v>0</v>
      </c>
      <c r="CN28" s="17" t="n">
        <f aca="false">N((Calc_2!CN$4&gt;=Calc_2!$F32)*ABS(Calc_2!CN139)&gt;Tolerance)</f>
        <v>0</v>
      </c>
      <c r="CO28" s="17" t="n">
        <f aca="false">N((Calc_2!CO$4&gt;=Calc_2!$F32)*ABS(Calc_2!CO139)&gt;Tolerance)</f>
        <v>0</v>
      </c>
      <c r="CP28" s="17" t="n">
        <f aca="false">N((Calc_2!CP$4&gt;=Calc_2!$F32)*ABS(Calc_2!CP139)&gt;Tolerance)</f>
        <v>0</v>
      </c>
      <c r="CQ28" s="17" t="n">
        <f aca="false">N((Calc_2!CQ$4&gt;=Calc_2!$F32)*ABS(Calc_2!CQ139)&gt;Tolerance)</f>
        <v>0</v>
      </c>
      <c r="CR28" s="17" t="n">
        <f aca="false">N((Calc_2!CR$4&gt;=Calc_2!$F32)*ABS(Calc_2!CR139)&gt;Tolerance)</f>
        <v>0</v>
      </c>
      <c r="CS28" s="17" t="n">
        <f aca="false">N((Calc_2!CS$4&gt;=Calc_2!$F32)*ABS(Calc_2!CS139)&gt;Tolerance)</f>
        <v>0</v>
      </c>
      <c r="CT28" s="17" t="n">
        <f aca="false">N((Calc_2!CT$4&gt;=Calc_2!$F32)*ABS(Calc_2!CT139)&gt;Tolerance)</f>
        <v>0</v>
      </c>
      <c r="CU28" s="17" t="n">
        <f aca="false">N((Calc_2!CU$4&gt;=Calc_2!$F32)*ABS(Calc_2!CU139)&gt;Tolerance)</f>
        <v>0</v>
      </c>
      <c r="CV28" s="17" t="n">
        <f aca="false">N((Calc_2!CV$4&gt;=Calc_2!$F32)*ABS(Calc_2!CV139)&gt;Tolerance)</f>
        <v>0</v>
      </c>
      <c r="CW28" s="17" t="n">
        <f aca="false">N((Calc_2!CW$4&gt;=Calc_2!$F32)*ABS(Calc_2!CW139)&gt;Tolerance)</f>
        <v>0</v>
      </c>
      <c r="CX28" s="17" t="n">
        <f aca="false">N((Calc_2!CX$4&gt;=Calc_2!$F32)*ABS(Calc_2!CX139)&gt;Tolerance)</f>
        <v>0</v>
      </c>
      <c r="CY28" s="17" t="n">
        <f aca="false">N((Calc_2!CY$4&gt;=Calc_2!$F32)*ABS(Calc_2!CY139)&gt;Tolerance)</f>
        <v>0</v>
      </c>
      <c r="CZ28" s="17" t="n">
        <f aca="false">N((Calc_2!CZ$4&gt;=Calc_2!$F32)*ABS(Calc_2!CZ139)&gt;Tolerance)</f>
        <v>0</v>
      </c>
      <c r="DA28" s="17" t="n">
        <f aca="false">N((Calc_2!DA$4&gt;=Calc_2!$F32)*ABS(Calc_2!DA139)&gt;Tolerance)</f>
        <v>0</v>
      </c>
      <c r="DB28" s="17" t="n">
        <f aca="false">N((Calc_2!DB$4&gt;=Calc_2!$F32)*ABS(Calc_2!DB139)&gt;Tolerance)</f>
        <v>0</v>
      </c>
      <c r="DC28" s="17" t="n">
        <f aca="false">N((Calc_2!DC$4&gt;=Calc_2!$F32)*ABS(Calc_2!DC139)&gt;Tolerance)</f>
        <v>0</v>
      </c>
      <c r="DD28" s="17" t="n">
        <f aca="false">N((Calc_2!DD$4&gt;=Calc_2!$F32)*ABS(Calc_2!DD139)&gt;Tolerance)</f>
        <v>0</v>
      </c>
      <c r="DE28" s="17" t="n">
        <f aca="false">N((Calc_2!DE$4&gt;=Calc_2!$F32)*ABS(Calc_2!DE139)&gt;Tolerance)</f>
        <v>0</v>
      </c>
      <c r="DF28" s="17" t="n">
        <f aca="false">N((Calc_2!DF$4&gt;=Calc_2!$F32)*ABS(Calc_2!DF139)&gt;Tolerance)</f>
        <v>0</v>
      </c>
      <c r="DG28" s="17" t="n">
        <f aca="false">N((Calc_2!DG$4&gt;=Calc_2!$F32)*ABS(Calc_2!DG139)&gt;Tolerance)</f>
        <v>0</v>
      </c>
      <c r="DH28" s="17" t="n">
        <f aca="false">N((Calc_2!DH$4&gt;=Calc_2!$F32)*ABS(Calc_2!DH139)&gt;Tolerance)</f>
        <v>0</v>
      </c>
      <c r="DI28" s="17" t="n">
        <f aca="false">N((Calc_2!DI$4&gt;=Calc_2!$F32)*ABS(Calc_2!DI139)&gt;Tolerance)</f>
        <v>0</v>
      </c>
      <c r="DJ28" s="17" t="n">
        <f aca="false">N((Calc_2!DJ$4&gt;=Calc_2!$F32)*ABS(Calc_2!DJ139)&gt;Tolerance)</f>
        <v>0</v>
      </c>
      <c r="DK28" s="17" t="n">
        <f aca="false">N((Calc_2!DK$4&gt;=Calc_2!$F32)*ABS(Calc_2!DK139)&gt;Tolerance)</f>
        <v>0</v>
      </c>
      <c r="DL28" s="17" t="n">
        <f aca="false">N((Calc_2!DL$4&gt;=Calc_2!$F32)*ABS(Calc_2!DL139)&gt;Tolerance)</f>
        <v>0</v>
      </c>
      <c r="DM28" s="17" t="n">
        <f aca="false">N((Calc_2!DM$4&gt;=Calc_2!$F32)*ABS(Calc_2!DM139)&gt;Tolerance)</f>
        <v>0</v>
      </c>
      <c r="DN28" s="17" t="n">
        <f aca="false">N((Calc_2!DN$4&gt;=Calc_2!$F32)*ABS(Calc_2!DN139)&gt;Tolerance)</f>
        <v>0</v>
      </c>
      <c r="DO28" s="17" t="n">
        <f aca="false">N((Calc_2!DO$4&gt;=Calc_2!$F32)*ABS(Calc_2!DO139)&gt;Tolerance)</f>
        <v>0</v>
      </c>
      <c r="DP28" s="17" t="n">
        <f aca="false">N((Calc_2!DP$4&gt;=Calc_2!$F32)*ABS(Calc_2!DP139)&gt;Tolerance)</f>
        <v>0</v>
      </c>
      <c r="DQ28" s="17" t="n">
        <f aca="false">N((Calc_2!DQ$4&gt;=Calc_2!$F32)*ABS(Calc_2!DQ139)&gt;Tolerance)</f>
        <v>0</v>
      </c>
      <c r="DR28" s="17" t="n">
        <f aca="false">N((Calc_2!DR$4&gt;=Calc_2!$F32)*ABS(Calc_2!DR139)&gt;Tolerance)</f>
        <v>0</v>
      </c>
      <c r="DS28" s="17" t="n">
        <f aca="false">N((Calc_2!DS$4&gt;=Calc_2!$F32)*ABS(Calc_2!DS139)&gt;Tolerance)</f>
        <v>0</v>
      </c>
      <c r="DT28" s="17" t="n">
        <f aca="false">N((Calc_2!DT$4&gt;=Calc_2!$F32)*ABS(Calc_2!DT139)&gt;Tolerance)</f>
        <v>0</v>
      </c>
      <c r="DU28" s="17" t="n">
        <f aca="false">N((Calc_2!DU$4&gt;=Calc_2!$F32)*ABS(Calc_2!DU139)&gt;Tolerance)</f>
        <v>0</v>
      </c>
      <c r="DV28" s="17" t="n">
        <f aca="false">N((Calc_2!DV$4&gt;=Calc_2!$F32)*ABS(Calc_2!DV139)&gt;Tolerance)</f>
        <v>0</v>
      </c>
      <c r="DW28" s="17" t="n">
        <f aca="false">N((Calc_2!DW$4&gt;=Calc_2!$F32)*ABS(Calc_2!DW139)&gt;Tolerance)</f>
        <v>0</v>
      </c>
      <c r="DX28" s="17" t="n">
        <f aca="false">N((Calc_2!DX$4&gt;=Calc_2!$F32)*ABS(Calc_2!DX139)&gt;Tolerance)</f>
        <v>0</v>
      </c>
      <c r="DY28" s="17" t="n">
        <f aca="false">N((Calc_2!DY$4&gt;=Calc_2!$F32)*ABS(Calc_2!DY139)&gt;Tolerance)</f>
        <v>0</v>
      </c>
      <c r="DZ28" s="17" t="n">
        <f aca="false">N((Calc_2!DZ$4&gt;=Calc_2!$F32)*ABS(Calc_2!DZ139)&gt;Tolerance)</f>
        <v>0</v>
      </c>
      <c r="EA28" s="17" t="n">
        <f aca="false">N((Calc_2!EA$4&gt;=Calc_2!$F32)*ABS(Calc_2!EA139)&gt;Tolerance)</f>
        <v>0</v>
      </c>
      <c r="EB28" s="17" t="n">
        <f aca="false">N((Calc_2!EB$4&gt;=Calc_2!$F32)*ABS(Calc_2!EB139)&gt;Tolerance)</f>
        <v>0</v>
      </c>
      <c r="EC28" s="17" t="n">
        <f aca="false">N((Calc_2!EC$4&gt;=Calc_2!$F32)*ABS(Calc_2!EC139)&gt;Tolerance)</f>
        <v>0</v>
      </c>
      <c r="ED28" s="17" t="n">
        <f aca="false">N((Calc_2!ED$4&gt;=Calc_2!$F32)*ABS(Calc_2!ED139)&gt;Tolerance)</f>
        <v>0</v>
      </c>
      <c r="EE28" s="17" t="n">
        <f aca="false">N((Calc_2!EE$4&gt;=Calc_2!$F32)*ABS(Calc_2!EE139)&gt;Tolerance)</f>
        <v>0</v>
      </c>
      <c r="EF28" s="17" t="n">
        <f aca="false">N((Calc_2!EF$4&gt;=Calc_2!$F32)*ABS(Calc_2!EF139)&gt;Tolerance)</f>
        <v>0</v>
      </c>
      <c r="EG28" s="17" t="n">
        <f aca="false">N((Calc_2!EG$4&gt;=Calc_2!$F32)*ABS(Calc_2!EG139)&gt;Tolerance)</f>
        <v>0</v>
      </c>
      <c r="EH28" s="17" t="n">
        <f aca="false">N((Calc_2!EH$4&gt;=Calc_2!$F32)*ABS(Calc_2!EH139)&gt;Tolerance)</f>
        <v>0</v>
      </c>
      <c r="EI28" s="17" t="n">
        <f aca="false">N((Calc_2!EI$4&gt;=Calc_2!$F32)*ABS(Calc_2!EI139)&gt;Tolerance)</f>
        <v>0</v>
      </c>
      <c r="EJ28" s="17" t="n">
        <f aca="false">N((Calc_2!EJ$4&gt;=Calc_2!$F32)*ABS(Calc_2!EJ139)&gt;Tolerance)</f>
        <v>0</v>
      </c>
      <c r="EK28" s="17" t="n">
        <f aca="false">N((Calc_2!EK$4&gt;=Calc_2!$F32)*ABS(Calc_2!EK139)&gt;Tolerance)</f>
        <v>0</v>
      </c>
      <c r="EL28" s="17" t="n">
        <f aca="false">N((Calc_2!EL$4&gt;=Calc_2!$F32)*ABS(Calc_2!EL139)&gt;Tolerance)</f>
        <v>0</v>
      </c>
      <c r="EM28" s="17" t="n">
        <f aca="false">N((Calc_2!EM$4&gt;=Calc_2!$F32)*ABS(Calc_2!EM139)&gt;Tolerance)</f>
        <v>0</v>
      </c>
      <c r="EN28" s="17" t="n">
        <f aca="false">N((Calc_2!EN$4&gt;=Calc_2!$F32)*ABS(Calc_2!EN139)&gt;Tolerance)</f>
        <v>0</v>
      </c>
      <c r="EO28" s="17" t="n">
        <f aca="false">N((Calc_2!EO$4&gt;=Calc_2!$F32)*ABS(Calc_2!EO139)&gt;Tolerance)</f>
        <v>0</v>
      </c>
      <c r="EP28" s="17" t="n">
        <f aca="false">N((Calc_2!EP$4&gt;=Calc_2!$F32)*ABS(Calc_2!EP139)&gt;Tolerance)</f>
        <v>0</v>
      </c>
      <c r="EQ28" s="17" t="n">
        <f aca="false">N((Calc_2!EQ$4&gt;=Calc_2!$F32)*ABS(Calc_2!EQ139)&gt;Tolerance)</f>
        <v>0</v>
      </c>
      <c r="ER28" s="17" t="n">
        <f aca="false">N((Calc_2!ER$4&gt;=Calc_2!$F32)*ABS(Calc_2!ER139)&gt;Tolerance)</f>
        <v>0</v>
      </c>
      <c r="ES28" s="17" t="n">
        <f aca="false">N((Calc_2!ES$4&gt;=Calc_2!$F32)*ABS(Calc_2!ES139)&gt;Tolerance)</f>
        <v>0</v>
      </c>
      <c r="ET28" s="17" t="n">
        <f aca="false">N((Calc_2!ET$4&gt;=Calc_2!$F32)*ABS(Calc_2!ET139)&gt;Tolerance)</f>
        <v>0</v>
      </c>
      <c r="EU28" s="17" t="n">
        <f aca="false">N((Calc_2!EU$4&gt;=Calc_2!$F32)*ABS(Calc_2!EU139)&gt;Tolerance)</f>
        <v>0</v>
      </c>
      <c r="EV28" s="17" t="n">
        <f aca="false">N((Calc_2!EV$4&gt;=Calc_2!$F32)*ABS(Calc_2!EV139)&gt;Tolerance)</f>
        <v>0</v>
      </c>
      <c r="EW28" s="17" t="n">
        <f aca="false">N((Calc_2!EW$4&gt;=Calc_2!$F32)*ABS(Calc_2!EW139)&gt;Tolerance)</f>
        <v>0</v>
      </c>
      <c r="EX28" s="17" t="n">
        <f aca="false">N((Calc_2!EX$4&gt;=Calc_2!$F32)*ABS(Calc_2!EX139)&gt;Tolerance)</f>
        <v>0</v>
      </c>
      <c r="EY28" s="17" t="n">
        <f aca="false">N((Calc_2!EY$4&gt;=Calc_2!$F32)*ABS(Calc_2!EY139)&gt;Tolerance)</f>
        <v>0</v>
      </c>
      <c r="EZ28" s="17" t="n">
        <f aca="false">N((Calc_2!EZ$4&gt;=Calc_2!$F32)*ABS(Calc_2!EZ139)&gt;Tolerance)</f>
        <v>0</v>
      </c>
      <c r="FA28" s="17" t="n">
        <f aca="false">N((Calc_2!FA$4&gt;=Calc_2!$F32)*ABS(Calc_2!FA139)&gt;Tolerance)</f>
        <v>0</v>
      </c>
      <c r="FB28" s="17" t="n">
        <f aca="false">N((Calc_2!FB$4&gt;=Calc_2!$F32)*ABS(Calc_2!FB139)&gt;Tolerance)</f>
        <v>0</v>
      </c>
      <c r="FC28" s="17" t="n">
        <f aca="false">N((Calc_2!FC$4&gt;=Calc_2!$F32)*ABS(Calc_2!FC139)&gt;Tolerance)</f>
        <v>0</v>
      </c>
      <c r="FD28" s="17" t="n">
        <f aca="false">N((Calc_2!FD$4&gt;=Calc_2!$F32)*ABS(Calc_2!FD139)&gt;Tolerance)</f>
        <v>0</v>
      </c>
      <c r="FE28" s="17" t="n">
        <f aca="false">N((Calc_2!FE$4&gt;=Calc_2!$F32)*ABS(Calc_2!FE139)&gt;Tolerance)</f>
        <v>0</v>
      </c>
      <c r="FF28" s="17" t="n">
        <f aca="false">N((Calc_2!FF$4&gt;=Calc_2!$F32)*ABS(Calc_2!FF139)&gt;Tolerance)</f>
        <v>0</v>
      </c>
      <c r="FG28" s="17" t="n">
        <f aca="false">N((Calc_2!FG$4&gt;=Calc_2!$F32)*ABS(Calc_2!FG139)&gt;Tolerance)</f>
        <v>0</v>
      </c>
      <c r="FH28" s="17" t="n">
        <f aca="false">N((Calc_2!FH$4&gt;=Calc_2!$F32)*ABS(Calc_2!FH139)&gt;Tolerance)</f>
        <v>0</v>
      </c>
    </row>
    <row r="29" customFormat="false" ht="15" hidden="false" customHeight="false" outlineLevel="0" collapsed="false">
      <c r="C29" s="0" t="s">
        <v>931</v>
      </c>
      <c r="D29" s="11" t="s">
        <v>34</v>
      </c>
      <c r="E29" s="66" t="str">
        <f aca="false">IF(F29=0,"OK","CHECK")</f>
        <v>OK</v>
      </c>
      <c r="F29" s="17" t="n">
        <f aca="false">SUM(J29:FH29)</f>
        <v>0</v>
      </c>
      <c r="J29" s="17" t="n">
        <f aca="false">N((Calc_3!J$4&gt;=Calc_3!$F32)*ABS(Calc_3!J139)&gt;Tolerance)</f>
        <v>0</v>
      </c>
      <c r="K29" s="17" t="n">
        <f aca="false">N((Calc_3!K$4&gt;=Calc_3!$F32)*ABS(Calc_3!K139)&gt;Tolerance)</f>
        <v>0</v>
      </c>
      <c r="L29" s="17" t="n">
        <f aca="false">N((Calc_3!L$4&gt;=Calc_3!$F32)*ABS(Calc_3!L139)&gt;Tolerance)</f>
        <v>0</v>
      </c>
      <c r="M29" s="17" t="n">
        <f aca="false">N((Calc_3!M$4&gt;=Calc_3!$F32)*ABS(Calc_3!M139)&gt;Tolerance)</f>
        <v>0</v>
      </c>
      <c r="N29" s="17" t="n">
        <f aca="false">N((Calc_3!N$4&gt;=Calc_3!$F32)*ABS(Calc_3!N139)&gt;Tolerance)</f>
        <v>0</v>
      </c>
      <c r="O29" s="17" t="n">
        <f aca="false">N((Calc_3!O$4&gt;=Calc_3!$F32)*ABS(Calc_3!O139)&gt;Tolerance)</f>
        <v>0</v>
      </c>
      <c r="P29" s="17" t="n">
        <f aca="false">N((Calc_3!P$4&gt;=Calc_3!$F32)*ABS(Calc_3!P139)&gt;Tolerance)</f>
        <v>0</v>
      </c>
      <c r="Q29" s="17" t="n">
        <f aca="false">N((Calc_3!Q$4&gt;=Calc_3!$F32)*ABS(Calc_3!Q139)&gt;Tolerance)</f>
        <v>0</v>
      </c>
      <c r="R29" s="17" t="n">
        <f aca="false">N((Calc_3!R$4&gt;=Calc_3!$F32)*ABS(Calc_3!R139)&gt;Tolerance)</f>
        <v>0</v>
      </c>
      <c r="S29" s="17" t="n">
        <f aca="false">N((Calc_3!S$4&gt;=Calc_3!$F32)*ABS(Calc_3!S139)&gt;Tolerance)</f>
        <v>0</v>
      </c>
      <c r="T29" s="17" t="n">
        <f aca="false">N((Calc_3!T$4&gt;=Calc_3!$F32)*ABS(Calc_3!T139)&gt;Tolerance)</f>
        <v>0</v>
      </c>
      <c r="U29" s="17" t="n">
        <f aca="false">N((Calc_3!U$4&gt;=Calc_3!$F32)*ABS(Calc_3!U139)&gt;Tolerance)</f>
        <v>0</v>
      </c>
      <c r="V29" s="17" t="n">
        <f aca="false">N((Calc_3!V$4&gt;=Calc_3!$F32)*ABS(Calc_3!V139)&gt;Tolerance)</f>
        <v>0</v>
      </c>
      <c r="W29" s="17" t="n">
        <f aca="false">N((Calc_3!W$4&gt;=Calc_3!$F32)*ABS(Calc_3!W139)&gt;Tolerance)</f>
        <v>0</v>
      </c>
      <c r="X29" s="17" t="n">
        <f aca="false">N((Calc_3!X$4&gt;=Calc_3!$F32)*ABS(Calc_3!X139)&gt;Tolerance)</f>
        <v>0</v>
      </c>
      <c r="Y29" s="17" t="n">
        <f aca="false">N((Calc_3!Y$4&gt;=Calc_3!$F32)*ABS(Calc_3!Y139)&gt;Tolerance)</f>
        <v>0</v>
      </c>
      <c r="Z29" s="17" t="n">
        <f aca="false">N((Calc_3!Z$4&gt;=Calc_3!$F32)*ABS(Calc_3!Z139)&gt;Tolerance)</f>
        <v>0</v>
      </c>
      <c r="AA29" s="17" t="n">
        <f aca="false">N((Calc_3!AA$4&gt;=Calc_3!$F32)*ABS(Calc_3!AA139)&gt;Tolerance)</f>
        <v>0</v>
      </c>
      <c r="AB29" s="17" t="n">
        <f aca="false">N((Calc_3!AB$4&gt;=Calc_3!$F32)*ABS(Calc_3!AB139)&gt;Tolerance)</f>
        <v>0</v>
      </c>
      <c r="AC29" s="17" t="n">
        <f aca="false">N((Calc_3!AC$4&gt;=Calc_3!$F32)*ABS(Calc_3!AC139)&gt;Tolerance)</f>
        <v>0</v>
      </c>
      <c r="AD29" s="17" t="n">
        <f aca="false">N((Calc_3!AD$4&gt;=Calc_3!$F32)*ABS(Calc_3!AD139)&gt;Tolerance)</f>
        <v>0</v>
      </c>
      <c r="AE29" s="17" t="n">
        <f aca="false">N((Calc_3!AE$4&gt;=Calc_3!$F32)*ABS(Calc_3!AE139)&gt;Tolerance)</f>
        <v>0</v>
      </c>
      <c r="AF29" s="17" t="n">
        <f aca="false">N((Calc_3!AF$4&gt;=Calc_3!$F32)*ABS(Calc_3!AF139)&gt;Tolerance)</f>
        <v>0</v>
      </c>
      <c r="AG29" s="17" t="n">
        <f aca="false">N((Calc_3!AG$4&gt;=Calc_3!$F32)*ABS(Calc_3!AG139)&gt;Tolerance)</f>
        <v>0</v>
      </c>
      <c r="AH29" s="17" t="n">
        <f aca="false">N((Calc_3!AH$4&gt;=Calc_3!$F32)*ABS(Calc_3!AH139)&gt;Tolerance)</f>
        <v>0</v>
      </c>
      <c r="AI29" s="17" t="n">
        <f aca="false">N((Calc_3!AI$4&gt;=Calc_3!$F32)*ABS(Calc_3!AI139)&gt;Tolerance)</f>
        <v>0</v>
      </c>
      <c r="AJ29" s="17" t="n">
        <f aca="false">N((Calc_3!AJ$4&gt;=Calc_3!$F32)*ABS(Calc_3!AJ139)&gt;Tolerance)</f>
        <v>0</v>
      </c>
      <c r="AK29" s="17" t="n">
        <f aca="false">N((Calc_3!AK$4&gt;=Calc_3!$F32)*ABS(Calc_3!AK139)&gt;Tolerance)</f>
        <v>0</v>
      </c>
      <c r="AL29" s="17" t="n">
        <f aca="false">N((Calc_3!AL$4&gt;=Calc_3!$F32)*ABS(Calc_3!AL139)&gt;Tolerance)</f>
        <v>0</v>
      </c>
      <c r="AM29" s="17" t="n">
        <f aca="false">N((Calc_3!AM$4&gt;=Calc_3!$F32)*ABS(Calc_3!AM139)&gt;Tolerance)</f>
        <v>0</v>
      </c>
      <c r="AN29" s="17" t="n">
        <f aca="false">N((Calc_3!AN$4&gt;=Calc_3!$F32)*ABS(Calc_3!AN139)&gt;Tolerance)</f>
        <v>0</v>
      </c>
      <c r="AO29" s="17" t="n">
        <f aca="false">N((Calc_3!AO$4&gt;=Calc_3!$F32)*ABS(Calc_3!AO139)&gt;Tolerance)</f>
        <v>0</v>
      </c>
      <c r="AP29" s="17" t="n">
        <f aca="false">N((Calc_3!AP$4&gt;=Calc_3!$F32)*ABS(Calc_3!AP139)&gt;Tolerance)</f>
        <v>0</v>
      </c>
      <c r="AQ29" s="17" t="n">
        <f aca="false">N((Calc_3!AQ$4&gt;=Calc_3!$F32)*ABS(Calc_3!AQ139)&gt;Tolerance)</f>
        <v>0</v>
      </c>
      <c r="AR29" s="17" t="n">
        <f aca="false">N((Calc_3!AR$4&gt;=Calc_3!$F32)*ABS(Calc_3!AR139)&gt;Tolerance)</f>
        <v>0</v>
      </c>
      <c r="AS29" s="17" t="n">
        <f aca="false">N((Calc_3!AS$4&gt;=Calc_3!$F32)*ABS(Calc_3!AS139)&gt;Tolerance)</f>
        <v>0</v>
      </c>
      <c r="AT29" s="17" t="n">
        <f aca="false">N((Calc_3!AT$4&gt;=Calc_3!$F32)*ABS(Calc_3!AT139)&gt;Tolerance)</f>
        <v>0</v>
      </c>
      <c r="AU29" s="17" t="n">
        <f aca="false">N((Calc_3!AU$4&gt;=Calc_3!$F32)*ABS(Calc_3!AU139)&gt;Tolerance)</f>
        <v>0</v>
      </c>
      <c r="AV29" s="17" t="n">
        <f aca="false">N((Calc_3!AV$4&gt;=Calc_3!$F32)*ABS(Calc_3!AV139)&gt;Tolerance)</f>
        <v>0</v>
      </c>
      <c r="AW29" s="17" t="n">
        <f aca="false">N((Calc_3!AW$4&gt;=Calc_3!$F32)*ABS(Calc_3!AW139)&gt;Tolerance)</f>
        <v>0</v>
      </c>
      <c r="AX29" s="17" t="n">
        <f aca="false">N((Calc_3!AX$4&gt;=Calc_3!$F32)*ABS(Calc_3!AX139)&gt;Tolerance)</f>
        <v>0</v>
      </c>
      <c r="AY29" s="17" t="n">
        <f aca="false">N((Calc_3!AY$4&gt;=Calc_3!$F32)*ABS(Calc_3!AY139)&gt;Tolerance)</f>
        <v>0</v>
      </c>
      <c r="AZ29" s="17" t="n">
        <f aca="false">N((Calc_3!AZ$4&gt;=Calc_3!$F32)*ABS(Calc_3!AZ139)&gt;Tolerance)</f>
        <v>0</v>
      </c>
      <c r="BA29" s="17" t="n">
        <f aca="false">N((Calc_3!BA$4&gt;=Calc_3!$F32)*ABS(Calc_3!BA139)&gt;Tolerance)</f>
        <v>0</v>
      </c>
      <c r="BB29" s="17" t="n">
        <f aca="false">N((Calc_3!BB$4&gt;=Calc_3!$F32)*ABS(Calc_3!BB139)&gt;Tolerance)</f>
        <v>0</v>
      </c>
      <c r="BC29" s="17" t="n">
        <f aca="false">N((Calc_3!BC$4&gt;=Calc_3!$F32)*ABS(Calc_3!BC139)&gt;Tolerance)</f>
        <v>0</v>
      </c>
      <c r="BD29" s="17" t="n">
        <f aca="false">N((Calc_3!BD$4&gt;=Calc_3!$F32)*ABS(Calc_3!BD139)&gt;Tolerance)</f>
        <v>0</v>
      </c>
      <c r="BE29" s="17" t="n">
        <f aca="false">N((Calc_3!BE$4&gt;=Calc_3!$F32)*ABS(Calc_3!BE139)&gt;Tolerance)</f>
        <v>0</v>
      </c>
      <c r="BF29" s="17" t="n">
        <f aca="false">N((Calc_3!BF$4&gt;=Calc_3!$F32)*ABS(Calc_3!BF139)&gt;Tolerance)</f>
        <v>0</v>
      </c>
      <c r="BG29" s="17" t="n">
        <f aca="false">N((Calc_3!BG$4&gt;=Calc_3!$F32)*ABS(Calc_3!BG139)&gt;Tolerance)</f>
        <v>0</v>
      </c>
      <c r="BH29" s="17" t="n">
        <f aca="false">N((Calc_3!BH$4&gt;=Calc_3!$F32)*ABS(Calc_3!BH139)&gt;Tolerance)</f>
        <v>0</v>
      </c>
      <c r="BI29" s="17" t="n">
        <f aca="false">N((Calc_3!BI$4&gt;=Calc_3!$F32)*ABS(Calc_3!BI139)&gt;Tolerance)</f>
        <v>0</v>
      </c>
      <c r="BJ29" s="17" t="n">
        <f aca="false">N((Calc_3!BJ$4&gt;=Calc_3!$F32)*ABS(Calc_3!BJ139)&gt;Tolerance)</f>
        <v>0</v>
      </c>
      <c r="BK29" s="17" t="n">
        <f aca="false">N((Calc_3!BK$4&gt;=Calc_3!$F32)*ABS(Calc_3!BK139)&gt;Tolerance)</f>
        <v>0</v>
      </c>
      <c r="BL29" s="17" t="n">
        <f aca="false">N((Calc_3!BL$4&gt;=Calc_3!$F32)*ABS(Calc_3!BL139)&gt;Tolerance)</f>
        <v>0</v>
      </c>
      <c r="BM29" s="17" t="n">
        <f aca="false">N((Calc_3!BM$4&gt;=Calc_3!$F32)*ABS(Calc_3!BM139)&gt;Tolerance)</f>
        <v>0</v>
      </c>
      <c r="BN29" s="17" t="n">
        <f aca="false">N((Calc_3!BN$4&gt;=Calc_3!$F32)*ABS(Calc_3!BN139)&gt;Tolerance)</f>
        <v>0</v>
      </c>
      <c r="BO29" s="17" t="n">
        <f aca="false">N((Calc_3!BO$4&gt;=Calc_3!$F32)*ABS(Calc_3!BO139)&gt;Tolerance)</f>
        <v>0</v>
      </c>
      <c r="BP29" s="17" t="n">
        <f aca="false">N((Calc_3!BP$4&gt;=Calc_3!$F32)*ABS(Calc_3!BP139)&gt;Tolerance)</f>
        <v>0</v>
      </c>
      <c r="BQ29" s="17" t="n">
        <f aca="false">N((Calc_3!BQ$4&gt;=Calc_3!$F32)*ABS(Calc_3!BQ139)&gt;Tolerance)</f>
        <v>0</v>
      </c>
      <c r="BR29" s="17" t="n">
        <f aca="false">N((Calc_3!BR$4&gt;=Calc_3!$F32)*ABS(Calc_3!BR139)&gt;Tolerance)</f>
        <v>0</v>
      </c>
      <c r="BS29" s="17" t="n">
        <f aca="false">N((Calc_3!BS$4&gt;=Calc_3!$F32)*ABS(Calc_3!BS139)&gt;Tolerance)</f>
        <v>0</v>
      </c>
      <c r="BT29" s="17" t="n">
        <f aca="false">N((Calc_3!BT$4&gt;=Calc_3!$F32)*ABS(Calc_3!BT139)&gt;Tolerance)</f>
        <v>0</v>
      </c>
      <c r="BU29" s="17" t="n">
        <f aca="false">N((Calc_3!BU$4&gt;=Calc_3!$F32)*ABS(Calc_3!BU139)&gt;Tolerance)</f>
        <v>0</v>
      </c>
      <c r="BV29" s="17" t="n">
        <f aca="false">N((Calc_3!BV$4&gt;=Calc_3!$F32)*ABS(Calc_3!BV139)&gt;Tolerance)</f>
        <v>0</v>
      </c>
      <c r="BW29" s="17" t="n">
        <f aca="false">N((Calc_3!BW$4&gt;=Calc_3!$F32)*ABS(Calc_3!BW139)&gt;Tolerance)</f>
        <v>0</v>
      </c>
      <c r="BX29" s="17" t="n">
        <f aca="false">N((Calc_3!BX$4&gt;=Calc_3!$F32)*ABS(Calc_3!BX139)&gt;Tolerance)</f>
        <v>0</v>
      </c>
      <c r="BY29" s="17" t="n">
        <f aca="false">N((Calc_3!BY$4&gt;=Calc_3!$F32)*ABS(Calc_3!BY139)&gt;Tolerance)</f>
        <v>0</v>
      </c>
      <c r="BZ29" s="17" t="n">
        <f aca="false">N((Calc_3!BZ$4&gt;=Calc_3!$F32)*ABS(Calc_3!BZ139)&gt;Tolerance)</f>
        <v>0</v>
      </c>
      <c r="CA29" s="17" t="n">
        <f aca="false">N((Calc_3!CA$4&gt;=Calc_3!$F32)*ABS(Calc_3!CA139)&gt;Tolerance)</f>
        <v>0</v>
      </c>
      <c r="CB29" s="17" t="n">
        <f aca="false">N((Calc_3!CB$4&gt;=Calc_3!$F32)*ABS(Calc_3!CB139)&gt;Tolerance)</f>
        <v>0</v>
      </c>
      <c r="CC29" s="17" t="n">
        <f aca="false">N((Calc_3!CC$4&gt;=Calc_3!$F32)*ABS(Calc_3!CC139)&gt;Tolerance)</f>
        <v>0</v>
      </c>
      <c r="CD29" s="17" t="n">
        <f aca="false">N((Calc_3!CD$4&gt;=Calc_3!$F32)*ABS(Calc_3!CD139)&gt;Tolerance)</f>
        <v>0</v>
      </c>
      <c r="CE29" s="17" t="n">
        <f aca="false">N((Calc_3!CE$4&gt;=Calc_3!$F32)*ABS(Calc_3!CE139)&gt;Tolerance)</f>
        <v>0</v>
      </c>
      <c r="CF29" s="17" t="n">
        <f aca="false">N((Calc_3!CF$4&gt;=Calc_3!$F32)*ABS(Calc_3!CF139)&gt;Tolerance)</f>
        <v>0</v>
      </c>
      <c r="CG29" s="17" t="n">
        <f aca="false">N((Calc_3!CG$4&gt;=Calc_3!$F32)*ABS(Calc_3!CG139)&gt;Tolerance)</f>
        <v>0</v>
      </c>
      <c r="CH29" s="17" t="n">
        <f aca="false">N((Calc_3!CH$4&gt;=Calc_3!$F32)*ABS(Calc_3!CH139)&gt;Tolerance)</f>
        <v>0</v>
      </c>
      <c r="CI29" s="17" t="n">
        <f aca="false">N((Calc_3!CI$4&gt;=Calc_3!$F32)*ABS(Calc_3!CI139)&gt;Tolerance)</f>
        <v>0</v>
      </c>
      <c r="CJ29" s="17" t="n">
        <f aca="false">N((Calc_3!CJ$4&gt;=Calc_3!$F32)*ABS(Calc_3!CJ139)&gt;Tolerance)</f>
        <v>0</v>
      </c>
      <c r="CK29" s="17" t="n">
        <f aca="false">N((Calc_3!CK$4&gt;=Calc_3!$F32)*ABS(Calc_3!CK139)&gt;Tolerance)</f>
        <v>0</v>
      </c>
      <c r="CL29" s="17" t="n">
        <f aca="false">N((Calc_3!CL$4&gt;=Calc_3!$F32)*ABS(Calc_3!CL139)&gt;Tolerance)</f>
        <v>0</v>
      </c>
      <c r="CM29" s="17" t="n">
        <f aca="false">N((Calc_3!CM$4&gt;=Calc_3!$F32)*ABS(Calc_3!CM139)&gt;Tolerance)</f>
        <v>0</v>
      </c>
      <c r="CN29" s="17" t="n">
        <f aca="false">N((Calc_3!CN$4&gt;=Calc_3!$F32)*ABS(Calc_3!CN139)&gt;Tolerance)</f>
        <v>0</v>
      </c>
      <c r="CO29" s="17" t="n">
        <f aca="false">N((Calc_3!CO$4&gt;=Calc_3!$F32)*ABS(Calc_3!CO139)&gt;Tolerance)</f>
        <v>0</v>
      </c>
      <c r="CP29" s="17" t="n">
        <f aca="false">N((Calc_3!CP$4&gt;=Calc_3!$F32)*ABS(Calc_3!CP139)&gt;Tolerance)</f>
        <v>0</v>
      </c>
      <c r="CQ29" s="17" t="n">
        <f aca="false">N((Calc_3!CQ$4&gt;=Calc_3!$F32)*ABS(Calc_3!CQ139)&gt;Tolerance)</f>
        <v>0</v>
      </c>
      <c r="CR29" s="17" t="n">
        <f aca="false">N((Calc_3!CR$4&gt;=Calc_3!$F32)*ABS(Calc_3!CR139)&gt;Tolerance)</f>
        <v>0</v>
      </c>
      <c r="CS29" s="17" t="n">
        <f aca="false">N((Calc_3!CS$4&gt;=Calc_3!$F32)*ABS(Calc_3!CS139)&gt;Tolerance)</f>
        <v>0</v>
      </c>
      <c r="CT29" s="17" t="n">
        <f aca="false">N((Calc_3!CT$4&gt;=Calc_3!$F32)*ABS(Calc_3!CT139)&gt;Tolerance)</f>
        <v>0</v>
      </c>
      <c r="CU29" s="17" t="n">
        <f aca="false">N((Calc_3!CU$4&gt;=Calc_3!$F32)*ABS(Calc_3!CU139)&gt;Tolerance)</f>
        <v>0</v>
      </c>
      <c r="CV29" s="17" t="n">
        <f aca="false">N((Calc_3!CV$4&gt;=Calc_3!$F32)*ABS(Calc_3!CV139)&gt;Tolerance)</f>
        <v>0</v>
      </c>
      <c r="CW29" s="17" t="n">
        <f aca="false">N((Calc_3!CW$4&gt;=Calc_3!$F32)*ABS(Calc_3!CW139)&gt;Tolerance)</f>
        <v>0</v>
      </c>
      <c r="CX29" s="17" t="n">
        <f aca="false">N((Calc_3!CX$4&gt;=Calc_3!$F32)*ABS(Calc_3!CX139)&gt;Tolerance)</f>
        <v>0</v>
      </c>
      <c r="CY29" s="17" t="n">
        <f aca="false">N((Calc_3!CY$4&gt;=Calc_3!$F32)*ABS(Calc_3!CY139)&gt;Tolerance)</f>
        <v>0</v>
      </c>
      <c r="CZ29" s="17" t="n">
        <f aca="false">N((Calc_3!CZ$4&gt;=Calc_3!$F32)*ABS(Calc_3!CZ139)&gt;Tolerance)</f>
        <v>0</v>
      </c>
      <c r="DA29" s="17" t="n">
        <f aca="false">N((Calc_3!DA$4&gt;=Calc_3!$F32)*ABS(Calc_3!DA139)&gt;Tolerance)</f>
        <v>0</v>
      </c>
      <c r="DB29" s="17" t="n">
        <f aca="false">N((Calc_3!DB$4&gt;=Calc_3!$F32)*ABS(Calc_3!DB139)&gt;Tolerance)</f>
        <v>0</v>
      </c>
      <c r="DC29" s="17" t="n">
        <f aca="false">N((Calc_3!DC$4&gt;=Calc_3!$F32)*ABS(Calc_3!DC139)&gt;Tolerance)</f>
        <v>0</v>
      </c>
      <c r="DD29" s="17" t="n">
        <f aca="false">N((Calc_3!DD$4&gt;=Calc_3!$F32)*ABS(Calc_3!DD139)&gt;Tolerance)</f>
        <v>0</v>
      </c>
      <c r="DE29" s="17" t="n">
        <f aca="false">N((Calc_3!DE$4&gt;=Calc_3!$F32)*ABS(Calc_3!DE139)&gt;Tolerance)</f>
        <v>0</v>
      </c>
      <c r="DF29" s="17" t="n">
        <f aca="false">N((Calc_3!DF$4&gt;=Calc_3!$F32)*ABS(Calc_3!DF139)&gt;Tolerance)</f>
        <v>0</v>
      </c>
      <c r="DG29" s="17" t="n">
        <f aca="false">N((Calc_3!DG$4&gt;=Calc_3!$F32)*ABS(Calc_3!DG139)&gt;Tolerance)</f>
        <v>0</v>
      </c>
      <c r="DH29" s="17" t="n">
        <f aca="false">N((Calc_3!DH$4&gt;=Calc_3!$F32)*ABS(Calc_3!DH139)&gt;Tolerance)</f>
        <v>0</v>
      </c>
      <c r="DI29" s="17" t="n">
        <f aca="false">N((Calc_3!DI$4&gt;=Calc_3!$F32)*ABS(Calc_3!DI139)&gt;Tolerance)</f>
        <v>0</v>
      </c>
      <c r="DJ29" s="17" t="n">
        <f aca="false">N((Calc_3!DJ$4&gt;=Calc_3!$F32)*ABS(Calc_3!DJ139)&gt;Tolerance)</f>
        <v>0</v>
      </c>
      <c r="DK29" s="17" t="n">
        <f aca="false">N((Calc_3!DK$4&gt;=Calc_3!$F32)*ABS(Calc_3!DK139)&gt;Tolerance)</f>
        <v>0</v>
      </c>
      <c r="DL29" s="17" t="n">
        <f aca="false">N((Calc_3!DL$4&gt;=Calc_3!$F32)*ABS(Calc_3!DL139)&gt;Tolerance)</f>
        <v>0</v>
      </c>
      <c r="DM29" s="17" t="n">
        <f aca="false">N((Calc_3!DM$4&gt;=Calc_3!$F32)*ABS(Calc_3!DM139)&gt;Tolerance)</f>
        <v>0</v>
      </c>
      <c r="DN29" s="17" t="n">
        <f aca="false">N((Calc_3!DN$4&gt;=Calc_3!$F32)*ABS(Calc_3!DN139)&gt;Tolerance)</f>
        <v>0</v>
      </c>
      <c r="DO29" s="17" t="n">
        <f aca="false">N((Calc_3!DO$4&gt;=Calc_3!$F32)*ABS(Calc_3!DO139)&gt;Tolerance)</f>
        <v>0</v>
      </c>
      <c r="DP29" s="17" t="n">
        <f aca="false">N((Calc_3!DP$4&gt;=Calc_3!$F32)*ABS(Calc_3!DP139)&gt;Tolerance)</f>
        <v>0</v>
      </c>
      <c r="DQ29" s="17" t="n">
        <f aca="false">N((Calc_3!DQ$4&gt;=Calc_3!$F32)*ABS(Calc_3!DQ139)&gt;Tolerance)</f>
        <v>0</v>
      </c>
      <c r="DR29" s="17" t="n">
        <f aca="false">N((Calc_3!DR$4&gt;=Calc_3!$F32)*ABS(Calc_3!DR139)&gt;Tolerance)</f>
        <v>0</v>
      </c>
      <c r="DS29" s="17" t="n">
        <f aca="false">N((Calc_3!DS$4&gt;=Calc_3!$F32)*ABS(Calc_3!DS139)&gt;Tolerance)</f>
        <v>0</v>
      </c>
      <c r="DT29" s="17" t="n">
        <f aca="false">N((Calc_3!DT$4&gt;=Calc_3!$F32)*ABS(Calc_3!DT139)&gt;Tolerance)</f>
        <v>0</v>
      </c>
      <c r="DU29" s="17" t="n">
        <f aca="false">N((Calc_3!DU$4&gt;=Calc_3!$F32)*ABS(Calc_3!DU139)&gt;Tolerance)</f>
        <v>0</v>
      </c>
      <c r="DV29" s="17" t="n">
        <f aca="false">N((Calc_3!DV$4&gt;=Calc_3!$F32)*ABS(Calc_3!DV139)&gt;Tolerance)</f>
        <v>0</v>
      </c>
      <c r="DW29" s="17" t="n">
        <f aca="false">N((Calc_3!DW$4&gt;=Calc_3!$F32)*ABS(Calc_3!DW139)&gt;Tolerance)</f>
        <v>0</v>
      </c>
      <c r="DX29" s="17" t="n">
        <f aca="false">N((Calc_3!DX$4&gt;=Calc_3!$F32)*ABS(Calc_3!DX139)&gt;Tolerance)</f>
        <v>0</v>
      </c>
      <c r="DY29" s="17" t="n">
        <f aca="false">N((Calc_3!DY$4&gt;=Calc_3!$F32)*ABS(Calc_3!DY139)&gt;Tolerance)</f>
        <v>0</v>
      </c>
      <c r="DZ29" s="17" t="n">
        <f aca="false">N((Calc_3!DZ$4&gt;=Calc_3!$F32)*ABS(Calc_3!DZ139)&gt;Tolerance)</f>
        <v>0</v>
      </c>
      <c r="EA29" s="17" t="n">
        <f aca="false">N((Calc_3!EA$4&gt;=Calc_3!$F32)*ABS(Calc_3!EA139)&gt;Tolerance)</f>
        <v>0</v>
      </c>
      <c r="EB29" s="17" t="n">
        <f aca="false">N((Calc_3!EB$4&gt;=Calc_3!$F32)*ABS(Calc_3!EB139)&gt;Tolerance)</f>
        <v>0</v>
      </c>
      <c r="EC29" s="17" t="n">
        <f aca="false">N((Calc_3!EC$4&gt;=Calc_3!$F32)*ABS(Calc_3!EC139)&gt;Tolerance)</f>
        <v>0</v>
      </c>
      <c r="ED29" s="17" t="n">
        <f aca="false">N((Calc_3!ED$4&gt;=Calc_3!$F32)*ABS(Calc_3!ED139)&gt;Tolerance)</f>
        <v>0</v>
      </c>
      <c r="EE29" s="17" t="n">
        <f aca="false">N((Calc_3!EE$4&gt;=Calc_3!$F32)*ABS(Calc_3!EE139)&gt;Tolerance)</f>
        <v>0</v>
      </c>
      <c r="EF29" s="17" t="n">
        <f aca="false">N((Calc_3!EF$4&gt;=Calc_3!$F32)*ABS(Calc_3!EF139)&gt;Tolerance)</f>
        <v>0</v>
      </c>
      <c r="EG29" s="17" t="n">
        <f aca="false">N((Calc_3!EG$4&gt;=Calc_3!$F32)*ABS(Calc_3!EG139)&gt;Tolerance)</f>
        <v>0</v>
      </c>
      <c r="EH29" s="17" t="n">
        <f aca="false">N((Calc_3!EH$4&gt;=Calc_3!$F32)*ABS(Calc_3!EH139)&gt;Tolerance)</f>
        <v>0</v>
      </c>
      <c r="EI29" s="17" t="n">
        <f aca="false">N((Calc_3!EI$4&gt;=Calc_3!$F32)*ABS(Calc_3!EI139)&gt;Tolerance)</f>
        <v>0</v>
      </c>
      <c r="EJ29" s="17" t="n">
        <f aca="false">N((Calc_3!EJ$4&gt;=Calc_3!$F32)*ABS(Calc_3!EJ139)&gt;Tolerance)</f>
        <v>0</v>
      </c>
      <c r="EK29" s="17" t="n">
        <f aca="false">N((Calc_3!EK$4&gt;=Calc_3!$F32)*ABS(Calc_3!EK139)&gt;Tolerance)</f>
        <v>0</v>
      </c>
      <c r="EL29" s="17" t="n">
        <f aca="false">N((Calc_3!EL$4&gt;=Calc_3!$F32)*ABS(Calc_3!EL139)&gt;Tolerance)</f>
        <v>0</v>
      </c>
      <c r="EM29" s="17" t="n">
        <f aca="false">N((Calc_3!EM$4&gt;=Calc_3!$F32)*ABS(Calc_3!EM139)&gt;Tolerance)</f>
        <v>0</v>
      </c>
      <c r="EN29" s="17" t="n">
        <f aca="false">N((Calc_3!EN$4&gt;=Calc_3!$F32)*ABS(Calc_3!EN139)&gt;Tolerance)</f>
        <v>0</v>
      </c>
      <c r="EO29" s="17" t="n">
        <f aca="false">N((Calc_3!EO$4&gt;=Calc_3!$F32)*ABS(Calc_3!EO139)&gt;Tolerance)</f>
        <v>0</v>
      </c>
      <c r="EP29" s="17" t="n">
        <f aca="false">N((Calc_3!EP$4&gt;=Calc_3!$F32)*ABS(Calc_3!EP139)&gt;Tolerance)</f>
        <v>0</v>
      </c>
      <c r="EQ29" s="17" t="n">
        <f aca="false">N((Calc_3!EQ$4&gt;=Calc_3!$F32)*ABS(Calc_3!EQ139)&gt;Tolerance)</f>
        <v>0</v>
      </c>
      <c r="ER29" s="17" t="n">
        <f aca="false">N((Calc_3!ER$4&gt;=Calc_3!$F32)*ABS(Calc_3!ER139)&gt;Tolerance)</f>
        <v>0</v>
      </c>
      <c r="ES29" s="17" t="n">
        <f aca="false">N((Calc_3!ES$4&gt;=Calc_3!$F32)*ABS(Calc_3!ES139)&gt;Tolerance)</f>
        <v>0</v>
      </c>
      <c r="ET29" s="17" t="n">
        <f aca="false">N((Calc_3!ET$4&gt;=Calc_3!$F32)*ABS(Calc_3!ET139)&gt;Tolerance)</f>
        <v>0</v>
      </c>
      <c r="EU29" s="17" t="n">
        <f aca="false">N((Calc_3!EU$4&gt;=Calc_3!$F32)*ABS(Calc_3!EU139)&gt;Tolerance)</f>
        <v>0</v>
      </c>
      <c r="EV29" s="17" t="n">
        <f aca="false">N((Calc_3!EV$4&gt;=Calc_3!$F32)*ABS(Calc_3!EV139)&gt;Tolerance)</f>
        <v>0</v>
      </c>
      <c r="EW29" s="17" t="n">
        <f aca="false">N((Calc_3!EW$4&gt;=Calc_3!$F32)*ABS(Calc_3!EW139)&gt;Tolerance)</f>
        <v>0</v>
      </c>
      <c r="EX29" s="17" t="n">
        <f aca="false">N((Calc_3!EX$4&gt;=Calc_3!$F32)*ABS(Calc_3!EX139)&gt;Tolerance)</f>
        <v>0</v>
      </c>
      <c r="EY29" s="17" t="n">
        <f aca="false">N((Calc_3!EY$4&gt;=Calc_3!$F32)*ABS(Calc_3!EY139)&gt;Tolerance)</f>
        <v>0</v>
      </c>
      <c r="EZ29" s="17" t="n">
        <f aca="false">N((Calc_3!EZ$4&gt;=Calc_3!$F32)*ABS(Calc_3!EZ139)&gt;Tolerance)</f>
        <v>0</v>
      </c>
      <c r="FA29" s="17" t="n">
        <f aca="false">N((Calc_3!FA$4&gt;=Calc_3!$F32)*ABS(Calc_3!FA139)&gt;Tolerance)</f>
        <v>0</v>
      </c>
      <c r="FB29" s="17" t="n">
        <f aca="false">N((Calc_3!FB$4&gt;=Calc_3!$F32)*ABS(Calc_3!FB139)&gt;Tolerance)</f>
        <v>0</v>
      </c>
      <c r="FC29" s="17" t="n">
        <f aca="false">N((Calc_3!FC$4&gt;=Calc_3!$F32)*ABS(Calc_3!FC139)&gt;Tolerance)</f>
        <v>0</v>
      </c>
      <c r="FD29" s="17" t="n">
        <f aca="false">N((Calc_3!FD$4&gt;=Calc_3!$F32)*ABS(Calc_3!FD139)&gt;Tolerance)</f>
        <v>0</v>
      </c>
      <c r="FE29" s="17" t="n">
        <f aca="false">N((Calc_3!FE$4&gt;=Calc_3!$F32)*ABS(Calc_3!FE139)&gt;Tolerance)</f>
        <v>0</v>
      </c>
      <c r="FF29" s="17" t="n">
        <f aca="false">N((Calc_3!FF$4&gt;=Calc_3!$F32)*ABS(Calc_3!FF139)&gt;Tolerance)</f>
        <v>0</v>
      </c>
      <c r="FG29" s="17" t="n">
        <f aca="false">N((Calc_3!FG$4&gt;=Calc_3!$F32)*ABS(Calc_3!FG139)&gt;Tolerance)</f>
        <v>0</v>
      </c>
      <c r="FH29" s="17" t="n">
        <f aca="false">N((Calc_3!FH$4&gt;=Calc_3!$F32)*ABS(Calc_3!FH139)&gt;Tolerance)</f>
        <v>0</v>
      </c>
    </row>
    <row r="30" customFormat="false" ht="15" hidden="false" customHeight="false" outlineLevel="0" collapsed="false">
      <c r="C30" s="0" t="s">
        <v>932</v>
      </c>
      <c r="D30" s="11" t="s">
        <v>34</v>
      </c>
      <c r="E30" s="66" t="str">
        <f aca="false">IF(F30=0,"OK","CHECK")</f>
        <v>OK</v>
      </c>
      <c r="F30" s="17" t="n">
        <f aca="false">SUM(J30:FH30)</f>
        <v>0</v>
      </c>
      <c r="J30" s="17" t="n">
        <f aca="false">N((Calc_1!J32=1)*(Calc_1!J122*Calc_1!J123+Calc_1!J132)&lt;-Tolerance)</f>
        <v>0</v>
      </c>
      <c r="K30" s="17" t="n">
        <f aca="false">N((Calc_1!K32=1)*(Calc_1!K122*Calc_1!K123+Calc_1!K132)&lt;-Tolerance)</f>
        <v>0</v>
      </c>
      <c r="L30" s="17" t="n">
        <f aca="false">N((Calc_1!L32=1)*(Calc_1!L122*Calc_1!L123+Calc_1!L132)&lt;-Tolerance)</f>
        <v>0</v>
      </c>
      <c r="M30" s="17" t="n">
        <f aca="false">N((Calc_1!M32=1)*(Calc_1!M122*Calc_1!M123+Calc_1!M132)&lt;-Tolerance)</f>
        <v>0</v>
      </c>
      <c r="N30" s="17" t="n">
        <f aca="false">N((Calc_1!N32=1)*(Calc_1!N122*Calc_1!N123+Calc_1!N132)&lt;-Tolerance)</f>
        <v>0</v>
      </c>
      <c r="O30" s="17" t="n">
        <f aca="false">N((Calc_1!O32=1)*(Calc_1!O122*Calc_1!O123+Calc_1!O132)&lt;-Tolerance)</f>
        <v>0</v>
      </c>
      <c r="P30" s="17" t="n">
        <f aca="false">N((Calc_1!P32=1)*(Calc_1!P122*Calc_1!P123+Calc_1!P132)&lt;-Tolerance)</f>
        <v>0</v>
      </c>
      <c r="Q30" s="17" t="n">
        <f aca="false">N((Calc_1!Q32=1)*(Calc_1!Q122*Calc_1!Q123+Calc_1!Q132)&lt;-Tolerance)</f>
        <v>0</v>
      </c>
      <c r="R30" s="17" t="n">
        <f aca="false">N((Calc_1!R32=1)*(Calc_1!R122*Calc_1!R123+Calc_1!R132)&lt;-Tolerance)</f>
        <v>0</v>
      </c>
      <c r="S30" s="17" t="n">
        <f aca="false">N((Calc_1!S32=1)*(Calc_1!S122*Calc_1!S123+Calc_1!S132)&lt;-Tolerance)</f>
        <v>0</v>
      </c>
      <c r="T30" s="17" t="n">
        <f aca="false">N((Calc_1!T32=1)*(Calc_1!T122*Calc_1!T123+Calc_1!T132)&lt;-Tolerance)</f>
        <v>0</v>
      </c>
      <c r="U30" s="17" t="n">
        <f aca="false">N((Calc_1!U32=1)*(Calc_1!U122*Calc_1!U123+Calc_1!U132)&lt;-Tolerance)</f>
        <v>0</v>
      </c>
      <c r="V30" s="17" t="n">
        <f aca="false">N((Calc_1!V32=1)*(Calc_1!V122*Calc_1!V123+Calc_1!V132)&lt;-Tolerance)</f>
        <v>0</v>
      </c>
      <c r="W30" s="17" t="n">
        <f aca="false">N((Calc_1!W32=1)*(Calc_1!W122*Calc_1!W123+Calc_1!W132)&lt;-Tolerance)</f>
        <v>0</v>
      </c>
      <c r="X30" s="17" t="n">
        <f aca="false">N((Calc_1!X32=1)*(Calc_1!X122*Calc_1!X123+Calc_1!X132)&lt;-Tolerance)</f>
        <v>0</v>
      </c>
      <c r="Y30" s="17" t="n">
        <f aca="false">N((Calc_1!Y32=1)*(Calc_1!Y122*Calc_1!Y123+Calc_1!Y132)&lt;-Tolerance)</f>
        <v>0</v>
      </c>
      <c r="Z30" s="17" t="n">
        <f aca="false">N((Calc_1!Z32=1)*(Calc_1!Z122*Calc_1!Z123+Calc_1!Z132)&lt;-Tolerance)</f>
        <v>0</v>
      </c>
      <c r="AA30" s="17" t="n">
        <f aca="false">N((Calc_1!AA32=1)*(Calc_1!AA122*Calc_1!AA123+Calc_1!AA132)&lt;-Tolerance)</f>
        <v>0</v>
      </c>
      <c r="AB30" s="17" t="n">
        <f aca="false">N((Calc_1!AB32=1)*(Calc_1!AB122*Calc_1!AB123+Calc_1!AB132)&lt;-Tolerance)</f>
        <v>0</v>
      </c>
      <c r="AC30" s="17" t="n">
        <f aca="false">N((Calc_1!AC32=1)*(Calc_1!AC122*Calc_1!AC123+Calc_1!AC132)&lt;-Tolerance)</f>
        <v>0</v>
      </c>
      <c r="AD30" s="17" t="n">
        <f aca="false">N((Calc_1!AD32=1)*(Calc_1!AD122*Calc_1!AD123+Calc_1!AD132)&lt;-Tolerance)</f>
        <v>0</v>
      </c>
      <c r="AE30" s="17" t="n">
        <f aca="false">N((Calc_1!AE32=1)*(Calc_1!AE122*Calc_1!AE123+Calc_1!AE132)&lt;-Tolerance)</f>
        <v>0</v>
      </c>
      <c r="AF30" s="17" t="n">
        <f aca="false">N((Calc_1!AF32=1)*(Calc_1!AF122*Calc_1!AF123+Calc_1!AF132)&lt;-Tolerance)</f>
        <v>0</v>
      </c>
      <c r="AG30" s="17" t="n">
        <f aca="false">N((Calc_1!AG32=1)*(Calc_1!AG122*Calc_1!AG123+Calc_1!AG132)&lt;-Tolerance)</f>
        <v>0</v>
      </c>
      <c r="AH30" s="17" t="n">
        <f aca="false">N((Calc_1!AH32=1)*(Calc_1!AH122*Calc_1!AH123+Calc_1!AH132)&lt;-Tolerance)</f>
        <v>0</v>
      </c>
      <c r="AI30" s="17" t="n">
        <f aca="false">N((Calc_1!AI32=1)*(Calc_1!AI122*Calc_1!AI123+Calc_1!AI132)&lt;-Tolerance)</f>
        <v>0</v>
      </c>
      <c r="AJ30" s="17" t="n">
        <f aca="false">N((Calc_1!AJ32=1)*(Calc_1!AJ122*Calc_1!AJ123+Calc_1!AJ132)&lt;-Tolerance)</f>
        <v>0</v>
      </c>
      <c r="AK30" s="17" t="n">
        <f aca="false">N((Calc_1!AK32=1)*(Calc_1!AK122*Calc_1!AK123+Calc_1!AK132)&lt;-Tolerance)</f>
        <v>0</v>
      </c>
      <c r="AL30" s="17" t="n">
        <f aca="false">N((Calc_1!AL32=1)*(Calc_1!AL122*Calc_1!AL123+Calc_1!AL132)&lt;-Tolerance)</f>
        <v>0</v>
      </c>
      <c r="AM30" s="17" t="n">
        <f aca="false">N((Calc_1!AM32=1)*(Calc_1!AM122*Calc_1!AM123+Calc_1!AM132)&lt;-Tolerance)</f>
        <v>0</v>
      </c>
      <c r="AN30" s="17" t="n">
        <f aca="false">N((Calc_1!AN32=1)*(Calc_1!AN122*Calc_1!AN123+Calc_1!AN132)&lt;-Tolerance)</f>
        <v>0</v>
      </c>
      <c r="AO30" s="17" t="n">
        <f aca="false">N((Calc_1!AO32=1)*(Calc_1!AO122*Calc_1!AO123+Calc_1!AO132)&lt;-Tolerance)</f>
        <v>0</v>
      </c>
      <c r="AP30" s="17" t="n">
        <f aca="false">N((Calc_1!AP32=1)*(Calc_1!AP122*Calc_1!AP123+Calc_1!AP132)&lt;-Tolerance)</f>
        <v>0</v>
      </c>
      <c r="AQ30" s="17" t="n">
        <f aca="false">N((Calc_1!AQ32=1)*(Calc_1!AQ122*Calc_1!AQ123+Calc_1!AQ132)&lt;-Tolerance)</f>
        <v>0</v>
      </c>
      <c r="AR30" s="17" t="n">
        <f aca="false">N((Calc_1!AR32=1)*(Calc_1!AR122*Calc_1!AR123+Calc_1!AR132)&lt;-Tolerance)</f>
        <v>0</v>
      </c>
      <c r="AS30" s="17" t="n">
        <f aca="false">N((Calc_1!AS32=1)*(Calc_1!AS122*Calc_1!AS123+Calc_1!AS132)&lt;-Tolerance)</f>
        <v>0</v>
      </c>
      <c r="AT30" s="17" t="n">
        <f aca="false">N((Calc_1!AT32=1)*(Calc_1!AT122*Calc_1!AT123+Calc_1!AT132)&lt;-Tolerance)</f>
        <v>0</v>
      </c>
      <c r="AU30" s="17" t="n">
        <f aca="false">N((Calc_1!AU32=1)*(Calc_1!AU122*Calc_1!AU123+Calc_1!AU132)&lt;-Tolerance)</f>
        <v>0</v>
      </c>
      <c r="AV30" s="17" t="n">
        <f aca="false">N((Calc_1!AV32=1)*(Calc_1!AV122*Calc_1!AV123+Calc_1!AV132)&lt;-Tolerance)</f>
        <v>0</v>
      </c>
      <c r="AW30" s="17" t="n">
        <f aca="false">N((Calc_1!AW32=1)*(Calc_1!AW122*Calc_1!AW123+Calc_1!AW132)&lt;-Tolerance)</f>
        <v>0</v>
      </c>
      <c r="AX30" s="17" t="n">
        <f aca="false">N((Calc_1!AX32=1)*(Calc_1!AX122*Calc_1!AX123+Calc_1!AX132)&lt;-Tolerance)</f>
        <v>0</v>
      </c>
      <c r="AY30" s="17" t="n">
        <f aca="false">N((Calc_1!AY32=1)*(Calc_1!AY122*Calc_1!AY123+Calc_1!AY132)&lt;-Tolerance)</f>
        <v>0</v>
      </c>
      <c r="AZ30" s="17" t="n">
        <f aca="false">N((Calc_1!AZ32=1)*(Calc_1!AZ122*Calc_1!AZ123+Calc_1!AZ132)&lt;-Tolerance)</f>
        <v>0</v>
      </c>
      <c r="BA30" s="17" t="n">
        <f aca="false">N((Calc_1!BA32=1)*(Calc_1!BA122*Calc_1!BA123+Calc_1!BA132)&lt;-Tolerance)</f>
        <v>0</v>
      </c>
      <c r="BB30" s="17" t="n">
        <f aca="false">N((Calc_1!BB32=1)*(Calc_1!BB122*Calc_1!BB123+Calc_1!BB132)&lt;-Tolerance)</f>
        <v>0</v>
      </c>
      <c r="BC30" s="17" t="n">
        <f aca="false">N((Calc_1!BC32=1)*(Calc_1!BC122*Calc_1!BC123+Calc_1!BC132)&lt;-Tolerance)</f>
        <v>0</v>
      </c>
      <c r="BD30" s="17" t="n">
        <f aca="false">N((Calc_1!BD32=1)*(Calc_1!BD122*Calc_1!BD123+Calc_1!BD132)&lt;-Tolerance)</f>
        <v>0</v>
      </c>
      <c r="BE30" s="17" t="n">
        <f aca="false">N((Calc_1!BE32=1)*(Calc_1!BE122*Calc_1!BE123+Calc_1!BE132)&lt;-Tolerance)</f>
        <v>0</v>
      </c>
      <c r="BF30" s="17" t="n">
        <f aca="false">N((Calc_1!BF32=1)*(Calc_1!BF122*Calc_1!BF123+Calc_1!BF132)&lt;-Tolerance)</f>
        <v>0</v>
      </c>
      <c r="BG30" s="17" t="n">
        <f aca="false">N((Calc_1!BG32=1)*(Calc_1!BG122*Calc_1!BG123+Calc_1!BG132)&lt;-Tolerance)</f>
        <v>0</v>
      </c>
      <c r="BH30" s="17" t="n">
        <f aca="false">N((Calc_1!BH32=1)*(Calc_1!BH122*Calc_1!BH123+Calc_1!BH132)&lt;-Tolerance)</f>
        <v>0</v>
      </c>
      <c r="BI30" s="17" t="n">
        <f aca="false">N((Calc_1!BI32=1)*(Calc_1!BI122*Calc_1!BI123+Calc_1!BI132)&lt;-Tolerance)</f>
        <v>0</v>
      </c>
      <c r="BJ30" s="17" t="n">
        <f aca="false">N((Calc_1!BJ32=1)*(Calc_1!BJ122*Calc_1!BJ123+Calc_1!BJ132)&lt;-Tolerance)</f>
        <v>0</v>
      </c>
      <c r="BK30" s="17" t="n">
        <f aca="false">N((Calc_1!BK32=1)*(Calc_1!BK122*Calc_1!BK123+Calc_1!BK132)&lt;-Tolerance)</f>
        <v>0</v>
      </c>
      <c r="BL30" s="17" t="n">
        <f aca="false">N((Calc_1!BL32=1)*(Calc_1!BL122*Calc_1!BL123+Calc_1!BL132)&lt;-Tolerance)</f>
        <v>0</v>
      </c>
      <c r="BM30" s="17" t="n">
        <f aca="false">N((Calc_1!BM32=1)*(Calc_1!BM122*Calc_1!BM123+Calc_1!BM132)&lt;-Tolerance)</f>
        <v>0</v>
      </c>
      <c r="BN30" s="17" t="n">
        <f aca="false">N((Calc_1!BN32=1)*(Calc_1!BN122*Calc_1!BN123+Calc_1!BN132)&lt;-Tolerance)</f>
        <v>0</v>
      </c>
      <c r="BO30" s="17" t="n">
        <f aca="false">N((Calc_1!BO32=1)*(Calc_1!BO122*Calc_1!BO123+Calc_1!BO132)&lt;-Tolerance)</f>
        <v>0</v>
      </c>
      <c r="BP30" s="17" t="n">
        <f aca="false">N((Calc_1!BP32=1)*(Calc_1!BP122*Calc_1!BP123+Calc_1!BP132)&lt;-Tolerance)</f>
        <v>0</v>
      </c>
      <c r="BQ30" s="17" t="n">
        <f aca="false">N((Calc_1!BQ32=1)*(Calc_1!BQ122*Calc_1!BQ123+Calc_1!BQ132)&lt;-Tolerance)</f>
        <v>0</v>
      </c>
      <c r="BR30" s="17" t="n">
        <f aca="false">N((Calc_1!BR32=1)*(Calc_1!BR122*Calc_1!BR123+Calc_1!BR132)&lt;-Tolerance)</f>
        <v>0</v>
      </c>
      <c r="BS30" s="17" t="n">
        <f aca="false">N((Calc_1!BS32=1)*(Calc_1!BS122*Calc_1!BS123+Calc_1!BS132)&lt;-Tolerance)</f>
        <v>0</v>
      </c>
      <c r="BT30" s="17" t="n">
        <f aca="false">N((Calc_1!BT32=1)*(Calc_1!BT122*Calc_1!BT123+Calc_1!BT132)&lt;-Tolerance)</f>
        <v>0</v>
      </c>
      <c r="BU30" s="17" t="n">
        <f aca="false">N((Calc_1!BU32=1)*(Calc_1!BU122*Calc_1!BU123+Calc_1!BU132)&lt;-Tolerance)</f>
        <v>0</v>
      </c>
      <c r="BV30" s="17" t="n">
        <f aca="false">N((Calc_1!BV32=1)*(Calc_1!BV122*Calc_1!BV123+Calc_1!BV132)&lt;-Tolerance)</f>
        <v>0</v>
      </c>
      <c r="BW30" s="17" t="n">
        <f aca="false">N((Calc_1!BW32=1)*(Calc_1!BW122*Calc_1!BW123+Calc_1!BW132)&lt;-Tolerance)</f>
        <v>0</v>
      </c>
      <c r="BX30" s="17" t="n">
        <f aca="false">N((Calc_1!BX32=1)*(Calc_1!BX122*Calc_1!BX123+Calc_1!BX132)&lt;-Tolerance)</f>
        <v>0</v>
      </c>
      <c r="BY30" s="17" t="n">
        <f aca="false">N((Calc_1!BY32=1)*(Calc_1!BY122*Calc_1!BY123+Calc_1!BY132)&lt;-Tolerance)</f>
        <v>0</v>
      </c>
      <c r="BZ30" s="17" t="n">
        <f aca="false">N((Calc_1!BZ32=1)*(Calc_1!BZ122*Calc_1!BZ123+Calc_1!BZ132)&lt;-Tolerance)</f>
        <v>0</v>
      </c>
      <c r="CA30" s="17" t="n">
        <f aca="false">N((Calc_1!CA32=1)*(Calc_1!CA122*Calc_1!CA123+Calc_1!CA132)&lt;-Tolerance)</f>
        <v>0</v>
      </c>
      <c r="CB30" s="17" t="n">
        <f aca="false">N((Calc_1!CB32=1)*(Calc_1!CB122*Calc_1!CB123+Calc_1!CB132)&lt;-Tolerance)</f>
        <v>0</v>
      </c>
      <c r="CC30" s="17" t="n">
        <f aca="false">N((Calc_1!CC32=1)*(Calc_1!CC122*Calc_1!CC123+Calc_1!CC132)&lt;-Tolerance)</f>
        <v>0</v>
      </c>
      <c r="CD30" s="17" t="n">
        <f aca="false">N((Calc_1!CD32=1)*(Calc_1!CD122*Calc_1!CD123+Calc_1!CD132)&lt;-Tolerance)</f>
        <v>0</v>
      </c>
      <c r="CE30" s="17" t="n">
        <f aca="false">N((Calc_1!CE32=1)*(Calc_1!CE122*Calc_1!CE123+Calc_1!CE132)&lt;-Tolerance)</f>
        <v>0</v>
      </c>
      <c r="CF30" s="17" t="n">
        <f aca="false">N((Calc_1!CF32=1)*(Calc_1!CF122*Calc_1!CF123+Calc_1!CF132)&lt;-Tolerance)</f>
        <v>0</v>
      </c>
      <c r="CG30" s="17" t="n">
        <f aca="false">N((Calc_1!CG32=1)*(Calc_1!CG122*Calc_1!CG123+Calc_1!CG132)&lt;-Tolerance)</f>
        <v>0</v>
      </c>
      <c r="CH30" s="17" t="n">
        <f aca="false">N((Calc_1!CH32=1)*(Calc_1!CH122*Calc_1!CH123+Calc_1!CH132)&lt;-Tolerance)</f>
        <v>0</v>
      </c>
      <c r="CI30" s="17" t="n">
        <f aca="false">N((Calc_1!CI32=1)*(Calc_1!CI122*Calc_1!CI123+Calc_1!CI132)&lt;-Tolerance)</f>
        <v>0</v>
      </c>
      <c r="CJ30" s="17" t="n">
        <f aca="false">N((Calc_1!CJ32=1)*(Calc_1!CJ122*Calc_1!CJ123+Calc_1!CJ132)&lt;-Tolerance)</f>
        <v>0</v>
      </c>
      <c r="CK30" s="17" t="n">
        <f aca="false">N((Calc_1!CK32=1)*(Calc_1!CK122*Calc_1!CK123+Calc_1!CK132)&lt;-Tolerance)</f>
        <v>0</v>
      </c>
      <c r="CL30" s="17" t="n">
        <f aca="false">N((Calc_1!CL32=1)*(Calc_1!CL122*Calc_1!CL123+Calc_1!CL132)&lt;-Tolerance)</f>
        <v>0</v>
      </c>
      <c r="CM30" s="17" t="n">
        <f aca="false">N((Calc_1!CM32=1)*(Calc_1!CM122*Calc_1!CM123+Calc_1!CM132)&lt;-Tolerance)</f>
        <v>0</v>
      </c>
      <c r="CN30" s="17" t="n">
        <f aca="false">N((Calc_1!CN32=1)*(Calc_1!CN122*Calc_1!CN123+Calc_1!CN132)&lt;-Tolerance)</f>
        <v>0</v>
      </c>
      <c r="CO30" s="17" t="n">
        <f aca="false">N((Calc_1!CO32=1)*(Calc_1!CO122*Calc_1!CO123+Calc_1!CO132)&lt;-Tolerance)</f>
        <v>0</v>
      </c>
      <c r="CP30" s="17" t="n">
        <f aca="false">N((Calc_1!CP32=1)*(Calc_1!CP122*Calc_1!CP123+Calc_1!CP132)&lt;-Tolerance)</f>
        <v>0</v>
      </c>
      <c r="CQ30" s="17" t="n">
        <f aca="false">N((Calc_1!CQ32=1)*(Calc_1!CQ122*Calc_1!CQ123+Calc_1!CQ132)&lt;-Tolerance)</f>
        <v>0</v>
      </c>
      <c r="CR30" s="17" t="n">
        <f aca="false">N((Calc_1!CR32=1)*(Calc_1!CR122*Calc_1!CR123+Calc_1!CR132)&lt;-Tolerance)</f>
        <v>0</v>
      </c>
      <c r="CS30" s="17" t="n">
        <f aca="false">N((Calc_1!CS32=1)*(Calc_1!CS122*Calc_1!CS123+Calc_1!CS132)&lt;-Tolerance)</f>
        <v>0</v>
      </c>
      <c r="CT30" s="17" t="n">
        <f aca="false">N((Calc_1!CT32=1)*(Calc_1!CT122*Calc_1!CT123+Calc_1!CT132)&lt;-Tolerance)</f>
        <v>0</v>
      </c>
      <c r="CU30" s="17" t="n">
        <f aca="false">N((Calc_1!CU32=1)*(Calc_1!CU122*Calc_1!CU123+Calc_1!CU132)&lt;-Tolerance)</f>
        <v>0</v>
      </c>
      <c r="CV30" s="17" t="n">
        <f aca="false">N((Calc_1!CV32=1)*(Calc_1!CV122*Calc_1!CV123+Calc_1!CV132)&lt;-Tolerance)</f>
        <v>0</v>
      </c>
      <c r="CW30" s="17" t="n">
        <f aca="false">N((Calc_1!CW32=1)*(Calc_1!CW122*Calc_1!CW123+Calc_1!CW132)&lt;-Tolerance)</f>
        <v>0</v>
      </c>
      <c r="CX30" s="17" t="n">
        <f aca="false">N((Calc_1!CX32=1)*(Calc_1!CX122*Calc_1!CX123+Calc_1!CX132)&lt;-Tolerance)</f>
        <v>0</v>
      </c>
      <c r="CY30" s="17" t="n">
        <f aca="false">N((Calc_1!CY32=1)*(Calc_1!CY122*Calc_1!CY123+Calc_1!CY132)&lt;-Tolerance)</f>
        <v>0</v>
      </c>
      <c r="CZ30" s="17" t="n">
        <f aca="false">N((Calc_1!CZ32=1)*(Calc_1!CZ122*Calc_1!CZ123+Calc_1!CZ132)&lt;-Tolerance)</f>
        <v>0</v>
      </c>
      <c r="DA30" s="17" t="n">
        <f aca="false">N((Calc_1!DA32=1)*(Calc_1!DA122*Calc_1!DA123+Calc_1!DA132)&lt;-Tolerance)</f>
        <v>0</v>
      </c>
      <c r="DB30" s="17" t="n">
        <f aca="false">N((Calc_1!DB32=1)*(Calc_1!DB122*Calc_1!DB123+Calc_1!DB132)&lt;-Tolerance)</f>
        <v>0</v>
      </c>
      <c r="DC30" s="17" t="n">
        <f aca="false">N((Calc_1!DC32=1)*(Calc_1!DC122*Calc_1!DC123+Calc_1!DC132)&lt;-Tolerance)</f>
        <v>0</v>
      </c>
      <c r="DD30" s="17" t="n">
        <f aca="false">N((Calc_1!DD32=1)*(Calc_1!DD122*Calc_1!DD123+Calc_1!DD132)&lt;-Tolerance)</f>
        <v>0</v>
      </c>
      <c r="DE30" s="17" t="n">
        <f aca="false">N((Calc_1!DE32=1)*(Calc_1!DE122*Calc_1!DE123+Calc_1!DE132)&lt;-Tolerance)</f>
        <v>0</v>
      </c>
      <c r="DF30" s="17" t="n">
        <f aca="false">N((Calc_1!DF32=1)*(Calc_1!DF122*Calc_1!DF123+Calc_1!DF132)&lt;-Tolerance)</f>
        <v>0</v>
      </c>
      <c r="DG30" s="17" t="n">
        <f aca="false">N((Calc_1!DG32=1)*(Calc_1!DG122*Calc_1!DG123+Calc_1!DG132)&lt;-Tolerance)</f>
        <v>0</v>
      </c>
      <c r="DH30" s="17" t="n">
        <f aca="false">N((Calc_1!DH32=1)*(Calc_1!DH122*Calc_1!DH123+Calc_1!DH132)&lt;-Tolerance)</f>
        <v>0</v>
      </c>
      <c r="DI30" s="17" t="n">
        <f aca="false">N((Calc_1!DI32=1)*(Calc_1!DI122*Calc_1!DI123+Calc_1!DI132)&lt;-Tolerance)</f>
        <v>0</v>
      </c>
      <c r="DJ30" s="17" t="n">
        <f aca="false">N((Calc_1!DJ32=1)*(Calc_1!DJ122*Calc_1!DJ123+Calc_1!DJ132)&lt;-Tolerance)</f>
        <v>0</v>
      </c>
      <c r="DK30" s="17" t="n">
        <f aca="false">N((Calc_1!DK32=1)*(Calc_1!DK122*Calc_1!DK123+Calc_1!DK132)&lt;-Tolerance)</f>
        <v>0</v>
      </c>
      <c r="DL30" s="17" t="n">
        <f aca="false">N((Calc_1!DL32=1)*(Calc_1!DL122*Calc_1!DL123+Calc_1!DL132)&lt;-Tolerance)</f>
        <v>0</v>
      </c>
      <c r="DM30" s="17" t="n">
        <f aca="false">N((Calc_1!DM32=1)*(Calc_1!DM122*Calc_1!DM123+Calc_1!DM132)&lt;-Tolerance)</f>
        <v>0</v>
      </c>
      <c r="DN30" s="17" t="n">
        <f aca="false">N((Calc_1!DN32=1)*(Calc_1!DN122*Calc_1!DN123+Calc_1!DN132)&lt;-Tolerance)</f>
        <v>0</v>
      </c>
      <c r="DO30" s="17" t="n">
        <f aca="false">N((Calc_1!DO32=1)*(Calc_1!DO122*Calc_1!DO123+Calc_1!DO132)&lt;-Tolerance)</f>
        <v>0</v>
      </c>
      <c r="DP30" s="17" t="n">
        <f aca="false">N((Calc_1!DP32=1)*(Calc_1!DP122*Calc_1!DP123+Calc_1!DP132)&lt;-Tolerance)</f>
        <v>0</v>
      </c>
      <c r="DQ30" s="17" t="n">
        <f aca="false">N((Calc_1!DQ32=1)*(Calc_1!DQ122*Calc_1!DQ123+Calc_1!DQ132)&lt;-Tolerance)</f>
        <v>0</v>
      </c>
      <c r="DR30" s="17" t="n">
        <f aca="false">N((Calc_1!DR32=1)*(Calc_1!DR122*Calc_1!DR123+Calc_1!DR132)&lt;-Tolerance)</f>
        <v>0</v>
      </c>
      <c r="DS30" s="17" t="n">
        <f aca="false">N((Calc_1!DS32=1)*(Calc_1!DS122*Calc_1!DS123+Calc_1!DS132)&lt;-Tolerance)</f>
        <v>0</v>
      </c>
      <c r="DT30" s="17" t="n">
        <f aca="false">N((Calc_1!DT32=1)*(Calc_1!DT122*Calc_1!DT123+Calc_1!DT132)&lt;-Tolerance)</f>
        <v>0</v>
      </c>
      <c r="DU30" s="17" t="n">
        <f aca="false">N((Calc_1!DU32=1)*(Calc_1!DU122*Calc_1!DU123+Calc_1!DU132)&lt;-Tolerance)</f>
        <v>0</v>
      </c>
      <c r="DV30" s="17" t="n">
        <f aca="false">N((Calc_1!DV32=1)*(Calc_1!DV122*Calc_1!DV123+Calc_1!DV132)&lt;-Tolerance)</f>
        <v>0</v>
      </c>
      <c r="DW30" s="17" t="n">
        <f aca="false">N((Calc_1!DW32=1)*(Calc_1!DW122*Calc_1!DW123+Calc_1!DW132)&lt;-Tolerance)</f>
        <v>0</v>
      </c>
      <c r="DX30" s="17" t="n">
        <f aca="false">N((Calc_1!DX32=1)*(Calc_1!DX122*Calc_1!DX123+Calc_1!DX132)&lt;-Tolerance)</f>
        <v>0</v>
      </c>
      <c r="DY30" s="17" t="n">
        <f aca="false">N((Calc_1!DY32=1)*(Calc_1!DY122*Calc_1!DY123+Calc_1!DY132)&lt;-Tolerance)</f>
        <v>0</v>
      </c>
      <c r="DZ30" s="17" t="n">
        <f aca="false">N((Calc_1!DZ32=1)*(Calc_1!DZ122*Calc_1!DZ123+Calc_1!DZ132)&lt;-Tolerance)</f>
        <v>0</v>
      </c>
      <c r="EA30" s="17" t="n">
        <f aca="false">N((Calc_1!EA32=1)*(Calc_1!EA122*Calc_1!EA123+Calc_1!EA132)&lt;-Tolerance)</f>
        <v>0</v>
      </c>
      <c r="EB30" s="17" t="n">
        <f aca="false">N((Calc_1!EB32=1)*(Calc_1!EB122*Calc_1!EB123+Calc_1!EB132)&lt;-Tolerance)</f>
        <v>0</v>
      </c>
      <c r="EC30" s="17" t="n">
        <f aca="false">N((Calc_1!EC32=1)*(Calc_1!EC122*Calc_1!EC123+Calc_1!EC132)&lt;-Tolerance)</f>
        <v>0</v>
      </c>
      <c r="ED30" s="17" t="n">
        <f aca="false">N((Calc_1!ED32=1)*(Calc_1!ED122*Calc_1!ED123+Calc_1!ED132)&lt;-Tolerance)</f>
        <v>0</v>
      </c>
      <c r="EE30" s="17" t="n">
        <f aca="false">N((Calc_1!EE32=1)*(Calc_1!EE122*Calc_1!EE123+Calc_1!EE132)&lt;-Tolerance)</f>
        <v>0</v>
      </c>
      <c r="EF30" s="17" t="n">
        <f aca="false">N((Calc_1!EF32=1)*(Calc_1!EF122*Calc_1!EF123+Calc_1!EF132)&lt;-Tolerance)</f>
        <v>0</v>
      </c>
      <c r="EG30" s="17" t="n">
        <f aca="false">N((Calc_1!EG32=1)*(Calc_1!EG122*Calc_1!EG123+Calc_1!EG132)&lt;-Tolerance)</f>
        <v>0</v>
      </c>
      <c r="EH30" s="17" t="n">
        <f aca="false">N((Calc_1!EH32=1)*(Calc_1!EH122*Calc_1!EH123+Calc_1!EH132)&lt;-Tolerance)</f>
        <v>0</v>
      </c>
      <c r="EI30" s="17" t="n">
        <f aca="false">N((Calc_1!EI32=1)*(Calc_1!EI122*Calc_1!EI123+Calc_1!EI132)&lt;-Tolerance)</f>
        <v>0</v>
      </c>
      <c r="EJ30" s="17" t="n">
        <f aca="false">N((Calc_1!EJ32=1)*(Calc_1!EJ122*Calc_1!EJ123+Calc_1!EJ132)&lt;-Tolerance)</f>
        <v>0</v>
      </c>
      <c r="EK30" s="17" t="n">
        <f aca="false">N((Calc_1!EK32=1)*(Calc_1!EK122*Calc_1!EK123+Calc_1!EK132)&lt;-Tolerance)</f>
        <v>0</v>
      </c>
      <c r="EL30" s="17" t="n">
        <f aca="false">N((Calc_1!EL32=1)*(Calc_1!EL122*Calc_1!EL123+Calc_1!EL132)&lt;-Tolerance)</f>
        <v>0</v>
      </c>
      <c r="EM30" s="17" t="n">
        <f aca="false">N((Calc_1!EM32=1)*(Calc_1!EM122*Calc_1!EM123+Calc_1!EM132)&lt;-Tolerance)</f>
        <v>0</v>
      </c>
      <c r="EN30" s="17" t="n">
        <f aca="false">N((Calc_1!EN32=1)*(Calc_1!EN122*Calc_1!EN123+Calc_1!EN132)&lt;-Tolerance)</f>
        <v>0</v>
      </c>
      <c r="EO30" s="17" t="n">
        <f aca="false">N((Calc_1!EO32=1)*(Calc_1!EO122*Calc_1!EO123+Calc_1!EO132)&lt;-Tolerance)</f>
        <v>0</v>
      </c>
      <c r="EP30" s="17" t="n">
        <f aca="false">N((Calc_1!EP32=1)*(Calc_1!EP122*Calc_1!EP123+Calc_1!EP132)&lt;-Tolerance)</f>
        <v>0</v>
      </c>
      <c r="EQ30" s="17" t="n">
        <f aca="false">N((Calc_1!EQ32=1)*(Calc_1!EQ122*Calc_1!EQ123+Calc_1!EQ132)&lt;-Tolerance)</f>
        <v>0</v>
      </c>
      <c r="ER30" s="17" t="n">
        <f aca="false">N((Calc_1!ER32=1)*(Calc_1!ER122*Calc_1!ER123+Calc_1!ER132)&lt;-Tolerance)</f>
        <v>0</v>
      </c>
      <c r="ES30" s="17" t="n">
        <f aca="false">N((Calc_1!ES32=1)*(Calc_1!ES122*Calc_1!ES123+Calc_1!ES132)&lt;-Tolerance)</f>
        <v>0</v>
      </c>
      <c r="ET30" s="17" t="n">
        <f aca="false">N((Calc_1!ET32=1)*(Calc_1!ET122*Calc_1!ET123+Calc_1!ET132)&lt;-Tolerance)</f>
        <v>0</v>
      </c>
      <c r="EU30" s="17" t="n">
        <f aca="false">N((Calc_1!EU32=1)*(Calc_1!EU122*Calc_1!EU123+Calc_1!EU132)&lt;-Tolerance)</f>
        <v>0</v>
      </c>
      <c r="EV30" s="17" t="n">
        <f aca="false">N((Calc_1!EV32=1)*(Calc_1!EV122*Calc_1!EV123+Calc_1!EV132)&lt;-Tolerance)</f>
        <v>0</v>
      </c>
      <c r="EW30" s="17" t="n">
        <f aca="false">N((Calc_1!EW32=1)*(Calc_1!EW122*Calc_1!EW123+Calc_1!EW132)&lt;-Tolerance)</f>
        <v>0</v>
      </c>
      <c r="EX30" s="17" t="n">
        <f aca="false">N((Calc_1!EX32=1)*(Calc_1!EX122*Calc_1!EX123+Calc_1!EX132)&lt;-Tolerance)</f>
        <v>0</v>
      </c>
      <c r="EY30" s="17" t="n">
        <f aca="false">N((Calc_1!EY32=1)*(Calc_1!EY122*Calc_1!EY123+Calc_1!EY132)&lt;-Tolerance)</f>
        <v>0</v>
      </c>
      <c r="EZ30" s="17" t="n">
        <f aca="false">N((Calc_1!EZ32=1)*(Calc_1!EZ122*Calc_1!EZ123+Calc_1!EZ132)&lt;-Tolerance)</f>
        <v>0</v>
      </c>
      <c r="FA30" s="17" t="n">
        <f aca="false">N((Calc_1!FA32=1)*(Calc_1!FA122*Calc_1!FA123+Calc_1!FA132)&lt;-Tolerance)</f>
        <v>0</v>
      </c>
      <c r="FB30" s="17" t="n">
        <f aca="false">N((Calc_1!FB32=1)*(Calc_1!FB122*Calc_1!FB123+Calc_1!FB132)&lt;-Tolerance)</f>
        <v>0</v>
      </c>
      <c r="FC30" s="17" t="n">
        <f aca="false">N((Calc_1!FC32=1)*(Calc_1!FC122*Calc_1!FC123+Calc_1!FC132)&lt;-Tolerance)</f>
        <v>0</v>
      </c>
      <c r="FD30" s="17" t="n">
        <f aca="false">N((Calc_1!FD32=1)*(Calc_1!FD122*Calc_1!FD123+Calc_1!FD132)&lt;-Tolerance)</f>
        <v>0</v>
      </c>
      <c r="FE30" s="17" t="n">
        <f aca="false">N((Calc_1!FE32=1)*(Calc_1!FE122*Calc_1!FE123+Calc_1!FE132)&lt;-Tolerance)</f>
        <v>0</v>
      </c>
      <c r="FF30" s="17" t="n">
        <f aca="false">N((Calc_1!FF32=1)*(Calc_1!FF122*Calc_1!FF123+Calc_1!FF132)&lt;-Tolerance)</f>
        <v>0</v>
      </c>
      <c r="FG30" s="17" t="n">
        <f aca="false">N((Calc_1!FG32=1)*(Calc_1!FG122*Calc_1!FG123+Calc_1!FG132)&lt;-Tolerance)</f>
        <v>0</v>
      </c>
      <c r="FH30" s="17" t="n">
        <f aca="false">N((Calc_1!FH32=1)*(Calc_1!FH122*Calc_1!FH123+Calc_1!FH132)&lt;-Tolerance)</f>
        <v>0</v>
      </c>
    </row>
    <row r="31" customFormat="false" ht="15" hidden="false" customHeight="false" outlineLevel="0" collapsed="false">
      <c r="C31" s="0" t="s">
        <v>933</v>
      </c>
      <c r="D31" s="11" t="s">
        <v>34</v>
      </c>
      <c r="E31" s="66" t="str">
        <f aca="false">IF(F31=0,"OK","CHECK")</f>
        <v>OK</v>
      </c>
      <c r="F31" s="17" t="n">
        <f aca="false">SUM(J31:FH31)</f>
        <v>0</v>
      </c>
      <c r="J31" s="17" t="n">
        <f aca="false">N((Calc_2!J32=1)*(Calc_2!J122*Calc_2!J123+Calc_2!J132)&lt;-Tolerance)</f>
        <v>0</v>
      </c>
      <c r="K31" s="17" t="n">
        <f aca="false">N((Calc_2!K32=1)*(Calc_2!K122*Calc_2!K123+Calc_2!K132)&lt;-Tolerance)</f>
        <v>0</v>
      </c>
      <c r="L31" s="17" t="n">
        <f aca="false">N((Calc_2!L32=1)*(Calc_2!L122*Calc_2!L123+Calc_2!L132)&lt;-Tolerance)</f>
        <v>0</v>
      </c>
      <c r="M31" s="17" t="n">
        <f aca="false">N((Calc_2!M32=1)*(Calc_2!M122*Calc_2!M123+Calc_2!M132)&lt;-Tolerance)</f>
        <v>0</v>
      </c>
      <c r="N31" s="17" t="n">
        <f aca="false">N((Calc_2!N32=1)*(Calc_2!N122*Calc_2!N123+Calc_2!N132)&lt;-Tolerance)</f>
        <v>0</v>
      </c>
      <c r="O31" s="17" t="n">
        <f aca="false">N((Calc_2!O32=1)*(Calc_2!O122*Calc_2!O123+Calc_2!O132)&lt;-Tolerance)</f>
        <v>0</v>
      </c>
      <c r="P31" s="17" t="n">
        <f aca="false">N((Calc_2!P32=1)*(Calc_2!P122*Calc_2!P123+Calc_2!P132)&lt;-Tolerance)</f>
        <v>0</v>
      </c>
      <c r="Q31" s="17" t="n">
        <f aca="false">N((Calc_2!Q32=1)*(Calc_2!Q122*Calc_2!Q123+Calc_2!Q132)&lt;-Tolerance)</f>
        <v>0</v>
      </c>
      <c r="R31" s="17" t="n">
        <f aca="false">N((Calc_2!R32=1)*(Calc_2!R122*Calc_2!R123+Calc_2!R132)&lt;-Tolerance)</f>
        <v>0</v>
      </c>
      <c r="S31" s="17" t="n">
        <f aca="false">N((Calc_2!S32=1)*(Calc_2!S122*Calc_2!S123+Calc_2!S132)&lt;-Tolerance)</f>
        <v>0</v>
      </c>
      <c r="T31" s="17" t="n">
        <f aca="false">N((Calc_2!T32=1)*(Calc_2!T122*Calc_2!T123+Calc_2!T132)&lt;-Tolerance)</f>
        <v>0</v>
      </c>
      <c r="U31" s="17" t="n">
        <f aca="false">N((Calc_2!U32=1)*(Calc_2!U122*Calc_2!U123+Calc_2!U132)&lt;-Tolerance)</f>
        <v>0</v>
      </c>
      <c r="V31" s="17" t="n">
        <f aca="false">N((Calc_2!V32=1)*(Calc_2!V122*Calc_2!V123+Calc_2!V132)&lt;-Tolerance)</f>
        <v>0</v>
      </c>
      <c r="W31" s="17" t="n">
        <f aca="false">N((Calc_2!W32=1)*(Calc_2!W122*Calc_2!W123+Calc_2!W132)&lt;-Tolerance)</f>
        <v>0</v>
      </c>
      <c r="X31" s="17" t="n">
        <f aca="false">N((Calc_2!X32=1)*(Calc_2!X122*Calc_2!X123+Calc_2!X132)&lt;-Tolerance)</f>
        <v>0</v>
      </c>
      <c r="Y31" s="17" t="n">
        <f aca="false">N((Calc_2!Y32=1)*(Calc_2!Y122*Calc_2!Y123+Calc_2!Y132)&lt;-Tolerance)</f>
        <v>0</v>
      </c>
      <c r="Z31" s="17" t="n">
        <f aca="false">N((Calc_2!Z32=1)*(Calc_2!Z122*Calc_2!Z123+Calc_2!Z132)&lt;-Tolerance)</f>
        <v>0</v>
      </c>
      <c r="AA31" s="17" t="n">
        <f aca="false">N((Calc_2!AA32=1)*(Calc_2!AA122*Calc_2!AA123+Calc_2!AA132)&lt;-Tolerance)</f>
        <v>0</v>
      </c>
      <c r="AB31" s="17" t="n">
        <f aca="false">N((Calc_2!AB32=1)*(Calc_2!AB122*Calc_2!AB123+Calc_2!AB132)&lt;-Tolerance)</f>
        <v>0</v>
      </c>
      <c r="AC31" s="17" t="n">
        <f aca="false">N((Calc_2!AC32=1)*(Calc_2!AC122*Calc_2!AC123+Calc_2!AC132)&lt;-Tolerance)</f>
        <v>0</v>
      </c>
      <c r="AD31" s="17" t="n">
        <f aca="false">N((Calc_2!AD32=1)*(Calc_2!AD122*Calc_2!AD123+Calc_2!AD132)&lt;-Tolerance)</f>
        <v>0</v>
      </c>
      <c r="AE31" s="17" t="n">
        <f aca="false">N((Calc_2!AE32=1)*(Calc_2!AE122*Calc_2!AE123+Calc_2!AE132)&lt;-Tolerance)</f>
        <v>0</v>
      </c>
      <c r="AF31" s="17" t="n">
        <f aca="false">N((Calc_2!AF32=1)*(Calc_2!AF122*Calc_2!AF123+Calc_2!AF132)&lt;-Tolerance)</f>
        <v>0</v>
      </c>
      <c r="AG31" s="17" t="n">
        <f aca="false">N((Calc_2!AG32=1)*(Calc_2!AG122*Calc_2!AG123+Calc_2!AG132)&lt;-Tolerance)</f>
        <v>0</v>
      </c>
      <c r="AH31" s="17" t="n">
        <f aca="false">N((Calc_2!AH32=1)*(Calc_2!AH122*Calc_2!AH123+Calc_2!AH132)&lt;-Tolerance)</f>
        <v>0</v>
      </c>
      <c r="AI31" s="17" t="n">
        <f aca="false">N((Calc_2!AI32=1)*(Calc_2!AI122*Calc_2!AI123+Calc_2!AI132)&lt;-Tolerance)</f>
        <v>0</v>
      </c>
      <c r="AJ31" s="17" t="n">
        <f aca="false">N((Calc_2!AJ32=1)*(Calc_2!AJ122*Calc_2!AJ123+Calc_2!AJ132)&lt;-Tolerance)</f>
        <v>0</v>
      </c>
      <c r="AK31" s="17" t="n">
        <f aca="false">N((Calc_2!AK32=1)*(Calc_2!AK122*Calc_2!AK123+Calc_2!AK132)&lt;-Tolerance)</f>
        <v>0</v>
      </c>
      <c r="AL31" s="17" t="n">
        <f aca="false">N((Calc_2!AL32=1)*(Calc_2!AL122*Calc_2!AL123+Calc_2!AL132)&lt;-Tolerance)</f>
        <v>0</v>
      </c>
      <c r="AM31" s="17" t="n">
        <f aca="false">N((Calc_2!AM32=1)*(Calc_2!AM122*Calc_2!AM123+Calc_2!AM132)&lt;-Tolerance)</f>
        <v>0</v>
      </c>
      <c r="AN31" s="17" t="n">
        <f aca="false">N((Calc_2!AN32=1)*(Calc_2!AN122*Calc_2!AN123+Calc_2!AN132)&lt;-Tolerance)</f>
        <v>0</v>
      </c>
      <c r="AO31" s="17" t="n">
        <f aca="false">N((Calc_2!AO32=1)*(Calc_2!AO122*Calc_2!AO123+Calc_2!AO132)&lt;-Tolerance)</f>
        <v>0</v>
      </c>
      <c r="AP31" s="17" t="n">
        <f aca="false">N((Calc_2!AP32=1)*(Calc_2!AP122*Calc_2!AP123+Calc_2!AP132)&lt;-Tolerance)</f>
        <v>0</v>
      </c>
      <c r="AQ31" s="17" t="n">
        <f aca="false">N((Calc_2!AQ32=1)*(Calc_2!AQ122*Calc_2!AQ123+Calc_2!AQ132)&lt;-Tolerance)</f>
        <v>0</v>
      </c>
      <c r="AR31" s="17" t="n">
        <f aca="false">N((Calc_2!AR32=1)*(Calc_2!AR122*Calc_2!AR123+Calc_2!AR132)&lt;-Tolerance)</f>
        <v>0</v>
      </c>
      <c r="AS31" s="17" t="n">
        <f aca="false">N((Calc_2!AS32=1)*(Calc_2!AS122*Calc_2!AS123+Calc_2!AS132)&lt;-Tolerance)</f>
        <v>0</v>
      </c>
      <c r="AT31" s="17" t="n">
        <f aca="false">N((Calc_2!AT32=1)*(Calc_2!AT122*Calc_2!AT123+Calc_2!AT132)&lt;-Tolerance)</f>
        <v>0</v>
      </c>
      <c r="AU31" s="17" t="n">
        <f aca="false">N((Calc_2!AU32=1)*(Calc_2!AU122*Calc_2!AU123+Calc_2!AU132)&lt;-Tolerance)</f>
        <v>0</v>
      </c>
      <c r="AV31" s="17" t="n">
        <f aca="false">N((Calc_2!AV32=1)*(Calc_2!AV122*Calc_2!AV123+Calc_2!AV132)&lt;-Tolerance)</f>
        <v>0</v>
      </c>
      <c r="AW31" s="17" t="n">
        <f aca="false">N((Calc_2!AW32=1)*(Calc_2!AW122*Calc_2!AW123+Calc_2!AW132)&lt;-Tolerance)</f>
        <v>0</v>
      </c>
      <c r="AX31" s="17" t="n">
        <f aca="false">N((Calc_2!AX32=1)*(Calc_2!AX122*Calc_2!AX123+Calc_2!AX132)&lt;-Tolerance)</f>
        <v>0</v>
      </c>
      <c r="AY31" s="17" t="n">
        <f aca="false">N((Calc_2!AY32=1)*(Calc_2!AY122*Calc_2!AY123+Calc_2!AY132)&lt;-Tolerance)</f>
        <v>0</v>
      </c>
      <c r="AZ31" s="17" t="n">
        <f aca="false">N((Calc_2!AZ32=1)*(Calc_2!AZ122*Calc_2!AZ123+Calc_2!AZ132)&lt;-Tolerance)</f>
        <v>0</v>
      </c>
      <c r="BA31" s="17" t="n">
        <f aca="false">N((Calc_2!BA32=1)*(Calc_2!BA122*Calc_2!BA123+Calc_2!BA132)&lt;-Tolerance)</f>
        <v>0</v>
      </c>
      <c r="BB31" s="17" t="n">
        <f aca="false">N((Calc_2!BB32=1)*(Calc_2!BB122*Calc_2!BB123+Calc_2!BB132)&lt;-Tolerance)</f>
        <v>0</v>
      </c>
      <c r="BC31" s="17" t="n">
        <f aca="false">N((Calc_2!BC32=1)*(Calc_2!BC122*Calc_2!BC123+Calc_2!BC132)&lt;-Tolerance)</f>
        <v>0</v>
      </c>
      <c r="BD31" s="17" t="n">
        <f aca="false">N((Calc_2!BD32=1)*(Calc_2!BD122*Calc_2!BD123+Calc_2!BD132)&lt;-Tolerance)</f>
        <v>0</v>
      </c>
      <c r="BE31" s="17" t="n">
        <f aca="false">N((Calc_2!BE32=1)*(Calc_2!BE122*Calc_2!BE123+Calc_2!BE132)&lt;-Tolerance)</f>
        <v>0</v>
      </c>
      <c r="BF31" s="17" t="n">
        <f aca="false">N((Calc_2!BF32=1)*(Calc_2!BF122*Calc_2!BF123+Calc_2!BF132)&lt;-Tolerance)</f>
        <v>0</v>
      </c>
      <c r="BG31" s="17" t="n">
        <f aca="false">N((Calc_2!BG32=1)*(Calc_2!BG122*Calc_2!BG123+Calc_2!BG132)&lt;-Tolerance)</f>
        <v>0</v>
      </c>
      <c r="BH31" s="17" t="n">
        <f aca="false">N((Calc_2!BH32=1)*(Calc_2!BH122*Calc_2!BH123+Calc_2!BH132)&lt;-Tolerance)</f>
        <v>0</v>
      </c>
      <c r="BI31" s="17" t="n">
        <f aca="false">N((Calc_2!BI32=1)*(Calc_2!BI122*Calc_2!BI123+Calc_2!BI132)&lt;-Tolerance)</f>
        <v>0</v>
      </c>
      <c r="BJ31" s="17" t="n">
        <f aca="false">N((Calc_2!BJ32=1)*(Calc_2!BJ122*Calc_2!BJ123+Calc_2!BJ132)&lt;-Tolerance)</f>
        <v>0</v>
      </c>
      <c r="BK31" s="17" t="n">
        <f aca="false">N((Calc_2!BK32=1)*(Calc_2!BK122*Calc_2!BK123+Calc_2!BK132)&lt;-Tolerance)</f>
        <v>0</v>
      </c>
      <c r="BL31" s="17" t="n">
        <f aca="false">N((Calc_2!BL32=1)*(Calc_2!BL122*Calc_2!BL123+Calc_2!BL132)&lt;-Tolerance)</f>
        <v>0</v>
      </c>
      <c r="BM31" s="17" t="n">
        <f aca="false">N((Calc_2!BM32=1)*(Calc_2!BM122*Calc_2!BM123+Calc_2!BM132)&lt;-Tolerance)</f>
        <v>0</v>
      </c>
      <c r="BN31" s="17" t="n">
        <f aca="false">N((Calc_2!BN32=1)*(Calc_2!BN122*Calc_2!BN123+Calc_2!BN132)&lt;-Tolerance)</f>
        <v>0</v>
      </c>
      <c r="BO31" s="17" t="n">
        <f aca="false">N((Calc_2!BO32=1)*(Calc_2!BO122*Calc_2!BO123+Calc_2!BO132)&lt;-Tolerance)</f>
        <v>0</v>
      </c>
      <c r="BP31" s="17" t="n">
        <f aca="false">N((Calc_2!BP32=1)*(Calc_2!BP122*Calc_2!BP123+Calc_2!BP132)&lt;-Tolerance)</f>
        <v>0</v>
      </c>
      <c r="BQ31" s="17" t="n">
        <f aca="false">N((Calc_2!BQ32=1)*(Calc_2!BQ122*Calc_2!BQ123+Calc_2!BQ132)&lt;-Tolerance)</f>
        <v>0</v>
      </c>
      <c r="BR31" s="17" t="n">
        <f aca="false">N((Calc_2!BR32=1)*(Calc_2!BR122*Calc_2!BR123+Calc_2!BR132)&lt;-Tolerance)</f>
        <v>0</v>
      </c>
      <c r="BS31" s="17" t="n">
        <f aca="false">N((Calc_2!BS32=1)*(Calc_2!BS122*Calc_2!BS123+Calc_2!BS132)&lt;-Tolerance)</f>
        <v>0</v>
      </c>
      <c r="BT31" s="17" t="n">
        <f aca="false">N((Calc_2!BT32=1)*(Calc_2!BT122*Calc_2!BT123+Calc_2!BT132)&lt;-Tolerance)</f>
        <v>0</v>
      </c>
      <c r="BU31" s="17" t="n">
        <f aca="false">N((Calc_2!BU32=1)*(Calc_2!BU122*Calc_2!BU123+Calc_2!BU132)&lt;-Tolerance)</f>
        <v>0</v>
      </c>
      <c r="BV31" s="17" t="n">
        <f aca="false">N((Calc_2!BV32=1)*(Calc_2!BV122*Calc_2!BV123+Calc_2!BV132)&lt;-Tolerance)</f>
        <v>0</v>
      </c>
      <c r="BW31" s="17" t="n">
        <f aca="false">N((Calc_2!BW32=1)*(Calc_2!BW122*Calc_2!BW123+Calc_2!BW132)&lt;-Tolerance)</f>
        <v>0</v>
      </c>
      <c r="BX31" s="17" t="n">
        <f aca="false">N((Calc_2!BX32=1)*(Calc_2!BX122*Calc_2!BX123+Calc_2!BX132)&lt;-Tolerance)</f>
        <v>0</v>
      </c>
      <c r="BY31" s="17" t="n">
        <f aca="false">N((Calc_2!BY32=1)*(Calc_2!BY122*Calc_2!BY123+Calc_2!BY132)&lt;-Tolerance)</f>
        <v>0</v>
      </c>
      <c r="BZ31" s="17" t="n">
        <f aca="false">N((Calc_2!BZ32=1)*(Calc_2!BZ122*Calc_2!BZ123+Calc_2!BZ132)&lt;-Tolerance)</f>
        <v>0</v>
      </c>
      <c r="CA31" s="17" t="n">
        <f aca="false">N((Calc_2!CA32=1)*(Calc_2!CA122*Calc_2!CA123+Calc_2!CA132)&lt;-Tolerance)</f>
        <v>0</v>
      </c>
      <c r="CB31" s="17" t="n">
        <f aca="false">N((Calc_2!CB32=1)*(Calc_2!CB122*Calc_2!CB123+Calc_2!CB132)&lt;-Tolerance)</f>
        <v>0</v>
      </c>
      <c r="CC31" s="17" t="n">
        <f aca="false">N((Calc_2!CC32=1)*(Calc_2!CC122*Calc_2!CC123+Calc_2!CC132)&lt;-Tolerance)</f>
        <v>0</v>
      </c>
      <c r="CD31" s="17" t="n">
        <f aca="false">N((Calc_2!CD32=1)*(Calc_2!CD122*Calc_2!CD123+Calc_2!CD132)&lt;-Tolerance)</f>
        <v>0</v>
      </c>
      <c r="CE31" s="17" t="n">
        <f aca="false">N((Calc_2!CE32=1)*(Calc_2!CE122*Calc_2!CE123+Calc_2!CE132)&lt;-Tolerance)</f>
        <v>0</v>
      </c>
      <c r="CF31" s="17" t="n">
        <f aca="false">N((Calc_2!CF32=1)*(Calc_2!CF122*Calc_2!CF123+Calc_2!CF132)&lt;-Tolerance)</f>
        <v>0</v>
      </c>
      <c r="CG31" s="17" t="n">
        <f aca="false">N((Calc_2!CG32=1)*(Calc_2!CG122*Calc_2!CG123+Calc_2!CG132)&lt;-Tolerance)</f>
        <v>0</v>
      </c>
      <c r="CH31" s="17" t="n">
        <f aca="false">N((Calc_2!CH32=1)*(Calc_2!CH122*Calc_2!CH123+Calc_2!CH132)&lt;-Tolerance)</f>
        <v>0</v>
      </c>
      <c r="CI31" s="17" t="n">
        <f aca="false">N((Calc_2!CI32=1)*(Calc_2!CI122*Calc_2!CI123+Calc_2!CI132)&lt;-Tolerance)</f>
        <v>0</v>
      </c>
      <c r="CJ31" s="17" t="n">
        <f aca="false">N((Calc_2!CJ32=1)*(Calc_2!CJ122*Calc_2!CJ123+Calc_2!CJ132)&lt;-Tolerance)</f>
        <v>0</v>
      </c>
      <c r="CK31" s="17" t="n">
        <f aca="false">N((Calc_2!CK32=1)*(Calc_2!CK122*Calc_2!CK123+Calc_2!CK132)&lt;-Tolerance)</f>
        <v>0</v>
      </c>
      <c r="CL31" s="17" t="n">
        <f aca="false">N((Calc_2!CL32=1)*(Calc_2!CL122*Calc_2!CL123+Calc_2!CL132)&lt;-Tolerance)</f>
        <v>0</v>
      </c>
      <c r="CM31" s="17" t="n">
        <f aca="false">N((Calc_2!CM32=1)*(Calc_2!CM122*Calc_2!CM123+Calc_2!CM132)&lt;-Tolerance)</f>
        <v>0</v>
      </c>
      <c r="CN31" s="17" t="n">
        <f aca="false">N((Calc_2!CN32=1)*(Calc_2!CN122*Calc_2!CN123+Calc_2!CN132)&lt;-Tolerance)</f>
        <v>0</v>
      </c>
      <c r="CO31" s="17" t="n">
        <f aca="false">N((Calc_2!CO32=1)*(Calc_2!CO122*Calc_2!CO123+Calc_2!CO132)&lt;-Tolerance)</f>
        <v>0</v>
      </c>
      <c r="CP31" s="17" t="n">
        <f aca="false">N((Calc_2!CP32=1)*(Calc_2!CP122*Calc_2!CP123+Calc_2!CP132)&lt;-Tolerance)</f>
        <v>0</v>
      </c>
      <c r="CQ31" s="17" t="n">
        <f aca="false">N((Calc_2!CQ32=1)*(Calc_2!CQ122*Calc_2!CQ123+Calc_2!CQ132)&lt;-Tolerance)</f>
        <v>0</v>
      </c>
      <c r="CR31" s="17" t="n">
        <f aca="false">N((Calc_2!CR32=1)*(Calc_2!CR122*Calc_2!CR123+Calc_2!CR132)&lt;-Tolerance)</f>
        <v>0</v>
      </c>
      <c r="CS31" s="17" t="n">
        <f aca="false">N((Calc_2!CS32=1)*(Calc_2!CS122*Calc_2!CS123+Calc_2!CS132)&lt;-Tolerance)</f>
        <v>0</v>
      </c>
      <c r="CT31" s="17" t="n">
        <f aca="false">N((Calc_2!CT32=1)*(Calc_2!CT122*Calc_2!CT123+Calc_2!CT132)&lt;-Tolerance)</f>
        <v>0</v>
      </c>
      <c r="CU31" s="17" t="n">
        <f aca="false">N((Calc_2!CU32=1)*(Calc_2!CU122*Calc_2!CU123+Calc_2!CU132)&lt;-Tolerance)</f>
        <v>0</v>
      </c>
      <c r="CV31" s="17" t="n">
        <f aca="false">N((Calc_2!CV32=1)*(Calc_2!CV122*Calc_2!CV123+Calc_2!CV132)&lt;-Tolerance)</f>
        <v>0</v>
      </c>
      <c r="CW31" s="17" t="n">
        <f aca="false">N((Calc_2!CW32=1)*(Calc_2!CW122*Calc_2!CW123+Calc_2!CW132)&lt;-Tolerance)</f>
        <v>0</v>
      </c>
      <c r="CX31" s="17" t="n">
        <f aca="false">N((Calc_2!CX32=1)*(Calc_2!CX122*Calc_2!CX123+Calc_2!CX132)&lt;-Tolerance)</f>
        <v>0</v>
      </c>
      <c r="CY31" s="17" t="n">
        <f aca="false">N((Calc_2!CY32=1)*(Calc_2!CY122*Calc_2!CY123+Calc_2!CY132)&lt;-Tolerance)</f>
        <v>0</v>
      </c>
      <c r="CZ31" s="17" t="n">
        <f aca="false">N((Calc_2!CZ32=1)*(Calc_2!CZ122*Calc_2!CZ123+Calc_2!CZ132)&lt;-Tolerance)</f>
        <v>0</v>
      </c>
      <c r="DA31" s="17" t="n">
        <f aca="false">N((Calc_2!DA32=1)*(Calc_2!DA122*Calc_2!DA123+Calc_2!DA132)&lt;-Tolerance)</f>
        <v>0</v>
      </c>
      <c r="DB31" s="17" t="n">
        <f aca="false">N((Calc_2!DB32=1)*(Calc_2!DB122*Calc_2!DB123+Calc_2!DB132)&lt;-Tolerance)</f>
        <v>0</v>
      </c>
      <c r="DC31" s="17" t="n">
        <f aca="false">N((Calc_2!DC32=1)*(Calc_2!DC122*Calc_2!DC123+Calc_2!DC132)&lt;-Tolerance)</f>
        <v>0</v>
      </c>
      <c r="DD31" s="17" t="n">
        <f aca="false">N((Calc_2!DD32=1)*(Calc_2!DD122*Calc_2!DD123+Calc_2!DD132)&lt;-Tolerance)</f>
        <v>0</v>
      </c>
      <c r="DE31" s="17" t="n">
        <f aca="false">N((Calc_2!DE32=1)*(Calc_2!DE122*Calc_2!DE123+Calc_2!DE132)&lt;-Tolerance)</f>
        <v>0</v>
      </c>
      <c r="DF31" s="17" t="n">
        <f aca="false">N((Calc_2!DF32=1)*(Calc_2!DF122*Calc_2!DF123+Calc_2!DF132)&lt;-Tolerance)</f>
        <v>0</v>
      </c>
      <c r="DG31" s="17" t="n">
        <f aca="false">N((Calc_2!DG32=1)*(Calc_2!DG122*Calc_2!DG123+Calc_2!DG132)&lt;-Tolerance)</f>
        <v>0</v>
      </c>
      <c r="DH31" s="17" t="n">
        <f aca="false">N((Calc_2!DH32=1)*(Calc_2!DH122*Calc_2!DH123+Calc_2!DH132)&lt;-Tolerance)</f>
        <v>0</v>
      </c>
      <c r="DI31" s="17" t="n">
        <f aca="false">N((Calc_2!DI32=1)*(Calc_2!DI122*Calc_2!DI123+Calc_2!DI132)&lt;-Tolerance)</f>
        <v>0</v>
      </c>
      <c r="DJ31" s="17" t="n">
        <f aca="false">N((Calc_2!DJ32=1)*(Calc_2!DJ122*Calc_2!DJ123+Calc_2!DJ132)&lt;-Tolerance)</f>
        <v>0</v>
      </c>
      <c r="DK31" s="17" t="n">
        <f aca="false">N((Calc_2!DK32=1)*(Calc_2!DK122*Calc_2!DK123+Calc_2!DK132)&lt;-Tolerance)</f>
        <v>0</v>
      </c>
      <c r="DL31" s="17" t="n">
        <f aca="false">N((Calc_2!DL32=1)*(Calc_2!DL122*Calc_2!DL123+Calc_2!DL132)&lt;-Tolerance)</f>
        <v>0</v>
      </c>
      <c r="DM31" s="17" t="n">
        <f aca="false">N((Calc_2!DM32=1)*(Calc_2!DM122*Calc_2!DM123+Calc_2!DM132)&lt;-Tolerance)</f>
        <v>0</v>
      </c>
      <c r="DN31" s="17" t="n">
        <f aca="false">N((Calc_2!DN32=1)*(Calc_2!DN122*Calc_2!DN123+Calc_2!DN132)&lt;-Tolerance)</f>
        <v>0</v>
      </c>
      <c r="DO31" s="17" t="n">
        <f aca="false">N((Calc_2!DO32=1)*(Calc_2!DO122*Calc_2!DO123+Calc_2!DO132)&lt;-Tolerance)</f>
        <v>0</v>
      </c>
      <c r="DP31" s="17" t="n">
        <f aca="false">N((Calc_2!DP32=1)*(Calc_2!DP122*Calc_2!DP123+Calc_2!DP132)&lt;-Tolerance)</f>
        <v>0</v>
      </c>
      <c r="DQ31" s="17" t="n">
        <f aca="false">N((Calc_2!DQ32=1)*(Calc_2!DQ122*Calc_2!DQ123+Calc_2!DQ132)&lt;-Tolerance)</f>
        <v>0</v>
      </c>
      <c r="DR31" s="17" t="n">
        <f aca="false">N((Calc_2!DR32=1)*(Calc_2!DR122*Calc_2!DR123+Calc_2!DR132)&lt;-Tolerance)</f>
        <v>0</v>
      </c>
      <c r="DS31" s="17" t="n">
        <f aca="false">N((Calc_2!DS32=1)*(Calc_2!DS122*Calc_2!DS123+Calc_2!DS132)&lt;-Tolerance)</f>
        <v>0</v>
      </c>
      <c r="DT31" s="17" t="n">
        <f aca="false">N((Calc_2!DT32=1)*(Calc_2!DT122*Calc_2!DT123+Calc_2!DT132)&lt;-Tolerance)</f>
        <v>0</v>
      </c>
      <c r="DU31" s="17" t="n">
        <f aca="false">N((Calc_2!DU32=1)*(Calc_2!DU122*Calc_2!DU123+Calc_2!DU132)&lt;-Tolerance)</f>
        <v>0</v>
      </c>
      <c r="DV31" s="17" t="n">
        <f aca="false">N((Calc_2!DV32=1)*(Calc_2!DV122*Calc_2!DV123+Calc_2!DV132)&lt;-Tolerance)</f>
        <v>0</v>
      </c>
      <c r="DW31" s="17" t="n">
        <f aca="false">N((Calc_2!DW32=1)*(Calc_2!DW122*Calc_2!DW123+Calc_2!DW132)&lt;-Tolerance)</f>
        <v>0</v>
      </c>
      <c r="DX31" s="17" t="n">
        <f aca="false">N((Calc_2!DX32=1)*(Calc_2!DX122*Calc_2!DX123+Calc_2!DX132)&lt;-Tolerance)</f>
        <v>0</v>
      </c>
      <c r="DY31" s="17" t="n">
        <f aca="false">N((Calc_2!DY32=1)*(Calc_2!DY122*Calc_2!DY123+Calc_2!DY132)&lt;-Tolerance)</f>
        <v>0</v>
      </c>
      <c r="DZ31" s="17" t="n">
        <f aca="false">N((Calc_2!DZ32=1)*(Calc_2!DZ122*Calc_2!DZ123+Calc_2!DZ132)&lt;-Tolerance)</f>
        <v>0</v>
      </c>
      <c r="EA31" s="17" t="n">
        <f aca="false">N((Calc_2!EA32=1)*(Calc_2!EA122*Calc_2!EA123+Calc_2!EA132)&lt;-Tolerance)</f>
        <v>0</v>
      </c>
      <c r="EB31" s="17" t="n">
        <f aca="false">N((Calc_2!EB32=1)*(Calc_2!EB122*Calc_2!EB123+Calc_2!EB132)&lt;-Tolerance)</f>
        <v>0</v>
      </c>
      <c r="EC31" s="17" t="n">
        <f aca="false">N((Calc_2!EC32=1)*(Calc_2!EC122*Calc_2!EC123+Calc_2!EC132)&lt;-Tolerance)</f>
        <v>0</v>
      </c>
      <c r="ED31" s="17" t="n">
        <f aca="false">N((Calc_2!ED32=1)*(Calc_2!ED122*Calc_2!ED123+Calc_2!ED132)&lt;-Tolerance)</f>
        <v>0</v>
      </c>
      <c r="EE31" s="17" t="n">
        <f aca="false">N((Calc_2!EE32=1)*(Calc_2!EE122*Calc_2!EE123+Calc_2!EE132)&lt;-Tolerance)</f>
        <v>0</v>
      </c>
      <c r="EF31" s="17" t="n">
        <f aca="false">N((Calc_2!EF32=1)*(Calc_2!EF122*Calc_2!EF123+Calc_2!EF132)&lt;-Tolerance)</f>
        <v>0</v>
      </c>
      <c r="EG31" s="17" t="n">
        <f aca="false">N((Calc_2!EG32=1)*(Calc_2!EG122*Calc_2!EG123+Calc_2!EG132)&lt;-Tolerance)</f>
        <v>0</v>
      </c>
      <c r="EH31" s="17" t="n">
        <f aca="false">N((Calc_2!EH32=1)*(Calc_2!EH122*Calc_2!EH123+Calc_2!EH132)&lt;-Tolerance)</f>
        <v>0</v>
      </c>
      <c r="EI31" s="17" t="n">
        <f aca="false">N((Calc_2!EI32=1)*(Calc_2!EI122*Calc_2!EI123+Calc_2!EI132)&lt;-Tolerance)</f>
        <v>0</v>
      </c>
      <c r="EJ31" s="17" t="n">
        <f aca="false">N((Calc_2!EJ32=1)*(Calc_2!EJ122*Calc_2!EJ123+Calc_2!EJ132)&lt;-Tolerance)</f>
        <v>0</v>
      </c>
      <c r="EK31" s="17" t="n">
        <f aca="false">N((Calc_2!EK32=1)*(Calc_2!EK122*Calc_2!EK123+Calc_2!EK132)&lt;-Tolerance)</f>
        <v>0</v>
      </c>
      <c r="EL31" s="17" t="n">
        <f aca="false">N((Calc_2!EL32=1)*(Calc_2!EL122*Calc_2!EL123+Calc_2!EL132)&lt;-Tolerance)</f>
        <v>0</v>
      </c>
      <c r="EM31" s="17" t="n">
        <f aca="false">N((Calc_2!EM32=1)*(Calc_2!EM122*Calc_2!EM123+Calc_2!EM132)&lt;-Tolerance)</f>
        <v>0</v>
      </c>
      <c r="EN31" s="17" t="n">
        <f aca="false">N((Calc_2!EN32=1)*(Calc_2!EN122*Calc_2!EN123+Calc_2!EN132)&lt;-Tolerance)</f>
        <v>0</v>
      </c>
      <c r="EO31" s="17" t="n">
        <f aca="false">N((Calc_2!EO32=1)*(Calc_2!EO122*Calc_2!EO123+Calc_2!EO132)&lt;-Tolerance)</f>
        <v>0</v>
      </c>
      <c r="EP31" s="17" t="n">
        <f aca="false">N((Calc_2!EP32=1)*(Calc_2!EP122*Calc_2!EP123+Calc_2!EP132)&lt;-Tolerance)</f>
        <v>0</v>
      </c>
      <c r="EQ31" s="17" t="n">
        <f aca="false">N((Calc_2!EQ32=1)*(Calc_2!EQ122*Calc_2!EQ123+Calc_2!EQ132)&lt;-Tolerance)</f>
        <v>0</v>
      </c>
      <c r="ER31" s="17" t="n">
        <f aca="false">N((Calc_2!ER32=1)*(Calc_2!ER122*Calc_2!ER123+Calc_2!ER132)&lt;-Tolerance)</f>
        <v>0</v>
      </c>
      <c r="ES31" s="17" t="n">
        <f aca="false">N((Calc_2!ES32=1)*(Calc_2!ES122*Calc_2!ES123+Calc_2!ES132)&lt;-Tolerance)</f>
        <v>0</v>
      </c>
      <c r="ET31" s="17" t="n">
        <f aca="false">N((Calc_2!ET32=1)*(Calc_2!ET122*Calc_2!ET123+Calc_2!ET132)&lt;-Tolerance)</f>
        <v>0</v>
      </c>
      <c r="EU31" s="17" t="n">
        <f aca="false">N((Calc_2!EU32=1)*(Calc_2!EU122*Calc_2!EU123+Calc_2!EU132)&lt;-Tolerance)</f>
        <v>0</v>
      </c>
      <c r="EV31" s="17" t="n">
        <f aca="false">N((Calc_2!EV32=1)*(Calc_2!EV122*Calc_2!EV123+Calc_2!EV132)&lt;-Tolerance)</f>
        <v>0</v>
      </c>
      <c r="EW31" s="17" t="n">
        <f aca="false">N((Calc_2!EW32=1)*(Calc_2!EW122*Calc_2!EW123+Calc_2!EW132)&lt;-Tolerance)</f>
        <v>0</v>
      </c>
      <c r="EX31" s="17" t="n">
        <f aca="false">N((Calc_2!EX32=1)*(Calc_2!EX122*Calc_2!EX123+Calc_2!EX132)&lt;-Tolerance)</f>
        <v>0</v>
      </c>
      <c r="EY31" s="17" t="n">
        <f aca="false">N((Calc_2!EY32=1)*(Calc_2!EY122*Calc_2!EY123+Calc_2!EY132)&lt;-Tolerance)</f>
        <v>0</v>
      </c>
      <c r="EZ31" s="17" t="n">
        <f aca="false">N((Calc_2!EZ32=1)*(Calc_2!EZ122*Calc_2!EZ123+Calc_2!EZ132)&lt;-Tolerance)</f>
        <v>0</v>
      </c>
      <c r="FA31" s="17" t="n">
        <f aca="false">N((Calc_2!FA32=1)*(Calc_2!FA122*Calc_2!FA123+Calc_2!FA132)&lt;-Tolerance)</f>
        <v>0</v>
      </c>
      <c r="FB31" s="17" t="n">
        <f aca="false">N((Calc_2!FB32=1)*(Calc_2!FB122*Calc_2!FB123+Calc_2!FB132)&lt;-Tolerance)</f>
        <v>0</v>
      </c>
      <c r="FC31" s="17" t="n">
        <f aca="false">N((Calc_2!FC32=1)*(Calc_2!FC122*Calc_2!FC123+Calc_2!FC132)&lt;-Tolerance)</f>
        <v>0</v>
      </c>
      <c r="FD31" s="17" t="n">
        <f aca="false">N((Calc_2!FD32=1)*(Calc_2!FD122*Calc_2!FD123+Calc_2!FD132)&lt;-Tolerance)</f>
        <v>0</v>
      </c>
      <c r="FE31" s="17" t="n">
        <f aca="false">N((Calc_2!FE32=1)*(Calc_2!FE122*Calc_2!FE123+Calc_2!FE132)&lt;-Tolerance)</f>
        <v>0</v>
      </c>
      <c r="FF31" s="17" t="n">
        <f aca="false">N((Calc_2!FF32=1)*(Calc_2!FF122*Calc_2!FF123+Calc_2!FF132)&lt;-Tolerance)</f>
        <v>0</v>
      </c>
      <c r="FG31" s="17" t="n">
        <f aca="false">N((Calc_2!FG32=1)*(Calc_2!FG122*Calc_2!FG123+Calc_2!FG132)&lt;-Tolerance)</f>
        <v>0</v>
      </c>
      <c r="FH31" s="17" t="n">
        <f aca="false">N((Calc_2!FH32=1)*(Calc_2!FH122*Calc_2!FH123+Calc_2!FH132)&lt;-Tolerance)</f>
        <v>0</v>
      </c>
    </row>
    <row r="32" customFormat="false" ht="15" hidden="false" customHeight="false" outlineLevel="0" collapsed="false">
      <c r="C32" s="0" t="s">
        <v>934</v>
      </c>
      <c r="D32" s="11" t="s">
        <v>34</v>
      </c>
      <c r="E32" s="66" t="str">
        <f aca="false">IF(F32=0,"OK","CHECK")</f>
        <v>OK</v>
      </c>
      <c r="F32" s="17" t="n">
        <f aca="false">SUM(J32:FH32)</f>
        <v>0</v>
      </c>
      <c r="J32" s="17" t="n">
        <f aca="false">N((Calc_3!J32=1)*(Calc_3!J122*Calc_3!J123+Calc_3!J132)&lt;-Tolerance)</f>
        <v>0</v>
      </c>
      <c r="K32" s="17" t="n">
        <f aca="false">N((Calc_3!K32=1)*(Calc_3!K122*Calc_3!K123+Calc_3!K132)&lt;-Tolerance)</f>
        <v>0</v>
      </c>
      <c r="L32" s="17" t="n">
        <f aca="false">N((Calc_3!L32=1)*(Calc_3!L122*Calc_3!L123+Calc_3!L132)&lt;-Tolerance)</f>
        <v>0</v>
      </c>
      <c r="M32" s="17" t="n">
        <f aca="false">N((Calc_3!M32=1)*(Calc_3!M122*Calc_3!M123+Calc_3!M132)&lt;-Tolerance)</f>
        <v>0</v>
      </c>
      <c r="N32" s="17" t="n">
        <f aca="false">N((Calc_3!N32=1)*(Calc_3!N122*Calc_3!N123+Calc_3!N132)&lt;-Tolerance)</f>
        <v>0</v>
      </c>
      <c r="O32" s="17" t="n">
        <f aca="false">N((Calc_3!O32=1)*(Calc_3!O122*Calc_3!O123+Calc_3!O132)&lt;-Tolerance)</f>
        <v>0</v>
      </c>
      <c r="P32" s="17" t="n">
        <f aca="false">N((Calc_3!P32=1)*(Calc_3!P122*Calc_3!P123+Calc_3!P132)&lt;-Tolerance)</f>
        <v>0</v>
      </c>
      <c r="Q32" s="17" t="n">
        <f aca="false">N((Calc_3!Q32=1)*(Calc_3!Q122*Calc_3!Q123+Calc_3!Q132)&lt;-Tolerance)</f>
        <v>0</v>
      </c>
      <c r="R32" s="17" t="n">
        <f aca="false">N((Calc_3!R32=1)*(Calc_3!R122*Calc_3!R123+Calc_3!R132)&lt;-Tolerance)</f>
        <v>0</v>
      </c>
      <c r="S32" s="17" t="n">
        <f aca="false">N((Calc_3!S32=1)*(Calc_3!S122*Calc_3!S123+Calc_3!S132)&lt;-Tolerance)</f>
        <v>0</v>
      </c>
      <c r="T32" s="17" t="n">
        <f aca="false">N((Calc_3!T32=1)*(Calc_3!T122*Calc_3!T123+Calc_3!T132)&lt;-Tolerance)</f>
        <v>0</v>
      </c>
      <c r="U32" s="17" t="n">
        <f aca="false">N((Calc_3!U32=1)*(Calc_3!U122*Calc_3!U123+Calc_3!U132)&lt;-Tolerance)</f>
        <v>0</v>
      </c>
      <c r="V32" s="17" t="n">
        <f aca="false">N((Calc_3!V32=1)*(Calc_3!V122*Calc_3!V123+Calc_3!V132)&lt;-Tolerance)</f>
        <v>0</v>
      </c>
      <c r="W32" s="17" t="n">
        <f aca="false">N((Calc_3!W32=1)*(Calc_3!W122*Calc_3!W123+Calc_3!W132)&lt;-Tolerance)</f>
        <v>0</v>
      </c>
      <c r="X32" s="17" t="n">
        <f aca="false">N((Calc_3!X32=1)*(Calc_3!X122*Calc_3!X123+Calc_3!X132)&lt;-Tolerance)</f>
        <v>0</v>
      </c>
      <c r="Y32" s="17" t="n">
        <f aca="false">N((Calc_3!Y32=1)*(Calc_3!Y122*Calc_3!Y123+Calc_3!Y132)&lt;-Tolerance)</f>
        <v>0</v>
      </c>
      <c r="Z32" s="17" t="n">
        <f aca="false">N((Calc_3!Z32=1)*(Calc_3!Z122*Calc_3!Z123+Calc_3!Z132)&lt;-Tolerance)</f>
        <v>0</v>
      </c>
      <c r="AA32" s="17" t="n">
        <f aca="false">N((Calc_3!AA32=1)*(Calc_3!AA122*Calc_3!AA123+Calc_3!AA132)&lt;-Tolerance)</f>
        <v>0</v>
      </c>
      <c r="AB32" s="17" t="n">
        <f aca="false">N((Calc_3!AB32=1)*(Calc_3!AB122*Calc_3!AB123+Calc_3!AB132)&lt;-Tolerance)</f>
        <v>0</v>
      </c>
      <c r="AC32" s="17" t="n">
        <f aca="false">N((Calc_3!AC32=1)*(Calc_3!AC122*Calc_3!AC123+Calc_3!AC132)&lt;-Tolerance)</f>
        <v>0</v>
      </c>
      <c r="AD32" s="17" t="n">
        <f aca="false">N((Calc_3!AD32=1)*(Calc_3!AD122*Calc_3!AD123+Calc_3!AD132)&lt;-Tolerance)</f>
        <v>0</v>
      </c>
      <c r="AE32" s="17" t="n">
        <f aca="false">N((Calc_3!AE32=1)*(Calc_3!AE122*Calc_3!AE123+Calc_3!AE132)&lt;-Tolerance)</f>
        <v>0</v>
      </c>
      <c r="AF32" s="17" t="n">
        <f aca="false">N((Calc_3!AF32=1)*(Calc_3!AF122*Calc_3!AF123+Calc_3!AF132)&lt;-Tolerance)</f>
        <v>0</v>
      </c>
      <c r="AG32" s="17" t="n">
        <f aca="false">N((Calc_3!AG32=1)*(Calc_3!AG122*Calc_3!AG123+Calc_3!AG132)&lt;-Tolerance)</f>
        <v>0</v>
      </c>
      <c r="AH32" s="17" t="n">
        <f aca="false">N((Calc_3!AH32=1)*(Calc_3!AH122*Calc_3!AH123+Calc_3!AH132)&lt;-Tolerance)</f>
        <v>0</v>
      </c>
      <c r="AI32" s="17" t="n">
        <f aca="false">N((Calc_3!AI32=1)*(Calc_3!AI122*Calc_3!AI123+Calc_3!AI132)&lt;-Tolerance)</f>
        <v>0</v>
      </c>
      <c r="AJ32" s="17" t="n">
        <f aca="false">N((Calc_3!AJ32=1)*(Calc_3!AJ122*Calc_3!AJ123+Calc_3!AJ132)&lt;-Tolerance)</f>
        <v>0</v>
      </c>
      <c r="AK32" s="17" t="n">
        <f aca="false">N((Calc_3!AK32=1)*(Calc_3!AK122*Calc_3!AK123+Calc_3!AK132)&lt;-Tolerance)</f>
        <v>0</v>
      </c>
      <c r="AL32" s="17" t="n">
        <f aca="false">N((Calc_3!AL32=1)*(Calc_3!AL122*Calc_3!AL123+Calc_3!AL132)&lt;-Tolerance)</f>
        <v>0</v>
      </c>
      <c r="AM32" s="17" t="n">
        <f aca="false">N((Calc_3!AM32=1)*(Calc_3!AM122*Calc_3!AM123+Calc_3!AM132)&lt;-Tolerance)</f>
        <v>0</v>
      </c>
      <c r="AN32" s="17" t="n">
        <f aca="false">N((Calc_3!AN32=1)*(Calc_3!AN122*Calc_3!AN123+Calc_3!AN132)&lt;-Tolerance)</f>
        <v>0</v>
      </c>
      <c r="AO32" s="17" t="n">
        <f aca="false">N((Calc_3!AO32=1)*(Calc_3!AO122*Calc_3!AO123+Calc_3!AO132)&lt;-Tolerance)</f>
        <v>0</v>
      </c>
      <c r="AP32" s="17" t="n">
        <f aca="false">N((Calc_3!AP32=1)*(Calc_3!AP122*Calc_3!AP123+Calc_3!AP132)&lt;-Tolerance)</f>
        <v>0</v>
      </c>
      <c r="AQ32" s="17" t="n">
        <f aca="false">N((Calc_3!AQ32=1)*(Calc_3!AQ122*Calc_3!AQ123+Calc_3!AQ132)&lt;-Tolerance)</f>
        <v>0</v>
      </c>
      <c r="AR32" s="17" t="n">
        <f aca="false">N((Calc_3!AR32=1)*(Calc_3!AR122*Calc_3!AR123+Calc_3!AR132)&lt;-Tolerance)</f>
        <v>0</v>
      </c>
      <c r="AS32" s="17" t="n">
        <f aca="false">N((Calc_3!AS32=1)*(Calc_3!AS122*Calc_3!AS123+Calc_3!AS132)&lt;-Tolerance)</f>
        <v>0</v>
      </c>
      <c r="AT32" s="17" t="n">
        <f aca="false">N((Calc_3!AT32=1)*(Calc_3!AT122*Calc_3!AT123+Calc_3!AT132)&lt;-Tolerance)</f>
        <v>0</v>
      </c>
      <c r="AU32" s="17" t="n">
        <f aca="false">N((Calc_3!AU32=1)*(Calc_3!AU122*Calc_3!AU123+Calc_3!AU132)&lt;-Tolerance)</f>
        <v>0</v>
      </c>
      <c r="AV32" s="17" t="n">
        <f aca="false">N((Calc_3!AV32=1)*(Calc_3!AV122*Calc_3!AV123+Calc_3!AV132)&lt;-Tolerance)</f>
        <v>0</v>
      </c>
      <c r="AW32" s="17" t="n">
        <f aca="false">N((Calc_3!AW32=1)*(Calc_3!AW122*Calc_3!AW123+Calc_3!AW132)&lt;-Tolerance)</f>
        <v>0</v>
      </c>
      <c r="AX32" s="17" t="n">
        <f aca="false">N((Calc_3!AX32=1)*(Calc_3!AX122*Calc_3!AX123+Calc_3!AX132)&lt;-Tolerance)</f>
        <v>0</v>
      </c>
      <c r="AY32" s="17" t="n">
        <f aca="false">N((Calc_3!AY32=1)*(Calc_3!AY122*Calc_3!AY123+Calc_3!AY132)&lt;-Tolerance)</f>
        <v>0</v>
      </c>
      <c r="AZ32" s="17" t="n">
        <f aca="false">N((Calc_3!AZ32=1)*(Calc_3!AZ122*Calc_3!AZ123+Calc_3!AZ132)&lt;-Tolerance)</f>
        <v>0</v>
      </c>
      <c r="BA32" s="17" t="n">
        <f aca="false">N((Calc_3!BA32=1)*(Calc_3!BA122*Calc_3!BA123+Calc_3!BA132)&lt;-Tolerance)</f>
        <v>0</v>
      </c>
      <c r="BB32" s="17" t="n">
        <f aca="false">N((Calc_3!BB32=1)*(Calc_3!BB122*Calc_3!BB123+Calc_3!BB132)&lt;-Tolerance)</f>
        <v>0</v>
      </c>
      <c r="BC32" s="17" t="n">
        <f aca="false">N((Calc_3!BC32=1)*(Calc_3!BC122*Calc_3!BC123+Calc_3!BC132)&lt;-Tolerance)</f>
        <v>0</v>
      </c>
      <c r="BD32" s="17" t="n">
        <f aca="false">N((Calc_3!BD32=1)*(Calc_3!BD122*Calc_3!BD123+Calc_3!BD132)&lt;-Tolerance)</f>
        <v>0</v>
      </c>
      <c r="BE32" s="17" t="n">
        <f aca="false">N((Calc_3!BE32=1)*(Calc_3!BE122*Calc_3!BE123+Calc_3!BE132)&lt;-Tolerance)</f>
        <v>0</v>
      </c>
      <c r="BF32" s="17" t="n">
        <f aca="false">N((Calc_3!BF32=1)*(Calc_3!BF122*Calc_3!BF123+Calc_3!BF132)&lt;-Tolerance)</f>
        <v>0</v>
      </c>
      <c r="BG32" s="17" t="n">
        <f aca="false">N((Calc_3!BG32=1)*(Calc_3!BG122*Calc_3!BG123+Calc_3!BG132)&lt;-Tolerance)</f>
        <v>0</v>
      </c>
      <c r="BH32" s="17" t="n">
        <f aca="false">N((Calc_3!BH32=1)*(Calc_3!BH122*Calc_3!BH123+Calc_3!BH132)&lt;-Tolerance)</f>
        <v>0</v>
      </c>
      <c r="BI32" s="17" t="n">
        <f aca="false">N((Calc_3!BI32=1)*(Calc_3!BI122*Calc_3!BI123+Calc_3!BI132)&lt;-Tolerance)</f>
        <v>0</v>
      </c>
      <c r="BJ32" s="17" t="n">
        <f aca="false">N((Calc_3!BJ32=1)*(Calc_3!BJ122*Calc_3!BJ123+Calc_3!BJ132)&lt;-Tolerance)</f>
        <v>0</v>
      </c>
      <c r="BK32" s="17" t="n">
        <f aca="false">N((Calc_3!BK32=1)*(Calc_3!BK122*Calc_3!BK123+Calc_3!BK132)&lt;-Tolerance)</f>
        <v>0</v>
      </c>
      <c r="BL32" s="17" t="n">
        <f aca="false">N((Calc_3!BL32=1)*(Calc_3!BL122*Calc_3!BL123+Calc_3!BL132)&lt;-Tolerance)</f>
        <v>0</v>
      </c>
      <c r="BM32" s="17" t="n">
        <f aca="false">N((Calc_3!BM32=1)*(Calc_3!BM122*Calc_3!BM123+Calc_3!BM132)&lt;-Tolerance)</f>
        <v>0</v>
      </c>
      <c r="BN32" s="17" t="n">
        <f aca="false">N((Calc_3!BN32=1)*(Calc_3!BN122*Calc_3!BN123+Calc_3!BN132)&lt;-Tolerance)</f>
        <v>0</v>
      </c>
      <c r="BO32" s="17" t="n">
        <f aca="false">N((Calc_3!BO32=1)*(Calc_3!BO122*Calc_3!BO123+Calc_3!BO132)&lt;-Tolerance)</f>
        <v>0</v>
      </c>
      <c r="BP32" s="17" t="n">
        <f aca="false">N((Calc_3!BP32=1)*(Calc_3!BP122*Calc_3!BP123+Calc_3!BP132)&lt;-Tolerance)</f>
        <v>0</v>
      </c>
      <c r="BQ32" s="17" t="n">
        <f aca="false">N((Calc_3!BQ32=1)*(Calc_3!BQ122*Calc_3!BQ123+Calc_3!BQ132)&lt;-Tolerance)</f>
        <v>0</v>
      </c>
      <c r="BR32" s="17" t="n">
        <f aca="false">N((Calc_3!BR32=1)*(Calc_3!BR122*Calc_3!BR123+Calc_3!BR132)&lt;-Tolerance)</f>
        <v>0</v>
      </c>
      <c r="BS32" s="17" t="n">
        <f aca="false">N((Calc_3!BS32=1)*(Calc_3!BS122*Calc_3!BS123+Calc_3!BS132)&lt;-Tolerance)</f>
        <v>0</v>
      </c>
      <c r="BT32" s="17" t="n">
        <f aca="false">N((Calc_3!BT32=1)*(Calc_3!BT122*Calc_3!BT123+Calc_3!BT132)&lt;-Tolerance)</f>
        <v>0</v>
      </c>
      <c r="BU32" s="17" t="n">
        <f aca="false">N((Calc_3!BU32=1)*(Calc_3!BU122*Calc_3!BU123+Calc_3!BU132)&lt;-Tolerance)</f>
        <v>0</v>
      </c>
      <c r="BV32" s="17" t="n">
        <f aca="false">N((Calc_3!BV32=1)*(Calc_3!BV122*Calc_3!BV123+Calc_3!BV132)&lt;-Tolerance)</f>
        <v>0</v>
      </c>
      <c r="BW32" s="17" t="n">
        <f aca="false">N((Calc_3!BW32=1)*(Calc_3!BW122*Calc_3!BW123+Calc_3!BW132)&lt;-Tolerance)</f>
        <v>0</v>
      </c>
      <c r="BX32" s="17" t="n">
        <f aca="false">N((Calc_3!BX32=1)*(Calc_3!BX122*Calc_3!BX123+Calc_3!BX132)&lt;-Tolerance)</f>
        <v>0</v>
      </c>
      <c r="BY32" s="17" t="n">
        <f aca="false">N((Calc_3!BY32=1)*(Calc_3!BY122*Calc_3!BY123+Calc_3!BY132)&lt;-Tolerance)</f>
        <v>0</v>
      </c>
      <c r="BZ32" s="17" t="n">
        <f aca="false">N((Calc_3!BZ32=1)*(Calc_3!BZ122*Calc_3!BZ123+Calc_3!BZ132)&lt;-Tolerance)</f>
        <v>0</v>
      </c>
      <c r="CA32" s="17" t="n">
        <f aca="false">N((Calc_3!CA32=1)*(Calc_3!CA122*Calc_3!CA123+Calc_3!CA132)&lt;-Tolerance)</f>
        <v>0</v>
      </c>
      <c r="CB32" s="17" t="n">
        <f aca="false">N((Calc_3!CB32=1)*(Calc_3!CB122*Calc_3!CB123+Calc_3!CB132)&lt;-Tolerance)</f>
        <v>0</v>
      </c>
      <c r="CC32" s="17" t="n">
        <f aca="false">N((Calc_3!CC32=1)*(Calc_3!CC122*Calc_3!CC123+Calc_3!CC132)&lt;-Tolerance)</f>
        <v>0</v>
      </c>
      <c r="CD32" s="17" t="n">
        <f aca="false">N((Calc_3!CD32=1)*(Calc_3!CD122*Calc_3!CD123+Calc_3!CD132)&lt;-Tolerance)</f>
        <v>0</v>
      </c>
      <c r="CE32" s="17" t="n">
        <f aca="false">N((Calc_3!CE32=1)*(Calc_3!CE122*Calc_3!CE123+Calc_3!CE132)&lt;-Tolerance)</f>
        <v>0</v>
      </c>
      <c r="CF32" s="17" t="n">
        <f aca="false">N((Calc_3!CF32=1)*(Calc_3!CF122*Calc_3!CF123+Calc_3!CF132)&lt;-Tolerance)</f>
        <v>0</v>
      </c>
      <c r="CG32" s="17" t="n">
        <f aca="false">N((Calc_3!CG32=1)*(Calc_3!CG122*Calc_3!CG123+Calc_3!CG132)&lt;-Tolerance)</f>
        <v>0</v>
      </c>
      <c r="CH32" s="17" t="n">
        <f aca="false">N((Calc_3!CH32=1)*(Calc_3!CH122*Calc_3!CH123+Calc_3!CH132)&lt;-Tolerance)</f>
        <v>0</v>
      </c>
      <c r="CI32" s="17" t="n">
        <f aca="false">N((Calc_3!CI32=1)*(Calc_3!CI122*Calc_3!CI123+Calc_3!CI132)&lt;-Tolerance)</f>
        <v>0</v>
      </c>
      <c r="CJ32" s="17" t="n">
        <f aca="false">N((Calc_3!CJ32=1)*(Calc_3!CJ122*Calc_3!CJ123+Calc_3!CJ132)&lt;-Tolerance)</f>
        <v>0</v>
      </c>
      <c r="CK32" s="17" t="n">
        <f aca="false">N((Calc_3!CK32=1)*(Calc_3!CK122*Calc_3!CK123+Calc_3!CK132)&lt;-Tolerance)</f>
        <v>0</v>
      </c>
      <c r="CL32" s="17" t="n">
        <f aca="false">N((Calc_3!CL32=1)*(Calc_3!CL122*Calc_3!CL123+Calc_3!CL132)&lt;-Tolerance)</f>
        <v>0</v>
      </c>
      <c r="CM32" s="17" t="n">
        <f aca="false">N((Calc_3!CM32=1)*(Calc_3!CM122*Calc_3!CM123+Calc_3!CM132)&lt;-Tolerance)</f>
        <v>0</v>
      </c>
      <c r="CN32" s="17" t="n">
        <f aca="false">N((Calc_3!CN32=1)*(Calc_3!CN122*Calc_3!CN123+Calc_3!CN132)&lt;-Tolerance)</f>
        <v>0</v>
      </c>
      <c r="CO32" s="17" t="n">
        <f aca="false">N((Calc_3!CO32=1)*(Calc_3!CO122*Calc_3!CO123+Calc_3!CO132)&lt;-Tolerance)</f>
        <v>0</v>
      </c>
      <c r="CP32" s="17" t="n">
        <f aca="false">N((Calc_3!CP32=1)*(Calc_3!CP122*Calc_3!CP123+Calc_3!CP132)&lt;-Tolerance)</f>
        <v>0</v>
      </c>
      <c r="CQ32" s="17" t="n">
        <f aca="false">N((Calc_3!CQ32=1)*(Calc_3!CQ122*Calc_3!CQ123+Calc_3!CQ132)&lt;-Tolerance)</f>
        <v>0</v>
      </c>
      <c r="CR32" s="17" t="n">
        <f aca="false">N((Calc_3!CR32=1)*(Calc_3!CR122*Calc_3!CR123+Calc_3!CR132)&lt;-Tolerance)</f>
        <v>0</v>
      </c>
      <c r="CS32" s="17" t="n">
        <f aca="false">N((Calc_3!CS32=1)*(Calc_3!CS122*Calc_3!CS123+Calc_3!CS132)&lt;-Tolerance)</f>
        <v>0</v>
      </c>
      <c r="CT32" s="17" t="n">
        <f aca="false">N((Calc_3!CT32=1)*(Calc_3!CT122*Calc_3!CT123+Calc_3!CT132)&lt;-Tolerance)</f>
        <v>0</v>
      </c>
      <c r="CU32" s="17" t="n">
        <f aca="false">N((Calc_3!CU32=1)*(Calc_3!CU122*Calc_3!CU123+Calc_3!CU132)&lt;-Tolerance)</f>
        <v>0</v>
      </c>
      <c r="CV32" s="17" t="n">
        <f aca="false">N((Calc_3!CV32=1)*(Calc_3!CV122*Calc_3!CV123+Calc_3!CV132)&lt;-Tolerance)</f>
        <v>0</v>
      </c>
      <c r="CW32" s="17" t="n">
        <f aca="false">N((Calc_3!CW32=1)*(Calc_3!CW122*Calc_3!CW123+Calc_3!CW132)&lt;-Tolerance)</f>
        <v>0</v>
      </c>
      <c r="CX32" s="17" t="n">
        <f aca="false">N((Calc_3!CX32=1)*(Calc_3!CX122*Calc_3!CX123+Calc_3!CX132)&lt;-Tolerance)</f>
        <v>0</v>
      </c>
      <c r="CY32" s="17" t="n">
        <f aca="false">N((Calc_3!CY32=1)*(Calc_3!CY122*Calc_3!CY123+Calc_3!CY132)&lt;-Tolerance)</f>
        <v>0</v>
      </c>
      <c r="CZ32" s="17" t="n">
        <f aca="false">N((Calc_3!CZ32=1)*(Calc_3!CZ122*Calc_3!CZ123+Calc_3!CZ132)&lt;-Tolerance)</f>
        <v>0</v>
      </c>
      <c r="DA32" s="17" t="n">
        <f aca="false">N((Calc_3!DA32=1)*(Calc_3!DA122*Calc_3!DA123+Calc_3!DA132)&lt;-Tolerance)</f>
        <v>0</v>
      </c>
      <c r="DB32" s="17" t="n">
        <f aca="false">N((Calc_3!DB32=1)*(Calc_3!DB122*Calc_3!DB123+Calc_3!DB132)&lt;-Tolerance)</f>
        <v>0</v>
      </c>
      <c r="DC32" s="17" t="n">
        <f aca="false">N((Calc_3!DC32=1)*(Calc_3!DC122*Calc_3!DC123+Calc_3!DC132)&lt;-Tolerance)</f>
        <v>0</v>
      </c>
      <c r="DD32" s="17" t="n">
        <f aca="false">N((Calc_3!DD32=1)*(Calc_3!DD122*Calc_3!DD123+Calc_3!DD132)&lt;-Tolerance)</f>
        <v>0</v>
      </c>
      <c r="DE32" s="17" t="n">
        <f aca="false">N((Calc_3!DE32=1)*(Calc_3!DE122*Calc_3!DE123+Calc_3!DE132)&lt;-Tolerance)</f>
        <v>0</v>
      </c>
      <c r="DF32" s="17" t="n">
        <f aca="false">N((Calc_3!DF32=1)*(Calc_3!DF122*Calc_3!DF123+Calc_3!DF132)&lt;-Tolerance)</f>
        <v>0</v>
      </c>
      <c r="DG32" s="17" t="n">
        <f aca="false">N((Calc_3!DG32=1)*(Calc_3!DG122*Calc_3!DG123+Calc_3!DG132)&lt;-Tolerance)</f>
        <v>0</v>
      </c>
      <c r="DH32" s="17" t="n">
        <f aca="false">N((Calc_3!DH32=1)*(Calc_3!DH122*Calc_3!DH123+Calc_3!DH132)&lt;-Tolerance)</f>
        <v>0</v>
      </c>
      <c r="DI32" s="17" t="n">
        <f aca="false">N((Calc_3!DI32=1)*(Calc_3!DI122*Calc_3!DI123+Calc_3!DI132)&lt;-Tolerance)</f>
        <v>0</v>
      </c>
      <c r="DJ32" s="17" t="n">
        <f aca="false">N((Calc_3!DJ32=1)*(Calc_3!DJ122*Calc_3!DJ123+Calc_3!DJ132)&lt;-Tolerance)</f>
        <v>0</v>
      </c>
      <c r="DK32" s="17" t="n">
        <f aca="false">N((Calc_3!DK32=1)*(Calc_3!DK122*Calc_3!DK123+Calc_3!DK132)&lt;-Tolerance)</f>
        <v>0</v>
      </c>
      <c r="DL32" s="17" t="n">
        <f aca="false">N((Calc_3!DL32=1)*(Calc_3!DL122*Calc_3!DL123+Calc_3!DL132)&lt;-Tolerance)</f>
        <v>0</v>
      </c>
      <c r="DM32" s="17" t="n">
        <f aca="false">N((Calc_3!DM32=1)*(Calc_3!DM122*Calc_3!DM123+Calc_3!DM132)&lt;-Tolerance)</f>
        <v>0</v>
      </c>
      <c r="DN32" s="17" t="n">
        <f aca="false">N((Calc_3!DN32=1)*(Calc_3!DN122*Calc_3!DN123+Calc_3!DN132)&lt;-Tolerance)</f>
        <v>0</v>
      </c>
      <c r="DO32" s="17" t="n">
        <f aca="false">N((Calc_3!DO32=1)*(Calc_3!DO122*Calc_3!DO123+Calc_3!DO132)&lt;-Tolerance)</f>
        <v>0</v>
      </c>
      <c r="DP32" s="17" t="n">
        <f aca="false">N((Calc_3!DP32=1)*(Calc_3!DP122*Calc_3!DP123+Calc_3!DP132)&lt;-Tolerance)</f>
        <v>0</v>
      </c>
      <c r="DQ32" s="17" t="n">
        <f aca="false">N((Calc_3!DQ32=1)*(Calc_3!DQ122*Calc_3!DQ123+Calc_3!DQ132)&lt;-Tolerance)</f>
        <v>0</v>
      </c>
      <c r="DR32" s="17" t="n">
        <f aca="false">N((Calc_3!DR32=1)*(Calc_3!DR122*Calc_3!DR123+Calc_3!DR132)&lt;-Tolerance)</f>
        <v>0</v>
      </c>
      <c r="DS32" s="17" t="n">
        <f aca="false">N((Calc_3!DS32=1)*(Calc_3!DS122*Calc_3!DS123+Calc_3!DS132)&lt;-Tolerance)</f>
        <v>0</v>
      </c>
      <c r="DT32" s="17" t="n">
        <f aca="false">N((Calc_3!DT32=1)*(Calc_3!DT122*Calc_3!DT123+Calc_3!DT132)&lt;-Tolerance)</f>
        <v>0</v>
      </c>
      <c r="DU32" s="17" t="n">
        <f aca="false">N((Calc_3!DU32=1)*(Calc_3!DU122*Calc_3!DU123+Calc_3!DU132)&lt;-Tolerance)</f>
        <v>0</v>
      </c>
      <c r="DV32" s="17" t="n">
        <f aca="false">N((Calc_3!DV32=1)*(Calc_3!DV122*Calc_3!DV123+Calc_3!DV132)&lt;-Tolerance)</f>
        <v>0</v>
      </c>
      <c r="DW32" s="17" t="n">
        <f aca="false">N((Calc_3!DW32=1)*(Calc_3!DW122*Calc_3!DW123+Calc_3!DW132)&lt;-Tolerance)</f>
        <v>0</v>
      </c>
      <c r="DX32" s="17" t="n">
        <f aca="false">N((Calc_3!DX32=1)*(Calc_3!DX122*Calc_3!DX123+Calc_3!DX132)&lt;-Tolerance)</f>
        <v>0</v>
      </c>
      <c r="DY32" s="17" t="n">
        <f aca="false">N((Calc_3!DY32=1)*(Calc_3!DY122*Calc_3!DY123+Calc_3!DY132)&lt;-Tolerance)</f>
        <v>0</v>
      </c>
      <c r="DZ32" s="17" t="n">
        <f aca="false">N((Calc_3!DZ32=1)*(Calc_3!DZ122*Calc_3!DZ123+Calc_3!DZ132)&lt;-Tolerance)</f>
        <v>0</v>
      </c>
      <c r="EA32" s="17" t="n">
        <f aca="false">N((Calc_3!EA32=1)*(Calc_3!EA122*Calc_3!EA123+Calc_3!EA132)&lt;-Tolerance)</f>
        <v>0</v>
      </c>
      <c r="EB32" s="17" t="n">
        <f aca="false">N((Calc_3!EB32=1)*(Calc_3!EB122*Calc_3!EB123+Calc_3!EB132)&lt;-Tolerance)</f>
        <v>0</v>
      </c>
      <c r="EC32" s="17" t="n">
        <f aca="false">N((Calc_3!EC32=1)*(Calc_3!EC122*Calc_3!EC123+Calc_3!EC132)&lt;-Tolerance)</f>
        <v>0</v>
      </c>
      <c r="ED32" s="17" t="n">
        <f aca="false">N((Calc_3!ED32=1)*(Calc_3!ED122*Calc_3!ED123+Calc_3!ED132)&lt;-Tolerance)</f>
        <v>0</v>
      </c>
      <c r="EE32" s="17" t="n">
        <f aca="false">N((Calc_3!EE32=1)*(Calc_3!EE122*Calc_3!EE123+Calc_3!EE132)&lt;-Tolerance)</f>
        <v>0</v>
      </c>
      <c r="EF32" s="17" t="n">
        <f aca="false">N((Calc_3!EF32=1)*(Calc_3!EF122*Calc_3!EF123+Calc_3!EF132)&lt;-Tolerance)</f>
        <v>0</v>
      </c>
      <c r="EG32" s="17" t="n">
        <f aca="false">N((Calc_3!EG32=1)*(Calc_3!EG122*Calc_3!EG123+Calc_3!EG132)&lt;-Tolerance)</f>
        <v>0</v>
      </c>
      <c r="EH32" s="17" t="n">
        <f aca="false">N((Calc_3!EH32=1)*(Calc_3!EH122*Calc_3!EH123+Calc_3!EH132)&lt;-Tolerance)</f>
        <v>0</v>
      </c>
      <c r="EI32" s="17" t="n">
        <f aca="false">N((Calc_3!EI32=1)*(Calc_3!EI122*Calc_3!EI123+Calc_3!EI132)&lt;-Tolerance)</f>
        <v>0</v>
      </c>
      <c r="EJ32" s="17" t="n">
        <f aca="false">N((Calc_3!EJ32=1)*(Calc_3!EJ122*Calc_3!EJ123+Calc_3!EJ132)&lt;-Tolerance)</f>
        <v>0</v>
      </c>
      <c r="EK32" s="17" t="n">
        <f aca="false">N((Calc_3!EK32=1)*(Calc_3!EK122*Calc_3!EK123+Calc_3!EK132)&lt;-Tolerance)</f>
        <v>0</v>
      </c>
      <c r="EL32" s="17" t="n">
        <f aca="false">N((Calc_3!EL32=1)*(Calc_3!EL122*Calc_3!EL123+Calc_3!EL132)&lt;-Tolerance)</f>
        <v>0</v>
      </c>
      <c r="EM32" s="17" t="n">
        <f aca="false">N((Calc_3!EM32=1)*(Calc_3!EM122*Calc_3!EM123+Calc_3!EM132)&lt;-Tolerance)</f>
        <v>0</v>
      </c>
      <c r="EN32" s="17" t="n">
        <f aca="false">N((Calc_3!EN32=1)*(Calc_3!EN122*Calc_3!EN123+Calc_3!EN132)&lt;-Tolerance)</f>
        <v>0</v>
      </c>
      <c r="EO32" s="17" t="n">
        <f aca="false">N((Calc_3!EO32=1)*(Calc_3!EO122*Calc_3!EO123+Calc_3!EO132)&lt;-Tolerance)</f>
        <v>0</v>
      </c>
      <c r="EP32" s="17" t="n">
        <f aca="false">N((Calc_3!EP32=1)*(Calc_3!EP122*Calc_3!EP123+Calc_3!EP132)&lt;-Tolerance)</f>
        <v>0</v>
      </c>
      <c r="EQ32" s="17" t="n">
        <f aca="false">N((Calc_3!EQ32=1)*(Calc_3!EQ122*Calc_3!EQ123+Calc_3!EQ132)&lt;-Tolerance)</f>
        <v>0</v>
      </c>
      <c r="ER32" s="17" t="n">
        <f aca="false">N((Calc_3!ER32=1)*(Calc_3!ER122*Calc_3!ER123+Calc_3!ER132)&lt;-Tolerance)</f>
        <v>0</v>
      </c>
      <c r="ES32" s="17" t="n">
        <f aca="false">N((Calc_3!ES32=1)*(Calc_3!ES122*Calc_3!ES123+Calc_3!ES132)&lt;-Tolerance)</f>
        <v>0</v>
      </c>
      <c r="ET32" s="17" t="n">
        <f aca="false">N((Calc_3!ET32=1)*(Calc_3!ET122*Calc_3!ET123+Calc_3!ET132)&lt;-Tolerance)</f>
        <v>0</v>
      </c>
      <c r="EU32" s="17" t="n">
        <f aca="false">N((Calc_3!EU32=1)*(Calc_3!EU122*Calc_3!EU123+Calc_3!EU132)&lt;-Tolerance)</f>
        <v>0</v>
      </c>
      <c r="EV32" s="17" t="n">
        <f aca="false">N((Calc_3!EV32=1)*(Calc_3!EV122*Calc_3!EV123+Calc_3!EV132)&lt;-Tolerance)</f>
        <v>0</v>
      </c>
      <c r="EW32" s="17" t="n">
        <f aca="false">N((Calc_3!EW32=1)*(Calc_3!EW122*Calc_3!EW123+Calc_3!EW132)&lt;-Tolerance)</f>
        <v>0</v>
      </c>
      <c r="EX32" s="17" t="n">
        <f aca="false">N((Calc_3!EX32=1)*(Calc_3!EX122*Calc_3!EX123+Calc_3!EX132)&lt;-Tolerance)</f>
        <v>0</v>
      </c>
      <c r="EY32" s="17" t="n">
        <f aca="false">N((Calc_3!EY32=1)*(Calc_3!EY122*Calc_3!EY123+Calc_3!EY132)&lt;-Tolerance)</f>
        <v>0</v>
      </c>
      <c r="EZ32" s="17" t="n">
        <f aca="false">N((Calc_3!EZ32=1)*(Calc_3!EZ122*Calc_3!EZ123+Calc_3!EZ132)&lt;-Tolerance)</f>
        <v>0</v>
      </c>
      <c r="FA32" s="17" t="n">
        <f aca="false">N((Calc_3!FA32=1)*(Calc_3!FA122*Calc_3!FA123+Calc_3!FA132)&lt;-Tolerance)</f>
        <v>0</v>
      </c>
      <c r="FB32" s="17" t="n">
        <f aca="false">N((Calc_3!FB32=1)*(Calc_3!FB122*Calc_3!FB123+Calc_3!FB132)&lt;-Tolerance)</f>
        <v>0</v>
      </c>
      <c r="FC32" s="17" t="n">
        <f aca="false">N((Calc_3!FC32=1)*(Calc_3!FC122*Calc_3!FC123+Calc_3!FC132)&lt;-Tolerance)</f>
        <v>0</v>
      </c>
      <c r="FD32" s="17" t="n">
        <f aca="false">N((Calc_3!FD32=1)*(Calc_3!FD122*Calc_3!FD123+Calc_3!FD132)&lt;-Tolerance)</f>
        <v>0</v>
      </c>
      <c r="FE32" s="17" t="n">
        <f aca="false">N((Calc_3!FE32=1)*(Calc_3!FE122*Calc_3!FE123+Calc_3!FE132)&lt;-Tolerance)</f>
        <v>0</v>
      </c>
      <c r="FF32" s="17" t="n">
        <f aca="false">N((Calc_3!FF32=1)*(Calc_3!FF122*Calc_3!FF123+Calc_3!FF132)&lt;-Tolerance)</f>
        <v>0</v>
      </c>
      <c r="FG32" s="17" t="n">
        <f aca="false">N((Calc_3!FG32=1)*(Calc_3!FG122*Calc_3!FG123+Calc_3!FG132)&lt;-Tolerance)</f>
        <v>0</v>
      </c>
      <c r="FH32" s="17" t="n">
        <f aca="false">N((Calc_3!FH32=1)*(Calc_3!FH122*Calc_3!FH123+Calc_3!FH132)&lt;-Tolerance)</f>
        <v>0</v>
      </c>
    </row>
    <row r="33" customFormat="false" ht="15" hidden="false" customHeight="false" outlineLevel="0" collapsed="false">
      <c r="C33" s="0" t="s">
        <v>935</v>
      </c>
      <c r="D33" s="11" t="s">
        <v>34</v>
      </c>
      <c r="E33" s="66" t="str">
        <f aca="false">IF(F33=0,"OK","CHECK")</f>
        <v>OK</v>
      </c>
      <c r="F33" s="17" t="n">
        <f aca="false">N(ABS(Calc_1!$F181)&gt;Tolerance)</f>
        <v>0</v>
      </c>
    </row>
    <row r="34" customFormat="false" ht="15" hidden="false" customHeight="false" outlineLevel="0" collapsed="false">
      <c r="C34" s="0" t="s">
        <v>936</v>
      </c>
      <c r="D34" s="11" t="s">
        <v>34</v>
      </c>
      <c r="E34" s="66" t="str">
        <f aca="false">IF(F34=0,"OK","CHECK")</f>
        <v>OK</v>
      </c>
      <c r="F34" s="17" t="n">
        <f aca="false">N(ABS(Calc_2!$F181)&gt;Tolerance)</f>
        <v>0</v>
      </c>
    </row>
    <row r="35" customFormat="false" ht="15" hidden="false" customHeight="false" outlineLevel="0" collapsed="false">
      <c r="C35" s="0" t="s">
        <v>937</v>
      </c>
      <c r="D35" s="11" t="s">
        <v>34</v>
      </c>
      <c r="E35" s="66" t="str">
        <f aca="false">IF(F35=0,"OK","CHECK")</f>
        <v>OK</v>
      </c>
      <c r="F35" s="17" t="n">
        <f aca="false">N(ABS(Calc_3!$F181)&gt;Tolerance)</f>
        <v>0</v>
      </c>
    </row>
    <row r="36" customFormat="false" ht="15" hidden="false" customHeight="false" outlineLevel="0" collapsed="false">
      <c r="C36" s="0" t="s">
        <v>938</v>
      </c>
      <c r="D36" s="11" t="s">
        <v>34</v>
      </c>
      <c r="E36" s="66" t="str">
        <f aca="false">IF(F36=0,"OK","CHECK")</f>
        <v>OK</v>
      </c>
      <c r="F36" s="17" t="n">
        <f aca="false">SUM(J36:FH36)</f>
        <v>0</v>
      </c>
      <c r="J36" s="17" t="n">
        <f aca="false">N(Calc_1!J83&gt;In_Grid_Import_MW*Hours_In_Day*Calc_1!J$5+Tolerance)</f>
        <v>0</v>
      </c>
      <c r="K36" s="17" t="n">
        <f aca="false">N(Calc_1!K83&gt;In_Grid_Import_MW*Hours_In_Day*Calc_1!K$5+Tolerance)</f>
        <v>0</v>
      </c>
      <c r="L36" s="17" t="n">
        <f aca="false">N(Calc_1!L83&gt;In_Grid_Import_MW*Hours_In_Day*Calc_1!L$5+Tolerance)</f>
        <v>0</v>
      </c>
      <c r="M36" s="17" t="n">
        <f aca="false">N(Calc_1!M83&gt;In_Grid_Import_MW*Hours_In_Day*Calc_1!M$5+Tolerance)</f>
        <v>0</v>
      </c>
      <c r="N36" s="17" t="n">
        <f aca="false">N(Calc_1!N83&gt;In_Grid_Import_MW*Hours_In_Day*Calc_1!N$5+Tolerance)</f>
        <v>0</v>
      </c>
      <c r="O36" s="17" t="n">
        <f aca="false">N(Calc_1!O83&gt;In_Grid_Import_MW*Hours_In_Day*Calc_1!O$5+Tolerance)</f>
        <v>0</v>
      </c>
      <c r="P36" s="17" t="n">
        <f aca="false">N(Calc_1!P83&gt;In_Grid_Import_MW*Hours_In_Day*Calc_1!P$5+Tolerance)</f>
        <v>0</v>
      </c>
      <c r="Q36" s="17" t="n">
        <f aca="false">N(Calc_1!Q83&gt;In_Grid_Import_MW*Hours_In_Day*Calc_1!Q$5+Tolerance)</f>
        <v>0</v>
      </c>
      <c r="R36" s="17" t="n">
        <f aca="false">N(Calc_1!R83&gt;In_Grid_Import_MW*Hours_In_Day*Calc_1!R$5+Tolerance)</f>
        <v>0</v>
      </c>
      <c r="S36" s="17" t="n">
        <f aca="false">N(Calc_1!S83&gt;In_Grid_Import_MW*Hours_In_Day*Calc_1!S$5+Tolerance)</f>
        <v>0</v>
      </c>
      <c r="T36" s="17" t="n">
        <f aca="false">N(Calc_1!T83&gt;In_Grid_Import_MW*Hours_In_Day*Calc_1!T$5+Tolerance)</f>
        <v>0</v>
      </c>
      <c r="U36" s="17" t="n">
        <f aca="false">N(Calc_1!U83&gt;In_Grid_Import_MW*Hours_In_Day*Calc_1!U$5+Tolerance)</f>
        <v>0</v>
      </c>
      <c r="V36" s="17" t="n">
        <f aca="false">N(Calc_1!V83&gt;In_Grid_Import_MW*Hours_In_Day*Calc_1!V$5+Tolerance)</f>
        <v>0</v>
      </c>
      <c r="W36" s="17" t="n">
        <f aca="false">N(Calc_1!W83&gt;In_Grid_Import_MW*Hours_In_Day*Calc_1!W$5+Tolerance)</f>
        <v>0</v>
      </c>
      <c r="X36" s="17" t="n">
        <f aca="false">N(Calc_1!X83&gt;In_Grid_Import_MW*Hours_In_Day*Calc_1!X$5+Tolerance)</f>
        <v>0</v>
      </c>
      <c r="Y36" s="17" t="n">
        <f aca="false">N(Calc_1!Y83&gt;In_Grid_Import_MW*Hours_In_Day*Calc_1!Y$5+Tolerance)</f>
        <v>0</v>
      </c>
      <c r="Z36" s="17" t="n">
        <f aca="false">N(Calc_1!Z83&gt;In_Grid_Import_MW*Hours_In_Day*Calc_1!Z$5+Tolerance)</f>
        <v>0</v>
      </c>
      <c r="AA36" s="17" t="n">
        <f aca="false">N(Calc_1!AA83&gt;In_Grid_Import_MW*Hours_In_Day*Calc_1!AA$5+Tolerance)</f>
        <v>0</v>
      </c>
      <c r="AB36" s="17" t="n">
        <f aca="false">N(Calc_1!AB83&gt;In_Grid_Import_MW*Hours_In_Day*Calc_1!AB$5+Tolerance)</f>
        <v>0</v>
      </c>
      <c r="AC36" s="17" t="n">
        <f aca="false">N(Calc_1!AC83&gt;In_Grid_Import_MW*Hours_In_Day*Calc_1!AC$5+Tolerance)</f>
        <v>0</v>
      </c>
      <c r="AD36" s="17" t="n">
        <f aca="false">N(Calc_1!AD83&gt;In_Grid_Import_MW*Hours_In_Day*Calc_1!AD$5+Tolerance)</f>
        <v>0</v>
      </c>
      <c r="AE36" s="17" t="n">
        <f aca="false">N(Calc_1!AE83&gt;In_Grid_Import_MW*Hours_In_Day*Calc_1!AE$5+Tolerance)</f>
        <v>0</v>
      </c>
      <c r="AF36" s="17" t="n">
        <f aca="false">N(Calc_1!AF83&gt;In_Grid_Import_MW*Hours_In_Day*Calc_1!AF$5+Tolerance)</f>
        <v>0</v>
      </c>
      <c r="AG36" s="17" t="n">
        <f aca="false">N(Calc_1!AG83&gt;In_Grid_Import_MW*Hours_In_Day*Calc_1!AG$5+Tolerance)</f>
        <v>0</v>
      </c>
      <c r="AH36" s="17" t="n">
        <f aca="false">N(Calc_1!AH83&gt;In_Grid_Import_MW*Hours_In_Day*Calc_1!AH$5+Tolerance)</f>
        <v>0</v>
      </c>
      <c r="AI36" s="17" t="n">
        <f aca="false">N(Calc_1!AI83&gt;In_Grid_Import_MW*Hours_In_Day*Calc_1!AI$5+Tolerance)</f>
        <v>0</v>
      </c>
      <c r="AJ36" s="17" t="n">
        <f aca="false">N(Calc_1!AJ83&gt;In_Grid_Import_MW*Hours_In_Day*Calc_1!AJ$5+Tolerance)</f>
        <v>0</v>
      </c>
      <c r="AK36" s="17" t="n">
        <f aca="false">N(Calc_1!AK83&gt;In_Grid_Import_MW*Hours_In_Day*Calc_1!AK$5+Tolerance)</f>
        <v>0</v>
      </c>
      <c r="AL36" s="17" t="n">
        <f aca="false">N(Calc_1!AL83&gt;In_Grid_Import_MW*Hours_In_Day*Calc_1!AL$5+Tolerance)</f>
        <v>0</v>
      </c>
      <c r="AM36" s="17" t="n">
        <f aca="false">N(Calc_1!AM83&gt;In_Grid_Import_MW*Hours_In_Day*Calc_1!AM$5+Tolerance)</f>
        <v>0</v>
      </c>
      <c r="AN36" s="17" t="n">
        <f aca="false">N(Calc_1!AN83&gt;In_Grid_Import_MW*Hours_In_Day*Calc_1!AN$5+Tolerance)</f>
        <v>0</v>
      </c>
      <c r="AO36" s="17" t="n">
        <f aca="false">N(Calc_1!AO83&gt;In_Grid_Import_MW*Hours_In_Day*Calc_1!AO$5+Tolerance)</f>
        <v>0</v>
      </c>
      <c r="AP36" s="17" t="n">
        <f aca="false">N(Calc_1!AP83&gt;In_Grid_Import_MW*Hours_In_Day*Calc_1!AP$5+Tolerance)</f>
        <v>0</v>
      </c>
      <c r="AQ36" s="17" t="n">
        <f aca="false">N(Calc_1!AQ83&gt;In_Grid_Import_MW*Hours_In_Day*Calc_1!AQ$5+Tolerance)</f>
        <v>0</v>
      </c>
      <c r="AR36" s="17" t="n">
        <f aca="false">N(Calc_1!AR83&gt;In_Grid_Import_MW*Hours_In_Day*Calc_1!AR$5+Tolerance)</f>
        <v>0</v>
      </c>
      <c r="AS36" s="17" t="n">
        <f aca="false">N(Calc_1!AS83&gt;In_Grid_Import_MW*Hours_In_Day*Calc_1!AS$5+Tolerance)</f>
        <v>0</v>
      </c>
      <c r="AT36" s="17" t="n">
        <f aca="false">N(Calc_1!AT83&gt;In_Grid_Import_MW*Hours_In_Day*Calc_1!AT$5+Tolerance)</f>
        <v>0</v>
      </c>
      <c r="AU36" s="17" t="n">
        <f aca="false">N(Calc_1!AU83&gt;In_Grid_Import_MW*Hours_In_Day*Calc_1!AU$5+Tolerance)</f>
        <v>0</v>
      </c>
      <c r="AV36" s="17" t="n">
        <f aca="false">N(Calc_1!AV83&gt;In_Grid_Import_MW*Hours_In_Day*Calc_1!AV$5+Tolerance)</f>
        <v>0</v>
      </c>
      <c r="AW36" s="17" t="n">
        <f aca="false">N(Calc_1!AW83&gt;In_Grid_Import_MW*Hours_In_Day*Calc_1!AW$5+Tolerance)</f>
        <v>0</v>
      </c>
      <c r="AX36" s="17" t="n">
        <f aca="false">N(Calc_1!AX83&gt;In_Grid_Import_MW*Hours_In_Day*Calc_1!AX$5+Tolerance)</f>
        <v>0</v>
      </c>
      <c r="AY36" s="17" t="n">
        <f aca="false">N(Calc_1!AY83&gt;In_Grid_Import_MW*Hours_In_Day*Calc_1!AY$5+Tolerance)</f>
        <v>0</v>
      </c>
      <c r="AZ36" s="17" t="n">
        <f aca="false">N(Calc_1!AZ83&gt;In_Grid_Import_MW*Hours_In_Day*Calc_1!AZ$5+Tolerance)</f>
        <v>0</v>
      </c>
      <c r="BA36" s="17" t="n">
        <f aca="false">N(Calc_1!BA83&gt;In_Grid_Import_MW*Hours_In_Day*Calc_1!BA$5+Tolerance)</f>
        <v>0</v>
      </c>
      <c r="BB36" s="17" t="n">
        <f aca="false">N(Calc_1!BB83&gt;In_Grid_Import_MW*Hours_In_Day*Calc_1!BB$5+Tolerance)</f>
        <v>0</v>
      </c>
      <c r="BC36" s="17" t="n">
        <f aca="false">N(Calc_1!BC83&gt;In_Grid_Import_MW*Hours_In_Day*Calc_1!BC$5+Tolerance)</f>
        <v>0</v>
      </c>
      <c r="BD36" s="17" t="n">
        <f aca="false">N(Calc_1!BD83&gt;In_Grid_Import_MW*Hours_In_Day*Calc_1!BD$5+Tolerance)</f>
        <v>0</v>
      </c>
      <c r="BE36" s="17" t="n">
        <f aca="false">N(Calc_1!BE83&gt;In_Grid_Import_MW*Hours_In_Day*Calc_1!BE$5+Tolerance)</f>
        <v>0</v>
      </c>
      <c r="BF36" s="17" t="n">
        <f aca="false">N(Calc_1!BF83&gt;In_Grid_Import_MW*Hours_In_Day*Calc_1!BF$5+Tolerance)</f>
        <v>0</v>
      </c>
      <c r="BG36" s="17" t="n">
        <f aca="false">N(Calc_1!BG83&gt;In_Grid_Import_MW*Hours_In_Day*Calc_1!BG$5+Tolerance)</f>
        <v>0</v>
      </c>
      <c r="BH36" s="17" t="n">
        <f aca="false">N(Calc_1!BH83&gt;In_Grid_Import_MW*Hours_In_Day*Calc_1!BH$5+Tolerance)</f>
        <v>0</v>
      </c>
      <c r="BI36" s="17" t="n">
        <f aca="false">N(Calc_1!BI83&gt;In_Grid_Import_MW*Hours_In_Day*Calc_1!BI$5+Tolerance)</f>
        <v>0</v>
      </c>
      <c r="BJ36" s="17" t="n">
        <f aca="false">N(Calc_1!BJ83&gt;In_Grid_Import_MW*Hours_In_Day*Calc_1!BJ$5+Tolerance)</f>
        <v>0</v>
      </c>
      <c r="BK36" s="17" t="n">
        <f aca="false">N(Calc_1!BK83&gt;In_Grid_Import_MW*Hours_In_Day*Calc_1!BK$5+Tolerance)</f>
        <v>0</v>
      </c>
      <c r="BL36" s="17" t="n">
        <f aca="false">N(Calc_1!BL83&gt;In_Grid_Import_MW*Hours_In_Day*Calc_1!BL$5+Tolerance)</f>
        <v>0</v>
      </c>
      <c r="BM36" s="17" t="n">
        <f aca="false">N(Calc_1!BM83&gt;In_Grid_Import_MW*Hours_In_Day*Calc_1!BM$5+Tolerance)</f>
        <v>0</v>
      </c>
      <c r="BN36" s="17" t="n">
        <f aca="false">N(Calc_1!BN83&gt;In_Grid_Import_MW*Hours_In_Day*Calc_1!BN$5+Tolerance)</f>
        <v>0</v>
      </c>
      <c r="BO36" s="17" t="n">
        <f aca="false">N(Calc_1!BO83&gt;In_Grid_Import_MW*Hours_In_Day*Calc_1!BO$5+Tolerance)</f>
        <v>0</v>
      </c>
      <c r="BP36" s="17" t="n">
        <f aca="false">N(Calc_1!BP83&gt;In_Grid_Import_MW*Hours_In_Day*Calc_1!BP$5+Tolerance)</f>
        <v>0</v>
      </c>
      <c r="BQ36" s="17" t="n">
        <f aca="false">N(Calc_1!BQ83&gt;In_Grid_Import_MW*Hours_In_Day*Calc_1!BQ$5+Tolerance)</f>
        <v>0</v>
      </c>
      <c r="BR36" s="17" t="n">
        <f aca="false">N(Calc_1!BR83&gt;In_Grid_Import_MW*Hours_In_Day*Calc_1!BR$5+Tolerance)</f>
        <v>0</v>
      </c>
      <c r="BS36" s="17" t="n">
        <f aca="false">N(Calc_1!BS83&gt;In_Grid_Import_MW*Hours_In_Day*Calc_1!BS$5+Tolerance)</f>
        <v>0</v>
      </c>
      <c r="BT36" s="17" t="n">
        <f aca="false">N(Calc_1!BT83&gt;In_Grid_Import_MW*Hours_In_Day*Calc_1!BT$5+Tolerance)</f>
        <v>0</v>
      </c>
      <c r="BU36" s="17" t="n">
        <f aca="false">N(Calc_1!BU83&gt;In_Grid_Import_MW*Hours_In_Day*Calc_1!BU$5+Tolerance)</f>
        <v>0</v>
      </c>
      <c r="BV36" s="17" t="n">
        <f aca="false">N(Calc_1!BV83&gt;In_Grid_Import_MW*Hours_In_Day*Calc_1!BV$5+Tolerance)</f>
        <v>0</v>
      </c>
      <c r="BW36" s="17" t="n">
        <f aca="false">N(Calc_1!BW83&gt;In_Grid_Import_MW*Hours_In_Day*Calc_1!BW$5+Tolerance)</f>
        <v>0</v>
      </c>
      <c r="BX36" s="17" t="n">
        <f aca="false">N(Calc_1!BX83&gt;In_Grid_Import_MW*Hours_In_Day*Calc_1!BX$5+Tolerance)</f>
        <v>0</v>
      </c>
      <c r="BY36" s="17" t="n">
        <f aca="false">N(Calc_1!BY83&gt;In_Grid_Import_MW*Hours_In_Day*Calc_1!BY$5+Tolerance)</f>
        <v>0</v>
      </c>
      <c r="BZ36" s="17" t="n">
        <f aca="false">N(Calc_1!BZ83&gt;In_Grid_Import_MW*Hours_In_Day*Calc_1!BZ$5+Tolerance)</f>
        <v>0</v>
      </c>
      <c r="CA36" s="17" t="n">
        <f aca="false">N(Calc_1!CA83&gt;In_Grid_Import_MW*Hours_In_Day*Calc_1!CA$5+Tolerance)</f>
        <v>0</v>
      </c>
      <c r="CB36" s="17" t="n">
        <f aca="false">N(Calc_1!CB83&gt;In_Grid_Import_MW*Hours_In_Day*Calc_1!CB$5+Tolerance)</f>
        <v>0</v>
      </c>
      <c r="CC36" s="17" t="n">
        <f aca="false">N(Calc_1!CC83&gt;In_Grid_Import_MW*Hours_In_Day*Calc_1!CC$5+Tolerance)</f>
        <v>0</v>
      </c>
      <c r="CD36" s="17" t="n">
        <f aca="false">N(Calc_1!CD83&gt;In_Grid_Import_MW*Hours_In_Day*Calc_1!CD$5+Tolerance)</f>
        <v>0</v>
      </c>
      <c r="CE36" s="17" t="n">
        <f aca="false">N(Calc_1!CE83&gt;In_Grid_Import_MW*Hours_In_Day*Calc_1!CE$5+Tolerance)</f>
        <v>0</v>
      </c>
      <c r="CF36" s="17" t="n">
        <f aca="false">N(Calc_1!CF83&gt;In_Grid_Import_MW*Hours_In_Day*Calc_1!CF$5+Tolerance)</f>
        <v>0</v>
      </c>
      <c r="CG36" s="17" t="n">
        <f aca="false">N(Calc_1!CG83&gt;In_Grid_Import_MW*Hours_In_Day*Calc_1!CG$5+Tolerance)</f>
        <v>0</v>
      </c>
      <c r="CH36" s="17" t="n">
        <f aca="false">N(Calc_1!CH83&gt;In_Grid_Import_MW*Hours_In_Day*Calc_1!CH$5+Tolerance)</f>
        <v>0</v>
      </c>
      <c r="CI36" s="17" t="n">
        <f aca="false">N(Calc_1!CI83&gt;In_Grid_Import_MW*Hours_In_Day*Calc_1!CI$5+Tolerance)</f>
        <v>0</v>
      </c>
      <c r="CJ36" s="17" t="n">
        <f aca="false">N(Calc_1!CJ83&gt;In_Grid_Import_MW*Hours_In_Day*Calc_1!CJ$5+Tolerance)</f>
        <v>0</v>
      </c>
      <c r="CK36" s="17" t="n">
        <f aca="false">N(Calc_1!CK83&gt;In_Grid_Import_MW*Hours_In_Day*Calc_1!CK$5+Tolerance)</f>
        <v>0</v>
      </c>
      <c r="CL36" s="17" t="n">
        <f aca="false">N(Calc_1!CL83&gt;In_Grid_Import_MW*Hours_In_Day*Calc_1!CL$5+Tolerance)</f>
        <v>0</v>
      </c>
      <c r="CM36" s="17" t="n">
        <f aca="false">N(Calc_1!CM83&gt;In_Grid_Import_MW*Hours_In_Day*Calc_1!CM$5+Tolerance)</f>
        <v>0</v>
      </c>
      <c r="CN36" s="17" t="n">
        <f aca="false">N(Calc_1!CN83&gt;In_Grid_Import_MW*Hours_In_Day*Calc_1!CN$5+Tolerance)</f>
        <v>0</v>
      </c>
      <c r="CO36" s="17" t="n">
        <f aca="false">N(Calc_1!CO83&gt;In_Grid_Import_MW*Hours_In_Day*Calc_1!CO$5+Tolerance)</f>
        <v>0</v>
      </c>
      <c r="CP36" s="17" t="n">
        <f aca="false">N(Calc_1!CP83&gt;In_Grid_Import_MW*Hours_In_Day*Calc_1!CP$5+Tolerance)</f>
        <v>0</v>
      </c>
      <c r="CQ36" s="17" t="n">
        <f aca="false">N(Calc_1!CQ83&gt;In_Grid_Import_MW*Hours_In_Day*Calc_1!CQ$5+Tolerance)</f>
        <v>0</v>
      </c>
      <c r="CR36" s="17" t="n">
        <f aca="false">N(Calc_1!CR83&gt;In_Grid_Import_MW*Hours_In_Day*Calc_1!CR$5+Tolerance)</f>
        <v>0</v>
      </c>
      <c r="CS36" s="17" t="n">
        <f aca="false">N(Calc_1!CS83&gt;In_Grid_Import_MW*Hours_In_Day*Calc_1!CS$5+Tolerance)</f>
        <v>0</v>
      </c>
      <c r="CT36" s="17" t="n">
        <f aca="false">N(Calc_1!CT83&gt;In_Grid_Import_MW*Hours_In_Day*Calc_1!CT$5+Tolerance)</f>
        <v>0</v>
      </c>
      <c r="CU36" s="17" t="n">
        <f aca="false">N(Calc_1!CU83&gt;In_Grid_Import_MW*Hours_In_Day*Calc_1!CU$5+Tolerance)</f>
        <v>0</v>
      </c>
      <c r="CV36" s="17" t="n">
        <f aca="false">N(Calc_1!CV83&gt;In_Grid_Import_MW*Hours_In_Day*Calc_1!CV$5+Tolerance)</f>
        <v>0</v>
      </c>
      <c r="CW36" s="17" t="n">
        <f aca="false">N(Calc_1!CW83&gt;In_Grid_Import_MW*Hours_In_Day*Calc_1!CW$5+Tolerance)</f>
        <v>0</v>
      </c>
      <c r="CX36" s="17" t="n">
        <f aca="false">N(Calc_1!CX83&gt;In_Grid_Import_MW*Hours_In_Day*Calc_1!CX$5+Tolerance)</f>
        <v>0</v>
      </c>
      <c r="CY36" s="17" t="n">
        <f aca="false">N(Calc_1!CY83&gt;In_Grid_Import_MW*Hours_In_Day*Calc_1!CY$5+Tolerance)</f>
        <v>0</v>
      </c>
      <c r="CZ36" s="17" t="n">
        <f aca="false">N(Calc_1!CZ83&gt;In_Grid_Import_MW*Hours_In_Day*Calc_1!CZ$5+Tolerance)</f>
        <v>0</v>
      </c>
      <c r="DA36" s="17" t="n">
        <f aca="false">N(Calc_1!DA83&gt;In_Grid_Import_MW*Hours_In_Day*Calc_1!DA$5+Tolerance)</f>
        <v>0</v>
      </c>
      <c r="DB36" s="17" t="n">
        <f aca="false">N(Calc_1!DB83&gt;In_Grid_Import_MW*Hours_In_Day*Calc_1!DB$5+Tolerance)</f>
        <v>0</v>
      </c>
      <c r="DC36" s="17" t="n">
        <f aca="false">N(Calc_1!DC83&gt;In_Grid_Import_MW*Hours_In_Day*Calc_1!DC$5+Tolerance)</f>
        <v>0</v>
      </c>
      <c r="DD36" s="17" t="n">
        <f aca="false">N(Calc_1!DD83&gt;In_Grid_Import_MW*Hours_In_Day*Calc_1!DD$5+Tolerance)</f>
        <v>0</v>
      </c>
      <c r="DE36" s="17" t="n">
        <f aca="false">N(Calc_1!DE83&gt;In_Grid_Import_MW*Hours_In_Day*Calc_1!DE$5+Tolerance)</f>
        <v>0</v>
      </c>
      <c r="DF36" s="17" t="n">
        <f aca="false">N(Calc_1!DF83&gt;In_Grid_Import_MW*Hours_In_Day*Calc_1!DF$5+Tolerance)</f>
        <v>0</v>
      </c>
      <c r="DG36" s="17" t="n">
        <f aca="false">N(Calc_1!DG83&gt;In_Grid_Import_MW*Hours_In_Day*Calc_1!DG$5+Tolerance)</f>
        <v>0</v>
      </c>
      <c r="DH36" s="17" t="n">
        <f aca="false">N(Calc_1!DH83&gt;In_Grid_Import_MW*Hours_In_Day*Calc_1!DH$5+Tolerance)</f>
        <v>0</v>
      </c>
      <c r="DI36" s="17" t="n">
        <f aca="false">N(Calc_1!DI83&gt;In_Grid_Import_MW*Hours_In_Day*Calc_1!DI$5+Tolerance)</f>
        <v>0</v>
      </c>
      <c r="DJ36" s="17" t="n">
        <f aca="false">N(Calc_1!DJ83&gt;In_Grid_Import_MW*Hours_In_Day*Calc_1!DJ$5+Tolerance)</f>
        <v>0</v>
      </c>
      <c r="DK36" s="17" t="n">
        <f aca="false">N(Calc_1!DK83&gt;In_Grid_Import_MW*Hours_In_Day*Calc_1!DK$5+Tolerance)</f>
        <v>0</v>
      </c>
      <c r="DL36" s="17" t="n">
        <f aca="false">N(Calc_1!DL83&gt;In_Grid_Import_MW*Hours_In_Day*Calc_1!DL$5+Tolerance)</f>
        <v>0</v>
      </c>
      <c r="DM36" s="17" t="n">
        <f aca="false">N(Calc_1!DM83&gt;In_Grid_Import_MW*Hours_In_Day*Calc_1!DM$5+Tolerance)</f>
        <v>0</v>
      </c>
      <c r="DN36" s="17" t="n">
        <f aca="false">N(Calc_1!DN83&gt;In_Grid_Import_MW*Hours_In_Day*Calc_1!DN$5+Tolerance)</f>
        <v>0</v>
      </c>
      <c r="DO36" s="17" t="n">
        <f aca="false">N(Calc_1!DO83&gt;In_Grid_Import_MW*Hours_In_Day*Calc_1!DO$5+Tolerance)</f>
        <v>0</v>
      </c>
      <c r="DP36" s="17" t="n">
        <f aca="false">N(Calc_1!DP83&gt;In_Grid_Import_MW*Hours_In_Day*Calc_1!DP$5+Tolerance)</f>
        <v>0</v>
      </c>
      <c r="DQ36" s="17" t="n">
        <f aca="false">N(Calc_1!DQ83&gt;In_Grid_Import_MW*Hours_In_Day*Calc_1!DQ$5+Tolerance)</f>
        <v>0</v>
      </c>
      <c r="DR36" s="17" t="n">
        <f aca="false">N(Calc_1!DR83&gt;In_Grid_Import_MW*Hours_In_Day*Calc_1!DR$5+Tolerance)</f>
        <v>0</v>
      </c>
      <c r="DS36" s="17" t="n">
        <f aca="false">N(Calc_1!DS83&gt;In_Grid_Import_MW*Hours_In_Day*Calc_1!DS$5+Tolerance)</f>
        <v>0</v>
      </c>
      <c r="DT36" s="17" t="n">
        <f aca="false">N(Calc_1!DT83&gt;In_Grid_Import_MW*Hours_In_Day*Calc_1!DT$5+Tolerance)</f>
        <v>0</v>
      </c>
      <c r="DU36" s="17" t="n">
        <f aca="false">N(Calc_1!DU83&gt;In_Grid_Import_MW*Hours_In_Day*Calc_1!DU$5+Tolerance)</f>
        <v>0</v>
      </c>
      <c r="DV36" s="17" t="n">
        <f aca="false">N(Calc_1!DV83&gt;In_Grid_Import_MW*Hours_In_Day*Calc_1!DV$5+Tolerance)</f>
        <v>0</v>
      </c>
      <c r="DW36" s="17" t="n">
        <f aca="false">N(Calc_1!DW83&gt;In_Grid_Import_MW*Hours_In_Day*Calc_1!DW$5+Tolerance)</f>
        <v>0</v>
      </c>
      <c r="DX36" s="17" t="n">
        <f aca="false">N(Calc_1!DX83&gt;In_Grid_Import_MW*Hours_In_Day*Calc_1!DX$5+Tolerance)</f>
        <v>0</v>
      </c>
      <c r="DY36" s="17" t="n">
        <f aca="false">N(Calc_1!DY83&gt;In_Grid_Import_MW*Hours_In_Day*Calc_1!DY$5+Tolerance)</f>
        <v>0</v>
      </c>
      <c r="DZ36" s="17" t="n">
        <f aca="false">N(Calc_1!DZ83&gt;In_Grid_Import_MW*Hours_In_Day*Calc_1!DZ$5+Tolerance)</f>
        <v>0</v>
      </c>
      <c r="EA36" s="17" t="n">
        <f aca="false">N(Calc_1!EA83&gt;In_Grid_Import_MW*Hours_In_Day*Calc_1!EA$5+Tolerance)</f>
        <v>0</v>
      </c>
      <c r="EB36" s="17" t="n">
        <f aca="false">N(Calc_1!EB83&gt;In_Grid_Import_MW*Hours_In_Day*Calc_1!EB$5+Tolerance)</f>
        <v>0</v>
      </c>
      <c r="EC36" s="17" t="n">
        <f aca="false">N(Calc_1!EC83&gt;In_Grid_Import_MW*Hours_In_Day*Calc_1!EC$5+Tolerance)</f>
        <v>0</v>
      </c>
      <c r="ED36" s="17" t="n">
        <f aca="false">N(Calc_1!ED83&gt;In_Grid_Import_MW*Hours_In_Day*Calc_1!ED$5+Tolerance)</f>
        <v>0</v>
      </c>
      <c r="EE36" s="17" t="n">
        <f aca="false">N(Calc_1!EE83&gt;In_Grid_Import_MW*Hours_In_Day*Calc_1!EE$5+Tolerance)</f>
        <v>0</v>
      </c>
      <c r="EF36" s="17" t="n">
        <f aca="false">N(Calc_1!EF83&gt;In_Grid_Import_MW*Hours_In_Day*Calc_1!EF$5+Tolerance)</f>
        <v>0</v>
      </c>
      <c r="EG36" s="17" t="n">
        <f aca="false">N(Calc_1!EG83&gt;In_Grid_Import_MW*Hours_In_Day*Calc_1!EG$5+Tolerance)</f>
        <v>0</v>
      </c>
      <c r="EH36" s="17" t="n">
        <f aca="false">N(Calc_1!EH83&gt;In_Grid_Import_MW*Hours_In_Day*Calc_1!EH$5+Tolerance)</f>
        <v>0</v>
      </c>
      <c r="EI36" s="17" t="n">
        <f aca="false">N(Calc_1!EI83&gt;In_Grid_Import_MW*Hours_In_Day*Calc_1!EI$5+Tolerance)</f>
        <v>0</v>
      </c>
      <c r="EJ36" s="17" t="n">
        <f aca="false">N(Calc_1!EJ83&gt;In_Grid_Import_MW*Hours_In_Day*Calc_1!EJ$5+Tolerance)</f>
        <v>0</v>
      </c>
      <c r="EK36" s="17" t="n">
        <f aca="false">N(Calc_1!EK83&gt;In_Grid_Import_MW*Hours_In_Day*Calc_1!EK$5+Tolerance)</f>
        <v>0</v>
      </c>
      <c r="EL36" s="17" t="n">
        <f aca="false">N(Calc_1!EL83&gt;In_Grid_Import_MW*Hours_In_Day*Calc_1!EL$5+Tolerance)</f>
        <v>0</v>
      </c>
      <c r="EM36" s="17" t="n">
        <f aca="false">N(Calc_1!EM83&gt;In_Grid_Import_MW*Hours_In_Day*Calc_1!EM$5+Tolerance)</f>
        <v>0</v>
      </c>
      <c r="EN36" s="17" t="n">
        <f aca="false">N(Calc_1!EN83&gt;In_Grid_Import_MW*Hours_In_Day*Calc_1!EN$5+Tolerance)</f>
        <v>0</v>
      </c>
      <c r="EO36" s="17" t="n">
        <f aca="false">N(Calc_1!EO83&gt;In_Grid_Import_MW*Hours_In_Day*Calc_1!EO$5+Tolerance)</f>
        <v>0</v>
      </c>
      <c r="EP36" s="17" t="n">
        <f aca="false">N(Calc_1!EP83&gt;In_Grid_Import_MW*Hours_In_Day*Calc_1!EP$5+Tolerance)</f>
        <v>0</v>
      </c>
      <c r="EQ36" s="17" t="n">
        <f aca="false">N(Calc_1!EQ83&gt;In_Grid_Import_MW*Hours_In_Day*Calc_1!EQ$5+Tolerance)</f>
        <v>0</v>
      </c>
      <c r="ER36" s="17" t="n">
        <f aca="false">N(Calc_1!ER83&gt;In_Grid_Import_MW*Hours_In_Day*Calc_1!ER$5+Tolerance)</f>
        <v>0</v>
      </c>
      <c r="ES36" s="17" t="n">
        <f aca="false">N(Calc_1!ES83&gt;In_Grid_Import_MW*Hours_In_Day*Calc_1!ES$5+Tolerance)</f>
        <v>0</v>
      </c>
      <c r="ET36" s="17" t="n">
        <f aca="false">N(Calc_1!ET83&gt;In_Grid_Import_MW*Hours_In_Day*Calc_1!ET$5+Tolerance)</f>
        <v>0</v>
      </c>
      <c r="EU36" s="17" t="n">
        <f aca="false">N(Calc_1!EU83&gt;In_Grid_Import_MW*Hours_In_Day*Calc_1!EU$5+Tolerance)</f>
        <v>0</v>
      </c>
      <c r="EV36" s="17" t="n">
        <f aca="false">N(Calc_1!EV83&gt;In_Grid_Import_MW*Hours_In_Day*Calc_1!EV$5+Tolerance)</f>
        <v>0</v>
      </c>
      <c r="EW36" s="17" t="n">
        <f aca="false">N(Calc_1!EW83&gt;In_Grid_Import_MW*Hours_In_Day*Calc_1!EW$5+Tolerance)</f>
        <v>0</v>
      </c>
      <c r="EX36" s="17" t="n">
        <f aca="false">N(Calc_1!EX83&gt;In_Grid_Import_MW*Hours_In_Day*Calc_1!EX$5+Tolerance)</f>
        <v>0</v>
      </c>
      <c r="EY36" s="17" t="n">
        <f aca="false">N(Calc_1!EY83&gt;In_Grid_Import_MW*Hours_In_Day*Calc_1!EY$5+Tolerance)</f>
        <v>0</v>
      </c>
      <c r="EZ36" s="17" t="n">
        <f aca="false">N(Calc_1!EZ83&gt;In_Grid_Import_MW*Hours_In_Day*Calc_1!EZ$5+Tolerance)</f>
        <v>0</v>
      </c>
      <c r="FA36" s="17" t="n">
        <f aca="false">N(Calc_1!FA83&gt;In_Grid_Import_MW*Hours_In_Day*Calc_1!FA$5+Tolerance)</f>
        <v>0</v>
      </c>
      <c r="FB36" s="17" t="n">
        <f aca="false">N(Calc_1!FB83&gt;In_Grid_Import_MW*Hours_In_Day*Calc_1!FB$5+Tolerance)</f>
        <v>0</v>
      </c>
      <c r="FC36" s="17" t="n">
        <f aca="false">N(Calc_1!FC83&gt;In_Grid_Import_MW*Hours_In_Day*Calc_1!FC$5+Tolerance)</f>
        <v>0</v>
      </c>
      <c r="FD36" s="17" t="n">
        <f aca="false">N(Calc_1!FD83&gt;In_Grid_Import_MW*Hours_In_Day*Calc_1!FD$5+Tolerance)</f>
        <v>0</v>
      </c>
      <c r="FE36" s="17" t="n">
        <f aca="false">N(Calc_1!FE83&gt;In_Grid_Import_MW*Hours_In_Day*Calc_1!FE$5+Tolerance)</f>
        <v>0</v>
      </c>
      <c r="FF36" s="17" t="n">
        <f aca="false">N(Calc_1!FF83&gt;In_Grid_Import_MW*Hours_In_Day*Calc_1!FF$5+Tolerance)</f>
        <v>0</v>
      </c>
      <c r="FG36" s="17" t="n">
        <f aca="false">N(Calc_1!FG83&gt;In_Grid_Import_MW*Hours_In_Day*Calc_1!FG$5+Tolerance)</f>
        <v>0</v>
      </c>
      <c r="FH36" s="17" t="n">
        <f aca="false">N(Calc_1!FH83&gt;In_Grid_Import_MW*Hours_In_Day*Calc_1!FH$5+Tolerance)</f>
        <v>0</v>
      </c>
    </row>
    <row r="37" customFormat="false" ht="15" hidden="false" customHeight="false" outlineLevel="0" collapsed="false">
      <c r="C37" s="0" t="s">
        <v>939</v>
      </c>
      <c r="D37" s="11" t="s">
        <v>34</v>
      </c>
      <c r="E37" s="66" t="str">
        <f aca="false">IF(F37=0,"OK","CHECK")</f>
        <v>OK</v>
      </c>
      <c r="F37" s="17" t="n">
        <f aca="false">SUM(J37:FH37)</f>
        <v>0</v>
      </c>
      <c r="J37" s="17" t="n">
        <f aca="false">N(Calc_2!J83&gt;In_Grid_Import_MW*Hours_In_Day*Calc_2!J$5+Tolerance)</f>
        <v>0</v>
      </c>
      <c r="K37" s="17" t="n">
        <f aca="false">N(Calc_2!K83&gt;In_Grid_Import_MW*Hours_In_Day*Calc_2!K$5+Tolerance)</f>
        <v>0</v>
      </c>
      <c r="L37" s="17" t="n">
        <f aca="false">N(Calc_2!L83&gt;In_Grid_Import_MW*Hours_In_Day*Calc_2!L$5+Tolerance)</f>
        <v>0</v>
      </c>
      <c r="M37" s="17" t="n">
        <f aca="false">N(Calc_2!M83&gt;In_Grid_Import_MW*Hours_In_Day*Calc_2!M$5+Tolerance)</f>
        <v>0</v>
      </c>
      <c r="N37" s="17" t="n">
        <f aca="false">N(Calc_2!N83&gt;In_Grid_Import_MW*Hours_In_Day*Calc_2!N$5+Tolerance)</f>
        <v>0</v>
      </c>
      <c r="O37" s="17" t="n">
        <f aca="false">N(Calc_2!O83&gt;In_Grid_Import_MW*Hours_In_Day*Calc_2!O$5+Tolerance)</f>
        <v>0</v>
      </c>
      <c r="P37" s="17" t="n">
        <f aca="false">N(Calc_2!P83&gt;In_Grid_Import_MW*Hours_In_Day*Calc_2!P$5+Tolerance)</f>
        <v>0</v>
      </c>
      <c r="Q37" s="17" t="n">
        <f aca="false">N(Calc_2!Q83&gt;In_Grid_Import_MW*Hours_In_Day*Calc_2!Q$5+Tolerance)</f>
        <v>0</v>
      </c>
      <c r="R37" s="17" t="n">
        <f aca="false">N(Calc_2!R83&gt;In_Grid_Import_MW*Hours_In_Day*Calc_2!R$5+Tolerance)</f>
        <v>0</v>
      </c>
      <c r="S37" s="17" t="n">
        <f aca="false">N(Calc_2!S83&gt;In_Grid_Import_MW*Hours_In_Day*Calc_2!S$5+Tolerance)</f>
        <v>0</v>
      </c>
      <c r="T37" s="17" t="n">
        <f aca="false">N(Calc_2!T83&gt;In_Grid_Import_MW*Hours_In_Day*Calc_2!T$5+Tolerance)</f>
        <v>0</v>
      </c>
      <c r="U37" s="17" t="n">
        <f aca="false">N(Calc_2!U83&gt;In_Grid_Import_MW*Hours_In_Day*Calc_2!U$5+Tolerance)</f>
        <v>0</v>
      </c>
      <c r="V37" s="17" t="n">
        <f aca="false">N(Calc_2!V83&gt;In_Grid_Import_MW*Hours_In_Day*Calc_2!V$5+Tolerance)</f>
        <v>0</v>
      </c>
      <c r="W37" s="17" t="n">
        <f aca="false">N(Calc_2!W83&gt;In_Grid_Import_MW*Hours_In_Day*Calc_2!W$5+Tolerance)</f>
        <v>0</v>
      </c>
      <c r="X37" s="17" t="n">
        <f aca="false">N(Calc_2!X83&gt;In_Grid_Import_MW*Hours_In_Day*Calc_2!X$5+Tolerance)</f>
        <v>0</v>
      </c>
      <c r="Y37" s="17" t="n">
        <f aca="false">N(Calc_2!Y83&gt;In_Grid_Import_MW*Hours_In_Day*Calc_2!Y$5+Tolerance)</f>
        <v>0</v>
      </c>
      <c r="Z37" s="17" t="n">
        <f aca="false">N(Calc_2!Z83&gt;In_Grid_Import_MW*Hours_In_Day*Calc_2!Z$5+Tolerance)</f>
        <v>0</v>
      </c>
      <c r="AA37" s="17" t="n">
        <f aca="false">N(Calc_2!AA83&gt;In_Grid_Import_MW*Hours_In_Day*Calc_2!AA$5+Tolerance)</f>
        <v>0</v>
      </c>
      <c r="AB37" s="17" t="n">
        <f aca="false">N(Calc_2!AB83&gt;In_Grid_Import_MW*Hours_In_Day*Calc_2!AB$5+Tolerance)</f>
        <v>0</v>
      </c>
      <c r="AC37" s="17" t="n">
        <f aca="false">N(Calc_2!AC83&gt;In_Grid_Import_MW*Hours_In_Day*Calc_2!AC$5+Tolerance)</f>
        <v>0</v>
      </c>
      <c r="AD37" s="17" t="n">
        <f aca="false">N(Calc_2!AD83&gt;In_Grid_Import_MW*Hours_In_Day*Calc_2!AD$5+Tolerance)</f>
        <v>0</v>
      </c>
      <c r="AE37" s="17" t="n">
        <f aca="false">N(Calc_2!AE83&gt;In_Grid_Import_MW*Hours_In_Day*Calc_2!AE$5+Tolerance)</f>
        <v>0</v>
      </c>
      <c r="AF37" s="17" t="n">
        <f aca="false">N(Calc_2!AF83&gt;In_Grid_Import_MW*Hours_In_Day*Calc_2!AF$5+Tolerance)</f>
        <v>0</v>
      </c>
      <c r="AG37" s="17" t="n">
        <f aca="false">N(Calc_2!AG83&gt;In_Grid_Import_MW*Hours_In_Day*Calc_2!AG$5+Tolerance)</f>
        <v>0</v>
      </c>
      <c r="AH37" s="17" t="n">
        <f aca="false">N(Calc_2!AH83&gt;In_Grid_Import_MW*Hours_In_Day*Calc_2!AH$5+Tolerance)</f>
        <v>0</v>
      </c>
      <c r="AI37" s="17" t="n">
        <f aca="false">N(Calc_2!AI83&gt;In_Grid_Import_MW*Hours_In_Day*Calc_2!AI$5+Tolerance)</f>
        <v>0</v>
      </c>
      <c r="AJ37" s="17" t="n">
        <f aca="false">N(Calc_2!AJ83&gt;In_Grid_Import_MW*Hours_In_Day*Calc_2!AJ$5+Tolerance)</f>
        <v>0</v>
      </c>
      <c r="AK37" s="17" t="n">
        <f aca="false">N(Calc_2!AK83&gt;In_Grid_Import_MW*Hours_In_Day*Calc_2!AK$5+Tolerance)</f>
        <v>0</v>
      </c>
      <c r="AL37" s="17" t="n">
        <f aca="false">N(Calc_2!AL83&gt;In_Grid_Import_MW*Hours_In_Day*Calc_2!AL$5+Tolerance)</f>
        <v>0</v>
      </c>
      <c r="AM37" s="17" t="n">
        <f aca="false">N(Calc_2!AM83&gt;In_Grid_Import_MW*Hours_In_Day*Calc_2!AM$5+Tolerance)</f>
        <v>0</v>
      </c>
      <c r="AN37" s="17" t="n">
        <f aca="false">N(Calc_2!AN83&gt;In_Grid_Import_MW*Hours_In_Day*Calc_2!AN$5+Tolerance)</f>
        <v>0</v>
      </c>
      <c r="AO37" s="17" t="n">
        <f aca="false">N(Calc_2!AO83&gt;In_Grid_Import_MW*Hours_In_Day*Calc_2!AO$5+Tolerance)</f>
        <v>0</v>
      </c>
      <c r="AP37" s="17" t="n">
        <f aca="false">N(Calc_2!AP83&gt;In_Grid_Import_MW*Hours_In_Day*Calc_2!AP$5+Tolerance)</f>
        <v>0</v>
      </c>
      <c r="AQ37" s="17" t="n">
        <f aca="false">N(Calc_2!AQ83&gt;In_Grid_Import_MW*Hours_In_Day*Calc_2!AQ$5+Tolerance)</f>
        <v>0</v>
      </c>
      <c r="AR37" s="17" t="n">
        <f aca="false">N(Calc_2!AR83&gt;In_Grid_Import_MW*Hours_In_Day*Calc_2!AR$5+Tolerance)</f>
        <v>0</v>
      </c>
      <c r="AS37" s="17" t="n">
        <f aca="false">N(Calc_2!AS83&gt;In_Grid_Import_MW*Hours_In_Day*Calc_2!AS$5+Tolerance)</f>
        <v>0</v>
      </c>
      <c r="AT37" s="17" t="n">
        <f aca="false">N(Calc_2!AT83&gt;In_Grid_Import_MW*Hours_In_Day*Calc_2!AT$5+Tolerance)</f>
        <v>0</v>
      </c>
      <c r="AU37" s="17" t="n">
        <f aca="false">N(Calc_2!AU83&gt;In_Grid_Import_MW*Hours_In_Day*Calc_2!AU$5+Tolerance)</f>
        <v>0</v>
      </c>
      <c r="AV37" s="17" t="n">
        <f aca="false">N(Calc_2!AV83&gt;In_Grid_Import_MW*Hours_In_Day*Calc_2!AV$5+Tolerance)</f>
        <v>0</v>
      </c>
      <c r="AW37" s="17" t="n">
        <f aca="false">N(Calc_2!AW83&gt;In_Grid_Import_MW*Hours_In_Day*Calc_2!AW$5+Tolerance)</f>
        <v>0</v>
      </c>
      <c r="AX37" s="17" t="n">
        <f aca="false">N(Calc_2!AX83&gt;In_Grid_Import_MW*Hours_In_Day*Calc_2!AX$5+Tolerance)</f>
        <v>0</v>
      </c>
      <c r="AY37" s="17" t="n">
        <f aca="false">N(Calc_2!AY83&gt;In_Grid_Import_MW*Hours_In_Day*Calc_2!AY$5+Tolerance)</f>
        <v>0</v>
      </c>
      <c r="AZ37" s="17" t="n">
        <f aca="false">N(Calc_2!AZ83&gt;In_Grid_Import_MW*Hours_In_Day*Calc_2!AZ$5+Tolerance)</f>
        <v>0</v>
      </c>
      <c r="BA37" s="17" t="n">
        <f aca="false">N(Calc_2!BA83&gt;In_Grid_Import_MW*Hours_In_Day*Calc_2!BA$5+Tolerance)</f>
        <v>0</v>
      </c>
      <c r="BB37" s="17" t="n">
        <f aca="false">N(Calc_2!BB83&gt;In_Grid_Import_MW*Hours_In_Day*Calc_2!BB$5+Tolerance)</f>
        <v>0</v>
      </c>
      <c r="BC37" s="17" t="n">
        <f aca="false">N(Calc_2!BC83&gt;In_Grid_Import_MW*Hours_In_Day*Calc_2!BC$5+Tolerance)</f>
        <v>0</v>
      </c>
      <c r="BD37" s="17" t="n">
        <f aca="false">N(Calc_2!BD83&gt;In_Grid_Import_MW*Hours_In_Day*Calc_2!BD$5+Tolerance)</f>
        <v>0</v>
      </c>
      <c r="BE37" s="17" t="n">
        <f aca="false">N(Calc_2!BE83&gt;In_Grid_Import_MW*Hours_In_Day*Calc_2!BE$5+Tolerance)</f>
        <v>0</v>
      </c>
      <c r="BF37" s="17" t="n">
        <f aca="false">N(Calc_2!BF83&gt;In_Grid_Import_MW*Hours_In_Day*Calc_2!BF$5+Tolerance)</f>
        <v>0</v>
      </c>
      <c r="BG37" s="17" t="n">
        <f aca="false">N(Calc_2!BG83&gt;In_Grid_Import_MW*Hours_In_Day*Calc_2!BG$5+Tolerance)</f>
        <v>0</v>
      </c>
      <c r="BH37" s="17" t="n">
        <f aca="false">N(Calc_2!BH83&gt;In_Grid_Import_MW*Hours_In_Day*Calc_2!BH$5+Tolerance)</f>
        <v>0</v>
      </c>
      <c r="BI37" s="17" t="n">
        <f aca="false">N(Calc_2!BI83&gt;In_Grid_Import_MW*Hours_In_Day*Calc_2!BI$5+Tolerance)</f>
        <v>0</v>
      </c>
      <c r="BJ37" s="17" t="n">
        <f aca="false">N(Calc_2!BJ83&gt;In_Grid_Import_MW*Hours_In_Day*Calc_2!BJ$5+Tolerance)</f>
        <v>0</v>
      </c>
      <c r="BK37" s="17" t="n">
        <f aca="false">N(Calc_2!BK83&gt;In_Grid_Import_MW*Hours_In_Day*Calc_2!BK$5+Tolerance)</f>
        <v>0</v>
      </c>
      <c r="BL37" s="17" t="n">
        <f aca="false">N(Calc_2!BL83&gt;In_Grid_Import_MW*Hours_In_Day*Calc_2!BL$5+Tolerance)</f>
        <v>0</v>
      </c>
      <c r="BM37" s="17" t="n">
        <f aca="false">N(Calc_2!BM83&gt;In_Grid_Import_MW*Hours_In_Day*Calc_2!BM$5+Tolerance)</f>
        <v>0</v>
      </c>
      <c r="BN37" s="17" t="n">
        <f aca="false">N(Calc_2!BN83&gt;In_Grid_Import_MW*Hours_In_Day*Calc_2!BN$5+Tolerance)</f>
        <v>0</v>
      </c>
      <c r="BO37" s="17" t="n">
        <f aca="false">N(Calc_2!BO83&gt;In_Grid_Import_MW*Hours_In_Day*Calc_2!BO$5+Tolerance)</f>
        <v>0</v>
      </c>
      <c r="BP37" s="17" t="n">
        <f aca="false">N(Calc_2!BP83&gt;In_Grid_Import_MW*Hours_In_Day*Calc_2!BP$5+Tolerance)</f>
        <v>0</v>
      </c>
      <c r="BQ37" s="17" t="n">
        <f aca="false">N(Calc_2!BQ83&gt;In_Grid_Import_MW*Hours_In_Day*Calc_2!BQ$5+Tolerance)</f>
        <v>0</v>
      </c>
      <c r="BR37" s="17" t="n">
        <f aca="false">N(Calc_2!BR83&gt;In_Grid_Import_MW*Hours_In_Day*Calc_2!BR$5+Tolerance)</f>
        <v>0</v>
      </c>
      <c r="BS37" s="17" t="n">
        <f aca="false">N(Calc_2!BS83&gt;In_Grid_Import_MW*Hours_In_Day*Calc_2!BS$5+Tolerance)</f>
        <v>0</v>
      </c>
      <c r="BT37" s="17" t="n">
        <f aca="false">N(Calc_2!BT83&gt;In_Grid_Import_MW*Hours_In_Day*Calc_2!BT$5+Tolerance)</f>
        <v>0</v>
      </c>
      <c r="BU37" s="17" t="n">
        <f aca="false">N(Calc_2!BU83&gt;In_Grid_Import_MW*Hours_In_Day*Calc_2!BU$5+Tolerance)</f>
        <v>0</v>
      </c>
      <c r="BV37" s="17" t="n">
        <f aca="false">N(Calc_2!BV83&gt;In_Grid_Import_MW*Hours_In_Day*Calc_2!BV$5+Tolerance)</f>
        <v>0</v>
      </c>
      <c r="BW37" s="17" t="n">
        <f aca="false">N(Calc_2!BW83&gt;In_Grid_Import_MW*Hours_In_Day*Calc_2!BW$5+Tolerance)</f>
        <v>0</v>
      </c>
      <c r="BX37" s="17" t="n">
        <f aca="false">N(Calc_2!BX83&gt;In_Grid_Import_MW*Hours_In_Day*Calc_2!BX$5+Tolerance)</f>
        <v>0</v>
      </c>
      <c r="BY37" s="17" t="n">
        <f aca="false">N(Calc_2!BY83&gt;In_Grid_Import_MW*Hours_In_Day*Calc_2!BY$5+Tolerance)</f>
        <v>0</v>
      </c>
      <c r="BZ37" s="17" t="n">
        <f aca="false">N(Calc_2!BZ83&gt;In_Grid_Import_MW*Hours_In_Day*Calc_2!BZ$5+Tolerance)</f>
        <v>0</v>
      </c>
      <c r="CA37" s="17" t="n">
        <f aca="false">N(Calc_2!CA83&gt;In_Grid_Import_MW*Hours_In_Day*Calc_2!CA$5+Tolerance)</f>
        <v>0</v>
      </c>
      <c r="CB37" s="17" t="n">
        <f aca="false">N(Calc_2!CB83&gt;In_Grid_Import_MW*Hours_In_Day*Calc_2!CB$5+Tolerance)</f>
        <v>0</v>
      </c>
      <c r="CC37" s="17" t="n">
        <f aca="false">N(Calc_2!CC83&gt;In_Grid_Import_MW*Hours_In_Day*Calc_2!CC$5+Tolerance)</f>
        <v>0</v>
      </c>
      <c r="CD37" s="17" t="n">
        <f aca="false">N(Calc_2!CD83&gt;In_Grid_Import_MW*Hours_In_Day*Calc_2!CD$5+Tolerance)</f>
        <v>0</v>
      </c>
      <c r="CE37" s="17" t="n">
        <f aca="false">N(Calc_2!CE83&gt;In_Grid_Import_MW*Hours_In_Day*Calc_2!CE$5+Tolerance)</f>
        <v>0</v>
      </c>
      <c r="CF37" s="17" t="n">
        <f aca="false">N(Calc_2!CF83&gt;In_Grid_Import_MW*Hours_In_Day*Calc_2!CF$5+Tolerance)</f>
        <v>0</v>
      </c>
      <c r="CG37" s="17" t="n">
        <f aca="false">N(Calc_2!CG83&gt;In_Grid_Import_MW*Hours_In_Day*Calc_2!CG$5+Tolerance)</f>
        <v>0</v>
      </c>
      <c r="CH37" s="17" t="n">
        <f aca="false">N(Calc_2!CH83&gt;In_Grid_Import_MW*Hours_In_Day*Calc_2!CH$5+Tolerance)</f>
        <v>0</v>
      </c>
      <c r="CI37" s="17" t="n">
        <f aca="false">N(Calc_2!CI83&gt;In_Grid_Import_MW*Hours_In_Day*Calc_2!CI$5+Tolerance)</f>
        <v>0</v>
      </c>
      <c r="CJ37" s="17" t="n">
        <f aca="false">N(Calc_2!CJ83&gt;In_Grid_Import_MW*Hours_In_Day*Calc_2!CJ$5+Tolerance)</f>
        <v>0</v>
      </c>
      <c r="CK37" s="17" t="n">
        <f aca="false">N(Calc_2!CK83&gt;In_Grid_Import_MW*Hours_In_Day*Calc_2!CK$5+Tolerance)</f>
        <v>0</v>
      </c>
      <c r="CL37" s="17" t="n">
        <f aca="false">N(Calc_2!CL83&gt;In_Grid_Import_MW*Hours_In_Day*Calc_2!CL$5+Tolerance)</f>
        <v>0</v>
      </c>
      <c r="CM37" s="17" t="n">
        <f aca="false">N(Calc_2!CM83&gt;In_Grid_Import_MW*Hours_In_Day*Calc_2!CM$5+Tolerance)</f>
        <v>0</v>
      </c>
      <c r="CN37" s="17" t="n">
        <f aca="false">N(Calc_2!CN83&gt;In_Grid_Import_MW*Hours_In_Day*Calc_2!CN$5+Tolerance)</f>
        <v>0</v>
      </c>
      <c r="CO37" s="17" t="n">
        <f aca="false">N(Calc_2!CO83&gt;In_Grid_Import_MW*Hours_In_Day*Calc_2!CO$5+Tolerance)</f>
        <v>0</v>
      </c>
      <c r="CP37" s="17" t="n">
        <f aca="false">N(Calc_2!CP83&gt;In_Grid_Import_MW*Hours_In_Day*Calc_2!CP$5+Tolerance)</f>
        <v>0</v>
      </c>
      <c r="CQ37" s="17" t="n">
        <f aca="false">N(Calc_2!CQ83&gt;In_Grid_Import_MW*Hours_In_Day*Calc_2!CQ$5+Tolerance)</f>
        <v>0</v>
      </c>
      <c r="CR37" s="17" t="n">
        <f aca="false">N(Calc_2!CR83&gt;In_Grid_Import_MW*Hours_In_Day*Calc_2!CR$5+Tolerance)</f>
        <v>0</v>
      </c>
      <c r="CS37" s="17" t="n">
        <f aca="false">N(Calc_2!CS83&gt;In_Grid_Import_MW*Hours_In_Day*Calc_2!CS$5+Tolerance)</f>
        <v>0</v>
      </c>
      <c r="CT37" s="17" t="n">
        <f aca="false">N(Calc_2!CT83&gt;In_Grid_Import_MW*Hours_In_Day*Calc_2!CT$5+Tolerance)</f>
        <v>0</v>
      </c>
      <c r="CU37" s="17" t="n">
        <f aca="false">N(Calc_2!CU83&gt;In_Grid_Import_MW*Hours_In_Day*Calc_2!CU$5+Tolerance)</f>
        <v>0</v>
      </c>
      <c r="CV37" s="17" t="n">
        <f aca="false">N(Calc_2!CV83&gt;In_Grid_Import_MW*Hours_In_Day*Calc_2!CV$5+Tolerance)</f>
        <v>0</v>
      </c>
      <c r="CW37" s="17" t="n">
        <f aca="false">N(Calc_2!CW83&gt;In_Grid_Import_MW*Hours_In_Day*Calc_2!CW$5+Tolerance)</f>
        <v>0</v>
      </c>
      <c r="CX37" s="17" t="n">
        <f aca="false">N(Calc_2!CX83&gt;In_Grid_Import_MW*Hours_In_Day*Calc_2!CX$5+Tolerance)</f>
        <v>0</v>
      </c>
      <c r="CY37" s="17" t="n">
        <f aca="false">N(Calc_2!CY83&gt;In_Grid_Import_MW*Hours_In_Day*Calc_2!CY$5+Tolerance)</f>
        <v>0</v>
      </c>
      <c r="CZ37" s="17" t="n">
        <f aca="false">N(Calc_2!CZ83&gt;In_Grid_Import_MW*Hours_In_Day*Calc_2!CZ$5+Tolerance)</f>
        <v>0</v>
      </c>
      <c r="DA37" s="17" t="n">
        <f aca="false">N(Calc_2!DA83&gt;In_Grid_Import_MW*Hours_In_Day*Calc_2!DA$5+Tolerance)</f>
        <v>0</v>
      </c>
      <c r="DB37" s="17" t="n">
        <f aca="false">N(Calc_2!DB83&gt;In_Grid_Import_MW*Hours_In_Day*Calc_2!DB$5+Tolerance)</f>
        <v>0</v>
      </c>
      <c r="DC37" s="17" t="n">
        <f aca="false">N(Calc_2!DC83&gt;In_Grid_Import_MW*Hours_In_Day*Calc_2!DC$5+Tolerance)</f>
        <v>0</v>
      </c>
      <c r="DD37" s="17" t="n">
        <f aca="false">N(Calc_2!DD83&gt;In_Grid_Import_MW*Hours_In_Day*Calc_2!DD$5+Tolerance)</f>
        <v>0</v>
      </c>
      <c r="DE37" s="17" t="n">
        <f aca="false">N(Calc_2!DE83&gt;In_Grid_Import_MW*Hours_In_Day*Calc_2!DE$5+Tolerance)</f>
        <v>0</v>
      </c>
      <c r="DF37" s="17" t="n">
        <f aca="false">N(Calc_2!DF83&gt;In_Grid_Import_MW*Hours_In_Day*Calc_2!DF$5+Tolerance)</f>
        <v>0</v>
      </c>
      <c r="DG37" s="17" t="n">
        <f aca="false">N(Calc_2!DG83&gt;In_Grid_Import_MW*Hours_In_Day*Calc_2!DG$5+Tolerance)</f>
        <v>0</v>
      </c>
      <c r="DH37" s="17" t="n">
        <f aca="false">N(Calc_2!DH83&gt;In_Grid_Import_MW*Hours_In_Day*Calc_2!DH$5+Tolerance)</f>
        <v>0</v>
      </c>
      <c r="DI37" s="17" t="n">
        <f aca="false">N(Calc_2!DI83&gt;In_Grid_Import_MW*Hours_In_Day*Calc_2!DI$5+Tolerance)</f>
        <v>0</v>
      </c>
      <c r="DJ37" s="17" t="n">
        <f aca="false">N(Calc_2!DJ83&gt;In_Grid_Import_MW*Hours_In_Day*Calc_2!DJ$5+Tolerance)</f>
        <v>0</v>
      </c>
      <c r="DK37" s="17" t="n">
        <f aca="false">N(Calc_2!DK83&gt;In_Grid_Import_MW*Hours_In_Day*Calc_2!DK$5+Tolerance)</f>
        <v>0</v>
      </c>
      <c r="DL37" s="17" t="n">
        <f aca="false">N(Calc_2!DL83&gt;In_Grid_Import_MW*Hours_In_Day*Calc_2!DL$5+Tolerance)</f>
        <v>0</v>
      </c>
      <c r="DM37" s="17" t="n">
        <f aca="false">N(Calc_2!DM83&gt;In_Grid_Import_MW*Hours_In_Day*Calc_2!DM$5+Tolerance)</f>
        <v>0</v>
      </c>
      <c r="DN37" s="17" t="n">
        <f aca="false">N(Calc_2!DN83&gt;In_Grid_Import_MW*Hours_In_Day*Calc_2!DN$5+Tolerance)</f>
        <v>0</v>
      </c>
      <c r="DO37" s="17" t="n">
        <f aca="false">N(Calc_2!DO83&gt;In_Grid_Import_MW*Hours_In_Day*Calc_2!DO$5+Tolerance)</f>
        <v>0</v>
      </c>
      <c r="DP37" s="17" t="n">
        <f aca="false">N(Calc_2!DP83&gt;In_Grid_Import_MW*Hours_In_Day*Calc_2!DP$5+Tolerance)</f>
        <v>0</v>
      </c>
      <c r="DQ37" s="17" t="n">
        <f aca="false">N(Calc_2!DQ83&gt;In_Grid_Import_MW*Hours_In_Day*Calc_2!DQ$5+Tolerance)</f>
        <v>0</v>
      </c>
      <c r="DR37" s="17" t="n">
        <f aca="false">N(Calc_2!DR83&gt;In_Grid_Import_MW*Hours_In_Day*Calc_2!DR$5+Tolerance)</f>
        <v>0</v>
      </c>
      <c r="DS37" s="17" t="n">
        <f aca="false">N(Calc_2!DS83&gt;In_Grid_Import_MW*Hours_In_Day*Calc_2!DS$5+Tolerance)</f>
        <v>0</v>
      </c>
      <c r="DT37" s="17" t="n">
        <f aca="false">N(Calc_2!DT83&gt;In_Grid_Import_MW*Hours_In_Day*Calc_2!DT$5+Tolerance)</f>
        <v>0</v>
      </c>
      <c r="DU37" s="17" t="n">
        <f aca="false">N(Calc_2!DU83&gt;In_Grid_Import_MW*Hours_In_Day*Calc_2!DU$5+Tolerance)</f>
        <v>0</v>
      </c>
      <c r="DV37" s="17" t="n">
        <f aca="false">N(Calc_2!DV83&gt;In_Grid_Import_MW*Hours_In_Day*Calc_2!DV$5+Tolerance)</f>
        <v>0</v>
      </c>
      <c r="DW37" s="17" t="n">
        <f aca="false">N(Calc_2!DW83&gt;In_Grid_Import_MW*Hours_In_Day*Calc_2!DW$5+Tolerance)</f>
        <v>0</v>
      </c>
      <c r="DX37" s="17" t="n">
        <f aca="false">N(Calc_2!DX83&gt;In_Grid_Import_MW*Hours_In_Day*Calc_2!DX$5+Tolerance)</f>
        <v>0</v>
      </c>
      <c r="DY37" s="17" t="n">
        <f aca="false">N(Calc_2!DY83&gt;In_Grid_Import_MW*Hours_In_Day*Calc_2!DY$5+Tolerance)</f>
        <v>0</v>
      </c>
      <c r="DZ37" s="17" t="n">
        <f aca="false">N(Calc_2!DZ83&gt;In_Grid_Import_MW*Hours_In_Day*Calc_2!DZ$5+Tolerance)</f>
        <v>0</v>
      </c>
      <c r="EA37" s="17" t="n">
        <f aca="false">N(Calc_2!EA83&gt;In_Grid_Import_MW*Hours_In_Day*Calc_2!EA$5+Tolerance)</f>
        <v>0</v>
      </c>
      <c r="EB37" s="17" t="n">
        <f aca="false">N(Calc_2!EB83&gt;In_Grid_Import_MW*Hours_In_Day*Calc_2!EB$5+Tolerance)</f>
        <v>0</v>
      </c>
      <c r="EC37" s="17" t="n">
        <f aca="false">N(Calc_2!EC83&gt;In_Grid_Import_MW*Hours_In_Day*Calc_2!EC$5+Tolerance)</f>
        <v>0</v>
      </c>
      <c r="ED37" s="17" t="n">
        <f aca="false">N(Calc_2!ED83&gt;In_Grid_Import_MW*Hours_In_Day*Calc_2!ED$5+Tolerance)</f>
        <v>0</v>
      </c>
      <c r="EE37" s="17" t="n">
        <f aca="false">N(Calc_2!EE83&gt;In_Grid_Import_MW*Hours_In_Day*Calc_2!EE$5+Tolerance)</f>
        <v>0</v>
      </c>
      <c r="EF37" s="17" t="n">
        <f aca="false">N(Calc_2!EF83&gt;In_Grid_Import_MW*Hours_In_Day*Calc_2!EF$5+Tolerance)</f>
        <v>0</v>
      </c>
      <c r="EG37" s="17" t="n">
        <f aca="false">N(Calc_2!EG83&gt;In_Grid_Import_MW*Hours_In_Day*Calc_2!EG$5+Tolerance)</f>
        <v>0</v>
      </c>
      <c r="EH37" s="17" t="n">
        <f aca="false">N(Calc_2!EH83&gt;In_Grid_Import_MW*Hours_In_Day*Calc_2!EH$5+Tolerance)</f>
        <v>0</v>
      </c>
      <c r="EI37" s="17" t="n">
        <f aca="false">N(Calc_2!EI83&gt;In_Grid_Import_MW*Hours_In_Day*Calc_2!EI$5+Tolerance)</f>
        <v>0</v>
      </c>
      <c r="EJ37" s="17" t="n">
        <f aca="false">N(Calc_2!EJ83&gt;In_Grid_Import_MW*Hours_In_Day*Calc_2!EJ$5+Tolerance)</f>
        <v>0</v>
      </c>
      <c r="EK37" s="17" t="n">
        <f aca="false">N(Calc_2!EK83&gt;In_Grid_Import_MW*Hours_In_Day*Calc_2!EK$5+Tolerance)</f>
        <v>0</v>
      </c>
      <c r="EL37" s="17" t="n">
        <f aca="false">N(Calc_2!EL83&gt;In_Grid_Import_MW*Hours_In_Day*Calc_2!EL$5+Tolerance)</f>
        <v>0</v>
      </c>
      <c r="EM37" s="17" t="n">
        <f aca="false">N(Calc_2!EM83&gt;In_Grid_Import_MW*Hours_In_Day*Calc_2!EM$5+Tolerance)</f>
        <v>0</v>
      </c>
      <c r="EN37" s="17" t="n">
        <f aca="false">N(Calc_2!EN83&gt;In_Grid_Import_MW*Hours_In_Day*Calc_2!EN$5+Tolerance)</f>
        <v>0</v>
      </c>
      <c r="EO37" s="17" t="n">
        <f aca="false">N(Calc_2!EO83&gt;In_Grid_Import_MW*Hours_In_Day*Calc_2!EO$5+Tolerance)</f>
        <v>0</v>
      </c>
      <c r="EP37" s="17" t="n">
        <f aca="false">N(Calc_2!EP83&gt;In_Grid_Import_MW*Hours_In_Day*Calc_2!EP$5+Tolerance)</f>
        <v>0</v>
      </c>
      <c r="EQ37" s="17" t="n">
        <f aca="false">N(Calc_2!EQ83&gt;In_Grid_Import_MW*Hours_In_Day*Calc_2!EQ$5+Tolerance)</f>
        <v>0</v>
      </c>
      <c r="ER37" s="17" t="n">
        <f aca="false">N(Calc_2!ER83&gt;In_Grid_Import_MW*Hours_In_Day*Calc_2!ER$5+Tolerance)</f>
        <v>0</v>
      </c>
      <c r="ES37" s="17" t="n">
        <f aca="false">N(Calc_2!ES83&gt;In_Grid_Import_MW*Hours_In_Day*Calc_2!ES$5+Tolerance)</f>
        <v>0</v>
      </c>
      <c r="ET37" s="17" t="n">
        <f aca="false">N(Calc_2!ET83&gt;In_Grid_Import_MW*Hours_In_Day*Calc_2!ET$5+Tolerance)</f>
        <v>0</v>
      </c>
      <c r="EU37" s="17" t="n">
        <f aca="false">N(Calc_2!EU83&gt;In_Grid_Import_MW*Hours_In_Day*Calc_2!EU$5+Tolerance)</f>
        <v>0</v>
      </c>
      <c r="EV37" s="17" t="n">
        <f aca="false">N(Calc_2!EV83&gt;In_Grid_Import_MW*Hours_In_Day*Calc_2!EV$5+Tolerance)</f>
        <v>0</v>
      </c>
      <c r="EW37" s="17" t="n">
        <f aca="false">N(Calc_2!EW83&gt;In_Grid_Import_MW*Hours_In_Day*Calc_2!EW$5+Tolerance)</f>
        <v>0</v>
      </c>
      <c r="EX37" s="17" t="n">
        <f aca="false">N(Calc_2!EX83&gt;In_Grid_Import_MW*Hours_In_Day*Calc_2!EX$5+Tolerance)</f>
        <v>0</v>
      </c>
      <c r="EY37" s="17" t="n">
        <f aca="false">N(Calc_2!EY83&gt;In_Grid_Import_MW*Hours_In_Day*Calc_2!EY$5+Tolerance)</f>
        <v>0</v>
      </c>
      <c r="EZ37" s="17" t="n">
        <f aca="false">N(Calc_2!EZ83&gt;In_Grid_Import_MW*Hours_In_Day*Calc_2!EZ$5+Tolerance)</f>
        <v>0</v>
      </c>
      <c r="FA37" s="17" t="n">
        <f aca="false">N(Calc_2!FA83&gt;In_Grid_Import_MW*Hours_In_Day*Calc_2!FA$5+Tolerance)</f>
        <v>0</v>
      </c>
      <c r="FB37" s="17" t="n">
        <f aca="false">N(Calc_2!FB83&gt;In_Grid_Import_MW*Hours_In_Day*Calc_2!FB$5+Tolerance)</f>
        <v>0</v>
      </c>
      <c r="FC37" s="17" t="n">
        <f aca="false">N(Calc_2!FC83&gt;In_Grid_Import_MW*Hours_In_Day*Calc_2!FC$5+Tolerance)</f>
        <v>0</v>
      </c>
      <c r="FD37" s="17" t="n">
        <f aca="false">N(Calc_2!FD83&gt;In_Grid_Import_MW*Hours_In_Day*Calc_2!FD$5+Tolerance)</f>
        <v>0</v>
      </c>
      <c r="FE37" s="17" t="n">
        <f aca="false">N(Calc_2!FE83&gt;In_Grid_Import_MW*Hours_In_Day*Calc_2!FE$5+Tolerance)</f>
        <v>0</v>
      </c>
      <c r="FF37" s="17" t="n">
        <f aca="false">N(Calc_2!FF83&gt;In_Grid_Import_MW*Hours_In_Day*Calc_2!FF$5+Tolerance)</f>
        <v>0</v>
      </c>
      <c r="FG37" s="17" t="n">
        <f aca="false">N(Calc_2!FG83&gt;In_Grid_Import_MW*Hours_In_Day*Calc_2!FG$5+Tolerance)</f>
        <v>0</v>
      </c>
      <c r="FH37" s="17" t="n">
        <f aca="false">N(Calc_2!FH83&gt;In_Grid_Import_MW*Hours_In_Day*Calc_2!FH$5+Tolerance)</f>
        <v>0</v>
      </c>
    </row>
    <row r="38" customFormat="false" ht="15" hidden="false" customHeight="false" outlineLevel="0" collapsed="false">
      <c r="C38" s="0" t="s">
        <v>940</v>
      </c>
      <c r="D38" s="11" t="s">
        <v>34</v>
      </c>
      <c r="E38" s="66" t="str">
        <f aca="false">IF(F38=0,"OK","CHECK")</f>
        <v>OK</v>
      </c>
      <c r="F38" s="17" t="n">
        <f aca="false">SUM(J38:FH38)</f>
        <v>0</v>
      </c>
      <c r="J38" s="17" t="n">
        <f aca="false">N(Calc_3!J83&gt;In_Grid_Import_MW*Hours_In_Day*Calc_3!J$5+Tolerance)</f>
        <v>0</v>
      </c>
      <c r="K38" s="17" t="n">
        <f aca="false">N(Calc_3!K83&gt;In_Grid_Import_MW*Hours_In_Day*Calc_3!K$5+Tolerance)</f>
        <v>0</v>
      </c>
      <c r="L38" s="17" t="n">
        <f aca="false">N(Calc_3!L83&gt;In_Grid_Import_MW*Hours_In_Day*Calc_3!L$5+Tolerance)</f>
        <v>0</v>
      </c>
      <c r="M38" s="17" t="n">
        <f aca="false">N(Calc_3!M83&gt;In_Grid_Import_MW*Hours_In_Day*Calc_3!M$5+Tolerance)</f>
        <v>0</v>
      </c>
      <c r="N38" s="17" t="n">
        <f aca="false">N(Calc_3!N83&gt;In_Grid_Import_MW*Hours_In_Day*Calc_3!N$5+Tolerance)</f>
        <v>0</v>
      </c>
      <c r="O38" s="17" t="n">
        <f aca="false">N(Calc_3!O83&gt;In_Grid_Import_MW*Hours_In_Day*Calc_3!O$5+Tolerance)</f>
        <v>0</v>
      </c>
      <c r="P38" s="17" t="n">
        <f aca="false">N(Calc_3!P83&gt;In_Grid_Import_MW*Hours_In_Day*Calc_3!P$5+Tolerance)</f>
        <v>0</v>
      </c>
      <c r="Q38" s="17" t="n">
        <f aca="false">N(Calc_3!Q83&gt;In_Grid_Import_MW*Hours_In_Day*Calc_3!Q$5+Tolerance)</f>
        <v>0</v>
      </c>
      <c r="R38" s="17" t="n">
        <f aca="false">N(Calc_3!R83&gt;In_Grid_Import_MW*Hours_In_Day*Calc_3!R$5+Tolerance)</f>
        <v>0</v>
      </c>
      <c r="S38" s="17" t="n">
        <f aca="false">N(Calc_3!S83&gt;In_Grid_Import_MW*Hours_In_Day*Calc_3!S$5+Tolerance)</f>
        <v>0</v>
      </c>
      <c r="T38" s="17" t="n">
        <f aca="false">N(Calc_3!T83&gt;In_Grid_Import_MW*Hours_In_Day*Calc_3!T$5+Tolerance)</f>
        <v>0</v>
      </c>
      <c r="U38" s="17" t="n">
        <f aca="false">N(Calc_3!U83&gt;In_Grid_Import_MW*Hours_In_Day*Calc_3!U$5+Tolerance)</f>
        <v>0</v>
      </c>
      <c r="V38" s="17" t="n">
        <f aca="false">N(Calc_3!V83&gt;In_Grid_Import_MW*Hours_In_Day*Calc_3!V$5+Tolerance)</f>
        <v>0</v>
      </c>
      <c r="W38" s="17" t="n">
        <f aca="false">N(Calc_3!W83&gt;In_Grid_Import_MW*Hours_In_Day*Calc_3!W$5+Tolerance)</f>
        <v>0</v>
      </c>
      <c r="X38" s="17" t="n">
        <f aca="false">N(Calc_3!X83&gt;In_Grid_Import_MW*Hours_In_Day*Calc_3!X$5+Tolerance)</f>
        <v>0</v>
      </c>
      <c r="Y38" s="17" t="n">
        <f aca="false">N(Calc_3!Y83&gt;In_Grid_Import_MW*Hours_In_Day*Calc_3!Y$5+Tolerance)</f>
        <v>0</v>
      </c>
      <c r="Z38" s="17" t="n">
        <f aca="false">N(Calc_3!Z83&gt;In_Grid_Import_MW*Hours_In_Day*Calc_3!Z$5+Tolerance)</f>
        <v>0</v>
      </c>
      <c r="AA38" s="17" t="n">
        <f aca="false">N(Calc_3!AA83&gt;In_Grid_Import_MW*Hours_In_Day*Calc_3!AA$5+Tolerance)</f>
        <v>0</v>
      </c>
      <c r="AB38" s="17" t="n">
        <f aca="false">N(Calc_3!AB83&gt;In_Grid_Import_MW*Hours_In_Day*Calc_3!AB$5+Tolerance)</f>
        <v>0</v>
      </c>
      <c r="AC38" s="17" t="n">
        <f aca="false">N(Calc_3!AC83&gt;In_Grid_Import_MW*Hours_In_Day*Calc_3!AC$5+Tolerance)</f>
        <v>0</v>
      </c>
      <c r="AD38" s="17" t="n">
        <f aca="false">N(Calc_3!AD83&gt;In_Grid_Import_MW*Hours_In_Day*Calc_3!AD$5+Tolerance)</f>
        <v>0</v>
      </c>
      <c r="AE38" s="17" t="n">
        <f aca="false">N(Calc_3!AE83&gt;In_Grid_Import_MW*Hours_In_Day*Calc_3!AE$5+Tolerance)</f>
        <v>0</v>
      </c>
      <c r="AF38" s="17" t="n">
        <f aca="false">N(Calc_3!AF83&gt;In_Grid_Import_MW*Hours_In_Day*Calc_3!AF$5+Tolerance)</f>
        <v>0</v>
      </c>
      <c r="AG38" s="17" t="n">
        <f aca="false">N(Calc_3!AG83&gt;In_Grid_Import_MW*Hours_In_Day*Calc_3!AG$5+Tolerance)</f>
        <v>0</v>
      </c>
      <c r="AH38" s="17" t="n">
        <f aca="false">N(Calc_3!AH83&gt;In_Grid_Import_MW*Hours_In_Day*Calc_3!AH$5+Tolerance)</f>
        <v>0</v>
      </c>
      <c r="AI38" s="17" t="n">
        <f aca="false">N(Calc_3!AI83&gt;In_Grid_Import_MW*Hours_In_Day*Calc_3!AI$5+Tolerance)</f>
        <v>0</v>
      </c>
      <c r="AJ38" s="17" t="n">
        <f aca="false">N(Calc_3!AJ83&gt;In_Grid_Import_MW*Hours_In_Day*Calc_3!AJ$5+Tolerance)</f>
        <v>0</v>
      </c>
      <c r="AK38" s="17" t="n">
        <f aca="false">N(Calc_3!AK83&gt;In_Grid_Import_MW*Hours_In_Day*Calc_3!AK$5+Tolerance)</f>
        <v>0</v>
      </c>
      <c r="AL38" s="17" t="n">
        <f aca="false">N(Calc_3!AL83&gt;In_Grid_Import_MW*Hours_In_Day*Calc_3!AL$5+Tolerance)</f>
        <v>0</v>
      </c>
      <c r="AM38" s="17" t="n">
        <f aca="false">N(Calc_3!AM83&gt;In_Grid_Import_MW*Hours_In_Day*Calc_3!AM$5+Tolerance)</f>
        <v>0</v>
      </c>
      <c r="AN38" s="17" t="n">
        <f aca="false">N(Calc_3!AN83&gt;In_Grid_Import_MW*Hours_In_Day*Calc_3!AN$5+Tolerance)</f>
        <v>0</v>
      </c>
      <c r="AO38" s="17" t="n">
        <f aca="false">N(Calc_3!AO83&gt;In_Grid_Import_MW*Hours_In_Day*Calc_3!AO$5+Tolerance)</f>
        <v>0</v>
      </c>
      <c r="AP38" s="17" t="n">
        <f aca="false">N(Calc_3!AP83&gt;In_Grid_Import_MW*Hours_In_Day*Calc_3!AP$5+Tolerance)</f>
        <v>0</v>
      </c>
      <c r="AQ38" s="17" t="n">
        <f aca="false">N(Calc_3!AQ83&gt;In_Grid_Import_MW*Hours_In_Day*Calc_3!AQ$5+Tolerance)</f>
        <v>0</v>
      </c>
      <c r="AR38" s="17" t="n">
        <f aca="false">N(Calc_3!AR83&gt;In_Grid_Import_MW*Hours_In_Day*Calc_3!AR$5+Tolerance)</f>
        <v>0</v>
      </c>
      <c r="AS38" s="17" t="n">
        <f aca="false">N(Calc_3!AS83&gt;In_Grid_Import_MW*Hours_In_Day*Calc_3!AS$5+Tolerance)</f>
        <v>0</v>
      </c>
      <c r="AT38" s="17" t="n">
        <f aca="false">N(Calc_3!AT83&gt;In_Grid_Import_MW*Hours_In_Day*Calc_3!AT$5+Tolerance)</f>
        <v>0</v>
      </c>
      <c r="AU38" s="17" t="n">
        <f aca="false">N(Calc_3!AU83&gt;In_Grid_Import_MW*Hours_In_Day*Calc_3!AU$5+Tolerance)</f>
        <v>0</v>
      </c>
      <c r="AV38" s="17" t="n">
        <f aca="false">N(Calc_3!AV83&gt;In_Grid_Import_MW*Hours_In_Day*Calc_3!AV$5+Tolerance)</f>
        <v>0</v>
      </c>
      <c r="AW38" s="17" t="n">
        <f aca="false">N(Calc_3!AW83&gt;In_Grid_Import_MW*Hours_In_Day*Calc_3!AW$5+Tolerance)</f>
        <v>0</v>
      </c>
      <c r="AX38" s="17" t="n">
        <f aca="false">N(Calc_3!AX83&gt;In_Grid_Import_MW*Hours_In_Day*Calc_3!AX$5+Tolerance)</f>
        <v>0</v>
      </c>
      <c r="AY38" s="17" t="n">
        <f aca="false">N(Calc_3!AY83&gt;In_Grid_Import_MW*Hours_In_Day*Calc_3!AY$5+Tolerance)</f>
        <v>0</v>
      </c>
      <c r="AZ38" s="17" t="n">
        <f aca="false">N(Calc_3!AZ83&gt;In_Grid_Import_MW*Hours_In_Day*Calc_3!AZ$5+Tolerance)</f>
        <v>0</v>
      </c>
      <c r="BA38" s="17" t="n">
        <f aca="false">N(Calc_3!BA83&gt;In_Grid_Import_MW*Hours_In_Day*Calc_3!BA$5+Tolerance)</f>
        <v>0</v>
      </c>
      <c r="BB38" s="17" t="n">
        <f aca="false">N(Calc_3!BB83&gt;In_Grid_Import_MW*Hours_In_Day*Calc_3!BB$5+Tolerance)</f>
        <v>0</v>
      </c>
      <c r="BC38" s="17" t="n">
        <f aca="false">N(Calc_3!BC83&gt;In_Grid_Import_MW*Hours_In_Day*Calc_3!BC$5+Tolerance)</f>
        <v>0</v>
      </c>
      <c r="BD38" s="17" t="n">
        <f aca="false">N(Calc_3!BD83&gt;In_Grid_Import_MW*Hours_In_Day*Calc_3!BD$5+Tolerance)</f>
        <v>0</v>
      </c>
      <c r="BE38" s="17" t="n">
        <f aca="false">N(Calc_3!BE83&gt;In_Grid_Import_MW*Hours_In_Day*Calc_3!BE$5+Tolerance)</f>
        <v>0</v>
      </c>
      <c r="BF38" s="17" t="n">
        <f aca="false">N(Calc_3!BF83&gt;In_Grid_Import_MW*Hours_In_Day*Calc_3!BF$5+Tolerance)</f>
        <v>0</v>
      </c>
      <c r="BG38" s="17" t="n">
        <f aca="false">N(Calc_3!BG83&gt;In_Grid_Import_MW*Hours_In_Day*Calc_3!BG$5+Tolerance)</f>
        <v>0</v>
      </c>
      <c r="BH38" s="17" t="n">
        <f aca="false">N(Calc_3!BH83&gt;In_Grid_Import_MW*Hours_In_Day*Calc_3!BH$5+Tolerance)</f>
        <v>0</v>
      </c>
      <c r="BI38" s="17" t="n">
        <f aca="false">N(Calc_3!BI83&gt;In_Grid_Import_MW*Hours_In_Day*Calc_3!BI$5+Tolerance)</f>
        <v>0</v>
      </c>
      <c r="BJ38" s="17" t="n">
        <f aca="false">N(Calc_3!BJ83&gt;In_Grid_Import_MW*Hours_In_Day*Calc_3!BJ$5+Tolerance)</f>
        <v>0</v>
      </c>
      <c r="BK38" s="17" t="n">
        <f aca="false">N(Calc_3!BK83&gt;In_Grid_Import_MW*Hours_In_Day*Calc_3!BK$5+Tolerance)</f>
        <v>0</v>
      </c>
      <c r="BL38" s="17" t="n">
        <f aca="false">N(Calc_3!BL83&gt;In_Grid_Import_MW*Hours_In_Day*Calc_3!BL$5+Tolerance)</f>
        <v>0</v>
      </c>
      <c r="BM38" s="17" t="n">
        <f aca="false">N(Calc_3!BM83&gt;In_Grid_Import_MW*Hours_In_Day*Calc_3!BM$5+Tolerance)</f>
        <v>0</v>
      </c>
      <c r="BN38" s="17" t="n">
        <f aca="false">N(Calc_3!BN83&gt;In_Grid_Import_MW*Hours_In_Day*Calc_3!BN$5+Tolerance)</f>
        <v>0</v>
      </c>
      <c r="BO38" s="17" t="n">
        <f aca="false">N(Calc_3!BO83&gt;In_Grid_Import_MW*Hours_In_Day*Calc_3!BO$5+Tolerance)</f>
        <v>0</v>
      </c>
      <c r="BP38" s="17" t="n">
        <f aca="false">N(Calc_3!BP83&gt;In_Grid_Import_MW*Hours_In_Day*Calc_3!BP$5+Tolerance)</f>
        <v>0</v>
      </c>
      <c r="BQ38" s="17" t="n">
        <f aca="false">N(Calc_3!BQ83&gt;In_Grid_Import_MW*Hours_In_Day*Calc_3!BQ$5+Tolerance)</f>
        <v>0</v>
      </c>
      <c r="BR38" s="17" t="n">
        <f aca="false">N(Calc_3!BR83&gt;In_Grid_Import_MW*Hours_In_Day*Calc_3!BR$5+Tolerance)</f>
        <v>0</v>
      </c>
      <c r="BS38" s="17" t="n">
        <f aca="false">N(Calc_3!BS83&gt;In_Grid_Import_MW*Hours_In_Day*Calc_3!BS$5+Tolerance)</f>
        <v>0</v>
      </c>
      <c r="BT38" s="17" t="n">
        <f aca="false">N(Calc_3!BT83&gt;In_Grid_Import_MW*Hours_In_Day*Calc_3!BT$5+Tolerance)</f>
        <v>0</v>
      </c>
      <c r="BU38" s="17" t="n">
        <f aca="false">N(Calc_3!BU83&gt;In_Grid_Import_MW*Hours_In_Day*Calc_3!BU$5+Tolerance)</f>
        <v>0</v>
      </c>
      <c r="BV38" s="17" t="n">
        <f aca="false">N(Calc_3!BV83&gt;In_Grid_Import_MW*Hours_In_Day*Calc_3!BV$5+Tolerance)</f>
        <v>0</v>
      </c>
      <c r="BW38" s="17" t="n">
        <f aca="false">N(Calc_3!BW83&gt;In_Grid_Import_MW*Hours_In_Day*Calc_3!BW$5+Tolerance)</f>
        <v>0</v>
      </c>
      <c r="BX38" s="17" t="n">
        <f aca="false">N(Calc_3!BX83&gt;In_Grid_Import_MW*Hours_In_Day*Calc_3!BX$5+Tolerance)</f>
        <v>0</v>
      </c>
      <c r="BY38" s="17" t="n">
        <f aca="false">N(Calc_3!BY83&gt;In_Grid_Import_MW*Hours_In_Day*Calc_3!BY$5+Tolerance)</f>
        <v>0</v>
      </c>
      <c r="BZ38" s="17" t="n">
        <f aca="false">N(Calc_3!BZ83&gt;In_Grid_Import_MW*Hours_In_Day*Calc_3!BZ$5+Tolerance)</f>
        <v>0</v>
      </c>
      <c r="CA38" s="17" t="n">
        <f aca="false">N(Calc_3!CA83&gt;In_Grid_Import_MW*Hours_In_Day*Calc_3!CA$5+Tolerance)</f>
        <v>0</v>
      </c>
      <c r="CB38" s="17" t="n">
        <f aca="false">N(Calc_3!CB83&gt;In_Grid_Import_MW*Hours_In_Day*Calc_3!CB$5+Tolerance)</f>
        <v>0</v>
      </c>
      <c r="CC38" s="17" t="n">
        <f aca="false">N(Calc_3!CC83&gt;In_Grid_Import_MW*Hours_In_Day*Calc_3!CC$5+Tolerance)</f>
        <v>0</v>
      </c>
      <c r="CD38" s="17" t="n">
        <f aca="false">N(Calc_3!CD83&gt;In_Grid_Import_MW*Hours_In_Day*Calc_3!CD$5+Tolerance)</f>
        <v>0</v>
      </c>
      <c r="CE38" s="17" t="n">
        <f aca="false">N(Calc_3!CE83&gt;In_Grid_Import_MW*Hours_In_Day*Calc_3!CE$5+Tolerance)</f>
        <v>0</v>
      </c>
      <c r="CF38" s="17" t="n">
        <f aca="false">N(Calc_3!CF83&gt;In_Grid_Import_MW*Hours_In_Day*Calc_3!CF$5+Tolerance)</f>
        <v>0</v>
      </c>
      <c r="CG38" s="17" t="n">
        <f aca="false">N(Calc_3!CG83&gt;In_Grid_Import_MW*Hours_In_Day*Calc_3!CG$5+Tolerance)</f>
        <v>0</v>
      </c>
      <c r="CH38" s="17" t="n">
        <f aca="false">N(Calc_3!CH83&gt;In_Grid_Import_MW*Hours_In_Day*Calc_3!CH$5+Tolerance)</f>
        <v>0</v>
      </c>
      <c r="CI38" s="17" t="n">
        <f aca="false">N(Calc_3!CI83&gt;In_Grid_Import_MW*Hours_In_Day*Calc_3!CI$5+Tolerance)</f>
        <v>0</v>
      </c>
      <c r="CJ38" s="17" t="n">
        <f aca="false">N(Calc_3!CJ83&gt;In_Grid_Import_MW*Hours_In_Day*Calc_3!CJ$5+Tolerance)</f>
        <v>0</v>
      </c>
      <c r="CK38" s="17" t="n">
        <f aca="false">N(Calc_3!CK83&gt;In_Grid_Import_MW*Hours_In_Day*Calc_3!CK$5+Tolerance)</f>
        <v>0</v>
      </c>
      <c r="CL38" s="17" t="n">
        <f aca="false">N(Calc_3!CL83&gt;In_Grid_Import_MW*Hours_In_Day*Calc_3!CL$5+Tolerance)</f>
        <v>0</v>
      </c>
      <c r="CM38" s="17" t="n">
        <f aca="false">N(Calc_3!CM83&gt;In_Grid_Import_MW*Hours_In_Day*Calc_3!CM$5+Tolerance)</f>
        <v>0</v>
      </c>
      <c r="CN38" s="17" t="n">
        <f aca="false">N(Calc_3!CN83&gt;In_Grid_Import_MW*Hours_In_Day*Calc_3!CN$5+Tolerance)</f>
        <v>0</v>
      </c>
      <c r="CO38" s="17" t="n">
        <f aca="false">N(Calc_3!CO83&gt;In_Grid_Import_MW*Hours_In_Day*Calc_3!CO$5+Tolerance)</f>
        <v>0</v>
      </c>
      <c r="CP38" s="17" t="n">
        <f aca="false">N(Calc_3!CP83&gt;In_Grid_Import_MW*Hours_In_Day*Calc_3!CP$5+Tolerance)</f>
        <v>0</v>
      </c>
      <c r="CQ38" s="17" t="n">
        <f aca="false">N(Calc_3!CQ83&gt;In_Grid_Import_MW*Hours_In_Day*Calc_3!CQ$5+Tolerance)</f>
        <v>0</v>
      </c>
      <c r="CR38" s="17" t="n">
        <f aca="false">N(Calc_3!CR83&gt;In_Grid_Import_MW*Hours_In_Day*Calc_3!CR$5+Tolerance)</f>
        <v>0</v>
      </c>
      <c r="CS38" s="17" t="n">
        <f aca="false">N(Calc_3!CS83&gt;In_Grid_Import_MW*Hours_In_Day*Calc_3!CS$5+Tolerance)</f>
        <v>0</v>
      </c>
      <c r="CT38" s="17" t="n">
        <f aca="false">N(Calc_3!CT83&gt;In_Grid_Import_MW*Hours_In_Day*Calc_3!CT$5+Tolerance)</f>
        <v>0</v>
      </c>
      <c r="CU38" s="17" t="n">
        <f aca="false">N(Calc_3!CU83&gt;In_Grid_Import_MW*Hours_In_Day*Calc_3!CU$5+Tolerance)</f>
        <v>0</v>
      </c>
      <c r="CV38" s="17" t="n">
        <f aca="false">N(Calc_3!CV83&gt;In_Grid_Import_MW*Hours_In_Day*Calc_3!CV$5+Tolerance)</f>
        <v>0</v>
      </c>
      <c r="CW38" s="17" t="n">
        <f aca="false">N(Calc_3!CW83&gt;In_Grid_Import_MW*Hours_In_Day*Calc_3!CW$5+Tolerance)</f>
        <v>0</v>
      </c>
      <c r="CX38" s="17" t="n">
        <f aca="false">N(Calc_3!CX83&gt;In_Grid_Import_MW*Hours_In_Day*Calc_3!CX$5+Tolerance)</f>
        <v>0</v>
      </c>
      <c r="CY38" s="17" t="n">
        <f aca="false">N(Calc_3!CY83&gt;In_Grid_Import_MW*Hours_In_Day*Calc_3!CY$5+Tolerance)</f>
        <v>0</v>
      </c>
      <c r="CZ38" s="17" t="n">
        <f aca="false">N(Calc_3!CZ83&gt;In_Grid_Import_MW*Hours_In_Day*Calc_3!CZ$5+Tolerance)</f>
        <v>0</v>
      </c>
      <c r="DA38" s="17" t="n">
        <f aca="false">N(Calc_3!DA83&gt;In_Grid_Import_MW*Hours_In_Day*Calc_3!DA$5+Tolerance)</f>
        <v>0</v>
      </c>
      <c r="DB38" s="17" t="n">
        <f aca="false">N(Calc_3!DB83&gt;In_Grid_Import_MW*Hours_In_Day*Calc_3!DB$5+Tolerance)</f>
        <v>0</v>
      </c>
      <c r="DC38" s="17" t="n">
        <f aca="false">N(Calc_3!DC83&gt;In_Grid_Import_MW*Hours_In_Day*Calc_3!DC$5+Tolerance)</f>
        <v>0</v>
      </c>
      <c r="DD38" s="17" t="n">
        <f aca="false">N(Calc_3!DD83&gt;In_Grid_Import_MW*Hours_In_Day*Calc_3!DD$5+Tolerance)</f>
        <v>0</v>
      </c>
      <c r="DE38" s="17" t="n">
        <f aca="false">N(Calc_3!DE83&gt;In_Grid_Import_MW*Hours_In_Day*Calc_3!DE$5+Tolerance)</f>
        <v>0</v>
      </c>
      <c r="DF38" s="17" t="n">
        <f aca="false">N(Calc_3!DF83&gt;In_Grid_Import_MW*Hours_In_Day*Calc_3!DF$5+Tolerance)</f>
        <v>0</v>
      </c>
      <c r="DG38" s="17" t="n">
        <f aca="false">N(Calc_3!DG83&gt;In_Grid_Import_MW*Hours_In_Day*Calc_3!DG$5+Tolerance)</f>
        <v>0</v>
      </c>
      <c r="DH38" s="17" t="n">
        <f aca="false">N(Calc_3!DH83&gt;In_Grid_Import_MW*Hours_In_Day*Calc_3!DH$5+Tolerance)</f>
        <v>0</v>
      </c>
      <c r="DI38" s="17" t="n">
        <f aca="false">N(Calc_3!DI83&gt;In_Grid_Import_MW*Hours_In_Day*Calc_3!DI$5+Tolerance)</f>
        <v>0</v>
      </c>
      <c r="DJ38" s="17" t="n">
        <f aca="false">N(Calc_3!DJ83&gt;In_Grid_Import_MW*Hours_In_Day*Calc_3!DJ$5+Tolerance)</f>
        <v>0</v>
      </c>
      <c r="DK38" s="17" t="n">
        <f aca="false">N(Calc_3!DK83&gt;In_Grid_Import_MW*Hours_In_Day*Calc_3!DK$5+Tolerance)</f>
        <v>0</v>
      </c>
      <c r="DL38" s="17" t="n">
        <f aca="false">N(Calc_3!DL83&gt;In_Grid_Import_MW*Hours_In_Day*Calc_3!DL$5+Tolerance)</f>
        <v>0</v>
      </c>
      <c r="DM38" s="17" t="n">
        <f aca="false">N(Calc_3!DM83&gt;In_Grid_Import_MW*Hours_In_Day*Calc_3!DM$5+Tolerance)</f>
        <v>0</v>
      </c>
      <c r="DN38" s="17" t="n">
        <f aca="false">N(Calc_3!DN83&gt;In_Grid_Import_MW*Hours_In_Day*Calc_3!DN$5+Tolerance)</f>
        <v>0</v>
      </c>
      <c r="DO38" s="17" t="n">
        <f aca="false">N(Calc_3!DO83&gt;In_Grid_Import_MW*Hours_In_Day*Calc_3!DO$5+Tolerance)</f>
        <v>0</v>
      </c>
      <c r="DP38" s="17" t="n">
        <f aca="false">N(Calc_3!DP83&gt;In_Grid_Import_MW*Hours_In_Day*Calc_3!DP$5+Tolerance)</f>
        <v>0</v>
      </c>
      <c r="DQ38" s="17" t="n">
        <f aca="false">N(Calc_3!DQ83&gt;In_Grid_Import_MW*Hours_In_Day*Calc_3!DQ$5+Tolerance)</f>
        <v>0</v>
      </c>
      <c r="DR38" s="17" t="n">
        <f aca="false">N(Calc_3!DR83&gt;In_Grid_Import_MW*Hours_In_Day*Calc_3!DR$5+Tolerance)</f>
        <v>0</v>
      </c>
      <c r="DS38" s="17" t="n">
        <f aca="false">N(Calc_3!DS83&gt;In_Grid_Import_MW*Hours_In_Day*Calc_3!DS$5+Tolerance)</f>
        <v>0</v>
      </c>
      <c r="DT38" s="17" t="n">
        <f aca="false">N(Calc_3!DT83&gt;In_Grid_Import_MW*Hours_In_Day*Calc_3!DT$5+Tolerance)</f>
        <v>0</v>
      </c>
      <c r="DU38" s="17" t="n">
        <f aca="false">N(Calc_3!DU83&gt;In_Grid_Import_MW*Hours_In_Day*Calc_3!DU$5+Tolerance)</f>
        <v>0</v>
      </c>
      <c r="DV38" s="17" t="n">
        <f aca="false">N(Calc_3!DV83&gt;In_Grid_Import_MW*Hours_In_Day*Calc_3!DV$5+Tolerance)</f>
        <v>0</v>
      </c>
      <c r="DW38" s="17" t="n">
        <f aca="false">N(Calc_3!DW83&gt;In_Grid_Import_MW*Hours_In_Day*Calc_3!DW$5+Tolerance)</f>
        <v>0</v>
      </c>
      <c r="DX38" s="17" t="n">
        <f aca="false">N(Calc_3!DX83&gt;In_Grid_Import_MW*Hours_In_Day*Calc_3!DX$5+Tolerance)</f>
        <v>0</v>
      </c>
      <c r="DY38" s="17" t="n">
        <f aca="false">N(Calc_3!DY83&gt;In_Grid_Import_MW*Hours_In_Day*Calc_3!DY$5+Tolerance)</f>
        <v>0</v>
      </c>
      <c r="DZ38" s="17" t="n">
        <f aca="false">N(Calc_3!DZ83&gt;In_Grid_Import_MW*Hours_In_Day*Calc_3!DZ$5+Tolerance)</f>
        <v>0</v>
      </c>
      <c r="EA38" s="17" t="n">
        <f aca="false">N(Calc_3!EA83&gt;In_Grid_Import_MW*Hours_In_Day*Calc_3!EA$5+Tolerance)</f>
        <v>0</v>
      </c>
      <c r="EB38" s="17" t="n">
        <f aca="false">N(Calc_3!EB83&gt;In_Grid_Import_MW*Hours_In_Day*Calc_3!EB$5+Tolerance)</f>
        <v>0</v>
      </c>
      <c r="EC38" s="17" t="n">
        <f aca="false">N(Calc_3!EC83&gt;In_Grid_Import_MW*Hours_In_Day*Calc_3!EC$5+Tolerance)</f>
        <v>0</v>
      </c>
      <c r="ED38" s="17" t="n">
        <f aca="false">N(Calc_3!ED83&gt;In_Grid_Import_MW*Hours_In_Day*Calc_3!ED$5+Tolerance)</f>
        <v>0</v>
      </c>
      <c r="EE38" s="17" t="n">
        <f aca="false">N(Calc_3!EE83&gt;In_Grid_Import_MW*Hours_In_Day*Calc_3!EE$5+Tolerance)</f>
        <v>0</v>
      </c>
      <c r="EF38" s="17" t="n">
        <f aca="false">N(Calc_3!EF83&gt;In_Grid_Import_MW*Hours_In_Day*Calc_3!EF$5+Tolerance)</f>
        <v>0</v>
      </c>
      <c r="EG38" s="17" t="n">
        <f aca="false">N(Calc_3!EG83&gt;In_Grid_Import_MW*Hours_In_Day*Calc_3!EG$5+Tolerance)</f>
        <v>0</v>
      </c>
      <c r="EH38" s="17" t="n">
        <f aca="false">N(Calc_3!EH83&gt;In_Grid_Import_MW*Hours_In_Day*Calc_3!EH$5+Tolerance)</f>
        <v>0</v>
      </c>
      <c r="EI38" s="17" t="n">
        <f aca="false">N(Calc_3!EI83&gt;In_Grid_Import_MW*Hours_In_Day*Calc_3!EI$5+Tolerance)</f>
        <v>0</v>
      </c>
      <c r="EJ38" s="17" t="n">
        <f aca="false">N(Calc_3!EJ83&gt;In_Grid_Import_MW*Hours_In_Day*Calc_3!EJ$5+Tolerance)</f>
        <v>0</v>
      </c>
      <c r="EK38" s="17" t="n">
        <f aca="false">N(Calc_3!EK83&gt;In_Grid_Import_MW*Hours_In_Day*Calc_3!EK$5+Tolerance)</f>
        <v>0</v>
      </c>
      <c r="EL38" s="17" t="n">
        <f aca="false">N(Calc_3!EL83&gt;In_Grid_Import_MW*Hours_In_Day*Calc_3!EL$5+Tolerance)</f>
        <v>0</v>
      </c>
      <c r="EM38" s="17" t="n">
        <f aca="false">N(Calc_3!EM83&gt;In_Grid_Import_MW*Hours_In_Day*Calc_3!EM$5+Tolerance)</f>
        <v>0</v>
      </c>
      <c r="EN38" s="17" t="n">
        <f aca="false">N(Calc_3!EN83&gt;In_Grid_Import_MW*Hours_In_Day*Calc_3!EN$5+Tolerance)</f>
        <v>0</v>
      </c>
      <c r="EO38" s="17" t="n">
        <f aca="false">N(Calc_3!EO83&gt;In_Grid_Import_MW*Hours_In_Day*Calc_3!EO$5+Tolerance)</f>
        <v>0</v>
      </c>
      <c r="EP38" s="17" t="n">
        <f aca="false">N(Calc_3!EP83&gt;In_Grid_Import_MW*Hours_In_Day*Calc_3!EP$5+Tolerance)</f>
        <v>0</v>
      </c>
      <c r="EQ38" s="17" t="n">
        <f aca="false">N(Calc_3!EQ83&gt;In_Grid_Import_MW*Hours_In_Day*Calc_3!EQ$5+Tolerance)</f>
        <v>0</v>
      </c>
      <c r="ER38" s="17" t="n">
        <f aca="false">N(Calc_3!ER83&gt;In_Grid_Import_MW*Hours_In_Day*Calc_3!ER$5+Tolerance)</f>
        <v>0</v>
      </c>
      <c r="ES38" s="17" t="n">
        <f aca="false">N(Calc_3!ES83&gt;In_Grid_Import_MW*Hours_In_Day*Calc_3!ES$5+Tolerance)</f>
        <v>0</v>
      </c>
      <c r="ET38" s="17" t="n">
        <f aca="false">N(Calc_3!ET83&gt;In_Grid_Import_MW*Hours_In_Day*Calc_3!ET$5+Tolerance)</f>
        <v>0</v>
      </c>
      <c r="EU38" s="17" t="n">
        <f aca="false">N(Calc_3!EU83&gt;In_Grid_Import_MW*Hours_In_Day*Calc_3!EU$5+Tolerance)</f>
        <v>0</v>
      </c>
      <c r="EV38" s="17" t="n">
        <f aca="false">N(Calc_3!EV83&gt;In_Grid_Import_MW*Hours_In_Day*Calc_3!EV$5+Tolerance)</f>
        <v>0</v>
      </c>
      <c r="EW38" s="17" t="n">
        <f aca="false">N(Calc_3!EW83&gt;In_Grid_Import_MW*Hours_In_Day*Calc_3!EW$5+Tolerance)</f>
        <v>0</v>
      </c>
      <c r="EX38" s="17" t="n">
        <f aca="false">N(Calc_3!EX83&gt;In_Grid_Import_MW*Hours_In_Day*Calc_3!EX$5+Tolerance)</f>
        <v>0</v>
      </c>
      <c r="EY38" s="17" t="n">
        <f aca="false">N(Calc_3!EY83&gt;In_Grid_Import_MW*Hours_In_Day*Calc_3!EY$5+Tolerance)</f>
        <v>0</v>
      </c>
      <c r="EZ38" s="17" t="n">
        <f aca="false">N(Calc_3!EZ83&gt;In_Grid_Import_MW*Hours_In_Day*Calc_3!EZ$5+Tolerance)</f>
        <v>0</v>
      </c>
      <c r="FA38" s="17" t="n">
        <f aca="false">N(Calc_3!FA83&gt;In_Grid_Import_MW*Hours_In_Day*Calc_3!FA$5+Tolerance)</f>
        <v>0</v>
      </c>
      <c r="FB38" s="17" t="n">
        <f aca="false">N(Calc_3!FB83&gt;In_Grid_Import_MW*Hours_In_Day*Calc_3!FB$5+Tolerance)</f>
        <v>0</v>
      </c>
      <c r="FC38" s="17" t="n">
        <f aca="false">N(Calc_3!FC83&gt;In_Grid_Import_MW*Hours_In_Day*Calc_3!FC$5+Tolerance)</f>
        <v>0</v>
      </c>
      <c r="FD38" s="17" t="n">
        <f aca="false">N(Calc_3!FD83&gt;In_Grid_Import_MW*Hours_In_Day*Calc_3!FD$5+Tolerance)</f>
        <v>0</v>
      </c>
      <c r="FE38" s="17" t="n">
        <f aca="false">N(Calc_3!FE83&gt;In_Grid_Import_MW*Hours_In_Day*Calc_3!FE$5+Tolerance)</f>
        <v>0</v>
      </c>
      <c r="FF38" s="17" t="n">
        <f aca="false">N(Calc_3!FF83&gt;In_Grid_Import_MW*Hours_In_Day*Calc_3!FF$5+Tolerance)</f>
        <v>0</v>
      </c>
      <c r="FG38" s="17" t="n">
        <f aca="false">N(Calc_3!FG83&gt;In_Grid_Import_MW*Hours_In_Day*Calc_3!FG$5+Tolerance)</f>
        <v>0</v>
      </c>
      <c r="FH38" s="17" t="n">
        <f aca="false">N(Calc_3!FH83&gt;In_Grid_Import_MW*Hours_In_Day*Calc_3!FH$5+Tolerance)</f>
        <v>0</v>
      </c>
    </row>
    <row r="39" customFormat="false" ht="15" hidden="false" customHeight="false" outlineLevel="0" collapsed="false">
      <c r="C39" s="0" t="s">
        <v>941</v>
      </c>
      <c r="D39" s="11" t="s">
        <v>34</v>
      </c>
      <c r="E39" s="66" t="str">
        <f aca="false">IF(F39=0,"OK","CHECK")</f>
        <v>OK</v>
      </c>
      <c r="F39" s="17" t="n">
        <f aca="false">SUM(J39:FH39)</f>
        <v>0</v>
      </c>
      <c r="J39" s="17" t="n">
        <f aca="false">N(Calc_1!J81+Calc_1!J80&gt;Calc_1!J75+Calc_1!J76+Tolerance)+N(Calc_1!J81&lt;-Tolerance)</f>
        <v>0</v>
      </c>
      <c r="K39" s="17" t="n">
        <f aca="false">N(Calc_1!K81+Calc_1!K80&gt;Calc_1!K75+Calc_1!K76+Tolerance)+N(Calc_1!K81&lt;-Tolerance)</f>
        <v>0</v>
      </c>
      <c r="L39" s="17" t="n">
        <f aca="false">N(Calc_1!L81+Calc_1!L80&gt;Calc_1!L75+Calc_1!L76+Tolerance)+N(Calc_1!L81&lt;-Tolerance)</f>
        <v>0</v>
      </c>
      <c r="M39" s="17" t="n">
        <f aca="false">N(Calc_1!M81+Calc_1!M80&gt;Calc_1!M75+Calc_1!M76+Tolerance)+N(Calc_1!M81&lt;-Tolerance)</f>
        <v>0</v>
      </c>
      <c r="N39" s="17" t="n">
        <f aca="false">N(Calc_1!N81+Calc_1!N80&gt;Calc_1!N75+Calc_1!N76+Tolerance)+N(Calc_1!N81&lt;-Tolerance)</f>
        <v>0</v>
      </c>
      <c r="O39" s="17" t="n">
        <f aca="false">N(Calc_1!O81+Calc_1!O80&gt;Calc_1!O75+Calc_1!O76+Tolerance)+N(Calc_1!O81&lt;-Tolerance)</f>
        <v>0</v>
      </c>
      <c r="P39" s="17" t="n">
        <f aca="false">N(Calc_1!P81+Calc_1!P80&gt;Calc_1!P75+Calc_1!P76+Tolerance)+N(Calc_1!P81&lt;-Tolerance)</f>
        <v>0</v>
      </c>
      <c r="Q39" s="17" t="n">
        <f aca="false">N(Calc_1!Q81+Calc_1!Q80&gt;Calc_1!Q75+Calc_1!Q76+Tolerance)+N(Calc_1!Q81&lt;-Tolerance)</f>
        <v>0</v>
      </c>
      <c r="R39" s="17" t="n">
        <f aca="false">N(Calc_1!R81+Calc_1!R80&gt;Calc_1!R75+Calc_1!R76+Tolerance)+N(Calc_1!R81&lt;-Tolerance)</f>
        <v>0</v>
      </c>
      <c r="S39" s="17" t="n">
        <f aca="false">N(Calc_1!S81+Calc_1!S80&gt;Calc_1!S75+Calc_1!S76+Tolerance)+N(Calc_1!S81&lt;-Tolerance)</f>
        <v>0</v>
      </c>
      <c r="T39" s="17" t="n">
        <f aca="false">N(Calc_1!T81+Calc_1!T80&gt;Calc_1!T75+Calc_1!T76+Tolerance)+N(Calc_1!T81&lt;-Tolerance)</f>
        <v>0</v>
      </c>
      <c r="U39" s="17" t="n">
        <f aca="false">N(Calc_1!U81+Calc_1!U80&gt;Calc_1!U75+Calc_1!U76+Tolerance)+N(Calc_1!U81&lt;-Tolerance)</f>
        <v>0</v>
      </c>
      <c r="V39" s="17" t="n">
        <f aca="false">N(Calc_1!V81+Calc_1!V80&gt;Calc_1!V75+Calc_1!V76+Tolerance)+N(Calc_1!V81&lt;-Tolerance)</f>
        <v>0</v>
      </c>
      <c r="W39" s="17" t="n">
        <f aca="false">N(Calc_1!W81+Calc_1!W80&gt;Calc_1!W75+Calc_1!W76+Tolerance)+N(Calc_1!W81&lt;-Tolerance)</f>
        <v>0</v>
      </c>
      <c r="X39" s="17" t="n">
        <f aca="false">N(Calc_1!X81+Calc_1!X80&gt;Calc_1!X75+Calc_1!X76+Tolerance)+N(Calc_1!X81&lt;-Tolerance)</f>
        <v>0</v>
      </c>
      <c r="Y39" s="17" t="n">
        <f aca="false">N(Calc_1!Y81+Calc_1!Y80&gt;Calc_1!Y75+Calc_1!Y76+Tolerance)+N(Calc_1!Y81&lt;-Tolerance)</f>
        <v>0</v>
      </c>
      <c r="Z39" s="17" t="n">
        <f aca="false">N(Calc_1!Z81+Calc_1!Z80&gt;Calc_1!Z75+Calc_1!Z76+Tolerance)+N(Calc_1!Z81&lt;-Tolerance)</f>
        <v>0</v>
      </c>
      <c r="AA39" s="17" t="n">
        <f aca="false">N(Calc_1!AA81+Calc_1!AA80&gt;Calc_1!AA75+Calc_1!AA76+Tolerance)+N(Calc_1!AA81&lt;-Tolerance)</f>
        <v>0</v>
      </c>
      <c r="AB39" s="17" t="n">
        <f aca="false">N(Calc_1!AB81+Calc_1!AB80&gt;Calc_1!AB75+Calc_1!AB76+Tolerance)+N(Calc_1!AB81&lt;-Tolerance)</f>
        <v>0</v>
      </c>
      <c r="AC39" s="17" t="n">
        <f aca="false">N(Calc_1!AC81+Calc_1!AC80&gt;Calc_1!AC75+Calc_1!AC76+Tolerance)+N(Calc_1!AC81&lt;-Tolerance)</f>
        <v>0</v>
      </c>
      <c r="AD39" s="17" t="n">
        <f aca="false">N(Calc_1!AD81+Calc_1!AD80&gt;Calc_1!AD75+Calc_1!AD76+Tolerance)+N(Calc_1!AD81&lt;-Tolerance)</f>
        <v>0</v>
      </c>
      <c r="AE39" s="17" t="n">
        <f aca="false">N(Calc_1!AE81+Calc_1!AE80&gt;Calc_1!AE75+Calc_1!AE76+Tolerance)+N(Calc_1!AE81&lt;-Tolerance)</f>
        <v>0</v>
      </c>
      <c r="AF39" s="17" t="n">
        <f aca="false">N(Calc_1!AF81+Calc_1!AF80&gt;Calc_1!AF75+Calc_1!AF76+Tolerance)+N(Calc_1!AF81&lt;-Tolerance)</f>
        <v>0</v>
      </c>
      <c r="AG39" s="17" t="n">
        <f aca="false">N(Calc_1!AG81+Calc_1!AG80&gt;Calc_1!AG75+Calc_1!AG76+Tolerance)+N(Calc_1!AG81&lt;-Tolerance)</f>
        <v>0</v>
      </c>
      <c r="AH39" s="17" t="n">
        <f aca="false">N(Calc_1!AH81+Calc_1!AH80&gt;Calc_1!AH75+Calc_1!AH76+Tolerance)+N(Calc_1!AH81&lt;-Tolerance)</f>
        <v>0</v>
      </c>
      <c r="AI39" s="17" t="n">
        <f aca="false">N(Calc_1!AI81+Calc_1!AI80&gt;Calc_1!AI75+Calc_1!AI76+Tolerance)+N(Calc_1!AI81&lt;-Tolerance)</f>
        <v>0</v>
      </c>
      <c r="AJ39" s="17" t="n">
        <f aca="false">N(Calc_1!AJ81+Calc_1!AJ80&gt;Calc_1!AJ75+Calc_1!AJ76+Tolerance)+N(Calc_1!AJ81&lt;-Tolerance)</f>
        <v>0</v>
      </c>
      <c r="AK39" s="17" t="n">
        <f aca="false">N(Calc_1!AK81+Calc_1!AK80&gt;Calc_1!AK75+Calc_1!AK76+Tolerance)+N(Calc_1!AK81&lt;-Tolerance)</f>
        <v>0</v>
      </c>
      <c r="AL39" s="17" t="n">
        <f aca="false">N(Calc_1!AL81+Calc_1!AL80&gt;Calc_1!AL75+Calc_1!AL76+Tolerance)+N(Calc_1!AL81&lt;-Tolerance)</f>
        <v>0</v>
      </c>
      <c r="AM39" s="17" t="n">
        <f aca="false">N(Calc_1!AM81+Calc_1!AM80&gt;Calc_1!AM75+Calc_1!AM76+Tolerance)+N(Calc_1!AM81&lt;-Tolerance)</f>
        <v>0</v>
      </c>
      <c r="AN39" s="17" t="n">
        <f aca="false">N(Calc_1!AN81+Calc_1!AN80&gt;Calc_1!AN75+Calc_1!AN76+Tolerance)+N(Calc_1!AN81&lt;-Tolerance)</f>
        <v>0</v>
      </c>
      <c r="AO39" s="17" t="n">
        <f aca="false">N(Calc_1!AO81+Calc_1!AO80&gt;Calc_1!AO75+Calc_1!AO76+Tolerance)+N(Calc_1!AO81&lt;-Tolerance)</f>
        <v>0</v>
      </c>
      <c r="AP39" s="17" t="n">
        <f aca="false">N(Calc_1!AP81+Calc_1!AP80&gt;Calc_1!AP75+Calc_1!AP76+Tolerance)+N(Calc_1!AP81&lt;-Tolerance)</f>
        <v>0</v>
      </c>
      <c r="AQ39" s="17" t="n">
        <f aca="false">N(Calc_1!AQ81+Calc_1!AQ80&gt;Calc_1!AQ75+Calc_1!AQ76+Tolerance)+N(Calc_1!AQ81&lt;-Tolerance)</f>
        <v>0</v>
      </c>
      <c r="AR39" s="17" t="n">
        <f aca="false">N(Calc_1!AR81+Calc_1!AR80&gt;Calc_1!AR75+Calc_1!AR76+Tolerance)+N(Calc_1!AR81&lt;-Tolerance)</f>
        <v>0</v>
      </c>
      <c r="AS39" s="17" t="n">
        <f aca="false">N(Calc_1!AS81+Calc_1!AS80&gt;Calc_1!AS75+Calc_1!AS76+Tolerance)+N(Calc_1!AS81&lt;-Tolerance)</f>
        <v>0</v>
      </c>
      <c r="AT39" s="17" t="n">
        <f aca="false">N(Calc_1!AT81+Calc_1!AT80&gt;Calc_1!AT75+Calc_1!AT76+Tolerance)+N(Calc_1!AT81&lt;-Tolerance)</f>
        <v>0</v>
      </c>
      <c r="AU39" s="17" t="n">
        <f aca="false">N(Calc_1!AU81+Calc_1!AU80&gt;Calc_1!AU75+Calc_1!AU76+Tolerance)+N(Calc_1!AU81&lt;-Tolerance)</f>
        <v>0</v>
      </c>
      <c r="AV39" s="17" t="n">
        <f aca="false">N(Calc_1!AV81+Calc_1!AV80&gt;Calc_1!AV75+Calc_1!AV76+Tolerance)+N(Calc_1!AV81&lt;-Tolerance)</f>
        <v>0</v>
      </c>
      <c r="AW39" s="17" t="n">
        <f aca="false">N(Calc_1!AW81+Calc_1!AW80&gt;Calc_1!AW75+Calc_1!AW76+Tolerance)+N(Calc_1!AW81&lt;-Tolerance)</f>
        <v>0</v>
      </c>
      <c r="AX39" s="17" t="n">
        <f aca="false">N(Calc_1!AX81+Calc_1!AX80&gt;Calc_1!AX75+Calc_1!AX76+Tolerance)+N(Calc_1!AX81&lt;-Tolerance)</f>
        <v>0</v>
      </c>
      <c r="AY39" s="17" t="n">
        <f aca="false">N(Calc_1!AY81+Calc_1!AY80&gt;Calc_1!AY75+Calc_1!AY76+Tolerance)+N(Calc_1!AY81&lt;-Tolerance)</f>
        <v>0</v>
      </c>
      <c r="AZ39" s="17" t="n">
        <f aca="false">N(Calc_1!AZ81+Calc_1!AZ80&gt;Calc_1!AZ75+Calc_1!AZ76+Tolerance)+N(Calc_1!AZ81&lt;-Tolerance)</f>
        <v>0</v>
      </c>
      <c r="BA39" s="17" t="n">
        <f aca="false">N(Calc_1!BA81+Calc_1!BA80&gt;Calc_1!BA75+Calc_1!BA76+Tolerance)+N(Calc_1!BA81&lt;-Tolerance)</f>
        <v>0</v>
      </c>
      <c r="BB39" s="17" t="n">
        <f aca="false">N(Calc_1!BB81+Calc_1!BB80&gt;Calc_1!BB75+Calc_1!BB76+Tolerance)+N(Calc_1!BB81&lt;-Tolerance)</f>
        <v>0</v>
      </c>
      <c r="BC39" s="17" t="n">
        <f aca="false">N(Calc_1!BC81+Calc_1!BC80&gt;Calc_1!BC75+Calc_1!BC76+Tolerance)+N(Calc_1!BC81&lt;-Tolerance)</f>
        <v>0</v>
      </c>
      <c r="BD39" s="17" t="n">
        <f aca="false">N(Calc_1!BD81+Calc_1!BD80&gt;Calc_1!BD75+Calc_1!BD76+Tolerance)+N(Calc_1!BD81&lt;-Tolerance)</f>
        <v>0</v>
      </c>
      <c r="BE39" s="17" t="n">
        <f aca="false">N(Calc_1!BE81+Calc_1!BE80&gt;Calc_1!BE75+Calc_1!BE76+Tolerance)+N(Calc_1!BE81&lt;-Tolerance)</f>
        <v>0</v>
      </c>
      <c r="BF39" s="17" t="n">
        <f aca="false">N(Calc_1!BF81+Calc_1!BF80&gt;Calc_1!BF75+Calc_1!BF76+Tolerance)+N(Calc_1!BF81&lt;-Tolerance)</f>
        <v>0</v>
      </c>
      <c r="BG39" s="17" t="n">
        <f aca="false">N(Calc_1!BG81+Calc_1!BG80&gt;Calc_1!BG75+Calc_1!BG76+Tolerance)+N(Calc_1!BG81&lt;-Tolerance)</f>
        <v>0</v>
      </c>
      <c r="BH39" s="17" t="n">
        <f aca="false">N(Calc_1!BH81+Calc_1!BH80&gt;Calc_1!BH75+Calc_1!BH76+Tolerance)+N(Calc_1!BH81&lt;-Tolerance)</f>
        <v>0</v>
      </c>
      <c r="BI39" s="17" t="n">
        <f aca="false">N(Calc_1!BI81+Calc_1!BI80&gt;Calc_1!BI75+Calc_1!BI76+Tolerance)+N(Calc_1!BI81&lt;-Tolerance)</f>
        <v>0</v>
      </c>
      <c r="BJ39" s="17" t="n">
        <f aca="false">N(Calc_1!BJ81+Calc_1!BJ80&gt;Calc_1!BJ75+Calc_1!BJ76+Tolerance)+N(Calc_1!BJ81&lt;-Tolerance)</f>
        <v>0</v>
      </c>
      <c r="BK39" s="17" t="n">
        <f aca="false">N(Calc_1!BK81+Calc_1!BK80&gt;Calc_1!BK75+Calc_1!BK76+Tolerance)+N(Calc_1!BK81&lt;-Tolerance)</f>
        <v>0</v>
      </c>
      <c r="BL39" s="17" t="n">
        <f aca="false">N(Calc_1!BL81+Calc_1!BL80&gt;Calc_1!BL75+Calc_1!BL76+Tolerance)+N(Calc_1!BL81&lt;-Tolerance)</f>
        <v>0</v>
      </c>
      <c r="BM39" s="17" t="n">
        <f aca="false">N(Calc_1!BM81+Calc_1!BM80&gt;Calc_1!BM75+Calc_1!BM76+Tolerance)+N(Calc_1!BM81&lt;-Tolerance)</f>
        <v>0</v>
      </c>
      <c r="BN39" s="17" t="n">
        <f aca="false">N(Calc_1!BN81+Calc_1!BN80&gt;Calc_1!BN75+Calc_1!BN76+Tolerance)+N(Calc_1!BN81&lt;-Tolerance)</f>
        <v>0</v>
      </c>
      <c r="BO39" s="17" t="n">
        <f aca="false">N(Calc_1!BO81+Calc_1!BO80&gt;Calc_1!BO75+Calc_1!BO76+Tolerance)+N(Calc_1!BO81&lt;-Tolerance)</f>
        <v>0</v>
      </c>
      <c r="BP39" s="17" t="n">
        <f aca="false">N(Calc_1!BP81+Calc_1!BP80&gt;Calc_1!BP75+Calc_1!BP76+Tolerance)+N(Calc_1!BP81&lt;-Tolerance)</f>
        <v>0</v>
      </c>
      <c r="BQ39" s="17" t="n">
        <f aca="false">N(Calc_1!BQ81+Calc_1!BQ80&gt;Calc_1!BQ75+Calc_1!BQ76+Tolerance)+N(Calc_1!BQ81&lt;-Tolerance)</f>
        <v>0</v>
      </c>
      <c r="BR39" s="17" t="n">
        <f aca="false">N(Calc_1!BR81+Calc_1!BR80&gt;Calc_1!BR75+Calc_1!BR76+Tolerance)+N(Calc_1!BR81&lt;-Tolerance)</f>
        <v>0</v>
      </c>
      <c r="BS39" s="17" t="n">
        <f aca="false">N(Calc_1!BS81+Calc_1!BS80&gt;Calc_1!BS75+Calc_1!BS76+Tolerance)+N(Calc_1!BS81&lt;-Tolerance)</f>
        <v>0</v>
      </c>
      <c r="BT39" s="17" t="n">
        <f aca="false">N(Calc_1!BT81+Calc_1!BT80&gt;Calc_1!BT75+Calc_1!BT76+Tolerance)+N(Calc_1!BT81&lt;-Tolerance)</f>
        <v>0</v>
      </c>
      <c r="BU39" s="17" t="n">
        <f aca="false">N(Calc_1!BU81+Calc_1!BU80&gt;Calc_1!BU75+Calc_1!BU76+Tolerance)+N(Calc_1!BU81&lt;-Tolerance)</f>
        <v>0</v>
      </c>
      <c r="BV39" s="17" t="n">
        <f aca="false">N(Calc_1!BV81+Calc_1!BV80&gt;Calc_1!BV75+Calc_1!BV76+Tolerance)+N(Calc_1!BV81&lt;-Tolerance)</f>
        <v>0</v>
      </c>
      <c r="BW39" s="17" t="n">
        <f aca="false">N(Calc_1!BW81+Calc_1!BW80&gt;Calc_1!BW75+Calc_1!BW76+Tolerance)+N(Calc_1!BW81&lt;-Tolerance)</f>
        <v>0</v>
      </c>
      <c r="BX39" s="17" t="n">
        <f aca="false">N(Calc_1!BX81+Calc_1!BX80&gt;Calc_1!BX75+Calc_1!BX76+Tolerance)+N(Calc_1!BX81&lt;-Tolerance)</f>
        <v>0</v>
      </c>
      <c r="BY39" s="17" t="n">
        <f aca="false">N(Calc_1!BY81+Calc_1!BY80&gt;Calc_1!BY75+Calc_1!BY76+Tolerance)+N(Calc_1!BY81&lt;-Tolerance)</f>
        <v>0</v>
      </c>
      <c r="BZ39" s="17" t="n">
        <f aca="false">N(Calc_1!BZ81+Calc_1!BZ80&gt;Calc_1!BZ75+Calc_1!BZ76+Tolerance)+N(Calc_1!BZ81&lt;-Tolerance)</f>
        <v>0</v>
      </c>
      <c r="CA39" s="17" t="n">
        <f aca="false">N(Calc_1!CA81+Calc_1!CA80&gt;Calc_1!CA75+Calc_1!CA76+Tolerance)+N(Calc_1!CA81&lt;-Tolerance)</f>
        <v>0</v>
      </c>
      <c r="CB39" s="17" t="n">
        <f aca="false">N(Calc_1!CB81+Calc_1!CB80&gt;Calc_1!CB75+Calc_1!CB76+Tolerance)+N(Calc_1!CB81&lt;-Tolerance)</f>
        <v>0</v>
      </c>
      <c r="CC39" s="17" t="n">
        <f aca="false">N(Calc_1!CC81+Calc_1!CC80&gt;Calc_1!CC75+Calc_1!CC76+Tolerance)+N(Calc_1!CC81&lt;-Tolerance)</f>
        <v>0</v>
      </c>
      <c r="CD39" s="17" t="n">
        <f aca="false">N(Calc_1!CD81+Calc_1!CD80&gt;Calc_1!CD75+Calc_1!CD76+Tolerance)+N(Calc_1!CD81&lt;-Tolerance)</f>
        <v>0</v>
      </c>
      <c r="CE39" s="17" t="n">
        <f aca="false">N(Calc_1!CE81+Calc_1!CE80&gt;Calc_1!CE75+Calc_1!CE76+Tolerance)+N(Calc_1!CE81&lt;-Tolerance)</f>
        <v>0</v>
      </c>
      <c r="CF39" s="17" t="n">
        <f aca="false">N(Calc_1!CF81+Calc_1!CF80&gt;Calc_1!CF75+Calc_1!CF76+Tolerance)+N(Calc_1!CF81&lt;-Tolerance)</f>
        <v>0</v>
      </c>
      <c r="CG39" s="17" t="n">
        <f aca="false">N(Calc_1!CG81+Calc_1!CG80&gt;Calc_1!CG75+Calc_1!CG76+Tolerance)+N(Calc_1!CG81&lt;-Tolerance)</f>
        <v>0</v>
      </c>
      <c r="CH39" s="17" t="n">
        <f aca="false">N(Calc_1!CH81+Calc_1!CH80&gt;Calc_1!CH75+Calc_1!CH76+Tolerance)+N(Calc_1!CH81&lt;-Tolerance)</f>
        <v>0</v>
      </c>
      <c r="CI39" s="17" t="n">
        <f aca="false">N(Calc_1!CI81+Calc_1!CI80&gt;Calc_1!CI75+Calc_1!CI76+Tolerance)+N(Calc_1!CI81&lt;-Tolerance)</f>
        <v>0</v>
      </c>
      <c r="CJ39" s="17" t="n">
        <f aca="false">N(Calc_1!CJ81+Calc_1!CJ80&gt;Calc_1!CJ75+Calc_1!CJ76+Tolerance)+N(Calc_1!CJ81&lt;-Tolerance)</f>
        <v>0</v>
      </c>
      <c r="CK39" s="17" t="n">
        <f aca="false">N(Calc_1!CK81+Calc_1!CK80&gt;Calc_1!CK75+Calc_1!CK76+Tolerance)+N(Calc_1!CK81&lt;-Tolerance)</f>
        <v>0</v>
      </c>
      <c r="CL39" s="17" t="n">
        <f aca="false">N(Calc_1!CL81+Calc_1!CL80&gt;Calc_1!CL75+Calc_1!CL76+Tolerance)+N(Calc_1!CL81&lt;-Tolerance)</f>
        <v>0</v>
      </c>
      <c r="CM39" s="17" t="n">
        <f aca="false">N(Calc_1!CM81+Calc_1!CM80&gt;Calc_1!CM75+Calc_1!CM76+Tolerance)+N(Calc_1!CM81&lt;-Tolerance)</f>
        <v>0</v>
      </c>
      <c r="CN39" s="17" t="n">
        <f aca="false">N(Calc_1!CN81+Calc_1!CN80&gt;Calc_1!CN75+Calc_1!CN76+Tolerance)+N(Calc_1!CN81&lt;-Tolerance)</f>
        <v>0</v>
      </c>
      <c r="CO39" s="17" t="n">
        <f aca="false">N(Calc_1!CO81+Calc_1!CO80&gt;Calc_1!CO75+Calc_1!CO76+Tolerance)+N(Calc_1!CO81&lt;-Tolerance)</f>
        <v>0</v>
      </c>
      <c r="CP39" s="17" t="n">
        <f aca="false">N(Calc_1!CP81+Calc_1!CP80&gt;Calc_1!CP75+Calc_1!CP76+Tolerance)+N(Calc_1!CP81&lt;-Tolerance)</f>
        <v>0</v>
      </c>
      <c r="CQ39" s="17" t="n">
        <f aca="false">N(Calc_1!CQ81+Calc_1!CQ80&gt;Calc_1!CQ75+Calc_1!CQ76+Tolerance)+N(Calc_1!CQ81&lt;-Tolerance)</f>
        <v>0</v>
      </c>
      <c r="CR39" s="17" t="n">
        <f aca="false">N(Calc_1!CR81+Calc_1!CR80&gt;Calc_1!CR75+Calc_1!CR76+Tolerance)+N(Calc_1!CR81&lt;-Tolerance)</f>
        <v>0</v>
      </c>
      <c r="CS39" s="17" t="n">
        <f aca="false">N(Calc_1!CS81+Calc_1!CS80&gt;Calc_1!CS75+Calc_1!CS76+Tolerance)+N(Calc_1!CS81&lt;-Tolerance)</f>
        <v>0</v>
      </c>
      <c r="CT39" s="17" t="n">
        <f aca="false">N(Calc_1!CT81+Calc_1!CT80&gt;Calc_1!CT75+Calc_1!CT76+Tolerance)+N(Calc_1!CT81&lt;-Tolerance)</f>
        <v>0</v>
      </c>
      <c r="CU39" s="17" t="n">
        <f aca="false">N(Calc_1!CU81+Calc_1!CU80&gt;Calc_1!CU75+Calc_1!CU76+Tolerance)+N(Calc_1!CU81&lt;-Tolerance)</f>
        <v>0</v>
      </c>
      <c r="CV39" s="17" t="n">
        <f aca="false">N(Calc_1!CV81+Calc_1!CV80&gt;Calc_1!CV75+Calc_1!CV76+Tolerance)+N(Calc_1!CV81&lt;-Tolerance)</f>
        <v>0</v>
      </c>
      <c r="CW39" s="17" t="n">
        <f aca="false">N(Calc_1!CW81+Calc_1!CW80&gt;Calc_1!CW75+Calc_1!CW76+Tolerance)+N(Calc_1!CW81&lt;-Tolerance)</f>
        <v>0</v>
      </c>
      <c r="CX39" s="17" t="n">
        <f aca="false">N(Calc_1!CX81+Calc_1!CX80&gt;Calc_1!CX75+Calc_1!CX76+Tolerance)+N(Calc_1!CX81&lt;-Tolerance)</f>
        <v>0</v>
      </c>
      <c r="CY39" s="17" t="n">
        <f aca="false">N(Calc_1!CY81+Calc_1!CY80&gt;Calc_1!CY75+Calc_1!CY76+Tolerance)+N(Calc_1!CY81&lt;-Tolerance)</f>
        <v>0</v>
      </c>
      <c r="CZ39" s="17" t="n">
        <f aca="false">N(Calc_1!CZ81+Calc_1!CZ80&gt;Calc_1!CZ75+Calc_1!CZ76+Tolerance)+N(Calc_1!CZ81&lt;-Tolerance)</f>
        <v>0</v>
      </c>
      <c r="DA39" s="17" t="n">
        <f aca="false">N(Calc_1!DA81+Calc_1!DA80&gt;Calc_1!DA75+Calc_1!DA76+Tolerance)+N(Calc_1!DA81&lt;-Tolerance)</f>
        <v>0</v>
      </c>
      <c r="DB39" s="17" t="n">
        <f aca="false">N(Calc_1!DB81+Calc_1!DB80&gt;Calc_1!DB75+Calc_1!DB76+Tolerance)+N(Calc_1!DB81&lt;-Tolerance)</f>
        <v>0</v>
      </c>
      <c r="DC39" s="17" t="n">
        <f aca="false">N(Calc_1!DC81+Calc_1!DC80&gt;Calc_1!DC75+Calc_1!DC76+Tolerance)+N(Calc_1!DC81&lt;-Tolerance)</f>
        <v>0</v>
      </c>
      <c r="DD39" s="17" t="n">
        <f aca="false">N(Calc_1!DD81+Calc_1!DD80&gt;Calc_1!DD75+Calc_1!DD76+Tolerance)+N(Calc_1!DD81&lt;-Tolerance)</f>
        <v>0</v>
      </c>
      <c r="DE39" s="17" t="n">
        <f aca="false">N(Calc_1!DE81+Calc_1!DE80&gt;Calc_1!DE75+Calc_1!DE76+Tolerance)+N(Calc_1!DE81&lt;-Tolerance)</f>
        <v>0</v>
      </c>
      <c r="DF39" s="17" t="n">
        <f aca="false">N(Calc_1!DF81+Calc_1!DF80&gt;Calc_1!DF75+Calc_1!DF76+Tolerance)+N(Calc_1!DF81&lt;-Tolerance)</f>
        <v>0</v>
      </c>
      <c r="DG39" s="17" t="n">
        <f aca="false">N(Calc_1!DG81+Calc_1!DG80&gt;Calc_1!DG75+Calc_1!DG76+Tolerance)+N(Calc_1!DG81&lt;-Tolerance)</f>
        <v>0</v>
      </c>
      <c r="DH39" s="17" t="n">
        <f aca="false">N(Calc_1!DH81+Calc_1!DH80&gt;Calc_1!DH75+Calc_1!DH76+Tolerance)+N(Calc_1!DH81&lt;-Tolerance)</f>
        <v>0</v>
      </c>
      <c r="DI39" s="17" t="n">
        <f aca="false">N(Calc_1!DI81+Calc_1!DI80&gt;Calc_1!DI75+Calc_1!DI76+Tolerance)+N(Calc_1!DI81&lt;-Tolerance)</f>
        <v>0</v>
      </c>
      <c r="DJ39" s="17" t="n">
        <f aca="false">N(Calc_1!DJ81+Calc_1!DJ80&gt;Calc_1!DJ75+Calc_1!DJ76+Tolerance)+N(Calc_1!DJ81&lt;-Tolerance)</f>
        <v>0</v>
      </c>
      <c r="DK39" s="17" t="n">
        <f aca="false">N(Calc_1!DK81+Calc_1!DK80&gt;Calc_1!DK75+Calc_1!DK76+Tolerance)+N(Calc_1!DK81&lt;-Tolerance)</f>
        <v>0</v>
      </c>
      <c r="DL39" s="17" t="n">
        <f aca="false">N(Calc_1!DL81+Calc_1!DL80&gt;Calc_1!DL75+Calc_1!DL76+Tolerance)+N(Calc_1!DL81&lt;-Tolerance)</f>
        <v>0</v>
      </c>
      <c r="DM39" s="17" t="n">
        <f aca="false">N(Calc_1!DM81+Calc_1!DM80&gt;Calc_1!DM75+Calc_1!DM76+Tolerance)+N(Calc_1!DM81&lt;-Tolerance)</f>
        <v>0</v>
      </c>
      <c r="DN39" s="17" t="n">
        <f aca="false">N(Calc_1!DN81+Calc_1!DN80&gt;Calc_1!DN75+Calc_1!DN76+Tolerance)+N(Calc_1!DN81&lt;-Tolerance)</f>
        <v>0</v>
      </c>
      <c r="DO39" s="17" t="n">
        <f aca="false">N(Calc_1!DO81+Calc_1!DO80&gt;Calc_1!DO75+Calc_1!DO76+Tolerance)+N(Calc_1!DO81&lt;-Tolerance)</f>
        <v>0</v>
      </c>
      <c r="DP39" s="17" t="n">
        <f aca="false">N(Calc_1!DP81+Calc_1!DP80&gt;Calc_1!DP75+Calc_1!DP76+Tolerance)+N(Calc_1!DP81&lt;-Tolerance)</f>
        <v>0</v>
      </c>
      <c r="DQ39" s="17" t="n">
        <f aca="false">N(Calc_1!DQ81+Calc_1!DQ80&gt;Calc_1!DQ75+Calc_1!DQ76+Tolerance)+N(Calc_1!DQ81&lt;-Tolerance)</f>
        <v>0</v>
      </c>
      <c r="DR39" s="17" t="n">
        <f aca="false">N(Calc_1!DR81+Calc_1!DR80&gt;Calc_1!DR75+Calc_1!DR76+Tolerance)+N(Calc_1!DR81&lt;-Tolerance)</f>
        <v>0</v>
      </c>
      <c r="DS39" s="17" t="n">
        <f aca="false">N(Calc_1!DS81+Calc_1!DS80&gt;Calc_1!DS75+Calc_1!DS76+Tolerance)+N(Calc_1!DS81&lt;-Tolerance)</f>
        <v>0</v>
      </c>
      <c r="DT39" s="17" t="n">
        <f aca="false">N(Calc_1!DT81+Calc_1!DT80&gt;Calc_1!DT75+Calc_1!DT76+Tolerance)+N(Calc_1!DT81&lt;-Tolerance)</f>
        <v>0</v>
      </c>
      <c r="DU39" s="17" t="n">
        <f aca="false">N(Calc_1!DU81+Calc_1!DU80&gt;Calc_1!DU75+Calc_1!DU76+Tolerance)+N(Calc_1!DU81&lt;-Tolerance)</f>
        <v>0</v>
      </c>
      <c r="DV39" s="17" t="n">
        <f aca="false">N(Calc_1!DV81+Calc_1!DV80&gt;Calc_1!DV75+Calc_1!DV76+Tolerance)+N(Calc_1!DV81&lt;-Tolerance)</f>
        <v>0</v>
      </c>
      <c r="DW39" s="17" t="n">
        <f aca="false">N(Calc_1!DW81+Calc_1!DW80&gt;Calc_1!DW75+Calc_1!DW76+Tolerance)+N(Calc_1!DW81&lt;-Tolerance)</f>
        <v>0</v>
      </c>
      <c r="DX39" s="17" t="n">
        <f aca="false">N(Calc_1!DX81+Calc_1!DX80&gt;Calc_1!DX75+Calc_1!DX76+Tolerance)+N(Calc_1!DX81&lt;-Tolerance)</f>
        <v>0</v>
      </c>
      <c r="DY39" s="17" t="n">
        <f aca="false">N(Calc_1!DY81+Calc_1!DY80&gt;Calc_1!DY75+Calc_1!DY76+Tolerance)+N(Calc_1!DY81&lt;-Tolerance)</f>
        <v>0</v>
      </c>
      <c r="DZ39" s="17" t="n">
        <f aca="false">N(Calc_1!DZ81+Calc_1!DZ80&gt;Calc_1!DZ75+Calc_1!DZ76+Tolerance)+N(Calc_1!DZ81&lt;-Tolerance)</f>
        <v>0</v>
      </c>
      <c r="EA39" s="17" t="n">
        <f aca="false">N(Calc_1!EA81+Calc_1!EA80&gt;Calc_1!EA75+Calc_1!EA76+Tolerance)+N(Calc_1!EA81&lt;-Tolerance)</f>
        <v>0</v>
      </c>
      <c r="EB39" s="17" t="n">
        <f aca="false">N(Calc_1!EB81+Calc_1!EB80&gt;Calc_1!EB75+Calc_1!EB76+Tolerance)+N(Calc_1!EB81&lt;-Tolerance)</f>
        <v>0</v>
      </c>
      <c r="EC39" s="17" t="n">
        <f aca="false">N(Calc_1!EC81+Calc_1!EC80&gt;Calc_1!EC75+Calc_1!EC76+Tolerance)+N(Calc_1!EC81&lt;-Tolerance)</f>
        <v>0</v>
      </c>
      <c r="ED39" s="17" t="n">
        <f aca="false">N(Calc_1!ED81+Calc_1!ED80&gt;Calc_1!ED75+Calc_1!ED76+Tolerance)+N(Calc_1!ED81&lt;-Tolerance)</f>
        <v>0</v>
      </c>
      <c r="EE39" s="17" t="n">
        <f aca="false">N(Calc_1!EE81+Calc_1!EE80&gt;Calc_1!EE75+Calc_1!EE76+Tolerance)+N(Calc_1!EE81&lt;-Tolerance)</f>
        <v>0</v>
      </c>
      <c r="EF39" s="17" t="n">
        <f aca="false">N(Calc_1!EF81+Calc_1!EF80&gt;Calc_1!EF75+Calc_1!EF76+Tolerance)+N(Calc_1!EF81&lt;-Tolerance)</f>
        <v>0</v>
      </c>
      <c r="EG39" s="17" t="n">
        <f aca="false">N(Calc_1!EG81+Calc_1!EG80&gt;Calc_1!EG75+Calc_1!EG76+Tolerance)+N(Calc_1!EG81&lt;-Tolerance)</f>
        <v>0</v>
      </c>
      <c r="EH39" s="17" t="n">
        <f aca="false">N(Calc_1!EH81+Calc_1!EH80&gt;Calc_1!EH75+Calc_1!EH76+Tolerance)+N(Calc_1!EH81&lt;-Tolerance)</f>
        <v>0</v>
      </c>
      <c r="EI39" s="17" t="n">
        <f aca="false">N(Calc_1!EI81+Calc_1!EI80&gt;Calc_1!EI75+Calc_1!EI76+Tolerance)+N(Calc_1!EI81&lt;-Tolerance)</f>
        <v>0</v>
      </c>
      <c r="EJ39" s="17" t="n">
        <f aca="false">N(Calc_1!EJ81+Calc_1!EJ80&gt;Calc_1!EJ75+Calc_1!EJ76+Tolerance)+N(Calc_1!EJ81&lt;-Tolerance)</f>
        <v>0</v>
      </c>
      <c r="EK39" s="17" t="n">
        <f aca="false">N(Calc_1!EK81+Calc_1!EK80&gt;Calc_1!EK75+Calc_1!EK76+Tolerance)+N(Calc_1!EK81&lt;-Tolerance)</f>
        <v>0</v>
      </c>
      <c r="EL39" s="17" t="n">
        <f aca="false">N(Calc_1!EL81+Calc_1!EL80&gt;Calc_1!EL75+Calc_1!EL76+Tolerance)+N(Calc_1!EL81&lt;-Tolerance)</f>
        <v>0</v>
      </c>
      <c r="EM39" s="17" t="n">
        <f aca="false">N(Calc_1!EM81+Calc_1!EM80&gt;Calc_1!EM75+Calc_1!EM76+Tolerance)+N(Calc_1!EM81&lt;-Tolerance)</f>
        <v>0</v>
      </c>
      <c r="EN39" s="17" t="n">
        <f aca="false">N(Calc_1!EN81+Calc_1!EN80&gt;Calc_1!EN75+Calc_1!EN76+Tolerance)+N(Calc_1!EN81&lt;-Tolerance)</f>
        <v>0</v>
      </c>
      <c r="EO39" s="17" t="n">
        <f aca="false">N(Calc_1!EO81+Calc_1!EO80&gt;Calc_1!EO75+Calc_1!EO76+Tolerance)+N(Calc_1!EO81&lt;-Tolerance)</f>
        <v>0</v>
      </c>
      <c r="EP39" s="17" t="n">
        <f aca="false">N(Calc_1!EP81+Calc_1!EP80&gt;Calc_1!EP75+Calc_1!EP76+Tolerance)+N(Calc_1!EP81&lt;-Tolerance)</f>
        <v>0</v>
      </c>
      <c r="EQ39" s="17" t="n">
        <f aca="false">N(Calc_1!EQ81+Calc_1!EQ80&gt;Calc_1!EQ75+Calc_1!EQ76+Tolerance)+N(Calc_1!EQ81&lt;-Tolerance)</f>
        <v>0</v>
      </c>
      <c r="ER39" s="17" t="n">
        <f aca="false">N(Calc_1!ER81+Calc_1!ER80&gt;Calc_1!ER75+Calc_1!ER76+Tolerance)+N(Calc_1!ER81&lt;-Tolerance)</f>
        <v>0</v>
      </c>
      <c r="ES39" s="17" t="n">
        <f aca="false">N(Calc_1!ES81+Calc_1!ES80&gt;Calc_1!ES75+Calc_1!ES76+Tolerance)+N(Calc_1!ES81&lt;-Tolerance)</f>
        <v>0</v>
      </c>
      <c r="ET39" s="17" t="n">
        <f aca="false">N(Calc_1!ET81+Calc_1!ET80&gt;Calc_1!ET75+Calc_1!ET76+Tolerance)+N(Calc_1!ET81&lt;-Tolerance)</f>
        <v>0</v>
      </c>
      <c r="EU39" s="17" t="n">
        <f aca="false">N(Calc_1!EU81+Calc_1!EU80&gt;Calc_1!EU75+Calc_1!EU76+Tolerance)+N(Calc_1!EU81&lt;-Tolerance)</f>
        <v>0</v>
      </c>
      <c r="EV39" s="17" t="n">
        <f aca="false">N(Calc_1!EV81+Calc_1!EV80&gt;Calc_1!EV75+Calc_1!EV76+Tolerance)+N(Calc_1!EV81&lt;-Tolerance)</f>
        <v>0</v>
      </c>
      <c r="EW39" s="17" t="n">
        <f aca="false">N(Calc_1!EW81+Calc_1!EW80&gt;Calc_1!EW75+Calc_1!EW76+Tolerance)+N(Calc_1!EW81&lt;-Tolerance)</f>
        <v>0</v>
      </c>
      <c r="EX39" s="17" t="n">
        <f aca="false">N(Calc_1!EX81+Calc_1!EX80&gt;Calc_1!EX75+Calc_1!EX76+Tolerance)+N(Calc_1!EX81&lt;-Tolerance)</f>
        <v>0</v>
      </c>
      <c r="EY39" s="17" t="n">
        <f aca="false">N(Calc_1!EY81+Calc_1!EY80&gt;Calc_1!EY75+Calc_1!EY76+Tolerance)+N(Calc_1!EY81&lt;-Tolerance)</f>
        <v>0</v>
      </c>
      <c r="EZ39" s="17" t="n">
        <f aca="false">N(Calc_1!EZ81+Calc_1!EZ80&gt;Calc_1!EZ75+Calc_1!EZ76+Tolerance)+N(Calc_1!EZ81&lt;-Tolerance)</f>
        <v>0</v>
      </c>
      <c r="FA39" s="17" t="n">
        <f aca="false">N(Calc_1!FA81+Calc_1!FA80&gt;Calc_1!FA75+Calc_1!FA76+Tolerance)+N(Calc_1!FA81&lt;-Tolerance)</f>
        <v>0</v>
      </c>
      <c r="FB39" s="17" t="n">
        <f aca="false">N(Calc_1!FB81+Calc_1!FB80&gt;Calc_1!FB75+Calc_1!FB76+Tolerance)+N(Calc_1!FB81&lt;-Tolerance)</f>
        <v>0</v>
      </c>
      <c r="FC39" s="17" t="n">
        <f aca="false">N(Calc_1!FC81+Calc_1!FC80&gt;Calc_1!FC75+Calc_1!FC76+Tolerance)+N(Calc_1!FC81&lt;-Tolerance)</f>
        <v>0</v>
      </c>
      <c r="FD39" s="17" t="n">
        <f aca="false">N(Calc_1!FD81+Calc_1!FD80&gt;Calc_1!FD75+Calc_1!FD76+Tolerance)+N(Calc_1!FD81&lt;-Tolerance)</f>
        <v>0</v>
      </c>
      <c r="FE39" s="17" t="n">
        <f aca="false">N(Calc_1!FE81+Calc_1!FE80&gt;Calc_1!FE75+Calc_1!FE76+Tolerance)+N(Calc_1!FE81&lt;-Tolerance)</f>
        <v>0</v>
      </c>
      <c r="FF39" s="17" t="n">
        <f aca="false">N(Calc_1!FF81+Calc_1!FF80&gt;Calc_1!FF75+Calc_1!FF76+Tolerance)+N(Calc_1!FF81&lt;-Tolerance)</f>
        <v>0</v>
      </c>
      <c r="FG39" s="17" t="n">
        <f aca="false">N(Calc_1!FG81+Calc_1!FG80&gt;Calc_1!FG75+Calc_1!FG76+Tolerance)+N(Calc_1!FG81&lt;-Tolerance)</f>
        <v>0</v>
      </c>
      <c r="FH39" s="17" t="n">
        <f aca="false">N(Calc_1!FH81+Calc_1!FH80&gt;Calc_1!FH75+Calc_1!FH76+Tolerance)+N(Calc_1!FH81&lt;-Tolerance)</f>
        <v>0</v>
      </c>
    </row>
    <row r="40" customFormat="false" ht="15" hidden="false" customHeight="false" outlineLevel="0" collapsed="false">
      <c r="C40" s="0" t="s">
        <v>942</v>
      </c>
      <c r="D40" s="11" t="s">
        <v>34</v>
      </c>
      <c r="E40" s="66" t="str">
        <f aca="false">IF(F40=0,"OK","CHECK")</f>
        <v>OK</v>
      </c>
      <c r="F40" s="17" t="n">
        <f aca="false">SUM(J40:FH40)</f>
        <v>0</v>
      </c>
      <c r="J40" s="17" t="n">
        <f aca="false">N(Calc_2!J81+Calc_2!J80&gt;Calc_2!J75+Calc_2!J76+Tolerance)+N(Calc_2!J81&lt;-Tolerance)</f>
        <v>0</v>
      </c>
      <c r="K40" s="17" t="n">
        <f aca="false">N(Calc_2!K81+Calc_2!K80&gt;Calc_2!K75+Calc_2!K76+Tolerance)+N(Calc_2!K81&lt;-Tolerance)</f>
        <v>0</v>
      </c>
      <c r="L40" s="17" t="n">
        <f aca="false">N(Calc_2!L81+Calc_2!L80&gt;Calc_2!L75+Calc_2!L76+Tolerance)+N(Calc_2!L81&lt;-Tolerance)</f>
        <v>0</v>
      </c>
      <c r="M40" s="17" t="n">
        <f aca="false">N(Calc_2!M81+Calc_2!M80&gt;Calc_2!M75+Calc_2!M76+Tolerance)+N(Calc_2!M81&lt;-Tolerance)</f>
        <v>0</v>
      </c>
      <c r="N40" s="17" t="n">
        <f aca="false">N(Calc_2!N81+Calc_2!N80&gt;Calc_2!N75+Calc_2!N76+Tolerance)+N(Calc_2!N81&lt;-Tolerance)</f>
        <v>0</v>
      </c>
      <c r="O40" s="17" t="n">
        <f aca="false">N(Calc_2!O81+Calc_2!O80&gt;Calc_2!O75+Calc_2!O76+Tolerance)+N(Calc_2!O81&lt;-Tolerance)</f>
        <v>0</v>
      </c>
      <c r="P40" s="17" t="n">
        <f aca="false">N(Calc_2!P81+Calc_2!P80&gt;Calc_2!P75+Calc_2!P76+Tolerance)+N(Calc_2!P81&lt;-Tolerance)</f>
        <v>0</v>
      </c>
      <c r="Q40" s="17" t="n">
        <f aca="false">N(Calc_2!Q81+Calc_2!Q80&gt;Calc_2!Q75+Calc_2!Q76+Tolerance)+N(Calc_2!Q81&lt;-Tolerance)</f>
        <v>0</v>
      </c>
      <c r="R40" s="17" t="n">
        <f aca="false">N(Calc_2!R81+Calc_2!R80&gt;Calc_2!R75+Calc_2!R76+Tolerance)+N(Calc_2!R81&lt;-Tolerance)</f>
        <v>0</v>
      </c>
      <c r="S40" s="17" t="n">
        <f aca="false">N(Calc_2!S81+Calc_2!S80&gt;Calc_2!S75+Calc_2!S76+Tolerance)+N(Calc_2!S81&lt;-Tolerance)</f>
        <v>0</v>
      </c>
      <c r="T40" s="17" t="n">
        <f aca="false">N(Calc_2!T81+Calc_2!T80&gt;Calc_2!T75+Calc_2!T76+Tolerance)+N(Calc_2!T81&lt;-Tolerance)</f>
        <v>0</v>
      </c>
      <c r="U40" s="17" t="n">
        <f aca="false">N(Calc_2!U81+Calc_2!U80&gt;Calc_2!U75+Calc_2!U76+Tolerance)+N(Calc_2!U81&lt;-Tolerance)</f>
        <v>0</v>
      </c>
      <c r="V40" s="17" t="n">
        <f aca="false">N(Calc_2!V81+Calc_2!V80&gt;Calc_2!V75+Calc_2!V76+Tolerance)+N(Calc_2!V81&lt;-Tolerance)</f>
        <v>0</v>
      </c>
      <c r="W40" s="17" t="n">
        <f aca="false">N(Calc_2!W81+Calc_2!W80&gt;Calc_2!W75+Calc_2!W76+Tolerance)+N(Calc_2!W81&lt;-Tolerance)</f>
        <v>0</v>
      </c>
      <c r="X40" s="17" t="n">
        <f aca="false">N(Calc_2!X81+Calc_2!X80&gt;Calc_2!X75+Calc_2!X76+Tolerance)+N(Calc_2!X81&lt;-Tolerance)</f>
        <v>0</v>
      </c>
      <c r="Y40" s="17" t="n">
        <f aca="false">N(Calc_2!Y81+Calc_2!Y80&gt;Calc_2!Y75+Calc_2!Y76+Tolerance)+N(Calc_2!Y81&lt;-Tolerance)</f>
        <v>0</v>
      </c>
      <c r="Z40" s="17" t="n">
        <f aca="false">N(Calc_2!Z81+Calc_2!Z80&gt;Calc_2!Z75+Calc_2!Z76+Tolerance)+N(Calc_2!Z81&lt;-Tolerance)</f>
        <v>0</v>
      </c>
      <c r="AA40" s="17" t="n">
        <f aca="false">N(Calc_2!AA81+Calc_2!AA80&gt;Calc_2!AA75+Calc_2!AA76+Tolerance)+N(Calc_2!AA81&lt;-Tolerance)</f>
        <v>0</v>
      </c>
      <c r="AB40" s="17" t="n">
        <f aca="false">N(Calc_2!AB81+Calc_2!AB80&gt;Calc_2!AB75+Calc_2!AB76+Tolerance)+N(Calc_2!AB81&lt;-Tolerance)</f>
        <v>0</v>
      </c>
      <c r="AC40" s="17" t="n">
        <f aca="false">N(Calc_2!AC81+Calc_2!AC80&gt;Calc_2!AC75+Calc_2!AC76+Tolerance)+N(Calc_2!AC81&lt;-Tolerance)</f>
        <v>0</v>
      </c>
      <c r="AD40" s="17" t="n">
        <f aca="false">N(Calc_2!AD81+Calc_2!AD80&gt;Calc_2!AD75+Calc_2!AD76+Tolerance)+N(Calc_2!AD81&lt;-Tolerance)</f>
        <v>0</v>
      </c>
      <c r="AE40" s="17" t="n">
        <f aca="false">N(Calc_2!AE81+Calc_2!AE80&gt;Calc_2!AE75+Calc_2!AE76+Tolerance)+N(Calc_2!AE81&lt;-Tolerance)</f>
        <v>0</v>
      </c>
      <c r="AF40" s="17" t="n">
        <f aca="false">N(Calc_2!AF81+Calc_2!AF80&gt;Calc_2!AF75+Calc_2!AF76+Tolerance)+N(Calc_2!AF81&lt;-Tolerance)</f>
        <v>0</v>
      </c>
      <c r="AG40" s="17" t="n">
        <f aca="false">N(Calc_2!AG81+Calc_2!AG80&gt;Calc_2!AG75+Calc_2!AG76+Tolerance)+N(Calc_2!AG81&lt;-Tolerance)</f>
        <v>0</v>
      </c>
      <c r="AH40" s="17" t="n">
        <f aca="false">N(Calc_2!AH81+Calc_2!AH80&gt;Calc_2!AH75+Calc_2!AH76+Tolerance)+N(Calc_2!AH81&lt;-Tolerance)</f>
        <v>0</v>
      </c>
      <c r="AI40" s="17" t="n">
        <f aca="false">N(Calc_2!AI81+Calc_2!AI80&gt;Calc_2!AI75+Calc_2!AI76+Tolerance)+N(Calc_2!AI81&lt;-Tolerance)</f>
        <v>0</v>
      </c>
      <c r="AJ40" s="17" t="n">
        <f aca="false">N(Calc_2!AJ81+Calc_2!AJ80&gt;Calc_2!AJ75+Calc_2!AJ76+Tolerance)+N(Calc_2!AJ81&lt;-Tolerance)</f>
        <v>0</v>
      </c>
      <c r="AK40" s="17" t="n">
        <f aca="false">N(Calc_2!AK81+Calc_2!AK80&gt;Calc_2!AK75+Calc_2!AK76+Tolerance)+N(Calc_2!AK81&lt;-Tolerance)</f>
        <v>0</v>
      </c>
      <c r="AL40" s="17" t="n">
        <f aca="false">N(Calc_2!AL81+Calc_2!AL80&gt;Calc_2!AL75+Calc_2!AL76+Tolerance)+N(Calc_2!AL81&lt;-Tolerance)</f>
        <v>0</v>
      </c>
      <c r="AM40" s="17" t="n">
        <f aca="false">N(Calc_2!AM81+Calc_2!AM80&gt;Calc_2!AM75+Calc_2!AM76+Tolerance)+N(Calc_2!AM81&lt;-Tolerance)</f>
        <v>0</v>
      </c>
      <c r="AN40" s="17" t="n">
        <f aca="false">N(Calc_2!AN81+Calc_2!AN80&gt;Calc_2!AN75+Calc_2!AN76+Tolerance)+N(Calc_2!AN81&lt;-Tolerance)</f>
        <v>0</v>
      </c>
      <c r="AO40" s="17" t="n">
        <f aca="false">N(Calc_2!AO81+Calc_2!AO80&gt;Calc_2!AO75+Calc_2!AO76+Tolerance)+N(Calc_2!AO81&lt;-Tolerance)</f>
        <v>0</v>
      </c>
      <c r="AP40" s="17" t="n">
        <f aca="false">N(Calc_2!AP81+Calc_2!AP80&gt;Calc_2!AP75+Calc_2!AP76+Tolerance)+N(Calc_2!AP81&lt;-Tolerance)</f>
        <v>0</v>
      </c>
      <c r="AQ40" s="17" t="n">
        <f aca="false">N(Calc_2!AQ81+Calc_2!AQ80&gt;Calc_2!AQ75+Calc_2!AQ76+Tolerance)+N(Calc_2!AQ81&lt;-Tolerance)</f>
        <v>0</v>
      </c>
      <c r="AR40" s="17" t="n">
        <f aca="false">N(Calc_2!AR81+Calc_2!AR80&gt;Calc_2!AR75+Calc_2!AR76+Tolerance)+N(Calc_2!AR81&lt;-Tolerance)</f>
        <v>0</v>
      </c>
      <c r="AS40" s="17" t="n">
        <f aca="false">N(Calc_2!AS81+Calc_2!AS80&gt;Calc_2!AS75+Calc_2!AS76+Tolerance)+N(Calc_2!AS81&lt;-Tolerance)</f>
        <v>0</v>
      </c>
      <c r="AT40" s="17" t="n">
        <f aca="false">N(Calc_2!AT81+Calc_2!AT80&gt;Calc_2!AT75+Calc_2!AT76+Tolerance)+N(Calc_2!AT81&lt;-Tolerance)</f>
        <v>0</v>
      </c>
      <c r="AU40" s="17" t="n">
        <f aca="false">N(Calc_2!AU81+Calc_2!AU80&gt;Calc_2!AU75+Calc_2!AU76+Tolerance)+N(Calc_2!AU81&lt;-Tolerance)</f>
        <v>0</v>
      </c>
      <c r="AV40" s="17" t="n">
        <f aca="false">N(Calc_2!AV81+Calc_2!AV80&gt;Calc_2!AV75+Calc_2!AV76+Tolerance)+N(Calc_2!AV81&lt;-Tolerance)</f>
        <v>0</v>
      </c>
      <c r="AW40" s="17" t="n">
        <f aca="false">N(Calc_2!AW81+Calc_2!AW80&gt;Calc_2!AW75+Calc_2!AW76+Tolerance)+N(Calc_2!AW81&lt;-Tolerance)</f>
        <v>0</v>
      </c>
      <c r="AX40" s="17" t="n">
        <f aca="false">N(Calc_2!AX81+Calc_2!AX80&gt;Calc_2!AX75+Calc_2!AX76+Tolerance)+N(Calc_2!AX81&lt;-Tolerance)</f>
        <v>0</v>
      </c>
      <c r="AY40" s="17" t="n">
        <f aca="false">N(Calc_2!AY81+Calc_2!AY80&gt;Calc_2!AY75+Calc_2!AY76+Tolerance)+N(Calc_2!AY81&lt;-Tolerance)</f>
        <v>0</v>
      </c>
      <c r="AZ40" s="17" t="n">
        <f aca="false">N(Calc_2!AZ81+Calc_2!AZ80&gt;Calc_2!AZ75+Calc_2!AZ76+Tolerance)+N(Calc_2!AZ81&lt;-Tolerance)</f>
        <v>0</v>
      </c>
      <c r="BA40" s="17" t="n">
        <f aca="false">N(Calc_2!BA81+Calc_2!BA80&gt;Calc_2!BA75+Calc_2!BA76+Tolerance)+N(Calc_2!BA81&lt;-Tolerance)</f>
        <v>0</v>
      </c>
      <c r="BB40" s="17" t="n">
        <f aca="false">N(Calc_2!BB81+Calc_2!BB80&gt;Calc_2!BB75+Calc_2!BB76+Tolerance)+N(Calc_2!BB81&lt;-Tolerance)</f>
        <v>0</v>
      </c>
      <c r="BC40" s="17" t="n">
        <f aca="false">N(Calc_2!BC81+Calc_2!BC80&gt;Calc_2!BC75+Calc_2!BC76+Tolerance)+N(Calc_2!BC81&lt;-Tolerance)</f>
        <v>0</v>
      </c>
      <c r="BD40" s="17" t="n">
        <f aca="false">N(Calc_2!BD81+Calc_2!BD80&gt;Calc_2!BD75+Calc_2!BD76+Tolerance)+N(Calc_2!BD81&lt;-Tolerance)</f>
        <v>0</v>
      </c>
      <c r="BE40" s="17" t="n">
        <f aca="false">N(Calc_2!BE81+Calc_2!BE80&gt;Calc_2!BE75+Calc_2!BE76+Tolerance)+N(Calc_2!BE81&lt;-Tolerance)</f>
        <v>0</v>
      </c>
      <c r="BF40" s="17" t="n">
        <f aca="false">N(Calc_2!BF81+Calc_2!BF80&gt;Calc_2!BF75+Calc_2!BF76+Tolerance)+N(Calc_2!BF81&lt;-Tolerance)</f>
        <v>0</v>
      </c>
      <c r="BG40" s="17" t="n">
        <f aca="false">N(Calc_2!BG81+Calc_2!BG80&gt;Calc_2!BG75+Calc_2!BG76+Tolerance)+N(Calc_2!BG81&lt;-Tolerance)</f>
        <v>0</v>
      </c>
      <c r="BH40" s="17" t="n">
        <f aca="false">N(Calc_2!BH81+Calc_2!BH80&gt;Calc_2!BH75+Calc_2!BH76+Tolerance)+N(Calc_2!BH81&lt;-Tolerance)</f>
        <v>0</v>
      </c>
      <c r="BI40" s="17" t="n">
        <f aca="false">N(Calc_2!BI81+Calc_2!BI80&gt;Calc_2!BI75+Calc_2!BI76+Tolerance)+N(Calc_2!BI81&lt;-Tolerance)</f>
        <v>0</v>
      </c>
      <c r="BJ40" s="17" t="n">
        <f aca="false">N(Calc_2!BJ81+Calc_2!BJ80&gt;Calc_2!BJ75+Calc_2!BJ76+Tolerance)+N(Calc_2!BJ81&lt;-Tolerance)</f>
        <v>0</v>
      </c>
      <c r="BK40" s="17" t="n">
        <f aca="false">N(Calc_2!BK81+Calc_2!BK80&gt;Calc_2!BK75+Calc_2!BK76+Tolerance)+N(Calc_2!BK81&lt;-Tolerance)</f>
        <v>0</v>
      </c>
      <c r="BL40" s="17" t="n">
        <f aca="false">N(Calc_2!BL81+Calc_2!BL80&gt;Calc_2!BL75+Calc_2!BL76+Tolerance)+N(Calc_2!BL81&lt;-Tolerance)</f>
        <v>0</v>
      </c>
      <c r="BM40" s="17" t="n">
        <f aca="false">N(Calc_2!BM81+Calc_2!BM80&gt;Calc_2!BM75+Calc_2!BM76+Tolerance)+N(Calc_2!BM81&lt;-Tolerance)</f>
        <v>0</v>
      </c>
      <c r="BN40" s="17" t="n">
        <f aca="false">N(Calc_2!BN81+Calc_2!BN80&gt;Calc_2!BN75+Calc_2!BN76+Tolerance)+N(Calc_2!BN81&lt;-Tolerance)</f>
        <v>0</v>
      </c>
      <c r="BO40" s="17" t="n">
        <f aca="false">N(Calc_2!BO81+Calc_2!BO80&gt;Calc_2!BO75+Calc_2!BO76+Tolerance)+N(Calc_2!BO81&lt;-Tolerance)</f>
        <v>0</v>
      </c>
      <c r="BP40" s="17" t="n">
        <f aca="false">N(Calc_2!BP81+Calc_2!BP80&gt;Calc_2!BP75+Calc_2!BP76+Tolerance)+N(Calc_2!BP81&lt;-Tolerance)</f>
        <v>0</v>
      </c>
      <c r="BQ40" s="17" t="n">
        <f aca="false">N(Calc_2!BQ81+Calc_2!BQ80&gt;Calc_2!BQ75+Calc_2!BQ76+Tolerance)+N(Calc_2!BQ81&lt;-Tolerance)</f>
        <v>0</v>
      </c>
      <c r="BR40" s="17" t="n">
        <f aca="false">N(Calc_2!BR81+Calc_2!BR80&gt;Calc_2!BR75+Calc_2!BR76+Tolerance)+N(Calc_2!BR81&lt;-Tolerance)</f>
        <v>0</v>
      </c>
      <c r="BS40" s="17" t="n">
        <f aca="false">N(Calc_2!BS81+Calc_2!BS80&gt;Calc_2!BS75+Calc_2!BS76+Tolerance)+N(Calc_2!BS81&lt;-Tolerance)</f>
        <v>0</v>
      </c>
      <c r="BT40" s="17" t="n">
        <f aca="false">N(Calc_2!BT81+Calc_2!BT80&gt;Calc_2!BT75+Calc_2!BT76+Tolerance)+N(Calc_2!BT81&lt;-Tolerance)</f>
        <v>0</v>
      </c>
      <c r="BU40" s="17" t="n">
        <f aca="false">N(Calc_2!BU81+Calc_2!BU80&gt;Calc_2!BU75+Calc_2!BU76+Tolerance)+N(Calc_2!BU81&lt;-Tolerance)</f>
        <v>0</v>
      </c>
      <c r="BV40" s="17" t="n">
        <f aca="false">N(Calc_2!BV81+Calc_2!BV80&gt;Calc_2!BV75+Calc_2!BV76+Tolerance)+N(Calc_2!BV81&lt;-Tolerance)</f>
        <v>0</v>
      </c>
      <c r="BW40" s="17" t="n">
        <f aca="false">N(Calc_2!BW81+Calc_2!BW80&gt;Calc_2!BW75+Calc_2!BW76+Tolerance)+N(Calc_2!BW81&lt;-Tolerance)</f>
        <v>0</v>
      </c>
      <c r="BX40" s="17" t="n">
        <f aca="false">N(Calc_2!BX81+Calc_2!BX80&gt;Calc_2!BX75+Calc_2!BX76+Tolerance)+N(Calc_2!BX81&lt;-Tolerance)</f>
        <v>0</v>
      </c>
      <c r="BY40" s="17" t="n">
        <f aca="false">N(Calc_2!BY81+Calc_2!BY80&gt;Calc_2!BY75+Calc_2!BY76+Tolerance)+N(Calc_2!BY81&lt;-Tolerance)</f>
        <v>0</v>
      </c>
      <c r="BZ40" s="17" t="n">
        <f aca="false">N(Calc_2!BZ81+Calc_2!BZ80&gt;Calc_2!BZ75+Calc_2!BZ76+Tolerance)+N(Calc_2!BZ81&lt;-Tolerance)</f>
        <v>0</v>
      </c>
      <c r="CA40" s="17" t="n">
        <f aca="false">N(Calc_2!CA81+Calc_2!CA80&gt;Calc_2!CA75+Calc_2!CA76+Tolerance)+N(Calc_2!CA81&lt;-Tolerance)</f>
        <v>0</v>
      </c>
      <c r="CB40" s="17" t="n">
        <f aca="false">N(Calc_2!CB81+Calc_2!CB80&gt;Calc_2!CB75+Calc_2!CB76+Tolerance)+N(Calc_2!CB81&lt;-Tolerance)</f>
        <v>0</v>
      </c>
      <c r="CC40" s="17" t="n">
        <f aca="false">N(Calc_2!CC81+Calc_2!CC80&gt;Calc_2!CC75+Calc_2!CC76+Tolerance)+N(Calc_2!CC81&lt;-Tolerance)</f>
        <v>0</v>
      </c>
      <c r="CD40" s="17" t="n">
        <f aca="false">N(Calc_2!CD81+Calc_2!CD80&gt;Calc_2!CD75+Calc_2!CD76+Tolerance)+N(Calc_2!CD81&lt;-Tolerance)</f>
        <v>0</v>
      </c>
      <c r="CE40" s="17" t="n">
        <f aca="false">N(Calc_2!CE81+Calc_2!CE80&gt;Calc_2!CE75+Calc_2!CE76+Tolerance)+N(Calc_2!CE81&lt;-Tolerance)</f>
        <v>0</v>
      </c>
      <c r="CF40" s="17" t="n">
        <f aca="false">N(Calc_2!CF81+Calc_2!CF80&gt;Calc_2!CF75+Calc_2!CF76+Tolerance)+N(Calc_2!CF81&lt;-Tolerance)</f>
        <v>0</v>
      </c>
      <c r="CG40" s="17" t="n">
        <f aca="false">N(Calc_2!CG81+Calc_2!CG80&gt;Calc_2!CG75+Calc_2!CG76+Tolerance)+N(Calc_2!CG81&lt;-Tolerance)</f>
        <v>0</v>
      </c>
      <c r="CH40" s="17" t="n">
        <f aca="false">N(Calc_2!CH81+Calc_2!CH80&gt;Calc_2!CH75+Calc_2!CH76+Tolerance)+N(Calc_2!CH81&lt;-Tolerance)</f>
        <v>0</v>
      </c>
      <c r="CI40" s="17" t="n">
        <f aca="false">N(Calc_2!CI81+Calc_2!CI80&gt;Calc_2!CI75+Calc_2!CI76+Tolerance)+N(Calc_2!CI81&lt;-Tolerance)</f>
        <v>0</v>
      </c>
      <c r="CJ40" s="17" t="n">
        <f aca="false">N(Calc_2!CJ81+Calc_2!CJ80&gt;Calc_2!CJ75+Calc_2!CJ76+Tolerance)+N(Calc_2!CJ81&lt;-Tolerance)</f>
        <v>0</v>
      </c>
      <c r="CK40" s="17" t="n">
        <f aca="false">N(Calc_2!CK81+Calc_2!CK80&gt;Calc_2!CK75+Calc_2!CK76+Tolerance)+N(Calc_2!CK81&lt;-Tolerance)</f>
        <v>0</v>
      </c>
      <c r="CL40" s="17" t="n">
        <f aca="false">N(Calc_2!CL81+Calc_2!CL80&gt;Calc_2!CL75+Calc_2!CL76+Tolerance)+N(Calc_2!CL81&lt;-Tolerance)</f>
        <v>0</v>
      </c>
      <c r="CM40" s="17" t="n">
        <f aca="false">N(Calc_2!CM81+Calc_2!CM80&gt;Calc_2!CM75+Calc_2!CM76+Tolerance)+N(Calc_2!CM81&lt;-Tolerance)</f>
        <v>0</v>
      </c>
      <c r="CN40" s="17" t="n">
        <f aca="false">N(Calc_2!CN81+Calc_2!CN80&gt;Calc_2!CN75+Calc_2!CN76+Tolerance)+N(Calc_2!CN81&lt;-Tolerance)</f>
        <v>0</v>
      </c>
      <c r="CO40" s="17" t="n">
        <f aca="false">N(Calc_2!CO81+Calc_2!CO80&gt;Calc_2!CO75+Calc_2!CO76+Tolerance)+N(Calc_2!CO81&lt;-Tolerance)</f>
        <v>0</v>
      </c>
      <c r="CP40" s="17" t="n">
        <f aca="false">N(Calc_2!CP81+Calc_2!CP80&gt;Calc_2!CP75+Calc_2!CP76+Tolerance)+N(Calc_2!CP81&lt;-Tolerance)</f>
        <v>0</v>
      </c>
      <c r="CQ40" s="17" t="n">
        <f aca="false">N(Calc_2!CQ81+Calc_2!CQ80&gt;Calc_2!CQ75+Calc_2!CQ76+Tolerance)+N(Calc_2!CQ81&lt;-Tolerance)</f>
        <v>0</v>
      </c>
      <c r="CR40" s="17" t="n">
        <f aca="false">N(Calc_2!CR81+Calc_2!CR80&gt;Calc_2!CR75+Calc_2!CR76+Tolerance)+N(Calc_2!CR81&lt;-Tolerance)</f>
        <v>0</v>
      </c>
      <c r="CS40" s="17" t="n">
        <f aca="false">N(Calc_2!CS81+Calc_2!CS80&gt;Calc_2!CS75+Calc_2!CS76+Tolerance)+N(Calc_2!CS81&lt;-Tolerance)</f>
        <v>0</v>
      </c>
      <c r="CT40" s="17" t="n">
        <f aca="false">N(Calc_2!CT81+Calc_2!CT80&gt;Calc_2!CT75+Calc_2!CT76+Tolerance)+N(Calc_2!CT81&lt;-Tolerance)</f>
        <v>0</v>
      </c>
      <c r="CU40" s="17" t="n">
        <f aca="false">N(Calc_2!CU81+Calc_2!CU80&gt;Calc_2!CU75+Calc_2!CU76+Tolerance)+N(Calc_2!CU81&lt;-Tolerance)</f>
        <v>0</v>
      </c>
      <c r="CV40" s="17" t="n">
        <f aca="false">N(Calc_2!CV81+Calc_2!CV80&gt;Calc_2!CV75+Calc_2!CV76+Tolerance)+N(Calc_2!CV81&lt;-Tolerance)</f>
        <v>0</v>
      </c>
      <c r="CW40" s="17" t="n">
        <f aca="false">N(Calc_2!CW81+Calc_2!CW80&gt;Calc_2!CW75+Calc_2!CW76+Tolerance)+N(Calc_2!CW81&lt;-Tolerance)</f>
        <v>0</v>
      </c>
      <c r="CX40" s="17" t="n">
        <f aca="false">N(Calc_2!CX81+Calc_2!CX80&gt;Calc_2!CX75+Calc_2!CX76+Tolerance)+N(Calc_2!CX81&lt;-Tolerance)</f>
        <v>0</v>
      </c>
      <c r="CY40" s="17" t="n">
        <f aca="false">N(Calc_2!CY81+Calc_2!CY80&gt;Calc_2!CY75+Calc_2!CY76+Tolerance)+N(Calc_2!CY81&lt;-Tolerance)</f>
        <v>0</v>
      </c>
      <c r="CZ40" s="17" t="n">
        <f aca="false">N(Calc_2!CZ81+Calc_2!CZ80&gt;Calc_2!CZ75+Calc_2!CZ76+Tolerance)+N(Calc_2!CZ81&lt;-Tolerance)</f>
        <v>0</v>
      </c>
      <c r="DA40" s="17" t="n">
        <f aca="false">N(Calc_2!DA81+Calc_2!DA80&gt;Calc_2!DA75+Calc_2!DA76+Tolerance)+N(Calc_2!DA81&lt;-Tolerance)</f>
        <v>0</v>
      </c>
      <c r="DB40" s="17" t="n">
        <f aca="false">N(Calc_2!DB81+Calc_2!DB80&gt;Calc_2!DB75+Calc_2!DB76+Tolerance)+N(Calc_2!DB81&lt;-Tolerance)</f>
        <v>0</v>
      </c>
      <c r="DC40" s="17" t="n">
        <f aca="false">N(Calc_2!DC81+Calc_2!DC80&gt;Calc_2!DC75+Calc_2!DC76+Tolerance)+N(Calc_2!DC81&lt;-Tolerance)</f>
        <v>0</v>
      </c>
      <c r="DD40" s="17" t="n">
        <f aca="false">N(Calc_2!DD81+Calc_2!DD80&gt;Calc_2!DD75+Calc_2!DD76+Tolerance)+N(Calc_2!DD81&lt;-Tolerance)</f>
        <v>0</v>
      </c>
      <c r="DE40" s="17" t="n">
        <f aca="false">N(Calc_2!DE81+Calc_2!DE80&gt;Calc_2!DE75+Calc_2!DE76+Tolerance)+N(Calc_2!DE81&lt;-Tolerance)</f>
        <v>0</v>
      </c>
      <c r="DF40" s="17" t="n">
        <f aca="false">N(Calc_2!DF81+Calc_2!DF80&gt;Calc_2!DF75+Calc_2!DF76+Tolerance)+N(Calc_2!DF81&lt;-Tolerance)</f>
        <v>0</v>
      </c>
      <c r="DG40" s="17" t="n">
        <f aca="false">N(Calc_2!DG81+Calc_2!DG80&gt;Calc_2!DG75+Calc_2!DG76+Tolerance)+N(Calc_2!DG81&lt;-Tolerance)</f>
        <v>0</v>
      </c>
      <c r="DH40" s="17" t="n">
        <f aca="false">N(Calc_2!DH81+Calc_2!DH80&gt;Calc_2!DH75+Calc_2!DH76+Tolerance)+N(Calc_2!DH81&lt;-Tolerance)</f>
        <v>0</v>
      </c>
      <c r="DI40" s="17" t="n">
        <f aca="false">N(Calc_2!DI81+Calc_2!DI80&gt;Calc_2!DI75+Calc_2!DI76+Tolerance)+N(Calc_2!DI81&lt;-Tolerance)</f>
        <v>0</v>
      </c>
      <c r="DJ40" s="17" t="n">
        <f aca="false">N(Calc_2!DJ81+Calc_2!DJ80&gt;Calc_2!DJ75+Calc_2!DJ76+Tolerance)+N(Calc_2!DJ81&lt;-Tolerance)</f>
        <v>0</v>
      </c>
      <c r="DK40" s="17" t="n">
        <f aca="false">N(Calc_2!DK81+Calc_2!DK80&gt;Calc_2!DK75+Calc_2!DK76+Tolerance)+N(Calc_2!DK81&lt;-Tolerance)</f>
        <v>0</v>
      </c>
      <c r="DL40" s="17" t="n">
        <f aca="false">N(Calc_2!DL81+Calc_2!DL80&gt;Calc_2!DL75+Calc_2!DL76+Tolerance)+N(Calc_2!DL81&lt;-Tolerance)</f>
        <v>0</v>
      </c>
      <c r="DM40" s="17" t="n">
        <f aca="false">N(Calc_2!DM81+Calc_2!DM80&gt;Calc_2!DM75+Calc_2!DM76+Tolerance)+N(Calc_2!DM81&lt;-Tolerance)</f>
        <v>0</v>
      </c>
      <c r="DN40" s="17" t="n">
        <f aca="false">N(Calc_2!DN81+Calc_2!DN80&gt;Calc_2!DN75+Calc_2!DN76+Tolerance)+N(Calc_2!DN81&lt;-Tolerance)</f>
        <v>0</v>
      </c>
      <c r="DO40" s="17" t="n">
        <f aca="false">N(Calc_2!DO81+Calc_2!DO80&gt;Calc_2!DO75+Calc_2!DO76+Tolerance)+N(Calc_2!DO81&lt;-Tolerance)</f>
        <v>0</v>
      </c>
      <c r="DP40" s="17" t="n">
        <f aca="false">N(Calc_2!DP81+Calc_2!DP80&gt;Calc_2!DP75+Calc_2!DP76+Tolerance)+N(Calc_2!DP81&lt;-Tolerance)</f>
        <v>0</v>
      </c>
      <c r="DQ40" s="17" t="n">
        <f aca="false">N(Calc_2!DQ81+Calc_2!DQ80&gt;Calc_2!DQ75+Calc_2!DQ76+Tolerance)+N(Calc_2!DQ81&lt;-Tolerance)</f>
        <v>0</v>
      </c>
      <c r="DR40" s="17" t="n">
        <f aca="false">N(Calc_2!DR81+Calc_2!DR80&gt;Calc_2!DR75+Calc_2!DR76+Tolerance)+N(Calc_2!DR81&lt;-Tolerance)</f>
        <v>0</v>
      </c>
      <c r="DS40" s="17" t="n">
        <f aca="false">N(Calc_2!DS81+Calc_2!DS80&gt;Calc_2!DS75+Calc_2!DS76+Tolerance)+N(Calc_2!DS81&lt;-Tolerance)</f>
        <v>0</v>
      </c>
      <c r="DT40" s="17" t="n">
        <f aca="false">N(Calc_2!DT81+Calc_2!DT80&gt;Calc_2!DT75+Calc_2!DT76+Tolerance)+N(Calc_2!DT81&lt;-Tolerance)</f>
        <v>0</v>
      </c>
      <c r="DU40" s="17" t="n">
        <f aca="false">N(Calc_2!DU81+Calc_2!DU80&gt;Calc_2!DU75+Calc_2!DU76+Tolerance)+N(Calc_2!DU81&lt;-Tolerance)</f>
        <v>0</v>
      </c>
      <c r="DV40" s="17" t="n">
        <f aca="false">N(Calc_2!DV81+Calc_2!DV80&gt;Calc_2!DV75+Calc_2!DV76+Tolerance)+N(Calc_2!DV81&lt;-Tolerance)</f>
        <v>0</v>
      </c>
      <c r="DW40" s="17" t="n">
        <f aca="false">N(Calc_2!DW81+Calc_2!DW80&gt;Calc_2!DW75+Calc_2!DW76+Tolerance)+N(Calc_2!DW81&lt;-Tolerance)</f>
        <v>0</v>
      </c>
      <c r="DX40" s="17" t="n">
        <f aca="false">N(Calc_2!DX81+Calc_2!DX80&gt;Calc_2!DX75+Calc_2!DX76+Tolerance)+N(Calc_2!DX81&lt;-Tolerance)</f>
        <v>0</v>
      </c>
      <c r="DY40" s="17" t="n">
        <f aca="false">N(Calc_2!DY81+Calc_2!DY80&gt;Calc_2!DY75+Calc_2!DY76+Tolerance)+N(Calc_2!DY81&lt;-Tolerance)</f>
        <v>0</v>
      </c>
      <c r="DZ40" s="17" t="n">
        <f aca="false">N(Calc_2!DZ81+Calc_2!DZ80&gt;Calc_2!DZ75+Calc_2!DZ76+Tolerance)+N(Calc_2!DZ81&lt;-Tolerance)</f>
        <v>0</v>
      </c>
      <c r="EA40" s="17" t="n">
        <f aca="false">N(Calc_2!EA81+Calc_2!EA80&gt;Calc_2!EA75+Calc_2!EA76+Tolerance)+N(Calc_2!EA81&lt;-Tolerance)</f>
        <v>0</v>
      </c>
      <c r="EB40" s="17" t="n">
        <f aca="false">N(Calc_2!EB81+Calc_2!EB80&gt;Calc_2!EB75+Calc_2!EB76+Tolerance)+N(Calc_2!EB81&lt;-Tolerance)</f>
        <v>0</v>
      </c>
      <c r="EC40" s="17" t="n">
        <f aca="false">N(Calc_2!EC81+Calc_2!EC80&gt;Calc_2!EC75+Calc_2!EC76+Tolerance)+N(Calc_2!EC81&lt;-Tolerance)</f>
        <v>0</v>
      </c>
      <c r="ED40" s="17" t="n">
        <f aca="false">N(Calc_2!ED81+Calc_2!ED80&gt;Calc_2!ED75+Calc_2!ED76+Tolerance)+N(Calc_2!ED81&lt;-Tolerance)</f>
        <v>0</v>
      </c>
      <c r="EE40" s="17" t="n">
        <f aca="false">N(Calc_2!EE81+Calc_2!EE80&gt;Calc_2!EE75+Calc_2!EE76+Tolerance)+N(Calc_2!EE81&lt;-Tolerance)</f>
        <v>0</v>
      </c>
      <c r="EF40" s="17" t="n">
        <f aca="false">N(Calc_2!EF81+Calc_2!EF80&gt;Calc_2!EF75+Calc_2!EF76+Tolerance)+N(Calc_2!EF81&lt;-Tolerance)</f>
        <v>0</v>
      </c>
      <c r="EG40" s="17" t="n">
        <f aca="false">N(Calc_2!EG81+Calc_2!EG80&gt;Calc_2!EG75+Calc_2!EG76+Tolerance)+N(Calc_2!EG81&lt;-Tolerance)</f>
        <v>0</v>
      </c>
      <c r="EH40" s="17" t="n">
        <f aca="false">N(Calc_2!EH81+Calc_2!EH80&gt;Calc_2!EH75+Calc_2!EH76+Tolerance)+N(Calc_2!EH81&lt;-Tolerance)</f>
        <v>0</v>
      </c>
      <c r="EI40" s="17" t="n">
        <f aca="false">N(Calc_2!EI81+Calc_2!EI80&gt;Calc_2!EI75+Calc_2!EI76+Tolerance)+N(Calc_2!EI81&lt;-Tolerance)</f>
        <v>0</v>
      </c>
      <c r="EJ40" s="17" t="n">
        <f aca="false">N(Calc_2!EJ81+Calc_2!EJ80&gt;Calc_2!EJ75+Calc_2!EJ76+Tolerance)+N(Calc_2!EJ81&lt;-Tolerance)</f>
        <v>0</v>
      </c>
      <c r="EK40" s="17" t="n">
        <f aca="false">N(Calc_2!EK81+Calc_2!EK80&gt;Calc_2!EK75+Calc_2!EK76+Tolerance)+N(Calc_2!EK81&lt;-Tolerance)</f>
        <v>0</v>
      </c>
      <c r="EL40" s="17" t="n">
        <f aca="false">N(Calc_2!EL81+Calc_2!EL80&gt;Calc_2!EL75+Calc_2!EL76+Tolerance)+N(Calc_2!EL81&lt;-Tolerance)</f>
        <v>0</v>
      </c>
      <c r="EM40" s="17" t="n">
        <f aca="false">N(Calc_2!EM81+Calc_2!EM80&gt;Calc_2!EM75+Calc_2!EM76+Tolerance)+N(Calc_2!EM81&lt;-Tolerance)</f>
        <v>0</v>
      </c>
      <c r="EN40" s="17" t="n">
        <f aca="false">N(Calc_2!EN81+Calc_2!EN80&gt;Calc_2!EN75+Calc_2!EN76+Tolerance)+N(Calc_2!EN81&lt;-Tolerance)</f>
        <v>0</v>
      </c>
      <c r="EO40" s="17" t="n">
        <f aca="false">N(Calc_2!EO81+Calc_2!EO80&gt;Calc_2!EO75+Calc_2!EO76+Tolerance)+N(Calc_2!EO81&lt;-Tolerance)</f>
        <v>0</v>
      </c>
      <c r="EP40" s="17" t="n">
        <f aca="false">N(Calc_2!EP81+Calc_2!EP80&gt;Calc_2!EP75+Calc_2!EP76+Tolerance)+N(Calc_2!EP81&lt;-Tolerance)</f>
        <v>0</v>
      </c>
      <c r="EQ40" s="17" t="n">
        <f aca="false">N(Calc_2!EQ81+Calc_2!EQ80&gt;Calc_2!EQ75+Calc_2!EQ76+Tolerance)+N(Calc_2!EQ81&lt;-Tolerance)</f>
        <v>0</v>
      </c>
      <c r="ER40" s="17" t="n">
        <f aca="false">N(Calc_2!ER81+Calc_2!ER80&gt;Calc_2!ER75+Calc_2!ER76+Tolerance)+N(Calc_2!ER81&lt;-Tolerance)</f>
        <v>0</v>
      </c>
      <c r="ES40" s="17" t="n">
        <f aca="false">N(Calc_2!ES81+Calc_2!ES80&gt;Calc_2!ES75+Calc_2!ES76+Tolerance)+N(Calc_2!ES81&lt;-Tolerance)</f>
        <v>0</v>
      </c>
      <c r="ET40" s="17" t="n">
        <f aca="false">N(Calc_2!ET81+Calc_2!ET80&gt;Calc_2!ET75+Calc_2!ET76+Tolerance)+N(Calc_2!ET81&lt;-Tolerance)</f>
        <v>0</v>
      </c>
      <c r="EU40" s="17" t="n">
        <f aca="false">N(Calc_2!EU81+Calc_2!EU80&gt;Calc_2!EU75+Calc_2!EU76+Tolerance)+N(Calc_2!EU81&lt;-Tolerance)</f>
        <v>0</v>
      </c>
      <c r="EV40" s="17" t="n">
        <f aca="false">N(Calc_2!EV81+Calc_2!EV80&gt;Calc_2!EV75+Calc_2!EV76+Tolerance)+N(Calc_2!EV81&lt;-Tolerance)</f>
        <v>0</v>
      </c>
      <c r="EW40" s="17" t="n">
        <f aca="false">N(Calc_2!EW81+Calc_2!EW80&gt;Calc_2!EW75+Calc_2!EW76+Tolerance)+N(Calc_2!EW81&lt;-Tolerance)</f>
        <v>0</v>
      </c>
      <c r="EX40" s="17" t="n">
        <f aca="false">N(Calc_2!EX81+Calc_2!EX80&gt;Calc_2!EX75+Calc_2!EX76+Tolerance)+N(Calc_2!EX81&lt;-Tolerance)</f>
        <v>0</v>
      </c>
      <c r="EY40" s="17" t="n">
        <f aca="false">N(Calc_2!EY81+Calc_2!EY80&gt;Calc_2!EY75+Calc_2!EY76+Tolerance)+N(Calc_2!EY81&lt;-Tolerance)</f>
        <v>0</v>
      </c>
      <c r="EZ40" s="17" t="n">
        <f aca="false">N(Calc_2!EZ81+Calc_2!EZ80&gt;Calc_2!EZ75+Calc_2!EZ76+Tolerance)+N(Calc_2!EZ81&lt;-Tolerance)</f>
        <v>0</v>
      </c>
      <c r="FA40" s="17" t="n">
        <f aca="false">N(Calc_2!FA81+Calc_2!FA80&gt;Calc_2!FA75+Calc_2!FA76+Tolerance)+N(Calc_2!FA81&lt;-Tolerance)</f>
        <v>0</v>
      </c>
      <c r="FB40" s="17" t="n">
        <f aca="false">N(Calc_2!FB81+Calc_2!FB80&gt;Calc_2!FB75+Calc_2!FB76+Tolerance)+N(Calc_2!FB81&lt;-Tolerance)</f>
        <v>0</v>
      </c>
      <c r="FC40" s="17" t="n">
        <f aca="false">N(Calc_2!FC81+Calc_2!FC80&gt;Calc_2!FC75+Calc_2!FC76+Tolerance)+N(Calc_2!FC81&lt;-Tolerance)</f>
        <v>0</v>
      </c>
      <c r="FD40" s="17" t="n">
        <f aca="false">N(Calc_2!FD81+Calc_2!FD80&gt;Calc_2!FD75+Calc_2!FD76+Tolerance)+N(Calc_2!FD81&lt;-Tolerance)</f>
        <v>0</v>
      </c>
      <c r="FE40" s="17" t="n">
        <f aca="false">N(Calc_2!FE81+Calc_2!FE80&gt;Calc_2!FE75+Calc_2!FE76+Tolerance)+N(Calc_2!FE81&lt;-Tolerance)</f>
        <v>0</v>
      </c>
      <c r="FF40" s="17" t="n">
        <f aca="false">N(Calc_2!FF81+Calc_2!FF80&gt;Calc_2!FF75+Calc_2!FF76+Tolerance)+N(Calc_2!FF81&lt;-Tolerance)</f>
        <v>0</v>
      </c>
      <c r="FG40" s="17" t="n">
        <f aca="false">N(Calc_2!FG81+Calc_2!FG80&gt;Calc_2!FG75+Calc_2!FG76+Tolerance)+N(Calc_2!FG81&lt;-Tolerance)</f>
        <v>0</v>
      </c>
      <c r="FH40" s="17" t="n">
        <f aca="false">N(Calc_2!FH81+Calc_2!FH80&gt;Calc_2!FH75+Calc_2!FH76+Tolerance)+N(Calc_2!FH81&lt;-Tolerance)</f>
        <v>0</v>
      </c>
    </row>
    <row r="41" customFormat="false" ht="15" hidden="false" customHeight="false" outlineLevel="0" collapsed="false">
      <c r="C41" s="0" t="s">
        <v>943</v>
      </c>
      <c r="D41" s="11" t="s">
        <v>34</v>
      </c>
      <c r="E41" s="66" t="str">
        <f aca="false">IF(F41=0,"OK","CHECK")</f>
        <v>OK</v>
      </c>
      <c r="F41" s="17" t="n">
        <f aca="false">SUM(J41:FH41)</f>
        <v>0</v>
      </c>
      <c r="J41" s="17" t="n">
        <f aca="false">N(Calc_3!J81+Calc_3!J80&gt;Calc_3!J75+Calc_3!J76+Tolerance)+N(Calc_3!J81&lt;-Tolerance)</f>
        <v>0</v>
      </c>
      <c r="K41" s="17" t="n">
        <f aca="false">N(Calc_3!K81+Calc_3!K80&gt;Calc_3!K75+Calc_3!K76+Tolerance)+N(Calc_3!K81&lt;-Tolerance)</f>
        <v>0</v>
      </c>
      <c r="L41" s="17" t="n">
        <f aca="false">N(Calc_3!L81+Calc_3!L80&gt;Calc_3!L75+Calc_3!L76+Tolerance)+N(Calc_3!L81&lt;-Tolerance)</f>
        <v>0</v>
      </c>
      <c r="M41" s="17" t="n">
        <f aca="false">N(Calc_3!M81+Calc_3!M80&gt;Calc_3!M75+Calc_3!M76+Tolerance)+N(Calc_3!M81&lt;-Tolerance)</f>
        <v>0</v>
      </c>
      <c r="N41" s="17" t="n">
        <f aca="false">N(Calc_3!N81+Calc_3!N80&gt;Calc_3!N75+Calc_3!N76+Tolerance)+N(Calc_3!N81&lt;-Tolerance)</f>
        <v>0</v>
      </c>
      <c r="O41" s="17" t="n">
        <f aca="false">N(Calc_3!O81+Calc_3!O80&gt;Calc_3!O75+Calc_3!O76+Tolerance)+N(Calc_3!O81&lt;-Tolerance)</f>
        <v>0</v>
      </c>
      <c r="P41" s="17" t="n">
        <f aca="false">N(Calc_3!P81+Calc_3!P80&gt;Calc_3!P75+Calc_3!P76+Tolerance)+N(Calc_3!P81&lt;-Tolerance)</f>
        <v>0</v>
      </c>
      <c r="Q41" s="17" t="n">
        <f aca="false">N(Calc_3!Q81+Calc_3!Q80&gt;Calc_3!Q75+Calc_3!Q76+Tolerance)+N(Calc_3!Q81&lt;-Tolerance)</f>
        <v>0</v>
      </c>
      <c r="R41" s="17" t="n">
        <f aca="false">N(Calc_3!R81+Calc_3!R80&gt;Calc_3!R75+Calc_3!R76+Tolerance)+N(Calc_3!R81&lt;-Tolerance)</f>
        <v>0</v>
      </c>
      <c r="S41" s="17" t="n">
        <f aca="false">N(Calc_3!S81+Calc_3!S80&gt;Calc_3!S75+Calc_3!S76+Tolerance)+N(Calc_3!S81&lt;-Tolerance)</f>
        <v>0</v>
      </c>
      <c r="T41" s="17" t="n">
        <f aca="false">N(Calc_3!T81+Calc_3!T80&gt;Calc_3!T75+Calc_3!T76+Tolerance)+N(Calc_3!T81&lt;-Tolerance)</f>
        <v>0</v>
      </c>
      <c r="U41" s="17" t="n">
        <f aca="false">N(Calc_3!U81+Calc_3!U80&gt;Calc_3!U75+Calc_3!U76+Tolerance)+N(Calc_3!U81&lt;-Tolerance)</f>
        <v>0</v>
      </c>
      <c r="V41" s="17" t="n">
        <f aca="false">N(Calc_3!V81+Calc_3!V80&gt;Calc_3!V75+Calc_3!V76+Tolerance)+N(Calc_3!V81&lt;-Tolerance)</f>
        <v>0</v>
      </c>
      <c r="W41" s="17" t="n">
        <f aca="false">N(Calc_3!W81+Calc_3!W80&gt;Calc_3!W75+Calc_3!W76+Tolerance)+N(Calc_3!W81&lt;-Tolerance)</f>
        <v>0</v>
      </c>
      <c r="X41" s="17" t="n">
        <f aca="false">N(Calc_3!X81+Calc_3!X80&gt;Calc_3!X75+Calc_3!X76+Tolerance)+N(Calc_3!X81&lt;-Tolerance)</f>
        <v>0</v>
      </c>
      <c r="Y41" s="17" t="n">
        <f aca="false">N(Calc_3!Y81+Calc_3!Y80&gt;Calc_3!Y75+Calc_3!Y76+Tolerance)+N(Calc_3!Y81&lt;-Tolerance)</f>
        <v>0</v>
      </c>
      <c r="Z41" s="17" t="n">
        <f aca="false">N(Calc_3!Z81+Calc_3!Z80&gt;Calc_3!Z75+Calc_3!Z76+Tolerance)+N(Calc_3!Z81&lt;-Tolerance)</f>
        <v>0</v>
      </c>
      <c r="AA41" s="17" t="n">
        <f aca="false">N(Calc_3!AA81+Calc_3!AA80&gt;Calc_3!AA75+Calc_3!AA76+Tolerance)+N(Calc_3!AA81&lt;-Tolerance)</f>
        <v>0</v>
      </c>
      <c r="AB41" s="17" t="n">
        <f aca="false">N(Calc_3!AB81+Calc_3!AB80&gt;Calc_3!AB75+Calc_3!AB76+Tolerance)+N(Calc_3!AB81&lt;-Tolerance)</f>
        <v>0</v>
      </c>
      <c r="AC41" s="17" t="n">
        <f aca="false">N(Calc_3!AC81+Calc_3!AC80&gt;Calc_3!AC75+Calc_3!AC76+Tolerance)+N(Calc_3!AC81&lt;-Tolerance)</f>
        <v>0</v>
      </c>
      <c r="AD41" s="17" t="n">
        <f aca="false">N(Calc_3!AD81+Calc_3!AD80&gt;Calc_3!AD75+Calc_3!AD76+Tolerance)+N(Calc_3!AD81&lt;-Tolerance)</f>
        <v>0</v>
      </c>
      <c r="AE41" s="17" t="n">
        <f aca="false">N(Calc_3!AE81+Calc_3!AE80&gt;Calc_3!AE75+Calc_3!AE76+Tolerance)+N(Calc_3!AE81&lt;-Tolerance)</f>
        <v>0</v>
      </c>
      <c r="AF41" s="17" t="n">
        <f aca="false">N(Calc_3!AF81+Calc_3!AF80&gt;Calc_3!AF75+Calc_3!AF76+Tolerance)+N(Calc_3!AF81&lt;-Tolerance)</f>
        <v>0</v>
      </c>
      <c r="AG41" s="17" t="n">
        <f aca="false">N(Calc_3!AG81+Calc_3!AG80&gt;Calc_3!AG75+Calc_3!AG76+Tolerance)+N(Calc_3!AG81&lt;-Tolerance)</f>
        <v>0</v>
      </c>
      <c r="AH41" s="17" t="n">
        <f aca="false">N(Calc_3!AH81+Calc_3!AH80&gt;Calc_3!AH75+Calc_3!AH76+Tolerance)+N(Calc_3!AH81&lt;-Tolerance)</f>
        <v>0</v>
      </c>
      <c r="AI41" s="17" t="n">
        <f aca="false">N(Calc_3!AI81+Calc_3!AI80&gt;Calc_3!AI75+Calc_3!AI76+Tolerance)+N(Calc_3!AI81&lt;-Tolerance)</f>
        <v>0</v>
      </c>
      <c r="AJ41" s="17" t="n">
        <f aca="false">N(Calc_3!AJ81+Calc_3!AJ80&gt;Calc_3!AJ75+Calc_3!AJ76+Tolerance)+N(Calc_3!AJ81&lt;-Tolerance)</f>
        <v>0</v>
      </c>
      <c r="AK41" s="17" t="n">
        <f aca="false">N(Calc_3!AK81+Calc_3!AK80&gt;Calc_3!AK75+Calc_3!AK76+Tolerance)+N(Calc_3!AK81&lt;-Tolerance)</f>
        <v>0</v>
      </c>
      <c r="AL41" s="17" t="n">
        <f aca="false">N(Calc_3!AL81+Calc_3!AL80&gt;Calc_3!AL75+Calc_3!AL76+Tolerance)+N(Calc_3!AL81&lt;-Tolerance)</f>
        <v>0</v>
      </c>
      <c r="AM41" s="17" t="n">
        <f aca="false">N(Calc_3!AM81+Calc_3!AM80&gt;Calc_3!AM75+Calc_3!AM76+Tolerance)+N(Calc_3!AM81&lt;-Tolerance)</f>
        <v>0</v>
      </c>
      <c r="AN41" s="17" t="n">
        <f aca="false">N(Calc_3!AN81+Calc_3!AN80&gt;Calc_3!AN75+Calc_3!AN76+Tolerance)+N(Calc_3!AN81&lt;-Tolerance)</f>
        <v>0</v>
      </c>
      <c r="AO41" s="17" t="n">
        <f aca="false">N(Calc_3!AO81+Calc_3!AO80&gt;Calc_3!AO75+Calc_3!AO76+Tolerance)+N(Calc_3!AO81&lt;-Tolerance)</f>
        <v>0</v>
      </c>
      <c r="AP41" s="17" t="n">
        <f aca="false">N(Calc_3!AP81+Calc_3!AP80&gt;Calc_3!AP75+Calc_3!AP76+Tolerance)+N(Calc_3!AP81&lt;-Tolerance)</f>
        <v>0</v>
      </c>
      <c r="AQ41" s="17" t="n">
        <f aca="false">N(Calc_3!AQ81+Calc_3!AQ80&gt;Calc_3!AQ75+Calc_3!AQ76+Tolerance)+N(Calc_3!AQ81&lt;-Tolerance)</f>
        <v>0</v>
      </c>
      <c r="AR41" s="17" t="n">
        <f aca="false">N(Calc_3!AR81+Calc_3!AR80&gt;Calc_3!AR75+Calc_3!AR76+Tolerance)+N(Calc_3!AR81&lt;-Tolerance)</f>
        <v>0</v>
      </c>
      <c r="AS41" s="17" t="n">
        <f aca="false">N(Calc_3!AS81+Calc_3!AS80&gt;Calc_3!AS75+Calc_3!AS76+Tolerance)+N(Calc_3!AS81&lt;-Tolerance)</f>
        <v>0</v>
      </c>
      <c r="AT41" s="17" t="n">
        <f aca="false">N(Calc_3!AT81+Calc_3!AT80&gt;Calc_3!AT75+Calc_3!AT76+Tolerance)+N(Calc_3!AT81&lt;-Tolerance)</f>
        <v>0</v>
      </c>
      <c r="AU41" s="17" t="n">
        <f aca="false">N(Calc_3!AU81+Calc_3!AU80&gt;Calc_3!AU75+Calc_3!AU76+Tolerance)+N(Calc_3!AU81&lt;-Tolerance)</f>
        <v>0</v>
      </c>
      <c r="AV41" s="17" t="n">
        <f aca="false">N(Calc_3!AV81+Calc_3!AV80&gt;Calc_3!AV75+Calc_3!AV76+Tolerance)+N(Calc_3!AV81&lt;-Tolerance)</f>
        <v>0</v>
      </c>
      <c r="AW41" s="17" t="n">
        <f aca="false">N(Calc_3!AW81+Calc_3!AW80&gt;Calc_3!AW75+Calc_3!AW76+Tolerance)+N(Calc_3!AW81&lt;-Tolerance)</f>
        <v>0</v>
      </c>
      <c r="AX41" s="17" t="n">
        <f aca="false">N(Calc_3!AX81+Calc_3!AX80&gt;Calc_3!AX75+Calc_3!AX76+Tolerance)+N(Calc_3!AX81&lt;-Tolerance)</f>
        <v>0</v>
      </c>
      <c r="AY41" s="17" t="n">
        <f aca="false">N(Calc_3!AY81+Calc_3!AY80&gt;Calc_3!AY75+Calc_3!AY76+Tolerance)+N(Calc_3!AY81&lt;-Tolerance)</f>
        <v>0</v>
      </c>
      <c r="AZ41" s="17" t="n">
        <f aca="false">N(Calc_3!AZ81+Calc_3!AZ80&gt;Calc_3!AZ75+Calc_3!AZ76+Tolerance)+N(Calc_3!AZ81&lt;-Tolerance)</f>
        <v>0</v>
      </c>
      <c r="BA41" s="17" t="n">
        <f aca="false">N(Calc_3!BA81+Calc_3!BA80&gt;Calc_3!BA75+Calc_3!BA76+Tolerance)+N(Calc_3!BA81&lt;-Tolerance)</f>
        <v>0</v>
      </c>
      <c r="BB41" s="17" t="n">
        <f aca="false">N(Calc_3!BB81+Calc_3!BB80&gt;Calc_3!BB75+Calc_3!BB76+Tolerance)+N(Calc_3!BB81&lt;-Tolerance)</f>
        <v>0</v>
      </c>
      <c r="BC41" s="17" t="n">
        <f aca="false">N(Calc_3!BC81+Calc_3!BC80&gt;Calc_3!BC75+Calc_3!BC76+Tolerance)+N(Calc_3!BC81&lt;-Tolerance)</f>
        <v>0</v>
      </c>
      <c r="BD41" s="17" t="n">
        <f aca="false">N(Calc_3!BD81+Calc_3!BD80&gt;Calc_3!BD75+Calc_3!BD76+Tolerance)+N(Calc_3!BD81&lt;-Tolerance)</f>
        <v>0</v>
      </c>
      <c r="BE41" s="17" t="n">
        <f aca="false">N(Calc_3!BE81+Calc_3!BE80&gt;Calc_3!BE75+Calc_3!BE76+Tolerance)+N(Calc_3!BE81&lt;-Tolerance)</f>
        <v>0</v>
      </c>
      <c r="BF41" s="17" t="n">
        <f aca="false">N(Calc_3!BF81+Calc_3!BF80&gt;Calc_3!BF75+Calc_3!BF76+Tolerance)+N(Calc_3!BF81&lt;-Tolerance)</f>
        <v>0</v>
      </c>
      <c r="BG41" s="17" t="n">
        <f aca="false">N(Calc_3!BG81+Calc_3!BG80&gt;Calc_3!BG75+Calc_3!BG76+Tolerance)+N(Calc_3!BG81&lt;-Tolerance)</f>
        <v>0</v>
      </c>
      <c r="BH41" s="17" t="n">
        <f aca="false">N(Calc_3!BH81+Calc_3!BH80&gt;Calc_3!BH75+Calc_3!BH76+Tolerance)+N(Calc_3!BH81&lt;-Tolerance)</f>
        <v>0</v>
      </c>
      <c r="BI41" s="17" t="n">
        <f aca="false">N(Calc_3!BI81+Calc_3!BI80&gt;Calc_3!BI75+Calc_3!BI76+Tolerance)+N(Calc_3!BI81&lt;-Tolerance)</f>
        <v>0</v>
      </c>
      <c r="BJ41" s="17" t="n">
        <f aca="false">N(Calc_3!BJ81+Calc_3!BJ80&gt;Calc_3!BJ75+Calc_3!BJ76+Tolerance)+N(Calc_3!BJ81&lt;-Tolerance)</f>
        <v>0</v>
      </c>
      <c r="BK41" s="17" t="n">
        <f aca="false">N(Calc_3!BK81+Calc_3!BK80&gt;Calc_3!BK75+Calc_3!BK76+Tolerance)+N(Calc_3!BK81&lt;-Tolerance)</f>
        <v>0</v>
      </c>
      <c r="BL41" s="17" t="n">
        <f aca="false">N(Calc_3!BL81+Calc_3!BL80&gt;Calc_3!BL75+Calc_3!BL76+Tolerance)+N(Calc_3!BL81&lt;-Tolerance)</f>
        <v>0</v>
      </c>
      <c r="BM41" s="17" t="n">
        <f aca="false">N(Calc_3!BM81+Calc_3!BM80&gt;Calc_3!BM75+Calc_3!BM76+Tolerance)+N(Calc_3!BM81&lt;-Tolerance)</f>
        <v>0</v>
      </c>
      <c r="BN41" s="17" t="n">
        <f aca="false">N(Calc_3!BN81+Calc_3!BN80&gt;Calc_3!BN75+Calc_3!BN76+Tolerance)+N(Calc_3!BN81&lt;-Tolerance)</f>
        <v>0</v>
      </c>
      <c r="BO41" s="17" t="n">
        <f aca="false">N(Calc_3!BO81+Calc_3!BO80&gt;Calc_3!BO75+Calc_3!BO76+Tolerance)+N(Calc_3!BO81&lt;-Tolerance)</f>
        <v>0</v>
      </c>
      <c r="BP41" s="17" t="n">
        <f aca="false">N(Calc_3!BP81+Calc_3!BP80&gt;Calc_3!BP75+Calc_3!BP76+Tolerance)+N(Calc_3!BP81&lt;-Tolerance)</f>
        <v>0</v>
      </c>
      <c r="BQ41" s="17" t="n">
        <f aca="false">N(Calc_3!BQ81+Calc_3!BQ80&gt;Calc_3!BQ75+Calc_3!BQ76+Tolerance)+N(Calc_3!BQ81&lt;-Tolerance)</f>
        <v>0</v>
      </c>
      <c r="BR41" s="17" t="n">
        <f aca="false">N(Calc_3!BR81+Calc_3!BR80&gt;Calc_3!BR75+Calc_3!BR76+Tolerance)+N(Calc_3!BR81&lt;-Tolerance)</f>
        <v>0</v>
      </c>
      <c r="BS41" s="17" t="n">
        <f aca="false">N(Calc_3!BS81+Calc_3!BS80&gt;Calc_3!BS75+Calc_3!BS76+Tolerance)+N(Calc_3!BS81&lt;-Tolerance)</f>
        <v>0</v>
      </c>
      <c r="BT41" s="17" t="n">
        <f aca="false">N(Calc_3!BT81+Calc_3!BT80&gt;Calc_3!BT75+Calc_3!BT76+Tolerance)+N(Calc_3!BT81&lt;-Tolerance)</f>
        <v>0</v>
      </c>
      <c r="BU41" s="17" t="n">
        <f aca="false">N(Calc_3!BU81+Calc_3!BU80&gt;Calc_3!BU75+Calc_3!BU76+Tolerance)+N(Calc_3!BU81&lt;-Tolerance)</f>
        <v>0</v>
      </c>
      <c r="BV41" s="17" t="n">
        <f aca="false">N(Calc_3!BV81+Calc_3!BV80&gt;Calc_3!BV75+Calc_3!BV76+Tolerance)+N(Calc_3!BV81&lt;-Tolerance)</f>
        <v>0</v>
      </c>
      <c r="BW41" s="17" t="n">
        <f aca="false">N(Calc_3!BW81+Calc_3!BW80&gt;Calc_3!BW75+Calc_3!BW76+Tolerance)+N(Calc_3!BW81&lt;-Tolerance)</f>
        <v>0</v>
      </c>
      <c r="BX41" s="17" t="n">
        <f aca="false">N(Calc_3!BX81+Calc_3!BX80&gt;Calc_3!BX75+Calc_3!BX76+Tolerance)+N(Calc_3!BX81&lt;-Tolerance)</f>
        <v>0</v>
      </c>
      <c r="BY41" s="17" t="n">
        <f aca="false">N(Calc_3!BY81+Calc_3!BY80&gt;Calc_3!BY75+Calc_3!BY76+Tolerance)+N(Calc_3!BY81&lt;-Tolerance)</f>
        <v>0</v>
      </c>
      <c r="BZ41" s="17" t="n">
        <f aca="false">N(Calc_3!BZ81+Calc_3!BZ80&gt;Calc_3!BZ75+Calc_3!BZ76+Tolerance)+N(Calc_3!BZ81&lt;-Tolerance)</f>
        <v>0</v>
      </c>
      <c r="CA41" s="17" t="n">
        <f aca="false">N(Calc_3!CA81+Calc_3!CA80&gt;Calc_3!CA75+Calc_3!CA76+Tolerance)+N(Calc_3!CA81&lt;-Tolerance)</f>
        <v>0</v>
      </c>
      <c r="CB41" s="17" t="n">
        <f aca="false">N(Calc_3!CB81+Calc_3!CB80&gt;Calc_3!CB75+Calc_3!CB76+Tolerance)+N(Calc_3!CB81&lt;-Tolerance)</f>
        <v>0</v>
      </c>
      <c r="CC41" s="17" t="n">
        <f aca="false">N(Calc_3!CC81+Calc_3!CC80&gt;Calc_3!CC75+Calc_3!CC76+Tolerance)+N(Calc_3!CC81&lt;-Tolerance)</f>
        <v>0</v>
      </c>
      <c r="CD41" s="17" t="n">
        <f aca="false">N(Calc_3!CD81+Calc_3!CD80&gt;Calc_3!CD75+Calc_3!CD76+Tolerance)+N(Calc_3!CD81&lt;-Tolerance)</f>
        <v>0</v>
      </c>
      <c r="CE41" s="17" t="n">
        <f aca="false">N(Calc_3!CE81+Calc_3!CE80&gt;Calc_3!CE75+Calc_3!CE76+Tolerance)+N(Calc_3!CE81&lt;-Tolerance)</f>
        <v>0</v>
      </c>
      <c r="CF41" s="17" t="n">
        <f aca="false">N(Calc_3!CF81+Calc_3!CF80&gt;Calc_3!CF75+Calc_3!CF76+Tolerance)+N(Calc_3!CF81&lt;-Tolerance)</f>
        <v>0</v>
      </c>
      <c r="CG41" s="17" t="n">
        <f aca="false">N(Calc_3!CG81+Calc_3!CG80&gt;Calc_3!CG75+Calc_3!CG76+Tolerance)+N(Calc_3!CG81&lt;-Tolerance)</f>
        <v>0</v>
      </c>
      <c r="CH41" s="17" t="n">
        <f aca="false">N(Calc_3!CH81+Calc_3!CH80&gt;Calc_3!CH75+Calc_3!CH76+Tolerance)+N(Calc_3!CH81&lt;-Tolerance)</f>
        <v>0</v>
      </c>
      <c r="CI41" s="17" t="n">
        <f aca="false">N(Calc_3!CI81+Calc_3!CI80&gt;Calc_3!CI75+Calc_3!CI76+Tolerance)+N(Calc_3!CI81&lt;-Tolerance)</f>
        <v>0</v>
      </c>
      <c r="CJ41" s="17" t="n">
        <f aca="false">N(Calc_3!CJ81+Calc_3!CJ80&gt;Calc_3!CJ75+Calc_3!CJ76+Tolerance)+N(Calc_3!CJ81&lt;-Tolerance)</f>
        <v>0</v>
      </c>
      <c r="CK41" s="17" t="n">
        <f aca="false">N(Calc_3!CK81+Calc_3!CK80&gt;Calc_3!CK75+Calc_3!CK76+Tolerance)+N(Calc_3!CK81&lt;-Tolerance)</f>
        <v>0</v>
      </c>
      <c r="CL41" s="17" t="n">
        <f aca="false">N(Calc_3!CL81+Calc_3!CL80&gt;Calc_3!CL75+Calc_3!CL76+Tolerance)+N(Calc_3!CL81&lt;-Tolerance)</f>
        <v>0</v>
      </c>
      <c r="CM41" s="17" t="n">
        <f aca="false">N(Calc_3!CM81+Calc_3!CM80&gt;Calc_3!CM75+Calc_3!CM76+Tolerance)+N(Calc_3!CM81&lt;-Tolerance)</f>
        <v>0</v>
      </c>
      <c r="CN41" s="17" t="n">
        <f aca="false">N(Calc_3!CN81+Calc_3!CN80&gt;Calc_3!CN75+Calc_3!CN76+Tolerance)+N(Calc_3!CN81&lt;-Tolerance)</f>
        <v>0</v>
      </c>
      <c r="CO41" s="17" t="n">
        <f aca="false">N(Calc_3!CO81+Calc_3!CO80&gt;Calc_3!CO75+Calc_3!CO76+Tolerance)+N(Calc_3!CO81&lt;-Tolerance)</f>
        <v>0</v>
      </c>
      <c r="CP41" s="17" t="n">
        <f aca="false">N(Calc_3!CP81+Calc_3!CP80&gt;Calc_3!CP75+Calc_3!CP76+Tolerance)+N(Calc_3!CP81&lt;-Tolerance)</f>
        <v>0</v>
      </c>
      <c r="CQ41" s="17" t="n">
        <f aca="false">N(Calc_3!CQ81+Calc_3!CQ80&gt;Calc_3!CQ75+Calc_3!CQ76+Tolerance)+N(Calc_3!CQ81&lt;-Tolerance)</f>
        <v>0</v>
      </c>
      <c r="CR41" s="17" t="n">
        <f aca="false">N(Calc_3!CR81+Calc_3!CR80&gt;Calc_3!CR75+Calc_3!CR76+Tolerance)+N(Calc_3!CR81&lt;-Tolerance)</f>
        <v>0</v>
      </c>
      <c r="CS41" s="17" t="n">
        <f aca="false">N(Calc_3!CS81+Calc_3!CS80&gt;Calc_3!CS75+Calc_3!CS76+Tolerance)+N(Calc_3!CS81&lt;-Tolerance)</f>
        <v>0</v>
      </c>
      <c r="CT41" s="17" t="n">
        <f aca="false">N(Calc_3!CT81+Calc_3!CT80&gt;Calc_3!CT75+Calc_3!CT76+Tolerance)+N(Calc_3!CT81&lt;-Tolerance)</f>
        <v>0</v>
      </c>
      <c r="CU41" s="17" t="n">
        <f aca="false">N(Calc_3!CU81+Calc_3!CU80&gt;Calc_3!CU75+Calc_3!CU76+Tolerance)+N(Calc_3!CU81&lt;-Tolerance)</f>
        <v>0</v>
      </c>
      <c r="CV41" s="17" t="n">
        <f aca="false">N(Calc_3!CV81+Calc_3!CV80&gt;Calc_3!CV75+Calc_3!CV76+Tolerance)+N(Calc_3!CV81&lt;-Tolerance)</f>
        <v>0</v>
      </c>
      <c r="CW41" s="17" t="n">
        <f aca="false">N(Calc_3!CW81+Calc_3!CW80&gt;Calc_3!CW75+Calc_3!CW76+Tolerance)+N(Calc_3!CW81&lt;-Tolerance)</f>
        <v>0</v>
      </c>
      <c r="CX41" s="17" t="n">
        <f aca="false">N(Calc_3!CX81+Calc_3!CX80&gt;Calc_3!CX75+Calc_3!CX76+Tolerance)+N(Calc_3!CX81&lt;-Tolerance)</f>
        <v>0</v>
      </c>
      <c r="CY41" s="17" t="n">
        <f aca="false">N(Calc_3!CY81+Calc_3!CY80&gt;Calc_3!CY75+Calc_3!CY76+Tolerance)+N(Calc_3!CY81&lt;-Tolerance)</f>
        <v>0</v>
      </c>
      <c r="CZ41" s="17" t="n">
        <f aca="false">N(Calc_3!CZ81+Calc_3!CZ80&gt;Calc_3!CZ75+Calc_3!CZ76+Tolerance)+N(Calc_3!CZ81&lt;-Tolerance)</f>
        <v>0</v>
      </c>
      <c r="DA41" s="17" t="n">
        <f aca="false">N(Calc_3!DA81+Calc_3!DA80&gt;Calc_3!DA75+Calc_3!DA76+Tolerance)+N(Calc_3!DA81&lt;-Tolerance)</f>
        <v>0</v>
      </c>
      <c r="DB41" s="17" t="n">
        <f aca="false">N(Calc_3!DB81+Calc_3!DB80&gt;Calc_3!DB75+Calc_3!DB76+Tolerance)+N(Calc_3!DB81&lt;-Tolerance)</f>
        <v>0</v>
      </c>
      <c r="DC41" s="17" t="n">
        <f aca="false">N(Calc_3!DC81+Calc_3!DC80&gt;Calc_3!DC75+Calc_3!DC76+Tolerance)+N(Calc_3!DC81&lt;-Tolerance)</f>
        <v>0</v>
      </c>
      <c r="DD41" s="17" t="n">
        <f aca="false">N(Calc_3!DD81+Calc_3!DD80&gt;Calc_3!DD75+Calc_3!DD76+Tolerance)+N(Calc_3!DD81&lt;-Tolerance)</f>
        <v>0</v>
      </c>
      <c r="DE41" s="17" t="n">
        <f aca="false">N(Calc_3!DE81+Calc_3!DE80&gt;Calc_3!DE75+Calc_3!DE76+Tolerance)+N(Calc_3!DE81&lt;-Tolerance)</f>
        <v>0</v>
      </c>
      <c r="DF41" s="17" t="n">
        <f aca="false">N(Calc_3!DF81+Calc_3!DF80&gt;Calc_3!DF75+Calc_3!DF76+Tolerance)+N(Calc_3!DF81&lt;-Tolerance)</f>
        <v>0</v>
      </c>
      <c r="DG41" s="17" t="n">
        <f aca="false">N(Calc_3!DG81+Calc_3!DG80&gt;Calc_3!DG75+Calc_3!DG76+Tolerance)+N(Calc_3!DG81&lt;-Tolerance)</f>
        <v>0</v>
      </c>
      <c r="DH41" s="17" t="n">
        <f aca="false">N(Calc_3!DH81+Calc_3!DH80&gt;Calc_3!DH75+Calc_3!DH76+Tolerance)+N(Calc_3!DH81&lt;-Tolerance)</f>
        <v>0</v>
      </c>
      <c r="DI41" s="17" t="n">
        <f aca="false">N(Calc_3!DI81+Calc_3!DI80&gt;Calc_3!DI75+Calc_3!DI76+Tolerance)+N(Calc_3!DI81&lt;-Tolerance)</f>
        <v>0</v>
      </c>
      <c r="DJ41" s="17" t="n">
        <f aca="false">N(Calc_3!DJ81+Calc_3!DJ80&gt;Calc_3!DJ75+Calc_3!DJ76+Tolerance)+N(Calc_3!DJ81&lt;-Tolerance)</f>
        <v>0</v>
      </c>
      <c r="DK41" s="17" t="n">
        <f aca="false">N(Calc_3!DK81+Calc_3!DK80&gt;Calc_3!DK75+Calc_3!DK76+Tolerance)+N(Calc_3!DK81&lt;-Tolerance)</f>
        <v>0</v>
      </c>
      <c r="DL41" s="17" t="n">
        <f aca="false">N(Calc_3!DL81+Calc_3!DL80&gt;Calc_3!DL75+Calc_3!DL76+Tolerance)+N(Calc_3!DL81&lt;-Tolerance)</f>
        <v>0</v>
      </c>
      <c r="DM41" s="17" t="n">
        <f aca="false">N(Calc_3!DM81+Calc_3!DM80&gt;Calc_3!DM75+Calc_3!DM76+Tolerance)+N(Calc_3!DM81&lt;-Tolerance)</f>
        <v>0</v>
      </c>
      <c r="DN41" s="17" t="n">
        <f aca="false">N(Calc_3!DN81+Calc_3!DN80&gt;Calc_3!DN75+Calc_3!DN76+Tolerance)+N(Calc_3!DN81&lt;-Tolerance)</f>
        <v>0</v>
      </c>
      <c r="DO41" s="17" t="n">
        <f aca="false">N(Calc_3!DO81+Calc_3!DO80&gt;Calc_3!DO75+Calc_3!DO76+Tolerance)+N(Calc_3!DO81&lt;-Tolerance)</f>
        <v>0</v>
      </c>
      <c r="DP41" s="17" t="n">
        <f aca="false">N(Calc_3!DP81+Calc_3!DP80&gt;Calc_3!DP75+Calc_3!DP76+Tolerance)+N(Calc_3!DP81&lt;-Tolerance)</f>
        <v>0</v>
      </c>
      <c r="DQ41" s="17" t="n">
        <f aca="false">N(Calc_3!DQ81+Calc_3!DQ80&gt;Calc_3!DQ75+Calc_3!DQ76+Tolerance)+N(Calc_3!DQ81&lt;-Tolerance)</f>
        <v>0</v>
      </c>
      <c r="DR41" s="17" t="n">
        <f aca="false">N(Calc_3!DR81+Calc_3!DR80&gt;Calc_3!DR75+Calc_3!DR76+Tolerance)+N(Calc_3!DR81&lt;-Tolerance)</f>
        <v>0</v>
      </c>
      <c r="DS41" s="17" t="n">
        <f aca="false">N(Calc_3!DS81+Calc_3!DS80&gt;Calc_3!DS75+Calc_3!DS76+Tolerance)+N(Calc_3!DS81&lt;-Tolerance)</f>
        <v>0</v>
      </c>
      <c r="DT41" s="17" t="n">
        <f aca="false">N(Calc_3!DT81+Calc_3!DT80&gt;Calc_3!DT75+Calc_3!DT76+Tolerance)+N(Calc_3!DT81&lt;-Tolerance)</f>
        <v>0</v>
      </c>
      <c r="DU41" s="17" t="n">
        <f aca="false">N(Calc_3!DU81+Calc_3!DU80&gt;Calc_3!DU75+Calc_3!DU76+Tolerance)+N(Calc_3!DU81&lt;-Tolerance)</f>
        <v>0</v>
      </c>
      <c r="DV41" s="17" t="n">
        <f aca="false">N(Calc_3!DV81+Calc_3!DV80&gt;Calc_3!DV75+Calc_3!DV76+Tolerance)+N(Calc_3!DV81&lt;-Tolerance)</f>
        <v>0</v>
      </c>
      <c r="DW41" s="17" t="n">
        <f aca="false">N(Calc_3!DW81+Calc_3!DW80&gt;Calc_3!DW75+Calc_3!DW76+Tolerance)+N(Calc_3!DW81&lt;-Tolerance)</f>
        <v>0</v>
      </c>
      <c r="DX41" s="17" t="n">
        <f aca="false">N(Calc_3!DX81+Calc_3!DX80&gt;Calc_3!DX75+Calc_3!DX76+Tolerance)+N(Calc_3!DX81&lt;-Tolerance)</f>
        <v>0</v>
      </c>
      <c r="DY41" s="17" t="n">
        <f aca="false">N(Calc_3!DY81+Calc_3!DY80&gt;Calc_3!DY75+Calc_3!DY76+Tolerance)+N(Calc_3!DY81&lt;-Tolerance)</f>
        <v>0</v>
      </c>
      <c r="DZ41" s="17" t="n">
        <f aca="false">N(Calc_3!DZ81+Calc_3!DZ80&gt;Calc_3!DZ75+Calc_3!DZ76+Tolerance)+N(Calc_3!DZ81&lt;-Tolerance)</f>
        <v>0</v>
      </c>
      <c r="EA41" s="17" t="n">
        <f aca="false">N(Calc_3!EA81+Calc_3!EA80&gt;Calc_3!EA75+Calc_3!EA76+Tolerance)+N(Calc_3!EA81&lt;-Tolerance)</f>
        <v>0</v>
      </c>
      <c r="EB41" s="17" t="n">
        <f aca="false">N(Calc_3!EB81+Calc_3!EB80&gt;Calc_3!EB75+Calc_3!EB76+Tolerance)+N(Calc_3!EB81&lt;-Tolerance)</f>
        <v>0</v>
      </c>
      <c r="EC41" s="17" t="n">
        <f aca="false">N(Calc_3!EC81+Calc_3!EC80&gt;Calc_3!EC75+Calc_3!EC76+Tolerance)+N(Calc_3!EC81&lt;-Tolerance)</f>
        <v>0</v>
      </c>
      <c r="ED41" s="17" t="n">
        <f aca="false">N(Calc_3!ED81+Calc_3!ED80&gt;Calc_3!ED75+Calc_3!ED76+Tolerance)+N(Calc_3!ED81&lt;-Tolerance)</f>
        <v>0</v>
      </c>
      <c r="EE41" s="17" t="n">
        <f aca="false">N(Calc_3!EE81+Calc_3!EE80&gt;Calc_3!EE75+Calc_3!EE76+Tolerance)+N(Calc_3!EE81&lt;-Tolerance)</f>
        <v>0</v>
      </c>
      <c r="EF41" s="17" t="n">
        <f aca="false">N(Calc_3!EF81+Calc_3!EF80&gt;Calc_3!EF75+Calc_3!EF76+Tolerance)+N(Calc_3!EF81&lt;-Tolerance)</f>
        <v>0</v>
      </c>
      <c r="EG41" s="17" t="n">
        <f aca="false">N(Calc_3!EG81+Calc_3!EG80&gt;Calc_3!EG75+Calc_3!EG76+Tolerance)+N(Calc_3!EG81&lt;-Tolerance)</f>
        <v>0</v>
      </c>
      <c r="EH41" s="17" t="n">
        <f aca="false">N(Calc_3!EH81+Calc_3!EH80&gt;Calc_3!EH75+Calc_3!EH76+Tolerance)+N(Calc_3!EH81&lt;-Tolerance)</f>
        <v>0</v>
      </c>
      <c r="EI41" s="17" t="n">
        <f aca="false">N(Calc_3!EI81+Calc_3!EI80&gt;Calc_3!EI75+Calc_3!EI76+Tolerance)+N(Calc_3!EI81&lt;-Tolerance)</f>
        <v>0</v>
      </c>
      <c r="EJ41" s="17" t="n">
        <f aca="false">N(Calc_3!EJ81+Calc_3!EJ80&gt;Calc_3!EJ75+Calc_3!EJ76+Tolerance)+N(Calc_3!EJ81&lt;-Tolerance)</f>
        <v>0</v>
      </c>
      <c r="EK41" s="17" t="n">
        <f aca="false">N(Calc_3!EK81+Calc_3!EK80&gt;Calc_3!EK75+Calc_3!EK76+Tolerance)+N(Calc_3!EK81&lt;-Tolerance)</f>
        <v>0</v>
      </c>
      <c r="EL41" s="17" t="n">
        <f aca="false">N(Calc_3!EL81+Calc_3!EL80&gt;Calc_3!EL75+Calc_3!EL76+Tolerance)+N(Calc_3!EL81&lt;-Tolerance)</f>
        <v>0</v>
      </c>
      <c r="EM41" s="17" t="n">
        <f aca="false">N(Calc_3!EM81+Calc_3!EM80&gt;Calc_3!EM75+Calc_3!EM76+Tolerance)+N(Calc_3!EM81&lt;-Tolerance)</f>
        <v>0</v>
      </c>
      <c r="EN41" s="17" t="n">
        <f aca="false">N(Calc_3!EN81+Calc_3!EN80&gt;Calc_3!EN75+Calc_3!EN76+Tolerance)+N(Calc_3!EN81&lt;-Tolerance)</f>
        <v>0</v>
      </c>
      <c r="EO41" s="17" t="n">
        <f aca="false">N(Calc_3!EO81+Calc_3!EO80&gt;Calc_3!EO75+Calc_3!EO76+Tolerance)+N(Calc_3!EO81&lt;-Tolerance)</f>
        <v>0</v>
      </c>
      <c r="EP41" s="17" t="n">
        <f aca="false">N(Calc_3!EP81+Calc_3!EP80&gt;Calc_3!EP75+Calc_3!EP76+Tolerance)+N(Calc_3!EP81&lt;-Tolerance)</f>
        <v>0</v>
      </c>
      <c r="EQ41" s="17" t="n">
        <f aca="false">N(Calc_3!EQ81+Calc_3!EQ80&gt;Calc_3!EQ75+Calc_3!EQ76+Tolerance)+N(Calc_3!EQ81&lt;-Tolerance)</f>
        <v>0</v>
      </c>
      <c r="ER41" s="17" t="n">
        <f aca="false">N(Calc_3!ER81+Calc_3!ER80&gt;Calc_3!ER75+Calc_3!ER76+Tolerance)+N(Calc_3!ER81&lt;-Tolerance)</f>
        <v>0</v>
      </c>
      <c r="ES41" s="17" t="n">
        <f aca="false">N(Calc_3!ES81+Calc_3!ES80&gt;Calc_3!ES75+Calc_3!ES76+Tolerance)+N(Calc_3!ES81&lt;-Tolerance)</f>
        <v>0</v>
      </c>
      <c r="ET41" s="17" t="n">
        <f aca="false">N(Calc_3!ET81+Calc_3!ET80&gt;Calc_3!ET75+Calc_3!ET76+Tolerance)+N(Calc_3!ET81&lt;-Tolerance)</f>
        <v>0</v>
      </c>
      <c r="EU41" s="17" t="n">
        <f aca="false">N(Calc_3!EU81+Calc_3!EU80&gt;Calc_3!EU75+Calc_3!EU76+Tolerance)+N(Calc_3!EU81&lt;-Tolerance)</f>
        <v>0</v>
      </c>
      <c r="EV41" s="17" t="n">
        <f aca="false">N(Calc_3!EV81+Calc_3!EV80&gt;Calc_3!EV75+Calc_3!EV76+Tolerance)+N(Calc_3!EV81&lt;-Tolerance)</f>
        <v>0</v>
      </c>
      <c r="EW41" s="17" t="n">
        <f aca="false">N(Calc_3!EW81+Calc_3!EW80&gt;Calc_3!EW75+Calc_3!EW76+Tolerance)+N(Calc_3!EW81&lt;-Tolerance)</f>
        <v>0</v>
      </c>
      <c r="EX41" s="17" t="n">
        <f aca="false">N(Calc_3!EX81+Calc_3!EX80&gt;Calc_3!EX75+Calc_3!EX76+Tolerance)+N(Calc_3!EX81&lt;-Tolerance)</f>
        <v>0</v>
      </c>
      <c r="EY41" s="17" t="n">
        <f aca="false">N(Calc_3!EY81+Calc_3!EY80&gt;Calc_3!EY75+Calc_3!EY76+Tolerance)+N(Calc_3!EY81&lt;-Tolerance)</f>
        <v>0</v>
      </c>
      <c r="EZ41" s="17" t="n">
        <f aca="false">N(Calc_3!EZ81+Calc_3!EZ80&gt;Calc_3!EZ75+Calc_3!EZ76+Tolerance)+N(Calc_3!EZ81&lt;-Tolerance)</f>
        <v>0</v>
      </c>
      <c r="FA41" s="17" t="n">
        <f aca="false">N(Calc_3!FA81+Calc_3!FA80&gt;Calc_3!FA75+Calc_3!FA76+Tolerance)+N(Calc_3!FA81&lt;-Tolerance)</f>
        <v>0</v>
      </c>
      <c r="FB41" s="17" t="n">
        <f aca="false">N(Calc_3!FB81+Calc_3!FB80&gt;Calc_3!FB75+Calc_3!FB76+Tolerance)+N(Calc_3!FB81&lt;-Tolerance)</f>
        <v>0</v>
      </c>
      <c r="FC41" s="17" t="n">
        <f aca="false">N(Calc_3!FC81+Calc_3!FC80&gt;Calc_3!FC75+Calc_3!FC76+Tolerance)+N(Calc_3!FC81&lt;-Tolerance)</f>
        <v>0</v>
      </c>
      <c r="FD41" s="17" t="n">
        <f aca="false">N(Calc_3!FD81+Calc_3!FD80&gt;Calc_3!FD75+Calc_3!FD76+Tolerance)+N(Calc_3!FD81&lt;-Tolerance)</f>
        <v>0</v>
      </c>
      <c r="FE41" s="17" t="n">
        <f aca="false">N(Calc_3!FE81+Calc_3!FE80&gt;Calc_3!FE75+Calc_3!FE76+Tolerance)+N(Calc_3!FE81&lt;-Tolerance)</f>
        <v>0</v>
      </c>
      <c r="FF41" s="17" t="n">
        <f aca="false">N(Calc_3!FF81+Calc_3!FF80&gt;Calc_3!FF75+Calc_3!FF76+Tolerance)+N(Calc_3!FF81&lt;-Tolerance)</f>
        <v>0</v>
      </c>
      <c r="FG41" s="17" t="n">
        <f aca="false">N(Calc_3!FG81+Calc_3!FG80&gt;Calc_3!FG75+Calc_3!FG76+Tolerance)+N(Calc_3!FG81&lt;-Tolerance)</f>
        <v>0</v>
      </c>
      <c r="FH41" s="17" t="n">
        <f aca="false">N(Calc_3!FH81+Calc_3!FH80&gt;Calc_3!FH75+Calc_3!FH76+Tolerance)+N(Calc_3!FH81&lt;-Tolerance)</f>
        <v>0</v>
      </c>
    </row>
    <row r="42" customFormat="false" ht="15" hidden="false" customHeight="false" outlineLevel="0" collapsed="false">
      <c r="C42" s="0" t="s">
        <v>944</v>
      </c>
      <c r="D42" s="11" t="s">
        <v>34</v>
      </c>
      <c r="E42" s="66" t="str">
        <f aca="false">IF(F42=0,"OK","CHECK")</f>
        <v>OK</v>
      </c>
      <c r="F42" s="17" t="n">
        <f aca="false">SUM(J42:FH42)</f>
        <v>0</v>
      </c>
      <c r="J42" s="17" t="n">
        <f aca="false">N(Calc_1!J84&gt;Calc_1!J81+Calc_1!J82+Tolerance)</f>
        <v>0</v>
      </c>
      <c r="K42" s="17" t="n">
        <f aca="false">N(Calc_1!K84&gt;Calc_1!K81+Calc_1!K82+Tolerance)</f>
        <v>0</v>
      </c>
      <c r="L42" s="17" t="n">
        <f aca="false">N(Calc_1!L84&gt;Calc_1!L81+Calc_1!L82+Tolerance)</f>
        <v>0</v>
      </c>
      <c r="M42" s="17" t="n">
        <f aca="false">N(Calc_1!M84&gt;Calc_1!M81+Calc_1!M82+Tolerance)</f>
        <v>0</v>
      </c>
      <c r="N42" s="17" t="n">
        <f aca="false">N(Calc_1!N84&gt;Calc_1!N81+Calc_1!N82+Tolerance)</f>
        <v>0</v>
      </c>
      <c r="O42" s="17" t="n">
        <f aca="false">N(Calc_1!O84&gt;Calc_1!O81+Calc_1!O82+Tolerance)</f>
        <v>0</v>
      </c>
      <c r="P42" s="17" t="n">
        <f aca="false">N(Calc_1!P84&gt;Calc_1!P81+Calc_1!P82+Tolerance)</f>
        <v>0</v>
      </c>
      <c r="Q42" s="17" t="n">
        <f aca="false">N(Calc_1!Q84&gt;Calc_1!Q81+Calc_1!Q82+Tolerance)</f>
        <v>0</v>
      </c>
      <c r="R42" s="17" t="n">
        <f aca="false">N(Calc_1!R84&gt;Calc_1!R81+Calc_1!R82+Tolerance)</f>
        <v>0</v>
      </c>
      <c r="S42" s="17" t="n">
        <f aca="false">N(Calc_1!S84&gt;Calc_1!S81+Calc_1!S82+Tolerance)</f>
        <v>0</v>
      </c>
      <c r="T42" s="17" t="n">
        <f aca="false">N(Calc_1!T84&gt;Calc_1!T81+Calc_1!T82+Tolerance)</f>
        <v>0</v>
      </c>
      <c r="U42" s="17" t="n">
        <f aca="false">N(Calc_1!U84&gt;Calc_1!U81+Calc_1!U82+Tolerance)</f>
        <v>0</v>
      </c>
      <c r="V42" s="17" t="n">
        <f aca="false">N(Calc_1!V84&gt;Calc_1!V81+Calc_1!V82+Tolerance)</f>
        <v>0</v>
      </c>
      <c r="W42" s="17" t="n">
        <f aca="false">N(Calc_1!W84&gt;Calc_1!W81+Calc_1!W82+Tolerance)</f>
        <v>0</v>
      </c>
      <c r="X42" s="17" t="n">
        <f aca="false">N(Calc_1!X84&gt;Calc_1!X81+Calc_1!X82+Tolerance)</f>
        <v>0</v>
      </c>
      <c r="Y42" s="17" t="n">
        <f aca="false">N(Calc_1!Y84&gt;Calc_1!Y81+Calc_1!Y82+Tolerance)</f>
        <v>0</v>
      </c>
      <c r="Z42" s="17" t="n">
        <f aca="false">N(Calc_1!Z84&gt;Calc_1!Z81+Calc_1!Z82+Tolerance)</f>
        <v>0</v>
      </c>
      <c r="AA42" s="17" t="n">
        <f aca="false">N(Calc_1!AA84&gt;Calc_1!AA81+Calc_1!AA82+Tolerance)</f>
        <v>0</v>
      </c>
      <c r="AB42" s="17" t="n">
        <f aca="false">N(Calc_1!AB84&gt;Calc_1!AB81+Calc_1!AB82+Tolerance)</f>
        <v>0</v>
      </c>
      <c r="AC42" s="17" t="n">
        <f aca="false">N(Calc_1!AC84&gt;Calc_1!AC81+Calc_1!AC82+Tolerance)</f>
        <v>0</v>
      </c>
      <c r="AD42" s="17" t="n">
        <f aca="false">N(Calc_1!AD84&gt;Calc_1!AD81+Calc_1!AD82+Tolerance)</f>
        <v>0</v>
      </c>
      <c r="AE42" s="17" t="n">
        <f aca="false">N(Calc_1!AE84&gt;Calc_1!AE81+Calc_1!AE82+Tolerance)</f>
        <v>0</v>
      </c>
      <c r="AF42" s="17" t="n">
        <f aca="false">N(Calc_1!AF84&gt;Calc_1!AF81+Calc_1!AF82+Tolerance)</f>
        <v>0</v>
      </c>
      <c r="AG42" s="17" t="n">
        <f aca="false">N(Calc_1!AG84&gt;Calc_1!AG81+Calc_1!AG82+Tolerance)</f>
        <v>0</v>
      </c>
      <c r="AH42" s="17" t="n">
        <f aca="false">N(Calc_1!AH84&gt;Calc_1!AH81+Calc_1!AH82+Tolerance)</f>
        <v>0</v>
      </c>
      <c r="AI42" s="17" t="n">
        <f aca="false">N(Calc_1!AI84&gt;Calc_1!AI81+Calc_1!AI82+Tolerance)</f>
        <v>0</v>
      </c>
      <c r="AJ42" s="17" t="n">
        <f aca="false">N(Calc_1!AJ84&gt;Calc_1!AJ81+Calc_1!AJ82+Tolerance)</f>
        <v>0</v>
      </c>
      <c r="AK42" s="17" t="n">
        <f aca="false">N(Calc_1!AK84&gt;Calc_1!AK81+Calc_1!AK82+Tolerance)</f>
        <v>0</v>
      </c>
      <c r="AL42" s="17" t="n">
        <f aca="false">N(Calc_1!AL84&gt;Calc_1!AL81+Calc_1!AL82+Tolerance)</f>
        <v>0</v>
      </c>
      <c r="AM42" s="17" t="n">
        <f aca="false">N(Calc_1!AM84&gt;Calc_1!AM81+Calc_1!AM82+Tolerance)</f>
        <v>0</v>
      </c>
      <c r="AN42" s="17" t="n">
        <f aca="false">N(Calc_1!AN84&gt;Calc_1!AN81+Calc_1!AN82+Tolerance)</f>
        <v>0</v>
      </c>
      <c r="AO42" s="17" t="n">
        <f aca="false">N(Calc_1!AO84&gt;Calc_1!AO81+Calc_1!AO82+Tolerance)</f>
        <v>0</v>
      </c>
      <c r="AP42" s="17" t="n">
        <f aca="false">N(Calc_1!AP84&gt;Calc_1!AP81+Calc_1!AP82+Tolerance)</f>
        <v>0</v>
      </c>
      <c r="AQ42" s="17" t="n">
        <f aca="false">N(Calc_1!AQ84&gt;Calc_1!AQ81+Calc_1!AQ82+Tolerance)</f>
        <v>0</v>
      </c>
      <c r="AR42" s="17" t="n">
        <f aca="false">N(Calc_1!AR84&gt;Calc_1!AR81+Calc_1!AR82+Tolerance)</f>
        <v>0</v>
      </c>
      <c r="AS42" s="17" t="n">
        <f aca="false">N(Calc_1!AS84&gt;Calc_1!AS81+Calc_1!AS82+Tolerance)</f>
        <v>0</v>
      </c>
      <c r="AT42" s="17" t="n">
        <f aca="false">N(Calc_1!AT84&gt;Calc_1!AT81+Calc_1!AT82+Tolerance)</f>
        <v>0</v>
      </c>
      <c r="AU42" s="17" t="n">
        <f aca="false">N(Calc_1!AU84&gt;Calc_1!AU81+Calc_1!AU82+Tolerance)</f>
        <v>0</v>
      </c>
      <c r="AV42" s="17" t="n">
        <f aca="false">N(Calc_1!AV84&gt;Calc_1!AV81+Calc_1!AV82+Tolerance)</f>
        <v>0</v>
      </c>
      <c r="AW42" s="17" t="n">
        <f aca="false">N(Calc_1!AW84&gt;Calc_1!AW81+Calc_1!AW82+Tolerance)</f>
        <v>0</v>
      </c>
      <c r="AX42" s="17" t="n">
        <f aca="false">N(Calc_1!AX84&gt;Calc_1!AX81+Calc_1!AX82+Tolerance)</f>
        <v>0</v>
      </c>
      <c r="AY42" s="17" t="n">
        <f aca="false">N(Calc_1!AY84&gt;Calc_1!AY81+Calc_1!AY82+Tolerance)</f>
        <v>0</v>
      </c>
      <c r="AZ42" s="17" t="n">
        <f aca="false">N(Calc_1!AZ84&gt;Calc_1!AZ81+Calc_1!AZ82+Tolerance)</f>
        <v>0</v>
      </c>
      <c r="BA42" s="17" t="n">
        <f aca="false">N(Calc_1!BA84&gt;Calc_1!BA81+Calc_1!BA82+Tolerance)</f>
        <v>0</v>
      </c>
      <c r="BB42" s="17" t="n">
        <f aca="false">N(Calc_1!BB84&gt;Calc_1!BB81+Calc_1!BB82+Tolerance)</f>
        <v>0</v>
      </c>
      <c r="BC42" s="17" t="n">
        <f aca="false">N(Calc_1!BC84&gt;Calc_1!BC81+Calc_1!BC82+Tolerance)</f>
        <v>0</v>
      </c>
      <c r="BD42" s="17" t="n">
        <f aca="false">N(Calc_1!BD84&gt;Calc_1!BD81+Calc_1!BD82+Tolerance)</f>
        <v>0</v>
      </c>
      <c r="BE42" s="17" t="n">
        <f aca="false">N(Calc_1!BE84&gt;Calc_1!BE81+Calc_1!BE82+Tolerance)</f>
        <v>0</v>
      </c>
      <c r="BF42" s="17" t="n">
        <f aca="false">N(Calc_1!BF84&gt;Calc_1!BF81+Calc_1!BF82+Tolerance)</f>
        <v>0</v>
      </c>
      <c r="BG42" s="17" t="n">
        <f aca="false">N(Calc_1!BG84&gt;Calc_1!BG81+Calc_1!BG82+Tolerance)</f>
        <v>0</v>
      </c>
      <c r="BH42" s="17" t="n">
        <f aca="false">N(Calc_1!BH84&gt;Calc_1!BH81+Calc_1!BH82+Tolerance)</f>
        <v>0</v>
      </c>
      <c r="BI42" s="17" t="n">
        <f aca="false">N(Calc_1!BI84&gt;Calc_1!BI81+Calc_1!BI82+Tolerance)</f>
        <v>0</v>
      </c>
      <c r="BJ42" s="17" t="n">
        <f aca="false">N(Calc_1!BJ84&gt;Calc_1!BJ81+Calc_1!BJ82+Tolerance)</f>
        <v>0</v>
      </c>
      <c r="BK42" s="17" t="n">
        <f aca="false">N(Calc_1!BK84&gt;Calc_1!BK81+Calc_1!BK82+Tolerance)</f>
        <v>0</v>
      </c>
      <c r="BL42" s="17" t="n">
        <f aca="false">N(Calc_1!BL84&gt;Calc_1!BL81+Calc_1!BL82+Tolerance)</f>
        <v>0</v>
      </c>
      <c r="BM42" s="17" t="n">
        <f aca="false">N(Calc_1!BM84&gt;Calc_1!BM81+Calc_1!BM82+Tolerance)</f>
        <v>0</v>
      </c>
      <c r="BN42" s="17" t="n">
        <f aca="false">N(Calc_1!BN84&gt;Calc_1!BN81+Calc_1!BN82+Tolerance)</f>
        <v>0</v>
      </c>
      <c r="BO42" s="17" t="n">
        <f aca="false">N(Calc_1!BO84&gt;Calc_1!BO81+Calc_1!BO82+Tolerance)</f>
        <v>0</v>
      </c>
      <c r="BP42" s="17" t="n">
        <f aca="false">N(Calc_1!BP84&gt;Calc_1!BP81+Calc_1!BP82+Tolerance)</f>
        <v>0</v>
      </c>
      <c r="BQ42" s="17" t="n">
        <f aca="false">N(Calc_1!BQ84&gt;Calc_1!BQ81+Calc_1!BQ82+Tolerance)</f>
        <v>0</v>
      </c>
      <c r="BR42" s="17" t="n">
        <f aca="false">N(Calc_1!BR84&gt;Calc_1!BR81+Calc_1!BR82+Tolerance)</f>
        <v>0</v>
      </c>
      <c r="BS42" s="17" t="n">
        <f aca="false">N(Calc_1!BS84&gt;Calc_1!BS81+Calc_1!BS82+Tolerance)</f>
        <v>0</v>
      </c>
      <c r="BT42" s="17" t="n">
        <f aca="false">N(Calc_1!BT84&gt;Calc_1!BT81+Calc_1!BT82+Tolerance)</f>
        <v>0</v>
      </c>
      <c r="BU42" s="17" t="n">
        <f aca="false">N(Calc_1!BU84&gt;Calc_1!BU81+Calc_1!BU82+Tolerance)</f>
        <v>0</v>
      </c>
      <c r="BV42" s="17" t="n">
        <f aca="false">N(Calc_1!BV84&gt;Calc_1!BV81+Calc_1!BV82+Tolerance)</f>
        <v>0</v>
      </c>
      <c r="BW42" s="17" t="n">
        <f aca="false">N(Calc_1!BW84&gt;Calc_1!BW81+Calc_1!BW82+Tolerance)</f>
        <v>0</v>
      </c>
      <c r="BX42" s="17" t="n">
        <f aca="false">N(Calc_1!BX84&gt;Calc_1!BX81+Calc_1!BX82+Tolerance)</f>
        <v>0</v>
      </c>
      <c r="BY42" s="17" t="n">
        <f aca="false">N(Calc_1!BY84&gt;Calc_1!BY81+Calc_1!BY82+Tolerance)</f>
        <v>0</v>
      </c>
      <c r="BZ42" s="17" t="n">
        <f aca="false">N(Calc_1!BZ84&gt;Calc_1!BZ81+Calc_1!BZ82+Tolerance)</f>
        <v>0</v>
      </c>
      <c r="CA42" s="17" t="n">
        <f aca="false">N(Calc_1!CA84&gt;Calc_1!CA81+Calc_1!CA82+Tolerance)</f>
        <v>0</v>
      </c>
      <c r="CB42" s="17" t="n">
        <f aca="false">N(Calc_1!CB84&gt;Calc_1!CB81+Calc_1!CB82+Tolerance)</f>
        <v>0</v>
      </c>
      <c r="CC42" s="17" t="n">
        <f aca="false">N(Calc_1!CC84&gt;Calc_1!CC81+Calc_1!CC82+Tolerance)</f>
        <v>0</v>
      </c>
      <c r="CD42" s="17" t="n">
        <f aca="false">N(Calc_1!CD84&gt;Calc_1!CD81+Calc_1!CD82+Tolerance)</f>
        <v>0</v>
      </c>
      <c r="CE42" s="17" t="n">
        <f aca="false">N(Calc_1!CE84&gt;Calc_1!CE81+Calc_1!CE82+Tolerance)</f>
        <v>0</v>
      </c>
      <c r="CF42" s="17" t="n">
        <f aca="false">N(Calc_1!CF84&gt;Calc_1!CF81+Calc_1!CF82+Tolerance)</f>
        <v>0</v>
      </c>
      <c r="CG42" s="17" t="n">
        <f aca="false">N(Calc_1!CG84&gt;Calc_1!CG81+Calc_1!CG82+Tolerance)</f>
        <v>0</v>
      </c>
      <c r="CH42" s="17" t="n">
        <f aca="false">N(Calc_1!CH84&gt;Calc_1!CH81+Calc_1!CH82+Tolerance)</f>
        <v>0</v>
      </c>
      <c r="CI42" s="17" t="n">
        <f aca="false">N(Calc_1!CI84&gt;Calc_1!CI81+Calc_1!CI82+Tolerance)</f>
        <v>0</v>
      </c>
      <c r="CJ42" s="17" t="n">
        <f aca="false">N(Calc_1!CJ84&gt;Calc_1!CJ81+Calc_1!CJ82+Tolerance)</f>
        <v>0</v>
      </c>
      <c r="CK42" s="17" t="n">
        <f aca="false">N(Calc_1!CK84&gt;Calc_1!CK81+Calc_1!CK82+Tolerance)</f>
        <v>0</v>
      </c>
      <c r="CL42" s="17" t="n">
        <f aca="false">N(Calc_1!CL84&gt;Calc_1!CL81+Calc_1!CL82+Tolerance)</f>
        <v>0</v>
      </c>
      <c r="CM42" s="17" t="n">
        <f aca="false">N(Calc_1!CM84&gt;Calc_1!CM81+Calc_1!CM82+Tolerance)</f>
        <v>0</v>
      </c>
      <c r="CN42" s="17" t="n">
        <f aca="false">N(Calc_1!CN84&gt;Calc_1!CN81+Calc_1!CN82+Tolerance)</f>
        <v>0</v>
      </c>
      <c r="CO42" s="17" t="n">
        <f aca="false">N(Calc_1!CO84&gt;Calc_1!CO81+Calc_1!CO82+Tolerance)</f>
        <v>0</v>
      </c>
      <c r="CP42" s="17" t="n">
        <f aca="false">N(Calc_1!CP84&gt;Calc_1!CP81+Calc_1!CP82+Tolerance)</f>
        <v>0</v>
      </c>
      <c r="CQ42" s="17" t="n">
        <f aca="false">N(Calc_1!CQ84&gt;Calc_1!CQ81+Calc_1!CQ82+Tolerance)</f>
        <v>0</v>
      </c>
      <c r="CR42" s="17" t="n">
        <f aca="false">N(Calc_1!CR84&gt;Calc_1!CR81+Calc_1!CR82+Tolerance)</f>
        <v>0</v>
      </c>
      <c r="CS42" s="17" t="n">
        <f aca="false">N(Calc_1!CS84&gt;Calc_1!CS81+Calc_1!CS82+Tolerance)</f>
        <v>0</v>
      </c>
      <c r="CT42" s="17" t="n">
        <f aca="false">N(Calc_1!CT84&gt;Calc_1!CT81+Calc_1!CT82+Tolerance)</f>
        <v>0</v>
      </c>
      <c r="CU42" s="17" t="n">
        <f aca="false">N(Calc_1!CU84&gt;Calc_1!CU81+Calc_1!CU82+Tolerance)</f>
        <v>0</v>
      </c>
      <c r="CV42" s="17" t="n">
        <f aca="false">N(Calc_1!CV84&gt;Calc_1!CV81+Calc_1!CV82+Tolerance)</f>
        <v>0</v>
      </c>
      <c r="CW42" s="17" t="n">
        <f aca="false">N(Calc_1!CW84&gt;Calc_1!CW81+Calc_1!CW82+Tolerance)</f>
        <v>0</v>
      </c>
      <c r="CX42" s="17" t="n">
        <f aca="false">N(Calc_1!CX84&gt;Calc_1!CX81+Calc_1!CX82+Tolerance)</f>
        <v>0</v>
      </c>
      <c r="CY42" s="17" t="n">
        <f aca="false">N(Calc_1!CY84&gt;Calc_1!CY81+Calc_1!CY82+Tolerance)</f>
        <v>0</v>
      </c>
      <c r="CZ42" s="17" t="n">
        <f aca="false">N(Calc_1!CZ84&gt;Calc_1!CZ81+Calc_1!CZ82+Tolerance)</f>
        <v>0</v>
      </c>
      <c r="DA42" s="17" t="n">
        <f aca="false">N(Calc_1!DA84&gt;Calc_1!DA81+Calc_1!DA82+Tolerance)</f>
        <v>0</v>
      </c>
      <c r="DB42" s="17" t="n">
        <f aca="false">N(Calc_1!DB84&gt;Calc_1!DB81+Calc_1!DB82+Tolerance)</f>
        <v>0</v>
      </c>
      <c r="DC42" s="17" t="n">
        <f aca="false">N(Calc_1!DC84&gt;Calc_1!DC81+Calc_1!DC82+Tolerance)</f>
        <v>0</v>
      </c>
      <c r="DD42" s="17" t="n">
        <f aca="false">N(Calc_1!DD84&gt;Calc_1!DD81+Calc_1!DD82+Tolerance)</f>
        <v>0</v>
      </c>
      <c r="DE42" s="17" t="n">
        <f aca="false">N(Calc_1!DE84&gt;Calc_1!DE81+Calc_1!DE82+Tolerance)</f>
        <v>0</v>
      </c>
      <c r="DF42" s="17" t="n">
        <f aca="false">N(Calc_1!DF84&gt;Calc_1!DF81+Calc_1!DF82+Tolerance)</f>
        <v>0</v>
      </c>
      <c r="DG42" s="17" t="n">
        <f aca="false">N(Calc_1!DG84&gt;Calc_1!DG81+Calc_1!DG82+Tolerance)</f>
        <v>0</v>
      </c>
      <c r="DH42" s="17" t="n">
        <f aca="false">N(Calc_1!DH84&gt;Calc_1!DH81+Calc_1!DH82+Tolerance)</f>
        <v>0</v>
      </c>
      <c r="DI42" s="17" t="n">
        <f aca="false">N(Calc_1!DI84&gt;Calc_1!DI81+Calc_1!DI82+Tolerance)</f>
        <v>0</v>
      </c>
      <c r="DJ42" s="17" t="n">
        <f aca="false">N(Calc_1!DJ84&gt;Calc_1!DJ81+Calc_1!DJ82+Tolerance)</f>
        <v>0</v>
      </c>
      <c r="DK42" s="17" t="n">
        <f aca="false">N(Calc_1!DK84&gt;Calc_1!DK81+Calc_1!DK82+Tolerance)</f>
        <v>0</v>
      </c>
      <c r="DL42" s="17" t="n">
        <f aca="false">N(Calc_1!DL84&gt;Calc_1!DL81+Calc_1!DL82+Tolerance)</f>
        <v>0</v>
      </c>
      <c r="DM42" s="17" t="n">
        <f aca="false">N(Calc_1!DM84&gt;Calc_1!DM81+Calc_1!DM82+Tolerance)</f>
        <v>0</v>
      </c>
      <c r="DN42" s="17" t="n">
        <f aca="false">N(Calc_1!DN84&gt;Calc_1!DN81+Calc_1!DN82+Tolerance)</f>
        <v>0</v>
      </c>
      <c r="DO42" s="17" t="n">
        <f aca="false">N(Calc_1!DO84&gt;Calc_1!DO81+Calc_1!DO82+Tolerance)</f>
        <v>0</v>
      </c>
      <c r="DP42" s="17" t="n">
        <f aca="false">N(Calc_1!DP84&gt;Calc_1!DP81+Calc_1!DP82+Tolerance)</f>
        <v>0</v>
      </c>
      <c r="DQ42" s="17" t="n">
        <f aca="false">N(Calc_1!DQ84&gt;Calc_1!DQ81+Calc_1!DQ82+Tolerance)</f>
        <v>0</v>
      </c>
      <c r="DR42" s="17" t="n">
        <f aca="false">N(Calc_1!DR84&gt;Calc_1!DR81+Calc_1!DR82+Tolerance)</f>
        <v>0</v>
      </c>
      <c r="DS42" s="17" t="n">
        <f aca="false">N(Calc_1!DS84&gt;Calc_1!DS81+Calc_1!DS82+Tolerance)</f>
        <v>0</v>
      </c>
      <c r="DT42" s="17" t="n">
        <f aca="false">N(Calc_1!DT84&gt;Calc_1!DT81+Calc_1!DT82+Tolerance)</f>
        <v>0</v>
      </c>
      <c r="DU42" s="17" t="n">
        <f aca="false">N(Calc_1!DU84&gt;Calc_1!DU81+Calc_1!DU82+Tolerance)</f>
        <v>0</v>
      </c>
      <c r="DV42" s="17" t="n">
        <f aca="false">N(Calc_1!DV84&gt;Calc_1!DV81+Calc_1!DV82+Tolerance)</f>
        <v>0</v>
      </c>
      <c r="DW42" s="17" t="n">
        <f aca="false">N(Calc_1!DW84&gt;Calc_1!DW81+Calc_1!DW82+Tolerance)</f>
        <v>0</v>
      </c>
      <c r="DX42" s="17" t="n">
        <f aca="false">N(Calc_1!DX84&gt;Calc_1!DX81+Calc_1!DX82+Tolerance)</f>
        <v>0</v>
      </c>
      <c r="DY42" s="17" t="n">
        <f aca="false">N(Calc_1!DY84&gt;Calc_1!DY81+Calc_1!DY82+Tolerance)</f>
        <v>0</v>
      </c>
      <c r="DZ42" s="17" t="n">
        <f aca="false">N(Calc_1!DZ84&gt;Calc_1!DZ81+Calc_1!DZ82+Tolerance)</f>
        <v>0</v>
      </c>
      <c r="EA42" s="17" t="n">
        <f aca="false">N(Calc_1!EA84&gt;Calc_1!EA81+Calc_1!EA82+Tolerance)</f>
        <v>0</v>
      </c>
      <c r="EB42" s="17" t="n">
        <f aca="false">N(Calc_1!EB84&gt;Calc_1!EB81+Calc_1!EB82+Tolerance)</f>
        <v>0</v>
      </c>
      <c r="EC42" s="17" t="n">
        <f aca="false">N(Calc_1!EC84&gt;Calc_1!EC81+Calc_1!EC82+Tolerance)</f>
        <v>0</v>
      </c>
      <c r="ED42" s="17" t="n">
        <f aca="false">N(Calc_1!ED84&gt;Calc_1!ED81+Calc_1!ED82+Tolerance)</f>
        <v>0</v>
      </c>
      <c r="EE42" s="17" t="n">
        <f aca="false">N(Calc_1!EE84&gt;Calc_1!EE81+Calc_1!EE82+Tolerance)</f>
        <v>0</v>
      </c>
      <c r="EF42" s="17" t="n">
        <f aca="false">N(Calc_1!EF84&gt;Calc_1!EF81+Calc_1!EF82+Tolerance)</f>
        <v>0</v>
      </c>
      <c r="EG42" s="17" t="n">
        <f aca="false">N(Calc_1!EG84&gt;Calc_1!EG81+Calc_1!EG82+Tolerance)</f>
        <v>0</v>
      </c>
      <c r="EH42" s="17" t="n">
        <f aca="false">N(Calc_1!EH84&gt;Calc_1!EH81+Calc_1!EH82+Tolerance)</f>
        <v>0</v>
      </c>
      <c r="EI42" s="17" t="n">
        <f aca="false">N(Calc_1!EI84&gt;Calc_1!EI81+Calc_1!EI82+Tolerance)</f>
        <v>0</v>
      </c>
      <c r="EJ42" s="17" t="n">
        <f aca="false">N(Calc_1!EJ84&gt;Calc_1!EJ81+Calc_1!EJ82+Tolerance)</f>
        <v>0</v>
      </c>
      <c r="EK42" s="17" t="n">
        <f aca="false">N(Calc_1!EK84&gt;Calc_1!EK81+Calc_1!EK82+Tolerance)</f>
        <v>0</v>
      </c>
      <c r="EL42" s="17" t="n">
        <f aca="false">N(Calc_1!EL84&gt;Calc_1!EL81+Calc_1!EL82+Tolerance)</f>
        <v>0</v>
      </c>
      <c r="EM42" s="17" t="n">
        <f aca="false">N(Calc_1!EM84&gt;Calc_1!EM81+Calc_1!EM82+Tolerance)</f>
        <v>0</v>
      </c>
      <c r="EN42" s="17" t="n">
        <f aca="false">N(Calc_1!EN84&gt;Calc_1!EN81+Calc_1!EN82+Tolerance)</f>
        <v>0</v>
      </c>
      <c r="EO42" s="17" t="n">
        <f aca="false">N(Calc_1!EO84&gt;Calc_1!EO81+Calc_1!EO82+Tolerance)</f>
        <v>0</v>
      </c>
      <c r="EP42" s="17" t="n">
        <f aca="false">N(Calc_1!EP84&gt;Calc_1!EP81+Calc_1!EP82+Tolerance)</f>
        <v>0</v>
      </c>
      <c r="EQ42" s="17" t="n">
        <f aca="false">N(Calc_1!EQ84&gt;Calc_1!EQ81+Calc_1!EQ82+Tolerance)</f>
        <v>0</v>
      </c>
      <c r="ER42" s="17" t="n">
        <f aca="false">N(Calc_1!ER84&gt;Calc_1!ER81+Calc_1!ER82+Tolerance)</f>
        <v>0</v>
      </c>
      <c r="ES42" s="17" t="n">
        <f aca="false">N(Calc_1!ES84&gt;Calc_1!ES81+Calc_1!ES82+Tolerance)</f>
        <v>0</v>
      </c>
      <c r="ET42" s="17" t="n">
        <f aca="false">N(Calc_1!ET84&gt;Calc_1!ET81+Calc_1!ET82+Tolerance)</f>
        <v>0</v>
      </c>
      <c r="EU42" s="17" t="n">
        <f aca="false">N(Calc_1!EU84&gt;Calc_1!EU81+Calc_1!EU82+Tolerance)</f>
        <v>0</v>
      </c>
      <c r="EV42" s="17" t="n">
        <f aca="false">N(Calc_1!EV84&gt;Calc_1!EV81+Calc_1!EV82+Tolerance)</f>
        <v>0</v>
      </c>
      <c r="EW42" s="17" t="n">
        <f aca="false">N(Calc_1!EW84&gt;Calc_1!EW81+Calc_1!EW82+Tolerance)</f>
        <v>0</v>
      </c>
      <c r="EX42" s="17" t="n">
        <f aca="false">N(Calc_1!EX84&gt;Calc_1!EX81+Calc_1!EX82+Tolerance)</f>
        <v>0</v>
      </c>
      <c r="EY42" s="17" t="n">
        <f aca="false">N(Calc_1!EY84&gt;Calc_1!EY81+Calc_1!EY82+Tolerance)</f>
        <v>0</v>
      </c>
      <c r="EZ42" s="17" t="n">
        <f aca="false">N(Calc_1!EZ84&gt;Calc_1!EZ81+Calc_1!EZ82+Tolerance)</f>
        <v>0</v>
      </c>
      <c r="FA42" s="17" t="n">
        <f aca="false">N(Calc_1!FA84&gt;Calc_1!FA81+Calc_1!FA82+Tolerance)</f>
        <v>0</v>
      </c>
      <c r="FB42" s="17" t="n">
        <f aca="false">N(Calc_1!FB84&gt;Calc_1!FB81+Calc_1!FB82+Tolerance)</f>
        <v>0</v>
      </c>
      <c r="FC42" s="17" t="n">
        <f aca="false">N(Calc_1!FC84&gt;Calc_1!FC81+Calc_1!FC82+Tolerance)</f>
        <v>0</v>
      </c>
      <c r="FD42" s="17" t="n">
        <f aca="false">N(Calc_1!FD84&gt;Calc_1!FD81+Calc_1!FD82+Tolerance)</f>
        <v>0</v>
      </c>
      <c r="FE42" s="17" t="n">
        <f aca="false">N(Calc_1!FE84&gt;Calc_1!FE81+Calc_1!FE82+Tolerance)</f>
        <v>0</v>
      </c>
      <c r="FF42" s="17" t="n">
        <f aca="false">N(Calc_1!FF84&gt;Calc_1!FF81+Calc_1!FF82+Tolerance)</f>
        <v>0</v>
      </c>
      <c r="FG42" s="17" t="n">
        <f aca="false">N(Calc_1!FG84&gt;Calc_1!FG81+Calc_1!FG82+Tolerance)</f>
        <v>0</v>
      </c>
      <c r="FH42" s="17" t="n">
        <f aca="false">N(Calc_1!FH84&gt;Calc_1!FH81+Calc_1!FH82+Tolerance)</f>
        <v>0</v>
      </c>
    </row>
    <row r="43" customFormat="false" ht="15" hidden="false" customHeight="false" outlineLevel="0" collapsed="false">
      <c r="C43" s="0" t="s">
        <v>945</v>
      </c>
      <c r="D43" s="11" t="s">
        <v>34</v>
      </c>
      <c r="E43" s="66" t="str">
        <f aca="false">IF(F43=0,"OK","CHECK")</f>
        <v>OK</v>
      </c>
      <c r="F43" s="17" t="n">
        <f aca="false">SUM(J43:FH43)</f>
        <v>0</v>
      </c>
      <c r="J43" s="17" t="n">
        <f aca="false">N(Calc_2!J84&gt;Calc_2!J81+Calc_2!J82+Tolerance)</f>
        <v>0</v>
      </c>
      <c r="K43" s="17" t="n">
        <f aca="false">N(Calc_2!K84&gt;Calc_2!K81+Calc_2!K82+Tolerance)</f>
        <v>0</v>
      </c>
      <c r="L43" s="17" t="n">
        <f aca="false">N(Calc_2!L84&gt;Calc_2!L81+Calc_2!L82+Tolerance)</f>
        <v>0</v>
      </c>
      <c r="M43" s="17" t="n">
        <f aca="false">N(Calc_2!M84&gt;Calc_2!M81+Calc_2!M82+Tolerance)</f>
        <v>0</v>
      </c>
      <c r="N43" s="17" t="n">
        <f aca="false">N(Calc_2!N84&gt;Calc_2!N81+Calc_2!N82+Tolerance)</f>
        <v>0</v>
      </c>
      <c r="O43" s="17" t="n">
        <f aca="false">N(Calc_2!O84&gt;Calc_2!O81+Calc_2!O82+Tolerance)</f>
        <v>0</v>
      </c>
      <c r="P43" s="17" t="n">
        <f aca="false">N(Calc_2!P84&gt;Calc_2!P81+Calc_2!P82+Tolerance)</f>
        <v>0</v>
      </c>
      <c r="Q43" s="17" t="n">
        <f aca="false">N(Calc_2!Q84&gt;Calc_2!Q81+Calc_2!Q82+Tolerance)</f>
        <v>0</v>
      </c>
      <c r="R43" s="17" t="n">
        <f aca="false">N(Calc_2!R84&gt;Calc_2!R81+Calc_2!R82+Tolerance)</f>
        <v>0</v>
      </c>
      <c r="S43" s="17" t="n">
        <f aca="false">N(Calc_2!S84&gt;Calc_2!S81+Calc_2!S82+Tolerance)</f>
        <v>0</v>
      </c>
      <c r="T43" s="17" t="n">
        <f aca="false">N(Calc_2!T84&gt;Calc_2!T81+Calc_2!T82+Tolerance)</f>
        <v>0</v>
      </c>
      <c r="U43" s="17" t="n">
        <f aca="false">N(Calc_2!U84&gt;Calc_2!U81+Calc_2!U82+Tolerance)</f>
        <v>0</v>
      </c>
      <c r="V43" s="17" t="n">
        <f aca="false">N(Calc_2!V84&gt;Calc_2!V81+Calc_2!V82+Tolerance)</f>
        <v>0</v>
      </c>
      <c r="W43" s="17" t="n">
        <f aca="false">N(Calc_2!W84&gt;Calc_2!W81+Calc_2!W82+Tolerance)</f>
        <v>0</v>
      </c>
      <c r="X43" s="17" t="n">
        <f aca="false">N(Calc_2!X84&gt;Calc_2!X81+Calc_2!X82+Tolerance)</f>
        <v>0</v>
      </c>
      <c r="Y43" s="17" t="n">
        <f aca="false">N(Calc_2!Y84&gt;Calc_2!Y81+Calc_2!Y82+Tolerance)</f>
        <v>0</v>
      </c>
      <c r="Z43" s="17" t="n">
        <f aca="false">N(Calc_2!Z84&gt;Calc_2!Z81+Calc_2!Z82+Tolerance)</f>
        <v>0</v>
      </c>
      <c r="AA43" s="17" t="n">
        <f aca="false">N(Calc_2!AA84&gt;Calc_2!AA81+Calc_2!AA82+Tolerance)</f>
        <v>0</v>
      </c>
      <c r="AB43" s="17" t="n">
        <f aca="false">N(Calc_2!AB84&gt;Calc_2!AB81+Calc_2!AB82+Tolerance)</f>
        <v>0</v>
      </c>
      <c r="AC43" s="17" t="n">
        <f aca="false">N(Calc_2!AC84&gt;Calc_2!AC81+Calc_2!AC82+Tolerance)</f>
        <v>0</v>
      </c>
      <c r="AD43" s="17" t="n">
        <f aca="false">N(Calc_2!AD84&gt;Calc_2!AD81+Calc_2!AD82+Tolerance)</f>
        <v>0</v>
      </c>
      <c r="AE43" s="17" t="n">
        <f aca="false">N(Calc_2!AE84&gt;Calc_2!AE81+Calc_2!AE82+Tolerance)</f>
        <v>0</v>
      </c>
      <c r="AF43" s="17" t="n">
        <f aca="false">N(Calc_2!AF84&gt;Calc_2!AF81+Calc_2!AF82+Tolerance)</f>
        <v>0</v>
      </c>
      <c r="AG43" s="17" t="n">
        <f aca="false">N(Calc_2!AG84&gt;Calc_2!AG81+Calc_2!AG82+Tolerance)</f>
        <v>0</v>
      </c>
      <c r="AH43" s="17" t="n">
        <f aca="false">N(Calc_2!AH84&gt;Calc_2!AH81+Calc_2!AH82+Tolerance)</f>
        <v>0</v>
      </c>
      <c r="AI43" s="17" t="n">
        <f aca="false">N(Calc_2!AI84&gt;Calc_2!AI81+Calc_2!AI82+Tolerance)</f>
        <v>0</v>
      </c>
      <c r="AJ43" s="17" t="n">
        <f aca="false">N(Calc_2!AJ84&gt;Calc_2!AJ81+Calc_2!AJ82+Tolerance)</f>
        <v>0</v>
      </c>
      <c r="AK43" s="17" t="n">
        <f aca="false">N(Calc_2!AK84&gt;Calc_2!AK81+Calc_2!AK82+Tolerance)</f>
        <v>0</v>
      </c>
      <c r="AL43" s="17" t="n">
        <f aca="false">N(Calc_2!AL84&gt;Calc_2!AL81+Calc_2!AL82+Tolerance)</f>
        <v>0</v>
      </c>
      <c r="AM43" s="17" t="n">
        <f aca="false">N(Calc_2!AM84&gt;Calc_2!AM81+Calc_2!AM82+Tolerance)</f>
        <v>0</v>
      </c>
      <c r="AN43" s="17" t="n">
        <f aca="false">N(Calc_2!AN84&gt;Calc_2!AN81+Calc_2!AN82+Tolerance)</f>
        <v>0</v>
      </c>
      <c r="AO43" s="17" t="n">
        <f aca="false">N(Calc_2!AO84&gt;Calc_2!AO81+Calc_2!AO82+Tolerance)</f>
        <v>0</v>
      </c>
      <c r="AP43" s="17" t="n">
        <f aca="false">N(Calc_2!AP84&gt;Calc_2!AP81+Calc_2!AP82+Tolerance)</f>
        <v>0</v>
      </c>
      <c r="AQ43" s="17" t="n">
        <f aca="false">N(Calc_2!AQ84&gt;Calc_2!AQ81+Calc_2!AQ82+Tolerance)</f>
        <v>0</v>
      </c>
      <c r="AR43" s="17" t="n">
        <f aca="false">N(Calc_2!AR84&gt;Calc_2!AR81+Calc_2!AR82+Tolerance)</f>
        <v>0</v>
      </c>
      <c r="AS43" s="17" t="n">
        <f aca="false">N(Calc_2!AS84&gt;Calc_2!AS81+Calc_2!AS82+Tolerance)</f>
        <v>0</v>
      </c>
      <c r="AT43" s="17" t="n">
        <f aca="false">N(Calc_2!AT84&gt;Calc_2!AT81+Calc_2!AT82+Tolerance)</f>
        <v>0</v>
      </c>
      <c r="AU43" s="17" t="n">
        <f aca="false">N(Calc_2!AU84&gt;Calc_2!AU81+Calc_2!AU82+Tolerance)</f>
        <v>0</v>
      </c>
      <c r="AV43" s="17" t="n">
        <f aca="false">N(Calc_2!AV84&gt;Calc_2!AV81+Calc_2!AV82+Tolerance)</f>
        <v>0</v>
      </c>
      <c r="AW43" s="17" t="n">
        <f aca="false">N(Calc_2!AW84&gt;Calc_2!AW81+Calc_2!AW82+Tolerance)</f>
        <v>0</v>
      </c>
      <c r="AX43" s="17" t="n">
        <f aca="false">N(Calc_2!AX84&gt;Calc_2!AX81+Calc_2!AX82+Tolerance)</f>
        <v>0</v>
      </c>
      <c r="AY43" s="17" t="n">
        <f aca="false">N(Calc_2!AY84&gt;Calc_2!AY81+Calc_2!AY82+Tolerance)</f>
        <v>0</v>
      </c>
      <c r="AZ43" s="17" t="n">
        <f aca="false">N(Calc_2!AZ84&gt;Calc_2!AZ81+Calc_2!AZ82+Tolerance)</f>
        <v>0</v>
      </c>
      <c r="BA43" s="17" t="n">
        <f aca="false">N(Calc_2!BA84&gt;Calc_2!BA81+Calc_2!BA82+Tolerance)</f>
        <v>0</v>
      </c>
      <c r="BB43" s="17" t="n">
        <f aca="false">N(Calc_2!BB84&gt;Calc_2!BB81+Calc_2!BB82+Tolerance)</f>
        <v>0</v>
      </c>
      <c r="BC43" s="17" t="n">
        <f aca="false">N(Calc_2!BC84&gt;Calc_2!BC81+Calc_2!BC82+Tolerance)</f>
        <v>0</v>
      </c>
      <c r="BD43" s="17" t="n">
        <f aca="false">N(Calc_2!BD84&gt;Calc_2!BD81+Calc_2!BD82+Tolerance)</f>
        <v>0</v>
      </c>
      <c r="BE43" s="17" t="n">
        <f aca="false">N(Calc_2!BE84&gt;Calc_2!BE81+Calc_2!BE82+Tolerance)</f>
        <v>0</v>
      </c>
      <c r="BF43" s="17" t="n">
        <f aca="false">N(Calc_2!BF84&gt;Calc_2!BF81+Calc_2!BF82+Tolerance)</f>
        <v>0</v>
      </c>
      <c r="BG43" s="17" t="n">
        <f aca="false">N(Calc_2!BG84&gt;Calc_2!BG81+Calc_2!BG82+Tolerance)</f>
        <v>0</v>
      </c>
      <c r="BH43" s="17" t="n">
        <f aca="false">N(Calc_2!BH84&gt;Calc_2!BH81+Calc_2!BH82+Tolerance)</f>
        <v>0</v>
      </c>
      <c r="BI43" s="17" t="n">
        <f aca="false">N(Calc_2!BI84&gt;Calc_2!BI81+Calc_2!BI82+Tolerance)</f>
        <v>0</v>
      </c>
      <c r="BJ43" s="17" t="n">
        <f aca="false">N(Calc_2!BJ84&gt;Calc_2!BJ81+Calc_2!BJ82+Tolerance)</f>
        <v>0</v>
      </c>
      <c r="BK43" s="17" t="n">
        <f aca="false">N(Calc_2!BK84&gt;Calc_2!BK81+Calc_2!BK82+Tolerance)</f>
        <v>0</v>
      </c>
      <c r="BL43" s="17" t="n">
        <f aca="false">N(Calc_2!BL84&gt;Calc_2!BL81+Calc_2!BL82+Tolerance)</f>
        <v>0</v>
      </c>
      <c r="BM43" s="17" t="n">
        <f aca="false">N(Calc_2!BM84&gt;Calc_2!BM81+Calc_2!BM82+Tolerance)</f>
        <v>0</v>
      </c>
      <c r="BN43" s="17" t="n">
        <f aca="false">N(Calc_2!BN84&gt;Calc_2!BN81+Calc_2!BN82+Tolerance)</f>
        <v>0</v>
      </c>
      <c r="BO43" s="17" t="n">
        <f aca="false">N(Calc_2!BO84&gt;Calc_2!BO81+Calc_2!BO82+Tolerance)</f>
        <v>0</v>
      </c>
      <c r="BP43" s="17" t="n">
        <f aca="false">N(Calc_2!BP84&gt;Calc_2!BP81+Calc_2!BP82+Tolerance)</f>
        <v>0</v>
      </c>
      <c r="BQ43" s="17" t="n">
        <f aca="false">N(Calc_2!BQ84&gt;Calc_2!BQ81+Calc_2!BQ82+Tolerance)</f>
        <v>0</v>
      </c>
      <c r="BR43" s="17" t="n">
        <f aca="false">N(Calc_2!BR84&gt;Calc_2!BR81+Calc_2!BR82+Tolerance)</f>
        <v>0</v>
      </c>
      <c r="BS43" s="17" t="n">
        <f aca="false">N(Calc_2!BS84&gt;Calc_2!BS81+Calc_2!BS82+Tolerance)</f>
        <v>0</v>
      </c>
      <c r="BT43" s="17" t="n">
        <f aca="false">N(Calc_2!BT84&gt;Calc_2!BT81+Calc_2!BT82+Tolerance)</f>
        <v>0</v>
      </c>
      <c r="BU43" s="17" t="n">
        <f aca="false">N(Calc_2!BU84&gt;Calc_2!BU81+Calc_2!BU82+Tolerance)</f>
        <v>0</v>
      </c>
      <c r="BV43" s="17" t="n">
        <f aca="false">N(Calc_2!BV84&gt;Calc_2!BV81+Calc_2!BV82+Tolerance)</f>
        <v>0</v>
      </c>
      <c r="BW43" s="17" t="n">
        <f aca="false">N(Calc_2!BW84&gt;Calc_2!BW81+Calc_2!BW82+Tolerance)</f>
        <v>0</v>
      </c>
      <c r="BX43" s="17" t="n">
        <f aca="false">N(Calc_2!BX84&gt;Calc_2!BX81+Calc_2!BX82+Tolerance)</f>
        <v>0</v>
      </c>
      <c r="BY43" s="17" t="n">
        <f aca="false">N(Calc_2!BY84&gt;Calc_2!BY81+Calc_2!BY82+Tolerance)</f>
        <v>0</v>
      </c>
      <c r="BZ43" s="17" t="n">
        <f aca="false">N(Calc_2!BZ84&gt;Calc_2!BZ81+Calc_2!BZ82+Tolerance)</f>
        <v>0</v>
      </c>
      <c r="CA43" s="17" t="n">
        <f aca="false">N(Calc_2!CA84&gt;Calc_2!CA81+Calc_2!CA82+Tolerance)</f>
        <v>0</v>
      </c>
      <c r="CB43" s="17" t="n">
        <f aca="false">N(Calc_2!CB84&gt;Calc_2!CB81+Calc_2!CB82+Tolerance)</f>
        <v>0</v>
      </c>
      <c r="CC43" s="17" t="n">
        <f aca="false">N(Calc_2!CC84&gt;Calc_2!CC81+Calc_2!CC82+Tolerance)</f>
        <v>0</v>
      </c>
      <c r="CD43" s="17" t="n">
        <f aca="false">N(Calc_2!CD84&gt;Calc_2!CD81+Calc_2!CD82+Tolerance)</f>
        <v>0</v>
      </c>
      <c r="CE43" s="17" t="n">
        <f aca="false">N(Calc_2!CE84&gt;Calc_2!CE81+Calc_2!CE82+Tolerance)</f>
        <v>0</v>
      </c>
      <c r="CF43" s="17" t="n">
        <f aca="false">N(Calc_2!CF84&gt;Calc_2!CF81+Calc_2!CF82+Tolerance)</f>
        <v>0</v>
      </c>
      <c r="CG43" s="17" t="n">
        <f aca="false">N(Calc_2!CG84&gt;Calc_2!CG81+Calc_2!CG82+Tolerance)</f>
        <v>0</v>
      </c>
      <c r="CH43" s="17" t="n">
        <f aca="false">N(Calc_2!CH84&gt;Calc_2!CH81+Calc_2!CH82+Tolerance)</f>
        <v>0</v>
      </c>
      <c r="CI43" s="17" t="n">
        <f aca="false">N(Calc_2!CI84&gt;Calc_2!CI81+Calc_2!CI82+Tolerance)</f>
        <v>0</v>
      </c>
      <c r="CJ43" s="17" t="n">
        <f aca="false">N(Calc_2!CJ84&gt;Calc_2!CJ81+Calc_2!CJ82+Tolerance)</f>
        <v>0</v>
      </c>
      <c r="CK43" s="17" t="n">
        <f aca="false">N(Calc_2!CK84&gt;Calc_2!CK81+Calc_2!CK82+Tolerance)</f>
        <v>0</v>
      </c>
      <c r="CL43" s="17" t="n">
        <f aca="false">N(Calc_2!CL84&gt;Calc_2!CL81+Calc_2!CL82+Tolerance)</f>
        <v>0</v>
      </c>
      <c r="CM43" s="17" t="n">
        <f aca="false">N(Calc_2!CM84&gt;Calc_2!CM81+Calc_2!CM82+Tolerance)</f>
        <v>0</v>
      </c>
      <c r="CN43" s="17" t="n">
        <f aca="false">N(Calc_2!CN84&gt;Calc_2!CN81+Calc_2!CN82+Tolerance)</f>
        <v>0</v>
      </c>
      <c r="CO43" s="17" t="n">
        <f aca="false">N(Calc_2!CO84&gt;Calc_2!CO81+Calc_2!CO82+Tolerance)</f>
        <v>0</v>
      </c>
      <c r="CP43" s="17" t="n">
        <f aca="false">N(Calc_2!CP84&gt;Calc_2!CP81+Calc_2!CP82+Tolerance)</f>
        <v>0</v>
      </c>
      <c r="CQ43" s="17" t="n">
        <f aca="false">N(Calc_2!CQ84&gt;Calc_2!CQ81+Calc_2!CQ82+Tolerance)</f>
        <v>0</v>
      </c>
      <c r="CR43" s="17" t="n">
        <f aca="false">N(Calc_2!CR84&gt;Calc_2!CR81+Calc_2!CR82+Tolerance)</f>
        <v>0</v>
      </c>
      <c r="CS43" s="17" t="n">
        <f aca="false">N(Calc_2!CS84&gt;Calc_2!CS81+Calc_2!CS82+Tolerance)</f>
        <v>0</v>
      </c>
      <c r="CT43" s="17" t="n">
        <f aca="false">N(Calc_2!CT84&gt;Calc_2!CT81+Calc_2!CT82+Tolerance)</f>
        <v>0</v>
      </c>
      <c r="CU43" s="17" t="n">
        <f aca="false">N(Calc_2!CU84&gt;Calc_2!CU81+Calc_2!CU82+Tolerance)</f>
        <v>0</v>
      </c>
      <c r="CV43" s="17" t="n">
        <f aca="false">N(Calc_2!CV84&gt;Calc_2!CV81+Calc_2!CV82+Tolerance)</f>
        <v>0</v>
      </c>
      <c r="CW43" s="17" t="n">
        <f aca="false">N(Calc_2!CW84&gt;Calc_2!CW81+Calc_2!CW82+Tolerance)</f>
        <v>0</v>
      </c>
      <c r="CX43" s="17" t="n">
        <f aca="false">N(Calc_2!CX84&gt;Calc_2!CX81+Calc_2!CX82+Tolerance)</f>
        <v>0</v>
      </c>
      <c r="CY43" s="17" t="n">
        <f aca="false">N(Calc_2!CY84&gt;Calc_2!CY81+Calc_2!CY82+Tolerance)</f>
        <v>0</v>
      </c>
      <c r="CZ43" s="17" t="n">
        <f aca="false">N(Calc_2!CZ84&gt;Calc_2!CZ81+Calc_2!CZ82+Tolerance)</f>
        <v>0</v>
      </c>
      <c r="DA43" s="17" t="n">
        <f aca="false">N(Calc_2!DA84&gt;Calc_2!DA81+Calc_2!DA82+Tolerance)</f>
        <v>0</v>
      </c>
      <c r="DB43" s="17" t="n">
        <f aca="false">N(Calc_2!DB84&gt;Calc_2!DB81+Calc_2!DB82+Tolerance)</f>
        <v>0</v>
      </c>
      <c r="DC43" s="17" t="n">
        <f aca="false">N(Calc_2!DC84&gt;Calc_2!DC81+Calc_2!DC82+Tolerance)</f>
        <v>0</v>
      </c>
      <c r="DD43" s="17" t="n">
        <f aca="false">N(Calc_2!DD84&gt;Calc_2!DD81+Calc_2!DD82+Tolerance)</f>
        <v>0</v>
      </c>
      <c r="DE43" s="17" t="n">
        <f aca="false">N(Calc_2!DE84&gt;Calc_2!DE81+Calc_2!DE82+Tolerance)</f>
        <v>0</v>
      </c>
      <c r="DF43" s="17" t="n">
        <f aca="false">N(Calc_2!DF84&gt;Calc_2!DF81+Calc_2!DF82+Tolerance)</f>
        <v>0</v>
      </c>
      <c r="DG43" s="17" t="n">
        <f aca="false">N(Calc_2!DG84&gt;Calc_2!DG81+Calc_2!DG82+Tolerance)</f>
        <v>0</v>
      </c>
      <c r="DH43" s="17" t="n">
        <f aca="false">N(Calc_2!DH84&gt;Calc_2!DH81+Calc_2!DH82+Tolerance)</f>
        <v>0</v>
      </c>
      <c r="DI43" s="17" t="n">
        <f aca="false">N(Calc_2!DI84&gt;Calc_2!DI81+Calc_2!DI82+Tolerance)</f>
        <v>0</v>
      </c>
      <c r="DJ43" s="17" t="n">
        <f aca="false">N(Calc_2!DJ84&gt;Calc_2!DJ81+Calc_2!DJ82+Tolerance)</f>
        <v>0</v>
      </c>
      <c r="DK43" s="17" t="n">
        <f aca="false">N(Calc_2!DK84&gt;Calc_2!DK81+Calc_2!DK82+Tolerance)</f>
        <v>0</v>
      </c>
      <c r="DL43" s="17" t="n">
        <f aca="false">N(Calc_2!DL84&gt;Calc_2!DL81+Calc_2!DL82+Tolerance)</f>
        <v>0</v>
      </c>
      <c r="DM43" s="17" t="n">
        <f aca="false">N(Calc_2!DM84&gt;Calc_2!DM81+Calc_2!DM82+Tolerance)</f>
        <v>0</v>
      </c>
      <c r="DN43" s="17" t="n">
        <f aca="false">N(Calc_2!DN84&gt;Calc_2!DN81+Calc_2!DN82+Tolerance)</f>
        <v>0</v>
      </c>
      <c r="DO43" s="17" t="n">
        <f aca="false">N(Calc_2!DO84&gt;Calc_2!DO81+Calc_2!DO82+Tolerance)</f>
        <v>0</v>
      </c>
      <c r="DP43" s="17" t="n">
        <f aca="false">N(Calc_2!DP84&gt;Calc_2!DP81+Calc_2!DP82+Tolerance)</f>
        <v>0</v>
      </c>
      <c r="DQ43" s="17" t="n">
        <f aca="false">N(Calc_2!DQ84&gt;Calc_2!DQ81+Calc_2!DQ82+Tolerance)</f>
        <v>0</v>
      </c>
      <c r="DR43" s="17" t="n">
        <f aca="false">N(Calc_2!DR84&gt;Calc_2!DR81+Calc_2!DR82+Tolerance)</f>
        <v>0</v>
      </c>
      <c r="DS43" s="17" t="n">
        <f aca="false">N(Calc_2!DS84&gt;Calc_2!DS81+Calc_2!DS82+Tolerance)</f>
        <v>0</v>
      </c>
      <c r="DT43" s="17" t="n">
        <f aca="false">N(Calc_2!DT84&gt;Calc_2!DT81+Calc_2!DT82+Tolerance)</f>
        <v>0</v>
      </c>
      <c r="DU43" s="17" t="n">
        <f aca="false">N(Calc_2!DU84&gt;Calc_2!DU81+Calc_2!DU82+Tolerance)</f>
        <v>0</v>
      </c>
      <c r="DV43" s="17" t="n">
        <f aca="false">N(Calc_2!DV84&gt;Calc_2!DV81+Calc_2!DV82+Tolerance)</f>
        <v>0</v>
      </c>
      <c r="DW43" s="17" t="n">
        <f aca="false">N(Calc_2!DW84&gt;Calc_2!DW81+Calc_2!DW82+Tolerance)</f>
        <v>0</v>
      </c>
      <c r="DX43" s="17" t="n">
        <f aca="false">N(Calc_2!DX84&gt;Calc_2!DX81+Calc_2!DX82+Tolerance)</f>
        <v>0</v>
      </c>
      <c r="DY43" s="17" t="n">
        <f aca="false">N(Calc_2!DY84&gt;Calc_2!DY81+Calc_2!DY82+Tolerance)</f>
        <v>0</v>
      </c>
      <c r="DZ43" s="17" t="n">
        <f aca="false">N(Calc_2!DZ84&gt;Calc_2!DZ81+Calc_2!DZ82+Tolerance)</f>
        <v>0</v>
      </c>
      <c r="EA43" s="17" t="n">
        <f aca="false">N(Calc_2!EA84&gt;Calc_2!EA81+Calc_2!EA82+Tolerance)</f>
        <v>0</v>
      </c>
      <c r="EB43" s="17" t="n">
        <f aca="false">N(Calc_2!EB84&gt;Calc_2!EB81+Calc_2!EB82+Tolerance)</f>
        <v>0</v>
      </c>
      <c r="EC43" s="17" t="n">
        <f aca="false">N(Calc_2!EC84&gt;Calc_2!EC81+Calc_2!EC82+Tolerance)</f>
        <v>0</v>
      </c>
      <c r="ED43" s="17" t="n">
        <f aca="false">N(Calc_2!ED84&gt;Calc_2!ED81+Calc_2!ED82+Tolerance)</f>
        <v>0</v>
      </c>
      <c r="EE43" s="17" t="n">
        <f aca="false">N(Calc_2!EE84&gt;Calc_2!EE81+Calc_2!EE82+Tolerance)</f>
        <v>0</v>
      </c>
      <c r="EF43" s="17" t="n">
        <f aca="false">N(Calc_2!EF84&gt;Calc_2!EF81+Calc_2!EF82+Tolerance)</f>
        <v>0</v>
      </c>
      <c r="EG43" s="17" t="n">
        <f aca="false">N(Calc_2!EG84&gt;Calc_2!EG81+Calc_2!EG82+Tolerance)</f>
        <v>0</v>
      </c>
      <c r="EH43" s="17" t="n">
        <f aca="false">N(Calc_2!EH84&gt;Calc_2!EH81+Calc_2!EH82+Tolerance)</f>
        <v>0</v>
      </c>
      <c r="EI43" s="17" t="n">
        <f aca="false">N(Calc_2!EI84&gt;Calc_2!EI81+Calc_2!EI82+Tolerance)</f>
        <v>0</v>
      </c>
      <c r="EJ43" s="17" t="n">
        <f aca="false">N(Calc_2!EJ84&gt;Calc_2!EJ81+Calc_2!EJ82+Tolerance)</f>
        <v>0</v>
      </c>
      <c r="EK43" s="17" t="n">
        <f aca="false">N(Calc_2!EK84&gt;Calc_2!EK81+Calc_2!EK82+Tolerance)</f>
        <v>0</v>
      </c>
      <c r="EL43" s="17" t="n">
        <f aca="false">N(Calc_2!EL84&gt;Calc_2!EL81+Calc_2!EL82+Tolerance)</f>
        <v>0</v>
      </c>
      <c r="EM43" s="17" t="n">
        <f aca="false">N(Calc_2!EM84&gt;Calc_2!EM81+Calc_2!EM82+Tolerance)</f>
        <v>0</v>
      </c>
      <c r="EN43" s="17" t="n">
        <f aca="false">N(Calc_2!EN84&gt;Calc_2!EN81+Calc_2!EN82+Tolerance)</f>
        <v>0</v>
      </c>
      <c r="EO43" s="17" t="n">
        <f aca="false">N(Calc_2!EO84&gt;Calc_2!EO81+Calc_2!EO82+Tolerance)</f>
        <v>0</v>
      </c>
      <c r="EP43" s="17" t="n">
        <f aca="false">N(Calc_2!EP84&gt;Calc_2!EP81+Calc_2!EP82+Tolerance)</f>
        <v>0</v>
      </c>
      <c r="EQ43" s="17" t="n">
        <f aca="false">N(Calc_2!EQ84&gt;Calc_2!EQ81+Calc_2!EQ82+Tolerance)</f>
        <v>0</v>
      </c>
      <c r="ER43" s="17" t="n">
        <f aca="false">N(Calc_2!ER84&gt;Calc_2!ER81+Calc_2!ER82+Tolerance)</f>
        <v>0</v>
      </c>
      <c r="ES43" s="17" t="n">
        <f aca="false">N(Calc_2!ES84&gt;Calc_2!ES81+Calc_2!ES82+Tolerance)</f>
        <v>0</v>
      </c>
      <c r="ET43" s="17" t="n">
        <f aca="false">N(Calc_2!ET84&gt;Calc_2!ET81+Calc_2!ET82+Tolerance)</f>
        <v>0</v>
      </c>
      <c r="EU43" s="17" t="n">
        <f aca="false">N(Calc_2!EU84&gt;Calc_2!EU81+Calc_2!EU82+Tolerance)</f>
        <v>0</v>
      </c>
      <c r="EV43" s="17" t="n">
        <f aca="false">N(Calc_2!EV84&gt;Calc_2!EV81+Calc_2!EV82+Tolerance)</f>
        <v>0</v>
      </c>
      <c r="EW43" s="17" t="n">
        <f aca="false">N(Calc_2!EW84&gt;Calc_2!EW81+Calc_2!EW82+Tolerance)</f>
        <v>0</v>
      </c>
      <c r="EX43" s="17" t="n">
        <f aca="false">N(Calc_2!EX84&gt;Calc_2!EX81+Calc_2!EX82+Tolerance)</f>
        <v>0</v>
      </c>
      <c r="EY43" s="17" t="n">
        <f aca="false">N(Calc_2!EY84&gt;Calc_2!EY81+Calc_2!EY82+Tolerance)</f>
        <v>0</v>
      </c>
      <c r="EZ43" s="17" t="n">
        <f aca="false">N(Calc_2!EZ84&gt;Calc_2!EZ81+Calc_2!EZ82+Tolerance)</f>
        <v>0</v>
      </c>
      <c r="FA43" s="17" t="n">
        <f aca="false">N(Calc_2!FA84&gt;Calc_2!FA81+Calc_2!FA82+Tolerance)</f>
        <v>0</v>
      </c>
      <c r="FB43" s="17" t="n">
        <f aca="false">N(Calc_2!FB84&gt;Calc_2!FB81+Calc_2!FB82+Tolerance)</f>
        <v>0</v>
      </c>
      <c r="FC43" s="17" t="n">
        <f aca="false">N(Calc_2!FC84&gt;Calc_2!FC81+Calc_2!FC82+Tolerance)</f>
        <v>0</v>
      </c>
      <c r="FD43" s="17" t="n">
        <f aca="false">N(Calc_2!FD84&gt;Calc_2!FD81+Calc_2!FD82+Tolerance)</f>
        <v>0</v>
      </c>
      <c r="FE43" s="17" t="n">
        <f aca="false">N(Calc_2!FE84&gt;Calc_2!FE81+Calc_2!FE82+Tolerance)</f>
        <v>0</v>
      </c>
      <c r="FF43" s="17" t="n">
        <f aca="false">N(Calc_2!FF84&gt;Calc_2!FF81+Calc_2!FF82+Tolerance)</f>
        <v>0</v>
      </c>
      <c r="FG43" s="17" t="n">
        <f aca="false">N(Calc_2!FG84&gt;Calc_2!FG81+Calc_2!FG82+Tolerance)</f>
        <v>0</v>
      </c>
      <c r="FH43" s="17" t="n">
        <f aca="false">N(Calc_2!FH84&gt;Calc_2!FH81+Calc_2!FH82+Tolerance)</f>
        <v>0</v>
      </c>
    </row>
    <row r="44" customFormat="false" ht="15" hidden="false" customHeight="false" outlineLevel="0" collapsed="false">
      <c r="C44" s="0" t="s">
        <v>946</v>
      </c>
      <c r="D44" s="11" t="s">
        <v>34</v>
      </c>
      <c r="E44" s="66" t="str">
        <f aca="false">IF(F44=0,"OK","CHECK")</f>
        <v>OK</v>
      </c>
      <c r="F44" s="17" t="n">
        <f aca="false">SUM(J44:FH44)</f>
        <v>0</v>
      </c>
      <c r="J44" s="17" t="n">
        <f aca="false">N(Calc_3!J84&gt;Calc_3!J81+Calc_3!J82+Tolerance)</f>
        <v>0</v>
      </c>
      <c r="K44" s="17" t="n">
        <f aca="false">N(Calc_3!K84&gt;Calc_3!K81+Calc_3!K82+Tolerance)</f>
        <v>0</v>
      </c>
      <c r="L44" s="17" t="n">
        <f aca="false">N(Calc_3!L84&gt;Calc_3!L81+Calc_3!L82+Tolerance)</f>
        <v>0</v>
      </c>
      <c r="M44" s="17" t="n">
        <f aca="false">N(Calc_3!M84&gt;Calc_3!M81+Calc_3!M82+Tolerance)</f>
        <v>0</v>
      </c>
      <c r="N44" s="17" t="n">
        <f aca="false">N(Calc_3!N84&gt;Calc_3!N81+Calc_3!N82+Tolerance)</f>
        <v>0</v>
      </c>
      <c r="O44" s="17" t="n">
        <f aca="false">N(Calc_3!O84&gt;Calc_3!O81+Calc_3!O82+Tolerance)</f>
        <v>0</v>
      </c>
      <c r="P44" s="17" t="n">
        <f aca="false">N(Calc_3!P84&gt;Calc_3!P81+Calc_3!P82+Tolerance)</f>
        <v>0</v>
      </c>
      <c r="Q44" s="17" t="n">
        <f aca="false">N(Calc_3!Q84&gt;Calc_3!Q81+Calc_3!Q82+Tolerance)</f>
        <v>0</v>
      </c>
      <c r="R44" s="17" t="n">
        <f aca="false">N(Calc_3!R84&gt;Calc_3!R81+Calc_3!R82+Tolerance)</f>
        <v>0</v>
      </c>
      <c r="S44" s="17" t="n">
        <f aca="false">N(Calc_3!S84&gt;Calc_3!S81+Calc_3!S82+Tolerance)</f>
        <v>0</v>
      </c>
      <c r="T44" s="17" t="n">
        <f aca="false">N(Calc_3!T84&gt;Calc_3!T81+Calc_3!T82+Tolerance)</f>
        <v>0</v>
      </c>
      <c r="U44" s="17" t="n">
        <f aca="false">N(Calc_3!U84&gt;Calc_3!U81+Calc_3!U82+Tolerance)</f>
        <v>0</v>
      </c>
      <c r="V44" s="17" t="n">
        <f aca="false">N(Calc_3!V84&gt;Calc_3!V81+Calc_3!V82+Tolerance)</f>
        <v>0</v>
      </c>
      <c r="W44" s="17" t="n">
        <f aca="false">N(Calc_3!W84&gt;Calc_3!W81+Calc_3!W82+Tolerance)</f>
        <v>0</v>
      </c>
      <c r="X44" s="17" t="n">
        <f aca="false">N(Calc_3!X84&gt;Calc_3!X81+Calc_3!X82+Tolerance)</f>
        <v>0</v>
      </c>
      <c r="Y44" s="17" t="n">
        <f aca="false">N(Calc_3!Y84&gt;Calc_3!Y81+Calc_3!Y82+Tolerance)</f>
        <v>0</v>
      </c>
      <c r="Z44" s="17" t="n">
        <f aca="false">N(Calc_3!Z84&gt;Calc_3!Z81+Calc_3!Z82+Tolerance)</f>
        <v>0</v>
      </c>
      <c r="AA44" s="17" t="n">
        <f aca="false">N(Calc_3!AA84&gt;Calc_3!AA81+Calc_3!AA82+Tolerance)</f>
        <v>0</v>
      </c>
      <c r="AB44" s="17" t="n">
        <f aca="false">N(Calc_3!AB84&gt;Calc_3!AB81+Calc_3!AB82+Tolerance)</f>
        <v>0</v>
      </c>
      <c r="AC44" s="17" t="n">
        <f aca="false">N(Calc_3!AC84&gt;Calc_3!AC81+Calc_3!AC82+Tolerance)</f>
        <v>0</v>
      </c>
      <c r="AD44" s="17" t="n">
        <f aca="false">N(Calc_3!AD84&gt;Calc_3!AD81+Calc_3!AD82+Tolerance)</f>
        <v>0</v>
      </c>
      <c r="AE44" s="17" t="n">
        <f aca="false">N(Calc_3!AE84&gt;Calc_3!AE81+Calc_3!AE82+Tolerance)</f>
        <v>0</v>
      </c>
      <c r="AF44" s="17" t="n">
        <f aca="false">N(Calc_3!AF84&gt;Calc_3!AF81+Calc_3!AF82+Tolerance)</f>
        <v>0</v>
      </c>
      <c r="AG44" s="17" t="n">
        <f aca="false">N(Calc_3!AG84&gt;Calc_3!AG81+Calc_3!AG82+Tolerance)</f>
        <v>0</v>
      </c>
      <c r="AH44" s="17" t="n">
        <f aca="false">N(Calc_3!AH84&gt;Calc_3!AH81+Calc_3!AH82+Tolerance)</f>
        <v>0</v>
      </c>
      <c r="AI44" s="17" t="n">
        <f aca="false">N(Calc_3!AI84&gt;Calc_3!AI81+Calc_3!AI82+Tolerance)</f>
        <v>0</v>
      </c>
      <c r="AJ44" s="17" t="n">
        <f aca="false">N(Calc_3!AJ84&gt;Calc_3!AJ81+Calc_3!AJ82+Tolerance)</f>
        <v>0</v>
      </c>
      <c r="AK44" s="17" t="n">
        <f aca="false">N(Calc_3!AK84&gt;Calc_3!AK81+Calc_3!AK82+Tolerance)</f>
        <v>0</v>
      </c>
      <c r="AL44" s="17" t="n">
        <f aca="false">N(Calc_3!AL84&gt;Calc_3!AL81+Calc_3!AL82+Tolerance)</f>
        <v>0</v>
      </c>
      <c r="AM44" s="17" t="n">
        <f aca="false">N(Calc_3!AM84&gt;Calc_3!AM81+Calc_3!AM82+Tolerance)</f>
        <v>0</v>
      </c>
      <c r="AN44" s="17" t="n">
        <f aca="false">N(Calc_3!AN84&gt;Calc_3!AN81+Calc_3!AN82+Tolerance)</f>
        <v>0</v>
      </c>
      <c r="AO44" s="17" t="n">
        <f aca="false">N(Calc_3!AO84&gt;Calc_3!AO81+Calc_3!AO82+Tolerance)</f>
        <v>0</v>
      </c>
      <c r="AP44" s="17" t="n">
        <f aca="false">N(Calc_3!AP84&gt;Calc_3!AP81+Calc_3!AP82+Tolerance)</f>
        <v>0</v>
      </c>
      <c r="AQ44" s="17" t="n">
        <f aca="false">N(Calc_3!AQ84&gt;Calc_3!AQ81+Calc_3!AQ82+Tolerance)</f>
        <v>0</v>
      </c>
      <c r="AR44" s="17" t="n">
        <f aca="false">N(Calc_3!AR84&gt;Calc_3!AR81+Calc_3!AR82+Tolerance)</f>
        <v>0</v>
      </c>
      <c r="AS44" s="17" t="n">
        <f aca="false">N(Calc_3!AS84&gt;Calc_3!AS81+Calc_3!AS82+Tolerance)</f>
        <v>0</v>
      </c>
      <c r="AT44" s="17" t="n">
        <f aca="false">N(Calc_3!AT84&gt;Calc_3!AT81+Calc_3!AT82+Tolerance)</f>
        <v>0</v>
      </c>
      <c r="AU44" s="17" t="n">
        <f aca="false">N(Calc_3!AU84&gt;Calc_3!AU81+Calc_3!AU82+Tolerance)</f>
        <v>0</v>
      </c>
      <c r="AV44" s="17" t="n">
        <f aca="false">N(Calc_3!AV84&gt;Calc_3!AV81+Calc_3!AV82+Tolerance)</f>
        <v>0</v>
      </c>
      <c r="AW44" s="17" t="n">
        <f aca="false">N(Calc_3!AW84&gt;Calc_3!AW81+Calc_3!AW82+Tolerance)</f>
        <v>0</v>
      </c>
      <c r="AX44" s="17" t="n">
        <f aca="false">N(Calc_3!AX84&gt;Calc_3!AX81+Calc_3!AX82+Tolerance)</f>
        <v>0</v>
      </c>
      <c r="AY44" s="17" t="n">
        <f aca="false">N(Calc_3!AY84&gt;Calc_3!AY81+Calc_3!AY82+Tolerance)</f>
        <v>0</v>
      </c>
      <c r="AZ44" s="17" t="n">
        <f aca="false">N(Calc_3!AZ84&gt;Calc_3!AZ81+Calc_3!AZ82+Tolerance)</f>
        <v>0</v>
      </c>
      <c r="BA44" s="17" t="n">
        <f aca="false">N(Calc_3!BA84&gt;Calc_3!BA81+Calc_3!BA82+Tolerance)</f>
        <v>0</v>
      </c>
      <c r="BB44" s="17" t="n">
        <f aca="false">N(Calc_3!BB84&gt;Calc_3!BB81+Calc_3!BB82+Tolerance)</f>
        <v>0</v>
      </c>
      <c r="BC44" s="17" t="n">
        <f aca="false">N(Calc_3!BC84&gt;Calc_3!BC81+Calc_3!BC82+Tolerance)</f>
        <v>0</v>
      </c>
      <c r="BD44" s="17" t="n">
        <f aca="false">N(Calc_3!BD84&gt;Calc_3!BD81+Calc_3!BD82+Tolerance)</f>
        <v>0</v>
      </c>
      <c r="BE44" s="17" t="n">
        <f aca="false">N(Calc_3!BE84&gt;Calc_3!BE81+Calc_3!BE82+Tolerance)</f>
        <v>0</v>
      </c>
      <c r="BF44" s="17" t="n">
        <f aca="false">N(Calc_3!BF84&gt;Calc_3!BF81+Calc_3!BF82+Tolerance)</f>
        <v>0</v>
      </c>
      <c r="BG44" s="17" t="n">
        <f aca="false">N(Calc_3!BG84&gt;Calc_3!BG81+Calc_3!BG82+Tolerance)</f>
        <v>0</v>
      </c>
      <c r="BH44" s="17" t="n">
        <f aca="false">N(Calc_3!BH84&gt;Calc_3!BH81+Calc_3!BH82+Tolerance)</f>
        <v>0</v>
      </c>
      <c r="BI44" s="17" t="n">
        <f aca="false">N(Calc_3!BI84&gt;Calc_3!BI81+Calc_3!BI82+Tolerance)</f>
        <v>0</v>
      </c>
      <c r="BJ44" s="17" t="n">
        <f aca="false">N(Calc_3!BJ84&gt;Calc_3!BJ81+Calc_3!BJ82+Tolerance)</f>
        <v>0</v>
      </c>
      <c r="BK44" s="17" t="n">
        <f aca="false">N(Calc_3!BK84&gt;Calc_3!BK81+Calc_3!BK82+Tolerance)</f>
        <v>0</v>
      </c>
      <c r="BL44" s="17" t="n">
        <f aca="false">N(Calc_3!BL84&gt;Calc_3!BL81+Calc_3!BL82+Tolerance)</f>
        <v>0</v>
      </c>
      <c r="BM44" s="17" t="n">
        <f aca="false">N(Calc_3!BM84&gt;Calc_3!BM81+Calc_3!BM82+Tolerance)</f>
        <v>0</v>
      </c>
      <c r="BN44" s="17" t="n">
        <f aca="false">N(Calc_3!BN84&gt;Calc_3!BN81+Calc_3!BN82+Tolerance)</f>
        <v>0</v>
      </c>
      <c r="BO44" s="17" t="n">
        <f aca="false">N(Calc_3!BO84&gt;Calc_3!BO81+Calc_3!BO82+Tolerance)</f>
        <v>0</v>
      </c>
      <c r="BP44" s="17" t="n">
        <f aca="false">N(Calc_3!BP84&gt;Calc_3!BP81+Calc_3!BP82+Tolerance)</f>
        <v>0</v>
      </c>
      <c r="BQ44" s="17" t="n">
        <f aca="false">N(Calc_3!BQ84&gt;Calc_3!BQ81+Calc_3!BQ82+Tolerance)</f>
        <v>0</v>
      </c>
      <c r="BR44" s="17" t="n">
        <f aca="false">N(Calc_3!BR84&gt;Calc_3!BR81+Calc_3!BR82+Tolerance)</f>
        <v>0</v>
      </c>
      <c r="BS44" s="17" t="n">
        <f aca="false">N(Calc_3!BS84&gt;Calc_3!BS81+Calc_3!BS82+Tolerance)</f>
        <v>0</v>
      </c>
      <c r="BT44" s="17" t="n">
        <f aca="false">N(Calc_3!BT84&gt;Calc_3!BT81+Calc_3!BT82+Tolerance)</f>
        <v>0</v>
      </c>
      <c r="BU44" s="17" t="n">
        <f aca="false">N(Calc_3!BU84&gt;Calc_3!BU81+Calc_3!BU82+Tolerance)</f>
        <v>0</v>
      </c>
      <c r="BV44" s="17" t="n">
        <f aca="false">N(Calc_3!BV84&gt;Calc_3!BV81+Calc_3!BV82+Tolerance)</f>
        <v>0</v>
      </c>
      <c r="BW44" s="17" t="n">
        <f aca="false">N(Calc_3!BW84&gt;Calc_3!BW81+Calc_3!BW82+Tolerance)</f>
        <v>0</v>
      </c>
      <c r="BX44" s="17" t="n">
        <f aca="false">N(Calc_3!BX84&gt;Calc_3!BX81+Calc_3!BX82+Tolerance)</f>
        <v>0</v>
      </c>
      <c r="BY44" s="17" t="n">
        <f aca="false">N(Calc_3!BY84&gt;Calc_3!BY81+Calc_3!BY82+Tolerance)</f>
        <v>0</v>
      </c>
      <c r="BZ44" s="17" t="n">
        <f aca="false">N(Calc_3!BZ84&gt;Calc_3!BZ81+Calc_3!BZ82+Tolerance)</f>
        <v>0</v>
      </c>
      <c r="CA44" s="17" t="n">
        <f aca="false">N(Calc_3!CA84&gt;Calc_3!CA81+Calc_3!CA82+Tolerance)</f>
        <v>0</v>
      </c>
      <c r="CB44" s="17" t="n">
        <f aca="false">N(Calc_3!CB84&gt;Calc_3!CB81+Calc_3!CB82+Tolerance)</f>
        <v>0</v>
      </c>
      <c r="CC44" s="17" t="n">
        <f aca="false">N(Calc_3!CC84&gt;Calc_3!CC81+Calc_3!CC82+Tolerance)</f>
        <v>0</v>
      </c>
      <c r="CD44" s="17" t="n">
        <f aca="false">N(Calc_3!CD84&gt;Calc_3!CD81+Calc_3!CD82+Tolerance)</f>
        <v>0</v>
      </c>
      <c r="CE44" s="17" t="n">
        <f aca="false">N(Calc_3!CE84&gt;Calc_3!CE81+Calc_3!CE82+Tolerance)</f>
        <v>0</v>
      </c>
      <c r="CF44" s="17" t="n">
        <f aca="false">N(Calc_3!CF84&gt;Calc_3!CF81+Calc_3!CF82+Tolerance)</f>
        <v>0</v>
      </c>
      <c r="CG44" s="17" t="n">
        <f aca="false">N(Calc_3!CG84&gt;Calc_3!CG81+Calc_3!CG82+Tolerance)</f>
        <v>0</v>
      </c>
      <c r="CH44" s="17" t="n">
        <f aca="false">N(Calc_3!CH84&gt;Calc_3!CH81+Calc_3!CH82+Tolerance)</f>
        <v>0</v>
      </c>
      <c r="CI44" s="17" t="n">
        <f aca="false">N(Calc_3!CI84&gt;Calc_3!CI81+Calc_3!CI82+Tolerance)</f>
        <v>0</v>
      </c>
      <c r="CJ44" s="17" t="n">
        <f aca="false">N(Calc_3!CJ84&gt;Calc_3!CJ81+Calc_3!CJ82+Tolerance)</f>
        <v>0</v>
      </c>
      <c r="CK44" s="17" t="n">
        <f aca="false">N(Calc_3!CK84&gt;Calc_3!CK81+Calc_3!CK82+Tolerance)</f>
        <v>0</v>
      </c>
      <c r="CL44" s="17" t="n">
        <f aca="false">N(Calc_3!CL84&gt;Calc_3!CL81+Calc_3!CL82+Tolerance)</f>
        <v>0</v>
      </c>
      <c r="CM44" s="17" t="n">
        <f aca="false">N(Calc_3!CM84&gt;Calc_3!CM81+Calc_3!CM82+Tolerance)</f>
        <v>0</v>
      </c>
      <c r="CN44" s="17" t="n">
        <f aca="false">N(Calc_3!CN84&gt;Calc_3!CN81+Calc_3!CN82+Tolerance)</f>
        <v>0</v>
      </c>
      <c r="CO44" s="17" t="n">
        <f aca="false">N(Calc_3!CO84&gt;Calc_3!CO81+Calc_3!CO82+Tolerance)</f>
        <v>0</v>
      </c>
      <c r="CP44" s="17" t="n">
        <f aca="false">N(Calc_3!CP84&gt;Calc_3!CP81+Calc_3!CP82+Tolerance)</f>
        <v>0</v>
      </c>
      <c r="CQ44" s="17" t="n">
        <f aca="false">N(Calc_3!CQ84&gt;Calc_3!CQ81+Calc_3!CQ82+Tolerance)</f>
        <v>0</v>
      </c>
      <c r="CR44" s="17" t="n">
        <f aca="false">N(Calc_3!CR84&gt;Calc_3!CR81+Calc_3!CR82+Tolerance)</f>
        <v>0</v>
      </c>
      <c r="CS44" s="17" t="n">
        <f aca="false">N(Calc_3!CS84&gt;Calc_3!CS81+Calc_3!CS82+Tolerance)</f>
        <v>0</v>
      </c>
      <c r="CT44" s="17" t="n">
        <f aca="false">N(Calc_3!CT84&gt;Calc_3!CT81+Calc_3!CT82+Tolerance)</f>
        <v>0</v>
      </c>
      <c r="CU44" s="17" t="n">
        <f aca="false">N(Calc_3!CU84&gt;Calc_3!CU81+Calc_3!CU82+Tolerance)</f>
        <v>0</v>
      </c>
      <c r="CV44" s="17" t="n">
        <f aca="false">N(Calc_3!CV84&gt;Calc_3!CV81+Calc_3!CV82+Tolerance)</f>
        <v>0</v>
      </c>
      <c r="CW44" s="17" t="n">
        <f aca="false">N(Calc_3!CW84&gt;Calc_3!CW81+Calc_3!CW82+Tolerance)</f>
        <v>0</v>
      </c>
      <c r="CX44" s="17" t="n">
        <f aca="false">N(Calc_3!CX84&gt;Calc_3!CX81+Calc_3!CX82+Tolerance)</f>
        <v>0</v>
      </c>
      <c r="CY44" s="17" t="n">
        <f aca="false">N(Calc_3!CY84&gt;Calc_3!CY81+Calc_3!CY82+Tolerance)</f>
        <v>0</v>
      </c>
      <c r="CZ44" s="17" t="n">
        <f aca="false">N(Calc_3!CZ84&gt;Calc_3!CZ81+Calc_3!CZ82+Tolerance)</f>
        <v>0</v>
      </c>
      <c r="DA44" s="17" t="n">
        <f aca="false">N(Calc_3!DA84&gt;Calc_3!DA81+Calc_3!DA82+Tolerance)</f>
        <v>0</v>
      </c>
      <c r="DB44" s="17" t="n">
        <f aca="false">N(Calc_3!DB84&gt;Calc_3!DB81+Calc_3!DB82+Tolerance)</f>
        <v>0</v>
      </c>
      <c r="DC44" s="17" t="n">
        <f aca="false">N(Calc_3!DC84&gt;Calc_3!DC81+Calc_3!DC82+Tolerance)</f>
        <v>0</v>
      </c>
      <c r="DD44" s="17" t="n">
        <f aca="false">N(Calc_3!DD84&gt;Calc_3!DD81+Calc_3!DD82+Tolerance)</f>
        <v>0</v>
      </c>
      <c r="DE44" s="17" t="n">
        <f aca="false">N(Calc_3!DE84&gt;Calc_3!DE81+Calc_3!DE82+Tolerance)</f>
        <v>0</v>
      </c>
      <c r="DF44" s="17" t="n">
        <f aca="false">N(Calc_3!DF84&gt;Calc_3!DF81+Calc_3!DF82+Tolerance)</f>
        <v>0</v>
      </c>
      <c r="DG44" s="17" t="n">
        <f aca="false">N(Calc_3!DG84&gt;Calc_3!DG81+Calc_3!DG82+Tolerance)</f>
        <v>0</v>
      </c>
      <c r="DH44" s="17" t="n">
        <f aca="false">N(Calc_3!DH84&gt;Calc_3!DH81+Calc_3!DH82+Tolerance)</f>
        <v>0</v>
      </c>
      <c r="DI44" s="17" t="n">
        <f aca="false">N(Calc_3!DI84&gt;Calc_3!DI81+Calc_3!DI82+Tolerance)</f>
        <v>0</v>
      </c>
      <c r="DJ44" s="17" t="n">
        <f aca="false">N(Calc_3!DJ84&gt;Calc_3!DJ81+Calc_3!DJ82+Tolerance)</f>
        <v>0</v>
      </c>
      <c r="DK44" s="17" t="n">
        <f aca="false">N(Calc_3!DK84&gt;Calc_3!DK81+Calc_3!DK82+Tolerance)</f>
        <v>0</v>
      </c>
      <c r="DL44" s="17" t="n">
        <f aca="false">N(Calc_3!DL84&gt;Calc_3!DL81+Calc_3!DL82+Tolerance)</f>
        <v>0</v>
      </c>
      <c r="DM44" s="17" t="n">
        <f aca="false">N(Calc_3!DM84&gt;Calc_3!DM81+Calc_3!DM82+Tolerance)</f>
        <v>0</v>
      </c>
      <c r="DN44" s="17" t="n">
        <f aca="false">N(Calc_3!DN84&gt;Calc_3!DN81+Calc_3!DN82+Tolerance)</f>
        <v>0</v>
      </c>
      <c r="DO44" s="17" t="n">
        <f aca="false">N(Calc_3!DO84&gt;Calc_3!DO81+Calc_3!DO82+Tolerance)</f>
        <v>0</v>
      </c>
      <c r="DP44" s="17" t="n">
        <f aca="false">N(Calc_3!DP84&gt;Calc_3!DP81+Calc_3!DP82+Tolerance)</f>
        <v>0</v>
      </c>
      <c r="DQ44" s="17" t="n">
        <f aca="false">N(Calc_3!DQ84&gt;Calc_3!DQ81+Calc_3!DQ82+Tolerance)</f>
        <v>0</v>
      </c>
      <c r="DR44" s="17" t="n">
        <f aca="false">N(Calc_3!DR84&gt;Calc_3!DR81+Calc_3!DR82+Tolerance)</f>
        <v>0</v>
      </c>
      <c r="DS44" s="17" t="n">
        <f aca="false">N(Calc_3!DS84&gt;Calc_3!DS81+Calc_3!DS82+Tolerance)</f>
        <v>0</v>
      </c>
      <c r="DT44" s="17" t="n">
        <f aca="false">N(Calc_3!DT84&gt;Calc_3!DT81+Calc_3!DT82+Tolerance)</f>
        <v>0</v>
      </c>
      <c r="DU44" s="17" t="n">
        <f aca="false">N(Calc_3!DU84&gt;Calc_3!DU81+Calc_3!DU82+Tolerance)</f>
        <v>0</v>
      </c>
      <c r="DV44" s="17" t="n">
        <f aca="false">N(Calc_3!DV84&gt;Calc_3!DV81+Calc_3!DV82+Tolerance)</f>
        <v>0</v>
      </c>
      <c r="DW44" s="17" t="n">
        <f aca="false">N(Calc_3!DW84&gt;Calc_3!DW81+Calc_3!DW82+Tolerance)</f>
        <v>0</v>
      </c>
      <c r="DX44" s="17" t="n">
        <f aca="false">N(Calc_3!DX84&gt;Calc_3!DX81+Calc_3!DX82+Tolerance)</f>
        <v>0</v>
      </c>
      <c r="DY44" s="17" t="n">
        <f aca="false">N(Calc_3!DY84&gt;Calc_3!DY81+Calc_3!DY82+Tolerance)</f>
        <v>0</v>
      </c>
      <c r="DZ44" s="17" t="n">
        <f aca="false">N(Calc_3!DZ84&gt;Calc_3!DZ81+Calc_3!DZ82+Tolerance)</f>
        <v>0</v>
      </c>
      <c r="EA44" s="17" t="n">
        <f aca="false">N(Calc_3!EA84&gt;Calc_3!EA81+Calc_3!EA82+Tolerance)</f>
        <v>0</v>
      </c>
      <c r="EB44" s="17" t="n">
        <f aca="false">N(Calc_3!EB84&gt;Calc_3!EB81+Calc_3!EB82+Tolerance)</f>
        <v>0</v>
      </c>
      <c r="EC44" s="17" t="n">
        <f aca="false">N(Calc_3!EC84&gt;Calc_3!EC81+Calc_3!EC82+Tolerance)</f>
        <v>0</v>
      </c>
      <c r="ED44" s="17" t="n">
        <f aca="false">N(Calc_3!ED84&gt;Calc_3!ED81+Calc_3!ED82+Tolerance)</f>
        <v>0</v>
      </c>
      <c r="EE44" s="17" t="n">
        <f aca="false">N(Calc_3!EE84&gt;Calc_3!EE81+Calc_3!EE82+Tolerance)</f>
        <v>0</v>
      </c>
      <c r="EF44" s="17" t="n">
        <f aca="false">N(Calc_3!EF84&gt;Calc_3!EF81+Calc_3!EF82+Tolerance)</f>
        <v>0</v>
      </c>
      <c r="EG44" s="17" t="n">
        <f aca="false">N(Calc_3!EG84&gt;Calc_3!EG81+Calc_3!EG82+Tolerance)</f>
        <v>0</v>
      </c>
      <c r="EH44" s="17" t="n">
        <f aca="false">N(Calc_3!EH84&gt;Calc_3!EH81+Calc_3!EH82+Tolerance)</f>
        <v>0</v>
      </c>
      <c r="EI44" s="17" t="n">
        <f aca="false">N(Calc_3!EI84&gt;Calc_3!EI81+Calc_3!EI82+Tolerance)</f>
        <v>0</v>
      </c>
      <c r="EJ44" s="17" t="n">
        <f aca="false">N(Calc_3!EJ84&gt;Calc_3!EJ81+Calc_3!EJ82+Tolerance)</f>
        <v>0</v>
      </c>
      <c r="EK44" s="17" t="n">
        <f aca="false">N(Calc_3!EK84&gt;Calc_3!EK81+Calc_3!EK82+Tolerance)</f>
        <v>0</v>
      </c>
      <c r="EL44" s="17" t="n">
        <f aca="false">N(Calc_3!EL84&gt;Calc_3!EL81+Calc_3!EL82+Tolerance)</f>
        <v>0</v>
      </c>
      <c r="EM44" s="17" t="n">
        <f aca="false">N(Calc_3!EM84&gt;Calc_3!EM81+Calc_3!EM82+Tolerance)</f>
        <v>0</v>
      </c>
      <c r="EN44" s="17" t="n">
        <f aca="false">N(Calc_3!EN84&gt;Calc_3!EN81+Calc_3!EN82+Tolerance)</f>
        <v>0</v>
      </c>
      <c r="EO44" s="17" t="n">
        <f aca="false">N(Calc_3!EO84&gt;Calc_3!EO81+Calc_3!EO82+Tolerance)</f>
        <v>0</v>
      </c>
      <c r="EP44" s="17" t="n">
        <f aca="false">N(Calc_3!EP84&gt;Calc_3!EP81+Calc_3!EP82+Tolerance)</f>
        <v>0</v>
      </c>
      <c r="EQ44" s="17" t="n">
        <f aca="false">N(Calc_3!EQ84&gt;Calc_3!EQ81+Calc_3!EQ82+Tolerance)</f>
        <v>0</v>
      </c>
      <c r="ER44" s="17" t="n">
        <f aca="false">N(Calc_3!ER84&gt;Calc_3!ER81+Calc_3!ER82+Tolerance)</f>
        <v>0</v>
      </c>
      <c r="ES44" s="17" t="n">
        <f aca="false">N(Calc_3!ES84&gt;Calc_3!ES81+Calc_3!ES82+Tolerance)</f>
        <v>0</v>
      </c>
      <c r="ET44" s="17" t="n">
        <f aca="false">N(Calc_3!ET84&gt;Calc_3!ET81+Calc_3!ET82+Tolerance)</f>
        <v>0</v>
      </c>
      <c r="EU44" s="17" t="n">
        <f aca="false">N(Calc_3!EU84&gt;Calc_3!EU81+Calc_3!EU82+Tolerance)</f>
        <v>0</v>
      </c>
      <c r="EV44" s="17" t="n">
        <f aca="false">N(Calc_3!EV84&gt;Calc_3!EV81+Calc_3!EV82+Tolerance)</f>
        <v>0</v>
      </c>
      <c r="EW44" s="17" t="n">
        <f aca="false">N(Calc_3!EW84&gt;Calc_3!EW81+Calc_3!EW82+Tolerance)</f>
        <v>0</v>
      </c>
      <c r="EX44" s="17" t="n">
        <f aca="false">N(Calc_3!EX84&gt;Calc_3!EX81+Calc_3!EX82+Tolerance)</f>
        <v>0</v>
      </c>
      <c r="EY44" s="17" t="n">
        <f aca="false">N(Calc_3!EY84&gt;Calc_3!EY81+Calc_3!EY82+Tolerance)</f>
        <v>0</v>
      </c>
      <c r="EZ44" s="17" t="n">
        <f aca="false">N(Calc_3!EZ84&gt;Calc_3!EZ81+Calc_3!EZ82+Tolerance)</f>
        <v>0</v>
      </c>
      <c r="FA44" s="17" t="n">
        <f aca="false">N(Calc_3!FA84&gt;Calc_3!FA81+Calc_3!FA82+Tolerance)</f>
        <v>0</v>
      </c>
      <c r="FB44" s="17" t="n">
        <f aca="false">N(Calc_3!FB84&gt;Calc_3!FB81+Calc_3!FB82+Tolerance)</f>
        <v>0</v>
      </c>
      <c r="FC44" s="17" t="n">
        <f aca="false">N(Calc_3!FC84&gt;Calc_3!FC81+Calc_3!FC82+Tolerance)</f>
        <v>0</v>
      </c>
      <c r="FD44" s="17" t="n">
        <f aca="false">N(Calc_3!FD84&gt;Calc_3!FD81+Calc_3!FD82+Tolerance)</f>
        <v>0</v>
      </c>
      <c r="FE44" s="17" t="n">
        <f aca="false">N(Calc_3!FE84&gt;Calc_3!FE81+Calc_3!FE82+Tolerance)</f>
        <v>0</v>
      </c>
      <c r="FF44" s="17" t="n">
        <f aca="false">N(Calc_3!FF84&gt;Calc_3!FF81+Calc_3!FF82+Tolerance)</f>
        <v>0</v>
      </c>
      <c r="FG44" s="17" t="n">
        <f aca="false">N(Calc_3!FG84&gt;Calc_3!FG81+Calc_3!FG82+Tolerance)</f>
        <v>0</v>
      </c>
      <c r="FH44" s="17" t="n">
        <f aca="false">N(Calc_3!FH84&gt;Calc_3!FH81+Calc_3!FH82+Tolerance)</f>
        <v>0</v>
      </c>
    </row>
    <row r="45" customFormat="false" ht="15" hidden="false" customHeight="false" outlineLevel="0" collapsed="false">
      <c r="C45" s="0" t="s">
        <v>947</v>
      </c>
      <c r="D45" s="11" t="s">
        <v>34</v>
      </c>
      <c r="E45" s="66" t="str">
        <f aca="false">IF(F45=0,"OK","CHECK")</f>
        <v>OK</v>
      </c>
      <c r="F45" s="17" t="n">
        <f aca="false">N(ABS(Calc_1!$E234)&gt;Tolerance)+N(Calc_1!$F234&gt;0)</f>
        <v>0</v>
      </c>
    </row>
    <row r="46" customFormat="false" ht="15" hidden="false" customHeight="false" outlineLevel="0" collapsed="false">
      <c r="C46" s="0" t="s">
        <v>948</v>
      </c>
      <c r="D46" s="11" t="s">
        <v>34</v>
      </c>
      <c r="E46" s="66" t="str">
        <f aca="false">IF(F46=0,"OK","CHECK")</f>
        <v>OK</v>
      </c>
      <c r="F46" s="17" t="n">
        <f aca="false">N(ABS(Calc_2!$E234)&gt;Tolerance)+N(Calc_2!$F234&gt;0)</f>
        <v>0</v>
      </c>
    </row>
    <row r="47" customFormat="false" ht="15" hidden="false" customHeight="false" outlineLevel="0" collapsed="false">
      <c r="C47" s="0" t="s">
        <v>949</v>
      </c>
      <c r="D47" s="11" t="s">
        <v>34</v>
      </c>
      <c r="E47" s="66" t="str">
        <f aca="false">IF(F47=0,"OK","CHECK")</f>
        <v>OK</v>
      </c>
      <c r="F47" s="17" t="n">
        <f aca="false">N(ABS(Calc_3!$E234)&gt;Tolerance)+N(Calc_3!$F234&gt;0)</f>
        <v>0</v>
      </c>
    </row>
    <row r="48" customFormat="false" ht="15" hidden="false" customHeight="false" outlineLevel="0" collapsed="false">
      <c r="C48" s="0" t="s">
        <v>950</v>
      </c>
      <c r="D48" s="11" t="s">
        <v>34</v>
      </c>
      <c r="E48" s="66" t="str">
        <f aca="false">IF(F48=0,"OK","CHECK")</f>
        <v>OK</v>
      </c>
      <c r="F48" s="17" t="n">
        <f aca="false">N(ABS(Calc_1!$F235+Calc_1!$F236+Calc_1!$F227-Calc_1!$F191)&gt;Tolerance)</f>
        <v>0</v>
      </c>
    </row>
    <row r="49" customFormat="false" ht="15" hidden="false" customHeight="false" outlineLevel="0" collapsed="false">
      <c r="C49" s="0" t="s">
        <v>951</v>
      </c>
      <c r="D49" s="11" t="s">
        <v>34</v>
      </c>
      <c r="E49" s="66" t="str">
        <f aca="false">IF(F49=0,"OK","CHECK")</f>
        <v>OK</v>
      </c>
      <c r="F49" s="17" t="n">
        <f aca="false">N(ABS(Calc_2!$F235+Calc_2!$F236+Calc_2!$F227-Calc_2!$F191)&gt;Tolerance)</f>
        <v>0</v>
      </c>
    </row>
    <row r="50" customFormat="false" ht="15" hidden="false" customHeight="false" outlineLevel="0" collapsed="false">
      <c r="C50" s="0" t="s">
        <v>952</v>
      </c>
      <c r="D50" s="11" t="s">
        <v>34</v>
      </c>
      <c r="E50" s="66" t="str">
        <f aca="false">IF(F50=0,"OK","CHECK")</f>
        <v>OK</v>
      </c>
      <c r="F50" s="17" t="n">
        <f aca="false">N(ABS(Calc_3!$F235+Calc_3!$F236+Calc_3!$F227-Calc_3!$F191)&gt;Tolerance)</f>
        <v>0</v>
      </c>
    </row>
    <row r="51" customFormat="false" ht="15" hidden="false" customHeight="false" outlineLevel="0" collapsed="false">
      <c r="C51" s="0" t="s">
        <v>953</v>
      </c>
      <c r="D51" s="11" t="s">
        <v>34</v>
      </c>
      <c r="E51" s="66" t="str">
        <f aca="false">IF(F51=0,"OK","CHECK")</f>
        <v>OK</v>
      </c>
      <c r="F51" s="17" t="n">
        <f aca="false">N(ABS(Calc_1!$E260)&gt;Tolerance)+N(Calc_1!$F260&gt;0)</f>
        <v>0</v>
      </c>
    </row>
    <row r="52" customFormat="false" ht="15" hidden="false" customHeight="false" outlineLevel="0" collapsed="false">
      <c r="C52" s="0" t="s">
        <v>954</v>
      </c>
      <c r="D52" s="11" t="s">
        <v>34</v>
      </c>
      <c r="E52" s="66" t="str">
        <f aca="false">IF(F52=0,"OK","CHECK")</f>
        <v>OK</v>
      </c>
      <c r="F52" s="17" t="n">
        <f aca="false">N(ABS(Calc_2!$E260)&gt;Tolerance)+N(Calc_2!$F260&gt;0)</f>
        <v>0</v>
      </c>
    </row>
    <row r="53" customFormat="false" ht="15" hidden="false" customHeight="false" outlineLevel="0" collapsed="false">
      <c r="C53" s="0" t="s">
        <v>955</v>
      </c>
      <c r="D53" s="11" t="s">
        <v>34</v>
      </c>
      <c r="E53" s="66" t="str">
        <f aca="false">IF(F53=0,"OK","CHECK")</f>
        <v>OK</v>
      </c>
      <c r="F53" s="17" t="n">
        <f aca="false">N(ABS(Calc_3!$E260)&gt;Tolerance)+N(Calc_3!$F260&gt;0)</f>
        <v>0</v>
      </c>
    </row>
    <row r="54" customFormat="false" ht="15" hidden="false" customHeight="false" outlineLevel="0" collapsed="false">
      <c r="C54" s="0" t="s">
        <v>956</v>
      </c>
      <c r="D54" s="11" t="s">
        <v>34</v>
      </c>
      <c r="E54" s="66" t="str">
        <f aca="false">IF(F54=0,"OK","CHECK")</f>
        <v>OK</v>
      </c>
      <c r="F54" s="17" t="n">
        <f aca="false">N(ABS(Calc_1!$F261+Calc_1!$F262+Calc_1!$F255-Calc_1!$F254)&gt;Tolerance)</f>
        <v>0</v>
      </c>
    </row>
    <row r="55" customFormat="false" ht="15" hidden="false" customHeight="false" outlineLevel="0" collapsed="false">
      <c r="C55" s="0" t="s">
        <v>957</v>
      </c>
      <c r="D55" s="11" t="s">
        <v>34</v>
      </c>
      <c r="E55" s="66" t="str">
        <f aca="false">IF(F55=0,"OK","CHECK")</f>
        <v>OK</v>
      </c>
      <c r="F55" s="17" t="n">
        <f aca="false">N(ABS(Calc_2!$F261+Calc_2!$F262+Calc_2!$F255-Calc_2!$F254)&gt;Tolerance)</f>
        <v>0</v>
      </c>
    </row>
    <row r="56" customFormat="false" ht="15" hidden="false" customHeight="false" outlineLevel="0" collapsed="false">
      <c r="C56" s="0" t="s">
        <v>958</v>
      </c>
      <c r="D56" s="11" t="s">
        <v>34</v>
      </c>
      <c r="E56" s="66" t="str">
        <f aca="false">IF(F56=0,"OK","CHECK")</f>
        <v>OK</v>
      </c>
      <c r="F56" s="17" t="n">
        <f aca="false">N(ABS(Calc_3!$F261+Calc_3!$F262+Calc_3!$F255-Calc_3!$F254)&gt;Tolerance)</f>
        <v>0</v>
      </c>
    </row>
    <row r="57" customFormat="false" ht="15" hidden="false" customHeight="false" outlineLevel="0" collapsed="false">
      <c r="C57" s="0" t="s">
        <v>959</v>
      </c>
      <c r="D57" s="11" t="s">
        <v>34</v>
      </c>
      <c r="E57" s="66" t="str">
        <f aca="false">IF(F57=0,"OK","CHECK")</f>
        <v>OK</v>
      </c>
      <c r="F57" s="17" t="n">
        <f aca="false">N(ISERROR(Calc_1!$E243))+N(ISERROR(Calc_1!$E281))</f>
        <v>0</v>
      </c>
    </row>
    <row r="58" customFormat="false" ht="15" hidden="false" customHeight="false" outlineLevel="0" collapsed="false">
      <c r="C58" s="0" t="s">
        <v>960</v>
      </c>
      <c r="D58" s="11" t="s">
        <v>34</v>
      </c>
      <c r="E58" s="66" t="str">
        <f aca="false">IF(F58=0,"OK","CHECK")</f>
        <v>OK</v>
      </c>
      <c r="F58" s="17" t="n">
        <f aca="false">N(ISERROR(Calc_2!$E243))+N(ISERROR(Calc_2!$E281))</f>
        <v>0</v>
      </c>
    </row>
    <row r="59" customFormat="false" ht="15" hidden="false" customHeight="false" outlineLevel="0" collapsed="false">
      <c r="C59" s="0" t="s">
        <v>961</v>
      </c>
      <c r="D59" s="11" t="s">
        <v>34</v>
      </c>
      <c r="E59" s="66" t="str">
        <f aca="false">IF(F59=0,"OK","CHECK")</f>
        <v>OK</v>
      </c>
      <c r="F59" s="17" t="n">
        <f aca="false">N(ISERROR(Calc_3!$E243))+N(ISERROR(Calc_3!$E281))</f>
        <v>0</v>
      </c>
    </row>
    <row r="60" customFormat="false" ht="15" hidden="false" customHeight="false" outlineLevel="0" collapsed="false">
      <c r="C60" s="0" t="s">
        <v>962</v>
      </c>
      <c r="D60" s="11" t="s">
        <v>34</v>
      </c>
      <c r="E60" s="66" t="str">
        <f aca="false">IF(F60=0,"OK","CHECK")</f>
        <v>OK</v>
      </c>
      <c r="F60" s="17" t="n">
        <f aca="false">N(ISTEXT(Calc_1!$E267))*N(Calc_1!$E266&gt;=1)</f>
        <v>0</v>
      </c>
    </row>
    <row r="61" customFormat="false" ht="15" hidden="false" customHeight="false" outlineLevel="0" collapsed="false">
      <c r="C61" s="0" t="s">
        <v>963</v>
      </c>
      <c r="D61" s="11" t="s">
        <v>34</v>
      </c>
      <c r="E61" s="66" t="str">
        <f aca="false">IF(F61=0,"OK","CHECK")</f>
        <v>OK</v>
      </c>
      <c r="F61" s="17" t="n">
        <f aca="false">N(ISTEXT(Calc_2!$E267))*N(Calc_2!$E266&gt;=1)</f>
        <v>0</v>
      </c>
    </row>
    <row r="62" customFormat="false" ht="15" hidden="false" customHeight="false" outlineLevel="0" collapsed="false">
      <c r="C62" s="0" t="s">
        <v>964</v>
      </c>
      <c r="D62" s="11" t="s">
        <v>34</v>
      </c>
      <c r="E62" s="66" t="str">
        <f aca="false">IF(F62=0,"OK","CHECK")</f>
        <v>OK</v>
      </c>
      <c r="F62" s="17" t="n">
        <f aca="false">N(ISTEXT(Calc_3!$E267))*N(Calc_3!$E266&gt;=1)</f>
        <v>0</v>
      </c>
    </row>
    <row r="63" customFormat="false" ht="15" hidden="false" customHeight="false" outlineLevel="0" collapsed="false">
      <c r="C63" s="0" t="s">
        <v>965</v>
      </c>
      <c r="D63" s="11" t="s">
        <v>34</v>
      </c>
      <c r="E63" s="66" t="str">
        <f aca="false">IF(F63=0,"OK","CHECK")</f>
        <v>OK</v>
      </c>
      <c r="F63" s="17" t="n">
        <f aca="false">N(ISERROR(Calc_1!$E171))+N(ISERROR(Calc_1!$E193))+N(ISERROR(Calc_1!$E203))</f>
        <v>0</v>
      </c>
    </row>
    <row r="64" customFormat="false" ht="15" hidden="false" customHeight="false" outlineLevel="0" collapsed="false">
      <c r="C64" s="0" t="s">
        <v>966</v>
      </c>
      <c r="D64" s="11" t="s">
        <v>34</v>
      </c>
      <c r="E64" s="66" t="str">
        <f aca="false">IF(F64=0,"OK","CHECK")</f>
        <v>OK</v>
      </c>
      <c r="F64" s="17" t="n">
        <f aca="false">N(ISERROR(Calc_2!$E171))+N(ISERROR(Calc_2!$E193))+N(ISERROR(Calc_2!$E203))</f>
        <v>0</v>
      </c>
    </row>
    <row r="65" customFormat="false" ht="15" hidden="false" customHeight="false" outlineLevel="0" collapsed="false">
      <c r="C65" s="0" t="s">
        <v>967</v>
      </c>
      <c r="D65" s="11" t="s">
        <v>34</v>
      </c>
      <c r="E65" s="66" t="str">
        <f aca="false">IF(F65=0,"OK","CHECK")</f>
        <v>OK</v>
      </c>
      <c r="F65" s="17" t="n">
        <f aca="false">N(ISERROR(Calc_3!$E171))+N(ISERROR(Calc_3!$E193))+N(ISERROR(Calc_3!$E203))</f>
        <v>0</v>
      </c>
    </row>
    <row r="66" customFormat="false" ht="15" hidden="false" customHeight="false" outlineLevel="0" collapsed="false">
      <c r="C66" s="0" t="s">
        <v>968</v>
      </c>
      <c r="D66" s="11" t="s">
        <v>34</v>
      </c>
      <c r="E66" s="66" t="str">
        <f aca="false">IF(F66=0,"OK","CHECK")</f>
        <v>OK</v>
      </c>
      <c r="F66" s="17" t="n">
        <f aca="false">(Scenario_Selected=Recon_Set)*N(ABS(Calc_1!$I242-Recon_rtb_profit)&gt;Recon_Tol_rtb_profit)</f>
        <v>0</v>
      </c>
    </row>
    <row r="67" customFormat="false" ht="15" hidden="false" customHeight="false" outlineLevel="0" collapsed="false">
      <c r="C67" s="0" t="s">
        <v>969</v>
      </c>
      <c r="D67" s="11" t="s">
        <v>34</v>
      </c>
      <c r="E67" s="66" t="str">
        <f aca="false">IF(F67=0,"OK","CHECK")</f>
        <v>OK</v>
      </c>
      <c r="F67" s="17" t="n">
        <f aca="false">(Scenario_Selected=Recon_Set)*N(ABS(Calc_1!$E243-Recon_rtb_irr)&gt;Recon_Tol_rtb_irr)</f>
        <v>0</v>
      </c>
    </row>
    <row r="68" customFormat="false" ht="15" hidden="false" customHeight="false" outlineLevel="0" collapsed="false">
      <c r="C68" s="0" t="s">
        <v>970</v>
      </c>
      <c r="D68" s="11" t="s">
        <v>34</v>
      </c>
      <c r="E68" s="66" t="str">
        <f aca="false">IF(F68=0,"OK","CHECK")</f>
        <v>OK</v>
      </c>
      <c r="F68" s="17" t="n">
        <f aca="false">(Scenario_Selected=Recon_Set)*N(ABS(Calc_1!$E281-Recon_htm_irr)&gt;Recon_Tol_htm_irr)</f>
        <v>0</v>
      </c>
    </row>
    <row r="69" customFormat="false" ht="15" hidden="false" customHeight="false" outlineLevel="0" collapsed="false">
      <c r="C69" s="0" t="s">
        <v>971</v>
      </c>
      <c r="D69" s="11" t="s">
        <v>34</v>
      </c>
      <c r="E69" s="66" t="str">
        <f aca="false">IF(F69=0,"OK","CHECK")</f>
        <v>OK</v>
      </c>
      <c r="F69" s="17" t="n">
        <f aca="false">(Scenario_Selected=Recon_Set)*N(ABS(Calc_1!$E171-Recon_proj_irr)&gt;Recon_Tol_proj_irr)</f>
        <v>0</v>
      </c>
    </row>
    <row r="70" customFormat="false" ht="15" hidden="false" customHeight="false" outlineLevel="0" collapsed="false">
      <c r="C70" s="0" t="s">
        <v>972</v>
      </c>
      <c r="D70" s="11" t="s">
        <v>34</v>
      </c>
      <c r="E70" s="66" t="str">
        <f aca="false">IF(F70=0,"OK","CHECK")</f>
        <v>OK</v>
      </c>
      <c r="F70" s="17" t="n">
        <f aca="false">(Scenario_Selected=Recon_Set)*N(ABS(Calc_1!$E193-Recon_buyer_irr)&gt;Recon_Tol_buyer_irr)</f>
        <v>0</v>
      </c>
    </row>
    <row r="71" customFormat="false" ht="15" hidden="false" customHeight="false" outlineLevel="0" collapsed="false">
      <c r="C71" s="0" t="s">
        <v>973</v>
      </c>
      <c r="D71" s="11" t="s">
        <v>34</v>
      </c>
      <c r="E71" s="66" t="str">
        <f aca="false">IF(F71=0,"OK","CHECK")</f>
        <v>OK</v>
      </c>
      <c r="F71" s="17" t="n">
        <f aca="false">(Scenario_Selected=Recon_Set)*N(ABS(Calc_1!$I90-Recon_life_revenue)&gt;Recon_Tol_life_revenue)</f>
        <v>0</v>
      </c>
    </row>
    <row r="72" customFormat="false" ht="15" hidden="false" customHeight="false" outlineLevel="0" collapsed="false">
      <c r="C72" s="0" t="s">
        <v>974</v>
      </c>
      <c r="D72" s="11" t="s">
        <v>34</v>
      </c>
      <c r="E72" s="66" t="str">
        <f aca="false">IF(F72=0,"OK","CHECK")</f>
        <v>OK</v>
      </c>
      <c r="F72" s="17" t="n">
        <f aca="false">(Scenario_Selected=Recon_Set)*N(ABS(Calc_1!$I98-Recon_life_ebitda)&gt;Recon_Tol_life_ebitda)</f>
        <v>0</v>
      </c>
    </row>
    <row r="73" customFormat="false" ht="15" hidden="false" customHeight="false" outlineLevel="0" collapsed="false">
      <c r="C73" s="0" t="s">
        <v>975</v>
      </c>
      <c r="D73" s="11" t="s">
        <v>34</v>
      </c>
      <c r="E73" s="66" t="str">
        <f aca="false">IF(F73=0,"OK","CHECK")</f>
        <v>OK</v>
      </c>
      <c r="F73" s="17" t="n">
        <f aca="false">--(SUMPRODUCT(ABS(Stored_Results-Live_Results)*(Scenario_Names=Scenario_Name))&gt;Tolerance)</f>
        <v>0</v>
      </c>
    </row>
    <row r="75" customFormat="false" ht="15" hidden="false" customHeight="false" outlineLevel="0" collapsed="false">
      <c r="C75" s="0" t="s">
        <v>976</v>
      </c>
      <c r="F75" s="67" t="n">
        <f aca="false">SUMPRODUCT(ABS(F12:F72))</f>
        <v>0</v>
      </c>
    </row>
    <row r="77" customFormat="false" ht="15" hidden="false" customHeight="false" outlineLevel="0" collapsed="false">
      <c r="C77" s="27" t="s">
        <v>6</v>
      </c>
      <c r="E77" s="68" t="str">
        <f aca="false">IF(F77=0,"OK","CHECK")</f>
        <v>OK</v>
      </c>
      <c r="F77" s="67" t="n">
        <f aca="false">SUMPRODUCT(ABS(F12:F73))</f>
        <v>0</v>
      </c>
    </row>
    <row r="79" customFormat="false" ht="15" hidden="false" customHeight="false" outlineLevel="0" collapsed="false">
      <c r="C79" s="41" t="s">
        <v>224</v>
      </c>
    </row>
  </sheetData>
  <conditionalFormatting sqref="E12:E77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2026-10-22T11:34:10Z</dcterms:created>
  <dc:creator>openpyxl</dc:creator>
  <dc:description/>
  <dc:language>en-US</dc:language>
  <cp:lastModifiedBy/>
  <dcterms:modified xsi:type="dcterms:W3CDTF">2026-10-22T11:35:03Z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